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iyanA\Documents\SFH-details\backend\seed\source\"/>
    </mc:Choice>
  </mc:AlternateContent>
  <xr:revisionPtr revIDLastSave="0" documentId="13_ncr:1_{F87C0A3D-68A6-4A74-8646-8077A2201175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Companies" sheetId="1" r:id="rId1"/>
    <sheet name="Product Details" sheetId="2" r:id="rId2"/>
    <sheet name="Offers" sheetId="3" r:id="rId3"/>
    <sheet name="Sellers" sheetId="4" r:id="rId4"/>
    <sheet name="Summary" sheetId="5" r:id="rId5"/>
    <sheet name="Login Credentials" sheetId="6" r:id="rId6"/>
  </sheets>
  <definedNames>
    <definedName name="_xlnm._FilterDatabase" localSheetId="0" hidden="1">Companies!$A$13:$AN$163</definedName>
    <definedName name="_xlnm._FilterDatabase" localSheetId="5" hidden="1">'Login Credentials'!$A$4:$I$154</definedName>
    <definedName name="_xlnm._FilterDatabase" localSheetId="2" hidden="1">Offers!$A$13:$Z$2024</definedName>
    <definedName name="_xlnm._FilterDatabase" localSheetId="1" hidden="1">'Product Details'!$A$12:$AW$1512</definedName>
  </definedNames>
  <calcPr calcId="191029" iterateDelta="1E-4"/>
</workbook>
</file>

<file path=xl/calcChain.xml><?xml version="1.0" encoding="utf-8"?>
<calcChain xmlns="http://schemas.openxmlformats.org/spreadsheetml/2006/main">
  <c r="B80" i="5" l="1"/>
  <c r="B79" i="5"/>
  <c r="B78" i="5"/>
  <c r="B74" i="5"/>
  <c r="B70" i="5"/>
  <c r="B69" i="5"/>
  <c r="B68" i="5"/>
  <c r="B67" i="5"/>
  <c r="B66" i="5"/>
  <c r="B65" i="5"/>
  <c r="I61" i="5"/>
  <c r="H61" i="5"/>
  <c r="G61" i="5"/>
  <c r="F61" i="5"/>
  <c r="E61" i="5"/>
  <c r="D61" i="5"/>
  <c r="C61" i="5"/>
  <c r="B61" i="5"/>
  <c r="I60" i="5"/>
  <c r="H60" i="5"/>
  <c r="G60" i="5"/>
  <c r="F60" i="5"/>
  <c r="E60" i="5"/>
  <c r="D60" i="5"/>
  <c r="C60" i="5"/>
  <c r="B60" i="5"/>
  <c r="I59" i="5"/>
  <c r="H59" i="5"/>
  <c r="G59" i="5"/>
  <c r="F59" i="5"/>
  <c r="E59" i="5"/>
  <c r="D59" i="5"/>
  <c r="C59" i="5"/>
  <c r="B59" i="5"/>
  <c r="I58" i="5"/>
  <c r="H58" i="5"/>
  <c r="G58" i="5"/>
  <c r="F58" i="5"/>
  <c r="E58" i="5"/>
  <c r="D58" i="5"/>
  <c r="C58" i="5"/>
  <c r="B58" i="5"/>
  <c r="F54" i="5"/>
  <c r="E54" i="5"/>
  <c r="C54" i="5"/>
  <c r="B54" i="5"/>
  <c r="F53" i="5"/>
  <c r="E53" i="5"/>
  <c r="C53" i="5"/>
  <c r="B53" i="5"/>
  <c r="F52" i="5"/>
  <c r="E52" i="5"/>
  <c r="C52" i="5"/>
  <c r="B52" i="5"/>
  <c r="F51" i="5"/>
  <c r="E51" i="5"/>
  <c r="C51" i="5"/>
  <c r="B51" i="5"/>
  <c r="F50" i="5"/>
  <c r="E50" i="5"/>
  <c r="C50" i="5"/>
  <c r="B50" i="5"/>
  <c r="F49" i="5"/>
  <c r="E49" i="5"/>
  <c r="C49" i="5"/>
  <c r="B49" i="5"/>
  <c r="J44" i="5"/>
  <c r="I44" i="5"/>
  <c r="H44" i="5"/>
  <c r="G44" i="5"/>
  <c r="F44" i="5"/>
  <c r="E44" i="5"/>
  <c r="D44" i="5"/>
  <c r="C44" i="5"/>
  <c r="B44" i="5"/>
  <c r="J43" i="5"/>
  <c r="I43" i="5"/>
  <c r="H43" i="5"/>
  <c r="G43" i="5"/>
  <c r="F43" i="5"/>
  <c r="E43" i="5"/>
  <c r="D43" i="5"/>
  <c r="C43" i="5"/>
  <c r="B43" i="5"/>
  <c r="J42" i="5"/>
  <c r="I42" i="5"/>
  <c r="H42" i="5"/>
  <c r="G42" i="5"/>
  <c r="F42" i="5"/>
  <c r="E42" i="5"/>
  <c r="D42" i="5"/>
  <c r="C42" i="5"/>
  <c r="B42" i="5"/>
  <c r="J41" i="5"/>
  <c r="I41" i="5"/>
  <c r="H41" i="5"/>
  <c r="G41" i="5"/>
  <c r="F41" i="5"/>
  <c r="E41" i="5"/>
  <c r="E45" i="5" s="1"/>
  <c r="D41" i="5"/>
  <c r="C41" i="5"/>
  <c r="B41" i="5"/>
  <c r="J40" i="5"/>
  <c r="I40" i="5"/>
  <c r="H40" i="5"/>
  <c r="G40" i="5"/>
  <c r="F40" i="5"/>
  <c r="E40" i="5"/>
  <c r="D40" i="5"/>
  <c r="C40" i="5"/>
  <c r="B40" i="5"/>
  <c r="J39" i="5"/>
  <c r="I39" i="5"/>
  <c r="H39" i="5"/>
  <c r="G39" i="5"/>
  <c r="F39" i="5"/>
  <c r="E39" i="5"/>
  <c r="D39" i="5"/>
  <c r="C39" i="5"/>
  <c r="B39" i="5"/>
  <c r="B35" i="5"/>
  <c r="C34" i="5"/>
  <c r="B34" i="5"/>
  <c r="F33" i="5"/>
  <c r="E33" i="5"/>
  <c r="D33" i="5"/>
  <c r="C33" i="5"/>
  <c r="B33" i="5"/>
  <c r="F32" i="5"/>
  <c r="E32" i="5"/>
  <c r="D32" i="5"/>
  <c r="C32" i="5"/>
  <c r="B32" i="5"/>
  <c r="F31" i="5"/>
  <c r="E31" i="5"/>
  <c r="D31" i="5"/>
  <c r="C31" i="5"/>
  <c r="B31" i="5"/>
  <c r="F30" i="5"/>
  <c r="E30" i="5"/>
  <c r="D30" i="5"/>
  <c r="C30" i="5"/>
  <c r="B30" i="5"/>
  <c r="F29" i="5"/>
  <c r="E29" i="5"/>
  <c r="D29" i="5"/>
  <c r="C29" i="5"/>
  <c r="B29" i="5"/>
  <c r="C28" i="5"/>
  <c r="B28" i="5"/>
  <c r="B24" i="5"/>
  <c r="B23" i="5"/>
  <c r="B22" i="5"/>
  <c r="B21" i="5"/>
  <c r="B20" i="5"/>
  <c r="B19" i="5"/>
  <c r="B18" i="5"/>
  <c r="B17" i="5"/>
  <c r="B14" i="5"/>
  <c r="B13" i="5"/>
  <c r="B12" i="5"/>
  <c r="B11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F2" i="5"/>
  <c r="E2" i="5"/>
  <c r="D2" i="5"/>
  <c r="C2" i="5"/>
  <c r="B2" i="5"/>
  <c r="D11" i="4"/>
  <c r="D10" i="4"/>
  <c r="D9" i="4"/>
  <c r="D8" i="4"/>
  <c r="D7" i="4"/>
  <c r="D6" i="4"/>
  <c r="D5" i="4"/>
  <c r="T2024" i="3"/>
  <c r="S2024" i="3"/>
  <c r="Q2024" i="3"/>
  <c r="P2024" i="3"/>
  <c r="R2024" i="3" s="1"/>
  <c r="O2024" i="3"/>
  <c r="T2023" i="3"/>
  <c r="U2023" i="3" s="1"/>
  <c r="Q2023" i="3"/>
  <c r="R2023" i="3" s="1"/>
  <c r="P2023" i="3"/>
  <c r="O2023" i="3"/>
  <c r="S2023" i="3" s="1"/>
  <c r="T2022" i="3"/>
  <c r="Q2022" i="3"/>
  <c r="R2022" i="3" s="1"/>
  <c r="P2022" i="3"/>
  <c r="O2022" i="3"/>
  <c r="S2022" i="3" s="1"/>
  <c r="T2021" i="3"/>
  <c r="Q2021" i="3"/>
  <c r="P2021" i="3"/>
  <c r="O2021" i="3"/>
  <c r="T2020" i="3"/>
  <c r="Q2020" i="3"/>
  <c r="P2020" i="3"/>
  <c r="O2020" i="3"/>
  <c r="S2020" i="3" s="1"/>
  <c r="T2019" i="3"/>
  <c r="U2019" i="3" s="1"/>
  <c r="S2019" i="3"/>
  <c r="R2019" i="3"/>
  <c r="O2019" i="3"/>
  <c r="T2018" i="3"/>
  <c r="U2018" i="3" s="1"/>
  <c r="S2018" i="3"/>
  <c r="R2018" i="3"/>
  <c r="O2018" i="3"/>
  <c r="T2017" i="3"/>
  <c r="Q2017" i="3"/>
  <c r="P2017" i="3"/>
  <c r="O2017" i="3"/>
  <c r="T2016" i="3"/>
  <c r="S2016" i="3"/>
  <c r="Q2016" i="3"/>
  <c r="P2016" i="3"/>
  <c r="O2016" i="3"/>
  <c r="U2015" i="3"/>
  <c r="T2015" i="3"/>
  <c r="S2015" i="3"/>
  <c r="Q2015" i="3"/>
  <c r="P2015" i="3"/>
  <c r="R2015" i="3" s="1"/>
  <c r="O2015" i="3"/>
  <c r="T2014" i="3"/>
  <c r="Q2014" i="3"/>
  <c r="P2014" i="3"/>
  <c r="R2014" i="3" s="1"/>
  <c r="O2014" i="3"/>
  <c r="T2013" i="3"/>
  <c r="U2013" i="3" s="1"/>
  <c r="R2013" i="3"/>
  <c r="O2013" i="3"/>
  <c r="S2013" i="3" s="1"/>
  <c r="T2012" i="3"/>
  <c r="U2012" i="3" s="1"/>
  <c r="R2012" i="3"/>
  <c r="O2012" i="3"/>
  <c r="S2012" i="3" s="1"/>
  <c r="T2011" i="3"/>
  <c r="Q2011" i="3"/>
  <c r="U2011" i="3" s="1"/>
  <c r="P2011" i="3"/>
  <c r="O2011" i="3"/>
  <c r="T2010" i="3"/>
  <c r="Q2010" i="3"/>
  <c r="U2010" i="3" s="1"/>
  <c r="P2010" i="3"/>
  <c r="O2010" i="3"/>
  <c r="T2009" i="3"/>
  <c r="Q2009" i="3"/>
  <c r="S2009" i="3" s="1"/>
  <c r="P2009" i="3"/>
  <c r="O2009" i="3"/>
  <c r="T2008" i="3"/>
  <c r="U2008" i="3" s="1"/>
  <c r="S2008" i="3"/>
  <c r="R2008" i="3"/>
  <c r="O2008" i="3"/>
  <c r="T2007" i="3"/>
  <c r="U2007" i="3" s="1"/>
  <c r="R2007" i="3"/>
  <c r="O2007" i="3"/>
  <c r="S2007" i="3" s="1"/>
  <c r="T2006" i="3"/>
  <c r="Q2006" i="3"/>
  <c r="P2006" i="3"/>
  <c r="R2006" i="3" s="1"/>
  <c r="O2006" i="3"/>
  <c r="T2005" i="3"/>
  <c r="U2005" i="3" s="1"/>
  <c r="R2005" i="3"/>
  <c r="O2005" i="3"/>
  <c r="S2005" i="3" s="1"/>
  <c r="T2004" i="3"/>
  <c r="U2004" i="3" s="1"/>
  <c r="R2004" i="3"/>
  <c r="O2004" i="3"/>
  <c r="S2004" i="3" s="1"/>
  <c r="T2003" i="3"/>
  <c r="U2003" i="3" s="1"/>
  <c r="R2003" i="3"/>
  <c r="O2003" i="3"/>
  <c r="S2003" i="3" s="1"/>
  <c r="T2002" i="3"/>
  <c r="U2002" i="3" s="1"/>
  <c r="Q2002" i="3"/>
  <c r="P2002" i="3"/>
  <c r="R2002" i="3" s="1"/>
  <c r="O2002" i="3"/>
  <c r="T2001" i="3"/>
  <c r="Q2001" i="3"/>
  <c r="P2001" i="3"/>
  <c r="R2001" i="3" s="1"/>
  <c r="O2001" i="3"/>
  <c r="T2000" i="3"/>
  <c r="U2000" i="3" s="1"/>
  <c r="R2000" i="3"/>
  <c r="Q2000" i="3"/>
  <c r="P2000" i="3"/>
  <c r="O2000" i="3"/>
  <c r="S2000" i="3" s="1"/>
  <c r="T1999" i="3"/>
  <c r="Q1999" i="3"/>
  <c r="U1999" i="3" s="1"/>
  <c r="P1999" i="3"/>
  <c r="O1999" i="3"/>
  <c r="T1998" i="3"/>
  <c r="Q1998" i="3"/>
  <c r="P1998" i="3"/>
  <c r="O1998" i="3"/>
  <c r="S1998" i="3" s="1"/>
  <c r="T1997" i="3"/>
  <c r="U1997" i="3" s="1"/>
  <c r="S1997" i="3"/>
  <c r="R1997" i="3"/>
  <c r="O1997" i="3"/>
  <c r="T1996" i="3"/>
  <c r="U1996" i="3" s="1"/>
  <c r="Q1996" i="3"/>
  <c r="P1996" i="3"/>
  <c r="O1996" i="3"/>
  <c r="S1996" i="3" s="1"/>
  <c r="T1995" i="3"/>
  <c r="R1995" i="3"/>
  <c r="Q1995" i="3"/>
  <c r="P1995" i="3"/>
  <c r="O1995" i="3"/>
  <c r="T1994" i="3"/>
  <c r="Q1994" i="3"/>
  <c r="R1994" i="3" s="1"/>
  <c r="P1994" i="3"/>
  <c r="O1994" i="3"/>
  <c r="T1993" i="3"/>
  <c r="U1993" i="3" s="1"/>
  <c r="Q1993" i="3"/>
  <c r="S1993" i="3" s="1"/>
  <c r="P1993" i="3"/>
  <c r="R1993" i="3" s="1"/>
  <c r="O1993" i="3"/>
  <c r="T1992" i="3"/>
  <c r="Q1992" i="3"/>
  <c r="P1992" i="3"/>
  <c r="O1992" i="3"/>
  <c r="S1992" i="3" s="1"/>
  <c r="T1991" i="3"/>
  <c r="Q1991" i="3"/>
  <c r="P1991" i="3"/>
  <c r="O1991" i="3"/>
  <c r="T1990" i="3"/>
  <c r="U1990" i="3" s="1"/>
  <c r="Q1990" i="3"/>
  <c r="P1990" i="3"/>
  <c r="R1990" i="3" s="1"/>
  <c r="O1990" i="3"/>
  <c r="S1990" i="3" s="1"/>
  <c r="T1989" i="3"/>
  <c r="U1989" i="3" s="1"/>
  <c r="Q1989" i="3"/>
  <c r="P1989" i="3"/>
  <c r="R1989" i="3" s="1"/>
  <c r="O1989" i="3"/>
  <c r="S1989" i="3" s="1"/>
  <c r="T1988" i="3"/>
  <c r="Q1988" i="3"/>
  <c r="R1988" i="3" s="1"/>
  <c r="P1988" i="3"/>
  <c r="O1988" i="3"/>
  <c r="T1987" i="3"/>
  <c r="U1987" i="3" s="1"/>
  <c r="R1987" i="3"/>
  <c r="O1987" i="3"/>
  <c r="S1987" i="3" s="1"/>
  <c r="T1986" i="3"/>
  <c r="U1986" i="3" s="1"/>
  <c r="Q1986" i="3"/>
  <c r="P1986" i="3"/>
  <c r="R1986" i="3" s="1"/>
  <c r="O1986" i="3"/>
  <c r="S1986" i="3" s="1"/>
  <c r="T1985" i="3"/>
  <c r="Q1985" i="3"/>
  <c r="P1985" i="3"/>
  <c r="O1985" i="3"/>
  <c r="T1984" i="3"/>
  <c r="Q1984" i="3"/>
  <c r="P1984" i="3"/>
  <c r="O1984" i="3"/>
  <c r="T1983" i="3"/>
  <c r="Q1983" i="3"/>
  <c r="P1983" i="3"/>
  <c r="O1983" i="3"/>
  <c r="T1982" i="3"/>
  <c r="R1982" i="3"/>
  <c r="Q1982" i="3"/>
  <c r="P1982" i="3"/>
  <c r="O1982" i="3"/>
  <c r="T1981" i="3"/>
  <c r="U1981" i="3" s="1"/>
  <c r="R1981" i="3"/>
  <c r="O1981" i="3"/>
  <c r="S1981" i="3" s="1"/>
  <c r="T1980" i="3"/>
  <c r="Q1980" i="3"/>
  <c r="P1980" i="3"/>
  <c r="O1980" i="3"/>
  <c r="T1979" i="3"/>
  <c r="U1979" i="3" s="1"/>
  <c r="R1979" i="3"/>
  <c r="O1979" i="3"/>
  <c r="S1979" i="3" s="1"/>
  <c r="T1978" i="3"/>
  <c r="U1978" i="3" s="1"/>
  <c r="S1978" i="3"/>
  <c r="R1978" i="3"/>
  <c r="O1978" i="3"/>
  <c r="T1977" i="3"/>
  <c r="Q1977" i="3"/>
  <c r="S1977" i="3" s="1"/>
  <c r="P1977" i="3"/>
  <c r="O1977" i="3"/>
  <c r="T1976" i="3"/>
  <c r="U1976" i="3" s="1"/>
  <c r="R1976" i="3"/>
  <c r="Q1976" i="3"/>
  <c r="P1976" i="3"/>
  <c r="O1976" i="3"/>
  <c r="T1975" i="3"/>
  <c r="Q1975" i="3"/>
  <c r="P1975" i="3"/>
  <c r="O1975" i="3"/>
  <c r="S1975" i="3" s="1"/>
  <c r="U1974" i="3"/>
  <c r="T1974" i="3"/>
  <c r="Q1974" i="3"/>
  <c r="P1974" i="3"/>
  <c r="O1974" i="3"/>
  <c r="S1974" i="3" s="1"/>
  <c r="T1973" i="3"/>
  <c r="U1973" i="3" s="1"/>
  <c r="S1973" i="3"/>
  <c r="R1973" i="3"/>
  <c r="O1973" i="3"/>
  <c r="T1972" i="3"/>
  <c r="U1972" i="3" s="1"/>
  <c r="Q1972" i="3"/>
  <c r="P1972" i="3"/>
  <c r="O1972" i="3"/>
  <c r="T1971" i="3"/>
  <c r="Q1971" i="3"/>
  <c r="S1971" i="3" s="1"/>
  <c r="P1971" i="3"/>
  <c r="R1971" i="3" s="1"/>
  <c r="O1971" i="3"/>
  <c r="T1970" i="3"/>
  <c r="U1970" i="3" s="1"/>
  <c r="R1970" i="3"/>
  <c r="O1970" i="3"/>
  <c r="S1970" i="3" s="1"/>
  <c r="T1969" i="3"/>
  <c r="U1969" i="3" s="1"/>
  <c r="S1969" i="3"/>
  <c r="Q1969" i="3"/>
  <c r="P1969" i="3"/>
  <c r="O1969" i="3"/>
  <c r="U1968" i="3"/>
  <c r="T1968" i="3"/>
  <c r="R1968" i="3"/>
  <c r="Q1968" i="3"/>
  <c r="P1968" i="3"/>
  <c r="O1968" i="3"/>
  <c r="S1968" i="3" s="1"/>
  <c r="T1967" i="3"/>
  <c r="Q1967" i="3"/>
  <c r="R1967" i="3" s="1"/>
  <c r="P1967" i="3"/>
  <c r="O1967" i="3"/>
  <c r="U1966" i="3"/>
  <c r="T1966" i="3"/>
  <c r="R1966" i="3"/>
  <c r="O1966" i="3"/>
  <c r="S1966" i="3" s="1"/>
  <c r="U1965" i="3"/>
  <c r="T1965" i="3"/>
  <c r="S1965" i="3"/>
  <c r="R1965" i="3"/>
  <c r="O1965" i="3"/>
  <c r="T1964" i="3"/>
  <c r="U1964" i="3" s="1"/>
  <c r="R1964" i="3"/>
  <c r="O1964" i="3"/>
  <c r="S1964" i="3" s="1"/>
  <c r="T1963" i="3"/>
  <c r="U1963" i="3" s="1"/>
  <c r="Q1963" i="3"/>
  <c r="P1963" i="3"/>
  <c r="R1963" i="3" s="1"/>
  <c r="O1963" i="3"/>
  <c r="T1962" i="3"/>
  <c r="U1962" i="3" s="1"/>
  <c r="R1962" i="3"/>
  <c r="O1962" i="3"/>
  <c r="S1962" i="3" s="1"/>
  <c r="T1961" i="3"/>
  <c r="U1961" i="3" s="1"/>
  <c r="R1961" i="3"/>
  <c r="O1961" i="3"/>
  <c r="S1961" i="3" s="1"/>
  <c r="T1960" i="3"/>
  <c r="U1960" i="3" s="1"/>
  <c r="Q1960" i="3"/>
  <c r="P1960" i="3"/>
  <c r="R1960" i="3" s="1"/>
  <c r="O1960" i="3"/>
  <c r="T1959" i="3"/>
  <c r="U1959" i="3" s="1"/>
  <c r="S1959" i="3"/>
  <c r="Q1959" i="3"/>
  <c r="P1959" i="3"/>
  <c r="R1959" i="3" s="1"/>
  <c r="O1959" i="3"/>
  <c r="T1958" i="3"/>
  <c r="Q1958" i="3"/>
  <c r="P1958" i="3"/>
  <c r="O1958" i="3"/>
  <c r="U1957" i="3"/>
  <c r="T1957" i="3"/>
  <c r="R1957" i="3"/>
  <c r="O1957" i="3"/>
  <c r="S1957" i="3" s="1"/>
  <c r="T1956" i="3"/>
  <c r="U1956" i="3" s="1"/>
  <c r="Q1956" i="3"/>
  <c r="R1956" i="3" s="1"/>
  <c r="P1956" i="3"/>
  <c r="O1956" i="3"/>
  <c r="T1955" i="3"/>
  <c r="U1955" i="3" s="1"/>
  <c r="R1955" i="3"/>
  <c r="O1955" i="3"/>
  <c r="S1955" i="3" s="1"/>
  <c r="T1954" i="3"/>
  <c r="U1954" i="3" s="1"/>
  <c r="Q1954" i="3"/>
  <c r="S1954" i="3" s="1"/>
  <c r="P1954" i="3"/>
  <c r="O1954" i="3"/>
  <c r="T1953" i="3"/>
  <c r="Q1953" i="3"/>
  <c r="U1953" i="3" s="1"/>
  <c r="P1953" i="3"/>
  <c r="O1953" i="3"/>
  <c r="S1953" i="3" s="1"/>
  <c r="T1952" i="3"/>
  <c r="U1952" i="3" s="1"/>
  <c r="R1952" i="3"/>
  <c r="Q1952" i="3"/>
  <c r="P1952" i="3"/>
  <c r="O1952" i="3"/>
  <c r="T1951" i="3"/>
  <c r="Q1951" i="3"/>
  <c r="P1951" i="3"/>
  <c r="O1951" i="3"/>
  <c r="U1950" i="3"/>
  <c r="T1950" i="3"/>
  <c r="Q1950" i="3"/>
  <c r="P1950" i="3"/>
  <c r="O1950" i="3"/>
  <c r="S1950" i="3" s="1"/>
  <c r="T1949" i="3"/>
  <c r="U1949" i="3" s="1"/>
  <c r="S1949" i="3"/>
  <c r="Q1949" i="3"/>
  <c r="R1949" i="3" s="1"/>
  <c r="P1949" i="3"/>
  <c r="O1949" i="3"/>
  <c r="T1948" i="3"/>
  <c r="U1948" i="3" s="1"/>
  <c r="R1948" i="3"/>
  <c r="O1948" i="3"/>
  <c r="S1948" i="3" s="1"/>
  <c r="T1947" i="3"/>
  <c r="Q1947" i="3"/>
  <c r="P1947" i="3"/>
  <c r="R1947" i="3" s="1"/>
  <c r="O1947" i="3"/>
  <c r="T1946" i="3"/>
  <c r="Q1946" i="3"/>
  <c r="P1946" i="3"/>
  <c r="O1946" i="3"/>
  <c r="S1946" i="3" s="1"/>
  <c r="T1945" i="3"/>
  <c r="U1945" i="3" s="1"/>
  <c r="Q1945" i="3"/>
  <c r="P1945" i="3"/>
  <c r="O1945" i="3"/>
  <c r="T1944" i="3"/>
  <c r="Q1944" i="3"/>
  <c r="R1944" i="3" s="1"/>
  <c r="P1944" i="3"/>
  <c r="O1944" i="3"/>
  <c r="S1944" i="3" s="1"/>
  <c r="T1943" i="3"/>
  <c r="Q1943" i="3"/>
  <c r="U1943" i="3" s="1"/>
  <c r="P1943" i="3"/>
  <c r="O1943" i="3"/>
  <c r="S1943" i="3" s="1"/>
  <c r="T1942" i="3"/>
  <c r="Q1942" i="3"/>
  <c r="S1942" i="3" s="1"/>
  <c r="P1942" i="3"/>
  <c r="R1942" i="3" s="1"/>
  <c r="O1942" i="3"/>
  <c r="T1941" i="3"/>
  <c r="Q1941" i="3"/>
  <c r="P1941" i="3"/>
  <c r="O1941" i="3"/>
  <c r="S1941" i="3" s="1"/>
  <c r="T1940" i="3"/>
  <c r="U1940" i="3" s="1"/>
  <c r="S1940" i="3"/>
  <c r="Q1940" i="3"/>
  <c r="P1940" i="3"/>
  <c r="R1940" i="3" s="1"/>
  <c r="O1940" i="3"/>
  <c r="T1939" i="3"/>
  <c r="Q1939" i="3"/>
  <c r="P1939" i="3"/>
  <c r="O1939" i="3"/>
  <c r="T1938" i="3"/>
  <c r="Q1938" i="3"/>
  <c r="P1938" i="3"/>
  <c r="R1938" i="3" s="1"/>
  <c r="O1938" i="3"/>
  <c r="T1937" i="3"/>
  <c r="U1937" i="3" s="1"/>
  <c r="Q1937" i="3"/>
  <c r="P1937" i="3"/>
  <c r="R1937" i="3" s="1"/>
  <c r="O1937" i="3"/>
  <c r="S1937" i="3" s="1"/>
  <c r="U1936" i="3"/>
  <c r="T1936" i="3"/>
  <c r="Q1936" i="3"/>
  <c r="P1936" i="3"/>
  <c r="R1936" i="3" s="1"/>
  <c r="O1936" i="3"/>
  <c r="T1935" i="3"/>
  <c r="R1935" i="3"/>
  <c r="Q1935" i="3"/>
  <c r="P1935" i="3"/>
  <c r="O1935" i="3"/>
  <c r="S1935" i="3" s="1"/>
  <c r="T1934" i="3"/>
  <c r="U1934" i="3" s="1"/>
  <c r="Q1934" i="3"/>
  <c r="P1934" i="3"/>
  <c r="R1934" i="3" s="1"/>
  <c r="O1934" i="3"/>
  <c r="U1933" i="3"/>
  <c r="T1933" i="3"/>
  <c r="S1933" i="3"/>
  <c r="Q1933" i="3"/>
  <c r="P1933" i="3"/>
  <c r="R1933" i="3" s="1"/>
  <c r="O1933" i="3"/>
  <c r="T1932" i="3"/>
  <c r="S1932" i="3"/>
  <c r="R1932" i="3"/>
  <c r="Q1932" i="3"/>
  <c r="P1932" i="3"/>
  <c r="O1932" i="3"/>
  <c r="T1931" i="3"/>
  <c r="Q1931" i="3"/>
  <c r="P1931" i="3"/>
  <c r="O1931" i="3"/>
  <c r="S1931" i="3" s="1"/>
  <c r="T1930" i="3"/>
  <c r="Q1930" i="3"/>
  <c r="P1930" i="3"/>
  <c r="O1930" i="3"/>
  <c r="T1929" i="3"/>
  <c r="U1929" i="3" s="1"/>
  <c r="Q1929" i="3"/>
  <c r="P1929" i="3"/>
  <c r="O1929" i="3"/>
  <c r="U1928" i="3"/>
  <c r="T1928" i="3"/>
  <c r="S1928" i="3"/>
  <c r="Q1928" i="3"/>
  <c r="P1928" i="3"/>
  <c r="R1928" i="3" s="1"/>
  <c r="O1928" i="3"/>
  <c r="T1927" i="3"/>
  <c r="R1927" i="3"/>
  <c r="Q1927" i="3"/>
  <c r="P1927" i="3"/>
  <c r="O1927" i="3"/>
  <c r="T1926" i="3"/>
  <c r="U1926" i="3" s="1"/>
  <c r="Q1926" i="3"/>
  <c r="P1926" i="3"/>
  <c r="O1926" i="3"/>
  <c r="T1925" i="3"/>
  <c r="U1925" i="3" s="1"/>
  <c r="Q1925" i="3"/>
  <c r="P1925" i="3"/>
  <c r="R1925" i="3" s="1"/>
  <c r="O1925" i="3"/>
  <c r="S1925" i="3" s="1"/>
  <c r="T1924" i="3"/>
  <c r="Q1924" i="3"/>
  <c r="R1924" i="3" s="1"/>
  <c r="P1924" i="3"/>
  <c r="O1924" i="3"/>
  <c r="T1923" i="3"/>
  <c r="Q1923" i="3"/>
  <c r="P1923" i="3"/>
  <c r="O1923" i="3"/>
  <c r="T1922" i="3"/>
  <c r="Q1922" i="3"/>
  <c r="P1922" i="3"/>
  <c r="O1922" i="3"/>
  <c r="T1921" i="3"/>
  <c r="U1921" i="3" s="1"/>
  <c r="Q1921" i="3"/>
  <c r="P1921" i="3"/>
  <c r="O1921" i="3"/>
  <c r="T1920" i="3"/>
  <c r="U1920" i="3" s="1"/>
  <c r="R1920" i="3"/>
  <c r="O1920" i="3"/>
  <c r="S1920" i="3" s="1"/>
  <c r="T1919" i="3"/>
  <c r="U1919" i="3" s="1"/>
  <c r="R1919" i="3"/>
  <c r="O1919" i="3"/>
  <c r="S1919" i="3" s="1"/>
  <c r="T1918" i="3"/>
  <c r="Q1918" i="3"/>
  <c r="R1918" i="3" s="1"/>
  <c r="P1918" i="3"/>
  <c r="O1918" i="3"/>
  <c r="T1917" i="3"/>
  <c r="U1917" i="3" s="1"/>
  <c r="Q1917" i="3"/>
  <c r="S1917" i="3" s="1"/>
  <c r="P1917" i="3"/>
  <c r="O1917" i="3"/>
  <c r="T1916" i="3"/>
  <c r="U1916" i="3" s="1"/>
  <c r="R1916" i="3"/>
  <c r="O1916" i="3"/>
  <c r="S1916" i="3" s="1"/>
  <c r="T1915" i="3"/>
  <c r="U1915" i="3" s="1"/>
  <c r="Q1915" i="3"/>
  <c r="P1915" i="3"/>
  <c r="R1915" i="3" s="1"/>
  <c r="O1915" i="3"/>
  <c r="S1915" i="3" s="1"/>
  <c r="T1914" i="3"/>
  <c r="R1914" i="3"/>
  <c r="Q1914" i="3"/>
  <c r="S1914" i="3" s="1"/>
  <c r="P1914" i="3"/>
  <c r="O1914" i="3"/>
  <c r="T1913" i="3"/>
  <c r="Q1913" i="3"/>
  <c r="P1913" i="3"/>
  <c r="O1913" i="3"/>
  <c r="T1912" i="3"/>
  <c r="Q1912" i="3"/>
  <c r="P1912" i="3"/>
  <c r="R1912" i="3" s="1"/>
  <c r="O1912" i="3"/>
  <c r="T1911" i="3"/>
  <c r="U1911" i="3" s="1"/>
  <c r="Q1911" i="3"/>
  <c r="P1911" i="3"/>
  <c r="O1911" i="3"/>
  <c r="S1911" i="3" s="1"/>
  <c r="T1910" i="3"/>
  <c r="U1910" i="3" s="1"/>
  <c r="S1910" i="3"/>
  <c r="Q1910" i="3"/>
  <c r="P1910" i="3"/>
  <c r="R1910" i="3" s="1"/>
  <c r="O1910" i="3"/>
  <c r="T1909" i="3"/>
  <c r="Q1909" i="3"/>
  <c r="P1909" i="3"/>
  <c r="O1909" i="3"/>
  <c r="T1908" i="3"/>
  <c r="U1908" i="3" s="1"/>
  <c r="Q1908" i="3"/>
  <c r="P1908" i="3"/>
  <c r="R1908" i="3" s="1"/>
  <c r="O1908" i="3"/>
  <c r="T1907" i="3"/>
  <c r="U1907" i="3" s="1"/>
  <c r="R1907" i="3"/>
  <c r="O1907" i="3"/>
  <c r="S1907" i="3" s="1"/>
  <c r="T1906" i="3"/>
  <c r="Q1906" i="3"/>
  <c r="P1906" i="3"/>
  <c r="O1906" i="3"/>
  <c r="S1906" i="3" s="1"/>
  <c r="T1905" i="3"/>
  <c r="Q1905" i="3"/>
  <c r="P1905" i="3"/>
  <c r="O1905" i="3"/>
  <c r="T1904" i="3"/>
  <c r="U1904" i="3" s="1"/>
  <c r="S1904" i="3"/>
  <c r="Q1904" i="3"/>
  <c r="P1904" i="3"/>
  <c r="R1904" i="3" s="1"/>
  <c r="O1904" i="3"/>
  <c r="T1903" i="3"/>
  <c r="Q1903" i="3"/>
  <c r="P1903" i="3"/>
  <c r="O1903" i="3"/>
  <c r="T1902" i="3"/>
  <c r="U1902" i="3" s="1"/>
  <c r="S1902" i="3"/>
  <c r="Q1902" i="3"/>
  <c r="P1902" i="3"/>
  <c r="R1902" i="3" s="1"/>
  <c r="O1902" i="3"/>
  <c r="U1901" i="3"/>
  <c r="T1901" i="3"/>
  <c r="Q1901" i="3"/>
  <c r="P1901" i="3"/>
  <c r="R1901" i="3" s="1"/>
  <c r="O1901" i="3"/>
  <c r="T1900" i="3"/>
  <c r="U1900" i="3" s="1"/>
  <c r="R1900" i="3"/>
  <c r="O1900" i="3"/>
  <c r="S1900" i="3" s="1"/>
  <c r="T1899" i="3"/>
  <c r="U1899" i="3" s="1"/>
  <c r="R1899" i="3"/>
  <c r="O1899" i="3"/>
  <c r="S1899" i="3" s="1"/>
  <c r="T1898" i="3"/>
  <c r="U1898" i="3" s="1"/>
  <c r="Q1898" i="3"/>
  <c r="P1898" i="3"/>
  <c r="R1898" i="3" s="1"/>
  <c r="O1898" i="3"/>
  <c r="S1898" i="3" s="1"/>
  <c r="U1897" i="3"/>
  <c r="T1897" i="3"/>
  <c r="R1897" i="3"/>
  <c r="O1897" i="3"/>
  <c r="S1897" i="3" s="1"/>
  <c r="T1896" i="3"/>
  <c r="R1896" i="3"/>
  <c r="Q1896" i="3"/>
  <c r="U1896" i="3" s="1"/>
  <c r="P1896" i="3"/>
  <c r="O1896" i="3"/>
  <c r="T1895" i="3"/>
  <c r="Q1895" i="3"/>
  <c r="P1895" i="3"/>
  <c r="R1895" i="3" s="1"/>
  <c r="O1895" i="3"/>
  <c r="U1894" i="3"/>
  <c r="T1894" i="3"/>
  <c r="R1894" i="3"/>
  <c r="Q1894" i="3"/>
  <c r="P1894" i="3"/>
  <c r="O1894" i="3"/>
  <c r="S1894" i="3" s="1"/>
  <c r="T1893" i="3"/>
  <c r="Q1893" i="3"/>
  <c r="P1893" i="3"/>
  <c r="R1893" i="3" s="1"/>
  <c r="O1893" i="3"/>
  <c r="S1893" i="3" s="1"/>
  <c r="T1892" i="3"/>
  <c r="U1892" i="3" s="1"/>
  <c r="R1892" i="3"/>
  <c r="O1892" i="3"/>
  <c r="S1892" i="3" s="1"/>
  <c r="U1891" i="3"/>
  <c r="T1891" i="3"/>
  <c r="R1891" i="3"/>
  <c r="O1891" i="3"/>
  <c r="S1891" i="3" s="1"/>
  <c r="T1890" i="3"/>
  <c r="U1890" i="3" s="1"/>
  <c r="S1890" i="3"/>
  <c r="Q1890" i="3"/>
  <c r="P1890" i="3"/>
  <c r="R1890" i="3" s="1"/>
  <c r="O1890" i="3"/>
  <c r="T1889" i="3"/>
  <c r="Q1889" i="3"/>
  <c r="P1889" i="3"/>
  <c r="R1889" i="3" s="1"/>
  <c r="O1889" i="3"/>
  <c r="T1888" i="3"/>
  <c r="U1888" i="3" s="1"/>
  <c r="R1888" i="3"/>
  <c r="O1888" i="3"/>
  <c r="S1888" i="3" s="1"/>
  <c r="T1887" i="3"/>
  <c r="U1887" i="3" s="1"/>
  <c r="S1887" i="3"/>
  <c r="Q1887" i="3"/>
  <c r="P1887" i="3"/>
  <c r="O1887" i="3"/>
  <c r="T1886" i="3"/>
  <c r="Q1886" i="3"/>
  <c r="P1886" i="3"/>
  <c r="R1886" i="3" s="1"/>
  <c r="O1886" i="3"/>
  <c r="T1885" i="3"/>
  <c r="S1885" i="3"/>
  <c r="Q1885" i="3"/>
  <c r="P1885" i="3"/>
  <c r="O1885" i="3"/>
  <c r="T1884" i="3"/>
  <c r="U1884" i="3" s="1"/>
  <c r="R1884" i="3"/>
  <c r="O1884" i="3"/>
  <c r="S1884" i="3" s="1"/>
  <c r="T1883" i="3"/>
  <c r="Q1883" i="3"/>
  <c r="P1883" i="3"/>
  <c r="O1883" i="3"/>
  <c r="T1882" i="3"/>
  <c r="Q1882" i="3"/>
  <c r="S1882" i="3" s="1"/>
  <c r="P1882" i="3"/>
  <c r="O1882" i="3"/>
  <c r="U1881" i="3"/>
  <c r="T1881" i="3"/>
  <c r="Q1881" i="3"/>
  <c r="S1881" i="3" s="1"/>
  <c r="P1881" i="3"/>
  <c r="R1881" i="3" s="1"/>
  <c r="O1881" i="3"/>
  <c r="T1880" i="3"/>
  <c r="Q1880" i="3"/>
  <c r="P1880" i="3"/>
  <c r="O1880" i="3"/>
  <c r="T1879" i="3"/>
  <c r="U1879" i="3" s="1"/>
  <c r="Q1879" i="3"/>
  <c r="P1879" i="3"/>
  <c r="O1879" i="3"/>
  <c r="U1878" i="3"/>
  <c r="T1878" i="3"/>
  <c r="Q1878" i="3"/>
  <c r="S1878" i="3" s="1"/>
  <c r="P1878" i="3"/>
  <c r="R1878" i="3" s="1"/>
  <c r="O1878" i="3"/>
  <c r="T1877" i="3"/>
  <c r="Q1877" i="3"/>
  <c r="S1877" i="3" s="1"/>
  <c r="P1877" i="3"/>
  <c r="O1877" i="3"/>
  <c r="T1876" i="3"/>
  <c r="U1876" i="3" s="1"/>
  <c r="R1876" i="3"/>
  <c r="O1876" i="3"/>
  <c r="S1876" i="3" s="1"/>
  <c r="T1875" i="3"/>
  <c r="Q1875" i="3"/>
  <c r="U1875" i="3" s="1"/>
  <c r="P1875" i="3"/>
  <c r="O1875" i="3"/>
  <c r="T1874" i="3"/>
  <c r="U1874" i="3" s="1"/>
  <c r="Q1874" i="3"/>
  <c r="P1874" i="3"/>
  <c r="R1874" i="3" s="1"/>
  <c r="O1874" i="3"/>
  <c r="T1873" i="3"/>
  <c r="U1873" i="3" s="1"/>
  <c r="R1873" i="3"/>
  <c r="O1873" i="3"/>
  <c r="S1873" i="3" s="1"/>
  <c r="T1872" i="3"/>
  <c r="Q1872" i="3"/>
  <c r="P1872" i="3"/>
  <c r="R1872" i="3" s="1"/>
  <c r="O1872" i="3"/>
  <c r="T1871" i="3"/>
  <c r="U1871" i="3" s="1"/>
  <c r="R1871" i="3"/>
  <c r="O1871" i="3"/>
  <c r="S1871" i="3" s="1"/>
  <c r="T1870" i="3"/>
  <c r="U1870" i="3" s="1"/>
  <c r="R1870" i="3"/>
  <c r="O1870" i="3"/>
  <c r="S1870" i="3" s="1"/>
  <c r="U1869" i="3"/>
  <c r="T1869" i="3"/>
  <c r="Q1869" i="3"/>
  <c r="R1869" i="3" s="1"/>
  <c r="P1869" i="3"/>
  <c r="O1869" i="3"/>
  <c r="S1869" i="3" s="1"/>
  <c r="U1868" i="3"/>
  <c r="T1868" i="3"/>
  <c r="R1868" i="3"/>
  <c r="O1868" i="3"/>
  <c r="S1868" i="3" s="1"/>
  <c r="T1867" i="3"/>
  <c r="U1867" i="3" s="1"/>
  <c r="R1867" i="3"/>
  <c r="O1867" i="3"/>
  <c r="S1867" i="3" s="1"/>
  <c r="T1866" i="3"/>
  <c r="U1866" i="3" s="1"/>
  <c r="Q1866" i="3"/>
  <c r="P1866" i="3"/>
  <c r="O1866" i="3"/>
  <c r="S1866" i="3" s="1"/>
  <c r="T1865" i="3"/>
  <c r="U1865" i="3" s="1"/>
  <c r="R1865" i="3"/>
  <c r="Q1865" i="3"/>
  <c r="P1865" i="3"/>
  <c r="O1865" i="3"/>
  <c r="S1865" i="3" s="1"/>
  <c r="T1864" i="3"/>
  <c r="U1864" i="3" s="1"/>
  <c r="Q1864" i="3"/>
  <c r="P1864" i="3"/>
  <c r="R1864" i="3" s="1"/>
  <c r="O1864" i="3"/>
  <c r="T1863" i="3"/>
  <c r="U1863" i="3" s="1"/>
  <c r="R1863" i="3"/>
  <c r="O1863" i="3"/>
  <c r="S1863" i="3" s="1"/>
  <c r="T1862" i="3"/>
  <c r="U1862" i="3" s="1"/>
  <c r="R1862" i="3"/>
  <c r="O1862" i="3"/>
  <c r="S1862" i="3" s="1"/>
  <c r="T1861" i="3"/>
  <c r="R1861" i="3"/>
  <c r="Q1861" i="3"/>
  <c r="P1861" i="3"/>
  <c r="O1861" i="3"/>
  <c r="S1861" i="3" s="1"/>
  <c r="U1860" i="3"/>
  <c r="T1860" i="3"/>
  <c r="R1860" i="3"/>
  <c r="O1860" i="3"/>
  <c r="S1860" i="3" s="1"/>
  <c r="U1859" i="3"/>
  <c r="T1859" i="3"/>
  <c r="R1859" i="3"/>
  <c r="Q1859" i="3"/>
  <c r="P1859" i="3"/>
  <c r="O1859" i="3"/>
  <c r="S1859" i="3" s="1"/>
  <c r="T1858" i="3"/>
  <c r="Q1858" i="3"/>
  <c r="P1858" i="3"/>
  <c r="O1858" i="3"/>
  <c r="U1857" i="3"/>
  <c r="T1857" i="3"/>
  <c r="R1857" i="3"/>
  <c r="O1857" i="3"/>
  <c r="S1857" i="3" s="1"/>
  <c r="T1856" i="3"/>
  <c r="U1856" i="3" s="1"/>
  <c r="Q1856" i="3"/>
  <c r="P1856" i="3"/>
  <c r="R1856" i="3" s="1"/>
  <c r="O1856" i="3"/>
  <c r="S1856" i="3" s="1"/>
  <c r="T1855" i="3"/>
  <c r="Q1855" i="3"/>
  <c r="P1855" i="3"/>
  <c r="O1855" i="3"/>
  <c r="T1854" i="3"/>
  <c r="U1854" i="3" s="1"/>
  <c r="R1854" i="3"/>
  <c r="O1854" i="3"/>
  <c r="S1854" i="3" s="1"/>
  <c r="T1853" i="3"/>
  <c r="U1853" i="3" s="1"/>
  <c r="Q1853" i="3"/>
  <c r="P1853" i="3"/>
  <c r="O1853" i="3"/>
  <c r="T1852" i="3"/>
  <c r="U1852" i="3" s="1"/>
  <c r="R1852" i="3"/>
  <c r="O1852" i="3"/>
  <c r="S1852" i="3" s="1"/>
  <c r="T1851" i="3"/>
  <c r="U1851" i="3" s="1"/>
  <c r="R1851" i="3"/>
  <c r="O1851" i="3"/>
  <c r="S1851" i="3" s="1"/>
  <c r="T1850" i="3"/>
  <c r="Q1850" i="3"/>
  <c r="P1850" i="3"/>
  <c r="R1850" i="3" s="1"/>
  <c r="O1850" i="3"/>
  <c r="T1849" i="3"/>
  <c r="Q1849" i="3"/>
  <c r="S1849" i="3" s="1"/>
  <c r="P1849" i="3"/>
  <c r="O1849" i="3"/>
  <c r="T1848" i="3"/>
  <c r="Q1848" i="3"/>
  <c r="U1848" i="3" s="1"/>
  <c r="P1848" i="3"/>
  <c r="O1848" i="3"/>
  <c r="T1847" i="3"/>
  <c r="Q1847" i="3"/>
  <c r="P1847" i="3"/>
  <c r="O1847" i="3"/>
  <c r="T1846" i="3"/>
  <c r="S1846" i="3"/>
  <c r="Q1846" i="3"/>
  <c r="R1846" i="3" s="1"/>
  <c r="P1846" i="3"/>
  <c r="O1846" i="3"/>
  <c r="T1845" i="3"/>
  <c r="Q1845" i="3"/>
  <c r="P1845" i="3"/>
  <c r="O1845" i="3"/>
  <c r="T1844" i="3"/>
  <c r="Q1844" i="3"/>
  <c r="S1844" i="3" s="1"/>
  <c r="P1844" i="3"/>
  <c r="O1844" i="3"/>
  <c r="U1843" i="3"/>
  <c r="T1843" i="3"/>
  <c r="Q1843" i="3"/>
  <c r="P1843" i="3"/>
  <c r="R1843" i="3" s="1"/>
  <c r="O1843" i="3"/>
  <c r="S1843" i="3" s="1"/>
  <c r="T1842" i="3"/>
  <c r="U1842" i="3" s="1"/>
  <c r="R1842" i="3"/>
  <c r="O1842" i="3"/>
  <c r="S1842" i="3" s="1"/>
  <c r="T1841" i="3"/>
  <c r="U1841" i="3" s="1"/>
  <c r="R1841" i="3"/>
  <c r="O1841" i="3"/>
  <c r="S1841" i="3" s="1"/>
  <c r="T1840" i="3"/>
  <c r="U1840" i="3" s="1"/>
  <c r="S1840" i="3"/>
  <c r="R1840" i="3"/>
  <c r="O1840" i="3"/>
  <c r="T1839" i="3"/>
  <c r="Q1839" i="3"/>
  <c r="P1839" i="3"/>
  <c r="O1839" i="3"/>
  <c r="U1838" i="3"/>
  <c r="T1838" i="3"/>
  <c r="Q1838" i="3"/>
  <c r="P1838" i="3"/>
  <c r="R1838" i="3" s="1"/>
  <c r="O1838" i="3"/>
  <c r="S1838" i="3" s="1"/>
  <c r="U1837" i="3"/>
  <c r="T1837" i="3"/>
  <c r="Q1837" i="3"/>
  <c r="P1837" i="3"/>
  <c r="O1837" i="3"/>
  <c r="T1836" i="3"/>
  <c r="S1836" i="3"/>
  <c r="Q1836" i="3"/>
  <c r="U1836" i="3" s="1"/>
  <c r="P1836" i="3"/>
  <c r="R1836" i="3" s="1"/>
  <c r="O1836" i="3"/>
  <c r="T1835" i="3"/>
  <c r="Q1835" i="3"/>
  <c r="R1835" i="3" s="1"/>
  <c r="P1835" i="3"/>
  <c r="O1835" i="3"/>
  <c r="T1834" i="3"/>
  <c r="U1834" i="3" s="1"/>
  <c r="R1834" i="3"/>
  <c r="O1834" i="3"/>
  <c r="S1834" i="3" s="1"/>
  <c r="T1833" i="3"/>
  <c r="U1833" i="3" s="1"/>
  <c r="R1833" i="3"/>
  <c r="O1833" i="3"/>
  <c r="S1833" i="3" s="1"/>
  <c r="T1832" i="3"/>
  <c r="Q1832" i="3"/>
  <c r="P1832" i="3"/>
  <c r="O1832" i="3"/>
  <c r="T1831" i="3"/>
  <c r="U1831" i="3" s="1"/>
  <c r="Q1831" i="3"/>
  <c r="P1831" i="3"/>
  <c r="R1831" i="3" s="1"/>
  <c r="O1831" i="3"/>
  <c r="T1830" i="3"/>
  <c r="U1830" i="3" s="1"/>
  <c r="R1830" i="3"/>
  <c r="Q1830" i="3"/>
  <c r="P1830" i="3"/>
  <c r="O1830" i="3"/>
  <c r="S1830" i="3" s="1"/>
  <c r="U1829" i="3"/>
  <c r="T1829" i="3"/>
  <c r="R1829" i="3"/>
  <c r="O1829" i="3"/>
  <c r="S1829" i="3" s="1"/>
  <c r="U1828" i="3"/>
  <c r="T1828" i="3"/>
  <c r="R1828" i="3"/>
  <c r="O1828" i="3"/>
  <c r="S1828" i="3" s="1"/>
  <c r="T1827" i="3"/>
  <c r="Q1827" i="3"/>
  <c r="S1827" i="3" s="1"/>
  <c r="P1827" i="3"/>
  <c r="O1827" i="3"/>
  <c r="T1826" i="3"/>
  <c r="Q1826" i="3"/>
  <c r="S1826" i="3" s="1"/>
  <c r="P1826" i="3"/>
  <c r="O1826" i="3"/>
  <c r="T1825" i="3"/>
  <c r="U1825" i="3" s="1"/>
  <c r="R1825" i="3"/>
  <c r="O1825" i="3"/>
  <c r="S1825" i="3" s="1"/>
  <c r="T1824" i="3"/>
  <c r="U1824" i="3" s="1"/>
  <c r="R1824" i="3"/>
  <c r="Q1824" i="3"/>
  <c r="P1824" i="3"/>
  <c r="O1824" i="3"/>
  <c r="T1823" i="3"/>
  <c r="Q1823" i="3"/>
  <c r="P1823" i="3"/>
  <c r="O1823" i="3"/>
  <c r="S1823" i="3" s="1"/>
  <c r="T1822" i="3"/>
  <c r="U1822" i="3" s="1"/>
  <c r="R1822" i="3"/>
  <c r="O1822" i="3"/>
  <c r="S1822" i="3" s="1"/>
  <c r="T1821" i="3"/>
  <c r="Q1821" i="3"/>
  <c r="U1821" i="3" s="1"/>
  <c r="P1821" i="3"/>
  <c r="O1821" i="3"/>
  <c r="U1820" i="3"/>
  <c r="T1820" i="3"/>
  <c r="Q1820" i="3"/>
  <c r="P1820" i="3"/>
  <c r="O1820" i="3"/>
  <c r="T1819" i="3"/>
  <c r="U1819" i="3" s="1"/>
  <c r="Q1819" i="3"/>
  <c r="P1819" i="3"/>
  <c r="O1819" i="3"/>
  <c r="S1819" i="3" s="1"/>
  <c r="T1818" i="3"/>
  <c r="U1818" i="3" s="1"/>
  <c r="R1818" i="3"/>
  <c r="O1818" i="3"/>
  <c r="S1818" i="3" s="1"/>
  <c r="T1817" i="3"/>
  <c r="U1817" i="3" s="1"/>
  <c r="R1817" i="3"/>
  <c r="O1817" i="3"/>
  <c r="S1817" i="3" s="1"/>
  <c r="T1816" i="3"/>
  <c r="U1816" i="3" s="1"/>
  <c r="Q1816" i="3"/>
  <c r="P1816" i="3"/>
  <c r="O1816" i="3"/>
  <c r="T1815" i="3"/>
  <c r="Q1815" i="3"/>
  <c r="S1815" i="3" s="1"/>
  <c r="P1815" i="3"/>
  <c r="O1815" i="3"/>
  <c r="U1814" i="3"/>
  <c r="T1814" i="3"/>
  <c r="Q1814" i="3"/>
  <c r="P1814" i="3"/>
  <c r="O1814" i="3"/>
  <c r="S1814" i="3" s="1"/>
  <c r="T1813" i="3"/>
  <c r="U1813" i="3" s="1"/>
  <c r="Q1813" i="3"/>
  <c r="P1813" i="3"/>
  <c r="R1813" i="3" s="1"/>
  <c r="O1813" i="3"/>
  <c r="T1812" i="3"/>
  <c r="Q1812" i="3"/>
  <c r="P1812" i="3"/>
  <c r="O1812" i="3"/>
  <c r="T1811" i="3"/>
  <c r="Q1811" i="3"/>
  <c r="R1811" i="3" s="1"/>
  <c r="P1811" i="3"/>
  <c r="O1811" i="3"/>
  <c r="T1810" i="3"/>
  <c r="Q1810" i="3"/>
  <c r="P1810" i="3"/>
  <c r="R1810" i="3" s="1"/>
  <c r="O1810" i="3"/>
  <c r="T1809" i="3"/>
  <c r="U1809" i="3" s="1"/>
  <c r="Q1809" i="3"/>
  <c r="P1809" i="3"/>
  <c r="R1809" i="3" s="1"/>
  <c r="O1809" i="3"/>
  <c r="S1809" i="3" s="1"/>
  <c r="T1808" i="3"/>
  <c r="Q1808" i="3"/>
  <c r="P1808" i="3"/>
  <c r="O1808" i="3"/>
  <c r="T1807" i="3"/>
  <c r="U1807" i="3" s="1"/>
  <c r="Q1807" i="3"/>
  <c r="P1807" i="3"/>
  <c r="R1807" i="3" s="1"/>
  <c r="O1807" i="3"/>
  <c r="S1807" i="3" s="1"/>
  <c r="T1806" i="3"/>
  <c r="Q1806" i="3"/>
  <c r="U1806" i="3" s="1"/>
  <c r="P1806" i="3"/>
  <c r="O1806" i="3"/>
  <c r="T1805" i="3"/>
  <c r="R1805" i="3"/>
  <c r="Q1805" i="3"/>
  <c r="P1805" i="3"/>
  <c r="O1805" i="3"/>
  <c r="S1805" i="3" s="1"/>
  <c r="U1804" i="3"/>
  <c r="T1804" i="3"/>
  <c r="Q1804" i="3"/>
  <c r="P1804" i="3"/>
  <c r="O1804" i="3"/>
  <c r="T1803" i="3"/>
  <c r="Q1803" i="3"/>
  <c r="R1803" i="3" s="1"/>
  <c r="P1803" i="3"/>
  <c r="O1803" i="3"/>
  <c r="T1802" i="3"/>
  <c r="R1802" i="3"/>
  <c r="Q1802" i="3"/>
  <c r="P1802" i="3"/>
  <c r="O1802" i="3"/>
  <c r="U1801" i="3"/>
  <c r="T1801" i="3"/>
  <c r="Q1801" i="3"/>
  <c r="P1801" i="3"/>
  <c r="O1801" i="3"/>
  <c r="T1800" i="3"/>
  <c r="U1800" i="3" s="1"/>
  <c r="Q1800" i="3"/>
  <c r="R1800" i="3" s="1"/>
  <c r="P1800" i="3"/>
  <c r="O1800" i="3"/>
  <c r="S1800" i="3" s="1"/>
  <c r="T1799" i="3"/>
  <c r="S1799" i="3"/>
  <c r="Q1799" i="3"/>
  <c r="P1799" i="3"/>
  <c r="R1799" i="3" s="1"/>
  <c r="O1799" i="3"/>
  <c r="T1798" i="3"/>
  <c r="Q1798" i="3"/>
  <c r="R1798" i="3" s="1"/>
  <c r="P1798" i="3"/>
  <c r="O1798" i="3"/>
  <c r="S1798" i="3" s="1"/>
  <c r="T1797" i="3"/>
  <c r="U1797" i="3" s="1"/>
  <c r="Q1797" i="3"/>
  <c r="P1797" i="3"/>
  <c r="O1797" i="3"/>
  <c r="T1796" i="3"/>
  <c r="Q1796" i="3"/>
  <c r="U1796" i="3" s="1"/>
  <c r="P1796" i="3"/>
  <c r="R1796" i="3" s="1"/>
  <c r="O1796" i="3"/>
  <c r="T1795" i="3"/>
  <c r="Q1795" i="3"/>
  <c r="U1795" i="3" s="1"/>
  <c r="P1795" i="3"/>
  <c r="O1795" i="3"/>
  <c r="T1794" i="3"/>
  <c r="Q1794" i="3"/>
  <c r="S1794" i="3" s="1"/>
  <c r="P1794" i="3"/>
  <c r="O1794" i="3"/>
  <c r="T1793" i="3"/>
  <c r="Q1793" i="3"/>
  <c r="P1793" i="3"/>
  <c r="O1793" i="3"/>
  <c r="T1792" i="3"/>
  <c r="Q1792" i="3"/>
  <c r="P1792" i="3"/>
  <c r="O1792" i="3"/>
  <c r="T1791" i="3"/>
  <c r="Q1791" i="3"/>
  <c r="S1791" i="3" s="1"/>
  <c r="P1791" i="3"/>
  <c r="O1791" i="3"/>
  <c r="T1790" i="3"/>
  <c r="U1790" i="3" s="1"/>
  <c r="R1790" i="3"/>
  <c r="Q1790" i="3"/>
  <c r="P1790" i="3"/>
  <c r="O1790" i="3"/>
  <c r="S1790" i="3" s="1"/>
  <c r="T1789" i="3"/>
  <c r="Q1789" i="3"/>
  <c r="P1789" i="3"/>
  <c r="O1789" i="3"/>
  <c r="T1788" i="3"/>
  <c r="U1788" i="3" s="1"/>
  <c r="S1788" i="3"/>
  <c r="Q1788" i="3"/>
  <c r="P1788" i="3"/>
  <c r="R1788" i="3" s="1"/>
  <c r="O1788" i="3"/>
  <c r="T1787" i="3"/>
  <c r="Q1787" i="3"/>
  <c r="P1787" i="3"/>
  <c r="O1787" i="3"/>
  <c r="T1786" i="3"/>
  <c r="Q1786" i="3"/>
  <c r="P1786" i="3"/>
  <c r="R1786" i="3" s="1"/>
  <c r="O1786" i="3"/>
  <c r="T1785" i="3"/>
  <c r="Q1785" i="3"/>
  <c r="U1785" i="3" s="1"/>
  <c r="P1785" i="3"/>
  <c r="R1785" i="3" s="1"/>
  <c r="O1785" i="3"/>
  <c r="S1785" i="3" s="1"/>
  <c r="T1784" i="3"/>
  <c r="U1784" i="3" s="1"/>
  <c r="R1784" i="3"/>
  <c r="Q1784" i="3"/>
  <c r="P1784" i="3"/>
  <c r="O1784" i="3"/>
  <c r="T1783" i="3"/>
  <c r="U1783" i="3" s="1"/>
  <c r="S1783" i="3"/>
  <c r="R1783" i="3"/>
  <c r="O1783" i="3"/>
  <c r="T1782" i="3"/>
  <c r="U1782" i="3" s="1"/>
  <c r="Q1782" i="3"/>
  <c r="P1782" i="3"/>
  <c r="R1782" i="3" s="1"/>
  <c r="O1782" i="3"/>
  <c r="T1781" i="3"/>
  <c r="Q1781" i="3"/>
  <c r="P1781" i="3"/>
  <c r="O1781" i="3"/>
  <c r="T1780" i="3"/>
  <c r="Q1780" i="3"/>
  <c r="P1780" i="3"/>
  <c r="O1780" i="3"/>
  <c r="T1779" i="3"/>
  <c r="U1779" i="3" s="1"/>
  <c r="Q1779" i="3"/>
  <c r="S1779" i="3" s="1"/>
  <c r="P1779" i="3"/>
  <c r="R1779" i="3" s="1"/>
  <c r="O1779" i="3"/>
  <c r="T1778" i="3"/>
  <c r="S1778" i="3"/>
  <c r="Q1778" i="3"/>
  <c r="P1778" i="3"/>
  <c r="R1778" i="3" s="1"/>
  <c r="O1778" i="3"/>
  <c r="T1777" i="3"/>
  <c r="Q1777" i="3"/>
  <c r="P1777" i="3"/>
  <c r="R1777" i="3" s="1"/>
  <c r="O1777" i="3"/>
  <c r="S1777" i="3" s="1"/>
  <c r="T1776" i="3"/>
  <c r="Q1776" i="3"/>
  <c r="U1776" i="3" s="1"/>
  <c r="P1776" i="3"/>
  <c r="R1776" i="3" s="1"/>
  <c r="O1776" i="3"/>
  <c r="T1775" i="3"/>
  <c r="Q1775" i="3"/>
  <c r="U1775" i="3" s="1"/>
  <c r="P1775" i="3"/>
  <c r="R1775" i="3" s="1"/>
  <c r="O1775" i="3"/>
  <c r="S1775" i="3" s="1"/>
  <c r="T1774" i="3"/>
  <c r="U1774" i="3" s="1"/>
  <c r="S1774" i="3"/>
  <c r="R1774" i="3"/>
  <c r="O1774" i="3"/>
  <c r="T1773" i="3"/>
  <c r="Q1773" i="3"/>
  <c r="P1773" i="3"/>
  <c r="O1773" i="3"/>
  <c r="T1772" i="3"/>
  <c r="U1772" i="3" s="1"/>
  <c r="Q1772" i="3"/>
  <c r="P1772" i="3"/>
  <c r="O1772" i="3"/>
  <c r="S1772" i="3" s="1"/>
  <c r="T1771" i="3"/>
  <c r="S1771" i="3"/>
  <c r="Q1771" i="3"/>
  <c r="P1771" i="3"/>
  <c r="O1771" i="3"/>
  <c r="T1770" i="3"/>
  <c r="Q1770" i="3"/>
  <c r="U1770" i="3" s="1"/>
  <c r="P1770" i="3"/>
  <c r="O1770" i="3"/>
  <c r="T1769" i="3"/>
  <c r="U1769" i="3" s="1"/>
  <c r="Q1769" i="3"/>
  <c r="P1769" i="3"/>
  <c r="O1769" i="3"/>
  <c r="T1768" i="3"/>
  <c r="U1768" i="3" s="1"/>
  <c r="S1768" i="3"/>
  <c r="R1768" i="3"/>
  <c r="O1768" i="3"/>
  <c r="T1767" i="3"/>
  <c r="U1767" i="3" s="1"/>
  <c r="Q1767" i="3"/>
  <c r="P1767" i="3"/>
  <c r="O1767" i="3"/>
  <c r="T1766" i="3"/>
  <c r="U1766" i="3" s="1"/>
  <c r="S1766" i="3"/>
  <c r="R1766" i="3"/>
  <c r="O1766" i="3"/>
  <c r="T1765" i="3"/>
  <c r="U1765" i="3" s="1"/>
  <c r="Q1765" i="3"/>
  <c r="P1765" i="3"/>
  <c r="O1765" i="3"/>
  <c r="T1764" i="3"/>
  <c r="U1764" i="3" s="1"/>
  <c r="R1764" i="3"/>
  <c r="O1764" i="3"/>
  <c r="S1764" i="3" s="1"/>
  <c r="U1763" i="3"/>
  <c r="T1763" i="3"/>
  <c r="R1763" i="3"/>
  <c r="O1763" i="3"/>
  <c r="S1763" i="3" s="1"/>
  <c r="U1762" i="3"/>
  <c r="T1762" i="3"/>
  <c r="S1762" i="3"/>
  <c r="Q1762" i="3"/>
  <c r="P1762" i="3"/>
  <c r="R1762" i="3" s="1"/>
  <c r="O1762" i="3"/>
  <c r="T1761" i="3"/>
  <c r="U1761" i="3" s="1"/>
  <c r="R1761" i="3"/>
  <c r="O1761" i="3"/>
  <c r="S1761" i="3" s="1"/>
  <c r="T1760" i="3"/>
  <c r="U1760" i="3" s="1"/>
  <c r="R1760" i="3"/>
  <c r="O1760" i="3"/>
  <c r="S1760" i="3" s="1"/>
  <c r="T1759" i="3"/>
  <c r="Q1759" i="3"/>
  <c r="P1759" i="3"/>
  <c r="O1759" i="3"/>
  <c r="T1758" i="3"/>
  <c r="Q1758" i="3"/>
  <c r="P1758" i="3"/>
  <c r="O1758" i="3"/>
  <c r="T1757" i="3"/>
  <c r="U1757" i="3" s="1"/>
  <c r="R1757" i="3"/>
  <c r="O1757" i="3"/>
  <c r="S1757" i="3" s="1"/>
  <c r="T1756" i="3"/>
  <c r="U1756" i="3" s="1"/>
  <c r="Q1756" i="3"/>
  <c r="P1756" i="3"/>
  <c r="O1756" i="3"/>
  <c r="T1755" i="3"/>
  <c r="Q1755" i="3"/>
  <c r="S1755" i="3" s="1"/>
  <c r="P1755" i="3"/>
  <c r="R1755" i="3" s="1"/>
  <c r="O1755" i="3"/>
  <c r="T1754" i="3"/>
  <c r="U1754" i="3" s="1"/>
  <c r="R1754" i="3"/>
  <c r="O1754" i="3"/>
  <c r="S1754" i="3" s="1"/>
  <c r="T1753" i="3"/>
  <c r="U1753" i="3" s="1"/>
  <c r="R1753" i="3"/>
  <c r="O1753" i="3"/>
  <c r="S1753" i="3" s="1"/>
  <c r="T1752" i="3"/>
  <c r="U1752" i="3" s="1"/>
  <c r="R1752" i="3"/>
  <c r="O1752" i="3"/>
  <c r="S1752" i="3" s="1"/>
  <c r="T1751" i="3"/>
  <c r="Q1751" i="3"/>
  <c r="P1751" i="3"/>
  <c r="O1751" i="3"/>
  <c r="U1750" i="3"/>
  <c r="T1750" i="3"/>
  <c r="Q1750" i="3"/>
  <c r="P1750" i="3"/>
  <c r="R1750" i="3" s="1"/>
  <c r="O1750" i="3"/>
  <c r="S1750" i="3" s="1"/>
  <c r="T1749" i="3"/>
  <c r="U1749" i="3" s="1"/>
  <c r="R1749" i="3"/>
  <c r="O1749" i="3"/>
  <c r="S1749" i="3" s="1"/>
  <c r="T1748" i="3"/>
  <c r="U1748" i="3" s="1"/>
  <c r="R1748" i="3"/>
  <c r="O1748" i="3"/>
  <c r="S1748" i="3" s="1"/>
  <c r="T1747" i="3"/>
  <c r="U1747" i="3" s="1"/>
  <c r="Q1747" i="3"/>
  <c r="P1747" i="3"/>
  <c r="R1747" i="3" s="1"/>
  <c r="O1747" i="3"/>
  <c r="S1747" i="3" s="1"/>
  <c r="U1746" i="3"/>
  <c r="T1746" i="3"/>
  <c r="Q1746" i="3"/>
  <c r="P1746" i="3"/>
  <c r="O1746" i="3"/>
  <c r="T1745" i="3"/>
  <c r="R1745" i="3"/>
  <c r="Q1745" i="3"/>
  <c r="P1745" i="3"/>
  <c r="O1745" i="3"/>
  <c r="T1744" i="3"/>
  <c r="U1744" i="3" s="1"/>
  <c r="R1744" i="3"/>
  <c r="O1744" i="3"/>
  <c r="S1744" i="3" s="1"/>
  <c r="T1743" i="3"/>
  <c r="U1743" i="3" s="1"/>
  <c r="S1743" i="3"/>
  <c r="R1743" i="3"/>
  <c r="O1743" i="3"/>
  <c r="T1742" i="3"/>
  <c r="U1742" i="3" s="1"/>
  <c r="S1742" i="3"/>
  <c r="R1742" i="3"/>
  <c r="Q1742" i="3"/>
  <c r="P1742" i="3"/>
  <c r="O1742" i="3"/>
  <c r="T1741" i="3"/>
  <c r="U1741" i="3" s="1"/>
  <c r="Q1741" i="3"/>
  <c r="P1741" i="3"/>
  <c r="R1741" i="3" s="1"/>
  <c r="O1741" i="3"/>
  <c r="S1741" i="3" s="1"/>
  <c r="T1740" i="3"/>
  <c r="Q1740" i="3"/>
  <c r="P1740" i="3"/>
  <c r="R1740" i="3" s="1"/>
  <c r="O1740" i="3"/>
  <c r="S1740" i="3" s="1"/>
  <c r="T1739" i="3"/>
  <c r="U1739" i="3" s="1"/>
  <c r="Q1739" i="3"/>
  <c r="P1739" i="3"/>
  <c r="R1739" i="3" s="1"/>
  <c r="O1739" i="3"/>
  <c r="S1739" i="3" s="1"/>
  <c r="T1738" i="3"/>
  <c r="U1738" i="3" s="1"/>
  <c r="R1738" i="3"/>
  <c r="O1738" i="3"/>
  <c r="S1738" i="3" s="1"/>
  <c r="T1737" i="3"/>
  <c r="U1737" i="3" s="1"/>
  <c r="R1737" i="3"/>
  <c r="O1737" i="3"/>
  <c r="S1737" i="3" s="1"/>
  <c r="T1736" i="3"/>
  <c r="U1736" i="3" s="1"/>
  <c r="S1736" i="3"/>
  <c r="Q1736" i="3"/>
  <c r="P1736" i="3"/>
  <c r="R1736" i="3" s="1"/>
  <c r="O1736" i="3"/>
  <c r="T1735" i="3"/>
  <c r="U1735" i="3" s="1"/>
  <c r="R1735" i="3"/>
  <c r="O1735" i="3"/>
  <c r="S1735" i="3" s="1"/>
  <c r="T1734" i="3"/>
  <c r="U1734" i="3" s="1"/>
  <c r="R1734" i="3"/>
  <c r="O1734" i="3"/>
  <c r="S1734" i="3" s="1"/>
  <c r="T1733" i="3"/>
  <c r="Q1733" i="3"/>
  <c r="U1733" i="3" s="1"/>
  <c r="P1733" i="3"/>
  <c r="O1733" i="3"/>
  <c r="T1732" i="3"/>
  <c r="Q1732" i="3"/>
  <c r="S1732" i="3" s="1"/>
  <c r="P1732" i="3"/>
  <c r="O1732" i="3"/>
  <c r="T1731" i="3"/>
  <c r="Q1731" i="3"/>
  <c r="P1731" i="3"/>
  <c r="O1731" i="3"/>
  <c r="T1730" i="3"/>
  <c r="U1730" i="3" s="1"/>
  <c r="S1730" i="3"/>
  <c r="R1730" i="3"/>
  <c r="Q1730" i="3"/>
  <c r="P1730" i="3"/>
  <c r="O1730" i="3"/>
  <c r="T1729" i="3"/>
  <c r="Q1729" i="3"/>
  <c r="P1729" i="3"/>
  <c r="O1729" i="3"/>
  <c r="T1728" i="3"/>
  <c r="Q1728" i="3"/>
  <c r="P1728" i="3"/>
  <c r="O1728" i="3"/>
  <c r="T1727" i="3"/>
  <c r="U1727" i="3" s="1"/>
  <c r="R1727" i="3"/>
  <c r="O1727" i="3"/>
  <c r="S1727" i="3" s="1"/>
  <c r="T1726" i="3"/>
  <c r="Q1726" i="3"/>
  <c r="P1726" i="3"/>
  <c r="R1726" i="3" s="1"/>
  <c r="O1726" i="3"/>
  <c r="S1726" i="3" s="1"/>
  <c r="T1725" i="3"/>
  <c r="Q1725" i="3"/>
  <c r="P1725" i="3"/>
  <c r="R1725" i="3" s="1"/>
  <c r="O1725" i="3"/>
  <c r="T1724" i="3"/>
  <c r="Q1724" i="3"/>
  <c r="P1724" i="3"/>
  <c r="O1724" i="3"/>
  <c r="T1723" i="3"/>
  <c r="Q1723" i="3"/>
  <c r="S1723" i="3" s="1"/>
  <c r="P1723" i="3"/>
  <c r="O1723" i="3"/>
  <c r="T1722" i="3"/>
  <c r="R1722" i="3"/>
  <c r="Q1722" i="3"/>
  <c r="P1722" i="3"/>
  <c r="O1722" i="3"/>
  <c r="S1722" i="3" s="1"/>
  <c r="T1721" i="3"/>
  <c r="U1721" i="3" s="1"/>
  <c r="R1721" i="3"/>
  <c r="O1721" i="3"/>
  <c r="S1721" i="3" s="1"/>
  <c r="T1720" i="3"/>
  <c r="Q1720" i="3"/>
  <c r="P1720" i="3"/>
  <c r="O1720" i="3"/>
  <c r="T1719" i="3"/>
  <c r="U1719" i="3" s="1"/>
  <c r="Q1719" i="3"/>
  <c r="P1719" i="3"/>
  <c r="O1719" i="3"/>
  <c r="T1718" i="3"/>
  <c r="U1718" i="3" s="1"/>
  <c r="R1718" i="3"/>
  <c r="Q1718" i="3"/>
  <c r="P1718" i="3"/>
  <c r="O1718" i="3"/>
  <c r="S1718" i="3" s="1"/>
  <c r="T1717" i="3"/>
  <c r="Q1717" i="3"/>
  <c r="R1717" i="3" s="1"/>
  <c r="P1717" i="3"/>
  <c r="O1717" i="3"/>
  <c r="S1717" i="3" s="1"/>
  <c r="U1716" i="3"/>
  <c r="T1716" i="3"/>
  <c r="Q1716" i="3"/>
  <c r="P1716" i="3"/>
  <c r="O1716" i="3"/>
  <c r="S1716" i="3" s="1"/>
  <c r="T1715" i="3"/>
  <c r="Q1715" i="3"/>
  <c r="S1715" i="3" s="1"/>
  <c r="P1715" i="3"/>
  <c r="O1715" i="3"/>
  <c r="U1714" i="3"/>
  <c r="T1714" i="3"/>
  <c r="R1714" i="3"/>
  <c r="O1714" i="3"/>
  <c r="S1714" i="3" s="1"/>
  <c r="T1713" i="3"/>
  <c r="U1713" i="3" s="1"/>
  <c r="S1713" i="3"/>
  <c r="Q1713" i="3"/>
  <c r="P1713" i="3"/>
  <c r="R1713" i="3" s="1"/>
  <c r="O1713" i="3"/>
  <c r="U1712" i="3"/>
  <c r="T1712" i="3"/>
  <c r="S1712" i="3"/>
  <c r="R1712" i="3"/>
  <c r="O1712" i="3"/>
  <c r="T1711" i="3"/>
  <c r="Q1711" i="3"/>
  <c r="P1711" i="3"/>
  <c r="O1711" i="3"/>
  <c r="S1711" i="3" s="1"/>
  <c r="T1710" i="3"/>
  <c r="Q1710" i="3"/>
  <c r="P1710" i="3"/>
  <c r="O1710" i="3"/>
  <c r="T1709" i="3"/>
  <c r="U1709" i="3" s="1"/>
  <c r="R1709" i="3"/>
  <c r="O1709" i="3"/>
  <c r="S1709" i="3" s="1"/>
  <c r="T1708" i="3"/>
  <c r="Q1708" i="3"/>
  <c r="P1708" i="3"/>
  <c r="O1708" i="3"/>
  <c r="T1707" i="3"/>
  <c r="Q1707" i="3"/>
  <c r="U1707" i="3" s="1"/>
  <c r="P1707" i="3"/>
  <c r="O1707" i="3"/>
  <c r="T1706" i="3"/>
  <c r="Q1706" i="3"/>
  <c r="P1706" i="3"/>
  <c r="O1706" i="3"/>
  <c r="T1705" i="3"/>
  <c r="Q1705" i="3"/>
  <c r="P1705" i="3"/>
  <c r="O1705" i="3"/>
  <c r="U1704" i="3"/>
  <c r="T1704" i="3"/>
  <c r="R1704" i="3"/>
  <c r="Q1704" i="3"/>
  <c r="P1704" i="3"/>
  <c r="O1704" i="3"/>
  <c r="S1704" i="3" s="1"/>
  <c r="T1703" i="3"/>
  <c r="U1703" i="3" s="1"/>
  <c r="Q1703" i="3"/>
  <c r="P1703" i="3"/>
  <c r="R1703" i="3" s="1"/>
  <c r="O1703" i="3"/>
  <c r="T1702" i="3"/>
  <c r="Q1702" i="3"/>
  <c r="P1702" i="3"/>
  <c r="O1702" i="3"/>
  <c r="S1702" i="3" s="1"/>
  <c r="T1701" i="3"/>
  <c r="Q1701" i="3"/>
  <c r="P1701" i="3"/>
  <c r="O1701" i="3"/>
  <c r="T1700" i="3"/>
  <c r="Q1700" i="3"/>
  <c r="P1700" i="3"/>
  <c r="O1700" i="3"/>
  <c r="T1699" i="3"/>
  <c r="Q1699" i="3"/>
  <c r="P1699" i="3"/>
  <c r="O1699" i="3"/>
  <c r="U1698" i="3"/>
  <c r="T1698" i="3"/>
  <c r="S1698" i="3"/>
  <c r="Q1698" i="3"/>
  <c r="P1698" i="3"/>
  <c r="R1698" i="3" s="1"/>
  <c r="O1698" i="3"/>
  <c r="T1697" i="3"/>
  <c r="U1697" i="3" s="1"/>
  <c r="R1697" i="3"/>
  <c r="O1697" i="3"/>
  <c r="S1697" i="3" s="1"/>
  <c r="T1696" i="3"/>
  <c r="Q1696" i="3"/>
  <c r="P1696" i="3"/>
  <c r="O1696" i="3"/>
  <c r="T1695" i="3"/>
  <c r="U1695" i="3" s="1"/>
  <c r="Q1695" i="3"/>
  <c r="P1695" i="3"/>
  <c r="O1695" i="3"/>
  <c r="S1695" i="3" s="1"/>
  <c r="U1694" i="3"/>
  <c r="T1694" i="3"/>
  <c r="S1694" i="3"/>
  <c r="R1694" i="3"/>
  <c r="O1694" i="3"/>
  <c r="T1693" i="3"/>
  <c r="R1693" i="3"/>
  <c r="Q1693" i="3"/>
  <c r="P1693" i="3"/>
  <c r="O1693" i="3"/>
  <c r="U1692" i="3"/>
  <c r="T1692" i="3"/>
  <c r="R1692" i="3"/>
  <c r="O1692" i="3"/>
  <c r="S1692" i="3" s="1"/>
  <c r="U1691" i="3"/>
  <c r="T1691" i="3"/>
  <c r="R1691" i="3"/>
  <c r="Q1691" i="3"/>
  <c r="P1691" i="3"/>
  <c r="O1691" i="3"/>
  <c r="S1691" i="3" s="1"/>
  <c r="T1690" i="3"/>
  <c r="U1690" i="3" s="1"/>
  <c r="Q1690" i="3"/>
  <c r="P1690" i="3"/>
  <c r="O1690" i="3"/>
  <c r="S1690" i="3" s="1"/>
  <c r="U1689" i="3"/>
  <c r="T1689" i="3"/>
  <c r="S1689" i="3"/>
  <c r="R1689" i="3"/>
  <c r="O1689" i="3"/>
  <c r="T1688" i="3"/>
  <c r="Q1688" i="3"/>
  <c r="U1688" i="3" s="1"/>
  <c r="P1688" i="3"/>
  <c r="O1688" i="3"/>
  <c r="T1687" i="3"/>
  <c r="Q1687" i="3"/>
  <c r="P1687" i="3"/>
  <c r="O1687" i="3"/>
  <c r="T1686" i="3"/>
  <c r="Q1686" i="3"/>
  <c r="S1686" i="3" s="1"/>
  <c r="P1686" i="3"/>
  <c r="O1686" i="3"/>
  <c r="T1685" i="3"/>
  <c r="U1685" i="3" s="1"/>
  <c r="S1685" i="3"/>
  <c r="Q1685" i="3"/>
  <c r="P1685" i="3"/>
  <c r="R1685" i="3" s="1"/>
  <c r="O1685" i="3"/>
  <c r="T1684" i="3"/>
  <c r="R1684" i="3"/>
  <c r="Q1684" i="3"/>
  <c r="P1684" i="3"/>
  <c r="O1684" i="3"/>
  <c r="T1683" i="3"/>
  <c r="Q1683" i="3"/>
  <c r="P1683" i="3"/>
  <c r="O1683" i="3"/>
  <c r="U1682" i="3"/>
  <c r="T1682" i="3"/>
  <c r="R1682" i="3"/>
  <c r="Q1682" i="3"/>
  <c r="P1682" i="3"/>
  <c r="O1682" i="3"/>
  <c r="S1682" i="3" s="1"/>
  <c r="T1681" i="3"/>
  <c r="S1681" i="3"/>
  <c r="Q1681" i="3"/>
  <c r="P1681" i="3"/>
  <c r="O1681" i="3"/>
  <c r="T1680" i="3"/>
  <c r="Q1680" i="3"/>
  <c r="P1680" i="3"/>
  <c r="O1680" i="3"/>
  <c r="U1679" i="3"/>
  <c r="T1679" i="3"/>
  <c r="Q1679" i="3"/>
  <c r="P1679" i="3"/>
  <c r="R1679" i="3" s="1"/>
  <c r="O1679" i="3"/>
  <c r="T1678" i="3"/>
  <c r="Q1678" i="3"/>
  <c r="S1678" i="3" s="1"/>
  <c r="P1678" i="3"/>
  <c r="O1678" i="3"/>
  <c r="T1677" i="3"/>
  <c r="Q1677" i="3"/>
  <c r="P1677" i="3"/>
  <c r="O1677" i="3"/>
  <c r="T1676" i="3"/>
  <c r="Q1676" i="3"/>
  <c r="P1676" i="3"/>
  <c r="O1676" i="3"/>
  <c r="T1675" i="3"/>
  <c r="U1675" i="3" s="1"/>
  <c r="S1675" i="3"/>
  <c r="Q1675" i="3"/>
  <c r="P1675" i="3"/>
  <c r="R1675" i="3" s="1"/>
  <c r="O1675" i="3"/>
  <c r="T1674" i="3"/>
  <c r="U1674" i="3" s="1"/>
  <c r="Q1674" i="3"/>
  <c r="P1674" i="3"/>
  <c r="R1674" i="3" s="1"/>
  <c r="O1674" i="3"/>
  <c r="S1674" i="3" s="1"/>
  <c r="T1673" i="3"/>
  <c r="S1673" i="3"/>
  <c r="Q1673" i="3"/>
  <c r="P1673" i="3"/>
  <c r="O1673" i="3"/>
  <c r="T1672" i="3"/>
  <c r="Q1672" i="3"/>
  <c r="U1672" i="3" s="1"/>
  <c r="P1672" i="3"/>
  <c r="O1672" i="3"/>
  <c r="T1671" i="3"/>
  <c r="R1671" i="3"/>
  <c r="Q1671" i="3"/>
  <c r="P1671" i="3"/>
  <c r="O1671" i="3"/>
  <c r="S1671" i="3" s="1"/>
  <c r="T1670" i="3"/>
  <c r="Q1670" i="3"/>
  <c r="P1670" i="3"/>
  <c r="R1670" i="3" s="1"/>
  <c r="O1670" i="3"/>
  <c r="T1669" i="3"/>
  <c r="U1669" i="3" s="1"/>
  <c r="Q1669" i="3"/>
  <c r="P1669" i="3"/>
  <c r="R1669" i="3" s="1"/>
  <c r="O1669" i="3"/>
  <c r="S1669" i="3" s="1"/>
  <c r="T1668" i="3"/>
  <c r="Q1668" i="3"/>
  <c r="U1668" i="3" s="1"/>
  <c r="P1668" i="3"/>
  <c r="R1668" i="3" s="1"/>
  <c r="O1668" i="3"/>
  <c r="T1667" i="3"/>
  <c r="Q1667" i="3"/>
  <c r="S1667" i="3" s="1"/>
  <c r="P1667" i="3"/>
  <c r="R1667" i="3" s="1"/>
  <c r="O1667" i="3"/>
  <c r="T1666" i="3"/>
  <c r="Q1666" i="3"/>
  <c r="S1666" i="3" s="1"/>
  <c r="P1666" i="3"/>
  <c r="O1666" i="3"/>
  <c r="T1665" i="3"/>
  <c r="U1665" i="3" s="1"/>
  <c r="S1665" i="3"/>
  <c r="R1665" i="3"/>
  <c r="Q1665" i="3"/>
  <c r="P1665" i="3"/>
  <c r="O1665" i="3"/>
  <c r="T1664" i="3"/>
  <c r="Q1664" i="3"/>
  <c r="P1664" i="3"/>
  <c r="R1664" i="3" s="1"/>
  <c r="O1664" i="3"/>
  <c r="S1664" i="3" s="1"/>
  <c r="T1663" i="3"/>
  <c r="Q1663" i="3"/>
  <c r="U1663" i="3" s="1"/>
  <c r="P1663" i="3"/>
  <c r="O1663" i="3"/>
  <c r="T1662" i="3"/>
  <c r="Q1662" i="3"/>
  <c r="U1662" i="3" s="1"/>
  <c r="P1662" i="3"/>
  <c r="R1662" i="3" s="1"/>
  <c r="O1662" i="3"/>
  <c r="S1662" i="3" s="1"/>
  <c r="T1661" i="3"/>
  <c r="U1661" i="3" s="1"/>
  <c r="Q1661" i="3"/>
  <c r="P1661" i="3"/>
  <c r="O1661" i="3"/>
  <c r="S1661" i="3" s="1"/>
  <c r="T1660" i="3"/>
  <c r="U1660" i="3" s="1"/>
  <c r="S1660" i="3"/>
  <c r="Q1660" i="3"/>
  <c r="P1660" i="3"/>
  <c r="R1660" i="3" s="1"/>
  <c r="O1660" i="3"/>
  <c r="T1659" i="3"/>
  <c r="S1659" i="3"/>
  <c r="Q1659" i="3"/>
  <c r="P1659" i="3"/>
  <c r="R1659" i="3" s="1"/>
  <c r="O1659" i="3"/>
  <c r="T1658" i="3"/>
  <c r="Q1658" i="3"/>
  <c r="P1658" i="3"/>
  <c r="R1658" i="3" s="1"/>
  <c r="O1658" i="3"/>
  <c r="T1657" i="3"/>
  <c r="Q1657" i="3"/>
  <c r="P1657" i="3"/>
  <c r="O1657" i="3"/>
  <c r="S1657" i="3" s="1"/>
  <c r="T1656" i="3"/>
  <c r="Q1656" i="3"/>
  <c r="U1656" i="3" s="1"/>
  <c r="P1656" i="3"/>
  <c r="R1656" i="3" s="1"/>
  <c r="O1656" i="3"/>
  <c r="T1655" i="3"/>
  <c r="U1655" i="3" s="1"/>
  <c r="Q1655" i="3"/>
  <c r="P1655" i="3"/>
  <c r="O1655" i="3"/>
  <c r="S1655" i="3" s="1"/>
  <c r="T1654" i="3"/>
  <c r="Q1654" i="3"/>
  <c r="S1654" i="3" s="1"/>
  <c r="P1654" i="3"/>
  <c r="O1654" i="3"/>
  <c r="T1653" i="3"/>
  <c r="U1653" i="3" s="1"/>
  <c r="R1653" i="3"/>
  <c r="O1653" i="3"/>
  <c r="S1653" i="3" s="1"/>
  <c r="T1652" i="3"/>
  <c r="Q1652" i="3"/>
  <c r="R1652" i="3" s="1"/>
  <c r="P1652" i="3"/>
  <c r="O1652" i="3"/>
  <c r="T1651" i="3"/>
  <c r="U1651" i="3" s="1"/>
  <c r="S1651" i="3"/>
  <c r="R1651" i="3"/>
  <c r="O1651" i="3"/>
  <c r="T1650" i="3"/>
  <c r="Q1650" i="3"/>
  <c r="P1650" i="3"/>
  <c r="O1650" i="3"/>
  <c r="T1649" i="3"/>
  <c r="U1649" i="3" s="1"/>
  <c r="S1649" i="3"/>
  <c r="R1649" i="3"/>
  <c r="O1649" i="3"/>
  <c r="T1648" i="3"/>
  <c r="U1648" i="3" s="1"/>
  <c r="S1648" i="3"/>
  <c r="Q1648" i="3"/>
  <c r="P1648" i="3"/>
  <c r="O1648" i="3"/>
  <c r="T1647" i="3"/>
  <c r="U1647" i="3" s="1"/>
  <c r="S1647" i="3"/>
  <c r="R1647" i="3"/>
  <c r="O1647" i="3"/>
  <c r="T1646" i="3"/>
  <c r="U1646" i="3" s="1"/>
  <c r="Q1646" i="3"/>
  <c r="P1646" i="3"/>
  <c r="O1646" i="3"/>
  <c r="S1646" i="3" s="1"/>
  <c r="U1645" i="3"/>
  <c r="T1645" i="3"/>
  <c r="Q1645" i="3"/>
  <c r="P1645" i="3"/>
  <c r="R1645" i="3" s="1"/>
  <c r="O1645" i="3"/>
  <c r="T1644" i="3"/>
  <c r="U1644" i="3" s="1"/>
  <c r="Q1644" i="3"/>
  <c r="P1644" i="3"/>
  <c r="O1644" i="3"/>
  <c r="S1644" i="3" s="1"/>
  <c r="U1643" i="3"/>
  <c r="T1643" i="3"/>
  <c r="S1643" i="3"/>
  <c r="R1643" i="3"/>
  <c r="O1643" i="3"/>
  <c r="T1642" i="3"/>
  <c r="R1642" i="3"/>
  <c r="Q1642" i="3"/>
  <c r="U1642" i="3" s="1"/>
  <c r="P1642" i="3"/>
  <c r="O1642" i="3"/>
  <c r="T1641" i="3"/>
  <c r="Q1641" i="3"/>
  <c r="P1641" i="3"/>
  <c r="O1641" i="3"/>
  <c r="S1641" i="3" s="1"/>
  <c r="U1640" i="3"/>
  <c r="T1640" i="3"/>
  <c r="R1640" i="3"/>
  <c r="O1640" i="3"/>
  <c r="S1640" i="3" s="1"/>
  <c r="T1639" i="3"/>
  <c r="Q1639" i="3"/>
  <c r="P1639" i="3"/>
  <c r="R1639" i="3" s="1"/>
  <c r="O1639" i="3"/>
  <c r="S1639" i="3" s="1"/>
  <c r="T1638" i="3"/>
  <c r="Q1638" i="3"/>
  <c r="P1638" i="3"/>
  <c r="R1638" i="3" s="1"/>
  <c r="O1638" i="3"/>
  <c r="T1637" i="3"/>
  <c r="U1637" i="3" s="1"/>
  <c r="S1637" i="3"/>
  <c r="R1637" i="3"/>
  <c r="O1637" i="3"/>
  <c r="T1636" i="3"/>
  <c r="Q1636" i="3"/>
  <c r="U1636" i="3" s="1"/>
  <c r="P1636" i="3"/>
  <c r="O1636" i="3"/>
  <c r="T1635" i="3"/>
  <c r="U1635" i="3" s="1"/>
  <c r="R1635" i="3"/>
  <c r="Q1635" i="3"/>
  <c r="P1635" i="3"/>
  <c r="O1635" i="3"/>
  <c r="S1635" i="3" s="1"/>
  <c r="T1634" i="3"/>
  <c r="Q1634" i="3"/>
  <c r="U1634" i="3" s="1"/>
  <c r="P1634" i="3"/>
  <c r="R1634" i="3" s="1"/>
  <c r="O1634" i="3"/>
  <c r="T1633" i="3"/>
  <c r="U1633" i="3" s="1"/>
  <c r="Q1633" i="3"/>
  <c r="P1633" i="3"/>
  <c r="R1633" i="3" s="1"/>
  <c r="O1633" i="3"/>
  <c r="T1632" i="3"/>
  <c r="Q1632" i="3"/>
  <c r="P1632" i="3"/>
  <c r="R1632" i="3" s="1"/>
  <c r="O1632" i="3"/>
  <c r="T1631" i="3"/>
  <c r="U1631" i="3" s="1"/>
  <c r="R1631" i="3"/>
  <c r="O1631" i="3"/>
  <c r="S1631" i="3" s="1"/>
  <c r="T1630" i="3"/>
  <c r="Q1630" i="3"/>
  <c r="P1630" i="3"/>
  <c r="R1630" i="3" s="1"/>
  <c r="O1630" i="3"/>
  <c r="U1629" i="3"/>
  <c r="T1629" i="3"/>
  <c r="R1629" i="3"/>
  <c r="Q1629" i="3"/>
  <c r="P1629" i="3"/>
  <c r="O1629" i="3"/>
  <c r="S1629" i="3" s="1"/>
  <c r="T1628" i="3"/>
  <c r="Q1628" i="3"/>
  <c r="R1628" i="3" s="1"/>
  <c r="P1628" i="3"/>
  <c r="O1628" i="3"/>
  <c r="U1627" i="3"/>
  <c r="T1627" i="3"/>
  <c r="Q1627" i="3"/>
  <c r="P1627" i="3"/>
  <c r="R1627" i="3" s="1"/>
  <c r="O1627" i="3"/>
  <c r="S1627" i="3" s="1"/>
  <c r="T1626" i="3"/>
  <c r="U1626" i="3" s="1"/>
  <c r="R1626" i="3"/>
  <c r="O1626" i="3"/>
  <c r="S1626" i="3" s="1"/>
  <c r="T1625" i="3"/>
  <c r="Q1625" i="3"/>
  <c r="P1625" i="3"/>
  <c r="O1625" i="3"/>
  <c r="T1624" i="3"/>
  <c r="U1624" i="3" s="1"/>
  <c r="Q1624" i="3"/>
  <c r="P1624" i="3"/>
  <c r="O1624" i="3"/>
  <c r="S1624" i="3" s="1"/>
  <c r="T1623" i="3"/>
  <c r="R1623" i="3"/>
  <c r="Q1623" i="3"/>
  <c r="S1623" i="3" s="1"/>
  <c r="P1623" i="3"/>
  <c r="O1623" i="3"/>
  <c r="T1622" i="3"/>
  <c r="Q1622" i="3"/>
  <c r="P1622" i="3"/>
  <c r="O1622" i="3"/>
  <c r="T1621" i="3"/>
  <c r="U1621" i="3" s="1"/>
  <c r="Q1621" i="3"/>
  <c r="P1621" i="3"/>
  <c r="O1621" i="3"/>
  <c r="S1621" i="3" s="1"/>
  <c r="T1620" i="3"/>
  <c r="U1620" i="3" s="1"/>
  <c r="Q1620" i="3"/>
  <c r="P1620" i="3"/>
  <c r="R1620" i="3" s="1"/>
  <c r="O1620" i="3"/>
  <c r="S1620" i="3" s="1"/>
  <c r="T1619" i="3"/>
  <c r="U1619" i="3" s="1"/>
  <c r="R1619" i="3"/>
  <c r="O1619" i="3"/>
  <c r="S1619" i="3" s="1"/>
  <c r="T1618" i="3"/>
  <c r="Q1618" i="3"/>
  <c r="P1618" i="3"/>
  <c r="O1618" i="3"/>
  <c r="U1617" i="3"/>
  <c r="T1617" i="3"/>
  <c r="S1617" i="3"/>
  <c r="R1617" i="3"/>
  <c r="O1617" i="3"/>
  <c r="T1616" i="3"/>
  <c r="U1616" i="3" s="1"/>
  <c r="S1616" i="3"/>
  <c r="R1616" i="3"/>
  <c r="O1616" i="3"/>
  <c r="T1615" i="3"/>
  <c r="Q1615" i="3"/>
  <c r="P1615" i="3"/>
  <c r="O1615" i="3"/>
  <c r="U1614" i="3"/>
  <c r="T1614" i="3"/>
  <c r="S1614" i="3"/>
  <c r="Q1614" i="3"/>
  <c r="P1614" i="3"/>
  <c r="R1614" i="3" s="1"/>
  <c r="O1614" i="3"/>
  <c r="T1613" i="3"/>
  <c r="U1613" i="3" s="1"/>
  <c r="S1613" i="3"/>
  <c r="R1613" i="3"/>
  <c r="Q1613" i="3"/>
  <c r="P1613" i="3"/>
  <c r="O1613" i="3"/>
  <c r="T1612" i="3"/>
  <c r="U1612" i="3" s="1"/>
  <c r="S1612" i="3"/>
  <c r="Q1612" i="3"/>
  <c r="P1612" i="3"/>
  <c r="R1612" i="3" s="1"/>
  <c r="O1612" i="3"/>
  <c r="T1611" i="3"/>
  <c r="Q1611" i="3"/>
  <c r="P1611" i="3"/>
  <c r="O1611" i="3"/>
  <c r="T1610" i="3"/>
  <c r="Q1610" i="3"/>
  <c r="P1610" i="3"/>
  <c r="R1610" i="3" s="1"/>
  <c r="O1610" i="3"/>
  <c r="S1610" i="3" s="1"/>
  <c r="T1609" i="3"/>
  <c r="R1609" i="3"/>
  <c r="Q1609" i="3"/>
  <c r="P1609" i="3"/>
  <c r="O1609" i="3"/>
  <c r="T1608" i="3"/>
  <c r="U1608" i="3" s="1"/>
  <c r="Q1608" i="3"/>
  <c r="P1608" i="3"/>
  <c r="R1608" i="3" s="1"/>
  <c r="O1608" i="3"/>
  <c r="T1607" i="3"/>
  <c r="U1607" i="3" s="1"/>
  <c r="R1607" i="3"/>
  <c r="Q1607" i="3"/>
  <c r="P1607" i="3"/>
  <c r="O1607" i="3"/>
  <c r="S1607" i="3" s="1"/>
  <c r="T1606" i="3"/>
  <c r="Q1606" i="3"/>
  <c r="U1606" i="3" s="1"/>
  <c r="P1606" i="3"/>
  <c r="O1606" i="3"/>
  <c r="T1605" i="3"/>
  <c r="U1605" i="3" s="1"/>
  <c r="Q1605" i="3"/>
  <c r="P1605" i="3"/>
  <c r="O1605" i="3"/>
  <c r="S1605" i="3" s="1"/>
  <c r="T1604" i="3"/>
  <c r="U1604" i="3" s="1"/>
  <c r="R1604" i="3"/>
  <c r="Q1604" i="3"/>
  <c r="P1604" i="3"/>
  <c r="O1604" i="3"/>
  <c r="S1604" i="3" s="1"/>
  <c r="T1603" i="3"/>
  <c r="Q1603" i="3"/>
  <c r="P1603" i="3"/>
  <c r="R1603" i="3" s="1"/>
  <c r="O1603" i="3"/>
  <c r="T1602" i="3"/>
  <c r="U1602" i="3" s="1"/>
  <c r="Q1602" i="3"/>
  <c r="P1602" i="3"/>
  <c r="O1602" i="3"/>
  <c r="T1601" i="3"/>
  <c r="Q1601" i="3"/>
  <c r="P1601" i="3"/>
  <c r="O1601" i="3"/>
  <c r="T1600" i="3"/>
  <c r="Q1600" i="3"/>
  <c r="P1600" i="3"/>
  <c r="O1600" i="3"/>
  <c r="T1599" i="3"/>
  <c r="Q1599" i="3"/>
  <c r="P1599" i="3"/>
  <c r="O1599" i="3"/>
  <c r="T1598" i="3"/>
  <c r="Q1598" i="3"/>
  <c r="P1598" i="3"/>
  <c r="O1598" i="3"/>
  <c r="S1598" i="3" s="1"/>
  <c r="T1597" i="3"/>
  <c r="U1597" i="3" s="1"/>
  <c r="S1597" i="3"/>
  <c r="Q1597" i="3"/>
  <c r="P1597" i="3"/>
  <c r="R1597" i="3" s="1"/>
  <c r="O1597" i="3"/>
  <c r="T1596" i="3"/>
  <c r="Q1596" i="3"/>
  <c r="S1596" i="3" s="1"/>
  <c r="P1596" i="3"/>
  <c r="R1596" i="3" s="1"/>
  <c r="O1596" i="3"/>
  <c r="T1595" i="3"/>
  <c r="U1595" i="3" s="1"/>
  <c r="R1595" i="3"/>
  <c r="Q1595" i="3"/>
  <c r="P1595" i="3"/>
  <c r="O1595" i="3"/>
  <c r="S1595" i="3" s="1"/>
  <c r="T1594" i="3"/>
  <c r="Q1594" i="3"/>
  <c r="P1594" i="3"/>
  <c r="O1594" i="3"/>
  <c r="T1593" i="3"/>
  <c r="U1593" i="3" s="1"/>
  <c r="Q1593" i="3"/>
  <c r="P1593" i="3"/>
  <c r="R1593" i="3" s="1"/>
  <c r="O1593" i="3"/>
  <c r="S1593" i="3" s="1"/>
  <c r="T1592" i="3"/>
  <c r="Q1592" i="3"/>
  <c r="P1592" i="3"/>
  <c r="O1592" i="3"/>
  <c r="S1592" i="3" s="1"/>
  <c r="U1591" i="3"/>
  <c r="T1591" i="3"/>
  <c r="Q1591" i="3"/>
  <c r="P1591" i="3"/>
  <c r="R1591" i="3" s="1"/>
  <c r="O1591" i="3"/>
  <c r="T1590" i="3"/>
  <c r="Q1590" i="3"/>
  <c r="S1590" i="3" s="1"/>
  <c r="P1590" i="3"/>
  <c r="O1590" i="3"/>
  <c r="T1589" i="3"/>
  <c r="R1589" i="3"/>
  <c r="Q1589" i="3"/>
  <c r="P1589" i="3"/>
  <c r="O1589" i="3"/>
  <c r="T1588" i="3"/>
  <c r="Q1588" i="3"/>
  <c r="P1588" i="3"/>
  <c r="O1588" i="3"/>
  <c r="T1587" i="3"/>
  <c r="U1587" i="3" s="1"/>
  <c r="Q1587" i="3"/>
  <c r="P1587" i="3"/>
  <c r="O1587" i="3"/>
  <c r="S1587" i="3" s="1"/>
  <c r="T1586" i="3"/>
  <c r="U1586" i="3" s="1"/>
  <c r="Q1586" i="3"/>
  <c r="P1586" i="3"/>
  <c r="R1586" i="3" s="1"/>
  <c r="O1586" i="3"/>
  <c r="S1586" i="3" s="1"/>
  <c r="T1585" i="3"/>
  <c r="Q1585" i="3"/>
  <c r="P1585" i="3"/>
  <c r="O1585" i="3"/>
  <c r="T1584" i="3"/>
  <c r="U1584" i="3" s="1"/>
  <c r="Q1584" i="3"/>
  <c r="P1584" i="3"/>
  <c r="R1584" i="3" s="1"/>
  <c r="O1584" i="3"/>
  <c r="S1584" i="3" s="1"/>
  <c r="T1583" i="3"/>
  <c r="U1583" i="3" s="1"/>
  <c r="R1583" i="3"/>
  <c r="O1583" i="3"/>
  <c r="S1583" i="3" s="1"/>
  <c r="U1582" i="3"/>
  <c r="T1582" i="3"/>
  <c r="Q1582" i="3"/>
  <c r="P1582" i="3"/>
  <c r="R1582" i="3" s="1"/>
  <c r="O1582" i="3"/>
  <c r="T1581" i="3"/>
  <c r="Q1581" i="3"/>
  <c r="P1581" i="3"/>
  <c r="O1581" i="3"/>
  <c r="T1580" i="3"/>
  <c r="U1580" i="3" s="1"/>
  <c r="R1580" i="3"/>
  <c r="O1580" i="3"/>
  <c r="S1580" i="3" s="1"/>
  <c r="T1579" i="3"/>
  <c r="Q1579" i="3"/>
  <c r="P1579" i="3"/>
  <c r="R1579" i="3" s="1"/>
  <c r="O1579" i="3"/>
  <c r="T1578" i="3"/>
  <c r="Q1578" i="3"/>
  <c r="P1578" i="3"/>
  <c r="O1578" i="3"/>
  <c r="U1577" i="3"/>
  <c r="T1577" i="3"/>
  <c r="S1577" i="3"/>
  <c r="R1577" i="3"/>
  <c r="O1577" i="3"/>
  <c r="T1576" i="3"/>
  <c r="U1576" i="3" s="1"/>
  <c r="S1576" i="3"/>
  <c r="R1576" i="3"/>
  <c r="O1576" i="3"/>
  <c r="T1575" i="3"/>
  <c r="R1575" i="3"/>
  <c r="Q1575" i="3"/>
  <c r="P1575" i="3"/>
  <c r="O1575" i="3"/>
  <c r="S1575" i="3" s="1"/>
  <c r="U1574" i="3"/>
  <c r="T1574" i="3"/>
  <c r="Q1574" i="3"/>
  <c r="P1574" i="3"/>
  <c r="O1574" i="3"/>
  <c r="S1574" i="3" s="1"/>
  <c r="T1573" i="3"/>
  <c r="U1573" i="3" s="1"/>
  <c r="R1573" i="3"/>
  <c r="O1573" i="3"/>
  <c r="S1573" i="3" s="1"/>
  <c r="T1572" i="3"/>
  <c r="U1572" i="3" s="1"/>
  <c r="R1572" i="3"/>
  <c r="O1572" i="3"/>
  <c r="S1572" i="3" s="1"/>
  <c r="U1571" i="3"/>
  <c r="T1571" i="3"/>
  <c r="Q1571" i="3"/>
  <c r="P1571" i="3"/>
  <c r="R1571" i="3" s="1"/>
  <c r="O1571" i="3"/>
  <c r="T1570" i="3"/>
  <c r="S1570" i="3"/>
  <c r="Q1570" i="3"/>
  <c r="P1570" i="3"/>
  <c r="O1570" i="3"/>
  <c r="T1569" i="3"/>
  <c r="Q1569" i="3"/>
  <c r="S1569" i="3" s="1"/>
  <c r="P1569" i="3"/>
  <c r="O1569" i="3"/>
  <c r="T1568" i="3"/>
  <c r="Q1568" i="3"/>
  <c r="P1568" i="3"/>
  <c r="O1568" i="3"/>
  <c r="S1568" i="3" s="1"/>
  <c r="T1567" i="3"/>
  <c r="S1567" i="3"/>
  <c r="Q1567" i="3"/>
  <c r="P1567" i="3"/>
  <c r="R1567" i="3" s="1"/>
  <c r="O1567" i="3"/>
  <c r="T1566" i="3"/>
  <c r="U1566" i="3" s="1"/>
  <c r="Q1566" i="3"/>
  <c r="P1566" i="3"/>
  <c r="R1566" i="3" s="1"/>
  <c r="O1566" i="3"/>
  <c r="S1566" i="3" s="1"/>
  <c r="T1565" i="3"/>
  <c r="Q1565" i="3"/>
  <c r="S1565" i="3" s="1"/>
  <c r="P1565" i="3"/>
  <c r="O1565" i="3"/>
  <c r="U1564" i="3"/>
  <c r="T1564" i="3"/>
  <c r="Q1564" i="3"/>
  <c r="P1564" i="3"/>
  <c r="R1564" i="3" s="1"/>
  <c r="O1564" i="3"/>
  <c r="S1564" i="3" s="1"/>
  <c r="T1563" i="3"/>
  <c r="Q1563" i="3"/>
  <c r="P1563" i="3"/>
  <c r="O1563" i="3"/>
  <c r="T1562" i="3"/>
  <c r="U1562" i="3" s="1"/>
  <c r="Q1562" i="3"/>
  <c r="P1562" i="3"/>
  <c r="R1562" i="3" s="1"/>
  <c r="O1562" i="3"/>
  <c r="S1562" i="3" s="1"/>
  <c r="T1561" i="3"/>
  <c r="U1561" i="3" s="1"/>
  <c r="Q1561" i="3"/>
  <c r="P1561" i="3"/>
  <c r="R1561" i="3" s="1"/>
  <c r="O1561" i="3"/>
  <c r="S1561" i="3" s="1"/>
  <c r="U1560" i="3"/>
  <c r="T1560" i="3"/>
  <c r="Q1560" i="3"/>
  <c r="P1560" i="3"/>
  <c r="O1560" i="3"/>
  <c r="S1560" i="3" s="1"/>
  <c r="T1559" i="3"/>
  <c r="Q1559" i="3"/>
  <c r="S1559" i="3" s="1"/>
  <c r="P1559" i="3"/>
  <c r="O1559" i="3"/>
  <c r="T1558" i="3"/>
  <c r="U1558" i="3" s="1"/>
  <c r="R1558" i="3"/>
  <c r="O1558" i="3"/>
  <c r="S1558" i="3" s="1"/>
  <c r="T1557" i="3"/>
  <c r="U1557" i="3" s="1"/>
  <c r="R1557" i="3"/>
  <c r="O1557" i="3"/>
  <c r="S1557" i="3" s="1"/>
  <c r="T1556" i="3"/>
  <c r="Q1556" i="3"/>
  <c r="R1556" i="3" s="1"/>
  <c r="P1556" i="3"/>
  <c r="O1556" i="3"/>
  <c r="T1555" i="3"/>
  <c r="U1555" i="3" s="1"/>
  <c r="Q1555" i="3"/>
  <c r="P1555" i="3"/>
  <c r="O1555" i="3"/>
  <c r="T1554" i="3"/>
  <c r="U1554" i="3" s="1"/>
  <c r="S1554" i="3"/>
  <c r="R1554" i="3"/>
  <c r="O1554" i="3"/>
  <c r="T1553" i="3"/>
  <c r="U1553" i="3" s="1"/>
  <c r="R1553" i="3"/>
  <c r="O1553" i="3"/>
  <c r="S1553" i="3" s="1"/>
  <c r="T1552" i="3"/>
  <c r="U1552" i="3" s="1"/>
  <c r="S1552" i="3"/>
  <c r="R1552" i="3"/>
  <c r="O1552" i="3"/>
  <c r="T1551" i="3"/>
  <c r="U1551" i="3" s="1"/>
  <c r="Q1551" i="3"/>
  <c r="P1551" i="3"/>
  <c r="R1551" i="3" s="1"/>
  <c r="O1551" i="3"/>
  <c r="S1551" i="3" s="1"/>
  <c r="T1550" i="3"/>
  <c r="U1550" i="3" s="1"/>
  <c r="R1550" i="3"/>
  <c r="Q1550" i="3"/>
  <c r="P1550" i="3"/>
  <c r="O1550" i="3"/>
  <c r="U1549" i="3"/>
  <c r="T1549" i="3"/>
  <c r="Q1549" i="3"/>
  <c r="P1549" i="3"/>
  <c r="R1549" i="3" s="1"/>
  <c r="O1549" i="3"/>
  <c r="T1548" i="3"/>
  <c r="U1548" i="3" s="1"/>
  <c r="S1548" i="3"/>
  <c r="Q1548" i="3"/>
  <c r="P1548" i="3"/>
  <c r="O1548" i="3"/>
  <c r="T1547" i="3"/>
  <c r="U1547" i="3" s="1"/>
  <c r="S1547" i="3"/>
  <c r="Q1547" i="3"/>
  <c r="R1547" i="3" s="1"/>
  <c r="P1547" i="3"/>
  <c r="O1547" i="3"/>
  <c r="T1546" i="3"/>
  <c r="Q1546" i="3"/>
  <c r="P1546" i="3"/>
  <c r="O1546" i="3"/>
  <c r="T1545" i="3"/>
  <c r="U1545" i="3" s="1"/>
  <c r="R1545" i="3"/>
  <c r="O1545" i="3"/>
  <c r="S1545" i="3" s="1"/>
  <c r="T1544" i="3"/>
  <c r="U1544" i="3" s="1"/>
  <c r="R1544" i="3"/>
  <c r="O1544" i="3"/>
  <c r="S1544" i="3" s="1"/>
  <c r="U1543" i="3"/>
  <c r="T1543" i="3"/>
  <c r="Q1543" i="3"/>
  <c r="P1543" i="3"/>
  <c r="R1543" i="3" s="1"/>
  <c r="O1543" i="3"/>
  <c r="S1543" i="3" s="1"/>
  <c r="T1542" i="3"/>
  <c r="Q1542" i="3"/>
  <c r="R1542" i="3" s="1"/>
  <c r="P1542" i="3"/>
  <c r="O1542" i="3"/>
  <c r="T1541" i="3"/>
  <c r="Q1541" i="3"/>
  <c r="P1541" i="3"/>
  <c r="O1541" i="3"/>
  <c r="T1540" i="3"/>
  <c r="Q1540" i="3"/>
  <c r="P1540" i="3"/>
  <c r="O1540" i="3"/>
  <c r="T1539" i="3"/>
  <c r="Q1539" i="3"/>
  <c r="S1539" i="3" s="1"/>
  <c r="P1539" i="3"/>
  <c r="O1539" i="3"/>
  <c r="T1538" i="3"/>
  <c r="Q1538" i="3"/>
  <c r="P1538" i="3"/>
  <c r="O1538" i="3"/>
  <c r="T1537" i="3"/>
  <c r="Q1537" i="3"/>
  <c r="R1537" i="3" s="1"/>
  <c r="P1537" i="3"/>
  <c r="O1537" i="3"/>
  <c r="T1536" i="3"/>
  <c r="Q1536" i="3"/>
  <c r="P1536" i="3"/>
  <c r="O1536" i="3"/>
  <c r="T1535" i="3"/>
  <c r="Q1535" i="3"/>
  <c r="P1535" i="3"/>
  <c r="O1535" i="3"/>
  <c r="U1534" i="3"/>
  <c r="T1534" i="3"/>
  <c r="Q1534" i="3"/>
  <c r="P1534" i="3"/>
  <c r="O1534" i="3"/>
  <c r="T1533" i="3"/>
  <c r="U1533" i="3" s="1"/>
  <c r="Q1533" i="3"/>
  <c r="P1533" i="3"/>
  <c r="R1533" i="3" s="1"/>
  <c r="O1533" i="3"/>
  <c r="T1532" i="3"/>
  <c r="Q1532" i="3"/>
  <c r="P1532" i="3"/>
  <c r="O1532" i="3"/>
  <c r="S1532" i="3" s="1"/>
  <c r="T1531" i="3"/>
  <c r="R1531" i="3"/>
  <c r="Q1531" i="3"/>
  <c r="S1531" i="3" s="1"/>
  <c r="P1531" i="3"/>
  <c r="O1531" i="3"/>
  <c r="T1530" i="3"/>
  <c r="Q1530" i="3"/>
  <c r="P1530" i="3"/>
  <c r="R1530" i="3" s="1"/>
  <c r="O1530" i="3"/>
  <c r="S1530" i="3" s="1"/>
  <c r="T1529" i="3"/>
  <c r="U1529" i="3" s="1"/>
  <c r="R1529" i="3"/>
  <c r="Q1529" i="3"/>
  <c r="P1529" i="3"/>
  <c r="O1529" i="3"/>
  <c r="S1529" i="3" s="1"/>
  <c r="T1528" i="3"/>
  <c r="U1528" i="3" s="1"/>
  <c r="R1528" i="3"/>
  <c r="O1528" i="3"/>
  <c r="S1528" i="3" s="1"/>
  <c r="T1527" i="3"/>
  <c r="U1527" i="3" s="1"/>
  <c r="S1527" i="3"/>
  <c r="R1527" i="3"/>
  <c r="O1527" i="3"/>
  <c r="T1526" i="3"/>
  <c r="Q1526" i="3"/>
  <c r="U1526" i="3" s="1"/>
  <c r="P1526" i="3"/>
  <c r="O1526" i="3"/>
  <c r="U1525" i="3"/>
  <c r="T1525" i="3"/>
  <c r="R1525" i="3"/>
  <c r="O1525" i="3"/>
  <c r="S1525" i="3" s="1"/>
  <c r="T1524" i="3"/>
  <c r="U1524" i="3" s="1"/>
  <c r="S1524" i="3"/>
  <c r="R1524" i="3"/>
  <c r="O1524" i="3"/>
  <c r="T1523" i="3"/>
  <c r="R1523" i="3"/>
  <c r="Q1523" i="3"/>
  <c r="P1523" i="3"/>
  <c r="O1523" i="3"/>
  <c r="U1522" i="3"/>
  <c r="T1522" i="3"/>
  <c r="R1522" i="3"/>
  <c r="O1522" i="3"/>
  <c r="S1522" i="3" s="1"/>
  <c r="T1521" i="3"/>
  <c r="U1521" i="3" s="1"/>
  <c r="S1521" i="3"/>
  <c r="R1521" i="3"/>
  <c r="O1521" i="3"/>
  <c r="T1520" i="3"/>
  <c r="U1520" i="3" s="1"/>
  <c r="Q1520" i="3"/>
  <c r="P1520" i="3"/>
  <c r="R1520" i="3" s="1"/>
  <c r="O1520" i="3"/>
  <c r="S1520" i="3" s="1"/>
  <c r="T1519" i="3"/>
  <c r="Q1519" i="3"/>
  <c r="P1519" i="3"/>
  <c r="O1519" i="3"/>
  <c r="U1518" i="3"/>
  <c r="T1518" i="3"/>
  <c r="Q1518" i="3"/>
  <c r="P1518" i="3"/>
  <c r="R1518" i="3" s="1"/>
  <c r="O1518" i="3"/>
  <c r="T1517" i="3"/>
  <c r="U1517" i="3" s="1"/>
  <c r="R1517" i="3"/>
  <c r="O1517" i="3"/>
  <c r="S1517" i="3" s="1"/>
  <c r="T1516" i="3"/>
  <c r="U1516" i="3" s="1"/>
  <c r="Q1516" i="3"/>
  <c r="P1516" i="3"/>
  <c r="O1516" i="3"/>
  <c r="S1516" i="3" s="1"/>
  <c r="U1515" i="3"/>
  <c r="T1515" i="3"/>
  <c r="R1515" i="3"/>
  <c r="O1515" i="3"/>
  <c r="S1515" i="3" s="1"/>
  <c r="T1514" i="3"/>
  <c r="Q1514" i="3"/>
  <c r="S1514" i="3" s="1"/>
  <c r="P1514" i="3"/>
  <c r="R1514" i="3" s="1"/>
  <c r="O1514" i="3"/>
  <c r="T1513" i="3"/>
  <c r="R1513" i="3"/>
  <c r="Q1513" i="3"/>
  <c r="P1513" i="3"/>
  <c r="O1513" i="3"/>
  <c r="T1512" i="3"/>
  <c r="U1512" i="3" s="1"/>
  <c r="R1512" i="3"/>
  <c r="O1512" i="3"/>
  <c r="S1512" i="3" s="1"/>
  <c r="T1511" i="3"/>
  <c r="U1511" i="3" s="1"/>
  <c r="Q1511" i="3"/>
  <c r="P1511" i="3"/>
  <c r="O1511" i="3"/>
  <c r="T1510" i="3"/>
  <c r="U1510" i="3" s="1"/>
  <c r="R1510" i="3"/>
  <c r="O1510" i="3"/>
  <c r="S1510" i="3" s="1"/>
  <c r="U1509" i="3"/>
  <c r="T1509" i="3"/>
  <c r="R1509" i="3"/>
  <c r="O1509" i="3"/>
  <c r="S1509" i="3" s="1"/>
  <c r="T1508" i="3"/>
  <c r="U1508" i="3" s="1"/>
  <c r="R1508" i="3"/>
  <c r="O1508" i="3"/>
  <c r="S1508" i="3" s="1"/>
  <c r="T1507" i="3"/>
  <c r="Q1507" i="3"/>
  <c r="P1507" i="3"/>
  <c r="O1507" i="3"/>
  <c r="T1506" i="3"/>
  <c r="U1506" i="3" s="1"/>
  <c r="R1506" i="3"/>
  <c r="O1506" i="3"/>
  <c r="S1506" i="3" s="1"/>
  <c r="T1505" i="3"/>
  <c r="R1505" i="3"/>
  <c r="Q1505" i="3"/>
  <c r="P1505" i="3"/>
  <c r="O1505" i="3"/>
  <c r="T1504" i="3"/>
  <c r="U1504" i="3" s="1"/>
  <c r="Q1504" i="3"/>
  <c r="P1504" i="3"/>
  <c r="O1504" i="3"/>
  <c r="T1503" i="3"/>
  <c r="U1503" i="3" s="1"/>
  <c r="Q1503" i="3"/>
  <c r="P1503" i="3"/>
  <c r="O1503" i="3"/>
  <c r="S1503" i="3" s="1"/>
  <c r="T1502" i="3"/>
  <c r="Q1502" i="3"/>
  <c r="P1502" i="3"/>
  <c r="R1502" i="3" s="1"/>
  <c r="O1502" i="3"/>
  <c r="S1502" i="3" s="1"/>
  <c r="T1501" i="3"/>
  <c r="U1501" i="3" s="1"/>
  <c r="Q1501" i="3"/>
  <c r="P1501" i="3"/>
  <c r="O1501" i="3"/>
  <c r="T1500" i="3"/>
  <c r="U1500" i="3" s="1"/>
  <c r="R1500" i="3"/>
  <c r="O1500" i="3"/>
  <c r="S1500" i="3" s="1"/>
  <c r="T1499" i="3"/>
  <c r="Q1499" i="3"/>
  <c r="P1499" i="3"/>
  <c r="R1499" i="3" s="1"/>
  <c r="O1499" i="3"/>
  <c r="T1498" i="3"/>
  <c r="U1498" i="3" s="1"/>
  <c r="Q1498" i="3"/>
  <c r="P1498" i="3"/>
  <c r="R1498" i="3" s="1"/>
  <c r="O1498" i="3"/>
  <c r="S1498" i="3" s="1"/>
  <c r="T1497" i="3"/>
  <c r="U1497" i="3" s="1"/>
  <c r="S1497" i="3"/>
  <c r="Q1497" i="3"/>
  <c r="P1497" i="3"/>
  <c r="R1497" i="3" s="1"/>
  <c r="O1497" i="3"/>
  <c r="T1496" i="3"/>
  <c r="Q1496" i="3"/>
  <c r="P1496" i="3"/>
  <c r="R1496" i="3" s="1"/>
  <c r="O1496" i="3"/>
  <c r="T1495" i="3"/>
  <c r="U1495" i="3" s="1"/>
  <c r="Q1495" i="3"/>
  <c r="P1495" i="3"/>
  <c r="O1495" i="3"/>
  <c r="S1495" i="3" s="1"/>
  <c r="T1494" i="3"/>
  <c r="U1494" i="3" s="1"/>
  <c r="R1494" i="3"/>
  <c r="O1494" i="3"/>
  <c r="S1494" i="3" s="1"/>
  <c r="T1493" i="3"/>
  <c r="U1493" i="3" s="1"/>
  <c r="R1493" i="3"/>
  <c r="O1493" i="3"/>
  <c r="S1493" i="3" s="1"/>
  <c r="T1492" i="3"/>
  <c r="Q1492" i="3"/>
  <c r="P1492" i="3"/>
  <c r="O1492" i="3"/>
  <c r="T1491" i="3"/>
  <c r="Q1491" i="3"/>
  <c r="P1491" i="3"/>
  <c r="R1491" i="3" s="1"/>
  <c r="O1491" i="3"/>
  <c r="S1491" i="3" s="1"/>
  <c r="U1490" i="3"/>
  <c r="T1490" i="3"/>
  <c r="R1490" i="3"/>
  <c r="O1490" i="3"/>
  <c r="S1490" i="3" s="1"/>
  <c r="T1489" i="3"/>
  <c r="U1489" i="3" s="1"/>
  <c r="R1489" i="3"/>
  <c r="O1489" i="3"/>
  <c r="S1489" i="3" s="1"/>
  <c r="T1488" i="3"/>
  <c r="U1488" i="3" s="1"/>
  <c r="Q1488" i="3"/>
  <c r="P1488" i="3"/>
  <c r="O1488" i="3"/>
  <c r="T1487" i="3"/>
  <c r="Q1487" i="3"/>
  <c r="P1487" i="3"/>
  <c r="O1487" i="3"/>
  <c r="U1486" i="3"/>
  <c r="T1486" i="3"/>
  <c r="Q1486" i="3"/>
  <c r="P1486" i="3"/>
  <c r="R1486" i="3" s="1"/>
  <c r="O1486" i="3"/>
  <c r="T1485" i="3"/>
  <c r="Q1485" i="3"/>
  <c r="P1485" i="3"/>
  <c r="O1485" i="3"/>
  <c r="T1484" i="3"/>
  <c r="Q1484" i="3"/>
  <c r="P1484" i="3"/>
  <c r="O1484" i="3"/>
  <c r="T1483" i="3"/>
  <c r="U1483" i="3" s="1"/>
  <c r="R1483" i="3"/>
  <c r="O1483" i="3"/>
  <c r="S1483" i="3" s="1"/>
  <c r="U1482" i="3"/>
  <c r="T1482" i="3"/>
  <c r="S1482" i="3"/>
  <c r="Q1482" i="3"/>
  <c r="P1482" i="3"/>
  <c r="R1482" i="3" s="1"/>
  <c r="O1482" i="3"/>
  <c r="T1481" i="3"/>
  <c r="Q1481" i="3"/>
  <c r="S1481" i="3" s="1"/>
  <c r="P1481" i="3"/>
  <c r="O1481" i="3"/>
  <c r="T1480" i="3"/>
  <c r="U1480" i="3" s="1"/>
  <c r="Q1480" i="3"/>
  <c r="P1480" i="3"/>
  <c r="O1480" i="3"/>
  <c r="U1479" i="3"/>
  <c r="T1479" i="3"/>
  <c r="Q1479" i="3"/>
  <c r="P1479" i="3"/>
  <c r="O1479" i="3"/>
  <c r="S1479" i="3" s="1"/>
  <c r="T1478" i="3"/>
  <c r="R1478" i="3"/>
  <c r="Q1478" i="3"/>
  <c r="U1478" i="3" s="1"/>
  <c r="P1478" i="3"/>
  <c r="O1478" i="3"/>
  <c r="T1477" i="3"/>
  <c r="R1477" i="3"/>
  <c r="Q1477" i="3"/>
  <c r="P1477" i="3"/>
  <c r="O1477" i="3"/>
  <c r="U1476" i="3"/>
  <c r="T1476" i="3"/>
  <c r="R1476" i="3"/>
  <c r="O1476" i="3"/>
  <c r="S1476" i="3" s="1"/>
  <c r="T1475" i="3"/>
  <c r="Q1475" i="3"/>
  <c r="P1475" i="3"/>
  <c r="R1475" i="3" s="1"/>
  <c r="O1475" i="3"/>
  <c r="T1474" i="3"/>
  <c r="U1474" i="3" s="1"/>
  <c r="R1474" i="3"/>
  <c r="O1474" i="3"/>
  <c r="S1474" i="3" s="1"/>
  <c r="T1473" i="3"/>
  <c r="R1473" i="3"/>
  <c r="Q1473" i="3"/>
  <c r="P1473" i="3"/>
  <c r="O1473" i="3"/>
  <c r="S1473" i="3" s="1"/>
  <c r="U1472" i="3"/>
  <c r="T1472" i="3"/>
  <c r="R1472" i="3"/>
  <c r="O1472" i="3"/>
  <c r="S1472" i="3" s="1"/>
  <c r="U1471" i="3"/>
  <c r="T1471" i="3"/>
  <c r="R1471" i="3"/>
  <c r="O1471" i="3"/>
  <c r="S1471" i="3" s="1"/>
  <c r="T1470" i="3"/>
  <c r="Q1470" i="3"/>
  <c r="P1470" i="3"/>
  <c r="O1470" i="3"/>
  <c r="T1469" i="3"/>
  <c r="Q1469" i="3"/>
  <c r="P1469" i="3"/>
  <c r="O1469" i="3"/>
  <c r="T1468" i="3"/>
  <c r="S1468" i="3"/>
  <c r="Q1468" i="3"/>
  <c r="P1468" i="3"/>
  <c r="O1468" i="3"/>
  <c r="T1467" i="3"/>
  <c r="U1467" i="3" s="1"/>
  <c r="Q1467" i="3"/>
  <c r="P1467" i="3"/>
  <c r="O1467" i="3"/>
  <c r="T1466" i="3"/>
  <c r="Q1466" i="3"/>
  <c r="R1466" i="3" s="1"/>
  <c r="P1466" i="3"/>
  <c r="O1466" i="3"/>
  <c r="S1466" i="3" s="1"/>
  <c r="T1465" i="3"/>
  <c r="Q1465" i="3"/>
  <c r="P1465" i="3"/>
  <c r="R1465" i="3" s="1"/>
  <c r="O1465" i="3"/>
  <c r="T1464" i="3"/>
  <c r="Q1464" i="3"/>
  <c r="P1464" i="3"/>
  <c r="O1464" i="3"/>
  <c r="T1463" i="3"/>
  <c r="Q1463" i="3"/>
  <c r="P1463" i="3"/>
  <c r="R1463" i="3" s="1"/>
  <c r="O1463" i="3"/>
  <c r="S1463" i="3" s="1"/>
  <c r="U1462" i="3"/>
  <c r="T1462" i="3"/>
  <c r="R1462" i="3"/>
  <c r="Q1462" i="3"/>
  <c r="P1462" i="3"/>
  <c r="O1462" i="3"/>
  <c r="S1462" i="3" s="1"/>
  <c r="U1461" i="3"/>
  <c r="T1461" i="3"/>
  <c r="R1461" i="3"/>
  <c r="O1461" i="3"/>
  <c r="S1461" i="3" s="1"/>
  <c r="T1460" i="3"/>
  <c r="Q1460" i="3"/>
  <c r="R1460" i="3" s="1"/>
  <c r="P1460" i="3"/>
  <c r="O1460" i="3"/>
  <c r="U1459" i="3"/>
  <c r="T1459" i="3"/>
  <c r="R1459" i="3"/>
  <c r="O1459" i="3"/>
  <c r="S1459" i="3" s="1"/>
  <c r="T1458" i="3"/>
  <c r="U1458" i="3" s="1"/>
  <c r="S1458" i="3"/>
  <c r="R1458" i="3"/>
  <c r="O1458" i="3"/>
  <c r="T1457" i="3"/>
  <c r="U1457" i="3" s="1"/>
  <c r="Q1457" i="3"/>
  <c r="P1457" i="3"/>
  <c r="O1457" i="3"/>
  <c r="S1457" i="3" s="1"/>
  <c r="T1456" i="3"/>
  <c r="Q1456" i="3"/>
  <c r="R1456" i="3" s="1"/>
  <c r="P1456" i="3"/>
  <c r="O1456" i="3"/>
  <c r="T1455" i="3"/>
  <c r="U1455" i="3" s="1"/>
  <c r="R1455" i="3"/>
  <c r="O1455" i="3"/>
  <c r="S1455" i="3" s="1"/>
  <c r="T1454" i="3"/>
  <c r="U1454" i="3" s="1"/>
  <c r="S1454" i="3"/>
  <c r="R1454" i="3"/>
  <c r="O1454" i="3"/>
  <c r="U1453" i="3"/>
  <c r="T1453" i="3"/>
  <c r="Q1453" i="3"/>
  <c r="P1453" i="3"/>
  <c r="R1453" i="3" s="1"/>
  <c r="O1453" i="3"/>
  <c r="S1453" i="3" s="1"/>
  <c r="T1452" i="3"/>
  <c r="U1452" i="3" s="1"/>
  <c r="R1452" i="3"/>
  <c r="O1452" i="3"/>
  <c r="S1452" i="3" s="1"/>
  <c r="T1451" i="3"/>
  <c r="U1451" i="3" s="1"/>
  <c r="R1451" i="3"/>
  <c r="O1451" i="3"/>
  <c r="S1451" i="3" s="1"/>
  <c r="T1450" i="3"/>
  <c r="Q1450" i="3"/>
  <c r="P1450" i="3"/>
  <c r="O1450" i="3"/>
  <c r="S1450" i="3" s="1"/>
  <c r="T1449" i="3"/>
  <c r="U1449" i="3" s="1"/>
  <c r="R1449" i="3"/>
  <c r="O1449" i="3"/>
  <c r="S1449" i="3" s="1"/>
  <c r="U1448" i="3"/>
  <c r="T1448" i="3"/>
  <c r="Q1448" i="3"/>
  <c r="P1448" i="3"/>
  <c r="R1448" i="3" s="1"/>
  <c r="O1448" i="3"/>
  <c r="T1447" i="3"/>
  <c r="U1447" i="3" s="1"/>
  <c r="S1447" i="3"/>
  <c r="R1447" i="3"/>
  <c r="O1447" i="3"/>
  <c r="T1446" i="3"/>
  <c r="U1446" i="3" s="1"/>
  <c r="R1446" i="3"/>
  <c r="O1446" i="3"/>
  <c r="S1446" i="3" s="1"/>
  <c r="T1445" i="3"/>
  <c r="Q1445" i="3"/>
  <c r="P1445" i="3"/>
  <c r="R1445" i="3" s="1"/>
  <c r="O1445" i="3"/>
  <c r="T1444" i="3"/>
  <c r="U1444" i="3" s="1"/>
  <c r="Q1444" i="3"/>
  <c r="P1444" i="3"/>
  <c r="O1444" i="3"/>
  <c r="S1444" i="3" s="1"/>
  <c r="T1443" i="3"/>
  <c r="Q1443" i="3"/>
  <c r="P1443" i="3"/>
  <c r="O1443" i="3"/>
  <c r="T1442" i="3"/>
  <c r="Q1442" i="3"/>
  <c r="P1442" i="3"/>
  <c r="R1442" i="3" s="1"/>
  <c r="O1442" i="3"/>
  <c r="S1442" i="3" s="1"/>
  <c r="T1441" i="3"/>
  <c r="R1441" i="3"/>
  <c r="Q1441" i="3"/>
  <c r="P1441" i="3"/>
  <c r="O1441" i="3"/>
  <c r="T1440" i="3"/>
  <c r="Q1440" i="3"/>
  <c r="S1440" i="3" s="1"/>
  <c r="P1440" i="3"/>
  <c r="O1440" i="3"/>
  <c r="T1439" i="3"/>
  <c r="U1439" i="3" s="1"/>
  <c r="Q1439" i="3"/>
  <c r="P1439" i="3"/>
  <c r="O1439" i="3"/>
  <c r="T1438" i="3"/>
  <c r="U1438" i="3" s="1"/>
  <c r="S1438" i="3"/>
  <c r="R1438" i="3"/>
  <c r="O1438" i="3"/>
  <c r="T1437" i="3"/>
  <c r="U1437" i="3" s="1"/>
  <c r="R1437" i="3"/>
  <c r="O1437" i="3"/>
  <c r="S1437" i="3" s="1"/>
  <c r="T1436" i="3"/>
  <c r="U1436" i="3" s="1"/>
  <c r="Q1436" i="3"/>
  <c r="P1436" i="3"/>
  <c r="O1436" i="3"/>
  <c r="S1436" i="3" s="1"/>
  <c r="T1435" i="3"/>
  <c r="U1435" i="3" s="1"/>
  <c r="Q1435" i="3"/>
  <c r="P1435" i="3"/>
  <c r="R1435" i="3" s="1"/>
  <c r="O1435" i="3"/>
  <c r="S1435" i="3" s="1"/>
  <c r="T1434" i="3"/>
  <c r="U1434" i="3" s="1"/>
  <c r="R1434" i="3"/>
  <c r="O1434" i="3"/>
  <c r="S1434" i="3" s="1"/>
  <c r="T1433" i="3"/>
  <c r="U1433" i="3" s="1"/>
  <c r="R1433" i="3"/>
  <c r="O1433" i="3"/>
  <c r="S1433" i="3" s="1"/>
  <c r="U1432" i="3"/>
  <c r="T1432" i="3"/>
  <c r="R1432" i="3"/>
  <c r="O1432" i="3"/>
  <c r="S1432" i="3" s="1"/>
  <c r="T1431" i="3"/>
  <c r="U1431" i="3" s="1"/>
  <c r="S1431" i="3"/>
  <c r="Q1431" i="3"/>
  <c r="P1431" i="3"/>
  <c r="R1431" i="3" s="1"/>
  <c r="O1431" i="3"/>
  <c r="T1430" i="3"/>
  <c r="Q1430" i="3"/>
  <c r="P1430" i="3"/>
  <c r="O1430" i="3"/>
  <c r="T1429" i="3"/>
  <c r="Q1429" i="3"/>
  <c r="P1429" i="3"/>
  <c r="O1429" i="3"/>
  <c r="T1428" i="3"/>
  <c r="S1428" i="3"/>
  <c r="R1428" i="3"/>
  <c r="Q1428" i="3"/>
  <c r="P1428" i="3"/>
  <c r="O1428" i="3"/>
  <c r="T1427" i="3"/>
  <c r="Q1427" i="3"/>
  <c r="U1427" i="3" s="1"/>
  <c r="P1427" i="3"/>
  <c r="R1427" i="3" s="1"/>
  <c r="O1427" i="3"/>
  <c r="T1426" i="3"/>
  <c r="U1426" i="3" s="1"/>
  <c r="Q1426" i="3"/>
  <c r="P1426" i="3"/>
  <c r="O1426" i="3"/>
  <c r="S1426" i="3" s="1"/>
  <c r="T1425" i="3"/>
  <c r="R1425" i="3"/>
  <c r="Q1425" i="3"/>
  <c r="S1425" i="3" s="1"/>
  <c r="P1425" i="3"/>
  <c r="O1425" i="3"/>
  <c r="T1424" i="3"/>
  <c r="U1424" i="3" s="1"/>
  <c r="Q1424" i="3"/>
  <c r="P1424" i="3"/>
  <c r="O1424" i="3"/>
  <c r="T1423" i="3"/>
  <c r="U1423" i="3" s="1"/>
  <c r="S1423" i="3"/>
  <c r="R1423" i="3"/>
  <c r="O1423" i="3"/>
  <c r="T1422" i="3"/>
  <c r="Q1422" i="3"/>
  <c r="P1422" i="3"/>
  <c r="R1422" i="3" s="1"/>
  <c r="O1422" i="3"/>
  <c r="T1421" i="3"/>
  <c r="U1421" i="3" s="1"/>
  <c r="Q1421" i="3"/>
  <c r="R1421" i="3" s="1"/>
  <c r="P1421" i="3"/>
  <c r="O1421" i="3"/>
  <c r="T1420" i="3"/>
  <c r="U1420" i="3" s="1"/>
  <c r="Q1420" i="3"/>
  <c r="P1420" i="3"/>
  <c r="R1420" i="3" s="1"/>
  <c r="O1420" i="3"/>
  <c r="T1419" i="3"/>
  <c r="U1419" i="3" s="1"/>
  <c r="Q1419" i="3"/>
  <c r="P1419" i="3"/>
  <c r="R1419" i="3" s="1"/>
  <c r="O1419" i="3"/>
  <c r="S1419" i="3" s="1"/>
  <c r="U1418" i="3"/>
  <c r="T1418" i="3"/>
  <c r="R1418" i="3"/>
  <c r="O1418" i="3"/>
  <c r="S1418" i="3" s="1"/>
  <c r="T1417" i="3"/>
  <c r="R1417" i="3"/>
  <c r="Q1417" i="3"/>
  <c r="P1417" i="3"/>
  <c r="O1417" i="3"/>
  <c r="S1417" i="3" s="1"/>
  <c r="U1416" i="3"/>
  <c r="T1416" i="3"/>
  <c r="R1416" i="3"/>
  <c r="O1416" i="3"/>
  <c r="S1416" i="3" s="1"/>
  <c r="U1415" i="3"/>
  <c r="T1415" i="3"/>
  <c r="R1415" i="3"/>
  <c r="O1415" i="3"/>
  <c r="S1415" i="3" s="1"/>
  <c r="T1414" i="3"/>
  <c r="U1414" i="3" s="1"/>
  <c r="S1414" i="3"/>
  <c r="Q1414" i="3"/>
  <c r="P1414" i="3"/>
  <c r="R1414" i="3" s="1"/>
  <c r="O1414" i="3"/>
  <c r="T1413" i="3"/>
  <c r="Q1413" i="3"/>
  <c r="P1413" i="3"/>
  <c r="R1413" i="3" s="1"/>
  <c r="O1413" i="3"/>
  <c r="T1412" i="3"/>
  <c r="U1412" i="3" s="1"/>
  <c r="Q1412" i="3"/>
  <c r="P1412" i="3"/>
  <c r="R1412" i="3" s="1"/>
  <c r="O1412" i="3"/>
  <c r="T1411" i="3"/>
  <c r="Q1411" i="3"/>
  <c r="R1411" i="3" s="1"/>
  <c r="P1411" i="3"/>
  <c r="O1411" i="3"/>
  <c r="S1411" i="3" s="1"/>
  <c r="T1410" i="3"/>
  <c r="Q1410" i="3"/>
  <c r="U1410" i="3" s="1"/>
  <c r="P1410" i="3"/>
  <c r="O1410" i="3"/>
  <c r="T1409" i="3"/>
  <c r="Q1409" i="3"/>
  <c r="P1409" i="3"/>
  <c r="O1409" i="3"/>
  <c r="S1409" i="3" s="1"/>
  <c r="T1408" i="3"/>
  <c r="Q1408" i="3"/>
  <c r="R1408" i="3" s="1"/>
  <c r="P1408" i="3"/>
  <c r="O1408" i="3"/>
  <c r="T1407" i="3"/>
  <c r="Q1407" i="3"/>
  <c r="S1407" i="3" s="1"/>
  <c r="P1407" i="3"/>
  <c r="O1407" i="3"/>
  <c r="T1406" i="3"/>
  <c r="U1406" i="3" s="1"/>
  <c r="R1406" i="3"/>
  <c r="O1406" i="3"/>
  <c r="S1406" i="3" s="1"/>
  <c r="T1405" i="3"/>
  <c r="Q1405" i="3"/>
  <c r="U1405" i="3" s="1"/>
  <c r="P1405" i="3"/>
  <c r="O1405" i="3"/>
  <c r="T1404" i="3"/>
  <c r="U1404" i="3" s="1"/>
  <c r="S1404" i="3"/>
  <c r="R1404" i="3"/>
  <c r="O1404" i="3"/>
  <c r="T1403" i="3"/>
  <c r="Q1403" i="3"/>
  <c r="S1403" i="3" s="1"/>
  <c r="P1403" i="3"/>
  <c r="O1403" i="3"/>
  <c r="T1402" i="3"/>
  <c r="U1402" i="3" s="1"/>
  <c r="S1402" i="3"/>
  <c r="R1402" i="3"/>
  <c r="O1402" i="3"/>
  <c r="T1401" i="3"/>
  <c r="Q1401" i="3"/>
  <c r="P1401" i="3"/>
  <c r="O1401" i="3"/>
  <c r="T1400" i="3"/>
  <c r="U1400" i="3" s="1"/>
  <c r="S1400" i="3"/>
  <c r="Q1400" i="3"/>
  <c r="P1400" i="3"/>
  <c r="O1400" i="3"/>
  <c r="T1399" i="3"/>
  <c r="Q1399" i="3"/>
  <c r="P1399" i="3"/>
  <c r="O1399" i="3"/>
  <c r="T1398" i="3"/>
  <c r="U1398" i="3" s="1"/>
  <c r="S1398" i="3"/>
  <c r="Q1398" i="3"/>
  <c r="P1398" i="3"/>
  <c r="O1398" i="3"/>
  <c r="T1397" i="3"/>
  <c r="R1397" i="3"/>
  <c r="Q1397" i="3"/>
  <c r="P1397" i="3"/>
  <c r="O1397" i="3"/>
  <c r="T1396" i="3"/>
  <c r="Q1396" i="3"/>
  <c r="R1396" i="3" s="1"/>
  <c r="P1396" i="3"/>
  <c r="O1396" i="3"/>
  <c r="T1395" i="3"/>
  <c r="U1395" i="3" s="1"/>
  <c r="Q1395" i="3"/>
  <c r="P1395" i="3"/>
  <c r="O1395" i="3"/>
  <c r="S1395" i="3" s="1"/>
  <c r="T1394" i="3"/>
  <c r="Q1394" i="3"/>
  <c r="S1394" i="3" s="1"/>
  <c r="P1394" i="3"/>
  <c r="R1394" i="3" s="1"/>
  <c r="O1394" i="3"/>
  <c r="T1393" i="3"/>
  <c r="Q1393" i="3"/>
  <c r="U1393" i="3" s="1"/>
  <c r="P1393" i="3"/>
  <c r="O1393" i="3"/>
  <c r="T1392" i="3"/>
  <c r="U1392" i="3" s="1"/>
  <c r="S1392" i="3"/>
  <c r="R1392" i="3"/>
  <c r="O1392" i="3"/>
  <c r="T1391" i="3"/>
  <c r="Q1391" i="3"/>
  <c r="S1391" i="3" s="1"/>
  <c r="P1391" i="3"/>
  <c r="O1391" i="3"/>
  <c r="T1390" i="3"/>
  <c r="Q1390" i="3"/>
  <c r="P1390" i="3"/>
  <c r="O1390" i="3"/>
  <c r="T1389" i="3"/>
  <c r="Q1389" i="3"/>
  <c r="S1389" i="3" s="1"/>
  <c r="P1389" i="3"/>
  <c r="O1389" i="3"/>
  <c r="T1388" i="3"/>
  <c r="U1388" i="3" s="1"/>
  <c r="Q1388" i="3"/>
  <c r="P1388" i="3"/>
  <c r="R1388" i="3" s="1"/>
  <c r="O1388" i="3"/>
  <c r="T1387" i="3"/>
  <c r="U1387" i="3" s="1"/>
  <c r="R1387" i="3"/>
  <c r="Q1387" i="3"/>
  <c r="P1387" i="3"/>
  <c r="O1387" i="3"/>
  <c r="S1387" i="3" s="1"/>
  <c r="T1386" i="3"/>
  <c r="Q1386" i="3"/>
  <c r="U1386" i="3" s="1"/>
  <c r="P1386" i="3"/>
  <c r="R1386" i="3" s="1"/>
  <c r="O1386" i="3"/>
  <c r="S1386" i="3" s="1"/>
  <c r="T1385" i="3"/>
  <c r="U1385" i="3" s="1"/>
  <c r="R1385" i="3"/>
  <c r="O1385" i="3"/>
  <c r="S1385" i="3" s="1"/>
  <c r="T1384" i="3"/>
  <c r="Q1384" i="3"/>
  <c r="P1384" i="3"/>
  <c r="R1384" i="3" s="1"/>
  <c r="O1384" i="3"/>
  <c r="T1383" i="3"/>
  <c r="Q1383" i="3"/>
  <c r="P1383" i="3"/>
  <c r="R1383" i="3" s="1"/>
  <c r="O1383" i="3"/>
  <c r="S1383" i="3" s="1"/>
  <c r="T1382" i="3"/>
  <c r="U1382" i="3" s="1"/>
  <c r="Q1382" i="3"/>
  <c r="R1382" i="3" s="1"/>
  <c r="P1382" i="3"/>
  <c r="O1382" i="3"/>
  <c r="T1381" i="3"/>
  <c r="U1381" i="3" s="1"/>
  <c r="Q1381" i="3"/>
  <c r="P1381" i="3"/>
  <c r="R1381" i="3" s="1"/>
  <c r="O1381" i="3"/>
  <c r="S1381" i="3" s="1"/>
  <c r="T1380" i="3"/>
  <c r="Q1380" i="3"/>
  <c r="S1380" i="3" s="1"/>
  <c r="P1380" i="3"/>
  <c r="O1380" i="3"/>
  <c r="T1379" i="3"/>
  <c r="Q1379" i="3"/>
  <c r="U1379" i="3" s="1"/>
  <c r="P1379" i="3"/>
  <c r="R1379" i="3" s="1"/>
  <c r="O1379" i="3"/>
  <c r="S1379" i="3" s="1"/>
  <c r="T1378" i="3"/>
  <c r="U1378" i="3" s="1"/>
  <c r="Q1378" i="3"/>
  <c r="P1378" i="3"/>
  <c r="O1378" i="3"/>
  <c r="S1378" i="3" s="1"/>
  <c r="T1377" i="3"/>
  <c r="Q1377" i="3"/>
  <c r="P1377" i="3"/>
  <c r="R1377" i="3" s="1"/>
  <c r="O1377" i="3"/>
  <c r="T1376" i="3"/>
  <c r="R1376" i="3"/>
  <c r="Q1376" i="3"/>
  <c r="U1376" i="3" s="1"/>
  <c r="P1376" i="3"/>
  <c r="O1376" i="3"/>
  <c r="S1376" i="3" s="1"/>
  <c r="T1375" i="3"/>
  <c r="Q1375" i="3"/>
  <c r="P1375" i="3"/>
  <c r="O1375" i="3"/>
  <c r="U1374" i="3"/>
  <c r="T1374" i="3"/>
  <c r="Q1374" i="3"/>
  <c r="R1374" i="3" s="1"/>
  <c r="P1374" i="3"/>
  <c r="O1374" i="3"/>
  <c r="S1374" i="3" s="1"/>
  <c r="T1373" i="3"/>
  <c r="Q1373" i="3"/>
  <c r="P1373" i="3"/>
  <c r="O1373" i="3"/>
  <c r="T1372" i="3"/>
  <c r="Q1372" i="3"/>
  <c r="P1372" i="3"/>
  <c r="O1372" i="3"/>
  <c r="S1372" i="3" s="1"/>
  <c r="T1371" i="3"/>
  <c r="U1371" i="3" s="1"/>
  <c r="S1371" i="3"/>
  <c r="R1371" i="3"/>
  <c r="O1371" i="3"/>
  <c r="U1370" i="3"/>
  <c r="T1370" i="3"/>
  <c r="R1370" i="3"/>
  <c r="O1370" i="3"/>
  <c r="S1370" i="3" s="1"/>
  <c r="T1369" i="3"/>
  <c r="U1369" i="3" s="1"/>
  <c r="R1369" i="3"/>
  <c r="O1369" i="3"/>
  <c r="S1369" i="3" s="1"/>
  <c r="T1368" i="3"/>
  <c r="U1368" i="3" s="1"/>
  <c r="Q1368" i="3"/>
  <c r="P1368" i="3"/>
  <c r="R1368" i="3" s="1"/>
  <c r="O1368" i="3"/>
  <c r="T1367" i="3"/>
  <c r="U1367" i="3" s="1"/>
  <c r="S1367" i="3"/>
  <c r="Q1367" i="3"/>
  <c r="P1367" i="3"/>
  <c r="R1367" i="3" s="1"/>
  <c r="O1367" i="3"/>
  <c r="T1366" i="3"/>
  <c r="U1366" i="3" s="1"/>
  <c r="S1366" i="3"/>
  <c r="R1366" i="3"/>
  <c r="Q1366" i="3"/>
  <c r="P1366" i="3"/>
  <c r="O1366" i="3"/>
  <c r="T1365" i="3"/>
  <c r="Q1365" i="3"/>
  <c r="P1365" i="3"/>
  <c r="O1365" i="3"/>
  <c r="S1365" i="3" s="1"/>
  <c r="T1364" i="3"/>
  <c r="Q1364" i="3"/>
  <c r="P1364" i="3"/>
  <c r="O1364" i="3"/>
  <c r="T1363" i="3"/>
  <c r="U1363" i="3" s="1"/>
  <c r="Q1363" i="3"/>
  <c r="P1363" i="3"/>
  <c r="R1363" i="3" s="1"/>
  <c r="O1363" i="3"/>
  <c r="U1362" i="3"/>
  <c r="T1362" i="3"/>
  <c r="S1362" i="3"/>
  <c r="R1362" i="3"/>
  <c r="O1362" i="3"/>
  <c r="T1361" i="3"/>
  <c r="Q1361" i="3"/>
  <c r="S1361" i="3" s="1"/>
  <c r="P1361" i="3"/>
  <c r="O1361" i="3"/>
  <c r="T1360" i="3"/>
  <c r="Q1360" i="3"/>
  <c r="S1360" i="3" s="1"/>
  <c r="P1360" i="3"/>
  <c r="R1360" i="3" s="1"/>
  <c r="O1360" i="3"/>
  <c r="T1359" i="3"/>
  <c r="R1359" i="3"/>
  <c r="Q1359" i="3"/>
  <c r="P1359" i="3"/>
  <c r="O1359" i="3"/>
  <c r="S1359" i="3" s="1"/>
  <c r="T1358" i="3"/>
  <c r="U1358" i="3" s="1"/>
  <c r="Q1358" i="3"/>
  <c r="P1358" i="3"/>
  <c r="O1358" i="3"/>
  <c r="S1358" i="3" s="1"/>
  <c r="T1357" i="3"/>
  <c r="Q1357" i="3"/>
  <c r="P1357" i="3"/>
  <c r="R1357" i="3" s="1"/>
  <c r="O1357" i="3"/>
  <c r="S1357" i="3" s="1"/>
  <c r="T1356" i="3"/>
  <c r="U1356" i="3" s="1"/>
  <c r="Q1356" i="3"/>
  <c r="P1356" i="3"/>
  <c r="R1356" i="3" s="1"/>
  <c r="O1356" i="3"/>
  <c r="T1355" i="3"/>
  <c r="R1355" i="3"/>
  <c r="Q1355" i="3"/>
  <c r="S1355" i="3" s="1"/>
  <c r="P1355" i="3"/>
  <c r="O1355" i="3"/>
  <c r="U1354" i="3"/>
  <c r="T1354" i="3"/>
  <c r="R1354" i="3"/>
  <c r="O1354" i="3"/>
  <c r="S1354" i="3" s="1"/>
  <c r="T1353" i="3"/>
  <c r="U1353" i="3" s="1"/>
  <c r="Q1353" i="3"/>
  <c r="P1353" i="3"/>
  <c r="R1353" i="3" s="1"/>
  <c r="O1353" i="3"/>
  <c r="S1353" i="3" s="1"/>
  <c r="T1352" i="3"/>
  <c r="U1352" i="3" s="1"/>
  <c r="S1352" i="3"/>
  <c r="R1352" i="3"/>
  <c r="O1352" i="3"/>
  <c r="T1351" i="3"/>
  <c r="U1351" i="3" s="1"/>
  <c r="R1351" i="3"/>
  <c r="O1351" i="3"/>
  <c r="S1351" i="3" s="1"/>
  <c r="T1350" i="3"/>
  <c r="U1350" i="3" s="1"/>
  <c r="S1350" i="3"/>
  <c r="R1350" i="3"/>
  <c r="O1350" i="3"/>
  <c r="T1349" i="3"/>
  <c r="U1349" i="3" s="1"/>
  <c r="S1349" i="3"/>
  <c r="Q1349" i="3"/>
  <c r="P1349" i="3"/>
  <c r="R1349" i="3" s="1"/>
  <c r="O1349" i="3"/>
  <c r="T1348" i="3"/>
  <c r="Q1348" i="3"/>
  <c r="P1348" i="3"/>
  <c r="R1348" i="3" s="1"/>
  <c r="O1348" i="3"/>
  <c r="S1348" i="3" s="1"/>
  <c r="T1347" i="3"/>
  <c r="U1347" i="3" s="1"/>
  <c r="R1347" i="3"/>
  <c r="O1347" i="3"/>
  <c r="S1347" i="3" s="1"/>
  <c r="T1346" i="3"/>
  <c r="U1346" i="3" s="1"/>
  <c r="Q1346" i="3"/>
  <c r="P1346" i="3"/>
  <c r="R1346" i="3" s="1"/>
  <c r="O1346" i="3"/>
  <c r="S1346" i="3" s="1"/>
  <c r="T1345" i="3"/>
  <c r="S1345" i="3"/>
  <c r="Q1345" i="3"/>
  <c r="U1345" i="3" s="1"/>
  <c r="P1345" i="3"/>
  <c r="R1345" i="3" s="1"/>
  <c r="O1345" i="3"/>
  <c r="T1344" i="3"/>
  <c r="U1344" i="3" s="1"/>
  <c r="Q1344" i="3"/>
  <c r="S1344" i="3" s="1"/>
  <c r="P1344" i="3"/>
  <c r="O1344" i="3"/>
  <c r="T1343" i="3"/>
  <c r="Q1343" i="3"/>
  <c r="P1343" i="3"/>
  <c r="O1343" i="3"/>
  <c r="S1343" i="3" s="1"/>
  <c r="T1342" i="3"/>
  <c r="U1342" i="3" s="1"/>
  <c r="R1342" i="3"/>
  <c r="O1342" i="3"/>
  <c r="S1342" i="3" s="1"/>
  <c r="T1341" i="3"/>
  <c r="Q1341" i="3"/>
  <c r="P1341" i="3"/>
  <c r="O1341" i="3"/>
  <c r="T1340" i="3"/>
  <c r="U1340" i="3" s="1"/>
  <c r="S1340" i="3"/>
  <c r="Q1340" i="3"/>
  <c r="P1340" i="3"/>
  <c r="R1340" i="3" s="1"/>
  <c r="O1340" i="3"/>
  <c r="T1339" i="3"/>
  <c r="U1339" i="3" s="1"/>
  <c r="Q1339" i="3"/>
  <c r="P1339" i="3"/>
  <c r="R1339" i="3" s="1"/>
  <c r="O1339" i="3"/>
  <c r="S1339" i="3" s="1"/>
  <c r="T1338" i="3"/>
  <c r="U1338" i="3" s="1"/>
  <c r="R1338" i="3"/>
  <c r="O1338" i="3"/>
  <c r="S1338" i="3" s="1"/>
  <c r="T1337" i="3"/>
  <c r="Q1337" i="3"/>
  <c r="U1337" i="3" s="1"/>
  <c r="P1337" i="3"/>
  <c r="O1337" i="3"/>
  <c r="T1336" i="3"/>
  <c r="U1336" i="3" s="1"/>
  <c r="R1336" i="3"/>
  <c r="O1336" i="3"/>
  <c r="S1336" i="3" s="1"/>
  <c r="T1335" i="3"/>
  <c r="U1335" i="3" s="1"/>
  <c r="Q1335" i="3"/>
  <c r="R1335" i="3" s="1"/>
  <c r="P1335" i="3"/>
  <c r="O1335" i="3"/>
  <c r="T1334" i="3"/>
  <c r="U1334" i="3" s="1"/>
  <c r="Q1334" i="3"/>
  <c r="P1334" i="3"/>
  <c r="O1334" i="3"/>
  <c r="S1334" i="3" s="1"/>
  <c r="T1333" i="3"/>
  <c r="U1333" i="3" s="1"/>
  <c r="R1333" i="3"/>
  <c r="O1333" i="3"/>
  <c r="S1333" i="3" s="1"/>
  <c r="T1332" i="3"/>
  <c r="Q1332" i="3"/>
  <c r="P1332" i="3"/>
  <c r="O1332" i="3"/>
  <c r="U1331" i="3"/>
  <c r="T1331" i="3"/>
  <c r="Q1331" i="3"/>
  <c r="P1331" i="3"/>
  <c r="O1331" i="3"/>
  <c r="S1331" i="3" s="1"/>
  <c r="T1330" i="3"/>
  <c r="Q1330" i="3"/>
  <c r="S1330" i="3" s="1"/>
  <c r="P1330" i="3"/>
  <c r="O1330" i="3"/>
  <c r="T1329" i="3"/>
  <c r="S1329" i="3"/>
  <c r="Q1329" i="3"/>
  <c r="P1329" i="3"/>
  <c r="R1329" i="3" s="1"/>
  <c r="O1329" i="3"/>
  <c r="T1328" i="3"/>
  <c r="Q1328" i="3"/>
  <c r="S1328" i="3" s="1"/>
  <c r="P1328" i="3"/>
  <c r="R1328" i="3" s="1"/>
  <c r="O1328" i="3"/>
  <c r="T1327" i="3"/>
  <c r="Q1327" i="3"/>
  <c r="P1327" i="3"/>
  <c r="O1327" i="3"/>
  <c r="T1326" i="3"/>
  <c r="Q1326" i="3"/>
  <c r="P1326" i="3"/>
  <c r="R1326" i="3" s="1"/>
  <c r="O1326" i="3"/>
  <c r="T1325" i="3"/>
  <c r="S1325" i="3"/>
  <c r="Q1325" i="3"/>
  <c r="U1325" i="3" s="1"/>
  <c r="P1325" i="3"/>
  <c r="O1325" i="3"/>
  <c r="T1324" i="3"/>
  <c r="Q1324" i="3"/>
  <c r="U1324" i="3" s="1"/>
  <c r="P1324" i="3"/>
  <c r="O1324" i="3"/>
  <c r="T1323" i="3"/>
  <c r="Q1323" i="3"/>
  <c r="P1323" i="3"/>
  <c r="O1323" i="3"/>
  <c r="T1322" i="3"/>
  <c r="Q1322" i="3"/>
  <c r="P1322" i="3"/>
  <c r="O1322" i="3"/>
  <c r="T1321" i="3"/>
  <c r="U1321" i="3" s="1"/>
  <c r="R1321" i="3"/>
  <c r="O1321" i="3"/>
  <c r="S1321" i="3" s="1"/>
  <c r="T1320" i="3"/>
  <c r="U1320" i="3" s="1"/>
  <c r="R1320" i="3"/>
  <c r="O1320" i="3"/>
  <c r="S1320" i="3" s="1"/>
  <c r="T1319" i="3"/>
  <c r="Q1319" i="3"/>
  <c r="P1319" i="3"/>
  <c r="O1319" i="3"/>
  <c r="T1318" i="3"/>
  <c r="Q1318" i="3"/>
  <c r="S1318" i="3" s="1"/>
  <c r="P1318" i="3"/>
  <c r="O1318" i="3"/>
  <c r="T1317" i="3"/>
  <c r="Q1317" i="3"/>
  <c r="P1317" i="3"/>
  <c r="O1317" i="3"/>
  <c r="T1316" i="3"/>
  <c r="U1316" i="3" s="1"/>
  <c r="Q1316" i="3"/>
  <c r="P1316" i="3"/>
  <c r="O1316" i="3"/>
  <c r="T1315" i="3"/>
  <c r="U1315" i="3" s="1"/>
  <c r="R1315" i="3"/>
  <c r="O1315" i="3"/>
  <c r="S1315" i="3" s="1"/>
  <c r="T1314" i="3"/>
  <c r="U1314" i="3" s="1"/>
  <c r="R1314" i="3"/>
  <c r="O1314" i="3"/>
  <c r="S1314" i="3" s="1"/>
  <c r="T1313" i="3"/>
  <c r="U1313" i="3" s="1"/>
  <c r="R1313" i="3"/>
  <c r="O1313" i="3"/>
  <c r="S1313" i="3" s="1"/>
  <c r="T1312" i="3"/>
  <c r="U1312" i="3" s="1"/>
  <c r="Q1312" i="3"/>
  <c r="P1312" i="3"/>
  <c r="O1312" i="3"/>
  <c r="T1311" i="3"/>
  <c r="U1311" i="3" s="1"/>
  <c r="S1311" i="3"/>
  <c r="R1311" i="3"/>
  <c r="O1311" i="3"/>
  <c r="T1310" i="3"/>
  <c r="U1310" i="3" s="1"/>
  <c r="R1310" i="3"/>
  <c r="O1310" i="3"/>
  <c r="S1310" i="3" s="1"/>
  <c r="T1309" i="3"/>
  <c r="U1309" i="3" s="1"/>
  <c r="Q1309" i="3"/>
  <c r="P1309" i="3"/>
  <c r="O1309" i="3"/>
  <c r="S1309" i="3" s="1"/>
  <c r="T1308" i="3"/>
  <c r="Q1308" i="3"/>
  <c r="S1308" i="3" s="1"/>
  <c r="P1308" i="3"/>
  <c r="R1308" i="3" s="1"/>
  <c r="O1308" i="3"/>
  <c r="T1307" i="3"/>
  <c r="Q1307" i="3"/>
  <c r="P1307" i="3"/>
  <c r="O1307" i="3"/>
  <c r="S1307" i="3" s="1"/>
  <c r="T1306" i="3"/>
  <c r="U1306" i="3" s="1"/>
  <c r="Q1306" i="3"/>
  <c r="P1306" i="3"/>
  <c r="O1306" i="3"/>
  <c r="S1306" i="3" s="1"/>
  <c r="T1305" i="3"/>
  <c r="Q1305" i="3"/>
  <c r="P1305" i="3"/>
  <c r="O1305" i="3"/>
  <c r="T1304" i="3"/>
  <c r="U1304" i="3" s="1"/>
  <c r="R1304" i="3"/>
  <c r="O1304" i="3"/>
  <c r="S1304" i="3" s="1"/>
  <c r="T1303" i="3"/>
  <c r="U1303" i="3" s="1"/>
  <c r="R1303" i="3"/>
  <c r="O1303" i="3"/>
  <c r="S1303" i="3" s="1"/>
  <c r="T1302" i="3"/>
  <c r="U1302" i="3" s="1"/>
  <c r="Q1302" i="3"/>
  <c r="P1302" i="3"/>
  <c r="O1302" i="3"/>
  <c r="T1301" i="3"/>
  <c r="U1301" i="3" s="1"/>
  <c r="R1301" i="3"/>
  <c r="O1301" i="3"/>
  <c r="S1301" i="3" s="1"/>
  <c r="T1300" i="3"/>
  <c r="U1300" i="3" s="1"/>
  <c r="R1300" i="3"/>
  <c r="O1300" i="3"/>
  <c r="S1300" i="3" s="1"/>
  <c r="T1299" i="3"/>
  <c r="Q1299" i="3"/>
  <c r="P1299" i="3"/>
  <c r="O1299" i="3"/>
  <c r="S1299" i="3" s="1"/>
  <c r="T1298" i="3"/>
  <c r="Q1298" i="3"/>
  <c r="P1298" i="3"/>
  <c r="O1298" i="3"/>
  <c r="T1297" i="3"/>
  <c r="U1297" i="3" s="1"/>
  <c r="Q1297" i="3"/>
  <c r="P1297" i="3"/>
  <c r="O1297" i="3"/>
  <c r="S1297" i="3" s="1"/>
  <c r="U1296" i="3"/>
  <c r="T1296" i="3"/>
  <c r="Q1296" i="3"/>
  <c r="P1296" i="3"/>
  <c r="R1296" i="3" s="1"/>
  <c r="O1296" i="3"/>
  <c r="S1296" i="3" s="1"/>
  <c r="T1295" i="3"/>
  <c r="U1295" i="3" s="1"/>
  <c r="S1295" i="3"/>
  <c r="R1295" i="3"/>
  <c r="Q1295" i="3"/>
  <c r="P1295" i="3"/>
  <c r="O1295" i="3"/>
  <c r="T1294" i="3"/>
  <c r="U1294" i="3" s="1"/>
  <c r="S1294" i="3"/>
  <c r="Q1294" i="3"/>
  <c r="P1294" i="3"/>
  <c r="R1294" i="3" s="1"/>
  <c r="O1294" i="3"/>
  <c r="T1293" i="3"/>
  <c r="U1293" i="3" s="1"/>
  <c r="Q1293" i="3"/>
  <c r="P1293" i="3"/>
  <c r="O1293" i="3"/>
  <c r="S1293" i="3" s="1"/>
  <c r="T1292" i="3"/>
  <c r="U1292" i="3" s="1"/>
  <c r="R1292" i="3"/>
  <c r="O1292" i="3"/>
  <c r="S1292" i="3" s="1"/>
  <c r="T1291" i="3"/>
  <c r="U1291" i="3" s="1"/>
  <c r="R1291" i="3"/>
  <c r="O1291" i="3"/>
  <c r="S1291" i="3" s="1"/>
  <c r="T1290" i="3"/>
  <c r="Q1290" i="3"/>
  <c r="P1290" i="3"/>
  <c r="O1290" i="3"/>
  <c r="U1289" i="3"/>
  <c r="T1289" i="3"/>
  <c r="R1289" i="3"/>
  <c r="O1289" i="3"/>
  <c r="S1289" i="3" s="1"/>
  <c r="U1288" i="3"/>
  <c r="T1288" i="3"/>
  <c r="Q1288" i="3"/>
  <c r="P1288" i="3"/>
  <c r="O1288" i="3"/>
  <c r="T1287" i="3"/>
  <c r="Q1287" i="3"/>
  <c r="P1287" i="3"/>
  <c r="R1287" i="3" s="1"/>
  <c r="O1287" i="3"/>
  <c r="S1287" i="3" s="1"/>
  <c r="T1286" i="3"/>
  <c r="R1286" i="3"/>
  <c r="Q1286" i="3"/>
  <c r="P1286" i="3"/>
  <c r="O1286" i="3"/>
  <c r="T1285" i="3"/>
  <c r="U1285" i="3" s="1"/>
  <c r="Q1285" i="3"/>
  <c r="P1285" i="3"/>
  <c r="O1285" i="3"/>
  <c r="T1284" i="3"/>
  <c r="U1284" i="3" s="1"/>
  <c r="Q1284" i="3"/>
  <c r="P1284" i="3"/>
  <c r="R1284" i="3" s="1"/>
  <c r="O1284" i="3"/>
  <c r="T1283" i="3"/>
  <c r="Q1283" i="3"/>
  <c r="P1283" i="3"/>
  <c r="O1283" i="3"/>
  <c r="T1282" i="3"/>
  <c r="Q1282" i="3"/>
  <c r="P1282" i="3"/>
  <c r="O1282" i="3"/>
  <c r="T1281" i="3"/>
  <c r="S1281" i="3"/>
  <c r="Q1281" i="3"/>
  <c r="P1281" i="3"/>
  <c r="R1281" i="3" s="1"/>
  <c r="O1281" i="3"/>
  <c r="T1280" i="3"/>
  <c r="U1280" i="3" s="1"/>
  <c r="Q1280" i="3"/>
  <c r="P1280" i="3"/>
  <c r="O1280" i="3"/>
  <c r="U1279" i="3"/>
  <c r="T1279" i="3"/>
  <c r="Q1279" i="3"/>
  <c r="P1279" i="3"/>
  <c r="O1279" i="3"/>
  <c r="T1278" i="3"/>
  <c r="U1278" i="3" s="1"/>
  <c r="R1278" i="3"/>
  <c r="O1278" i="3"/>
  <c r="S1278" i="3" s="1"/>
  <c r="T1277" i="3"/>
  <c r="U1277" i="3" s="1"/>
  <c r="S1277" i="3"/>
  <c r="Q1277" i="3"/>
  <c r="P1277" i="3"/>
  <c r="R1277" i="3" s="1"/>
  <c r="O1277" i="3"/>
  <c r="T1276" i="3"/>
  <c r="Q1276" i="3"/>
  <c r="P1276" i="3"/>
  <c r="O1276" i="3"/>
  <c r="U1275" i="3"/>
  <c r="T1275" i="3"/>
  <c r="Q1275" i="3"/>
  <c r="P1275" i="3"/>
  <c r="O1275" i="3"/>
  <c r="S1275" i="3" s="1"/>
  <c r="T1274" i="3"/>
  <c r="Q1274" i="3"/>
  <c r="P1274" i="3"/>
  <c r="O1274" i="3"/>
  <c r="T1273" i="3"/>
  <c r="U1273" i="3" s="1"/>
  <c r="Q1273" i="3"/>
  <c r="P1273" i="3"/>
  <c r="R1273" i="3" s="1"/>
  <c r="O1273" i="3"/>
  <c r="S1273" i="3" s="1"/>
  <c r="T1272" i="3"/>
  <c r="U1272" i="3" s="1"/>
  <c r="Q1272" i="3"/>
  <c r="P1272" i="3"/>
  <c r="O1272" i="3"/>
  <c r="T1271" i="3"/>
  <c r="Q1271" i="3"/>
  <c r="P1271" i="3"/>
  <c r="O1271" i="3"/>
  <c r="T1270" i="3"/>
  <c r="R1270" i="3"/>
  <c r="Q1270" i="3"/>
  <c r="P1270" i="3"/>
  <c r="O1270" i="3"/>
  <c r="S1270" i="3" s="1"/>
  <c r="T1269" i="3"/>
  <c r="U1269" i="3" s="1"/>
  <c r="R1269" i="3"/>
  <c r="O1269" i="3"/>
  <c r="S1269" i="3" s="1"/>
  <c r="T1268" i="3"/>
  <c r="S1268" i="3"/>
  <c r="Q1268" i="3"/>
  <c r="P1268" i="3"/>
  <c r="R1268" i="3" s="1"/>
  <c r="O1268" i="3"/>
  <c r="U1267" i="3"/>
  <c r="T1267" i="3"/>
  <c r="Q1267" i="3"/>
  <c r="P1267" i="3"/>
  <c r="R1267" i="3" s="1"/>
  <c r="O1267" i="3"/>
  <c r="S1267" i="3" s="1"/>
  <c r="T1266" i="3"/>
  <c r="Q1266" i="3"/>
  <c r="P1266" i="3"/>
  <c r="O1266" i="3"/>
  <c r="T1265" i="3"/>
  <c r="Q1265" i="3"/>
  <c r="P1265" i="3"/>
  <c r="R1265" i="3" s="1"/>
  <c r="O1265" i="3"/>
  <c r="S1265" i="3" s="1"/>
  <c r="T1264" i="3"/>
  <c r="Q1264" i="3"/>
  <c r="R1264" i="3" s="1"/>
  <c r="P1264" i="3"/>
  <c r="O1264" i="3"/>
  <c r="T1263" i="3"/>
  <c r="Q1263" i="3"/>
  <c r="R1263" i="3" s="1"/>
  <c r="P1263" i="3"/>
  <c r="O1263" i="3"/>
  <c r="T1262" i="3"/>
  <c r="U1262" i="3" s="1"/>
  <c r="Q1262" i="3"/>
  <c r="P1262" i="3"/>
  <c r="R1262" i="3" s="1"/>
  <c r="O1262" i="3"/>
  <c r="S1262" i="3" s="1"/>
  <c r="T1261" i="3"/>
  <c r="U1261" i="3" s="1"/>
  <c r="Q1261" i="3"/>
  <c r="P1261" i="3"/>
  <c r="R1261" i="3" s="1"/>
  <c r="O1261" i="3"/>
  <c r="S1261" i="3" s="1"/>
  <c r="T1260" i="3"/>
  <c r="U1260" i="3" s="1"/>
  <c r="Q1260" i="3"/>
  <c r="P1260" i="3"/>
  <c r="O1260" i="3"/>
  <c r="S1260" i="3" s="1"/>
  <c r="U1259" i="3"/>
  <c r="T1259" i="3"/>
  <c r="S1259" i="3"/>
  <c r="Q1259" i="3"/>
  <c r="P1259" i="3"/>
  <c r="R1259" i="3" s="1"/>
  <c r="O1259" i="3"/>
  <c r="T1258" i="3"/>
  <c r="Q1258" i="3"/>
  <c r="S1258" i="3" s="1"/>
  <c r="P1258" i="3"/>
  <c r="O1258" i="3"/>
  <c r="T1257" i="3"/>
  <c r="Q1257" i="3"/>
  <c r="P1257" i="3"/>
  <c r="O1257" i="3"/>
  <c r="T1256" i="3"/>
  <c r="U1256" i="3" s="1"/>
  <c r="R1256" i="3"/>
  <c r="Q1256" i="3"/>
  <c r="P1256" i="3"/>
  <c r="O1256" i="3"/>
  <c r="T1255" i="3"/>
  <c r="U1255" i="3" s="1"/>
  <c r="Q1255" i="3"/>
  <c r="R1255" i="3" s="1"/>
  <c r="P1255" i="3"/>
  <c r="O1255" i="3"/>
  <c r="S1255" i="3" s="1"/>
  <c r="U1254" i="3"/>
  <c r="T1254" i="3"/>
  <c r="Q1254" i="3"/>
  <c r="P1254" i="3"/>
  <c r="O1254" i="3"/>
  <c r="S1254" i="3" s="1"/>
  <c r="T1253" i="3"/>
  <c r="U1253" i="3" s="1"/>
  <c r="R1253" i="3"/>
  <c r="O1253" i="3"/>
  <c r="S1253" i="3" s="1"/>
  <c r="T1252" i="3"/>
  <c r="U1252" i="3" s="1"/>
  <c r="R1252" i="3"/>
  <c r="O1252" i="3"/>
  <c r="S1252" i="3" s="1"/>
  <c r="T1251" i="3"/>
  <c r="Q1251" i="3"/>
  <c r="R1251" i="3" s="1"/>
  <c r="P1251" i="3"/>
  <c r="O1251" i="3"/>
  <c r="T1250" i="3"/>
  <c r="U1250" i="3" s="1"/>
  <c r="Q1250" i="3"/>
  <c r="P1250" i="3"/>
  <c r="R1250" i="3" s="1"/>
  <c r="O1250" i="3"/>
  <c r="T1249" i="3"/>
  <c r="U1249" i="3" s="1"/>
  <c r="R1249" i="3"/>
  <c r="O1249" i="3"/>
  <c r="S1249" i="3" s="1"/>
  <c r="T1248" i="3"/>
  <c r="U1248" i="3" s="1"/>
  <c r="R1248" i="3"/>
  <c r="O1248" i="3"/>
  <c r="S1248" i="3" s="1"/>
  <c r="T1247" i="3"/>
  <c r="U1247" i="3" s="1"/>
  <c r="Q1247" i="3"/>
  <c r="P1247" i="3"/>
  <c r="O1247" i="3"/>
  <c r="T1246" i="3"/>
  <c r="U1246" i="3" s="1"/>
  <c r="Q1246" i="3"/>
  <c r="P1246" i="3"/>
  <c r="O1246" i="3"/>
  <c r="T1245" i="3"/>
  <c r="U1245" i="3" s="1"/>
  <c r="R1245" i="3"/>
  <c r="O1245" i="3"/>
  <c r="S1245" i="3" s="1"/>
  <c r="T1244" i="3"/>
  <c r="U1244" i="3" s="1"/>
  <c r="R1244" i="3"/>
  <c r="O1244" i="3"/>
  <c r="S1244" i="3" s="1"/>
  <c r="T1243" i="3"/>
  <c r="Q1243" i="3"/>
  <c r="R1243" i="3" s="1"/>
  <c r="P1243" i="3"/>
  <c r="O1243" i="3"/>
  <c r="S1243" i="3" s="1"/>
  <c r="U1242" i="3"/>
  <c r="T1242" i="3"/>
  <c r="Q1242" i="3"/>
  <c r="P1242" i="3"/>
  <c r="O1242" i="3"/>
  <c r="T1241" i="3"/>
  <c r="U1241" i="3" s="1"/>
  <c r="R1241" i="3"/>
  <c r="O1241" i="3"/>
  <c r="S1241" i="3" s="1"/>
  <c r="T1240" i="3"/>
  <c r="U1240" i="3" s="1"/>
  <c r="R1240" i="3"/>
  <c r="O1240" i="3"/>
  <c r="S1240" i="3" s="1"/>
  <c r="T1239" i="3"/>
  <c r="U1239" i="3" s="1"/>
  <c r="R1239" i="3"/>
  <c r="O1239" i="3"/>
  <c r="S1239" i="3" s="1"/>
  <c r="T1238" i="3"/>
  <c r="Q1238" i="3"/>
  <c r="P1238" i="3"/>
  <c r="O1238" i="3"/>
  <c r="S1238" i="3" s="1"/>
  <c r="U1237" i="3"/>
  <c r="T1237" i="3"/>
  <c r="R1237" i="3"/>
  <c r="Q1237" i="3"/>
  <c r="S1237" i="3" s="1"/>
  <c r="P1237" i="3"/>
  <c r="O1237" i="3"/>
  <c r="T1236" i="3"/>
  <c r="U1236" i="3" s="1"/>
  <c r="R1236" i="3"/>
  <c r="O1236" i="3"/>
  <c r="S1236" i="3" s="1"/>
  <c r="T1235" i="3"/>
  <c r="Q1235" i="3"/>
  <c r="R1235" i="3" s="1"/>
  <c r="P1235" i="3"/>
  <c r="O1235" i="3"/>
  <c r="T1234" i="3"/>
  <c r="U1234" i="3" s="1"/>
  <c r="R1234" i="3"/>
  <c r="O1234" i="3"/>
  <c r="S1234" i="3" s="1"/>
  <c r="T1233" i="3"/>
  <c r="U1233" i="3" s="1"/>
  <c r="S1233" i="3"/>
  <c r="R1233" i="3"/>
  <c r="O1233" i="3"/>
  <c r="T1232" i="3"/>
  <c r="U1232" i="3" s="1"/>
  <c r="R1232" i="3"/>
  <c r="Q1232" i="3"/>
  <c r="P1232" i="3"/>
  <c r="O1232" i="3"/>
  <c r="S1232" i="3" s="1"/>
  <c r="T1231" i="3"/>
  <c r="U1231" i="3" s="1"/>
  <c r="Q1231" i="3"/>
  <c r="R1231" i="3" s="1"/>
  <c r="P1231" i="3"/>
  <c r="O1231" i="3"/>
  <c r="U1230" i="3"/>
  <c r="T1230" i="3"/>
  <c r="Q1230" i="3"/>
  <c r="P1230" i="3"/>
  <c r="R1230" i="3" s="1"/>
  <c r="O1230" i="3"/>
  <c r="S1230" i="3" s="1"/>
  <c r="T1229" i="3"/>
  <c r="U1229" i="3" s="1"/>
  <c r="Q1229" i="3"/>
  <c r="P1229" i="3"/>
  <c r="R1229" i="3" s="1"/>
  <c r="O1229" i="3"/>
  <c r="S1229" i="3" s="1"/>
  <c r="T1228" i="3"/>
  <c r="Q1228" i="3"/>
  <c r="P1228" i="3"/>
  <c r="O1228" i="3"/>
  <c r="S1228" i="3" s="1"/>
  <c r="T1227" i="3"/>
  <c r="U1227" i="3" s="1"/>
  <c r="S1227" i="3"/>
  <c r="Q1227" i="3"/>
  <c r="P1227" i="3"/>
  <c r="R1227" i="3" s="1"/>
  <c r="O1227" i="3"/>
  <c r="T1226" i="3"/>
  <c r="U1226" i="3" s="1"/>
  <c r="Q1226" i="3"/>
  <c r="P1226" i="3"/>
  <c r="O1226" i="3"/>
  <c r="T1225" i="3"/>
  <c r="Q1225" i="3"/>
  <c r="P1225" i="3"/>
  <c r="R1225" i="3" s="1"/>
  <c r="O1225" i="3"/>
  <c r="T1224" i="3"/>
  <c r="U1224" i="3" s="1"/>
  <c r="S1224" i="3"/>
  <c r="R1224" i="3"/>
  <c r="O1224" i="3"/>
  <c r="T1223" i="3"/>
  <c r="U1223" i="3" s="1"/>
  <c r="R1223" i="3"/>
  <c r="O1223" i="3"/>
  <c r="S1223" i="3" s="1"/>
  <c r="T1222" i="3"/>
  <c r="U1222" i="3" s="1"/>
  <c r="R1222" i="3"/>
  <c r="O1222" i="3"/>
  <c r="S1222" i="3" s="1"/>
  <c r="T1221" i="3"/>
  <c r="U1221" i="3" s="1"/>
  <c r="Q1221" i="3"/>
  <c r="P1221" i="3"/>
  <c r="O1221" i="3"/>
  <c r="U1220" i="3"/>
  <c r="T1220" i="3"/>
  <c r="Q1220" i="3"/>
  <c r="P1220" i="3"/>
  <c r="R1220" i="3" s="1"/>
  <c r="O1220" i="3"/>
  <c r="S1220" i="3" s="1"/>
  <c r="T1219" i="3"/>
  <c r="Q1219" i="3"/>
  <c r="P1219" i="3"/>
  <c r="R1219" i="3" s="1"/>
  <c r="O1219" i="3"/>
  <c r="S1219" i="3" s="1"/>
  <c r="T1218" i="3"/>
  <c r="Q1218" i="3"/>
  <c r="P1218" i="3"/>
  <c r="O1218" i="3"/>
  <c r="S1218" i="3" s="1"/>
  <c r="T1217" i="3"/>
  <c r="U1217" i="3" s="1"/>
  <c r="Q1217" i="3"/>
  <c r="P1217" i="3"/>
  <c r="R1217" i="3" s="1"/>
  <c r="O1217" i="3"/>
  <c r="S1217" i="3" s="1"/>
  <c r="T1216" i="3"/>
  <c r="Q1216" i="3"/>
  <c r="P1216" i="3"/>
  <c r="O1216" i="3"/>
  <c r="T1215" i="3"/>
  <c r="Q1215" i="3"/>
  <c r="P1215" i="3"/>
  <c r="O1215" i="3"/>
  <c r="T1214" i="3"/>
  <c r="U1214" i="3" s="1"/>
  <c r="S1214" i="3"/>
  <c r="R1214" i="3"/>
  <c r="O1214" i="3"/>
  <c r="T1213" i="3"/>
  <c r="U1213" i="3" s="1"/>
  <c r="R1213" i="3"/>
  <c r="O1213" i="3"/>
  <c r="S1213" i="3" s="1"/>
  <c r="T1212" i="3"/>
  <c r="Q1212" i="3"/>
  <c r="P1212" i="3"/>
  <c r="O1212" i="3"/>
  <c r="T1211" i="3"/>
  <c r="U1211" i="3" s="1"/>
  <c r="Q1211" i="3"/>
  <c r="P1211" i="3"/>
  <c r="R1211" i="3" s="1"/>
  <c r="O1211" i="3"/>
  <c r="S1211" i="3" s="1"/>
  <c r="T1210" i="3"/>
  <c r="U1210" i="3" s="1"/>
  <c r="R1210" i="3"/>
  <c r="O1210" i="3"/>
  <c r="S1210" i="3" s="1"/>
  <c r="T1209" i="3"/>
  <c r="Q1209" i="3"/>
  <c r="P1209" i="3"/>
  <c r="R1209" i="3" s="1"/>
  <c r="O1209" i="3"/>
  <c r="T1208" i="3"/>
  <c r="Q1208" i="3"/>
  <c r="S1208" i="3" s="1"/>
  <c r="P1208" i="3"/>
  <c r="O1208" i="3"/>
  <c r="T1207" i="3"/>
  <c r="U1207" i="3" s="1"/>
  <c r="Q1207" i="3"/>
  <c r="P1207" i="3"/>
  <c r="R1207" i="3" s="1"/>
  <c r="O1207" i="3"/>
  <c r="S1207" i="3" s="1"/>
  <c r="T1206" i="3"/>
  <c r="U1206" i="3" s="1"/>
  <c r="R1206" i="3"/>
  <c r="O1206" i="3"/>
  <c r="S1206" i="3" s="1"/>
  <c r="T1205" i="3"/>
  <c r="U1205" i="3" s="1"/>
  <c r="R1205" i="3"/>
  <c r="O1205" i="3"/>
  <c r="S1205" i="3" s="1"/>
  <c r="T1204" i="3"/>
  <c r="U1204" i="3" s="1"/>
  <c r="S1204" i="3"/>
  <c r="Q1204" i="3"/>
  <c r="P1204" i="3"/>
  <c r="R1204" i="3" s="1"/>
  <c r="O1204" i="3"/>
  <c r="T1203" i="3"/>
  <c r="U1203" i="3" s="1"/>
  <c r="S1203" i="3"/>
  <c r="R1203" i="3"/>
  <c r="O1203" i="3"/>
  <c r="T1202" i="3"/>
  <c r="R1202" i="3"/>
  <c r="Q1202" i="3"/>
  <c r="P1202" i="3"/>
  <c r="O1202" i="3"/>
  <c r="T1201" i="3"/>
  <c r="U1201" i="3" s="1"/>
  <c r="R1201" i="3"/>
  <c r="O1201" i="3"/>
  <c r="S1201" i="3" s="1"/>
  <c r="T1200" i="3"/>
  <c r="S1200" i="3"/>
  <c r="Q1200" i="3"/>
  <c r="P1200" i="3"/>
  <c r="O1200" i="3"/>
  <c r="U1199" i="3"/>
  <c r="T1199" i="3"/>
  <c r="S1199" i="3"/>
  <c r="Q1199" i="3"/>
  <c r="P1199" i="3"/>
  <c r="R1199" i="3" s="1"/>
  <c r="O1199" i="3"/>
  <c r="T1198" i="3"/>
  <c r="Q1198" i="3"/>
  <c r="P1198" i="3"/>
  <c r="O1198" i="3"/>
  <c r="T1197" i="3"/>
  <c r="Q1197" i="3"/>
  <c r="S1197" i="3" s="1"/>
  <c r="P1197" i="3"/>
  <c r="O1197" i="3"/>
  <c r="T1196" i="3"/>
  <c r="R1196" i="3"/>
  <c r="Q1196" i="3"/>
  <c r="P1196" i="3"/>
  <c r="O1196" i="3"/>
  <c r="S1196" i="3" s="1"/>
  <c r="T1195" i="3"/>
  <c r="Q1195" i="3"/>
  <c r="P1195" i="3"/>
  <c r="O1195" i="3"/>
  <c r="U1194" i="3"/>
  <c r="T1194" i="3"/>
  <c r="R1194" i="3"/>
  <c r="O1194" i="3"/>
  <c r="S1194" i="3" s="1"/>
  <c r="U1193" i="3"/>
  <c r="T1193" i="3"/>
  <c r="Q1193" i="3"/>
  <c r="S1193" i="3" s="1"/>
  <c r="P1193" i="3"/>
  <c r="R1193" i="3" s="1"/>
  <c r="O1193" i="3"/>
  <c r="T1192" i="3"/>
  <c r="U1192" i="3" s="1"/>
  <c r="R1192" i="3"/>
  <c r="O1192" i="3"/>
  <c r="S1192" i="3" s="1"/>
  <c r="T1191" i="3"/>
  <c r="U1191" i="3" s="1"/>
  <c r="R1191" i="3"/>
  <c r="O1191" i="3"/>
  <c r="S1191" i="3" s="1"/>
  <c r="T1190" i="3"/>
  <c r="U1190" i="3" s="1"/>
  <c r="Q1190" i="3"/>
  <c r="P1190" i="3"/>
  <c r="R1190" i="3" s="1"/>
  <c r="O1190" i="3"/>
  <c r="S1190" i="3" s="1"/>
  <c r="T1189" i="3"/>
  <c r="U1189" i="3" s="1"/>
  <c r="S1189" i="3"/>
  <c r="Q1189" i="3"/>
  <c r="P1189" i="3"/>
  <c r="R1189" i="3" s="1"/>
  <c r="O1189" i="3"/>
  <c r="T1188" i="3"/>
  <c r="Q1188" i="3"/>
  <c r="P1188" i="3"/>
  <c r="O1188" i="3"/>
  <c r="T1187" i="3"/>
  <c r="U1187" i="3" s="1"/>
  <c r="Q1187" i="3"/>
  <c r="P1187" i="3"/>
  <c r="R1187" i="3" s="1"/>
  <c r="O1187" i="3"/>
  <c r="S1187" i="3" s="1"/>
  <c r="T1186" i="3"/>
  <c r="Q1186" i="3"/>
  <c r="P1186" i="3"/>
  <c r="O1186" i="3"/>
  <c r="T1185" i="3"/>
  <c r="U1185" i="3" s="1"/>
  <c r="R1185" i="3"/>
  <c r="O1185" i="3"/>
  <c r="S1185" i="3" s="1"/>
  <c r="T1184" i="3"/>
  <c r="U1184" i="3" s="1"/>
  <c r="R1184" i="3"/>
  <c r="O1184" i="3"/>
  <c r="S1184" i="3" s="1"/>
  <c r="T1183" i="3"/>
  <c r="Q1183" i="3"/>
  <c r="S1183" i="3" s="1"/>
  <c r="P1183" i="3"/>
  <c r="O1183" i="3"/>
  <c r="T1182" i="3"/>
  <c r="U1182" i="3" s="1"/>
  <c r="S1182" i="3"/>
  <c r="R1182" i="3"/>
  <c r="O1182" i="3"/>
  <c r="T1181" i="3"/>
  <c r="U1181" i="3" s="1"/>
  <c r="R1181" i="3"/>
  <c r="O1181" i="3"/>
  <c r="S1181" i="3" s="1"/>
  <c r="T1180" i="3"/>
  <c r="Q1180" i="3"/>
  <c r="P1180" i="3"/>
  <c r="O1180" i="3"/>
  <c r="T1179" i="3"/>
  <c r="U1179" i="3" s="1"/>
  <c r="S1179" i="3"/>
  <c r="R1179" i="3"/>
  <c r="O1179" i="3"/>
  <c r="T1178" i="3"/>
  <c r="U1178" i="3" s="1"/>
  <c r="R1178" i="3"/>
  <c r="O1178" i="3"/>
  <c r="S1178" i="3" s="1"/>
  <c r="T1177" i="3"/>
  <c r="U1177" i="3" s="1"/>
  <c r="S1177" i="3"/>
  <c r="Q1177" i="3"/>
  <c r="P1177" i="3"/>
  <c r="R1177" i="3" s="1"/>
  <c r="O1177" i="3"/>
  <c r="T1176" i="3"/>
  <c r="U1176" i="3" s="1"/>
  <c r="Q1176" i="3"/>
  <c r="P1176" i="3"/>
  <c r="O1176" i="3"/>
  <c r="T1175" i="3"/>
  <c r="Q1175" i="3"/>
  <c r="P1175" i="3"/>
  <c r="R1175" i="3" s="1"/>
  <c r="O1175" i="3"/>
  <c r="T1174" i="3"/>
  <c r="Q1174" i="3"/>
  <c r="R1174" i="3" s="1"/>
  <c r="P1174" i="3"/>
  <c r="O1174" i="3"/>
  <c r="T1173" i="3"/>
  <c r="U1173" i="3" s="1"/>
  <c r="R1173" i="3"/>
  <c r="O1173" i="3"/>
  <c r="S1173" i="3" s="1"/>
  <c r="T1172" i="3"/>
  <c r="U1172" i="3" s="1"/>
  <c r="S1172" i="3"/>
  <c r="R1172" i="3"/>
  <c r="O1172" i="3"/>
  <c r="T1171" i="3"/>
  <c r="U1171" i="3" s="1"/>
  <c r="S1171" i="3"/>
  <c r="R1171" i="3"/>
  <c r="O1171" i="3"/>
  <c r="T1170" i="3"/>
  <c r="U1170" i="3" s="1"/>
  <c r="Q1170" i="3"/>
  <c r="P1170" i="3"/>
  <c r="O1170" i="3"/>
  <c r="T1169" i="3"/>
  <c r="U1169" i="3" s="1"/>
  <c r="R1169" i="3"/>
  <c r="O1169" i="3"/>
  <c r="S1169" i="3" s="1"/>
  <c r="T1168" i="3"/>
  <c r="Q1168" i="3"/>
  <c r="S1168" i="3" s="1"/>
  <c r="P1168" i="3"/>
  <c r="O1168" i="3"/>
  <c r="T1167" i="3"/>
  <c r="S1167" i="3"/>
  <c r="Q1167" i="3"/>
  <c r="P1167" i="3"/>
  <c r="R1167" i="3" s="1"/>
  <c r="O1167" i="3"/>
  <c r="T1166" i="3"/>
  <c r="U1166" i="3" s="1"/>
  <c r="S1166" i="3"/>
  <c r="R1166" i="3"/>
  <c r="O1166" i="3"/>
  <c r="T1165" i="3"/>
  <c r="U1165" i="3" s="1"/>
  <c r="Q1165" i="3"/>
  <c r="P1165" i="3"/>
  <c r="R1165" i="3" s="1"/>
  <c r="O1165" i="3"/>
  <c r="T1164" i="3"/>
  <c r="U1164" i="3" s="1"/>
  <c r="S1164" i="3"/>
  <c r="Q1164" i="3"/>
  <c r="P1164" i="3"/>
  <c r="R1164" i="3" s="1"/>
  <c r="O1164" i="3"/>
  <c r="T1163" i="3"/>
  <c r="U1163" i="3" s="1"/>
  <c r="Q1163" i="3"/>
  <c r="R1163" i="3" s="1"/>
  <c r="P1163" i="3"/>
  <c r="O1163" i="3"/>
  <c r="S1163" i="3" s="1"/>
  <c r="T1162" i="3"/>
  <c r="U1162" i="3" s="1"/>
  <c r="R1162" i="3"/>
  <c r="O1162" i="3"/>
  <c r="S1162" i="3" s="1"/>
  <c r="T1161" i="3"/>
  <c r="U1161" i="3" s="1"/>
  <c r="R1161" i="3"/>
  <c r="O1161" i="3"/>
  <c r="S1161" i="3" s="1"/>
  <c r="T1160" i="3"/>
  <c r="Q1160" i="3"/>
  <c r="P1160" i="3"/>
  <c r="R1160" i="3" s="1"/>
  <c r="O1160" i="3"/>
  <c r="T1159" i="3"/>
  <c r="U1159" i="3" s="1"/>
  <c r="S1159" i="3"/>
  <c r="R1159" i="3"/>
  <c r="O1159" i="3"/>
  <c r="T1158" i="3"/>
  <c r="U1158" i="3" s="1"/>
  <c r="S1158" i="3"/>
  <c r="R1158" i="3"/>
  <c r="O1158" i="3"/>
  <c r="T1157" i="3"/>
  <c r="Q1157" i="3"/>
  <c r="P1157" i="3"/>
  <c r="O1157" i="3"/>
  <c r="T1156" i="3"/>
  <c r="Q1156" i="3"/>
  <c r="S1156" i="3" s="1"/>
  <c r="P1156" i="3"/>
  <c r="O1156" i="3"/>
  <c r="U1155" i="3"/>
  <c r="T1155" i="3"/>
  <c r="Q1155" i="3"/>
  <c r="S1155" i="3" s="1"/>
  <c r="P1155" i="3"/>
  <c r="R1155" i="3" s="1"/>
  <c r="O1155" i="3"/>
  <c r="T1154" i="3"/>
  <c r="U1154" i="3" s="1"/>
  <c r="R1154" i="3"/>
  <c r="O1154" i="3"/>
  <c r="S1154" i="3" s="1"/>
  <c r="T1153" i="3"/>
  <c r="U1153" i="3" s="1"/>
  <c r="R1153" i="3"/>
  <c r="O1153" i="3"/>
  <c r="S1153" i="3" s="1"/>
  <c r="T1152" i="3"/>
  <c r="U1152" i="3" s="1"/>
  <c r="Q1152" i="3"/>
  <c r="P1152" i="3"/>
  <c r="O1152" i="3"/>
  <c r="T1151" i="3"/>
  <c r="U1151" i="3" s="1"/>
  <c r="S1151" i="3"/>
  <c r="R1151" i="3"/>
  <c r="O1151" i="3"/>
  <c r="T1150" i="3"/>
  <c r="U1150" i="3" s="1"/>
  <c r="S1150" i="3"/>
  <c r="R1150" i="3"/>
  <c r="O1150" i="3"/>
  <c r="T1149" i="3"/>
  <c r="U1149" i="3" s="1"/>
  <c r="Q1149" i="3"/>
  <c r="P1149" i="3"/>
  <c r="R1149" i="3" s="1"/>
  <c r="O1149" i="3"/>
  <c r="T1148" i="3"/>
  <c r="U1148" i="3" s="1"/>
  <c r="Q1148" i="3"/>
  <c r="P1148" i="3"/>
  <c r="R1148" i="3" s="1"/>
  <c r="O1148" i="3"/>
  <c r="S1148" i="3" s="1"/>
  <c r="T1147" i="3"/>
  <c r="Q1147" i="3"/>
  <c r="R1147" i="3" s="1"/>
  <c r="P1147" i="3"/>
  <c r="O1147" i="3"/>
  <c r="T1146" i="3"/>
  <c r="Q1146" i="3"/>
  <c r="S1146" i="3" s="1"/>
  <c r="P1146" i="3"/>
  <c r="O1146" i="3"/>
  <c r="T1145" i="3"/>
  <c r="U1145" i="3" s="1"/>
  <c r="S1145" i="3"/>
  <c r="R1145" i="3"/>
  <c r="O1145" i="3"/>
  <c r="T1144" i="3"/>
  <c r="U1144" i="3" s="1"/>
  <c r="R1144" i="3"/>
  <c r="O1144" i="3"/>
  <c r="S1144" i="3" s="1"/>
  <c r="T1143" i="3"/>
  <c r="Q1143" i="3"/>
  <c r="P1143" i="3"/>
  <c r="O1143" i="3"/>
  <c r="T1142" i="3"/>
  <c r="U1142" i="3" s="1"/>
  <c r="R1142" i="3"/>
  <c r="O1142" i="3"/>
  <c r="S1142" i="3" s="1"/>
  <c r="T1141" i="3"/>
  <c r="U1141" i="3" s="1"/>
  <c r="R1141" i="3"/>
  <c r="O1141" i="3"/>
  <c r="S1141" i="3" s="1"/>
  <c r="T1140" i="3"/>
  <c r="U1140" i="3" s="1"/>
  <c r="Q1140" i="3"/>
  <c r="P1140" i="3"/>
  <c r="R1140" i="3" s="1"/>
  <c r="O1140" i="3"/>
  <c r="S1140" i="3" s="1"/>
  <c r="T1139" i="3"/>
  <c r="U1139" i="3" s="1"/>
  <c r="S1139" i="3"/>
  <c r="R1139" i="3"/>
  <c r="O1139" i="3"/>
  <c r="T1138" i="3"/>
  <c r="R1138" i="3"/>
  <c r="Q1138" i="3"/>
  <c r="P1138" i="3"/>
  <c r="O1138" i="3"/>
  <c r="T1137" i="3"/>
  <c r="U1137" i="3" s="1"/>
  <c r="R1137" i="3"/>
  <c r="O1137" i="3"/>
  <c r="S1137" i="3" s="1"/>
  <c r="T1136" i="3"/>
  <c r="U1136" i="3" s="1"/>
  <c r="S1136" i="3"/>
  <c r="R1136" i="3"/>
  <c r="O1136" i="3"/>
  <c r="T1135" i="3"/>
  <c r="S1135" i="3"/>
  <c r="Q1135" i="3"/>
  <c r="P1135" i="3"/>
  <c r="O1135" i="3"/>
  <c r="T1134" i="3"/>
  <c r="U1134" i="3" s="1"/>
  <c r="Q1134" i="3"/>
  <c r="P1134" i="3"/>
  <c r="R1134" i="3" s="1"/>
  <c r="O1134" i="3"/>
  <c r="S1134" i="3" s="1"/>
  <c r="T1133" i="3"/>
  <c r="U1133" i="3" s="1"/>
  <c r="Q1133" i="3"/>
  <c r="R1133" i="3" s="1"/>
  <c r="P1133" i="3"/>
  <c r="O1133" i="3"/>
  <c r="S1133" i="3" s="1"/>
  <c r="T1132" i="3"/>
  <c r="Q1132" i="3"/>
  <c r="U1132" i="3" s="1"/>
  <c r="P1132" i="3"/>
  <c r="R1132" i="3" s="1"/>
  <c r="O1132" i="3"/>
  <c r="S1132" i="3" s="1"/>
  <c r="T1131" i="3"/>
  <c r="U1131" i="3" s="1"/>
  <c r="Q1131" i="3"/>
  <c r="P1131" i="3"/>
  <c r="R1131" i="3" s="1"/>
  <c r="O1131" i="3"/>
  <c r="S1131" i="3" s="1"/>
  <c r="T1130" i="3"/>
  <c r="Q1130" i="3"/>
  <c r="S1130" i="3" s="1"/>
  <c r="P1130" i="3"/>
  <c r="O1130" i="3"/>
  <c r="T1129" i="3"/>
  <c r="S1129" i="3"/>
  <c r="Q1129" i="3"/>
  <c r="P1129" i="3"/>
  <c r="R1129" i="3" s="1"/>
  <c r="O1129" i="3"/>
  <c r="T1128" i="3"/>
  <c r="U1128" i="3" s="1"/>
  <c r="Q1128" i="3"/>
  <c r="P1128" i="3"/>
  <c r="O1128" i="3"/>
  <c r="T1127" i="3"/>
  <c r="Q1127" i="3"/>
  <c r="P1127" i="3"/>
  <c r="O1127" i="3"/>
  <c r="S1127" i="3" s="1"/>
  <c r="T1126" i="3"/>
  <c r="R1126" i="3"/>
  <c r="Q1126" i="3"/>
  <c r="P1126" i="3"/>
  <c r="O1126" i="3"/>
  <c r="S1126" i="3" s="1"/>
  <c r="T1125" i="3"/>
  <c r="Q1125" i="3"/>
  <c r="P1125" i="3"/>
  <c r="O1125" i="3"/>
  <c r="U1124" i="3"/>
  <c r="T1124" i="3"/>
  <c r="R1124" i="3"/>
  <c r="O1124" i="3"/>
  <c r="S1124" i="3" s="1"/>
  <c r="T1123" i="3"/>
  <c r="S1123" i="3"/>
  <c r="Q1123" i="3"/>
  <c r="U1123" i="3" s="1"/>
  <c r="P1123" i="3"/>
  <c r="O1123" i="3"/>
  <c r="T1122" i="3"/>
  <c r="U1122" i="3" s="1"/>
  <c r="R1122" i="3"/>
  <c r="O1122" i="3"/>
  <c r="S1122" i="3" s="1"/>
  <c r="T1121" i="3"/>
  <c r="Q1121" i="3"/>
  <c r="P1121" i="3"/>
  <c r="O1121" i="3"/>
  <c r="T1120" i="3"/>
  <c r="U1120" i="3" s="1"/>
  <c r="R1120" i="3"/>
  <c r="O1120" i="3"/>
  <c r="S1120" i="3" s="1"/>
  <c r="U1119" i="3"/>
  <c r="T1119" i="3"/>
  <c r="S1119" i="3"/>
  <c r="R1119" i="3"/>
  <c r="Q1119" i="3"/>
  <c r="P1119" i="3"/>
  <c r="O1119" i="3"/>
  <c r="T1118" i="3"/>
  <c r="Q1118" i="3"/>
  <c r="P1118" i="3"/>
  <c r="O1118" i="3"/>
  <c r="T1117" i="3"/>
  <c r="U1117" i="3" s="1"/>
  <c r="R1117" i="3"/>
  <c r="O1117" i="3"/>
  <c r="S1117" i="3" s="1"/>
  <c r="U1116" i="3"/>
  <c r="T1116" i="3"/>
  <c r="Q1116" i="3"/>
  <c r="P1116" i="3"/>
  <c r="R1116" i="3" s="1"/>
  <c r="O1116" i="3"/>
  <c r="S1116" i="3" s="1"/>
  <c r="T1115" i="3"/>
  <c r="Q1115" i="3"/>
  <c r="P1115" i="3"/>
  <c r="O1115" i="3"/>
  <c r="S1115" i="3" s="1"/>
  <c r="T1114" i="3"/>
  <c r="Q1114" i="3"/>
  <c r="P1114" i="3"/>
  <c r="O1114" i="3"/>
  <c r="S1114" i="3" s="1"/>
  <c r="U1113" i="3"/>
  <c r="T1113" i="3"/>
  <c r="R1113" i="3"/>
  <c r="Q1113" i="3"/>
  <c r="P1113" i="3"/>
  <c r="O1113" i="3"/>
  <c r="S1113" i="3" s="1"/>
  <c r="T1112" i="3"/>
  <c r="U1112" i="3" s="1"/>
  <c r="R1112" i="3"/>
  <c r="O1112" i="3"/>
  <c r="S1112" i="3" s="1"/>
  <c r="T1111" i="3"/>
  <c r="Q1111" i="3"/>
  <c r="R1111" i="3" s="1"/>
  <c r="P1111" i="3"/>
  <c r="O1111" i="3"/>
  <c r="T1110" i="3"/>
  <c r="Q1110" i="3"/>
  <c r="U1110" i="3" s="1"/>
  <c r="P1110" i="3"/>
  <c r="O1110" i="3"/>
  <c r="T1109" i="3"/>
  <c r="U1109" i="3" s="1"/>
  <c r="Q1109" i="3"/>
  <c r="P1109" i="3"/>
  <c r="R1109" i="3" s="1"/>
  <c r="O1109" i="3"/>
  <c r="S1109" i="3" s="1"/>
  <c r="T1108" i="3"/>
  <c r="S1108" i="3"/>
  <c r="Q1108" i="3"/>
  <c r="P1108" i="3"/>
  <c r="O1108" i="3"/>
  <c r="T1107" i="3"/>
  <c r="Q1107" i="3"/>
  <c r="P1107" i="3"/>
  <c r="R1107" i="3" s="1"/>
  <c r="O1107" i="3"/>
  <c r="S1107" i="3" s="1"/>
  <c r="T1106" i="3"/>
  <c r="U1106" i="3" s="1"/>
  <c r="R1106" i="3"/>
  <c r="O1106" i="3"/>
  <c r="S1106" i="3" s="1"/>
  <c r="T1105" i="3"/>
  <c r="Q1105" i="3"/>
  <c r="P1105" i="3"/>
  <c r="O1105" i="3"/>
  <c r="U1104" i="3"/>
  <c r="T1104" i="3"/>
  <c r="Q1104" i="3"/>
  <c r="P1104" i="3"/>
  <c r="R1104" i="3" s="1"/>
  <c r="O1104" i="3"/>
  <c r="S1104" i="3" s="1"/>
  <c r="T1103" i="3"/>
  <c r="Q1103" i="3"/>
  <c r="P1103" i="3"/>
  <c r="R1103" i="3" s="1"/>
  <c r="O1103" i="3"/>
  <c r="S1103" i="3" s="1"/>
  <c r="T1102" i="3"/>
  <c r="U1102" i="3" s="1"/>
  <c r="R1102" i="3"/>
  <c r="O1102" i="3"/>
  <c r="S1102" i="3" s="1"/>
  <c r="T1101" i="3"/>
  <c r="Q1101" i="3"/>
  <c r="P1101" i="3"/>
  <c r="R1101" i="3" s="1"/>
  <c r="O1101" i="3"/>
  <c r="S1101" i="3" s="1"/>
  <c r="T1100" i="3"/>
  <c r="Q1100" i="3"/>
  <c r="P1100" i="3"/>
  <c r="R1100" i="3" s="1"/>
  <c r="O1100" i="3"/>
  <c r="T1099" i="3"/>
  <c r="Q1099" i="3"/>
  <c r="P1099" i="3"/>
  <c r="O1099" i="3"/>
  <c r="T1098" i="3"/>
  <c r="U1098" i="3" s="1"/>
  <c r="Q1098" i="3"/>
  <c r="P1098" i="3"/>
  <c r="R1098" i="3" s="1"/>
  <c r="O1098" i="3"/>
  <c r="S1098" i="3" s="1"/>
  <c r="T1097" i="3"/>
  <c r="U1097" i="3" s="1"/>
  <c r="Q1097" i="3"/>
  <c r="P1097" i="3"/>
  <c r="O1097" i="3"/>
  <c r="T1096" i="3"/>
  <c r="U1096" i="3" s="1"/>
  <c r="Q1096" i="3"/>
  <c r="P1096" i="3"/>
  <c r="O1096" i="3"/>
  <c r="S1096" i="3" s="1"/>
  <c r="U1095" i="3"/>
  <c r="T1095" i="3"/>
  <c r="R1095" i="3"/>
  <c r="Q1095" i="3"/>
  <c r="P1095" i="3"/>
  <c r="O1095" i="3"/>
  <c r="S1095" i="3" s="1"/>
  <c r="T1094" i="3"/>
  <c r="U1094" i="3" s="1"/>
  <c r="Q1094" i="3"/>
  <c r="S1094" i="3" s="1"/>
  <c r="P1094" i="3"/>
  <c r="O1094" i="3"/>
  <c r="T1093" i="3"/>
  <c r="U1093" i="3" s="1"/>
  <c r="Q1093" i="3"/>
  <c r="P1093" i="3"/>
  <c r="O1093" i="3"/>
  <c r="S1093" i="3" s="1"/>
  <c r="T1092" i="3"/>
  <c r="U1092" i="3" s="1"/>
  <c r="R1092" i="3"/>
  <c r="O1092" i="3"/>
  <c r="S1092" i="3" s="1"/>
  <c r="T1091" i="3"/>
  <c r="Q1091" i="3"/>
  <c r="P1091" i="3"/>
  <c r="O1091" i="3"/>
  <c r="S1091" i="3" s="1"/>
  <c r="T1090" i="3"/>
  <c r="U1090" i="3" s="1"/>
  <c r="S1090" i="3"/>
  <c r="Q1090" i="3"/>
  <c r="P1090" i="3"/>
  <c r="R1090" i="3" s="1"/>
  <c r="O1090" i="3"/>
  <c r="U1089" i="3"/>
  <c r="T1089" i="3"/>
  <c r="R1089" i="3"/>
  <c r="Q1089" i="3"/>
  <c r="P1089" i="3"/>
  <c r="O1089" i="3"/>
  <c r="S1089" i="3" s="1"/>
  <c r="T1088" i="3"/>
  <c r="Q1088" i="3"/>
  <c r="P1088" i="3"/>
  <c r="O1088" i="3"/>
  <c r="T1087" i="3"/>
  <c r="U1087" i="3" s="1"/>
  <c r="R1087" i="3"/>
  <c r="O1087" i="3"/>
  <c r="S1087" i="3" s="1"/>
  <c r="T1086" i="3"/>
  <c r="U1086" i="3" s="1"/>
  <c r="R1086" i="3"/>
  <c r="O1086" i="3"/>
  <c r="S1086" i="3" s="1"/>
  <c r="U1085" i="3"/>
  <c r="T1085" i="3"/>
  <c r="R1085" i="3"/>
  <c r="O1085" i="3"/>
  <c r="S1085" i="3" s="1"/>
  <c r="T1084" i="3"/>
  <c r="Q1084" i="3"/>
  <c r="P1084" i="3"/>
  <c r="O1084" i="3"/>
  <c r="T1083" i="3"/>
  <c r="Q1083" i="3"/>
  <c r="R1083" i="3" s="1"/>
  <c r="P1083" i="3"/>
  <c r="O1083" i="3"/>
  <c r="T1082" i="3"/>
  <c r="U1082" i="3" s="1"/>
  <c r="Q1082" i="3"/>
  <c r="P1082" i="3"/>
  <c r="O1082" i="3"/>
  <c r="T1081" i="3"/>
  <c r="U1081" i="3" s="1"/>
  <c r="Q1081" i="3"/>
  <c r="P1081" i="3"/>
  <c r="R1081" i="3" s="1"/>
  <c r="O1081" i="3"/>
  <c r="S1081" i="3" s="1"/>
  <c r="T1080" i="3"/>
  <c r="U1080" i="3" s="1"/>
  <c r="Q1080" i="3"/>
  <c r="P1080" i="3"/>
  <c r="O1080" i="3"/>
  <c r="S1080" i="3" s="1"/>
  <c r="T1079" i="3"/>
  <c r="Q1079" i="3"/>
  <c r="P1079" i="3"/>
  <c r="O1079" i="3"/>
  <c r="T1078" i="3"/>
  <c r="U1078" i="3" s="1"/>
  <c r="Q1078" i="3"/>
  <c r="P1078" i="3"/>
  <c r="O1078" i="3"/>
  <c r="T1077" i="3"/>
  <c r="U1077" i="3" s="1"/>
  <c r="S1077" i="3"/>
  <c r="Q1077" i="3"/>
  <c r="P1077" i="3"/>
  <c r="O1077" i="3"/>
  <c r="T1076" i="3"/>
  <c r="Q1076" i="3"/>
  <c r="P1076" i="3"/>
  <c r="R1076" i="3" s="1"/>
  <c r="O1076" i="3"/>
  <c r="S1076" i="3" s="1"/>
  <c r="T1075" i="3"/>
  <c r="Q1075" i="3"/>
  <c r="P1075" i="3"/>
  <c r="O1075" i="3"/>
  <c r="T1074" i="3"/>
  <c r="Q1074" i="3"/>
  <c r="U1074" i="3" s="1"/>
  <c r="P1074" i="3"/>
  <c r="O1074" i="3"/>
  <c r="T1073" i="3"/>
  <c r="U1073" i="3" s="1"/>
  <c r="R1073" i="3"/>
  <c r="O1073" i="3"/>
  <c r="S1073" i="3" s="1"/>
  <c r="T1072" i="3"/>
  <c r="U1072" i="3" s="1"/>
  <c r="Q1072" i="3"/>
  <c r="P1072" i="3"/>
  <c r="O1072" i="3"/>
  <c r="T1071" i="3"/>
  <c r="Q1071" i="3"/>
  <c r="P1071" i="3"/>
  <c r="O1071" i="3"/>
  <c r="T1070" i="3"/>
  <c r="R1070" i="3"/>
  <c r="Q1070" i="3"/>
  <c r="P1070" i="3"/>
  <c r="O1070" i="3"/>
  <c r="T1069" i="3"/>
  <c r="U1069" i="3" s="1"/>
  <c r="R1069" i="3"/>
  <c r="O1069" i="3"/>
  <c r="S1069" i="3" s="1"/>
  <c r="T1068" i="3"/>
  <c r="U1068" i="3" s="1"/>
  <c r="S1068" i="3"/>
  <c r="R1068" i="3"/>
  <c r="O1068" i="3"/>
  <c r="T1067" i="3"/>
  <c r="U1067" i="3" s="1"/>
  <c r="S1067" i="3"/>
  <c r="R1067" i="3"/>
  <c r="O1067" i="3"/>
  <c r="T1066" i="3"/>
  <c r="Q1066" i="3"/>
  <c r="P1066" i="3"/>
  <c r="O1066" i="3"/>
  <c r="T1065" i="3"/>
  <c r="U1065" i="3" s="1"/>
  <c r="Q1065" i="3"/>
  <c r="P1065" i="3"/>
  <c r="R1065" i="3" s="1"/>
  <c r="O1065" i="3"/>
  <c r="S1065" i="3" s="1"/>
  <c r="T1064" i="3"/>
  <c r="U1064" i="3" s="1"/>
  <c r="S1064" i="3"/>
  <c r="R1064" i="3"/>
  <c r="O1064" i="3"/>
  <c r="T1063" i="3"/>
  <c r="U1063" i="3" s="1"/>
  <c r="Q1063" i="3"/>
  <c r="P1063" i="3"/>
  <c r="O1063" i="3"/>
  <c r="S1063" i="3" s="1"/>
  <c r="T1062" i="3"/>
  <c r="U1062" i="3" s="1"/>
  <c r="Q1062" i="3"/>
  <c r="P1062" i="3"/>
  <c r="R1062" i="3" s="1"/>
  <c r="O1062" i="3"/>
  <c r="S1062" i="3" s="1"/>
  <c r="T1061" i="3"/>
  <c r="U1061" i="3" s="1"/>
  <c r="Q1061" i="3"/>
  <c r="P1061" i="3"/>
  <c r="O1061" i="3"/>
  <c r="T1060" i="3"/>
  <c r="Q1060" i="3"/>
  <c r="U1060" i="3" s="1"/>
  <c r="P1060" i="3"/>
  <c r="O1060" i="3"/>
  <c r="T1059" i="3"/>
  <c r="Q1059" i="3"/>
  <c r="P1059" i="3"/>
  <c r="O1059" i="3"/>
  <c r="T1058" i="3"/>
  <c r="U1058" i="3" s="1"/>
  <c r="S1058" i="3"/>
  <c r="R1058" i="3"/>
  <c r="O1058" i="3"/>
  <c r="T1057" i="3"/>
  <c r="U1057" i="3" s="1"/>
  <c r="S1057" i="3"/>
  <c r="R1057" i="3"/>
  <c r="O1057" i="3"/>
  <c r="T1056" i="3"/>
  <c r="U1056" i="3" s="1"/>
  <c r="Q1056" i="3"/>
  <c r="P1056" i="3"/>
  <c r="R1056" i="3" s="1"/>
  <c r="O1056" i="3"/>
  <c r="S1056" i="3" s="1"/>
  <c r="T1055" i="3"/>
  <c r="Q1055" i="3"/>
  <c r="P1055" i="3"/>
  <c r="O1055" i="3"/>
  <c r="T1054" i="3"/>
  <c r="U1054" i="3" s="1"/>
  <c r="Q1054" i="3"/>
  <c r="P1054" i="3"/>
  <c r="O1054" i="3"/>
  <c r="S1054" i="3" s="1"/>
  <c r="U1053" i="3"/>
  <c r="T1053" i="3"/>
  <c r="R1053" i="3"/>
  <c r="Q1053" i="3"/>
  <c r="P1053" i="3"/>
  <c r="O1053" i="3"/>
  <c r="S1053" i="3" s="1"/>
  <c r="T1052" i="3"/>
  <c r="U1052" i="3" s="1"/>
  <c r="Q1052" i="3"/>
  <c r="S1052" i="3" s="1"/>
  <c r="P1052" i="3"/>
  <c r="O1052" i="3"/>
  <c r="T1051" i="3"/>
  <c r="U1051" i="3" s="1"/>
  <c r="Q1051" i="3"/>
  <c r="P1051" i="3"/>
  <c r="O1051" i="3"/>
  <c r="S1051" i="3" s="1"/>
  <c r="T1050" i="3"/>
  <c r="U1050" i="3" s="1"/>
  <c r="R1050" i="3"/>
  <c r="O1050" i="3"/>
  <c r="S1050" i="3" s="1"/>
  <c r="T1049" i="3"/>
  <c r="Q1049" i="3"/>
  <c r="P1049" i="3"/>
  <c r="O1049" i="3"/>
  <c r="S1049" i="3" s="1"/>
  <c r="T1048" i="3"/>
  <c r="U1048" i="3" s="1"/>
  <c r="S1048" i="3"/>
  <c r="Q1048" i="3"/>
  <c r="P1048" i="3"/>
  <c r="R1048" i="3" s="1"/>
  <c r="O1048" i="3"/>
  <c r="U1047" i="3"/>
  <c r="T1047" i="3"/>
  <c r="S1047" i="3"/>
  <c r="R1047" i="3"/>
  <c r="O1047" i="3"/>
  <c r="T1046" i="3"/>
  <c r="U1046" i="3" s="1"/>
  <c r="R1046" i="3"/>
  <c r="Q1046" i="3"/>
  <c r="P1046" i="3"/>
  <c r="O1046" i="3"/>
  <c r="S1046" i="3" s="1"/>
  <c r="T1045" i="3"/>
  <c r="U1045" i="3" s="1"/>
  <c r="R1045" i="3"/>
  <c r="O1045" i="3"/>
  <c r="S1045" i="3" s="1"/>
  <c r="T1044" i="3"/>
  <c r="U1044" i="3" s="1"/>
  <c r="S1044" i="3"/>
  <c r="Q1044" i="3"/>
  <c r="P1044" i="3"/>
  <c r="R1044" i="3" s="1"/>
  <c r="O1044" i="3"/>
  <c r="T1043" i="3"/>
  <c r="U1043" i="3" s="1"/>
  <c r="Q1043" i="3"/>
  <c r="P1043" i="3"/>
  <c r="O1043" i="3"/>
  <c r="T1042" i="3"/>
  <c r="Q1042" i="3"/>
  <c r="S1042" i="3" s="1"/>
  <c r="P1042" i="3"/>
  <c r="O1042" i="3"/>
  <c r="T1041" i="3"/>
  <c r="S1041" i="3"/>
  <c r="Q1041" i="3"/>
  <c r="P1041" i="3"/>
  <c r="R1041" i="3" s="1"/>
  <c r="O1041" i="3"/>
  <c r="T1040" i="3"/>
  <c r="U1040" i="3" s="1"/>
  <c r="S1040" i="3"/>
  <c r="R1040" i="3"/>
  <c r="O1040" i="3"/>
  <c r="T1039" i="3"/>
  <c r="U1039" i="3" s="1"/>
  <c r="R1039" i="3"/>
  <c r="O1039" i="3"/>
  <c r="S1039" i="3" s="1"/>
  <c r="T1038" i="3"/>
  <c r="Q1038" i="3"/>
  <c r="P1038" i="3"/>
  <c r="O1038" i="3"/>
  <c r="T1037" i="3"/>
  <c r="S1037" i="3"/>
  <c r="Q1037" i="3"/>
  <c r="P1037" i="3"/>
  <c r="R1037" i="3" s="1"/>
  <c r="O1037" i="3"/>
  <c r="T1036" i="3"/>
  <c r="U1036" i="3" s="1"/>
  <c r="R1036" i="3"/>
  <c r="Q1036" i="3"/>
  <c r="P1036" i="3"/>
  <c r="O1036" i="3"/>
  <c r="S1036" i="3" s="1"/>
  <c r="T1035" i="3"/>
  <c r="Q1035" i="3"/>
  <c r="R1035" i="3" s="1"/>
  <c r="P1035" i="3"/>
  <c r="O1035" i="3"/>
  <c r="S1035" i="3" s="1"/>
  <c r="U1034" i="3"/>
  <c r="T1034" i="3"/>
  <c r="Q1034" i="3"/>
  <c r="P1034" i="3"/>
  <c r="R1034" i="3" s="1"/>
  <c r="O1034" i="3"/>
  <c r="S1034" i="3" s="1"/>
  <c r="T1033" i="3"/>
  <c r="U1033" i="3" s="1"/>
  <c r="R1033" i="3"/>
  <c r="O1033" i="3"/>
  <c r="S1033" i="3" s="1"/>
  <c r="T1032" i="3"/>
  <c r="U1032" i="3" s="1"/>
  <c r="R1032" i="3"/>
  <c r="O1032" i="3"/>
  <c r="S1032" i="3" s="1"/>
  <c r="T1031" i="3"/>
  <c r="Q1031" i="3"/>
  <c r="P1031" i="3"/>
  <c r="O1031" i="3"/>
  <c r="U1030" i="3"/>
  <c r="T1030" i="3"/>
  <c r="R1030" i="3"/>
  <c r="O1030" i="3"/>
  <c r="S1030" i="3" s="1"/>
  <c r="U1029" i="3"/>
  <c r="T1029" i="3"/>
  <c r="Q1029" i="3"/>
  <c r="S1029" i="3" s="1"/>
  <c r="P1029" i="3"/>
  <c r="R1029" i="3" s="1"/>
  <c r="O1029" i="3"/>
  <c r="T1028" i="3"/>
  <c r="Q1028" i="3"/>
  <c r="P1028" i="3"/>
  <c r="O1028" i="3"/>
  <c r="T1027" i="3"/>
  <c r="U1027" i="3" s="1"/>
  <c r="S1027" i="3"/>
  <c r="R1027" i="3"/>
  <c r="O1027" i="3"/>
  <c r="T1026" i="3"/>
  <c r="U1026" i="3" s="1"/>
  <c r="Q1026" i="3"/>
  <c r="P1026" i="3"/>
  <c r="R1026" i="3" s="1"/>
  <c r="O1026" i="3"/>
  <c r="S1026" i="3" s="1"/>
  <c r="T1025" i="3"/>
  <c r="Q1025" i="3"/>
  <c r="P1025" i="3"/>
  <c r="O1025" i="3"/>
  <c r="T1024" i="3"/>
  <c r="U1024" i="3" s="1"/>
  <c r="Q1024" i="3"/>
  <c r="P1024" i="3"/>
  <c r="O1024" i="3"/>
  <c r="S1024" i="3" s="1"/>
  <c r="U1023" i="3"/>
  <c r="T1023" i="3"/>
  <c r="R1023" i="3"/>
  <c r="Q1023" i="3"/>
  <c r="P1023" i="3"/>
  <c r="O1023" i="3"/>
  <c r="S1023" i="3" s="1"/>
  <c r="T1022" i="3"/>
  <c r="U1022" i="3" s="1"/>
  <c r="Q1022" i="3"/>
  <c r="P1022" i="3"/>
  <c r="O1022" i="3"/>
  <c r="T1021" i="3"/>
  <c r="U1021" i="3" s="1"/>
  <c r="Q1021" i="3"/>
  <c r="P1021" i="3"/>
  <c r="O1021" i="3"/>
  <c r="S1021" i="3" s="1"/>
  <c r="T1020" i="3"/>
  <c r="U1020" i="3" s="1"/>
  <c r="Q1020" i="3"/>
  <c r="P1020" i="3"/>
  <c r="R1020" i="3" s="1"/>
  <c r="O1020" i="3"/>
  <c r="T1019" i="3"/>
  <c r="U1019" i="3" s="1"/>
  <c r="R1019" i="3"/>
  <c r="O1019" i="3"/>
  <c r="S1019" i="3" s="1"/>
  <c r="T1018" i="3"/>
  <c r="U1018" i="3" s="1"/>
  <c r="R1018" i="3"/>
  <c r="O1018" i="3"/>
  <c r="S1018" i="3" s="1"/>
  <c r="T1017" i="3"/>
  <c r="Q1017" i="3"/>
  <c r="P1017" i="3"/>
  <c r="R1017" i="3" s="1"/>
  <c r="O1017" i="3"/>
  <c r="S1017" i="3" s="1"/>
  <c r="T1016" i="3"/>
  <c r="Q1016" i="3"/>
  <c r="P1016" i="3"/>
  <c r="R1016" i="3" s="1"/>
  <c r="O1016" i="3"/>
  <c r="T1015" i="3"/>
  <c r="Q1015" i="3"/>
  <c r="P1015" i="3"/>
  <c r="O1015" i="3"/>
  <c r="T1014" i="3"/>
  <c r="U1014" i="3" s="1"/>
  <c r="R1014" i="3"/>
  <c r="O1014" i="3"/>
  <c r="S1014" i="3" s="1"/>
  <c r="T1013" i="3"/>
  <c r="U1013" i="3" s="1"/>
  <c r="S1013" i="3"/>
  <c r="Q1013" i="3"/>
  <c r="P1013" i="3"/>
  <c r="R1013" i="3" s="1"/>
  <c r="O1013" i="3"/>
  <c r="T1012" i="3"/>
  <c r="U1012" i="3" s="1"/>
  <c r="Q1012" i="3"/>
  <c r="P1012" i="3"/>
  <c r="O1012" i="3"/>
  <c r="T1011" i="3"/>
  <c r="U1011" i="3" s="1"/>
  <c r="R1011" i="3"/>
  <c r="O1011" i="3"/>
  <c r="S1011" i="3" s="1"/>
  <c r="T1010" i="3"/>
  <c r="Q1010" i="3"/>
  <c r="U1010" i="3" s="1"/>
  <c r="P1010" i="3"/>
  <c r="O1010" i="3"/>
  <c r="T1009" i="3"/>
  <c r="Q1009" i="3"/>
  <c r="P1009" i="3"/>
  <c r="O1009" i="3"/>
  <c r="S1009" i="3" s="1"/>
  <c r="T1008" i="3"/>
  <c r="S1008" i="3"/>
  <c r="Q1008" i="3"/>
  <c r="P1008" i="3"/>
  <c r="O1008" i="3"/>
  <c r="U1007" i="3"/>
  <c r="T1007" i="3"/>
  <c r="S1007" i="3"/>
  <c r="R1007" i="3"/>
  <c r="O1007" i="3"/>
  <c r="T1006" i="3"/>
  <c r="U1006" i="3" s="1"/>
  <c r="Q1006" i="3"/>
  <c r="P1006" i="3"/>
  <c r="R1006" i="3" s="1"/>
  <c r="O1006" i="3"/>
  <c r="S1006" i="3" s="1"/>
  <c r="T1005" i="3"/>
  <c r="U1005" i="3" s="1"/>
  <c r="Q1005" i="3"/>
  <c r="P1005" i="3"/>
  <c r="O1005" i="3"/>
  <c r="T1004" i="3"/>
  <c r="Q1004" i="3"/>
  <c r="U1004" i="3" s="1"/>
  <c r="P1004" i="3"/>
  <c r="O1004" i="3"/>
  <c r="T1003" i="3"/>
  <c r="Q1003" i="3"/>
  <c r="P1003" i="3"/>
  <c r="O1003" i="3"/>
  <c r="T1002" i="3"/>
  <c r="S1002" i="3"/>
  <c r="Q1002" i="3"/>
  <c r="P1002" i="3"/>
  <c r="R1002" i="3" s="1"/>
  <c r="O1002" i="3"/>
  <c r="U1001" i="3"/>
  <c r="T1001" i="3"/>
  <c r="Q1001" i="3"/>
  <c r="P1001" i="3"/>
  <c r="O1001" i="3"/>
  <c r="S1001" i="3" s="1"/>
  <c r="T1000" i="3"/>
  <c r="U1000" i="3" s="1"/>
  <c r="Q1000" i="3"/>
  <c r="S1000" i="3" s="1"/>
  <c r="P1000" i="3"/>
  <c r="O1000" i="3"/>
  <c r="T999" i="3"/>
  <c r="U999" i="3" s="1"/>
  <c r="R999" i="3"/>
  <c r="O999" i="3"/>
  <c r="S999" i="3" s="1"/>
  <c r="U998" i="3"/>
  <c r="T998" i="3"/>
  <c r="Q998" i="3"/>
  <c r="P998" i="3"/>
  <c r="R998" i="3" s="1"/>
  <c r="O998" i="3"/>
  <c r="T997" i="3"/>
  <c r="U997" i="3" s="1"/>
  <c r="R997" i="3"/>
  <c r="O997" i="3"/>
  <c r="S997" i="3" s="1"/>
  <c r="T996" i="3"/>
  <c r="U996" i="3" s="1"/>
  <c r="R996" i="3"/>
  <c r="Q996" i="3"/>
  <c r="S996" i="3" s="1"/>
  <c r="P996" i="3"/>
  <c r="O996" i="3"/>
  <c r="T995" i="3"/>
  <c r="U995" i="3" s="1"/>
  <c r="Q995" i="3"/>
  <c r="P995" i="3"/>
  <c r="O995" i="3"/>
  <c r="S995" i="3" s="1"/>
  <c r="T994" i="3"/>
  <c r="U994" i="3" s="1"/>
  <c r="R994" i="3"/>
  <c r="O994" i="3"/>
  <c r="S994" i="3" s="1"/>
  <c r="T993" i="3"/>
  <c r="U993" i="3" s="1"/>
  <c r="R993" i="3"/>
  <c r="O993" i="3"/>
  <c r="S993" i="3" s="1"/>
  <c r="T992" i="3"/>
  <c r="Q992" i="3"/>
  <c r="P992" i="3"/>
  <c r="O992" i="3"/>
  <c r="T991" i="3"/>
  <c r="Q991" i="3"/>
  <c r="S991" i="3" s="1"/>
  <c r="P991" i="3"/>
  <c r="O991" i="3"/>
  <c r="T990" i="3"/>
  <c r="U990" i="3" s="1"/>
  <c r="R990" i="3"/>
  <c r="O990" i="3"/>
  <c r="S990" i="3" s="1"/>
  <c r="T989" i="3"/>
  <c r="U989" i="3" s="1"/>
  <c r="R989" i="3"/>
  <c r="O989" i="3"/>
  <c r="S989" i="3" s="1"/>
  <c r="T988" i="3"/>
  <c r="Q988" i="3"/>
  <c r="P988" i="3"/>
  <c r="O988" i="3"/>
  <c r="T987" i="3"/>
  <c r="U987" i="3" s="1"/>
  <c r="R987" i="3"/>
  <c r="O987" i="3"/>
  <c r="S987" i="3" s="1"/>
  <c r="U986" i="3"/>
  <c r="T986" i="3"/>
  <c r="Q986" i="3"/>
  <c r="P986" i="3"/>
  <c r="O986" i="3"/>
  <c r="T985" i="3"/>
  <c r="U985" i="3" s="1"/>
  <c r="Q985" i="3"/>
  <c r="P985" i="3"/>
  <c r="R985" i="3" s="1"/>
  <c r="O985" i="3"/>
  <c r="S985" i="3" s="1"/>
  <c r="T984" i="3"/>
  <c r="U984" i="3" s="1"/>
  <c r="Q984" i="3"/>
  <c r="P984" i="3"/>
  <c r="O984" i="3"/>
  <c r="S984" i="3" s="1"/>
  <c r="T983" i="3"/>
  <c r="U983" i="3" s="1"/>
  <c r="R983" i="3"/>
  <c r="O983" i="3"/>
  <c r="S983" i="3" s="1"/>
  <c r="T982" i="3"/>
  <c r="U982" i="3" s="1"/>
  <c r="Q982" i="3"/>
  <c r="P982" i="3"/>
  <c r="R982" i="3" s="1"/>
  <c r="O982" i="3"/>
  <c r="T981" i="3"/>
  <c r="Q981" i="3"/>
  <c r="P981" i="3"/>
  <c r="O981" i="3"/>
  <c r="S981" i="3" s="1"/>
  <c r="T980" i="3"/>
  <c r="Q980" i="3"/>
  <c r="U980" i="3" s="1"/>
  <c r="P980" i="3"/>
  <c r="O980" i="3"/>
  <c r="S980" i="3" s="1"/>
  <c r="T979" i="3"/>
  <c r="U979" i="3" s="1"/>
  <c r="R979" i="3"/>
  <c r="O979" i="3"/>
  <c r="S979" i="3" s="1"/>
  <c r="T978" i="3"/>
  <c r="U978" i="3" s="1"/>
  <c r="R978" i="3"/>
  <c r="O978" i="3"/>
  <c r="S978" i="3" s="1"/>
  <c r="T977" i="3"/>
  <c r="U977" i="3" s="1"/>
  <c r="R977" i="3"/>
  <c r="O977" i="3"/>
  <c r="S977" i="3" s="1"/>
  <c r="T976" i="3"/>
  <c r="U976" i="3" s="1"/>
  <c r="S976" i="3"/>
  <c r="Q976" i="3"/>
  <c r="P976" i="3"/>
  <c r="O976" i="3"/>
  <c r="T975" i="3"/>
  <c r="U975" i="3" s="1"/>
  <c r="S975" i="3"/>
  <c r="R975" i="3"/>
  <c r="O975" i="3"/>
  <c r="T974" i="3"/>
  <c r="U974" i="3" s="1"/>
  <c r="R974" i="3"/>
  <c r="O974" i="3"/>
  <c r="S974" i="3" s="1"/>
  <c r="T973" i="3"/>
  <c r="Q973" i="3"/>
  <c r="P973" i="3"/>
  <c r="O973" i="3"/>
  <c r="T972" i="3"/>
  <c r="Q972" i="3"/>
  <c r="P972" i="3"/>
  <c r="O972" i="3"/>
  <c r="T971" i="3"/>
  <c r="U971" i="3" s="1"/>
  <c r="S971" i="3"/>
  <c r="Q971" i="3"/>
  <c r="P971" i="3"/>
  <c r="R971" i="3" s="1"/>
  <c r="O971" i="3"/>
  <c r="T970" i="3"/>
  <c r="U970" i="3" s="1"/>
  <c r="Q970" i="3"/>
  <c r="S970" i="3" s="1"/>
  <c r="P970" i="3"/>
  <c r="R970" i="3" s="1"/>
  <c r="O970" i="3"/>
  <c r="T969" i="3"/>
  <c r="S969" i="3"/>
  <c r="Q969" i="3"/>
  <c r="P969" i="3"/>
  <c r="R969" i="3" s="1"/>
  <c r="O969" i="3"/>
  <c r="T968" i="3"/>
  <c r="U968" i="3" s="1"/>
  <c r="R968" i="3"/>
  <c r="Q968" i="3"/>
  <c r="P968" i="3"/>
  <c r="O968" i="3"/>
  <c r="S968" i="3" s="1"/>
  <c r="T967" i="3"/>
  <c r="Q967" i="3"/>
  <c r="R967" i="3" s="1"/>
  <c r="P967" i="3"/>
  <c r="O967" i="3"/>
  <c r="U966" i="3"/>
  <c r="T966" i="3"/>
  <c r="Q966" i="3"/>
  <c r="P966" i="3"/>
  <c r="R966" i="3" s="1"/>
  <c r="O966" i="3"/>
  <c r="S966" i="3" s="1"/>
  <c r="T965" i="3"/>
  <c r="U965" i="3" s="1"/>
  <c r="Q965" i="3"/>
  <c r="P965" i="3"/>
  <c r="O965" i="3"/>
  <c r="S965" i="3" s="1"/>
  <c r="T964" i="3"/>
  <c r="Q964" i="3"/>
  <c r="P964" i="3"/>
  <c r="O964" i="3"/>
  <c r="S964" i="3" s="1"/>
  <c r="U963" i="3"/>
  <c r="T963" i="3"/>
  <c r="S963" i="3"/>
  <c r="Q963" i="3"/>
  <c r="P963" i="3"/>
  <c r="R963" i="3" s="1"/>
  <c r="O963" i="3"/>
  <c r="T962" i="3"/>
  <c r="Q962" i="3"/>
  <c r="S962" i="3" s="1"/>
  <c r="P962" i="3"/>
  <c r="O962" i="3"/>
  <c r="T961" i="3"/>
  <c r="U961" i="3" s="1"/>
  <c r="R961" i="3"/>
  <c r="O961" i="3"/>
  <c r="S961" i="3" s="1"/>
  <c r="T960" i="3"/>
  <c r="U960" i="3" s="1"/>
  <c r="R960" i="3"/>
  <c r="O960" i="3"/>
  <c r="S960" i="3" s="1"/>
  <c r="U959" i="3"/>
  <c r="T959" i="3"/>
  <c r="R959" i="3"/>
  <c r="O959" i="3"/>
  <c r="S959" i="3" s="1"/>
  <c r="T958" i="3"/>
  <c r="U958" i="3" s="1"/>
  <c r="Q958" i="3"/>
  <c r="P958" i="3"/>
  <c r="R958" i="3" s="1"/>
  <c r="O958" i="3"/>
  <c r="S958" i="3" s="1"/>
  <c r="T957" i="3"/>
  <c r="U957" i="3" s="1"/>
  <c r="R957" i="3"/>
  <c r="O957" i="3"/>
  <c r="S957" i="3" s="1"/>
  <c r="T956" i="3"/>
  <c r="Q956" i="3"/>
  <c r="P956" i="3"/>
  <c r="R956" i="3" s="1"/>
  <c r="O956" i="3"/>
  <c r="S956" i="3" s="1"/>
  <c r="U955" i="3"/>
  <c r="T955" i="3"/>
  <c r="R955" i="3"/>
  <c r="O955" i="3"/>
  <c r="S955" i="3" s="1"/>
  <c r="T954" i="3"/>
  <c r="U954" i="3" s="1"/>
  <c r="R954" i="3"/>
  <c r="O954" i="3"/>
  <c r="S954" i="3" s="1"/>
  <c r="T953" i="3"/>
  <c r="U953" i="3" s="1"/>
  <c r="Q953" i="3"/>
  <c r="P953" i="3"/>
  <c r="R953" i="3" s="1"/>
  <c r="O953" i="3"/>
  <c r="S953" i="3" s="1"/>
  <c r="T952" i="3"/>
  <c r="U952" i="3" s="1"/>
  <c r="S952" i="3"/>
  <c r="R952" i="3"/>
  <c r="O952" i="3"/>
  <c r="T951" i="3"/>
  <c r="Q951" i="3"/>
  <c r="P951" i="3"/>
  <c r="O951" i="3"/>
  <c r="T950" i="3"/>
  <c r="Q950" i="3"/>
  <c r="R950" i="3" s="1"/>
  <c r="P950" i="3"/>
  <c r="O950" i="3"/>
  <c r="T949" i="3"/>
  <c r="U949" i="3" s="1"/>
  <c r="R949" i="3"/>
  <c r="O949" i="3"/>
  <c r="S949" i="3" s="1"/>
  <c r="T948" i="3"/>
  <c r="U948" i="3" s="1"/>
  <c r="R948" i="3"/>
  <c r="O948" i="3"/>
  <c r="S948" i="3" s="1"/>
  <c r="T947" i="3"/>
  <c r="Q947" i="3"/>
  <c r="P947" i="3"/>
  <c r="O947" i="3"/>
  <c r="T946" i="3"/>
  <c r="Q946" i="3"/>
  <c r="P946" i="3"/>
  <c r="O946" i="3"/>
  <c r="S946" i="3" s="1"/>
  <c r="T945" i="3"/>
  <c r="U945" i="3" s="1"/>
  <c r="R945" i="3"/>
  <c r="O945" i="3"/>
  <c r="S945" i="3" s="1"/>
  <c r="T944" i="3"/>
  <c r="U944" i="3" s="1"/>
  <c r="S944" i="3"/>
  <c r="Q944" i="3"/>
  <c r="P944" i="3"/>
  <c r="R944" i="3" s="1"/>
  <c r="O944" i="3"/>
  <c r="T943" i="3"/>
  <c r="R943" i="3"/>
  <c r="Q943" i="3"/>
  <c r="U943" i="3" s="1"/>
  <c r="P943" i="3"/>
  <c r="O943" i="3"/>
  <c r="S943" i="3" s="1"/>
  <c r="T942" i="3"/>
  <c r="Q942" i="3"/>
  <c r="P942" i="3"/>
  <c r="O942" i="3"/>
  <c r="T941" i="3"/>
  <c r="U941" i="3" s="1"/>
  <c r="R941" i="3"/>
  <c r="O941" i="3"/>
  <c r="S941" i="3" s="1"/>
  <c r="T940" i="3"/>
  <c r="Q940" i="3"/>
  <c r="P940" i="3"/>
  <c r="O940" i="3"/>
  <c r="U939" i="3"/>
  <c r="T939" i="3"/>
  <c r="Q939" i="3"/>
  <c r="P939" i="3"/>
  <c r="O939" i="3"/>
  <c r="S939" i="3" s="1"/>
  <c r="T938" i="3"/>
  <c r="Q938" i="3"/>
  <c r="P938" i="3"/>
  <c r="R938" i="3" s="1"/>
  <c r="O938" i="3"/>
  <c r="S938" i="3" s="1"/>
  <c r="T937" i="3"/>
  <c r="S937" i="3"/>
  <c r="Q937" i="3"/>
  <c r="U937" i="3" s="1"/>
  <c r="P937" i="3"/>
  <c r="O937" i="3"/>
  <c r="T936" i="3"/>
  <c r="U936" i="3" s="1"/>
  <c r="Q936" i="3"/>
  <c r="S936" i="3" s="1"/>
  <c r="P936" i="3"/>
  <c r="O936" i="3"/>
  <c r="T935" i="3"/>
  <c r="U935" i="3" s="1"/>
  <c r="Q935" i="3"/>
  <c r="P935" i="3"/>
  <c r="O935" i="3"/>
  <c r="S935" i="3" s="1"/>
  <c r="T934" i="3"/>
  <c r="U934" i="3" s="1"/>
  <c r="Q934" i="3"/>
  <c r="P934" i="3"/>
  <c r="R934" i="3" s="1"/>
  <c r="O934" i="3"/>
  <c r="S934" i="3" s="1"/>
  <c r="U933" i="3"/>
  <c r="T933" i="3"/>
  <c r="R933" i="3"/>
  <c r="O933" i="3"/>
  <c r="S933" i="3" s="1"/>
  <c r="T932" i="3"/>
  <c r="Q932" i="3"/>
  <c r="P932" i="3"/>
  <c r="R932" i="3" s="1"/>
  <c r="O932" i="3"/>
  <c r="S932" i="3" s="1"/>
  <c r="U931" i="3"/>
  <c r="T931" i="3"/>
  <c r="S931" i="3"/>
  <c r="R931" i="3"/>
  <c r="O931" i="3"/>
  <c r="T930" i="3"/>
  <c r="R930" i="3"/>
  <c r="Q930" i="3"/>
  <c r="P930" i="3"/>
  <c r="O930" i="3"/>
  <c r="T929" i="3"/>
  <c r="Q929" i="3"/>
  <c r="P929" i="3"/>
  <c r="O929" i="3"/>
  <c r="T928" i="3"/>
  <c r="Q928" i="3"/>
  <c r="P928" i="3"/>
  <c r="O928" i="3"/>
  <c r="U927" i="3"/>
  <c r="T927" i="3"/>
  <c r="Q927" i="3"/>
  <c r="P927" i="3"/>
  <c r="R927" i="3" s="1"/>
  <c r="O927" i="3"/>
  <c r="S927" i="3" s="1"/>
  <c r="T926" i="3"/>
  <c r="U926" i="3" s="1"/>
  <c r="Q926" i="3"/>
  <c r="P926" i="3"/>
  <c r="R926" i="3" s="1"/>
  <c r="O926" i="3"/>
  <c r="S926" i="3" s="1"/>
  <c r="T925" i="3"/>
  <c r="U925" i="3" s="1"/>
  <c r="R925" i="3"/>
  <c r="Q925" i="3"/>
  <c r="P925" i="3"/>
  <c r="O925" i="3"/>
  <c r="S925" i="3" s="1"/>
  <c r="T924" i="3"/>
  <c r="U924" i="3" s="1"/>
  <c r="R924" i="3"/>
  <c r="O924" i="3"/>
  <c r="S924" i="3" s="1"/>
  <c r="U923" i="3"/>
  <c r="T923" i="3"/>
  <c r="R923" i="3"/>
  <c r="O923" i="3"/>
  <c r="S923" i="3" s="1"/>
  <c r="T922" i="3"/>
  <c r="U922" i="3" s="1"/>
  <c r="S922" i="3"/>
  <c r="R922" i="3"/>
  <c r="O922" i="3"/>
  <c r="T921" i="3"/>
  <c r="U921" i="3" s="1"/>
  <c r="Q921" i="3"/>
  <c r="P921" i="3"/>
  <c r="O921" i="3"/>
  <c r="S921" i="3" s="1"/>
  <c r="T920" i="3"/>
  <c r="U920" i="3" s="1"/>
  <c r="Q920" i="3"/>
  <c r="P920" i="3"/>
  <c r="R920" i="3" s="1"/>
  <c r="O920" i="3"/>
  <c r="S920" i="3" s="1"/>
  <c r="T919" i="3"/>
  <c r="Q919" i="3"/>
  <c r="P919" i="3"/>
  <c r="O919" i="3"/>
  <c r="T918" i="3"/>
  <c r="U918" i="3" s="1"/>
  <c r="Q918" i="3"/>
  <c r="P918" i="3"/>
  <c r="O918" i="3"/>
  <c r="T917" i="3"/>
  <c r="U917" i="3" s="1"/>
  <c r="Q917" i="3"/>
  <c r="P917" i="3"/>
  <c r="O917" i="3"/>
  <c r="T916" i="3"/>
  <c r="U916" i="3" s="1"/>
  <c r="Q916" i="3"/>
  <c r="P916" i="3"/>
  <c r="O916" i="3"/>
  <c r="S916" i="3" s="1"/>
  <c r="T915" i="3"/>
  <c r="Q915" i="3"/>
  <c r="U915" i="3" s="1"/>
  <c r="P915" i="3"/>
  <c r="R915" i="3" s="1"/>
  <c r="O915" i="3"/>
  <c r="T914" i="3"/>
  <c r="U914" i="3" s="1"/>
  <c r="S914" i="3"/>
  <c r="R914" i="3"/>
  <c r="O914" i="3"/>
  <c r="T913" i="3"/>
  <c r="U913" i="3" s="1"/>
  <c r="S913" i="3"/>
  <c r="R913" i="3"/>
  <c r="O913" i="3"/>
  <c r="U912" i="3"/>
  <c r="T912" i="3"/>
  <c r="Q912" i="3"/>
  <c r="P912" i="3"/>
  <c r="R912" i="3" s="1"/>
  <c r="O912" i="3"/>
  <c r="S912" i="3" s="1"/>
  <c r="T911" i="3"/>
  <c r="Q911" i="3"/>
  <c r="P911" i="3"/>
  <c r="R911" i="3" s="1"/>
  <c r="O911" i="3"/>
  <c r="S911" i="3" s="1"/>
  <c r="T910" i="3"/>
  <c r="U910" i="3" s="1"/>
  <c r="Q910" i="3"/>
  <c r="P910" i="3"/>
  <c r="R910" i="3" s="1"/>
  <c r="O910" i="3"/>
  <c r="S910" i="3" s="1"/>
  <c r="T909" i="3"/>
  <c r="U909" i="3" s="1"/>
  <c r="R909" i="3"/>
  <c r="O909" i="3"/>
  <c r="S909" i="3" s="1"/>
  <c r="U908" i="3"/>
  <c r="T908" i="3"/>
  <c r="Q908" i="3"/>
  <c r="P908" i="3"/>
  <c r="R908" i="3" s="1"/>
  <c r="O908" i="3"/>
  <c r="T907" i="3"/>
  <c r="U907" i="3" s="1"/>
  <c r="R907" i="3"/>
  <c r="O907" i="3"/>
  <c r="S907" i="3" s="1"/>
  <c r="T906" i="3"/>
  <c r="Q906" i="3"/>
  <c r="P906" i="3"/>
  <c r="O906" i="3"/>
  <c r="S906" i="3" s="1"/>
  <c r="T905" i="3"/>
  <c r="R905" i="3"/>
  <c r="Q905" i="3"/>
  <c r="S905" i="3" s="1"/>
  <c r="P905" i="3"/>
  <c r="O905" i="3"/>
  <c r="T904" i="3"/>
  <c r="U904" i="3" s="1"/>
  <c r="Q904" i="3"/>
  <c r="P904" i="3"/>
  <c r="O904" i="3"/>
  <c r="S904" i="3" s="1"/>
  <c r="T903" i="3"/>
  <c r="U903" i="3" s="1"/>
  <c r="R903" i="3"/>
  <c r="O903" i="3"/>
  <c r="S903" i="3" s="1"/>
  <c r="T902" i="3"/>
  <c r="Q902" i="3"/>
  <c r="P902" i="3"/>
  <c r="O902" i="3"/>
  <c r="T901" i="3"/>
  <c r="U901" i="3" s="1"/>
  <c r="R901" i="3"/>
  <c r="Q901" i="3"/>
  <c r="P901" i="3"/>
  <c r="O901" i="3"/>
  <c r="S901" i="3" s="1"/>
  <c r="U900" i="3"/>
  <c r="T900" i="3"/>
  <c r="R900" i="3"/>
  <c r="O900" i="3"/>
  <c r="S900" i="3" s="1"/>
  <c r="T899" i="3"/>
  <c r="U899" i="3" s="1"/>
  <c r="Q899" i="3"/>
  <c r="P899" i="3"/>
  <c r="O899" i="3"/>
  <c r="S899" i="3" s="1"/>
  <c r="T898" i="3"/>
  <c r="R898" i="3"/>
  <c r="Q898" i="3"/>
  <c r="U898" i="3" s="1"/>
  <c r="P898" i="3"/>
  <c r="O898" i="3"/>
  <c r="U897" i="3"/>
  <c r="T897" i="3"/>
  <c r="Q897" i="3"/>
  <c r="P897" i="3"/>
  <c r="O897" i="3"/>
  <c r="S897" i="3" s="1"/>
  <c r="T896" i="3"/>
  <c r="U896" i="3" s="1"/>
  <c r="Q896" i="3"/>
  <c r="P896" i="3"/>
  <c r="R896" i="3" s="1"/>
  <c r="O896" i="3"/>
  <c r="S896" i="3" s="1"/>
  <c r="T895" i="3"/>
  <c r="U895" i="3" s="1"/>
  <c r="R895" i="3"/>
  <c r="O895" i="3"/>
  <c r="S895" i="3" s="1"/>
  <c r="T894" i="3"/>
  <c r="U894" i="3" s="1"/>
  <c r="R894" i="3"/>
  <c r="O894" i="3"/>
  <c r="S894" i="3" s="1"/>
  <c r="T893" i="3"/>
  <c r="Q893" i="3"/>
  <c r="U893" i="3" s="1"/>
  <c r="P893" i="3"/>
  <c r="O893" i="3"/>
  <c r="T892" i="3"/>
  <c r="Q892" i="3"/>
  <c r="P892" i="3"/>
  <c r="O892" i="3"/>
  <c r="T891" i="3"/>
  <c r="U891" i="3" s="1"/>
  <c r="Q891" i="3"/>
  <c r="P891" i="3"/>
  <c r="R891" i="3" s="1"/>
  <c r="O891" i="3"/>
  <c r="S891" i="3" s="1"/>
  <c r="T890" i="3"/>
  <c r="Q890" i="3"/>
  <c r="R890" i="3" s="1"/>
  <c r="P890" i="3"/>
  <c r="O890" i="3"/>
  <c r="S890" i="3" s="1"/>
  <c r="T889" i="3"/>
  <c r="U889" i="3" s="1"/>
  <c r="S889" i="3"/>
  <c r="R889" i="3"/>
  <c r="O889" i="3"/>
  <c r="T888" i="3"/>
  <c r="U888" i="3" s="1"/>
  <c r="R888" i="3"/>
  <c r="Q888" i="3"/>
  <c r="P888" i="3"/>
  <c r="O888" i="3"/>
  <c r="S888" i="3" s="1"/>
  <c r="U887" i="3"/>
  <c r="T887" i="3"/>
  <c r="Q887" i="3"/>
  <c r="P887" i="3"/>
  <c r="O887" i="3"/>
  <c r="S887" i="3" s="1"/>
  <c r="T886" i="3"/>
  <c r="U886" i="3" s="1"/>
  <c r="R886" i="3"/>
  <c r="O886" i="3"/>
  <c r="S886" i="3" s="1"/>
  <c r="U885" i="3"/>
  <c r="T885" i="3"/>
  <c r="S885" i="3"/>
  <c r="R885" i="3"/>
  <c r="O885" i="3"/>
  <c r="T884" i="3"/>
  <c r="U884" i="3" s="1"/>
  <c r="Q884" i="3"/>
  <c r="R884" i="3" s="1"/>
  <c r="P884" i="3"/>
  <c r="O884" i="3"/>
  <c r="T883" i="3"/>
  <c r="U883" i="3" s="1"/>
  <c r="Q883" i="3"/>
  <c r="P883" i="3"/>
  <c r="O883" i="3"/>
  <c r="U882" i="3"/>
  <c r="T882" i="3"/>
  <c r="Q882" i="3"/>
  <c r="P882" i="3"/>
  <c r="R882" i="3" s="1"/>
  <c r="O882" i="3"/>
  <c r="S882" i="3" s="1"/>
  <c r="T881" i="3"/>
  <c r="R881" i="3"/>
  <c r="Q881" i="3"/>
  <c r="U881" i="3" s="1"/>
  <c r="P881" i="3"/>
  <c r="O881" i="3"/>
  <c r="T880" i="3"/>
  <c r="Q880" i="3"/>
  <c r="S880" i="3" s="1"/>
  <c r="P880" i="3"/>
  <c r="R880" i="3" s="1"/>
  <c r="O880" i="3"/>
  <c r="T879" i="3"/>
  <c r="S879" i="3"/>
  <c r="Q879" i="3"/>
  <c r="R879" i="3" s="1"/>
  <c r="P879" i="3"/>
  <c r="O879" i="3"/>
  <c r="T878" i="3"/>
  <c r="Q878" i="3"/>
  <c r="P878" i="3"/>
  <c r="R878" i="3" s="1"/>
  <c r="O878" i="3"/>
  <c r="S878" i="3" s="1"/>
  <c r="T877" i="3"/>
  <c r="Q877" i="3"/>
  <c r="P877" i="3"/>
  <c r="O877" i="3"/>
  <c r="T876" i="3"/>
  <c r="Q876" i="3"/>
  <c r="AV676" i="2" s="1"/>
  <c r="P876" i="3"/>
  <c r="O876" i="3"/>
  <c r="T875" i="3"/>
  <c r="U875" i="3" s="1"/>
  <c r="R875" i="3"/>
  <c r="O875" i="3"/>
  <c r="S875" i="3" s="1"/>
  <c r="T874" i="3"/>
  <c r="Q874" i="3"/>
  <c r="S874" i="3" s="1"/>
  <c r="P874" i="3"/>
  <c r="O874" i="3"/>
  <c r="T873" i="3"/>
  <c r="S873" i="3"/>
  <c r="Q873" i="3"/>
  <c r="U873" i="3" s="1"/>
  <c r="P873" i="3"/>
  <c r="O873" i="3"/>
  <c r="T872" i="3"/>
  <c r="Q872" i="3"/>
  <c r="R872" i="3" s="1"/>
  <c r="P872" i="3"/>
  <c r="O872" i="3"/>
  <c r="T871" i="3"/>
  <c r="Q871" i="3"/>
  <c r="P871" i="3"/>
  <c r="O871" i="3"/>
  <c r="T870" i="3"/>
  <c r="R870" i="3"/>
  <c r="Q870" i="3"/>
  <c r="P870" i="3"/>
  <c r="O870" i="3"/>
  <c r="T869" i="3"/>
  <c r="U869" i="3" s="1"/>
  <c r="Q869" i="3"/>
  <c r="P869" i="3"/>
  <c r="O869" i="3"/>
  <c r="S869" i="3" s="1"/>
  <c r="T868" i="3"/>
  <c r="Q868" i="3"/>
  <c r="P868" i="3"/>
  <c r="O868" i="3"/>
  <c r="T867" i="3"/>
  <c r="R867" i="3"/>
  <c r="Q867" i="3"/>
  <c r="P867" i="3"/>
  <c r="O867" i="3"/>
  <c r="T866" i="3"/>
  <c r="U866" i="3" s="1"/>
  <c r="S866" i="3"/>
  <c r="Q866" i="3"/>
  <c r="P866" i="3"/>
  <c r="R866" i="3" s="1"/>
  <c r="O866" i="3"/>
  <c r="U865" i="3"/>
  <c r="T865" i="3"/>
  <c r="S865" i="3"/>
  <c r="R865" i="3"/>
  <c r="Q865" i="3"/>
  <c r="P865" i="3"/>
  <c r="O865" i="3"/>
  <c r="T864" i="3"/>
  <c r="Q864" i="3"/>
  <c r="P864" i="3"/>
  <c r="R864" i="3" s="1"/>
  <c r="O864" i="3"/>
  <c r="S864" i="3" s="1"/>
  <c r="T863" i="3"/>
  <c r="Q863" i="3"/>
  <c r="P863" i="3"/>
  <c r="O863" i="3"/>
  <c r="T862" i="3"/>
  <c r="Q862" i="3"/>
  <c r="P862" i="3"/>
  <c r="O862" i="3"/>
  <c r="T861" i="3"/>
  <c r="Q861" i="3"/>
  <c r="P861" i="3"/>
  <c r="O861" i="3"/>
  <c r="T860" i="3"/>
  <c r="U860" i="3" s="1"/>
  <c r="Q860" i="3"/>
  <c r="P860" i="3"/>
  <c r="O860" i="3"/>
  <c r="S860" i="3" s="1"/>
  <c r="T859" i="3"/>
  <c r="Q859" i="3"/>
  <c r="U859" i="3" s="1"/>
  <c r="P859" i="3"/>
  <c r="R859" i="3" s="1"/>
  <c r="O859" i="3"/>
  <c r="T858" i="3"/>
  <c r="U858" i="3" s="1"/>
  <c r="Q858" i="3"/>
  <c r="P858" i="3"/>
  <c r="R858" i="3" s="1"/>
  <c r="O858" i="3"/>
  <c r="S858" i="3" s="1"/>
  <c r="T857" i="3"/>
  <c r="Q857" i="3"/>
  <c r="R857" i="3" s="1"/>
  <c r="P857" i="3"/>
  <c r="O857" i="3"/>
  <c r="S857" i="3" s="1"/>
  <c r="T856" i="3"/>
  <c r="R856" i="3"/>
  <c r="Q856" i="3"/>
  <c r="P856" i="3"/>
  <c r="O856" i="3"/>
  <c r="S856" i="3" s="1"/>
  <c r="T855" i="3"/>
  <c r="Q855" i="3"/>
  <c r="P855" i="3"/>
  <c r="R855" i="3" s="1"/>
  <c r="O855" i="3"/>
  <c r="S855" i="3" s="1"/>
  <c r="T854" i="3"/>
  <c r="Q854" i="3"/>
  <c r="P854" i="3"/>
  <c r="O854" i="3"/>
  <c r="T853" i="3"/>
  <c r="Q853" i="3"/>
  <c r="P853" i="3"/>
  <c r="O853" i="3"/>
  <c r="T852" i="3"/>
  <c r="U852" i="3" s="1"/>
  <c r="Q852" i="3"/>
  <c r="P852" i="3"/>
  <c r="R852" i="3" s="1"/>
  <c r="O852" i="3"/>
  <c r="S852" i="3" s="1"/>
  <c r="U851" i="3"/>
  <c r="T851" i="3"/>
  <c r="R851" i="3"/>
  <c r="Q851" i="3"/>
  <c r="P851" i="3"/>
  <c r="O851" i="3"/>
  <c r="S851" i="3" s="1"/>
  <c r="T850" i="3"/>
  <c r="U850" i="3" s="1"/>
  <c r="S850" i="3"/>
  <c r="Q850" i="3"/>
  <c r="P850" i="3"/>
  <c r="R850" i="3" s="1"/>
  <c r="O850" i="3"/>
  <c r="T849" i="3"/>
  <c r="Q849" i="3"/>
  <c r="P849" i="3"/>
  <c r="O849" i="3"/>
  <c r="T848" i="3"/>
  <c r="U848" i="3" s="1"/>
  <c r="Q848" i="3"/>
  <c r="P848" i="3"/>
  <c r="O848" i="3"/>
  <c r="S848" i="3" s="1"/>
  <c r="T847" i="3"/>
  <c r="R847" i="3"/>
  <c r="Q847" i="3"/>
  <c r="U847" i="3" s="1"/>
  <c r="P847" i="3"/>
  <c r="O847" i="3"/>
  <c r="T846" i="3"/>
  <c r="Q846" i="3"/>
  <c r="P846" i="3"/>
  <c r="O846" i="3"/>
  <c r="T845" i="3"/>
  <c r="U845" i="3" s="1"/>
  <c r="Q845" i="3"/>
  <c r="P845" i="3"/>
  <c r="O845" i="3"/>
  <c r="T844" i="3"/>
  <c r="U844" i="3" s="1"/>
  <c r="Q844" i="3"/>
  <c r="P844" i="3"/>
  <c r="O844" i="3"/>
  <c r="S844" i="3" s="1"/>
  <c r="U843" i="3"/>
  <c r="T843" i="3"/>
  <c r="R843" i="3"/>
  <c r="Q843" i="3"/>
  <c r="P843" i="3"/>
  <c r="O843" i="3"/>
  <c r="S843" i="3" s="1"/>
  <c r="T842" i="3"/>
  <c r="U842" i="3" s="1"/>
  <c r="Q842" i="3"/>
  <c r="S842" i="3" s="1"/>
  <c r="P842" i="3"/>
  <c r="O842" i="3"/>
  <c r="T841" i="3"/>
  <c r="Q841" i="3"/>
  <c r="P841" i="3"/>
  <c r="O841" i="3"/>
  <c r="S841" i="3" s="1"/>
  <c r="T840" i="3"/>
  <c r="Q840" i="3"/>
  <c r="R840" i="3" s="1"/>
  <c r="P840" i="3"/>
  <c r="O840" i="3"/>
  <c r="T839" i="3"/>
  <c r="Q839" i="3"/>
  <c r="P839" i="3"/>
  <c r="O839" i="3"/>
  <c r="T838" i="3"/>
  <c r="R838" i="3"/>
  <c r="Q838" i="3"/>
  <c r="P838" i="3"/>
  <c r="O838" i="3"/>
  <c r="U837" i="3"/>
  <c r="T837" i="3"/>
  <c r="Q837" i="3"/>
  <c r="P837" i="3"/>
  <c r="O837" i="3"/>
  <c r="T836" i="3"/>
  <c r="Q836" i="3"/>
  <c r="P836" i="3"/>
  <c r="R836" i="3" s="1"/>
  <c r="O836" i="3"/>
  <c r="S836" i="3" s="1"/>
  <c r="T835" i="3"/>
  <c r="Q835" i="3"/>
  <c r="P835" i="3"/>
  <c r="O835" i="3"/>
  <c r="T834" i="3"/>
  <c r="Q834" i="3"/>
  <c r="P834" i="3"/>
  <c r="O834" i="3"/>
  <c r="T833" i="3"/>
  <c r="U833" i="3" s="1"/>
  <c r="Q833" i="3"/>
  <c r="P833" i="3"/>
  <c r="O833" i="3"/>
  <c r="S833" i="3" s="1"/>
  <c r="T832" i="3"/>
  <c r="U832" i="3" s="1"/>
  <c r="Q832" i="3"/>
  <c r="R832" i="3" s="1"/>
  <c r="P832" i="3"/>
  <c r="O832" i="3"/>
  <c r="S832" i="3" s="1"/>
  <c r="T831" i="3"/>
  <c r="Q831" i="3"/>
  <c r="S831" i="3" s="1"/>
  <c r="P831" i="3"/>
  <c r="O831" i="3"/>
  <c r="T830" i="3"/>
  <c r="U830" i="3" s="1"/>
  <c r="Q830" i="3"/>
  <c r="P830" i="3"/>
  <c r="R830" i="3" s="1"/>
  <c r="O830" i="3"/>
  <c r="S830" i="3" s="1"/>
  <c r="T829" i="3"/>
  <c r="U829" i="3" s="1"/>
  <c r="Q829" i="3"/>
  <c r="P829" i="3"/>
  <c r="O829" i="3"/>
  <c r="S829" i="3" s="1"/>
  <c r="T828" i="3"/>
  <c r="Q828" i="3"/>
  <c r="P828" i="3"/>
  <c r="O828" i="3"/>
  <c r="T827" i="3"/>
  <c r="R827" i="3"/>
  <c r="Q827" i="3"/>
  <c r="P827" i="3"/>
  <c r="O827" i="3"/>
  <c r="T826" i="3"/>
  <c r="Q826" i="3"/>
  <c r="P826" i="3"/>
  <c r="O826" i="3"/>
  <c r="U825" i="3"/>
  <c r="T825" i="3"/>
  <c r="Q825" i="3"/>
  <c r="P825" i="3"/>
  <c r="R825" i="3" s="1"/>
  <c r="O825" i="3"/>
  <c r="S825" i="3" s="1"/>
  <c r="T824" i="3"/>
  <c r="U824" i="3" s="1"/>
  <c r="Q824" i="3"/>
  <c r="P824" i="3"/>
  <c r="O824" i="3"/>
  <c r="S824" i="3" s="1"/>
  <c r="T823" i="3"/>
  <c r="R823" i="3"/>
  <c r="Q823" i="3"/>
  <c r="S823" i="3" s="1"/>
  <c r="P823" i="3"/>
  <c r="O823" i="3"/>
  <c r="T822" i="3"/>
  <c r="Q822" i="3"/>
  <c r="S822" i="3" s="1"/>
  <c r="P822" i="3"/>
  <c r="O822" i="3"/>
  <c r="T821" i="3"/>
  <c r="Q821" i="3"/>
  <c r="R821" i="3" s="1"/>
  <c r="P821" i="3"/>
  <c r="O821" i="3"/>
  <c r="T820" i="3"/>
  <c r="S820" i="3"/>
  <c r="Q820" i="3"/>
  <c r="U820" i="3" s="1"/>
  <c r="P820" i="3"/>
  <c r="O820" i="3"/>
  <c r="T819" i="3"/>
  <c r="U819" i="3" s="1"/>
  <c r="R819" i="3"/>
  <c r="Q819" i="3"/>
  <c r="P819" i="3"/>
  <c r="O819" i="3"/>
  <c r="S819" i="3" s="1"/>
  <c r="T818" i="3"/>
  <c r="Q818" i="3"/>
  <c r="P818" i="3"/>
  <c r="O818" i="3"/>
  <c r="T817" i="3"/>
  <c r="Q817" i="3"/>
  <c r="P817" i="3"/>
  <c r="O817" i="3"/>
  <c r="T816" i="3"/>
  <c r="Q816" i="3"/>
  <c r="R816" i="3" s="1"/>
  <c r="P816" i="3"/>
  <c r="O816" i="3"/>
  <c r="T815" i="3"/>
  <c r="U815" i="3" s="1"/>
  <c r="S815" i="3"/>
  <c r="R815" i="3"/>
  <c r="Q815" i="3"/>
  <c r="P815" i="3"/>
  <c r="O815" i="3"/>
  <c r="T814" i="3"/>
  <c r="R814" i="3"/>
  <c r="Q814" i="3"/>
  <c r="U814" i="3" s="1"/>
  <c r="P814" i="3"/>
  <c r="O814" i="3"/>
  <c r="T813" i="3"/>
  <c r="U813" i="3" s="1"/>
  <c r="Q813" i="3"/>
  <c r="R813" i="3" s="1"/>
  <c r="P813" i="3"/>
  <c r="O813" i="3"/>
  <c r="T812" i="3"/>
  <c r="Q812" i="3"/>
  <c r="P812" i="3"/>
  <c r="O812" i="3"/>
  <c r="S812" i="3" s="1"/>
  <c r="T811" i="3"/>
  <c r="U811" i="3" s="1"/>
  <c r="R811" i="3"/>
  <c r="O811" i="3"/>
  <c r="S811" i="3" s="1"/>
  <c r="T810" i="3"/>
  <c r="U810" i="3" s="1"/>
  <c r="Q810" i="3"/>
  <c r="R810" i="3" s="1"/>
  <c r="P810" i="3"/>
  <c r="O810" i="3"/>
  <c r="S810" i="3" s="1"/>
  <c r="T809" i="3"/>
  <c r="Q809" i="3"/>
  <c r="S809" i="3" s="1"/>
  <c r="P809" i="3"/>
  <c r="O809" i="3"/>
  <c r="T808" i="3"/>
  <c r="U808" i="3" s="1"/>
  <c r="S808" i="3"/>
  <c r="R808" i="3"/>
  <c r="O808" i="3"/>
  <c r="T807" i="3"/>
  <c r="U807" i="3" s="1"/>
  <c r="S807" i="3"/>
  <c r="R807" i="3"/>
  <c r="O807" i="3"/>
  <c r="T806" i="3"/>
  <c r="U806" i="3" s="1"/>
  <c r="Q806" i="3"/>
  <c r="R806" i="3" s="1"/>
  <c r="P806" i="3"/>
  <c r="O806" i="3"/>
  <c r="T805" i="3"/>
  <c r="U805" i="3" s="1"/>
  <c r="S805" i="3"/>
  <c r="R805" i="3"/>
  <c r="O805" i="3"/>
  <c r="U804" i="3"/>
  <c r="T804" i="3"/>
  <c r="R804" i="3"/>
  <c r="O804" i="3"/>
  <c r="S804" i="3" s="1"/>
  <c r="T803" i="3"/>
  <c r="Q803" i="3"/>
  <c r="U803" i="3" s="1"/>
  <c r="P803" i="3"/>
  <c r="O803" i="3"/>
  <c r="T802" i="3"/>
  <c r="Q802" i="3"/>
  <c r="R802" i="3" s="1"/>
  <c r="P802" i="3"/>
  <c r="O802" i="3"/>
  <c r="T801" i="3"/>
  <c r="R801" i="3"/>
  <c r="Q801" i="3"/>
  <c r="P801" i="3"/>
  <c r="O801" i="3"/>
  <c r="S801" i="3" s="1"/>
  <c r="U800" i="3"/>
  <c r="T800" i="3"/>
  <c r="R800" i="3"/>
  <c r="Q800" i="3"/>
  <c r="P800" i="3"/>
  <c r="O800" i="3"/>
  <c r="S800" i="3" s="1"/>
  <c r="T799" i="3"/>
  <c r="U799" i="3" s="1"/>
  <c r="R799" i="3"/>
  <c r="O799" i="3"/>
  <c r="S799" i="3" s="1"/>
  <c r="T798" i="3"/>
  <c r="Q798" i="3"/>
  <c r="P798" i="3"/>
  <c r="O798" i="3"/>
  <c r="T797" i="3"/>
  <c r="U797" i="3" s="1"/>
  <c r="Q797" i="3"/>
  <c r="P797" i="3"/>
  <c r="O797" i="3"/>
  <c r="S797" i="3" s="1"/>
  <c r="T796" i="3"/>
  <c r="U796" i="3" s="1"/>
  <c r="Q796" i="3"/>
  <c r="R796" i="3" s="1"/>
  <c r="P796" i="3"/>
  <c r="O796" i="3"/>
  <c r="S796" i="3" s="1"/>
  <c r="T795" i="3"/>
  <c r="Q795" i="3"/>
  <c r="P795" i="3"/>
  <c r="R795" i="3" s="1"/>
  <c r="O795" i="3"/>
  <c r="S795" i="3" s="1"/>
  <c r="T794" i="3"/>
  <c r="U794" i="3" s="1"/>
  <c r="S794" i="3"/>
  <c r="Q794" i="3"/>
  <c r="P794" i="3"/>
  <c r="R794" i="3" s="1"/>
  <c r="O794" i="3"/>
  <c r="T793" i="3"/>
  <c r="U793" i="3" s="1"/>
  <c r="Q793" i="3"/>
  <c r="P793" i="3"/>
  <c r="O793" i="3"/>
  <c r="S793" i="3" s="1"/>
  <c r="T792" i="3"/>
  <c r="Q792" i="3"/>
  <c r="U792" i="3" s="1"/>
  <c r="P792" i="3"/>
  <c r="O792" i="3"/>
  <c r="T791" i="3"/>
  <c r="U791" i="3" s="1"/>
  <c r="S791" i="3"/>
  <c r="R791" i="3"/>
  <c r="O791" i="3"/>
  <c r="T790" i="3"/>
  <c r="U790" i="3" s="1"/>
  <c r="S790" i="3"/>
  <c r="R790" i="3"/>
  <c r="O790" i="3"/>
  <c r="T789" i="3"/>
  <c r="Q789" i="3"/>
  <c r="R789" i="3" s="1"/>
  <c r="P789" i="3"/>
  <c r="O789" i="3"/>
  <c r="T788" i="3"/>
  <c r="U788" i="3" s="1"/>
  <c r="S788" i="3"/>
  <c r="R788" i="3"/>
  <c r="O788" i="3"/>
  <c r="U787" i="3"/>
  <c r="T787" i="3"/>
  <c r="Q787" i="3"/>
  <c r="P787" i="3"/>
  <c r="R787" i="3" s="1"/>
  <c r="O787" i="3"/>
  <c r="S787" i="3" s="1"/>
  <c r="T786" i="3"/>
  <c r="U786" i="3" s="1"/>
  <c r="Q786" i="3"/>
  <c r="P786" i="3"/>
  <c r="O786" i="3"/>
  <c r="S786" i="3" s="1"/>
  <c r="T785" i="3"/>
  <c r="R785" i="3"/>
  <c r="Q785" i="3"/>
  <c r="P785" i="3"/>
  <c r="O785" i="3"/>
  <c r="S785" i="3" s="1"/>
  <c r="T784" i="3"/>
  <c r="Q784" i="3"/>
  <c r="U784" i="3" s="1"/>
  <c r="P784" i="3"/>
  <c r="R784" i="3" s="1"/>
  <c r="O784" i="3"/>
  <c r="S784" i="3" s="1"/>
  <c r="T783" i="3"/>
  <c r="Q783" i="3"/>
  <c r="R783" i="3" s="1"/>
  <c r="P783" i="3"/>
  <c r="O783" i="3"/>
  <c r="T782" i="3"/>
  <c r="S782" i="3"/>
  <c r="Q782" i="3"/>
  <c r="U782" i="3" s="1"/>
  <c r="P782" i="3"/>
  <c r="O782" i="3"/>
  <c r="T781" i="3"/>
  <c r="U781" i="3" s="1"/>
  <c r="R781" i="3"/>
  <c r="Q781" i="3"/>
  <c r="P781" i="3"/>
  <c r="O781" i="3"/>
  <c r="S781" i="3" s="1"/>
  <c r="T780" i="3"/>
  <c r="Q780" i="3"/>
  <c r="P780" i="3"/>
  <c r="O780" i="3"/>
  <c r="S780" i="3" s="1"/>
  <c r="T779" i="3"/>
  <c r="Q779" i="3"/>
  <c r="U779" i="3" s="1"/>
  <c r="P779" i="3"/>
  <c r="O779" i="3"/>
  <c r="S779" i="3" s="1"/>
  <c r="T778" i="3"/>
  <c r="R778" i="3"/>
  <c r="Q778" i="3"/>
  <c r="P778" i="3"/>
  <c r="O778" i="3"/>
  <c r="T777" i="3"/>
  <c r="U777" i="3" s="1"/>
  <c r="Q777" i="3"/>
  <c r="P777" i="3"/>
  <c r="R777" i="3" s="1"/>
  <c r="O777" i="3"/>
  <c r="S777" i="3" s="1"/>
  <c r="T776" i="3"/>
  <c r="S776" i="3"/>
  <c r="R776" i="3"/>
  <c r="Q776" i="3"/>
  <c r="U776" i="3" s="1"/>
  <c r="P776" i="3"/>
  <c r="O776" i="3"/>
  <c r="T775" i="3"/>
  <c r="U775" i="3" s="1"/>
  <c r="Q775" i="3"/>
  <c r="R775" i="3" s="1"/>
  <c r="P775" i="3"/>
  <c r="O775" i="3"/>
  <c r="S775" i="3" s="1"/>
  <c r="T774" i="3"/>
  <c r="Q774" i="3"/>
  <c r="P774" i="3"/>
  <c r="R774" i="3" s="1"/>
  <c r="O774" i="3"/>
  <c r="S774" i="3" s="1"/>
  <c r="T773" i="3"/>
  <c r="R773" i="3"/>
  <c r="Q773" i="3"/>
  <c r="U773" i="3" s="1"/>
  <c r="P773" i="3"/>
  <c r="O773" i="3"/>
  <c r="T772" i="3"/>
  <c r="Q772" i="3"/>
  <c r="P772" i="3"/>
  <c r="O772" i="3"/>
  <c r="U771" i="3"/>
  <c r="T771" i="3"/>
  <c r="Q771" i="3"/>
  <c r="P771" i="3"/>
  <c r="R771" i="3" s="1"/>
  <c r="O771" i="3"/>
  <c r="S771" i="3" s="1"/>
  <c r="T770" i="3"/>
  <c r="Q770" i="3"/>
  <c r="P770" i="3"/>
  <c r="R770" i="3" s="1"/>
  <c r="O770" i="3"/>
  <c r="T769" i="3"/>
  <c r="U769" i="3" s="1"/>
  <c r="S769" i="3"/>
  <c r="R769" i="3"/>
  <c r="Q769" i="3"/>
  <c r="P769" i="3"/>
  <c r="O769" i="3"/>
  <c r="T768" i="3"/>
  <c r="R768" i="3"/>
  <c r="Q768" i="3"/>
  <c r="U768" i="3" s="1"/>
  <c r="P768" i="3"/>
  <c r="O768" i="3"/>
  <c r="T767" i="3"/>
  <c r="U767" i="3" s="1"/>
  <c r="Q767" i="3"/>
  <c r="R767" i="3" s="1"/>
  <c r="P767" i="3"/>
  <c r="O767" i="3"/>
  <c r="T766" i="3"/>
  <c r="Q766" i="3"/>
  <c r="P766" i="3"/>
  <c r="O766" i="3"/>
  <c r="S766" i="3" s="1"/>
  <c r="T765" i="3"/>
  <c r="Q765" i="3"/>
  <c r="U765" i="3" s="1"/>
  <c r="P765" i="3"/>
  <c r="R765" i="3" s="1"/>
  <c r="O765" i="3"/>
  <c r="T764" i="3"/>
  <c r="Q764" i="3"/>
  <c r="P764" i="3"/>
  <c r="O764" i="3"/>
  <c r="T763" i="3"/>
  <c r="U763" i="3" s="1"/>
  <c r="Q763" i="3"/>
  <c r="P763" i="3"/>
  <c r="O763" i="3"/>
  <c r="S763" i="3" s="1"/>
  <c r="T762" i="3"/>
  <c r="U762" i="3" s="1"/>
  <c r="Q762" i="3"/>
  <c r="P762" i="3"/>
  <c r="R762" i="3" s="1"/>
  <c r="O762" i="3"/>
  <c r="S762" i="3" s="1"/>
  <c r="T761" i="3"/>
  <c r="R761" i="3"/>
  <c r="Q761" i="3"/>
  <c r="P761" i="3"/>
  <c r="O761" i="3"/>
  <c r="S761" i="3" s="1"/>
  <c r="U760" i="3"/>
  <c r="T760" i="3"/>
  <c r="R760" i="3"/>
  <c r="O760" i="3"/>
  <c r="S760" i="3" s="1"/>
  <c r="U759" i="3"/>
  <c r="T759" i="3"/>
  <c r="R759" i="3"/>
  <c r="O759" i="3"/>
  <c r="S759" i="3" s="1"/>
  <c r="T758" i="3"/>
  <c r="Q758" i="3"/>
  <c r="P758" i="3"/>
  <c r="R758" i="3" s="1"/>
  <c r="O758" i="3"/>
  <c r="T757" i="3"/>
  <c r="U757" i="3" s="1"/>
  <c r="S757" i="3"/>
  <c r="R757" i="3"/>
  <c r="O757" i="3"/>
  <c r="T756" i="3"/>
  <c r="S756" i="3"/>
  <c r="Q756" i="3"/>
  <c r="U756" i="3" s="1"/>
  <c r="P756" i="3"/>
  <c r="O756" i="3"/>
  <c r="U755" i="3"/>
  <c r="T755" i="3"/>
  <c r="Q755" i="3"/>
  <c r="P755" i="3"/>
  <c r="R755" i="3" s="1"/>
  <c r="O755" i="3"/>
  <c r="S755" i="3" s="1"/>
  <c r="T754" i="3"/>
  <c r="Q754" i="3"/>
  <c r="P754" i="3"/>
  <c r="O754" i="3"/>
  <c r="U753" i="3"/>
  <c r="T753" i="3"/>
  <c r="S753" i="3"/>
  <c r="R753" i="3"/>
  <c r="O753" i="3"/>
  <c r="T752" i="3"/>
  <c r="U752" i="3" s="1"/>
  <c r="S752" i="3"/>
  <c r="Q752" i="3"/>
  <c r="P752" i="3"/>
  <c r="R752" i="3" s="1"/>
  <c r="O752" i="3"/>
  <c r="T751" i="3"/>
  <c r="U751" i="3" s="1"/>
  <c r="Q751" i="3"/>
  <c r="P751" i="3"/>
  <c r="O751" i="3"/>
  <c r="S751" i="3" s="1"/>
  <c r="T750" i="3"/>
  <c r="Q750" i="3"/>
  <c r="U750" i="3" s="1"/>
  <c r="P750" i="3"/>
  <c r="O750" i="3"/>
  <c r="S750" i="3" s="1"/>
  <c r="T749" i="3"/>
  <c r="U749" i="3" s="1"/>
  <c r="S749" i="3"/>
  <c r="R749" i="3"/>
  <c r="O749" i="3"/>
  <c r="T748" i="3"/>
  <c r="U748" i="3" s="1"/>
  <c r="R748" i="3"/>
  <c r="Q748" i="3"/>
  <c r="P748" i="3"/>
  <c r="O748" i="3"/>
  <c r="S748" i="3" s="1"/>
  <c r="T747" i="3"/>
  <c r="Q747" i="3"/>
  <c r="P747" i="3"/>
  <c r="R747" i="3" s="1"/>
  <c r="O747" i="3"/>
  <c r="T746" i="3"/>
  <c r="U746" i="3" s="1"/>
  <c r="S746" i="3"/>
  <c r="Q746" i="3"/>
  <c r="P746" i="3"/>
  <c r="R746" i="3" s="1"/>
  <c r="O746" i="3"/>
  <c r="T745" i="3"/>
  <c r="U745" i="3" s="1"/>
  <c r="R745" i="3"/>
  <c r="O745" i="3"/>
  <c r="S745" i="3" s="1"/>
  <c r="T744" i="3"/>
  <c r="Q744" i="3"/>
  <c r="P744" i="3"/>
  <c r="O744" i="3"/>
  <c r="T743" i="3"/>
  <c r="Q743" i="3"/>
  <c r="U743" i="3" s="1"/>
  <c r="P743" i="3"/>
  <c r="O743" i="3"/>
  <c r="T742" i="3"/>
  <c r="U742" i="3" s="1"/>
  <c r="S742" i="3"/>
  <c r="R742" i="3"/>
  <c r="O742" i="3"/>
  <c r="T741" i="3"/>
  <c r="Q741" i="3"/>
  <c r="R741" i="3" s="1"/>
  <c r="P741" i="3"/>
  <c r="O741" i="3"/>
  <c r="T740" i="3"/>
  <c r="S740" i="3"/>
  <c r="Q740" i="3"/>
  <c r="P740" i="3"/>
  <c r="O740" i="3"/>
  <c r="U739" i="3"/>
  <c r="T739" i="3"/>
  <c r="Q739" i="3"/>
  <c r="P739" i="3"/>
  <c r="R739" i="3" s="1"/>
  <c r="O739" i="3"/>
  <c r="S739" i="3" s="1"/>
  <c r="T738" i="3"/>
  <c r="Q738" i="3"/>
  <c r="P738" i="3"/>
  <c r="O738" i="3"/>
  <c r="T737" i="3"/>
  <c r="S737" i="3"/>
  <c r="Q737" i="3"/>
  <c r="U737" i="3" s="1"/>
  <c r="P737" i="3"/>
  <c r="O737" i="3"/>
  <c r="T736" i="3"/>
  <c r="U736" i="3" s="1"/>
  <c r="R736" i="3"/>
  <c r="Q736" i="3"/>
  <c r="P736" i="3"/>
  <c r="O736" i="3"/>
  <c r="S736" i="3" s="1"/>
  <c r="T735" i="3"/>
  <c r="U735" i="3" s="1"/>
  <c r="R735" i="3"/>
  <c r="O735" i="3"/>
  <c r="S735" i="3" s="1"/>
  <c r="T734" i="3"/>
  <c r="U734" i="3" s="1"/>
  <c r="R734" i="3"/>
  <c r="O734" i="3"/>
  <c r="S734" i="3" s="1"/>
  <c r="T733" i="3"/>
  <c r="Q733" i="3"/>
  <c r="U733" i="3" s="1"/>
  <c r="P733" i="3"/>
  <c r="O733" i="3"/>
  <c r="S733" i="3" s="1"/>
  <c r="T732" i="3"/>
  <c r="U732" i="3" s="1"/>
  <c r="S732" i="3"/>
  <c r="R732" i="3"/>
  <c r="O732" i="3"/>
  <c r="T731" i="3"/>
  <c r="Q731" i="3"/>
  <c r="R731" i="3" s="1"/>
  <c r="P731" i="3"/>
  <c r="O731" i="3"/>
  <c r="T730" i="3"/>
  <c r="U730" i="3" s="1"/>
  <c r="S730" i="3"/>
  <c r="R730" i="3"/>
  <c r="O730" i="3"/>
  <c r="T729" i="3"/>
  <c r="U729" i="3" s="1"/>
  <c r="Q729" i="3"/>
  <c r="P729" i="3"/>
  <c r="O729" i="3"/>
  <c r="S729" i="3" s="1"/>
  <c r="T728" i="3"/>
  <c r="U728" i="3" s="1"/>
  <c r="Q728" i="3"/>
  <c r="P728" i="3"/>
  <c r="R728" i="3" s="1"/>
  <c r="O728" i="3"/>
  <c r="S728" i="3" s="1"/>
  <c r="T727" i="3"/>
  <c r="R727" i="3"/>
  <c r="Q727" i="3"/>
  <c r="P727" i="3"/>
  <c r="O727" i="3"/>
  <c r="S727" i="3" s="1"/>
  <c r="U726" i="3"/>
  <c r="T726" i="3"/>
  <c r="R726" i="3"/>
  <c r="O726" i="3"/>
  <c r="S726" i="3" s="1"/>
  <c r="T725" i="3"/>
  <c r="Q725" i="3"/>
  <c r="U725" i="3" s="1"/>
  <c r="P725" i="3"/>
  <c r="R725" i="3" s="1"/>
  <c r="O725" i="3"/>
  <c r="T724" i="3"/>
  <c r="Q724" i="3"/>
  <c r="P724" i="3"/>
  <c r="O724" i="3"/>
  <c r="T723" i="3"/>
  <c r="U723" i="3" s="1"/>
  <c r="S723" i="3"/>
  <c r="R723" i="3"/>
  <c r="O723" i="3"/>
  <c r="U722" i="3"/>
  <c r="T722" i="3"/>
  <c r="Q722" i="3"/>
  <c r="S722" i="3" s="1"/>
  <c r="P722" i="3"/>
  <c r="R722" i="3" s="1"/>
  <c r="O722" i="3"/>
  <c r="T721" i="3"/>
  <c r="Q721" i="3"/>
  <c r="R721" i="3" s="1"/>
  <c r="P721" i="3"/>
  <c r="O721" i="3"/>
  <c r="T720" i="3"/>
  <c r="U720" i="3" s="1"/>
  <c r="S720" i="3"/>
  <c r="R720" i="3"/>
  <c r="O720" i="3"/>
  <c r="T719" i="3"/>
  <c r="U719" i="3" s="1"/>
  <c r="Q719" i="3"/>
  <c r="P719" i="3"/>
  <c r="O719" i="3"/>
  <c r="S719" i="3" s="1"/>
  <c r="T718" i="3"/>
  <c r="U718" i="3" s="1"/>
  <c r="Q718" i="3"/>
  <c r="P718" i="3"/>
  <c r="R718" i="3" s="1"/>
  <c r="O718" i="3"/>
  <c r="S718" i="3" s="1"/>
  <c r="T717" i="3"/>
  <c r="U717" i="3" s="1"/>
  <c r="R717" i="3"/>
  <c r="O717" i="3"/>
  <c r="S717" i="3" s="1"/>
  <c r="T716" i="3"/>
  <c r="Q716" i="3"/>
  <c r="P716" i="3"/>
  <c r="O716" i="3"/>
  <c r="S716" i="3" s="1"/>
  <c r="T715" i="3"/>
  <c r="U715" i="3" s="1"/>
  <c r="R715" i="3"/>
  <c r="Q715" i="3"/>
  <c r="P715" i="3"/>
  <c r="O715" i="3"/>
  <c r="S715" i="3" s="1"/>
  <c r="T714" i="3"/>
  <c r="Q714" i="3"/>
  <c r="P714" i="3"/>
  <c r="O714" i="3"/>
  <c r="S714" i="3" s="1"/>
  <c r="U713" i="3"/>
  <c r="T713" i="3"/>
  <c r="R713" i="3"/>
  <c r="O713" i="3"/>
  <c r="S713" i="3" s="1"/>
  <c r="U712" i="3"/>
  <c r="T712" i="3"/>
  <c r="S712" i="3"/>
  <c r="R712" i="3"/>
  <c r="O712" i="3"/>
  <c r="T711" i="3"/>
  <c r="U711" i="3" s="1"/>
  <c r="R711" i="3"/>
  <c r="Q711" i="3"/>
  <c r="P711" i="3"/>
  <c r="O711" i="3"/>
  <c r="S711" i="3" s="1"/>
  <c r="T710" i="3"/>
  <c r="Q710" i="3"/>
  <c r="P710" i="3"/>
  <c r="O710" i="3"/>
  <c r="T709" i="3"/>
  <c r="Q709" i="3"/>
  <c r="U709" i="3" s="1"/>
  <c r="P709" i="3"/>
  <c r="O709" i="3"/>
  <c r="T708" i="3"/>
  <c r="R708" i="3"/>
  <c r="Q708" i="3"/>
  <c r="P708" i="3"/>
  <c r="O708" i="3"/>
  <c r="T707" i="3"/>
  <c r="U707" i="3" s="1"/>
  <c r="S707" i="3"/>
  <c r="Q707" i="3"/>
  <c r="P707" i="3"/>
  <c r="R707" i="3" s="1"/>
  <c r="O707" i="3"/>
  <c r="U706" i="3"/>
  <c r="T706" i="3"/>
  <c r="S706" i="3"/>
  <c r="R706" i="3"/>
  <c r="Q706" i="3"/>
  <c r="P706" i="3"/>
  <c r="O706" i="3"/>
  <c r="T705" i="3"/>
  <c r="U705" i="3" s="1"/>
  <c r="Q705" i="3"/>
  <c r="R705" i="3" s="1"/>
  <c r="P705" i="3"/>
  <c r="O705" i="3"/>
  <c r="S705" i="3" s="1"/>
  <c r="T704" i="3"/>
  <c r="U704" i="3" s="1"/>
  <c r="R704" i="3"/>
  <c r="O704" i="3"/>
  <c r="S704" i="3" s="1"/>
  <c r="T703" i="3"/>
  <c r="U703" i="3" s="1"/>
  <c r="R703" i="3"/>
  <c r="O703" i="3"/>
  <c r="S703" i="3" s="1"/>
  <c r="T702" i="3"/>
  <c r="S702" i="3"/>
  <c r="Q702" i="3"/>
  <c r="U702" i="3" s="1"/>
  <c r="P702" i="3"/>
  <c r="O702" i="3"/>
  <c r="T701" i="3"/>
  <c r="U701" i="3" s="1"/>
  <c r="R701" i="3"/>
  <c r="O701" i="3"/>
  <c r="S701" i="3" s="1"/>
  <c r="T700" i="3"/>
  <c r="Q700" i="3"/>
  <c r="P700" i="3"/>
  <c r="O700" i="3"/>
  <c r="U699" i="3"/>
  <c r="T699" i="3"/>
  <c r="Q699" i="3"/>
  <c r="P699" i="3"/>
  <c r="R699" i="3" s="1"/>
  <c r="O699" i="3"/>
  <c r="S699" i="3" s="1"/>
  <c r="T698" i="3"/>
  <c r="Q698" i="3"/>
  <c r="P698" i="3"/>
  <c r="O698" i="3"/>
  <c r="T697" i="3"/>
  <c r="Q697" i="3"/>
  <c r="R697" i="3" s="1"/>
  <c r="P697" i="3"/>
  <c r="O697" i="3"/>
  <c r="S697" i="3" s="1"/>
  <c r="U696" i="3"/>
  <c r="T696" i="3"/>
  <c r="R696" i="3"/>
  <c r="O696" i="3"/>
  <c r="S696" i="3" s="1"/>
  <c r="T695" i="3"/>
  <c r="R695" i="3"/>
  <c r="Q695" i="3"/>
  <c r="U695" i="3" s="1"/>
  <c r="P695" i="3"/>
  <c r="O695" i="3"/>
  <c r="T694" i="3"/>
  <c r="Q694" i="3"/>
  <c r="P694" i="3"/>
  <c r="O694" i="3"/>
  <c r="U693" i="3"/>
  <c r="T693" i="3"/>
  <c r="Q693" i="3"/>
  <c r="P693" i="3"/>
  <c r="R693" i="3" s="1"/>
  <c r="O693" i="3"/>
  <c r="S693" i="3" s="1"/>
  <c r="T692" i="3"/>
  <c r="Q692" i="3"/>
  <c r="P692" i="3"/>
  <c r="O692" i="3"/>
  <c r="T691" i="3"/>
  <c r="S691" i="3"/>
  <c r="Q691" i="3"/>
  <c r="R691" i="3" s="1"/>
  <c r="P691" i="3"/>
  <c r="O691" i="3"/>
  <c r="U690" i="3"/>
  <c r="T690" i="3"/>
  <c r="R690" i="3"/>
  <c r="Q690" i="3"/>
  <c r="P690" i="3"/>
  <c r="O690" i="3"/>
  <c r="S690" i="3" s="1"/>
  <c r="T689" i="3"/>
  <c r="U689" i="3" s="1"/>
  <c r="Q689" i="3"/>
  <c r="R689" i="3" s="1"/>
  <c r="P689" i="3"/>
  <c r="O689" i="3"/>
  <c r="T688" i="3"/>
  <c r="U688" i="3" s="1"/>
  <c r="Q688" i="3"/>
  <c r="P688" i="3"/>
  <c r="O688" i="3"/>
  <c r="S688" i="3" s="1"/>
  <c r="T687" i="3"/>
  <c r="Q687" i="3"/>
  <c r="U687" i="3" s="1"/>
  <c r="P687" i="3"/>
  <c r="R687" i="3" s="1"/>
  <c r="O687" i="3"/>
  <c r="T686" i="3"/>
  <c r="Q686" i="3"/>
  <c r="P686" i="3"/>
  <c r="O686" i="3"/>
  <c r="T685" i="3"/>
  <c r="U685" i="3" s="1"/>
  <c r="Q685" i="3"/>
  <c r="P685" i="3"/>
  <c r="O685" i="3"/>
  <c r="S685" i="3" s="1"/>
  <c r="T684" i="3"/>
  <c r="U684" i="3" s="1"/>
  <c r="Q684" i="3"/>
  <c r="P684" i="3"/>
  <c r="R684" i="3" s="1"/>
  <c r="O684" i="3"/>
  <c r="S684" i="3" s="1"/>
  <c r="T683" i="3"/>
  <c r="Q683" i="3"/>
  <c r="P683" i="3"/>
  <c r="O683" i="3"/>
  <c r="T682" i="3"/>
  <c r="U682" i="3" s="1"/>
  <c r="Q682" i="3"/>
  <c r="P682" i="3"/>
  <c r="R682" i="3" s="1"/>
  <c r="O682" i="3"/>
  <c r="S682" i="3" s="1"/>
  <c r="T681" i="3"/>
  <c r="U681" i="3" s="1"/>
  <c r="Q681" i="3"/>
  <c r="P681" i="3"/>
  <c r="O681" i="3"/>
  <c r="S681" i="3" s="1"/>
  <c r="T680" i="3"/>
  <c r="U680" i="3" s="1"/>
  <c r="R680" i="3"/>
  <c r="O680" i="3"/>
  <c r="S680" i="3" s="1"/>
  <c r="U679" i="3"/>
  <c r="T679" i="3"/>
  <c r="S679" i="3"/>
  <c r="R679" i="3"/>
  <c r="O679" i="3"/>
  <c r="T678" i="3"/>
  <c r="U678" i="3" s="1"/>
  <c r="S678" i="3"/>
  <c r="Q678" i="3"/>
  <c r="P678" i="3"/>
  <c r="R678" i="3" s="1"/>
  <c r="O678" i="3"/>
  <c r="T677" i="3"/>
  <c r="U677" i="3" s="1"/>
  <c r="R677" i="3"/>
  <c r="O677" i="3"/>
  <c r="S677" i="3" s="1"/>
  <c r="T676" i="3"/>
  <c r="U676" i="3" s="1"/>
  <c r="R676" i="3"/>
  <c r="O676" i="3"/>
  <c r="S676" i="3" s="1"/>
  <c r="T675" i="3"/>
  <c r="U675" i="3" s="1"/>
  <c r="Q675" i="3"/>
  <c r="R675" i="3" s="1"/>
  <c r="P675" i="3"/>
  <c r="O675" i="3"/>
  <c r="S675" i="3" s="1"/>
  <c r="U674" i="3"/>
  <c r="T674" i="3"/>
  <c r="R674" i="3"/>
  <c r="Q674" i="3"/>
  <c r="P674" i="3"/>
  <c r="O674" i="3"/>
  <c r="S674" i="3" s="1"/>
  <c r="T673" i="3"/>
  <c r="U673" i="3" s="1"/>
  <c r="R673" i="3"/>
  <c r="O673" i="3"/>
  <c r="S673" i="3" s="1"/>
  <c r="T672" i="3"/>
  <c r="Q672" i="3"/>
  <c r="R672" i="3" s="1"/>
  <c r="P672" i="3"/>
  <c r="O672" i="3"/>
  <c r="T671" i="3"/>
  <c r="U671" i="3" s="1"/>
  <c r="S671" i="3"/>
  <c r="R671" i="3"/>
  <c r="O671" i="3"/>
  <c r="U670" i="3"/>
  <c r="T670" i="3"/>
  <c r="R670" i="3"/>
  <c r="O670" i="3"/>
  <c r="S670" i="3" s="1"/>
  <c r="T669" i="3"/>
  <c r="Q669" i="3"/>
  <c r="U669" i="3" s="1"/>
  <c r="P669" i="3"/>
  <c r="R669" i="3" s="1"/>
  <c r="O669" i="3"/>
  <c r="T668" i="3"/>
  <c r="Q668" i="3"/>
  <c r="R668" i="3" s="1"/>
  <c r="P668" i="3"/>
  <c r="O668" i="3"/>
  <c r="T667" i="3"/>
  <c r="U667" i="3" s="1"/>
  <c r="Q667" i="3"/>
  <c r="P667" i="3"/>
  <c r="O667" i="3"/>
  <c r="S667" i="3" s="1"/>
  <c r="T666" i="3"/>
  <c r="U666" i="3" s="1"/>
  <c r="Q666" i="3"/>
  <c r="P666" i="3"/>
  <c r="R666" i="3" s="1"/>
  <c r="O666" i="3"/>
  <c r="S666" i="3" s="1"/>
  <c r="T665" i="3"/>
  <c r="U665" i="3" s="1"/>
  <c r="R665" i="3"/>
  <c r="O665" i="3"/>
  <c r="S665" i="3" s="1"/>
  <c r="T664" i="3"/>
  <c r="U664" i="3" s="1"/>
  <c r="R664" i="3"/>
  <c r="O664" i="3"/>
  <c r="S664" i="3" s="1"/>
  <c r="T663" i="3"/>
  <c r="S663" i="3"/>
  <c r="Q663" i="3"/>
  <c r="U663" i="3" s="1"/>
  <c r="P663" i="3"/>
  <c r="O663" i="3"/>
  <c r="T662" i="3"/>
  <c r="U662" i="3" s="1"/>
  <c r="Q662" i="3"/>
  <c r="R662" i="3" s="1"/>
  <c r="P662" i="3"/>
  <c r="O662" i="3"/>
  <c r="S662" i="3" s="1"/>
  <c r="T661" i="3"/>
  <c r="U661" i="3" s="1"/>
  <c r="Q661" i="3"/>
  <c r="P661" i="3"/>
  <c r="O661" i="3"/>
  <c r="S661" i="3" s="1"/>
  <c r="U660" i="3"/>
  <c r="T660" i="3"/>
  <c r="S660" i="3"/>
  <c r="R660" i="3"/>
  <c r="Q660" i="3"/>
  <c r="P660" i="3"/>
  <c r="O660" i="3"/>
  <c r="T659" i="3"/>
  <c r="Q659" i="3"/>
  <c r="R659" i="3" s="1"/>
  <c r="P659" i="3"/>
  <c r="O659" i="3"/>
  <c r="S659" i="3" s="1"/>
  <c r="T658" i="3"/>
  <c r="U658" i="3" s="1"/>
  <c r="Q658" i="3"/>
  <c r="P658" i="3"/>
  <c r="R658" i="3" s="1"/>
  <c r="O658" i="3"/>
  <c r="S658" i="3" s="1"/>
  <c r="T657" i="3"/>
  <c r="R657" i="3"/>
  <c r="Q657" i="3"/>
  <c r="U657" i="3" s="1"/>
  <c r="P657" i="3"/>
  <c r="O657" i="3"/>
  <c r="T656" i="3"/>
  <c r="Q656" i="3"/>
  <c r="P656" i="3"/>
  <c r="O656" i="3"/>
  <c r="U655" i="3"/>
  <c r="T655" i="3"/>
  <c r="Q655" i="3"/>
  <c r="P655" i="3"/>
  <c r="R655" i="3" s="1"/>
  <c r="O655" i="3"/>
  <c r="S655" i="3" s="1"/>
  <c r="T654" i="3"/>
  <c r="Q654" i="3"/>
  <c r="P654" i="3"/>
  <c r="R654" i="3" s="1"/>
  <c r="O654" i="3"/>
  <c r="T653" i="3"/>
  <c r="S653" i="3"/>
  <c r="Q653" i="3"/>
  <c r="P653" i="3"/>
  <c r="O653" i="3"/>
  <c r="U652" i="3"/>
  <c r="T652" i="3"/>
  <c r="Q652" i="3"/>
  <c r="P652" i="3"/>
  <c r="O652" i="3"/>
  <c r="S652" i="3" s="1"/>
  <c r="T651" i="3"/>
  <c r="Q651" i="3"/>
  <c r="R651" i="3" s="1"/>
  <c r="P651" i="3"/>
  <c r="O651" i="3"/>
  <c r="T650" i="3"/>
  <c r="S650" i="3"/>
  <c r="Q650" i="3"/>
  <c r="P650" i="3"/>
  <c r="R650" i="3" s="1"/>
  <c r="O650" i="3"/>
  <c r="U649" i="3"/>
  <c r="T649" i="3"/>
  <c r="Q649" i="3"/>
  <c r="P649" i="3"/>
  <c r="R649" i="3" s="1"/>
  <c r="O649" i="3"/>
  <c r="S649" i="3" s="1"/>
  <c r="T648" i="3"/>
  <c r="Q648" i="3"/>
  <c r="P648" i="3"/>
  <c r="O648" i="3"/>
  <c r="T647" i="3"/>
  <c r="S647" i="3"/>
  <c r="Q647" i="3"/>
  <c r="U647" i="3" s="1"/>
  <c r="P647" i="3"/>
  <c r="R647" i="3" s="1"/>
  <c r="O647" i="3"/>
  <c r="T646" i="3"/>
  <c r="U646" i="3" s="1"/>
  <c r="R646" i="3"/>
  <c r="Q646" i="3"/>
  <c r="P646" i="3"/>
  <c r="O646" i="3"/>
  <c r="S646" i="3" s="1"/>
  <c r="T645" i="3"/>
  <c r="U645" i="3" s="1"/>
  <c r="Q645" i="3"/>
  <c r="P645" i="3"/>
  <c r="O645" i="3"/>
  <c r="S645" i="3" s="1"/>
  <c r="T644" i="3"/>
  <c r="Q644" i="3"/>
  <c r="U644" i="3" s="1"/>
  <c r="P644" i="3"/>
  <c r="O644" i="3"/>
  <c r="S644" i="3" s="1"/>
  <c r="T643" i="3"/>
  <c r="U643" i="3" s="1"/>
  <c r="Q643" i="3"/>
  <c r="R643" i="3" s="1"/>
  <c r="P643" i="3"/>
  <c r="O643" i="3"/>
  <c r="S643" i="3" s="1"/>
  <c r="T642" i="3"/>
  <c r="U642" i="3" s="1"/>
  <c r="Q642" i="3"/>
  <c r="P642" i="3"/>
  <c r="R642" i="3" s="1"/>
  <c r="O642" i="3"/>
  <c r="S642" i="3" s="1"/>
  <c r="T641" i="3"/>
  <c r="R641" i="3"/>
  <c r="Q641" i="3"/>
  <c r="U641" i="3" s="1"/>
  <c r="P641" i="3"/>
  <c r="O641" i="3"/>
  <c r="T640" i="3"/>
  <c r="U640" i="3" s="1"/>
  <c r="Q640" i="3"/>
  <c r="R640" i="3" s="1"/>
  <c r="P640" i="3"/>
  <c r="O640" i="3"/>
  <c r="U639" i="3"/>
  <c r="T639" i="3"/>
  <c r="Q639" i="3"/>
  <c r="P639" i="3"/>
  <c r="R639" i="3" s="1"/>
  <c r="O639" i="3"/>
  <c r="S639" i="3" s="1"/>
  <c r="T638" i="3"/>
  <c r="U638" i="3" s="1"/>
  <c r="R638" i="3"/>
  <c r="O638" i="3"/>
  <c r="S638" i="3" s="1"/>
  <c r="T637" i="3"/>
  <c r="U637" i="3" s="1"/>
  <c r="R637" i="3"/>
  <c r="O637" i="3"/>
  <c r="S637" i="3" s="1"/>
  <c r="T636" i="3"/>
  <c r="Q636" i="3"/>
  <c r="R636" i="3" s="1"/>
  <c r="P636" i="3"/>
  <c r="O636" i="3"/>
  <c r="T635" i="3"/>
  <c r="U635" i="3" s="1"/>
  <c r="R635" i="3"/>
  <c r="O635" i="3"/>
  <c r="S635" i="3" s="1"/>
  <c r="T634" i="3"/>
  <c r="Q634" i="3"/>
  <c r="U634" i="3" s="1"/>
  <c r="P634" i="3"/>
  <c r="O634" i="3"/>
  <c r="S634" i="3" s="1"/>
  <c r="T633" i="3"/>
  <c r="U633" i="3" s="1"/>
  <c r="Q633" i="3"/>
  <c r="R633" i="3" s="1"/>
  <c r="P633" i="3"/>
  <c r="O633" i="3"/>
  <c r="S633" i="3" s="1"/>
  <c r="T632" i="3"/>
  <c r="U632" i="3" s="1"/>
  <c r="Q632" i="3"/>
  <c r="P632" i="3"/>
  <c r="R632" i="3" s="1"/>
  <c r="O632" i="3"/>
  <c r="S632" i="3" s="1"/>
  <c r="U631" i="3"/>
  <c r="T631" i="3"/>
  <c r="S631" i="3"/>
  <c r="R631" i="3"/>
  <c r="O631" i="3"/>
  <c r="T630" i="3"/>
  <c r="R630" i="3"/>
  <c r="Q630" i="3"/>
  <c r="P630" i="3"/>
  <c r="O630" i="3"/>
  <c r="T629" i="3"/>
  <c r="U629" i="3" s="1"/>
  <c r="S629" i="3"/>
  <c r="R629" i="3"/>
  <c r="O629" i="3"/>
  <c r="T628" i="3"/>
  <c r="U628" i="3" s="1"/>
  <c r="S628" i="3"/>
  <c r="R628" i="3"/>
  <c r="O628" i="3"/>
  <c r="U627" i="3"/>
  <c r="T627" i="3"/>
  <c r="Q627" i="3"/>
  <c r="P627" i="3"/>
  <c r="R627" i="3" s="1"/>
  <c r="O627" i="3"/>
  <c r="S627" i="3" s="1"/>
  <c r="T626" i="3"/>
  <c r="U626" i="3" s="1"/>
  <c r="R626" i="3"/>
  <c r="O626" i="3"/>
  <c r="S626" i="3" s="1"/>
  <c r="T625" i="3"/>
  <c r="U625" i="3" s="1"/>
  <c r="Q625" i="3"/>
  <c r="P625" i="3"/>
  <c r="O625" i="3"/>
  <c r="S625" i="3" s="1"/>
  <c r="T624" i="3"/>
  <c r="U624" i="3" s="1"/>
  <c r="R624" i="3"/>
  <c r="O624" i="3"/>
  <c r="S624" i="3" s="1"/>
  <c r="T623" i="3"/>
  <c r="S623" i="3"/>
  <c r="Q623" i="3"/>
  <c r="U623" i="3" s="1"/>
  <c r="P623" i="3"/>
  <c r="O623" i="3"/>
  <c r="T622" i="3"/>
  <c r="U622" i="3" s="1"/>
  <c r="Q622" i="3"/>
  <c r="R622" i="3" s="1"/>
  <c r="P622" i="3"/>
  <c r="O622" i="3"/>
  <c r="S622" i="3" s="1"/>
  <c r="T621" i="3"/>
  <c r="U621" i="3" s="1"/>
  <c r="Q621" i="3"/>
  <c r="P621" i="3"/>
  <c r="O621" i="3"/>
  <c r="S621" i="3" s="1"/>
  <c r="U620" i="3"/>
  <c r="T620" i="3"/>
  <c r="S620" i="3"/>
  <c r="R620" i="3"/>
  <c r="O620" i="3"/>
  <c r="T619" i="3"/>
  <c r="U619" i="3" s="1"/>
  <c r="R619" i="3"/>
  <c r="Q619" i="3"/>
  <c r="P619" i="3"/>
  <c r="O619" i="3"/>
  <c r="S619" i="3" s="1"/>
  <c r="T618" i="3"/>
  <c r="Q618" i="3"/>
  <c r="R618" i="3" s="1"/>
  <c r="P618" i="3"/>
  <c r="O618" i="3"/>
  <c r="T617" i="3"/>
  <c r="Q617" i="3"/>
  <c r="U617" i="3" s="1"/>
  <c r="P617" i="3"/>
  <c r="O617" i="3"/>
  <c r="S617" i="3" s="1"/>
  <c r="T616" i="3"/>
  <c r="U616" i="3" s="1"/>
  <c r="S616" i="3"/>
  <c r="R616" i="3"/>
  <c r="O616" i="3"/>
  <c r="T615" i="3"/>
  <c r="U615" i="3" s="1"/>
  <c r="R615" i="3"/>
  <c r="O615" i="3"/>
  <c r="S615" i="3" s="1"/>
  <c r="T614" i="3"/>
  <c r="U614" i="3" s="1"/>
  <c r="R614" i="3"/>
  <c r="O614" i="3"/>
  <c r="S614" i="3" s="1"/>
  <c r="T613" i="3"/>
  <c r="U613" i="3" s="1"/>
  <c r="Q613" i="3"/>
  <c r="P613" i="3"/>
  <c r="O613" i="3"/>
  <c r="S613" i="3" s="1"/>
  <c r="T612" i="3"/>
  <c r="R612" i="3"/>
  <c r="Q612" i="3"/>
  <c r="U612" i="3" s="1"/>
  <c r="P612" i="3"/>
  <c r="O612" i="3"/>
  <c r="S612" i="3" s="1"/>
  <c r="T611" i="3"/>
  <c r="U611" i="3" s="1"/>
  <c r="R611" i="3"/>
  <c r="O611" i="3"/>
  <c r="S611" i="3" s="1"/>
  <c r="T610" i="3"/>
  <c r="Q610" i="3"/>
  <c r="R610" i="3" s="1"/>
  <c r="P610" i="3"/>
  <c r="O610" i="3"/>
  <c r="U609" i="3"/>
  <c r="T609" i="3"/>
  <c r="Q609" i="3"/>
  <c r="P609" i="3"/>
  <c r="R609" i="3" s="1"/>
  <c r="O609" i="3"/>
  <c r="S609" i="3" s="1"/>
  <c r="T608" i="3"/>
  <c r="Q608" i="3"/>
  <c r="P608" i="3"/>
  <c r="R608" i="3" s="1"/>
  <c r="O608" i="3"/>
  <c r="T607" i="3"/>
  <c r="S607" i="3"/>
  <c r="Q607" i="3"/>
  <c r="R607" i="3" s="1"/>
  <c r="P607" i="3"/>
  <c r="O607" i="3"/>
  <c r="T606" i="3"/>
  <c r="U606" i="3" s="1"/>
  <c r="Q606" i="3"/>
  <c r="P606" i="3"/>
  <c r="O606" i="3"/>
  <c r="T605" i="3"/>
  <c r="Q605" i="3"/>
  <c r="R605" i="3" s="1"/>
  <c r="P605" i="3"/>
  <c r="O605" i="3"/>
  <c r="T604" i="3"/>
  <c r="S604" i="3"/>
  <c r="Q604" i="3"/>
  <c r="P604" i="3"/>
  <c r="O604" i="3"/>
  <c r="U603" i="3"/>
  <c r="T603" i="3"/>
  <c r="Q603" i="3"/>
  <c r="P603" i="3"/>
  <c r="R603" i="3" s="1"/>
  <c r="O603" i="3"/>
  <c r="S603" i="3" s="1"/>
  <c r="T602" i="3"/>
  <c r="Q602" i="3"/>
  <c r="P602" i="3"/>
  <c r="O602" i="3"/>
  <c r="T601" i="3"/>
  <c r="S601" i="3"/>
  <c r="Q601" i="3"/>
  <c r="U601" i="3" s="1"/>
  <c r="P601" i="3"/>
  <c r="O601" i="3"/>
  <c r="T600" i="3"/>
  <c r="U600" i="3" s="1"/>
  <c r="R600" i="3"/>
  <c r="Q600" i="3"/>
  <c r="P600" i="3"/>
  <c r="O600" i="3"/>
  <c r="S600" i="3" s="1"/>
  <c r="T599" i="3"/>
  <c r="U599" i="3" s="1"/>
  <c r="Q599" i="3"/>
  <c r="P599" i="3"/>
  <c r="O599" i="3"/>
  <c r="S599" i="3" s="1"/>
  <c r="T598" i="3"/>
  <c r="R598" i="3"/>
  <c r="Q598" i="3"/>
  <c r="U598" i="3" s="1"/>
  <c r="P598" i="3"/>
  <c r="O598" i="3"/>
  <c r="S598" i="3" s="1"/>
  <c r="T597" i="3"/>
  <c r="Q597" i="3"/>
  <c r="R597" i="3" s="1"/>
  <c r="P597" i="3"/>
  <c r="O597" i="3"/>
  <c r="T596" i="3"/>
  <c r="U596" i="3" s="1"/>
  <c r="Q596" i="3"/>
  <c r="P596" i="3"/>
  <c r="R596" i="3" s="1"/>
  <c r="O596" i="3"/>
  <c r="S596" i="3" s="1"/>
  <c r="T595" i="3"/>
  <c r="R595" i="3"/>
  <c r="Q595" i="3"/>
  <c r="U595" i="3" s="1"/>
  <c r="P595" i="3"/>
  <c r="O595" i="3"/>
  <c r="T594" i="3"/>
  <c r="Q594" i="3"/>
  <c r="R594" i="3" s="1"/>
  <c r="P594" i="3"/>
  <c r="O594" i="3"/>
  <c r="T593" i="3"/>
  <c r="U593" i="3" s="1"/>
  <c r="Q593" i="3"/>
  <c r="P593" i="3"/>
  <c r="R593" i="3" s="1"/>
  <c r="O593" i="3"/>
  <c r="S593" i="3" s="1"/>
  <c r="T592" i="3"/>
  <c r="Q592" i="3"/>
  <c r="P592" i="3"/>
  <c r="O592" i="3"/>
  <c r="T591" i="3"/>
  <c r="S591" i="3"/>
  <c r="Q591" i="3"/>
  <c r="R591" i="3" s="1"/>
  <c r="P591" i="3"/>
  <c r="O591" i="3"/>
  <c r="U590" i="3"/>
  <c r="T590" i="3"/>
  <c r="Q590" i="3"/>
  <c r="S590" i="3" s="1"/>
  <c r="P590" i="3"/>
  <c r="R590" i="3" s="1"/>
  <c r="O590" i="3"/>
  <c r="T589" i="3"/>
  <c r="Q589" i="3"/>
  <c r="P589" i="3"/>
  <c r="O589" i="3"/>
  <c r="S589" i="3" s="1"/>
  <c r="T588" i="3"/>
  <c r="Q588" i="3"/>
  <c r="S588" i="3" s="1"/>
  <c r="P588" i="3"/>
  <c r="O588" i="3"/>
  <c r="T587" i="3"/>
  <c r="U587" i="3" s="1"/>
  <c r="S587" i="3"/>
  <c r="R587" i="3"/>
  <c r="O587" i="3"/>
  <c r="T586" i="3"/>
  <c r="U586" i="3" s="1"/>
  <c r="Q586" i="3"/>
  <c r="P586" i="3"/>
  <c r="R586" i="3" s="1"/>
  <c r="O586" i="3"/>
  <c r="S586" i="3" s="1"/>
  <c r="T585" i="3"/>
  <c r="U585" i="3" s="1"/>
  <c r="Q585" i="3"/>
  <c r="P585" i="3"/>
  <c r="O585" i="3"/>
  <c r="S585" i="3" s="1"/>
  <c r="T584" i="3"/>
  <c r="Q584" i="3"/>
  <c r="P584" i="3"/>
  <c r="R584" i="3" s="1"/>
  <c r="O584" i="3"/>
  <c r="S584" i="3" s="1"/>
  <c r="T583" i="3"/>
  <c r="U583" i="3" s="1"/>
  <c r="R583" i="3"/>
  <c r="O583" i="3"/>
  <c r="S583" i="3" s="1"/>
  <c r="T582" i="3"/>
  <c r="U582" i="3" s="1"/>
  <c r="R582" i="3"/>
  <c r="O582" i="3"/>
  <c r="S582" i="3" s="1"/>
  <c r="T581" i="3"/>
  <c r="U581" i="3" s="1"/>
  <c r="Q581" i="3"/>
  <c r="R581" i="3" s="1"/>
  <c r="P581" i="3"/>
  <c r="O581" i="3"/>
  <c r="T580" i="3"/>
  <c r="U580" i="3" s="1"/>
  <c r="S580" i="3"/>
  <c r="R580" i="3"/>
  <c r="O580" i="3"/>
  <c r="U579" i="3"/>
  <c r="T579" i="3"/>
  <c r="Q579" i="3"/>
  <c r="P579" i="3"/>
  <c r="R579" i="3" s="1"/>
  <c r="O579" i="3"/>
  <c r="S579" i="3" s="1"/>
  <c r="T578" i="3"/>
  <c r="U578" i="3" s="1"/>
  <c r="Q578" i="3"/>
  <c r="P578" i="3"/>
  <c r="O578" i="3"/>
  <c r="T577" i="3"/>
  <c r="U577" i="3" s="1"/>
  <c r="Q577" i="3"/>
  <c r="S577" i="3" s="1"/>
  <c r="P577" i="3"/>
  <c r="O577" i="3"/>
  <c r="T576" i="3"/>
  <c r="Q576" i="3"/>
  <c r="P576" i="3"/>
  <c r="O576" i="3"/>
  <c r="T575" i="3"/>
  <c r="S575" i="3"/>
  <c r="Q575" i="3"/>
  <c r="R575" i="3" s="1"/>
  <c r="P575" i="3"/>
  <c r="O575" i="3"/>
  <c r="T574" i="3"/>
  <c r="Q574" i="3"/>
  <c r="U574" i="3" s="1"/>
  <c r="P574" i="3"/>
  <c r="R574" i="3" s="1"/>
  <c r="O574" i="3"/>
  <c r="S574" i="3" s="1"/>
  <c r="T573" i="3"/>
  <c r="U573" i="3" s="1"/>
  <c r="R573" i="3"/>
  <c r="O573" i="3"/>
  <c r="S573" i="3" s="1"/>
  <c r="T572" i="3"/>
  <c r="Q572" i="3"/>
  <c r="P572" i="3"/>
  <c r="O572" i="3"/>
  <c r="U571" i="3"/>
  <c r="T571" i="3"/>
  <c r="S571" i="3"/>
  <c r="Q571" i="3"/>
  <c r="P571" i="3"/>
  <c r="R571" i="3" s="1"/>
  <c r="O571" i="3"/>
  <c r="U570" i="3"/>
  <c r="T570" i="3"/>
  <c r="Q570" i="3"/>
  <c r="P570" i="3"/>
  <c r="R570" i="3" s="1"/>
  <c r="O570" i="3"/>
  <c r="S570" i="3" s="1"/>
  <c r="T569" i="3"/>
  <c r="U569" i="3" s="1"/>
  <c r="R569" i="3"/>
  <c r="O569" i="3"/>
  <c r="S569" i="3" s="1"/>
  <c r="T568" i="3"/>
  <c r="Q568" i="3"/>
  <c r="P568" i="3"/>
  <c r="R568" i="3" s="1"/>
  <c r="O568" i="3"/>
  <c r="T567" i="3"/>
  <c r="U567" i="3" s="1"/>
  <c r="S567" i="3"/>
  <c r="R567" i="3"/>
  <c r="O567" i="3"/>
  <c r="T566" i="3"/>
  <c r="U566" i="3" s="1"/>
  <c r="S566" i="3"/>
  <c r="R566" i="3"/>
  <c r="O566" i="3"/>
  <c r="T565" i="3"/>
  <c r="Q565" i="3"/>
  <c r="R565" i="3" s="1"/>
  <c r="P565" i="3"/>
  <c r="O565" i="3"/>
  <c r="T564" i="3"/>
  <c r="S564" i="3"/>
  <c r="Q564" i="3"/>
  <c r="P564" i="3"/>
  <c r="O564" i="3"/>
  <c r="U563" i="3"/>
  <c r="T563" i="3"/>
  <c r="Q563" i="3"/>
  <c r="P563" i="3"/>
  <c r="R563" i="3" s="1"/>
  <c r="O563" i="3"/>
  <c r="S563" i="3" s="1"/>
  <c r="T562" i="3"/>
  <c r="U562" i="3" s="1"/>
  <c r="R562" i="3"/>
  <c r="O562" i="3"/>
  <c r="S562" i="3" s="1"/>
  <c r="T561" i="3"/>
  <c r="U561" i="3" s="1"/>
  <c r="R561" i="3"/>
  <c r="O561" i="3"/>
  <c r="S561" i="3" s="1"/>
  <c r="T560" i="3"/>
  <c r="Q560" i="3"/>
  <c r="S560" i="3" s="1"/>
  <c r="P560" i="3"/>
  <c r="O560" i="3"/>
  <c r="T559" i="3"/>
  <c r="U559" i="3" s="1"/>
  <c r="R559" i="3"/>
  <c r="Q559" i="3"/>
  <c r="P559" i="3"/>
  <c r="O559" i="3"/>
  <c r="S559" i="3" s="1"/>
  <c r="T558" i="3"/>
  <c r="U558" i="3" s="1"/>
  <c r="Q558" i="3"/>
  <c r="P558" i="3"/>
  <c r="O558" i="3"/>
  <c r="S558" i="3" s="1"/>
  <c r="T557" i="3"/>
  <c r="Q557" i="3"/>
  <c r="U557" i="3" s="1"/>
  <c r="P557" i="3"/>
  <c r="O557" i="3"/>
  <c r="T556" i="3"/>
  <c r="U556" i="3" s="1"/>
  <c r="R556" i="3"/>
  <c r="Q556" i="3"/>
  <c r="P556" i="3"/>
  <c r="O556" i="3"/>
  <c r="S556" i="3" s="1"/>
  <c r="T555" i="3"/>
  <c r="U555" i="3" s="1"/>
  <c r="Q555" i="3"/>
  <c r="P555" i="3"/>
  <c r="O555" i="3"/>
  <c r="U554" i="3"/>
  <c r="T554" i="3"/>
  <c r="S554" i="3"/>
  <c r="R554" i="3"/>
  <c r="O554" i="3"/>
  <c r="T553" i="3"/>
  <c r="U553" i="3" s="1"/>
  <c r="S553" i="3"/>
  <c r="R553" i="3"/>
  <c r="O553" i="3"/>
  <c r="T552" i="3"/>
  <c r="U552" i="3" s="1"/>
  <c r="R552" i="3"/>
  <c r="Q552" i="3"/>
  <c r="P552" i="3"/>
  <c r="O552" i="3"/>
  <c r="S552" i="3" s="1"/>
  <c r="T551" i="3"/>
  <c r="Q551" i="3"/>
  <c r="R551" i="3" s="1"/>
  <c r="P551" i="3"/>
  <c r="O551" i="3"/>
  <c r="U550" i="3"/>
  <c r="T550" i="3"/>
  <c r="R550" i="3"/>
  <c r="O550" i="3"/>
  <c r="S550" i="3" s="1"/>
  <c r="U549" i="3"/>
  <c r="T549" i="3"/>
  <c r="Q549" i="3"/>
  <c r="P549" i="3"/>
  <c r="R549" i="3" s="1"/>
  <c r="O549" i="3"/>
  <c r="T548" i="3"/>
  <c r="Q548" i="3"/>
  <c r="P548" i="3"/>
  <c r="O548" i="3"/>
  <c r="S548" i="3" s="1"/>
  <c r="T547" i="3"/>
  <c r="U547" i="3" s="1"/>
  <c r="S547" i="3"/>
  <c r="Q547" i="3"/>
  <c r="P547" i="3"/>
  <c r="O547" i="3"/>
  <c r="T546" i="3"/>
  <c r="U546" i="3" s="1"/>
  <c r="R546" i="3"/>
  <c r="Q546" i="3"/>
  <c r="P546" i="3"/>
  <c r="O546" i="3"/>
  <c r="S546" i="3" s="1"/>
  <c r="T545" i="3"/>
  <c r="U545" i="3" s="1"/>
  <c r="R545" i="3"/>
  <c r="O545" i="3"/>
  <c r="S545" i="3" s="1"/>
  <c r="T544" i="3"/>
  <c r="U544" i="3" s="1"/>
  <c r="R544" i="3"/>
  <c r="O544" i="3"/>
  <c r="S544" i="3" s="1"/>
  <c r="T543" i="3"/>
  <c r="U543" i="3" s="1"/>
  <c r="Q543" i="3"/>
  <c r="P543" i="3"/>
  <c r="R543" i="3" s="1"/>
  <c r="O543" i="3"/>
  <c r="S543" i="3" s="1"/>
  <c r="T542" i="3"/>
  <c r="U542" i="3" s="1"/>
  <c r="Q542" i="3"/>
  <c r="P542" i="3"/>
  <c r="R542" i="3" s="1"/>
  <c r="O542" i="3"/>
  <c r="T541" i="3"/>
  <c r="Q541" i="3"/>
  <c r="R541" i="3" s="1"/>
  <c r="P541" i="3"/>
  <c r="O541" i="3"/>
  <c r="T540" i="3"/>
  <c r="U540" i="3" s="1"/>
  <c r="Q540" i="3"/>
  <c r="P540" i="3"/>
  <c r="R540" i="3" s="1"/>
  <c r="O540" i="3"/>
  <c r="S540" i="3" s="1"/>
  <c r="T539" i="3"/>
  <c r="Q539" i="3"/>
  <c r="P539" i="3"/>
  <c r="O539" i="3"/>
  <c r="T538" i="3"/>
  <c r="Q538" i="3"/>
  <c r="P538" i="3"/>
  <c r="O538" i="3"/>
  <c r="U537" i="3"/>
  <c r="T537" i="3"/>
  <c r="Q537" i="3"/>
  <c r="P537" i="3"/>
  <c r="R537" i="3" s="1"/>
  <c r="O537" i="3"/>
  <c r="T536" i="3"/>
  <c r="U536" i="3" s="1"/>
  <c r="R536" i="3"/>
  <c r="O536" i="3"/>
  <c r="S536" i="3" s="1"/>
  <c r="T535" i="3"/>
  <c r="U535" i="3" s="1"/>
  <c r="R535" i="3"/>
  <c r="O535" i="3"/>
  <c r="S535" i="3" s="1"/>
  <c r="T534" i="3"/>
  <c r="U534" i="3" s="1"/>
  <c r="Q534" i="3"/>
  <c r="P534" i="3"/>
  <c r="R534" i="3" s="1"/>
  <c r="O534" i="3"/>
  <c r="S534" i="3" s="1"/>
  <c r="U533" i="3"/>
  <c r="T533" i="3"/>
  <c r="S533" i="3"/>
  <c r="R533" i="3"/>
  <c r="O533" i="3"/>
  <c r="T532" i="3"/>
  <c r="U532" i="3" s="1"/>
  <c r="R532" i="3"/>
  <c r="O532" i="3"/>
  <c r="S532" i="3" s="1"/>
  <c r="T531" i="3"/>
  <c r="Q531" i="3"/>
  <c r="R531" i="3" s="1"/>
  <c r="P531" i="3"/>
  <c r="O531" i="3"/>
  <c r="T530" i="3"/>
  <c r="Q530" i="3"/>
  <c r="S530" i="3" s="1"/>
  <c r="P530" i="3"/>
  <c r="O530" i="3"/>
  <c r="T529" i="3"/>
  <c r="U529" i="3" s="1"/>
  <c r="Q529" i="3"/>
  <c r="P529" i="3"/>
  <c r="R529" i="3" s="1"/>
  <c r="O529" i="3"/>
  <c r="S529" i="3" s="1"/>
  <c r="T528" i="3"/>
  <c r="Q528" i="3"/>
  <c r="P528" i="3"/>
  <c r="O528" i="3"/>
  <c r="T527" i="3"/>
  <c r="U527" i="3" s="1"/>
  <c r="Q527" i="3"/>
  <c r="S527" i="3" s="1"/>
  <c r="P527" i="3"/>
  <c r="O527" i="3"/>
  <c r="T526" i="3"/>
  <c r="U526" i="3" s="1"/>
  <c r="Q526" i="3"/>
  <c r="P526" i="3"/>
  <c r="R526" i="3" s="1"/>
  <c r="O526" i="3"/>
  <c r="S526" i="3" s="1"/>
  <c r="T525" i="3"/>
  <c r="Q525" i="3"/>
  <c r="P525" i="3"/>
  <c r="O525" i="3"/>
  <c r="T524" i="3"/>
  <c r="U524" i="3" s="1"/>
  <c r="S524" i="3"/>
  <c r="Q524" i="3"/>
  <c r="P524" i="3"/>
  <c r="O524" i="3"/>
  <c r="T523" i="3"/>
  <c r="U523" i="3" s="1"/>
  <c r="Q523" i="3"/>
  <c r="P523" i="3"/>
  <c r="R523" i="3" s="1"/>
  <c r="O523" i="3"/>
  <c r="S523" i="3" s="1"/>
  <c r="T522" i="3"/>
  <c r="U522" i="3" s="1"/>
  <c r="Q522" i="3"/>
  <c r="S522" i="3" s="1"/>
  <c r="P522" i="3"/>
  <c r="R522" i="3" s="1"/>
  <c r="O522" i="3"/>
  <c r="T521" i="3"/>
  <c r="U521" i="3" s="1"/>
  <c r="Q521" i="3"/>
  <c r="AV393" i="2" s="1"/>
  <c r="P521" i="3"/>
  <c r="O521" i="3"/>
  <c r="T520" i="3"/>
  <c r="Q520" i="3"/>
  <c r="R520" i="3" s="1"/>
  <c r="P520" i="3"/>
  <c r="O520" i="3"/>
  <c r="T519" i="3"/>
  <c r="U519" i="3" s="1"/>
  <c r="S519" i="3"/>
  <c r="R519" i="3"/>
  <c r="O519" i="3"/>
  <c r="U518" i="3"/>
  <c r="T518" i="3"/>
  <c r="Q518" i="3"/>
  <c r="P518" i="3"/>
  <c r="R518" i="3" s="1"/>
  <c r="O518" i="3"/>
  <c r="S518" i="3" s="1"/>
  <c r="T517" i="3"/>
  <c r="Q517" i="3"/>
  <c r="R517" i="3" s="1"/>
  <c r="P517" i="3"/>
  <c r="O517" i="3"/>
  <c r="T516" i="3"/>
  <c r="S516" i="3"/>
  <c r="Q516" i="3"/>
  <c r="P516" i="3"/>
  <c r="O516" i="3"/>
  <c r="U515" i="3"/>
  <c r="T515" i="3"/>
  <c r="R515" i="3"/>
  <c r="O515" i="3"/>
  <c r="S515" i="3" s="1"/>
  <c r="T514" i="3"/>
  <c r="U514" i="3" s="1"/>
  <c r="Q514" i="3"/>
  <c r="P514" i="3"/>
  <c r="R514" i="3" s="1"/>
  <c r="O514" i="3"/>
  <c r="T513" i="3"/>
  <c r="Q513" i="3"/>
  <c r="R513" i="3" s="1"/>
  <c r="P513" i="3"/>
  <c r="O513" i="3"/>
  <c r="T512" i="3"/>
  <c r="U512" i="3" s="1"/>
  <c r="R512" i="3"/>
  <c r="O512" i="3"/>
  <c r="S512" i="3" s="1"/>
  <c r="U511" i="3"/>
  <c r="T511" i="3"/>
  <c r="Q511" i="3"/>
  <c r="P511" i="3"/>
  <c r="R511" i="3" s="1"/>
  <c r="O511" i="3"/>
  <c r="T510" i="3"/>
  <c r="U510" i="3" s="1"/>
  <c r="Q510" i="3"/>
  <c r="R510" i="3" s="1"/>
  <c r="P510" i="3"/>
  <c r="O510" i="3"/>
  <c r="T509" i="3"/>
  <c r="U509" i="3" s="1"/>
  <c r="S509" i="3"/>
  <c r="Q509" i="3"/>
  <c r="P509" i="3"/>
  <c r="R509" i="3" s="1"/>
  <c r="O509" i="3"/>
  <c r="T508" i="3"/>
  <c r="U508" i="3" s="1"/>
  <c r="R508" i="3"/>
  <c r="Q508" i="3"/>
  <c r="P508" i="3"/>
  <c r="O508" i="3"/>
  <c r="S508" i="3" s="1"/>
  <c r="T507" i="3"/>
  <c r="U507" i="3" s="1"/>
  <c r="R507" i="3"/>
  <c r="O507" i="3"/>
  <c r="S507" i="3" s="1"/>
  <c r="T506" i="3"/>
  <c r="U506" i="3" s="1"/>
  <c r="R506" i="3"/>
  <c r="O506" i="3"/>
  <c r="S506" i="3" s="1"/>
  <c r="T505" i="3"/>
  <c r="U505" i="3" s="1"/>
  <c r="Q505" i="3"/>
  <c r="P505" i="3"/>
  <c r="R505" i="3" s="1"/>
  <c r="O505" i="3"/>
  <c r="S505" i="3" s="1"/>
  <c r="T504" i="3"/>
  <c r="Q504" i="3"/>
  <c r="U504" i="3" s="1"/>
  <c r="P504" i="3"/>
  <c r="O504" i="3"/>
  <c r="T503" i="3"/>
  <c r="U503" i="3" s="1"/>
  <c r="S503" i="3"/>
  <c r="R503" i="3"/>
  <c r="O503" i="3"/>
  <c r="T502" i="3"/>
  <c r="U502" i="3" s="1"/>
  <c r="S502" i="3"/>
  <c r="R502" i="3"/>
  <c r="O502" i="3"/>
  <c r="T501" i="3"/>
  <c r="S501" i="3"/>
  <c r="Q501" i="3"/>
  <c r="P501" i="3"/>
  <c r="O501" i="3"/>
  <c r="T500" i="3"/>
  <c r="U500" i="3" s="1"/>
  <c r="Q500" i="3"/>
  <c r="P500" i="3"/>
  <c r="R500" i="3" s="1"/>
  <c r="O500" i="3"/>
  <c r="S500" i="3" s="1"/>
  <c r="T499" i="3"/>
  <c r="U499" i="3" s="1"/>
  <c r="R499" i="3"/>
  <c r="O499" i="3"/>
  <c r="S499" i="3" s="1"/>
  <c r="T498" i="3"/>
  <c r="U498" i="3" s="1"/>
  <c r="R498" i="3"/>
  <c r="O498" i="3"/>
  <c r="S498" i="3" s="1"/>
  <c r="T497" i="3"/>
  <c r="U497" i="3" s="1"/>
  <c r="Q497" i="3"/>
  <c r="P497" i="3"/>
  <c r="R497" i="3" s="1"/>
  <c r="O497" i="3"/>
  <c r="S497" i="3" s="1"/>
  <c r="T496" i="3"/>
  <c r="Q496" i="3"/>
  <c r="AV377" i="2" s="1"/>
  <c r="P496" i="3"/>
  <c r="R496" i="3" s="1"/>
  <c r="O496" i="3"/>
  <c r="S496" i="3" s="1"/>
  <c r="T495" i="3"/>
  <c r="Q495" i="3"/>
  <c r="S495" i="3" s="1"/>
  <c r="P495" i="3"/>
  <c r="O495" i="3"/>
  <c r="T494" i="3"/>
  <c r="Q494" i="3"/>
  <c r="U494" i="3" s="1"/>
  <c r="P494" i="3"/>
  <c r="O494" i="3"/>
  <c r="T493" i="3"/>
  <c r="U493" i="3" s="1"/>
  <c r="R493" i="3"/>
  <c r="O493" i="3"/>
  <c r="S493" i="3" s="1"/>
  <c r="T492" i="3"/>
  <c r="U492" i="3" s="1"/>
  <c r="R492" i="3"/>
  <c r="O492" i="3"/>
  <c r="S492" i="3" s="1"/>
  <c r="T491" i="3"/>
  <c r="U491" i="3" s="1"/>
  <c r="R491" i="3"/>
  <c r="O491" i="3"/>
  <c r="S491" i="3" s="1"/>
  <c r="T490" i="3"/>
  <c r="Q490" i="3"/>
  <c r="P490" i="3"/>
  <c r="R490" i="3" s="1"/>
  <c r="O490" i="3"/>
  <c r="T489" i="3"/>
  <c r="Q489" i="3"/>
  <c r="U489" i="3" s="1"/>
  <c r="P489" i="3"/>
  <c r="O489" i="3"/>
  <c r="T488" i="3"/>
  <c r="U488" i="3" s="1"/>
  <c r="Q488" i="3"/>
  <c r="R488" i="3" s="1"/>
  <c r="P488" i="3"/>
  <c r="O488" i="3"/>
  <c r="U487" i="3"/>
  <c r="T487" i="3"/>
  <c r="Q487" i="3"/>
  <c r="P487" i="3"/>
  <c r="R487" i="3" s="1"/>
  <c r="O487" i="3"/>
  <c r="S487" i="3" s="1"/>
  <c r="T486" i="3"/>
  <c r="U486" i="3" s="1"/>
  <c r="R486" i="3"/>
  <c r="Q486" i="3"/>
  <c r="P486" i="3"/>
  <c r="O486" i="3"/>
  <c r="S486" i="3" s="1"/>
  <c r="T485" i="3"/>
  <c r="R485" i="3"/>
  <c r="Q485" i="3"/>
  <c r="P485" i="3"/>
  <c r="O485" i="3"/>
  <c r="T484" i="3"/>
  <c r="U484" i="3" s="1"/>
  <c r="Q484" i="3"/>
  <c r="P484" i="3"/>
  <c r="R484" i="3" s="1"/>
  <c r="O484" i="3"/>
  <c r="T483" i="3"/>
  <c r="Q483" i="3"/>
  <c r="R483" i="3" s="1"/>
  <c r="P483" i="3"/>
  <c r="O483" i="3"/>
  <c r="T482" i="3"/>
  <c r="Q482" i="3"/>
  <c r="P482" i="3"/>
  <c r="O482" i="3"/>
  <c r="T481" i="3"/>
  <c r="U481" i="3" s="1"/>
  <c r="Q481" i="3"/>
  <c r="P481" i="3"/>
  <c r="R481" i="3" s="1"/>
  <c r="O481" i="3"/>
  <c r="S481" i="3" s="1"/>
  <c r="T480" i="3"/>
  <c r="U480" i="3" s="1"/>
  <c r="Q480" i="3"/>
  <c r="R480" i="3" s="1"/>
  <c r="P480" i="3"/>
  <c r="O480" i="3"/>
  <c r="T479" i="3"/>
  <c r="Q479" i="3"/>
  <c r="P479" i="3"/>
  <c r="O479" i="3"/>
  <c r="T478" i="3"/>
  <c r="U478" i="3" s="1"/>
  <c r="Q478" i="3"/>
  <c r="P478" i="3"/>
  <c r="R478" i="3" s="1"/>
  <c r="O478" i="3"/>
  <c r="S478" i="3" s="1"/>
  <c r="T477" i="3"/>
  <c r="U477" i="3" s="1"/>
  <c r="R477" i="3"/>
  <c r="O477" i="3"/>
  <c r="S477" i="3" s="1"/>
  <c r="T476" i="3"/>
  <c r="Q476" i="3"/>
  <c r="S476" i="3" s="1"/>
  <c r="P476" i="3"/>
  <c r="O476" i="3"/>
  <c r="U475" i="3"/>
  <c r="T475" i="3"/>
  <c r="Q475" i="3"/>
  <c r="P475" i="3"/>
  <c r="R475" i="3" s="1"/>
  <c r="O475" i="3"/>
  <c r="S475" i="3" s="1"/>
  <c r="T474" i="3"/>
  <c r="Q474" i="3"/>
  <c r="U474" i="3" s="1"/>
  <c r="P474" i="3"/>
  <c r="O474" i="3"/>
  <c r="T473" i="3"/>
  <c r="U473" i="3" s="1"/>
  <c r="R473" i="3"/>
  <c r="O473" i="3"/>
  <c r="S473" i="3" s="1"/>
  <c r="T472" i="3"/>
  <c r="U472" i="3" s="1"/>
  <c r="Q472" i="3"/>
  <c r="P472" i="3"/>
  <c r="R472" i="3" s="1"/>
  <c r="O472" i="3"/>
  <c r="S472" i="3" s="1"/>
  <c r="T471" i="3"/>
  <c r="U471" i="3" s="1"/>
  <c r="R471" i="3"/>
  <c r="O471" i="3"/>
  <c r="S471" i="3" s="1"/>
  <c r="T470" i="3"/>
  <c r="U470" i="3" s="1"/>
  <c r="R470" i="3"/>
  <c r="Q470" i="3"/>
  <c r="P470" i="3"/>
  <c r="O470" i="3"/>
  <c r="T469" i="3"/>
  <c r="U469" i="3" s="1"/>
  <c r="Q469" i="3"/>
  <c r="P469" i="3"/>
  <c r="R469" i="3" s="1"/>
  <c r="O469" i="3"/>
  <c r="S469" i="3" s="1"/>
  <c r="T468" i="3"/>
  <c r="Q468" i="3"/>
  <c r="U468" i="3" s="1"/>
  <c r="P468" i="3"/>
  <c r="O468" i="3"/>
  <c r="T467" i="3"/>
  <c r="R467" i="3"/>
  <c r="Q467" i="3"/>
  <c r="P467" i="3"/>
  <c r="O467" i="3"/>
  <c r="T466" i="3"/>
  <c r="Q466" i="3"/>
  <c r="P466" i="3"/>
  <c r="R466" i="3" s="1"/>
  <c r="O466" i="3"/>
  <c r="U465" i="3"/>
  <c r="T465" i="3"/>
  <c r="Q465" i="3"/>
  <c r="P465" i="3"/>
  <c r="R465" i="3" s="1"/>
  <c r="O465" i="3"/>
  <c r="T464" i="3"/>
  <c r="Q464" i="3"/>
  <c r="P464" i="3"/>
  <c r="O464" i="3"/>
  <c r="T463" i="3"/>
  <c r="U463" i="3" s="1"/>
  <c r="S463" i="3"/>
  <c r="Q463" i="3"/>
  <c r="P463" i="3"/>
  <c r="R463" i="3" s="1"/>
  <c r="O463" i="3"/>
  <c r="T462" i="3"/>
  <c r="R462" i="3"/>
  <c r="Q462" i="3"/>
  <c r="P462" i="3"/>
  <c r="O462" i="3"/>
  <c r="S462" i="3" s="1"/>
  <c r="T461" i="3"/>
  <c r="U461" i="3" s="1"/>
  <c r="R461" i="3"/>
  <c r="O461" i="3"/>
  <c r="S461" i="3" s="1"/>
  <c r="U460" i="3"/>
  <c r="T460" i="3"/>
  <c r="R460" i="3"/>
  <c r="Q460" i="3"/>
  <c r="P460" i="3"/>
  <c r="O460" i="3"/>
  <c r="S460" i="3" s="1"/>
  <c r="U459" i="3"/>
  <c r="T459" i="3"/>
  <c r="Q459" i="3"/>
  <c r="P459" i="3"/>
  <c r="R459" i="3" s="1"/>
  <c r="O459" i="3"/>
  <c r="T458" i="3"/>
  <c r="Q458" i="3"/>
  <c r="P458" i="3"/>
  <c r="O458" i="3"/>
  <c r="S458" i="3" s="1"/>
  <c r="U457" i="3"/>
  <c r="T457" i="3"/>
  <c r="Q457" i="3"/>
  <c r="P457" i="3"/>
  <c r="R457" i="3" s="1"/>
  <c r="O457" i="3"/>
  <c r="T456" i="3"/>
  <c r="Q456" i="3"/>
  <c r="P456" i="3"/>
  <c r="R456" i="3" s="1"/>
  <c r="O456" i="3"/>
  <c r="T455" i="3"/>
  <c r="U455" i="3" s="1"/>
  <c r="R455" i="3"/>
  <c r="O455" i="3"/>
  <c r="S455" i="3" s="1"/>
  <c r="T454" i="3"/>
  <c r="U454" i="3" s="1"/>
  <c r="R454" i="3"/>
  <c r="O454" i="3"/>
  <c r="S454" i="3" s="1"/>
  <c r="T453" i="3"/>
  <c r="U453" i="3" s="1"/>
  <c r="S453" i="3"/>
  <c r="Q453" i="3"/>
  <c r="P453" i="3"/>
  <c r="R453" i="3" s="1"/>
  <c r="O453" i="3"/>
  <c r="U452" i="3"/>
  <c r="T452" i="3"/>
  <c r="R452" i="3"/>
  <c r="O452" i="3"/>
  <c r="S452" i="3" s="1"/>
  <c r="T451" i="3"/>
  <c r="U451" i="3" s="1"/>
  <c r="R451" i="3"/>
  <c r="O451" i="3"/>
  <c r="S451" i="3" s="1"/>
  <c r="T450" i="3"/>
  <c r="U450" i="3" s="1"/>
  <c r="S450" i="3"/>
  <c r="R450" i="3"/>
  <c r="O450" i="3"/>
  <c r="T449" i="3"/>
  <c r="U449" i="3" s="1"/>
  <c r="Q449" i="3"/>
  <c r="P449" i="3"/>
  <c r="R449" i="3" s="1"/>
  <c r="O449" i="3"/>
  <c r="U448" i="3"/>
  <c r="T448" i="3"/>
  <c r="Q448" i="3"/>
  <c r="P448" i="3"/>
  <c r="R448" i="3" s="1"/>
  <c r="O448" i="3"/>
  <c r="S448" i="3" s="1"/>
  <c r="T447" i="3"/>
  <c r="U447" i="3" s="1"/>
  <c r="R447" i="3"/>
  <c r="O447" i="3"/>
  <c r="S447" i="3" s="1"/>
  <c r="T446" i="3"/>
  <c r="U446" i="3" s="1"/>
  <c r="Q446" i="3"/>
  <c r="P446" i="3"/>
  <c r="R446" i="3" s="1"/>
  <c r="O446" i="3"/>
  <c r="S446" i="3" s="1"/>
  <c r="T445" i="3"/>
  <c r="U445" i="3" s="1"/>
  <c r="R445" i="3"/>
  <c r="Q445" i="3"/>
  <c r="S445" i="3" s="1"/>
  <c r="P445" i="3"/>
  <c r="O445" i="3"/>
  <c r="T444" i="3"/>
  <c r="Q444" i="3"/>
  <c r="P444" i="3"/>
  <c r="O444" i="3"/>
  <c r="S444" i="3" s="1"/>
  <c r="T443" i="3"/>
  <c r="U443" i="3" s="1"/>
  <c r="Q443" i="3"/>
  <c r="S443" i="3" s="1"/>
  <c r="P443" i="3"/>
  <c r="O443" i="3"/>
  <c r="U442" i="3"/>
  <c r="T442" i="3"/>
  <c r="Q442" i="3"/>
  <c r="P442" i="3"/>
  <c r="R442" i="3" s="1"/>
  <c r="O442" i="3"/>
  <c r="S442" i="3" s="1"/>
  <c r="T441" i="3"/>
  <c r="U441" i="3" s="1"/>
  <c r="Q441" i="3"/>
  <c r="P441" i="3"/>
  <c r="R441" i="3" s="1"/>
  <c r="O441" i="3"/>
  <c r="T440" i="3"/>
  <c r="U440" i="3" s="1"/>
  <c r="Q440" i="3"/>
  <c r="S440" i="3" s="1"/>
  <c r="P440" i="3"/>
  <c r="O440" i="3"/>
  <c r="T439" i="3"/>
  <c r="Q439" i="3"/>
  <c r="P439" i="3"/>
  <c r="O439" i="3"/>
  <c r="T438" i="3"/>
  <c r="S438" i="3"/>
  <c r="Q438" i="3"/>
  <c r="P438" i="3"/>
  <c r="O438" i="3"/>
  <c r="T437" i="3"/>
  <c r="Q437" i="3"/>
  <c r="U437" i="3" s="1"/>
  <c r="P437" i="3"/>
  <c r="R437" i="3" s="1"/>
  <c r="O437" i="3"/>
  <c r="S437" i="3" s="1"/>
  <c r="T436" i="3"/>
  <c r="Q436" i="3"/>
  <c r="U436" i="3" s="1"/>
  <c r="P436" i="3"/>
  <c r="O436" i="3"/>
  <c r="T435" i="3"/>
  <c r="Q435" i="3"/>
  <c r="S435" i="3" s="1"/>
  <c r="P435" i="3"/>
  <c r="O435" i="3"/>
  <c r="T434" i="3"/>
  <c r="U434" i="3" s="1"/>
  <c r="Q434" i="3"/>
  <c r="P434" i="3"/>
  <c r="R434" i="3" s="1"/>
  <c r="O434" i="3"/>
  <c r="S434" i="3" s="1"/>
  <c r="T433" i="3"/>
  <c r="U433" i="3" s="1"/>
  <c r="R433" i="3"/>
  <c r="Q433" i="3"/>
  <c r="P433" i="3"/>
  <c r="O433" i="3"/>
  <c r="S433" i="3" s="1"/>
  <c r="T432" i="3"/>
  <c r="U432" i="3" s="1"/>
  <c r="Q432" i="3"/>
  <c r="P432" i="3"/>
  <c r="R432" i="3" s="1"/>
  <c r="O432" i="3"/>
  <c r="T431" i="3"/>
  <c r="U431" i="3" s="1"/>
  <c r="R431" i="3"/>
  <c r="O431" i="3"/>
  <c r="S431" i="3" s="1"/>
  <c r="T430" i="3"/>
  <c r="U430" i="3" s="1"/>
  <c r="R430" i="3"/>
  <c r="O430" i="3"/>
  <c r="S430" i="3" s="1"/>
  <c r="T429" i="3"/>
  <c r="U429" i="3" s="1"/>
  <c r="R429" i="3"/>
  <c r="O429" i="3"/>
  <c r="S429" i="3" s="1"/>
  <c r="T428" i="3"/>
  <c r="U428" i="3" s="1"/>
  <c r="Q428" i="3"/>
  <c r="P428" i="3"/>
  <c r="R428" i="3" s="1"/>
  <c r="O428" i="3"/>
  <c r="S428" i="3" s="1"/>
  <c r="U427" i="3"/>
  <c r="T427" i="3"/>
  <c r="S427" i="3"/>
  <c r="R427" i="3"/>
  <c r="O427" i="3"/>
  <c r="T426" i="3"/>
  <c r="U426" i="3" s="1"/>
  <c r="Q426" i="3"/>
  <c r="P426" i="3"/>
  <c r="O426" i="3"/>
  <c r="T425" i="3"/>
  <c r="U425" i="3" s="1"/>
  <c r="R425" i="3"/>
  <c r="Q425" i="3"/>
  <c r="P425" i="3"/>
  <c r="O425" i="3"/>
  <c r="S425" i="3" s="1"/>
  <c r="U424" i="3"/>
  <c r="T424" i="3"/>
  <c r="R424" i="3"/>
  <c r="O424" i="3"/>
  <c r="S424" i="3" s="1"/>
  <c r="T423" i="3"/>
  <c r="Q423" i="3"/>
  <c r="U423" i="3" s="1"/>
  <c r="P423" i="3"/>
  <c r="R423" i="3" s="1"/>
  <c r="O423" i="3"/>
  <c r="S423" i="3" s="1"/>
  <c r="T422" i="3"/>
  <c r="Q422" i="3"/>
  <c r="U422" i="3" s="1"/>
  <c r="P422" i="3"/>
  <c r="O422" i="3"/>
  <c r="T421" i="3"/>
  <c r="Q421" i="3"/>
  <c r="S421" i="3" s="1"/>
  <c r="P421" i="3"/>
  <c r="O421" i="3"/>
  <c r="T420" i="3"/>
  <c r="U420" i="3" s="1"/>
  <c r="R420" i="3"/>
  <c r="O420" i="3"/>
  <c r="S420" i="3" s="1"/>
  <c r="T419" i="3"/>
  <c r="U419" i="3" s="1"/>
  <c r="R419" i="3"/>
  <c r="O419" i="3"/>
  <c r="S419" i="3" s="1"/>
  <c r="T418" i="3"/>
  <c r="Q418" i="3"/>
  <c r="U418" i="3" s="1"/>
  <c r="P418" i="3"/>
  <c r="O418" i="3"/>
  <c r="T417" i="3"/>
  <c r="Q417" i="3"/>
  <c r="S417" i="3" s="1"/>
  <c r="P417" i="3"/>
  <c r="O417" i="3"/>
  <c r="T416" i="3"/>
  <c r="U416" i="3" s="1"/>
  <c r="R416" i="3"/>
  <c r="O416" i="3"/>
  <c r="S416" i="3" s="1"/>
  <c r="T415" i="3"/>
  <c r="U415" i="3" s="1"/>
  <c r="Q415" i="3"/>
  <c r="P415" i="3"/>
  <c r="O415" i="3"/>
  <c r="T414" i="3"/>
  <c r="U414" i="3" s="1"/>
  <c r="Q414" i="3"/>
  <c r="P414" i="3"/>
  <c r="R414" i="3" s="1"/>
  <c r="O414" i="3"/>
  <c r="S414" i="3" s="1"/>
  <c r="U413" i="3"/>
  <c r="T413" i="3"/>
  <c r="R413" i="3"/>
  <c r="Q413" i="3"/>
  <c r="P413" i="3"/>
  <c r="O413" i="3"/>
  <c r="S413" i="3" s="1"/>
  <c r="T412" i="3"/>
  <c r="Q412" i="3"/>
  <c r="P412" i="3"/>
  <c r="O412" i="3"/>
  <c r="T411" i="3"/>
  <c r="U411" i="3" s="1"/>
  <c r="R411" i="3"/>
  <c r="O411" i="3"/>
  <c r="S411" i="3" s="1"/>
  <c r="T410" i="3"/>
  <c r="U410" i="3" s="1"/>
  <c r="R410" i="3"/>
  <c r="O410" i="3"/>
  <c r="S410" i="3" s="1"/>
  <c r="T409" i="3"/>
  <c r="U409" i="3" s="1"/>
  <c r="Q409" i="3"/>
  <c r="P409" i="3"/>
  <c r="R409" i="3" s="1"/>
  <c r="O409" i="3"/>
  <c r="S409" i="3" s="1"/>
  <c r="U408" i="3"/>
  <c r="T408" i="3"/>
  <c r="R408" i="3"/>
  <c r="O408" i="3"/>
  <c r="S408" i="3" s="1"/>
  <c r="T407" i="3"/>
  <c r="Q407" i="3"/>
  <c r="P407" i="3"/>
  <c r="R407" i="3" s="1"/>
  <c r="O407" i="3"/>
  <c r="T406" i="3"/>
  <c r="U406" i="3" s="1"/>
  <c r="Q406" i="3"/>
  <c r="P406" i="3"/>
  <c r="R406" i="3" s="1"/>
  <c r="O406" i="3"/>
  <c r="T405" i="3"/>
  <c r="U405" i="3" s="1"/>
  <c r="I32" i="5" s="1"/>
  <c r="R405" i="3"/>
  <c r="O405" i="3"/>
  <c r="S405" i="3" s="1"/>
  <c r="T404" i="3"/>
  <c r="Q404" i="3"/>
  <c r="U404" i="3" s="1"/>
  <c r="P404" i="3"/>
  <c r="O404" i="3"/>
  <c r="T403" i="3"/>
  <c r="Q403" i="3"/>
  <c r="S403" i="3" s="1"/>
  <c r="P403" i="3"/>
  <c r="O403" i="3"/>
  <c r="T402" i="3"/>
  <c r="U402" i="3" s="1"/>
  <c r="Q402" i="3"/>
  <c r="P402" i="3"/>
  <c r="R402" i="3" s="1"/>
  <c r="O402" i="3"/>
  <c r="S402" i="3" s="1"/>
  <c r="T401" i="3"/>
  <c r="U401" i="3" s="1"/>
  <c r="Q401" i="3"/>
  <c r="R401" i="3" s="1"/>
  <c r="P401" i="3"/>
  <c r="O401" i="3"/>
  <c r="S401" i="3" s="1"/>
  <c r="T400" i="3"/>
  <c r="U400" i="3" s="1"/>
  <c r="Q400" i="3"/>
  <c r="P400" i="3"/>
  <c r="O400" i="3"/>
  <c r="S400" i="3" s="1"/>
  <c r="T399" i="3"/>
  <c r="U399" i="3" s="1"/>
  <c r="R399" i="3"/>
  <c r="Q399" i="3"/>
  <c r="P399" i="3"/>
  <c r="O399" i="3"/>
  <c r="S399" i="3" s="1"/>
  <c r="T398" i="3"/>
  <c r="U398" i="3" s="1"/>
  <c r="Q398" i="3"/>
  <c r="S398" i="3" s="1"/>
  <c r="P398" i="3"/>
  <c r="R398" i="3" s="1"/>
  <c r="O398" i="3"/>
  <c r="U397" i="3"/>
  <c r="T397" i="3"/>
  <c r="Q397" i="3"/>
  <c r="P397" i="3"/>
  <c r="R397" i="3" s="1"/>
  <c r="O397" i="3"/>
  <c r="S397" i="3" s="1"/>
  <c r="T396" i="3"/>
  <c r="Q396" i="3"/>
  <c r="P396" i="3"/>
  <c r="O396" i="3"/>
  <c r="T395" i="3"/>
  <c r="Q395" i="3"/>
  <c r="P395" i="3"/>
  <c r="R395" i="3" s="1"/>
  <c r="O395" i="3"/>
  <c r="T394" i="3"/>
  <c r="Q394" i="3"/>
  <c r="U394" i="3" s="1"/>
  <c r="P394" i="3"/>
  <c r="O394" i="3"/>
  <c r="T393" i="3"/>
  <c r="R393" i="3"/>
  <c r="Q393" i="3"/>
  <c r="P393" i="3"/>
  <c r="O393" i="3"/>
  <c r="U392" i="3"/>
  <c r="T392" i="3"/>
  <c r="Q392" i="3"/>
  <c r="P392" i="3"/>
  <c r="R392" i="3" s="1"/>
  <c r="O392" i="3"/>
  <c r="S392" i="3" s="1"/>
  <c r="T391" i="3"/>
  <c r="Q391" i="3"/>
  <c r="R391" i="3" s="1"/>
  <c r="P391" i="3"/>
  <c r="O391" i="3"/>
  <c r="T390" i="3"/>
  <c r="Q390" i="3"/>
  <c r="S390" i="3" s="1"/>
  <c r="P390" i="3"/>
  <c r="O390" i="3"/>
  <c r="T389" i="3"/>
  <c r="U389" i="3" s="1"/>
  <c r="Q389" i="3"/>
  <c r="P389" i="3"/>
  <c r="R389" i="3" s="1"/>
  <c r="O389" i="3"/>
  <c r="S389" i="3" s="1"/>
  <c r="T388" i="3"/>
  <c r="Q388" i="3"/>
  <c r="U388" i="3" s="1"/>
  <c r="P388" i="3"/>
  <c r="O388" i="3"/>
  <c r="S388" i="3" s="1"/>
  <c r="T387" i="3"/>
  <c r="Q387" i="3"/>
  <c r="P387" i="3"/>
  <c r="R387" i="3" s="1"/>
  <c r="O387" i="3"/>
  <c r="T386" i="3"/>
  <c r="U386" i="3" s="1"/>
  <c r="Q386" i="3"/>
  <c r="P386" i="3"/>
  <c r="R386" i="3" s="1"/>
  <c r="O386" i="3"/>
  <c r="T385" i="3"/>
  <c r="Q385" i="3"/>
  <c r="P385" i="3"/>
  <c r="R385" i="3" s="1"/>
  <c r="O385" i="3"/>
  <c r="T384" i="3"/>
  <c r="U384" i="3" s="1"/>
  <c r="R384" i="3"/>
  <c r="O384" i="3"/>
  <c r="S384" i="3" s="1"/>
  <c r="U383" i="3"/>
  <c r="T383" i="3"/>
  <c r="S383" i="3"/>
  <c r="Q383" i="3"/>
  <c r="P383" i="3"/>
  <c r="R383" i="3" s="1"/>
  <c r="O383" i="3"/>
  <c r="T382" i="3"/>
  <c r="Q382" i="3"/>
  <c r="U382" i="3" s="1"/>
  <c r="P382" i="3"/>
  <c r="O382" i="3"/>
  <c r="S382" i="3" s="1"/>
  <c r="T381" i="3"/>
  <c r="U381" i="3" s="1"/>
  <c r="Q381" i="3"/>
  <c r="S381" i="3" s="1"/>
  <c r="P381" i="3"/>
  <c r="R381" i="3" s="1"/>
  <c r="O381" i="3"/>
  <c r="T380" i="3"/>
  <c r="U380" i="3" s="1"/>
  <c r="Q380" i="3"/>
  <c r="P380" i="3"/>
  <c r="O380" i="3"/>
  <c r="T379" i="3"/>
  <c r="U379" i="3" s="1"/>
  <c r="R379" i="3"/>
  <c r="O379" i="3"/>
  <c r="S379" i="3" s="1"/>
  <c r="T378" i="3"/>
  <c r="Q378" i="3"/>
  <c r="P378" i="3"/>
  <c r="R378" i="3" s="1"/>
  <c r="O378" i="3"/>
  <c r="U377" i="3"/>
  <c r="T377" i="3"/>
  <c r="S377" i="3"/>
  <c r="Q377" i="3"/>
  <c r="P377" i="3"/>
  <c r="O377" i="3"/>
  <c r="U376" i="3"/>
  <c r="T376" i="3"/>
  <c r="R376" i="3"/>
  <c r="O376" i="3"/>
  <c r="S376" i="3" s="1"/>
  <c r="T375" i="3"/>
  <c r="U375" i="3" s="1"/>
  <c r="Q375" i="3"/>
  <c r="P375" i="3"/>
  <c r="R375" i="3" s="1"/>
  <c r="O375" i="3"/>
  <c r="S375" i="3" s="1"/>
  <c r="T374" i="3"/>
  <c r="U374" i="3" s="1"/>
  <c r="S374" i="3"/>
  <c r="R374" i="3"/>
  <c r="O374" i="3"/>
  <c r="T373" i="3"/>
  <c r="U373" i="3" s="1"/>
  <c r="S373" i="3"/>
  <c r="Q373" i="3"/>
  <c r="P373" i="3"/>
  <c r="R373" i="3" s="1"/>
  <c r="O373" i="3"/>
  <c r="T372" i="3"/>
  <c r="Q372" i="3"/>
  <c r="P372" i="3"/>
  <c r="O372" i="3"/>
  <c r="S372" i="3" s="1"/>
  <c r="T371" i="3"/>
  <c r="U371" i="3" s="1"/>
  <c r="Q371" i="3"/>
  <c r="S371" i="3" s="1"/>
  <c r="P371" i="3"/>
  <c r="R371" i="3" s="1"/>
  <c r="O371" i="3"/>
  <c r="U370" i="3"/>
  <c r="T370" i="3"/>
  <c r="Q370" i="3"/>
  <c r="P370" i="3"/>
  <c r="R370" i="3" s="1"/>
  <c r="O370" i="3"/>
  <c r="S370" i="3" s="1"/>
  <c r="T369" i="3"/>
  <c r="U369" i="3" s="1"/>
  <c r="Q369" i="3"/>
  <c r="P369" i="3"/>
  <c r="R369" i="3" s="1"/>
  <c r="O369" i="3"/>
  <c r="T368" i="3"/>
  <c r="U368" i="3" s="1"/>
  <c r="S368" i="3"/>
  <c r="Q368" i="3"/>
  <c r="P368" i="3"/>
  <c r="R368" i="3" s="1"/>
  <c r="O368" i="3"/>
  <c r="T367" i="3"/>
  <c r="U367" i="3" s="1"/>
  <c r="R367" i="3"/>
  <c r="O367" i="3"/>
  <c r="S367" i="3" s="1"/>
  <c r="T366" i="3"/>
  <c r="Q366" i="3"/>
  <c r="U366" i="3" s="1"/>
  <c r="P366" i="3"/>
  <c r="O366" i="3"/>
  <c r="T365" i="3"/>
  <c r="U365" i="3" s="1"/>
  <c r="R365" i="3"/>
  <c r="O365" i="3"/>
  <c r="S365" i="3" s="1"/>
  <c r="T364" i="3"/>
  <c r="U364" i="3" s="1"/>
  <c r="S364" i="3"/>
  <c r="Q364" i="3"/>
  <c r="P364" i="3"/>
  <c r="R364" i="3" s="1"/>
  <c r="O364" i="3"/>
  <c r="T363" i="3"/>
  <c r="U363" i="3" s="1"/>
  <c r="R363" i="3"/>
  <c r="O363" i="3"/>
  <c r="S363" i="3" s="1"/>
  <c r="T362" i="3"/>
  <c r="Q362" i="3"/>
  <c r="U362" i="3" s="1"/>
  <c r="P362" i="3"/>
  <c r="O362" i="3"/>
  <c r="T361" i="3"/>
  <c r="U361" i="3" s="1"/>
  <c r="R361" i="3"/>
  <c r="O361" i="3"/>
  <c r="S361" i="3" s="1"/>
  <c r="T360" i="3"/>
  <c r="U360" i="3" s="1"/>
  <c r="S360" i="3"/>
  <c r="Q360" i="3"/>
  <c r="P360" i="3"/>
  <c r="R360" i="3" s="1"/>
  <c r="O360" i="3"/>
  <c r="T359" i="3"/>
  <c r="U359" i="3" s="1"/>
  <c r="R359" i="3"/>
  <c r="O359" i="3"/>
  <c r="S359" i="3" s="1"/>
  <c r="T358" i="3"/>
  <c r="U358" i="3" s="1"/>
  <c r="R358" i="3"/>
  <c r="O358" i="3"/>
  <c r="S358" i="3" s="1"/>
  <c r="T357" i="3"/>
  <c r="U357" i="3" s="1"/>
  <c r="R357" i="3"/>
  <c r="Q357" i="3"/>
  <c r="P357" i="3"/>
  <c r="O357" i="3"/>
  <c r="S357" i="3" s="1"/>
  <c r="U356" i="3"/>
  <c r="T356" i="3"/>
  <c r="S356" i="3"/>
  <c r="Q356" i="3"/>
  <c r="P356" i="3"/>
  <c r="R356" i="3" s="1"/>
  <c r="O356" i="3"/>
  <c r="T355" i="3"/>
  <c r="Q355" i="3"/>
  <c r="P355" i="3"/>
  <c r="R355" i="3" s="1"/>
  <c r="O355" i="3"/>
  <c r="T354" i="3"/>
  <c r="Q354" i="3"/>
  <c r="S354" i="3" s="1"/>
  <c r="P354" i="3"/>
  <c r="O354" i="3"/>
  <c r="T353" i="3"/>
  <c r="U353" i="3" s="1"/>
  <c r="Q353" i="3"/>
  <c r="P353" i="3"/>
  <c r="O353" i="3"/>
  <c r="S353" i="3" s="1"/>
  <c r="T352" i="3"/>
  <c r="Q352" i="3"/>
  <c r="U352" i="3" s="1"/>
  <c r="P352" i="3"/>
  <c r="O352" i="3"/>
  <c r="S352" i="3" s="1"/>
  <c r="T351" i="3"/>
  <c r="Q351" i="3"/>
  <c r="P351" i="3"/>
  <c r="O351" i="3"/>
  <c r="T350" i="3"/>
  <c r="U350" i="3" s="1"/>
  <c r="Q350" i="3"/>
  <c r="P350" i="3"/>
  <c r="R350" i="3" s="1"/>
  <c r="O350" i="3"/>
  <c r="S350" i="3" s="1"/>
  <c r="T349" i="3"/>
  <c r="Q349" i="3"/>
  <c r="R349" i="3" s="1"/>
  <c r="P349" i="3"/>
  <c r="O349" i="3"/>
  <c r="T348" i="3"/>
  <c r="U348" i="3" s="1"/>
  <c r="Q348" i="3"/>
  <c r="P348" i="3"/>
  <c r="O348" i="3"/>
  <c r="S348" i="3" s="1"/>
  <c r="T347" i="3"/>
  <c r="Q347" i="3"/>
  <c r="P347" i="3"/>
  <c r="R347" i="3" s="1"/>
  <c r="O347" i="3"/>
  <c r="S347" i="3" s="1"/>
  <c r="T346" i="3"/>
  <c r="U346" i="3" s="1"/>
  <c r="Q346" i="3"/>
  <c r="S346" i="3" s="1"/>
  <c r="P346" i="3"/>
  <c r="R346" i="3" s="1"/>
  <c r="O346" i="3"/>
  <c r="T345" i="3"/>
  <c r="U345" i="3" s="1"/>
  <c r="S345" i="3"/>
  <c r="Q345" i="3"/>
  <c r="P345" i="3"/>
  <c r="R345" i="3" s="1"/>
  <c r="O345" i="3"/>
  <c r="T344" i="3"/>
  <c r="Q344" i="3"/>
  <c r="P344" i="3"/>
  <c r="O344" i="3"/>
  <c r="S344" i="3" s="1"/>
  <c r="T343" i="3"/>
  <c r="U343" i="3" s="1"/>
  <c r="Q343" i="3"/>
  <c r="S343" i="3" s="1"/>
  <c r="P343" i="3"/>
  <c r="R343" i="3" s="1"/>
  <c r="O343" i="3"/>
  <c r="U342" i="3"/>
  <c r="T342" i="3"/>
  <c r="Q342" i="3"/>
  <c r="P342" i="3"/>
  <c r="R342" i="3" s="1"/>
  <c r="O342" i="3"/>
  <c r="S342" i="3" s="1"/>
  <c r="T341" i="3"/>
  <c r="U341" i="3" s="1"/>
  <c r="Q341" i="3"/>
  <c r="P341" i="3"/>
  <c r="R341" i="3" s="1"/>
  <c r="O341" i="3"/>
  <c r="T340" i="3"/>
  <c r="U340" i="3" s="1"/>
  <c r="S340" i="3"/>
  <c r="Q340" i="3"/>
  <c r="P340" i="3"/>
  <c r="R340" i="3" s="1"/>
  <c r="O340" i="3"/>
  <c r="T339" i="3"/>
  <c r="U339" i="3" s="1"/>
  <c r="Q339" i="3"/>
  <c r="P339" i="3"/>
  <c r="R339" i="3" s="1"/>
  <c r="O339" i="3"/>
  <c r="S339" i="3" s="1"/>
  <c r="T338" i="3"/>
  <c r="U338" i="3" s="1"/>
  <c r="R338" i="3"/>
  <c r="O338" i="3"/>
  <c r="S338" i="3" s="1"/>
  <c r="T337" i="3"/>
  <c r="U337" i="3" s="1"/>
  <c r="R337" i="3"/>
  <c r="O337" i="3"/>
  <c r="S337" i="3" s="1"/>
  <c r="T336" i="3"/>
  <c r="U336" i="3" s="1"/>
  <c r="Q336" i="3"/>
  <c r="P336" i="3"/>
  <c r="O336" i="3"/>
  <c r="S336" i="3" s="1"/>
  <c r="T335" i="3"/>
  <c r="Q335" i="3"/>
  <c r="P335" i="3"/>
  <c r="R335" i="3" s="1"/>
  <c r="O335" i="3"/>
  <c r="S335" i="3" s="1"/>
  <c r="T334" i="3"/>
  <c r="U334" i="3" s="1"/>
  <c r="Q334" i="3"/>
  <c r="S334" i="3" s="1"/>
  <c r="P334" i="3"/>
  <c r="R334" i="3" s="1"/>
  <c r="O334" i="3"/>
  <c r="T333" i="3"/>
  <c r="U333" i="3" s="1"/>
  <c r="S333" i="3"/>
  <c r="Q333" i="3"/>
  <c r="P333" i="3"/>
  <c r="R333" i="3" s="1"/>
  <c r="O333" i="3"/>
  <c r="U332" i="3"/>
  <c r="T332" i="3"/>
  <c r="R332" i="3"/>
  <c r="O332" i="3"/>
  <c r="S332" i="3" s="1"/>
  <c r="T331" i="3"/>
  <c r="U331" i="3" s="1"/>
  <c r="R331" i="3"/>
  <c r="O331" i="3"/>
  <c r="S331" i="3" s="1"/>
  <c r="T330" i="3"/>
  <c r="Q330" i="3"/>
  <c r="S330" i="3" s="1"/>
  <c r="P330" i="3"/>
  <c r="O330" i="3"/>
  <c r="T329" i="3"/>
  <c r="U329" i="3" s="1"/>
  <c r="Q329" i="3"/>
  <c r="P329" i="3"/>
  <c r="O329" i="3"/>
  <c r="S329" i="3" s="1"/>
  <c r="T328" i="3"/>
  <c r="U328" i="3" s="1"/>
  <c r="R328" i="3"/>
  <c r="O328" i="3"/>
  <c r="S328" i="3" s="1"/>
  <c r="T327" i="3"/>
  <c r="U327" i="3" s="1"/>
  <c r="R327" i="3"/>
  <c r="O327" i="3"/>
  <c r="S327" i="3" s="1"/>
  <c r="T326" i="3"/>
  <c r="U326" i="3" s="1"/>
  <c r="Q326" i="3"/>
  <c r="P326" i="3"/>
  <c r="O326" i="3"/>
  <c r="U325" i="3"/>
  <c r="T325" i="3"/>
  <c r="S325" i="3"/>
  <c r="Q325" i="3"/>
  <c r="P325" i="3"/>
  <c r="R325" i="3" s="1"/>
  <c r="O325" i="3"/>
  <c r="T324" i="3"/>
  <c r="Q324" i="3"/>
  <c r="U324" i="3" s="1"/>
  <c r="P324" i="3"/>
  <c r="O324" i="3"/>
  <c r="S324" i="3" s="1"/>
  <c r="T323" i="3"/>
  <c r="U323" i="3" s="1"/>
  <c r="R323" i="3"/>
  <c r="O323" i="3"/>
  <c r="S323" i="3" s="1"/>
  <c r="T322" i="3"/>
  <c r="U322" i="3" s="1"/>
  <c r="Q322" i="3"/>
  <c r="P322" i="3"/>
  <c r="O322" i="3"/>
  <c r="S322" i="3" s="1"/>
  <c r="T321" i="3"/>
  <c r="U321" i="3" s="1"/>
  <c r="R321" i="3"/>
  <c r="Q321" i="3"/>
  <c r="P321" i="3"/>
  <c r="O321" i="3"/>
  <c r="S321" i="3" s="1"/>
  <c r="T320" i="3"/>
  <c r="U320" i="3" s="1"/>
  <c r="Q320" i="3"/>
  <c r="S320" i="3" s="1"/>
  <c r="P320" i="3"/>
  <c r="R320" i="3" s="1"/>
  <c r="O320" i="3"/>
  <c r="U319" i="3"/>
  <c r="T319" i="3"/>
  <c r="R319" i="3"/>
  <c r="O319" i="3"/>
  <c r="S319" i="3" s="1"/>
  <c r="T318" i="3"/>
  <c r="U318" i="3" s="1"/>
  <c r="Q318" i="3"/>
  <c r="P318" i="3"/>
  <c r="R318" i="3" s="1"/>
  <c r="O318" i="3"/>
  <c r="T317" i="3"/>
  <c r="Q317" i="3"/>
  <c r="P317" i="3"/>
  <c r="R317" i="3" s="1"/>
  <c r="O317" i="3"/>
  <c r="T316" i="3"/>
  <c r="U316" i="3" s="1"/>
  <c r="Q316" i="3"/>
  <c r="P316" i="3"/>
  <c r="R316" i="3" s="1"/>
  <c r="O316" i="3"/>
  <c r="S316" i="3" s="1"/>
  <c r="T315" i="3"/>
  <c r="U315" i="3" s="1"/>
  <c r="R315" i="3"/>
  <c r="O315" i="3"/>
  <c r="S315" i="3" s="1"/>
  <c r="U314" i="3"/>
  <c r="T314" i="3"/>
  <c r="R314" i="3"/>
  <c r="O314" i="3"/>
  <c r="S314" i="3" s="1"/>
  <c r="T313" i="3"/>
  <c r="U313" i="3" s="1"/>
  <c r="Q313" i="3"/>
  <c r="R313" i="3" s="1"/>
  <c r="P313" i="3"/>
  <c r="O313" i="3"/>
  <c r="S313" i="3" s="1"/>
  <c r="T312" i="3"/>
  <c r="U312" i="3" s="1"/>
  <c r="R312" i="3"/>
  <c r="O312" i="3"/>
  <c r="S312" i="3" s="1"/>
  <c r="U311" i="3"/>
  <c r="T311" i="3"/>
  <c r="S311" i="3"/>
  <c r="Q311" i="3"/>
  <c r="P311" i="3"/>
  <c r="R311" i="3" s="1"/>
  <c r="O311" i="3"/>
  <c r="T310" i="3"/>
  <c r="Q310" i="3"/>
  <c r="P310" i="3"/>
  <c r="O310" i="3"/>
  <c r="T309" i="3"/>
  <c r="U309" i="3" s="1"/>
  <c r="R309" i="3"/>
  <c r="O309" i="3"/>
  <c r="S309" i="3" s="1"/>
  <c r="T308" i="3"/>
  <c r="U308" i="3" s="1"/>
  <c r="Q308" i="3"/>
  <c r="P308" i="3"/>
  <c r="O308" i="3"/>
  <c r="S308" i="3" s="1"/>
  <c r="T307" i="3"/>
  <c r="Q307" i="3"/>
  <c r="P307" i="3"/>
  <c r="R307" i="3" s="1"/>
  <c r="O307" i="3"/>
  <c r="S307" i="3" s="1"/>
  <c r="T306" i="3"/>
  <c r="U306" i="3" s="1"/>
  <c r="Q306" i="3"/>
  <c r="S306" i="3" s="1"/>
  <c r="P306" i="3"/>
  <c r="R306" i="3" s="1"/>
  <c r="O306" i="3"/>
  <c r="T305" i="3"/>
  <c r="U305" i="3" s="1"/>
  <c r="S305" i="3"/>
  <c r="Q305" i="3"/>
  <c r="P305" i="3"/>
  <c r="R305" i="3" s="1"/>
  <c r="O305" i="3"/>
  <c r="U304" i="3"/>
  <c r="T304" i="3"/>
  <c r="R304" i="3"/>
  <c r="O304" i="3"/>
  <c r="S304" i="3" s="1"/>
  <c r="T303" i="3"/>
  <c r="U303" i="3" s="1"/>
  <c r="R303" i="3"/>
  <c r="O303" i="3"/>
  <c r="S303" i="3" s="1"/>
  <c r="T302" i="3"/>
  <c r="Q302" i="3"/>
  <c r="S302" i="3" s="1"/>
  <c r="P302" i="3"/>
  <c r="O302" i="3"/>
  <c r="T301" i="3"/>
  <c r="U301" i="3" s="1"/>
  <c r="Q301" i="3"/>
  <c r="P301" i="3"/>
  <c r="O301" i="3"/>
  <c r="S301" i="3" s="1"/>
  <c r="T300" i="3"/>
  <c r="Q300" i="3"/>
  <c r="U300" i="3" s="1"/>
  <c r="P300" i="3"/>
  <c r="O300" i="3"/>
  <c r="S300" i="3" s="1"/>
  <c r="T299" i="3"/>
  <c r="Q299" i="3"/>
  <c r="P299" i="3"/>
  <c r="O299" i="3"/>
  <c r="T298" i="3"/>
  <c r="U298" i="3" s="1"/>
  <c r="R298" i="3"/>
  <c r="O298" i="3"/>
  <c r="S298" i="3" s="1"/>
  <c r="T297" i="3"/>
  <c r="U297" i="3" s="1"/>
  <c r="R297" i="3"/>
  <c r="O297" i="3"/>
  <c r="S297" i="3" s="1"/>
  <c r="T296" i="3"/>
  <c r="Q296" i="3"/>
  <c r="U296" i="3" s="1"/>
  <c r="P296" i="3"/>
  <c r="O296" i="3"/>
  <c r="S296" i="3" s="1"/>
  <c r="T295" i="3"/>
  <c r="Q295" i="3"/>
  <c r="P295" i="3"/>
  <c r="O295" i="3"/>
  <c r="T294" i="3"/>
  <c r="U294" i="3" s="1"/>
  <c r="R294" i="3"/>
  <c r="O294" i="3"/>
  <c r="S294" i="3" s="1"/>
  <c r="T293" i="3"/>
  <c r="Q293" i="3"/>
  <c r="R293" i="3" s="1"/>
  <c r="P293" i="3"/>
  <c r="O293" i="3"/>
  <c r="T292" i="3"/>
  <c r="U292" i="3" s="1"/>
  <c r="R292" i="3"/>
  <c r="O292" i="3"/>
  <c r="S292" i="3" s="1"/>
  <c r="T291" i="3"/>
  <c r="U291" i="3" s="1"/>
  <c r="Q291" i="3"/>
  <c r="S291" i="3" s="1"/>
  <c r="P291" i="3"/>
  <c r="R291" i="3" s="1"/>
  <c r="O291" i="3"/>
  <c r="T290" i="3"/>
  <c r="U290" i="3" s="1"/>
  <c r="Q290" i="3"/>
  <c r="P290" i="3"/>
  <c r="O290" i="3"/>
  <c r="T289" i="3"/>
  <c r="U289" i="3" s="1"/>
  <c r="R289" i="3"/>
  <c r="Q289" i="3"/>
  <c r="P289" i="3"/>
  <c r="O289" i="3"/>
  <c r="S289" i="3" s="1"/>
  <c r="U288" i="3"/>
  <c r="T288" i="3"/>
  <c r="S288" i="3"/>
  <c r="Q288" i="3"/>
  <c r="P288" i="3"/>
  <c r="R288" i="3" s="1"/>
  <c r="O288" i="3"/>
  <c r="T287" i="3"/>
  <c r="Q287" i="3"/>
  <c r="P287" i="3"/>
  <c r="R287" i="3" s="1"/>
  <c r="O287" i="3"/>
  <c r="T286" i="3"/>
  <c r="Q286" i="3"/>
  <c r="S286" i="3" s="1"/>
  <c r="P286" i="3"/>
  <c r="O286" i="3"/>
  <c r="T285" i="3"/>
  <c r="U285" i="3" s="1"/>
  <c r="Q285" i="3"/>
  <c r="P285" i="3"/>
  <c r="O285" i="3"/>
  <c r="S285" i="3" s="1"/>
  <c r="T284" i="3"/>
  <c r="Q284" i="3"/>
  <c r="U284" i="3" s="1"/>
  <c r="P284" i="3"/>
  <c r="O284" i="3"/>
  <c r="S284" i="3" s="1"/>
  <c r="T283" i="3"/>
  <c r="Q283" i="3"/>
  <c r="P283" i="3"/>
  <c r="O283" i="3"/>
  <c r="T282" i="3"/>
  <c r="U282" i="3" s="1"/>
  <c r="Q282" i="3"/>
  <c r="P282" i="3"/>
  <c r="R282" i="3" s="1"/>
  <c r="O282" i="3"/>
  <c r="S282" i="3" s="1"/>
  <c r="T281" i="3"/>
  <c r="Q281" i="3"/>
  <c r="R281" i="3" s="1"/>
  <c r="P281" i="3"/>
  <c r="O281" i="3"/>
  <c r="T280" i="3"/>
  <c r="U280" i="3" s="1"/>
  <c r="Q280" i="3"/>
  <c r="P280" i="3"/>
  <c r="O280" i="3"/>
  <c r="S280" i="3" s="1"/>
  <c r="T279" i="3"/>
  <c r="Q279" i="3"/>
  <c r="P279" i="3"/>
  <c r="R279" i="3" s="1"/>
  <c r="O279" i="3"/>
  <c r="S279" i="3" s="1"/>
  <c r="T278" i="3"/>
  <c r="U278" i="3" s="1"/>
  <c r="Q278" i="3"/>
  <c r="S278" i="3" s="1"/>
  <c r="P278" i="3"/>
  <c r="R278" i="3" s="1"/>
  <c r="O278" i="3"/>
  <c r="T277" i="3"/>
  <c r="U277" i="3" s="1"/>
  <c r="S277" i="3"/>
  <c r="Q277" i="3"/>
  <c r="P277" i="3"/>
  <c r="R277" i="3" s="1"/>
  <c r="O277" i="3"/>
  <c r="T276" i="3"/>
  <c r="Q276" i="3"/>
  <c r="P276" i="3"/>
  <c r="O276" i="3"/>
  <c r="S276" i="3" s="1"/>
  <c r="T275" i="3"/>
  <c r="U275" i="3" s="1"/>
  <c r="Q275" i="3"/>
  <c r="S275" i="3" s="1"/>
  <c r="P275" i="3"/>
  <c r="R275" i="3" s="1"/>
  <c r="O275" i="3"/>
  <c r="U274" i="3"/>
  <c r="T274" i="3"/>
  <c r="Q274" i="3"/>
  <c r="P274" i="3"/>
  <c r="R274" i="3" s="1"/>
  <c r="O274" i="3"/>
  <c r="S274" i="3" s="1"/>
  <c r="T273" i="3"/>
  <c r="U273" i="3" s="1"/>
  <c r="Q273" i="3"/>
  <c r="P273" i="3"/>
  <c r="R273" i="3" s="1"/>
  <c r="O273" i="3"/>
  <c r="T272" i="3"/>
  <c r="U272" i="3" s="1"/>
  <c r="S272" i="3"/>
  <c r="Q272" i="3"/>
  <c r="P272" i="3"/>
  <c r="R272" i="3" s="1"/>
  <c r="O272" i="3"/>
  <c r="T271" i="3"/>
  <c r="U271" i="3" s="1"/>
  <c r="Q271" i="3"/>
  <c r="P271" i="3"/>
  <c r="R271" i="3" s="1"/>
  <c r="O271" i="3"/>
  <c r="S271" i="3" s="1"/>
  <c r="T270" i="3"/>
  <c r="Q270" i="3"/>
  <c r="P270" i="3"/>
  <c r="O270" i="3"/>
  <c r="T269" i="3"/>
  <c r="U269" i="3" s="1"/>
  <c r="Q269" i="3"/>
  <c r="P269" i="3"/>
  <c r="O269" i="3"/>
  <c r="S269" i="3" s="1"/>
  <c r="T268" i="3"/>
  <c r="U268" i="3" s="1"/>
  <c r="R268" i="3"/>
  <c r="O268" i="3"/>
  <c r="S268" i="3" s="1"/>
  <c r="T267" i="3"/>
  <c r="R267" i="3"/>
  <c r="Q267" i="3"/>
  <c r="P267" i="3"/>
  <c r="O267" i="3"/>
  <c r="U266" i="3"/>
  <c r="T266" i="3"/>
  <c r="R266" i="3"/>
  <c r="O266" i="3"/>
  <c r="S266" i="3" s="1"/>
  <c r="T265" i="3"/>
  <c r="U265" i="3" s="1"/>
  <c r="Q265" i="3"/>
  <c r="S265" i="3" s="1"/>
  <c r="P265" i="3"/>
  <c r="O265" i="3"/>
  <c r="T264" i="3"/>
  <c r="Q264" i="3"/>
  <c r="U264" i="3" s="1"/>
  <c r="P264" i="3"/>
  <c r="O264" i="3"/>
  <c r="T263" i="3"/>
  <c r="Q263" i="3"/>
  <c r="S263" i="3" s="1"/>
  <c r="P263" i="3"/>
  <c r="O263" i="3"/>
  <c r="T262" i="3"/>
  <c r="U262" i="3" s="1"/>
  <c r="S262" i="3"/>
  <c r="R262" i="3"/>
  <c r="O262" i="3"/>
  <c r="T261" i="3"/>
  <c r="U261" i="3" s="1"/>
  <c r="Q261" i="3"/>
  <c r="P261" i="3"/>
  <c r="R261" i="3" s="1"/>
  <c r="O261" i="3"/>
  <c r="S261" i="3" s="1"/>
  <c r="T260" i="3"/>
  <c r="U260" i="3" s="1"/>
  <c r="R260" i="3"/>
  <c r="O260" i="3"/>
  <c r="S260" i="3" s="1"/>
  <c r="T259" i="3"/>
  <c r="U259" i="3" s="1"/>
  <c r="Q259" i="3"/>
  <c r="P259" i="3"/>
  <c r="O259" i="3"/>
  <c r="U258" i="3"/>
  <c r="T258" i="3"/>
  <c r="Q258" i="3"/>
  <c r="P258" i="3"/>
  <c r="O258" i="3"/>
  <c r="S258" i="3" s="1"/>
  <c r="T257" i="3"/>
  <c r="Q257" i="3"/>
  <c r="P257" i="3"/>
  <c r="R257" i="3" s="1"/>
  <c r="O257" i="3"/>
  <c r="S257" i="3" s="1"/>
  <c r="U256" i="3"/>
  <c r="T256" i="3"/>
  <c r="S256" i="3"/>
  <c r="Q256" i="3"/>
  <c r="P256" i="3"/>
  <c r="O256" i="3"/>
  <c r="T255" i="3"/>
  <c r="U255" i="3" s="1"/>
  <c r="Q255" i="3"/>
  <c r="R255" i="3" s="1"/>
  <c r="P255" i="3"/>
  <c r="O255" i="3"/>
  <c r="S255" i="3" s="1"/>
  <c r="T254" i="3"/>
  <c r="U254" i="3" s="1"/>
  <c r="Q254" i="3"/>
  <c r="P254" i="3"/>
  <c r="R254" i="3" s="1"/>
  <c r="O254" i="3"/>
  <c r="T253" i="3"/>
  <c r="U253" i="3" s="1"/>
  <c r="S253" i="3"/>
  <c r="R253" i="3"/>
  <c r="O253" i="3"/>
  <c r="T252" i="3"/>
  <c r="U252" i="3" s="1"/>
  <c r="Q252" i="3"/>
  <c r="P252" i="3"/>
  <c r="O252" i="3"/>
  <c r="T251" i="3"/>
  <c r="U251" i="3" s="1"/>
  <c r="R251" i="3"/>
  <c r="O251" i="3"/>
  <c r="S251" i="3" s="1"/>
  <c r="T250" i="3"/>
  <c r="U250" i="3" s="1"/>
  <c r="R250" i="3"/>
  <c r="O250" i="3"/>
  <c r="S250" i="3" s="1"/>
  <c r="T249" i="3"/>
  <c r="Q249" i="3"/>
  <c r="P249" i="3"/>
  <c r="O249" i="3"/>
  <c r="T248" i="3"/>
  <c r="U248" i="3" s="1"/>
  <c r="Q248" i="3"/>
  <c r="P248" i="3"/>
  <c r="R248" i="3" s="1"/>
  <c r="O248" i="3"/>
  <c r="S248" i="3" s="1"/>
  <c r="T247" i="3"/>
  <c r="U247" i="3" s="1"/>
  <c r="R247" i="3"/>
  <c r="O247" i="3"/>
  <c r="S247" i="3" s="1"/>
  <c r="T246" i="3"/>
  <c r="U246" i="3" s="1"/>
  <c r="Q246" i="3"/>
  <c r="P246" i="3"/>
  <c r="R246" i="3" s="1"/>
  <c r="O246" i="3"/>
  <c r="T245" i="3"/>
  <c r="U245" i="3" s="1"/>
  <c r="S245" i="3"/>
  <c r="R245" i="3"/>
  <c r="O245" i="3"/>
  <c r="T244" i="3"/>
  <c r="U244" i="3" s="1"/>
  <c r="S244" i="3"/>
  <c r="R244" i="3"/>
  <c r="O244" i="3"/>
  <c r="T243" i="3"/>
  <c r="U243" i="3" s="1"/>
  <c r="R243" i="3"/>
  <c r="Q243" i="3"/>
  <c r="P243" i="3"/>
  <c r="O243" i="3"/>
  <c r="S243" i="3" s="1"/>
  <c r="T242" i="3"/>
  <c r="U242" i="3" s="1"/>
  <c r="Q242" i="3"/>
  <c r="S242" i="3" s="1"/>
  <c r="P242" i="3"/>
  <c r="R242" i="3" s="1"/>
  <c r="O242" i="3"/>
  <c r="U241" i="3"/>
  <c r="T241" i="3"/>
  <c r="R241" i="3"/>
  <c r="O241" i="3"/>
  <c r="S241" i="3" s="1"/>
  <c r="T240" i="3"/>
  <c r="U240" i="3" s="1"/>
  <c r="S240" i="3"/>
  <c r="R240" i="3"/>
  <c r="O240" i="3"/>
  <c r="T239" i="3"/>
  <c r="Q239" i="3"/>
  <c r="P239" i="3"/>
  <c r="R239" i="3" s="1"/>
  <c r="O239" i="3"/>
  <c r="T238" i="3"/>
  <c r="S238" i="3"/>
  <c r="Q238" i="3"/>
  <c r="P238" i="3"/>
  <c r="O238" i="3"/>
  <c r="U237" i="3"/>
  <c r="T237" i="3"/>
  <c r="S237" i="3"/>
  <c r="Q237" i="3"/>
  <c r="P237" i="3"/>
  <c r="R237" i="3" s="1"/>
  <c r="O237" i="3"/>
  <c r="T236" i="3"/>
  <c r="Q236" i="3"/>
  <c r="P236" i="3"/>
  <c r="O236" i="3"/>
  <c r="S236" i="3" s="1"/>
  <c r="T235" i="3"/>
  <c r="U235" i="3" s="1"/>
  <c r="Q235" i="3"/>
  <c r="S235" i="3" s="1"/>
  <c r="P235" i="3"/>
  <c r="R235" i="3" s="1"/>
  <c r="O235" i="3"/>
  <c r="T234" i="3"/>
  <c r="U234" i="3" s="1"/>
  <c r="Q234" i="3"/>
  <c r="P234" i="3"/>
  <c r="O234" i="3"/>
  <c r="T233" i="3"/>
  <c r="U233" i="3" s="1"/>
  <c r="R233" i="3"/>
  <c r="Q233" i="3"/>
  <c r="P233" i="3"/>
  <c r="O233" i="3"/>
  <c r="S233" i="3" s="1"/>
  <c r="U232" i="3"/>
  <c r="T232" i="3"/>
  <c r="S232" i="3"/>
  <c r="Q232" i="3"/>
  <c r="P232" i="3"/>
  <c r="R232" i="3" s="1"/>
  <c r="O232" i="3"/>
  <c r="T231" i="3"/>
  <c r="Q231" i="3"/>
  <c r="P231" i="3"/>
  <c r="R231" i="3" s="1"/>
  <c r="O231" i="3"/>
  <c r="T230" i="3"/>
  <c r="U230" i="3" s="1"/>
  <c r="S230" i="3"/>
  <c r="Q230" i="3"/>
  <c r="P230" i="3"/>
  <c r="R230" i="3" s="1"/>
  <c r="O230" i="3"/>
  <c r="U229" i="3"/>
  <c r="T229" i="3"/>
  <c r="Q229" i="3"/>
  <c r="S229" i="3" s="1"/>
  <c r="P229" i="3"/>
  <c r="O229" i="3"/>
  <c r="T228" i="3"/>
  <c r="Q228" i="3"/>
  <c r="P228" i="3"/>
  <c r="O228" i="3"/>
  <c r="T227" i="3"/>
  <c r="Q227" i="3"/>
  <c r="S227" i="3" s="1"/>
  <c r="P227" i="3"/>
  <c r="O227" i="3"/>
  <c r="T226" i="3"/>
  <c r="U226" i="3" s="1"/>
  <c r="Q226" i="3"/>
  <c r="P226" i="3"/>
  <c r="R226" i="3" s="1"/>
  <c r="O226" i="3"/>
  <c r="T225" i="3"/>
  <c r="U225" i="3" s="1"/>
  <c r="R225" i="3"/>
  <c r="O225" i="3"/>
  <c r="S225" i="3" s="1"/>
  <c r="T224" i="3"/>
  <c r="Q224" i="3"/>
  <c r="S224" i="3" s="1"/>
  <c r="P224" i="3"/>
  <c r="O224" i="3"/>
  <c r="T223" i="3"/>
  <c r="U223" i="3" s="1"/>
  <c r="Q223" i="3"/>
  <c r="P223" i="3"/>
  <c r="R223" i="3" s="1"/>
  <c r="O223" i="3"/>
  <c r="S223" i="3" s="1"/>
  <c r="T222" i="3"/>
  <c r="U222" i="3" s="1"/>
  <c r="Q222" i="3"/>
  <c r="P222" i="3"/>
  <c r="O222" i="3"/>
  <c r="T221" i="3"/>
  <c r="Q221" i="3"/>
  <c r="P221" i="3"/>
  <c r="R221" i="3" s="1"/>
  <c r="O221" i="3"/>
  <c r="T220" i="3"/>
  <c r="Q220" i="3"/>
  <c r="U220" i="3" s="1"/>
  <c r="P220" i="3"/>
  <c r="O220" i="3"/>
  <c r="T219" i="3"/>
  <c r="U219" i="3" s="1"/>
  <c r="R219" i="3"/>
  <c r="O219" i="3"/>
  <c r="S219" i="3" s="1"/>
  <c r="T218" i="3"/>
  <c r="Q218" i="3"/>
  <c r="P218" i="3"/>
  <c r="O218" i="3"/>
  <c r="T217" i="3"/>
  <c r="U217" i="3" s="1"/>
  <c r="S217" i="3"/>
  <c r="Q217" i="3"/>
  <c r="P217" i="3"/>
  <c r="R217" i="3" s="1"/>
  <c r="O217" i="3"/>
  <c r="U216" i="3"/>
  <c r="T216" i="3"/>
  <c r="Q216" i="3"/>
  <c r="P216" i="3"/>
  <c r="O216" i="3"/>
  <c r="T215" i="3"/>
  <c r="Q215" i="3"/>
  <c r="P215" i="3"/>
  <c r="O215" i="3"/>
  <c r="T214" i="3"/>
  <c r="Q214" i="3"/>
  <c r="U214" i="3" s="1"/>
  <c r="P214" i="3"/>
  <c r="R214" i="3" s="1"/>
  <c r="O214" i="3"/>
  <c r="S214" i="3" s="1"/>
  <c r="T213" i="3"/>
  <c r="Q213" i="3"/>
  <c r="R213" i="3" s="1"/>
  <c r="P213" i="3"/>
  <c r="O213" i="3"/>
  <c r="T212" i="3"/>
  <c r="Q212" i="3"/>
  <c r="U212" i="3" s="1"/>
  <c r="P212" i="3"/>
  <c r="O212" i="3"/>
  <c r="T211" i="3"/>
  <c r="U211" i="3" s="1"/>
  <c r="R211" i="3"/>
  <c r="O211" i="3"/>
  <c r="S211" i="3" s="1"/>
  <c r="T210" i="3"/>
  <c r="U210" i="3" s="1"/>
  <c r="R210" i="3"/>
  <c r="O210" i="3"/>
  <c r="S210" i="3" s="1"/>
  <c r="T209" i="3"/>
  <c r="U209" i="3" s="1"/>
  <c r="R209" i="3"/>
  <c r="Q209" i="3"/>
  <c r="P209" i="3"/>
  <c r="O209" i="3"/>
  <c r="S209" i="3" s="1"/>
  <c r="U208" i="3"/>
  <c r="T208" i="3"/>
  <c r="Q208" i="3"/>
  <c r="P208" i="3"/>
  <c r="O208" i="3"/>
  <c r="T207" i="3"/>
  <c r="U207" i="3" s="1"/>
  <c r="Q207" i="3"/>
  <c r="P207" i="3"/>
  <c r="R207" i="3" s="1"/>
  <c r="O207" i="3"/>
  <c r="T206" i="3"/>
  <c r="U206" i="3" s="1"/>
  <c r="S206" i="3"/>
  <c r="R206" i="3"/>
  <c r="O206" i="3"/>
  <c r="T205" i="3"/>
  <c r="U205" i="3" s="1"/>
  <c r="R205" i="3"/>
  <c r="O205" i="3"/>
  <c r="S205" i="3" s="1"/>
  <c r="T204" i="3"/>
  <c r="Q204" i="3"/>
  <c r="P204" i="3"/>
  <c r="O204" i="3"/>
  <c r="T203" i="3"/>
  <c r="U203" i="3" s="1"/>
  <c r="R203" i="3"/>
  <c r="O203" i="3"/>
  <c r="S203" i="3" s="1"/>
  <c r="T202" i="3"/>
  <c r="U202" i="3" s="1"/>
  <c r="R202" i="3"/>
  <c r="O202" i="3"/>
  <c r="S202" i="3" s="1"/>
  <c r="T201" i="3"/>
  <c r="Q201" i="3"/>
  <c r="P201" i="3"/>
  <c r="R201" i="3" s="1"/>
  <c r="O201" i="3"/>
  <c r="S201" i="3" s="1"/>
  <c r="U200" i="3"/>
  <c r="T200" i="3"/>
  <c r="S200" i="3"/>
  <c r="R200" i="3"/>
  <c r="O200" i="3"/>
  <c r="T199" i="3"/>
  <c r="U199" i="3" s="1"/>
  <c r="S199" i="3"/>
  <c r="R199" i="3"/>
  <c r="O199" i="3"/>
  <c r="U198" i="3"/>
  <c r="T198" i="3"/>
  <c r="Q198" i="3"/>
  <c r="P198" i="3"/>
  <c r="R198" i="3" s="1"/>
  <c r="O198" i="3"/>
  <c r="S198" i="3" s="1"/>
  <c r="T197" i="3"/>
  <c r="Q197" i="3"/>
  <c r="R197" i="3" s="1"/>
  <c r="P197" i="3"/>
  <c r="O197" i="3"/>
  <c r="T196" i="3"/>
  <c r="S196" i="3"/>
  <c r="Q196" i="3"/>
  <c r="U196" i="3" s="1"/>
  <c r="P196" i="3"/>
  <c r="R196" i="3" s="1"/>
  <c r="O196" i="3"/>
  <c r="T195" i="3"/>
  <c r="U195" i="3" s="1"/>
  <c r="Q195" i="3"/>
  <c r="P195" i="3"/>
  <c r="R195" i="3" s="1"/>
  <c r="O195" i="3"/>
  <c r="S195" i="3" s="1"/>
  <c r="T194" i="3"/>
  <c r="U194" i="3" s="1"/>
  <c r="Q194" i="3"/>
  <c r="S194" i="3" s="1"/>
  <c r="P194" i="3"/>
  <c r="R194" i="3" s="1"/>
  <c r="O194" i="3"/>
  <c r="T193" i="3"/>
  <c r="Q193" i="3"/>
  <c r="U193" i="3" s="1"/>
  <c r="P193" i="3"/>
  <c r="R193" i="3" s="1"/>
  <c r="O193" i="3"/>
  <c r="S193" i="3" s="1"/>
  <c r="T192" i="3"/>
  <c r="U192" i="3" s="1"/>
  <c r="R192" i="3"/>
  <c r="Q192" i="3"/>
  <c r="P192" i="3"/>
  <c r="O192" i="3"/>
  <c r="S192" i="3" s="1"/>
  <c r="T191" i="3"/>
  <c r="U191" i="3" s="1"/>
  <c r="Q191" i="3"/>
  <c r="P191" i="3"/>
  <c r="O191" i="3"/>
  <c r="S191" i="3" s="1"/>
  <c r="T190" i="3"/>
  <c r="U190" i="3" s="1"/>
  <c r="R190" i="3"/>
  <c r="Q190" i="3"/>
  <c r="P190" i="3"/>
  <c r="O190" i="3"/>
  <c r="S190" i="3" s="1"/>
  <c r="T189" i="3"/>
  <c r="Q189" i="3"/>
  <c r="R189" i="3" s="1"/>
  <c r="P189" i="3"/>
  <c r="O189" i="3"/>
  <c r="T188" i="3"/>
  <c r="Q188" i="3"/>
  <c r="P188" i="3"/>
  <c r="O188" i="3"/>
  <c r="T187" i="3"/>
  <c r="U187" i="3" s="1"/>
  <c r="Q187" i="3"/>
  <c r="P187" i="3"/>
  <c r="R187" i="3" s="1"/>
  <c r="O187" i="3"/>
  <c r="S187" i="3" s="1"/>
  <c r="T186" i="3"/>
  <c r="S186" i="3"/>
  <c r="Q186" i="3"/>
  <c r="P186" i="3"/>
  <c r="R186" i="3" s="1"/>
  <c r="O186" i="3"/>
  <c r="T185" i="3"/>
  <c r="U185" i="3" s="1"/>
  <c r="S185" i="3"/>
  <c r="Q185" i="3"/>
  <c r="P185" i="3"/>
  <c r="R185" i="3" s="1"/>
  <c r="O185" i="3"/>
  <c r="T184" i="3"/>
  <c r="Q184" i="3"/>
  <c r="P184" i="3"/>
  <c r="O184" i="3"/>
  <c r="S184" i="3" s="1"/>
  <c r="T183" i="3"/>
  <c r="Q183" i="3"/>
  <c r="P183" i="3"/>
  <c r="O183" i="3"/>
  <c r="S183" i="3" s="1"/>
  <c r="T182" i="3"/>
  <c r="Q182" i="3"/>
  <c r="U182" i="3" s="1"/>
  <c r="P182" i="3"/>
  <c r="O182" i="3"/>
  <c r="S182" i="3" s="1"/>
  <c r="T181" i="3"/>
  <c r="U181" i="3" s="1"/>
  <c r="R181" i="3"/>
  <c r="Q181" i="3"/>
  <c r="P181" i="3"/>
  <c r="O181" i="3"/>
  <c r="S181" i="3" s="1"/>
  <c r="U180" i="3"/>
  <c r="T180" i="3"/>
  <c r="R180" i="3"/>
  <c r="O180" i="3"/>
  <c r="S180" i="3" s="1"/>
  <c r="T179" i="3"/>
  <c r="Q179" i="3"/>
  <c r="U179" i="3" s="1"/>
  <c r="P179" i="3"/>
  <c r="R179" i="3" s="1"/>
  <c r="O179" i="3"/>
  <c r="S179" i="3" s="1"/>
  <c r="T178" i="3"/>
  <c r="U178" i="3" s="1"/>
  <c r="Q178" i="3"/>
  <c r="P178" i="3"/>
  <c r="R178" i="3" s="1"/>
  <c r="O178" i="3"/>
  <c r="S178" i="3" s="1"/>
  <c r="T177" i="3"/>
  <c r="U177" i="3" s="1"/>
  <c r="R177" i="3"/>
  <c r="O177" i="3"/>
  <c r="S177" i="3" s="1"/>
  <c r="U176" i="3"/>
  <c r="T176" i="3"/>
  <c r="R176" i="3"/>
  <c r="O176" i="3"/>
  <c r="S176" i="3" s="1"/>
  <c r="U175" i="3"/>
  <c r="T175" i="3"/>
  <c r="Q175" i="3"/>
  <c r="P175" i="3"/>
  <c r="R175" i="3" s="1"/>
  <c r="O175" i="3"/>
  <c r="S175" i="3" s="1"/>
  <c r="T174" i="3"/>
  <c r="U174" i="3" s="1"/>
  <c r="Q174" i="3"/>
  <c r="P174" i="3"/>
  <c r="R174" i="3" s="1"/>
  <c r="O174" i="3"/>
  <c r="T173" i="3"/>
  <c r="Q173" i="3"/>
  <c r="P173" i="3"/>
  <c r="O173" i="3"/>
  <c r="S173" i="3" s="1"/>
  <c r="T172" i="3"/>
  <c r="U172" i="3" s="1"/>
  <c r="R172" i="3"/>
  <c r="O172" i="3"/>
  <c r="S172" i="3" s="1"/>
  <c r="T171" i="3"/>
  <c r="U171" i="3" s="1"/>
  <c r="R171" i="3"/>
  <c r="O171" i="3"/>
  <c r="S171" i="3" s="1"/>
  <c r="T170" i="3"/>
  <c r="U170" i="3" s="1"/>
  <c r="Q170" i="3"/>
  <c r="P170" i="3"/>
  <c r="R170" i="3" s="1"/>
  <c r="O170" i="3"/>
  <c r="T169" i="3"/>
  <c r="U169" i="3" s="1"/>
  <c r="R169" i="3"/>
  <c r="O169" i="3"/>
  <c r="S169" i="3" s="1"/>
  <c r="U168" i="3"/>
  <c r="T168" i="3"/>
  <c r="R168" i="3"/>
  <c r="O168" i="3"/>
  <c r="S168" i="3" s="1"/>
  <c r="U167" i="3"/>
  <c r="T167" i="3"/>
  <c r="R167" i="3"/>
  <c r="O167" i="3"/>
  <c r="S167" i="3" s="1"/>
  <c r="T166" i="3"/>
  <c r="U166" i="3" s="1"/>
  <c r="Q166" i="3"/>
  <c r="P166" i="3"/>
  <c r="O166" i="3"/>
  <c r="S166" i="3" s="1"/>
  <c r="T165" i="3"/>
  <c r="Q165" i="3"/>
  <c r="R165" i="3" s="1"/>
  <c r="P165" i="3"/>
  <c r="O165" i="3"/>
  <c r="T164" i="3"/>
  <c r="U164" i="3" s="1"/>
  <c r="Q164" i="3"/>
  <c r="P164" i="3"/>
  <c r="O164" i="3"/>
  <c r="S164" i="3" s="1"/>
  <c r="U163" i="3"/>
  <c r="T163" i="3"/>
  <c r="R163" i="3"/>
  <c r="O163" i="3"/>
  <c r="S163" i="3" s="1"/>
  <c r="T162" i="3"/>
  <c r="U162" i="3" s="1"/>
  <c r="R162" i="3"/>
  <c r="O162" i="3"/>
  <c r="S162" i="3" s="1"/>
  <c r="T161" i="3"/>
  <c r="Q161" i="3"/>
  <c r="P161" i="3"/>
  <c r="O161" i="3"/>
  <c r="T160" i="3"/>
  <c r="Q160" i="3"/>
  <c r="U160" i="3" s="1"/>
  <c r="P160" i="3"/>
  <c r="O160" i="3"/>
  <c r="T159" i="3"/>
  <c r="U159" i="3" s="1"/>
  <c r="R159" i="3"/>
  <c r="O159" i="3"/>
  <c r="S159" i="3" s="1"/>
  <c r="T158" i="3"/>
  <c r="U158" i="3" s="1"/>
  <c r="R158" i="3"/>
  <c r="O158" i="3"/>
  <c r="S158" i="3" s="1"/>
  <c r="T157" i="3"/>
  <c r="R157" i="3"/>
  <c r="Q157" i="3"/>
  <c r="P157" i="3"/>
  <c r="O157" i="3"/>
  <c r="U156" i="3"/>
  <c r="T156" i="3"/>
  <c r="S156" i="3"/>
  <c r="Q156" i="3"/>
  <c r="P156" i="3"/>
  <c r="R156" i="3" s="1"/>
  <c r="O156" i="3"/>
  <c r="T155" i="3"/>
  <c r="U155" i="3" s="1"/>
  <c r="R155" i="3"/>
  <c r="O155" i="3"/>
  <c r="S155" i="3" s="1"/>
  <c r="T154" i="3"/>
  <c r="U154" i="3" s="1"/>
  <c r="R154" i="3"/>
  <c r="O154" i="3"/>
  <c r="S154" i="3" s="1"/>
  <c r="T153" i="3"/>
  <c r="Q153" i="3"/>
  <c r="P153" i="3"/>
  <c r="O153" i="3"/>
  <c r="S153" i="3" s="1"/>
  <c r="T152" i="3"/>
  <c r="U152" i="3" s="1"/>
  <c r="Q152" i="3"/>
  <c r="S152" i="3" s="1"/>
  <c r="P152" i="3"/>
  <c r="O152" i="3"/>
  <c r="T151" i="3"/>
  <c r="Q151" i="3"/>
  <c r="P151" i="3"/>
  <c r="O151" i="3"/>
  <c r="T150" i="3"/>
  <c r="U150" i="3" s="1"/>
  <c r="R150" i="3"/>
  <c r="O150" i="3"/>
  <c r="S150" i="3" s="1"/>
  <c r="T149" i="3"/>
  <c r="Q149" i="3"/>
  <c r="P149" i="3"/>
  <c r="O149" i="3"/>
  <c r="S149" i="3" s="1"/>
  <c r="T148" i="3"/>
  <c r="U148" i="3" s="1"/>
  <c r="Q148" i="3"/>
  <c r="P148" i="3"/>
  <c r="R148" i="3" s="1"/>
  <c r="O148" i="3"/>
  <c r="S148" i="3" s="1"/>
  <c r="T147" i="3"/>
  <c r="U147" i="3" s="1"/>
  <c r="Q147" i="3"/>
  <c r="P147" i="3"/>
  <c r="R147" i="3" s="1"/>
  <c r="O147" i="3"/>
  <c r="T146" i="3"/>
  <c r="U146" i="3" s="1"/>
  <c r="Q146" i="3"/>
  <c r="S146" i="3" s="1"/>
  <c r="P146" i="3"/>
  <c r="O146" i="3"/>
  <c r="T145" i="3"/>
  <c r="U145" i="3" s="1"/>
  <c r="Q145" i="3"/>
  <c r="P145" i="3"/>
  <c r="R145" i="3" s="1"/>
  <c r="O145" i="3"/>
  <c r="S145" i="3" s="1"/>
  <c r="T144" i="3"/>
  <c r="Q144" i="3"/>
  <c r="P144" i="3"/>
  <c r="O144" i="3"/>
  <c r="S144" i="3" s="1"/>
  <c r="U143" i="3"/>
  <c r="T143" i="3"/>
  <c r="R143" i="3"/>
  <c r="O143" i="3"/>
  <c r="S143" i="3" s="1"/>
  <c r="U142" i="3"/>
  <c r="T142" i="3"/>
  <c r="R142" i="3"/>
  <c r="Q142" i="3"/>
  <c r="P142" i="3"/>
  <c r="O142" i="3"/>
  <c r="S142" i="3" s="1"/>
  <c r="T141" i="3"/>
  <c r="Q141" i="3"/>
  <c r="R141" i="3" s="1"/>
  <c r="P141" i="3"/>
  <c r="O141" i="3"/>
  <c r="S141" i="3" s="1"/>
  <c r="U140" i="3"/>
  <c r="T140" i="3"/>
  <c r="R140" i="3"/>
  <c r="O140" i="3"/>
  <c r="S140" i="3" s="1"/>
  <c r="T139" i="3"/>
  <c r="U139" i="3" s="1"/>
  <c r="Q139" i="3"/>
  <c r="S139" i="3" s="1"/>
  <c r="P139" i="3"/>
  <c r="O139" i="3"/>
  <c r="T138" i="3"/>
  <c r="U138" i="3" s="1"/>
  <c r="Q138" i="3"/>
  <c r="R138" i="3" s="1"/>
  <c r="P138" i="3"/>
  <c r="O138" i="3"/>
  <c r="T137" i="3"/>
  <c r="U137" i="3" s="1"/>
  <c r="R137" i="3"/>
  <c r="O137" i="3"/>
  <c r="S137" i="3" s="1"/>
  <c r="U136" i="3"/>
  <c r="T136" i="3"/>
  <c r="Q136" i="3"/>
  <c r="P136" i="3"/>
  <c r="O136" i="3"/>
  <c r="T135" i="3"/>
  <c r="Q135" i="3"/>
  <c r="U135" i="3" s="1"/>
  <c r="P135" i="3"/>
  <c r="R135" i="3" s="1"/>
  <c r="O135" i="3"/>
  <c r="T134" i="3"/>
  <c r="Q134" i="3"/>
  <c r="P134" i="3"/>
  <c r="O134" i="3"/>
  <c r="T133" i="3"/>
  <c r="U133" i="3" s="1"/>
  <c r="Q133" i="3"/>
  <c r="P133" i="3"/>
  <c r="O133" i="3"/>
  <c r="S133" i="3" s="1"/>
  <c r="U132" i="3"/>
  <c r="T132" i="3"/>
  <c r="R132" i="3"/>
  <c r="O132" i="3"/>
  <c r="S132" i="3" s="1"/>
  <c r="T131" i="3"/>
  <c r="Q131" i="3"/>
  <c r="R131" i="3" s="1"/>
  <c r="P131" i="3"/>
  <c r="O131" i="3"/>
  <c r="U130" i="3"/>
  <c r="T130" i="3"/>
  <c r="R130" i="3"/>
  <c r="O130" i="3"/>
  <c r="S130" i="3" s="1"/>
  <c r="U129" i="3"/>
  <c r="T129" i="3"/>
  <c r="Q129" i="3"/>
  <c r="P129" i="3"/>
  <c r="R129" i="3" s="1"/>
  <c r="O129" i="3"/>
  <c r="S129" i="3" s="1"/>
  <c r="T128" i="3"/>
  <c r="Q128" i="3"/>
  <c r="R128" i="3" s="1"/>
  <c r="P128" i="3"/>
  <c r="O128" i="3"/>
  <c r="T127" i="3"/>
  <c r="Q127" i="3"/>
  <c r="P127" i="3"/>
  <c r="R127" i="3" s="1"/>
  <c r="O127" i="3"/>
  <c r="S127" i="3" s="1"/>
  <c r="U126" i="3"/>
  <c r="T126" i="3"/>
  <c r="R126" i="3"/>
  <c r="Q126" i="3"/>
  <c r="P126" i="3"/>
  <c r="O126" i="3"/>
  <c r="S126" i="3" s="1"/>
  <c r="T125" i="3"/>
  <c r="Q125" i="3"/>
  <c r="R125" i="3" s="1"/>
  <c r="P125" i="3"/>
  <c r="O125" i="3"/>
  <c r="T124" i="3"/>
  <c r="Q124" i="3"/>
  <c r="U124" i="3" s="1"/>
  <c r="P124" i="3"/>
  <c r="O124" i="3"/>
  <c r="S124" i="3" s="1"/>
  <c r="T123" i="3"/>
  <c r="U123" i="3" s="1"/>
  <c r="R123" i="3"/>
  <c r="O123" i="3"/>
  <c r="S123" i="3" s="1"/>
  <c r="T122" i="3"/>
  <c r="U122" i="3" s="1"/>
  <c r="R122" i="3"/>
  <c r="Q122" i="3"/>
  <c r="P122" i="3"/>
  <c r="O122" i="3"/>
  <c r="T121" i="3"/>
  <c r="Q121" i="3"/>
  <c r="P121" i="3"/>
  <c r="O121" i="3"/>
  <c r="U120" i="3"/>
  <c r="T120" i="3"/>
  <c r="Q120" i="3"/>
  <c r="P120" i="3"/>
  <c r="O120" i="3"/>
  <c r="S120" i="3" s="1"/>
  <c r="T119" i="3"/>
  <c r="U119" i="3" s="1"/>
  <c r="R119" i="3"/>
  <c r="O119" i="3"/>
  <c r="S119" i="3" s="1"/>
  <c r="T118" i="3"/>
  <c r="U118" i="3" s="1"/>
  <c r="Q118" i="3"/>
  <c r="P118" i="3"/>
  <c r="O118" i="3"/>
  <c r="S118" i="3" s="1"/>
  <c r="T117" i="3"/>
  <c r="R117" i="3"/>
  <c r="Q117" i="3"/>
  <c r="U117" i="3" s="1"/>
  <c r="P117" i="3"/>
  <c r="O117" i="3"/>
  <c r="S117" i="3" s="1"/>
  <c r="T116" i="3"/>
  <c r="U116" i="3" s="1"/>
  <c r="Q116" i="3"/>
  <c r="P116" i="3"/>
  <c r="R116" i="3" s="1"/>
  <c r="O116" i="3"/>
  <c r="S116" i="3" s="1"/>
  <c r="T115" i="3"/>
  <c r="S115" i="3"/>
  <c r="Q115" i="3"/>
  <c r="P115" i="3"/>
  <c r="R115" i="3" s="1"/>
  <c r="O115" i="3"/>
  <c r="T114" i="3"/>
  <c r="U114" i="3" s="1"/>
  <c r="S114" i="3"/>
  <c r="Q114" i="3"/>
  <c r="P114" i="3"/>
  <c r="R114" i="3" s="1"/>
  <c r="O114" i="3"/>
  <c r="T113" i="3"/>
  <c r="U113" i="3" s="1"/>
  <c r="Q113" i="3"/>
  <c r="R113" i="3" s="1"/>
  <c r="P113" i="3"/>
  <c r="O113" i="3"/>
  <c r="U112" i="3"/>
  <c r="T112" i="3"/>
  <c r="R112" i="3"/>
  <c r="O112" i="3"/>
  <c r="S112" i="3" s="1"/>
  <c r="T111" i="3"/>
  <c r="R111" i="3"/>
  <c r="Q111" i="3"/>
  <c r="U111" i="3" s="1"/>
  <c r="P111" i="3"/>
  <c r="O111" i="3"/>
  <c r="S111" i="3" s="1"/>
  <c r="T110" i="3"/>
  <c r="U110" i="3" s="1"/>
  <c r="Q110" i="3"/>
  <c r="P110" i="3"/>
  <c r="R110" i="3" s="1"/>
  <c r="O110" i="3"/>
  <c r="S110" i="3" s="1"/>
  <c r="T109" i="3"/>
  <c r="U109" i="3" s="1"/>
  <c r="S109" i="3"/>
  <c r="Q109" i="3"/>
  <c r="P109" i="3"/>
  <c r="R109" i="3" s="1"/>
  <c r="O109" i="3"/>
  <c r="T108" i="3"/>
  <c r="U108" i="3" s="1"/>
  <c r="S108" i="3"/>
  <c r="Q108" i="3"/>
  <c r="R108" i="3" s="1"/>
  <c r="P108" i="3"/>
  <c r="O108" i="3"/>
  <c r="T107" i="3"/>
  <c r="U107" i="3" s="1"/>
  <c r="R107" i="3"/>
  <c r="O107" i="3"/>
  <c r="S107" i="3" s="1"/>
  <c r="T106" i="3"/>
  <c r="Q106" i="3"/>
  <c r="P106" i="3"/>
  <c r="O106" i="3"/>
  <c r="S106" i="3" s="1"/>
  <c r="U105" i="3"/>
  <c r="T105" i="3"/>
  <c r="R105" i="3"/>
  <c r="O105" i="3"/>
  <c r="S105" i="3" s="1"/>
  <c r="T104" i="3"/>
  <c r="Q104" i="3"/>
  <c r="U104" i="3" s="1"/>
  <c r="P104" i="3"/>
  <c r="O104" i="3"/>
  <c r="T103" i="3"/>
  <c r="R103" i="3"/>
  <c r="Q103" i="3"/>
  <c r="P103" i="3"/>
  <c r="O103" i="3"/>
  <c r="T102" i="3"/>
  <c r="Q102" i="3"/>
  <c r="P102" i="3"/>
  <c r="O102" i="3"/>
  <c r="T101" i="3"/>
  <c r="U101" i="3" s="1"/>
  <c r="Q101" i="3"/>
  <c r="P101" i="3"/>
  <c r="R101" i="3" s="1"/>
  <c r="O101" i="3"/>
  <c r="T100" i="3"/>
  <c r="U100" i="3" s="1"/>
  <c r="Q100" i="3"/>
  <c r="P100" i="3"/>
  <c r="O100" i="3"/>
  <c r="S100" i="3" s="1"/>
  <c r="U99" i="3"/>
  <c r="T99" i="3"/>
  <c r="Q99" i="3"/>
  <c r="S99" i="3" s="1"/>
  <c r="P99" i="3"/>
  <c r="O99" i="3"/>
  <c r="T98" i="3"/>
  <c r="Q98" i="3"/>
  <c r="R98" i="3" s="1"/>
  <c r="P98" i="3"/>
  <c r="O98" i="3"/>
  <c r="T97" i="3"/>
  <c r="U97" i="3" s="1"/>
  <c r="S97" i="3"/>
  <c r="Q97" i="3"/>
  <c r="P97" i="3"/>
  <c r="O97" i="3"/>
  <c r="U96" i="3"/>
  <c r="T96" i="3"/>
  <c r="R96" i="3"/>
  <c r="O96" i="3"/>
  <c r="S96" i="3" s="1"/>
  <c r="T95" i="3"/>
  <c r="U95" i="3" s="1"/>
  <c r="Q95" i="3"/>
  <c r="P95" i="3"/>
  <c r="R95" i="3" s="1"/>
  <c r="O95" i="3"/>
  <c r="S95" i="3" s="1"/>
  <c r="T94" i="3"/>
  <c r="U94" i="3" s="1"/>
  <c r="S94" i="3"/>
  <c r="Q94" i="3"/>
  <c r="P94" i="3"/>
  <c r="R94" i="3" s="1"/>
  <c r="O94" i="3"/>
  <c r="T93" i="3"/>
  <c r="U93" i="3" s="1"/>
  <c r="S93" i="3"/>
  <c r="Q93" i="3"/>
  <c r="R93" i="3" s="1"/>
  <c r="P93" i="3"/>
  <c r="O93" i="3"/>
  <c r="T92" i="3"/>
  <c r="Q92" i="3"/>
  <c r="P92" i="3"/>
  <c r="R92" i="3" s="1"/>
  <c r="O92" i="3"/>
  <c r="S92" i="3" s="1"/>
  <c r="T91" i="3"/>
  <c r="Q91" i="3"/>
  <c r="S91" i="3" s="1"/>
  <c r="P91" i="3"/>
  <c r="O91" i="3"/>
  <c r="T90" i="3"/>
  <c r="U90" i="3" s="1"/>
  <c r="Q90" i="3"/>
  <c r="P90" i="3"/>
  <c r="O90" i="3"/>
  <c r="S90" i="3" s="1"/>
  <c r="T89" i="3"/>
  <c r="U89" i="3" s="1"/>
  <c r="Q89" i="3"/>
  <c r="P89" i="3"/>
  <c r="O89" i="3"/>
  <c r="T88" i="3"/>
  <c r="U88" i="3" s="1"/>
  <c r="Q88" i="3"/>
  <c r="S88" i="3" s="1"/>
  <c r="P88" i="3"/>
  <c r="O88" i="3"/>
  <c r="T87" i="3"/>
  <c r="U87" i="3" s="1"/>
  <c r="Q87" i="3"/>
  <c r="R87" i="3" s="1"/>
  <c r="P87" i="3"/>
  <c r="O87" i="3"/>
  <c r="S87" i="3" s="1"/>
  <c r="T86" i="3"/>
  <c r="Q86" i="3"/>
  <c r="P86" i="3"/>
  <c r="O86" i="3"/>
  <c r="S86" i="3" s="1"/>
  <c r="T85" i="3"/>
  <c r="U85" i="3" s="1"/>
  <c r="Q85" i="3"/>
  <c r="S85" i="3" s="1"/>
  <c r="P85" i="3"/>
  <c r="O85" i="3"/>
  <c r="T84" i="3"/>
  <c r="U84" i="3" s="1"/>
  <c r="Q84" i="3"/>
  <c r="R84" i="3" s="1"/>
  <c r="P84" i="3"/>
  <c r="O84" i="3"/>
  <c r="T83" i="3"/>
  <c r="Q83" i="3"/>
  <c r="P83" i="3"/>
  <c r="O83" i="3"/>
  <c r="T82" i="3"/>
  <c r="U82" i="3" s="1"/>
  <c r="Q82" i="3"/>
  <c r="P82" i="3"/>
  <c r="R82" i="3" s="1"/>
  <c r="O82" i="3"/>
  <c r="T81" i="3"/>
  <c r="Q81" i="3"/>
  <c r="P81" i="3"/>
  <c r="R81" i="3" s="1"/>
  <c r="O81" i="3"/>
  <c r="T80" i="3"/>
  <c r="Q80" i="3"/>
  <c r="S80" i="3" s="1"/>
  <c r="P80" i="3"/>
  <c r="O80" i="3"/>
  <c r="T79" i="3"/>
  <c r="Q79" i="3"/>
  <c r="P79" i="3"/>
  <c r="O79" i="3"/>
  <c r="T78" i="3"/>
  <c r="Q78" i="3"/>
  <c r="S78" i="3" s="1"/>
  <c r="P78" i="3"/>
  <c r="O78" i="3"/>
  <c r="T77" i="3"/>
  <c r="U77" i="3" s="1"/>
  <c r="S77" i="3"/>
  <c r="Q77" i="3"/>
  <c r="P77" i="3"/>
  <c r="R77" i="3" s="1"/>
  <c r="O77" i="3"/>
  <c r="T76" i="3"/>
  <c r="U76" i="3" s="1"/>
  <c r="R76" i="3"/>
  <c r="O76" i="3"/>
  <c r="S76" i="3" s="1"/>
  <c r="T75" i="3"/>
  <c r="U75" i="3" s="1"/>
  <c r="R75" i="3"/>
  <c r="O75" i="3"/>
  <c r="S75" i="3" s="1"/>
  <c r="T74" i="3"/>
  <c r="Q74" i="3"/>
  <c r="P74" i="3"/>
  <c r="O74" i="3"/>
  <c r="S74" i="3" s="1"/>
  <c r="U73" i="3"/>
  <c r="T73" i="3"/>
  <c r="R73" i="3"/>
  <c r="O73" i="3"/>
  <c r="S73" i="3" s="1"/>
  <c r="T72" i="3"/>
  <c r="Q72" i="3"/>
  <c r="U72" i="3" s="1"/>
  <c r="P72" i="3"/>
  <c r="R72" i="3" s="1"/>
  <c r="O72" i="3"/>
  <c r="T71" i="3"/>
  <c r="R71" i="3"/>
  <c r="Q71" i="3"/>
  <c r="P71" i="3"/>
  <c r="O71" i="3"/>
  <c r="S71" i="3" s="1"/>
  <c r="U70" i="3"/>
  <c r="T70" i="3"/>
  <c r="R70" i="3"/>
  <c r="O70" i="3"/>
  <c r="S70" i="3" s="1"/>
  <c r="U69" i="3"/>
  <c r="T69" i="3"/>
  <c r="Q69" i="3"/>
  <c r="P69" i="3"/>
  <c r="R69" i="3" s="1"/>
  <c r="O69" i="3"/>
  <c r="S69" i="3" s="1"/>
  <c r="U68" i="3"/>
  <c r="T68" i="3"/>
  <c r="R68" i="3"/>
  <c r="O68" i="3"/>
  <c r="S68" i="3" s="1"/>
  <c r="T67" i="3"/>
  <c r="Q67" i="3"/>
  <c r="P67" i="3"/>
  <c r="O67" i="3"/>
  <c r="S67" i="3" s="1"/>
  <c r="U66" i="3"/>
  <c r="T66" i="3"/>
  <c r="S66" i="3"/>
  <c r="Q66" i="3"/>
  <c r="P66" i="3"/>
  <c r="O66" i="3"/>
  <c r="T65" i="3"/>
  <c r="U65" i="3" s="1"/>
  <c r="Q65" i="3"/>
  <c r="P65" i="3"/>
  <c r="R65" i="3" s="1"/>
  <c r="O65" i="3"/>
  <c r="T64" i="3"/>
  <c r="U64" i="3" s="1"/>
  <c r="Q64" i="3"/>
  <c r="P64" i="3"/>
  <c r="R64" i="3" s="1"/>
  <c r="O64" i="3"/>
  <c r="S64" i="3" s="1"/>
  <c r="T63" i="3"/>
  <c r="U63" i="3" s="1"/>
  <c r="S63" i="3"/>
  <c r="R63" i="3"/>
  <c r="Q63" i="3"/>
  <c r="P63" i="3"/>
  <c r="O63" i="3"/>
  <c r="T62" i="3"/>
  <c r="U62" i="3" s="1"/>
  <c r="Q62" i="3"/>
  <c r="R62" i="3" s="1"/>
  <c r="P62" i="3"/>
  <c r="O62" i="3"/>
  <c r="S62" i="3" s="1"/>
  <c r="T61" i="3"/>
  <c r="Q61" i="3"/>
  <c r="P61" i="3"/>
  <c r="R61" i="3" s="1"/>
  <c r="O61" i="3"/>
  <c r="S61" i="3" s="1"/>
  <c r="T60" i="3"/>
  <c r="Q60" i="3"/>
  <c r="P60" i="3"/>
  <c r="R60" i="3" s="1"/>
  <c r="O60" i="3"/>
  <c r="T59" i="3"/>
  <c r="Q59" i="3"/>
  <c r="P59" i="3"/>
  <c r="R59" i="3" s="1"/>
  <c r="O59" i="3"/>
  <c r="T58" i="3"/>
  <c r="Q58" i="3"/>
  <c r="S58" i="3" s="1"/>
  <c r="P58" i="3"/>
  <c r="O58" i="3"/>
  <c r="T57" i="3"/>
  <c r="U57" i="3" s="1"/>
  <c r="Q57" i="3"/>
  <c r="R57" i="3" s="1"/>
  <c r="P57" i="3"/>
  <c r="O57" i="3"/>
  <c r="S57" i="3" s="1"/>
  <c r="T56" i="3"/>
  <c r="Q56" i="3"/>
  <c r="P56" i="3"/>
  <c r="R56" i="3" s="1"/>
  <c r="O56" i="3"/>
  <c r="S56" i="3" s="1"/>
  <c r="T55" i="3"/>
  <c r="U55" i="3" s="1"/>
  <c r="S55" i="3"/>
  <c r="R55" i="3"/>
  <c r="G31" i="5" s="1"/>
  <c r="O55" i="3"/>
  <c r="T54" i="3"/>
  <c r="U54" i="3" s="1"/>
  <c r="R54" i="3"/>
  <c r="O54" i="3"/>
  <c r="S54" i="3" s="1"/>
  <c r="T53" i="3"/>
  <c r="U53" i="3" s="1"/>
  <c r="Q53" i="3"/>
  <c r="P53" i="3"/>
  <c r="R53" i="3" s="1"/>
  <c r="O53" i="3"/>
  <c r="T52" i="3"/>
  <c r="Q52" i="3"/>
  <c r="P52" i="3"/>
  <c r="O52" i="3"/>
  <c r="U51" i="3"/>
  <c r="T51" i="3"/>
  <c r="S51" i="3"/>
  <c r="Q51" i="3"/>
  <c r="P51" i="3"/>
  <c r="R51" i="3" s="1"/>
  <c r="O51" i="3"/>
  <c r="T50" i="3"/>
  <c r="U50" i="3" s="1"/>
  <c r="Q50" i="3"/>
  <c r="P50" i="3"/>
  <c r="O50" i="3"/>
  <c r="T49" i="3"/>
  <c r="U49" i="3" s="1"/>
  <c r="Q49" i="3"/>
  <c r="P49" i="3"/>
  <c r="R49" i="3" s="1"/>
  <c r="O49" i="3"/>
  <c r="T48" i="3"/>
  <c r="Q48" i="3"/>
  <c r="U48" i="3" s="1"/>
  <c r="P48" i="3"/>
  <c r="O48" i="3"/>
  <c r="T47" i="3"/>
  <c r="Q47" i="3"/>
  <c r="P47" i="3"/>
  <c r="R47" i="3" s="1"/>
  <c r="O47" i="3"/>
  <c r="T46" i="3"/>
  <c r="U46" i="3" s="1"/>
  <c r="S46" i="3"/>
  <c r="H33" i="5" s="1"/>
  <c r="R46" i="3"/>
  <c r="G33" i="5" s="1"/>
  <c r="O46" i="3"/>
  <c r="T45" i="3"/>
  <c r="U45" i="3" s="1"/>
  <c r="S45" i="3"/>
  <c r="R45" i="3"/>
  <c r="O45" i="3"/>
  <c r="T44" i="3"/>
  <c r="U44" i="3" s="1"/>
  <c r="R44" i="3"/>
  <c r="O44" i="3"/>
  <c r="S44" i="3" s="1"/>
  <c r="T43" i="3"/>
  <c r="Q43" i="3"/>
  <c r="P43" i="3"/>
  <c r="O43" i="3"/>
  <c r="T42" i="3"/>
  <c r="Q42" i="3"/>
  <c r="U42" i="3" s="1"/>
  <c r="P42" i="3"/>
  <c r="O42" i="3"/>
  <c r="T41" i="3"/>
  <c r="U41" i="3" s="1"/>
  <c r="Q41" i="3"/>
  <c r="P41" i="3"/>
  <c r="R41" i="3" s="1"/>
  <c r="O41" i="3"/>
  <c r="S41" i="3" s="1"/>
  <c r="T40" i="3"/>
  <c r="U40" i="3" s="1"/>
  <c r="Q40" i="3"/>
  <c r="P40" i="3"/>
  <c r="R40" i="3" s="1"/>
  <c r="O40" i="3"/>
  <c r="T39" i="3"/>
  <c r="Q39" i="3"/>
  <c r="S39" i="3" s="1"/>
  <c r="P39" i="3"/>
  <c r="O39" i="3"/>
  <c r="T38" i="3"/>
  <c r="U38" i="3" s="1"/>
  <c r="Q38" i="3"/>
  <c r="P38" i="3"/>
  <c r="R38" i="3" s="1"/>
  <c r="O38" i="3"/>
  <c r="S38" i="3" s="1"/>
  <c r="T37" i="3"/>
  <c r="U37" i="3" s="1"/>
  <c r="R37" i="3"/>
  <c r="O37" i="3"/>
  <c r="S37" i="3" s="1"/>
  <c r="T36" i="3"/>
  <c r="Q36" i="3"/>
  <c r="U36" i="3" s="1"/>
  <c r="P36" i="3"/>
  <c r="O36" i="3"/>
  <c r="S36" i="3" s="1"/>
  <c r="T35" i="3"/>
  <c r="U35" i="3" s="1"/>
  <c r="R35" i="3"/>
  <c r="O35" i="3"/>
  <c r="S35" i="3" s="1"/>
  <c r="T34" i="3"/>
  <c r="Q34" i="3"/>
  <c r="U34" i="3" s="1"/>
  <c r="P34" i="3"/>
  <c r="R34" i="3" s="1"/>
  <c r="O34" i="3"/>
  <c r="T33" i="3"/>
  <c r="U33" i="3" s="1"/>
  <c r="R33" i="3"/>
  <c r="O33" i="3"/>
  <c r="S33" i="3" s="1"/>
  <c r="T32" i="3"/>
  <c r="Q32" i="3"/>
  <c r="P32" i="3"/>
  <c r="R32" i="3" s="1"/>
  <c r="O32" i="3"/>
  <c r="S32" i="3" s="1"/>
  <c r="T31" i="3"/>
  <c r="Q31" i="3"/>
  <c r="P31" i="3"/>
  <c r="R31" i="3" s="1"/>
  <c r="O31" i="3"/>
  <c r="S31" i="3" s="1"/>
  <c r="T30" i="3"/>
  <c r="Q30" i="3"/>
  <c r="R30" i="3" s="1"/>
  <c r="P30" i="3"/>
  <c r="O30" i="3"/>
  <c r="T29" i="3"/>
  <c r="U29" i="3" s="1"/>
  <c r="R29" i="3"/>
  <c r="O29" i="3"/>
  <c r="S29" i="3" s="1"/>
  <c r="T28" i="3"/>
  <c r="U28" i="3" s="1"/>
  <c r="Q28" i="3"/>
  <c r="P28" i="3"/>
  <c r="R28" i="3" s="1"/>
  <c r="O28" i="3"/>
  <c r="S28" i="3" s="1"/>
  <c r="T27" i="3"/>
  <c r="Q27" i="3"/>
  <c r="P27" i="3"/>
  <c r="R27" i="3" s="1"/>
  <c r="O27" i="3"/>
  <c r="S27" i="3" s="1"/>
  <c r="T26" i="3"/>
  <c r="U26" i="3" s="1"/>
  <c r="Q26" i="3"/>
  <c r="P26" i="3"/>
  <c r="O26" i="3"/>
  <c r="T25" i="3"/>
  <c r="U25" i="3" s="1"/>
  <c r="Q25" i="3"/>
  <c r="R25" i="3" s="1"/>
  <c r="P25" i="3"/>
  <c r="O25" i="3"/>
  <c r="T24" i="3"/>
  <c r="U24" i="3" s="1"/>
  <c r="R24" i="3"/>
  <c r="O24" i="3"/>
  <c r="S24" i="3" s="1"/>
  <c r="T23" i="3"/>
  <c r="Q23" i="3"/>
  <c r="S23" i="3" s="1"/>
  <c r="P23" i="3"/>
  <c r="O23" i="3"/>
  <c r="T22" i="3"/>
  <c r="U22" i="3" s="1"/>
  <c r="R22" i="3"/>
  <c r="O22" i="3"/>
  <c r="S22" i="3" s="1"/>
  <c r="T21" i="3"/>
  <c r="Q21" i="3"/>
  <c r="P21" i="3"/>
  <c r="O21" i="3"/>
  <c r="T20" i="3"/>
  <c r="U20" i="3" s="1"/>
  <c r="Q20" i="3"/>
  <c r="S20" i="3" s="1"/>
  <c r="P20" i="3"/>
  <c r="R20" i="3" s="1"/>
  <c r="O20" i="3"/>
  <c r="T19" i="3"/>
  <c r="U19" i="3" s="1"/>
  <c r="R19" i="3"/>
  <c r="Q19" i="3"/>
  <c r="P19" i="3"/>
  <c r="O19" i="3"/>
  <c r="T18" i="3"/>
  <c r="U18" i="3" s="1"/>
  <c r="Q18" i="3"/>
  <c r="P18" i="3"/>
  <c r="O18" i="3"/>
  <c r="T17" i="3"/>
  <c r="U17" i="3" s="1"/>
  <c r="Q17" i="3"/>
  <c r="P17" i="3"/>
  <c r="R17" i="3" s="1"/>
  <c r="O17" i="3"/>
  <c r="S17" i="3" s="1"/>
  <c r="U16" i="3"/>
  <c r="T16" i="3"/>
  <c r="R16" i="3"/>
  <c r="O16" i="3"/>
  <c r="S16" i="3" s="1"/>
  <c r="T15" i="3"/>
  <c r="U15" i="3" s="1"/>
  <c r="S15" i="3"/>
  <c r="Q15" i="3"/>
  <c r="P15" i="3"/>
  <c r="R15" i="3" s="1"/>
  <c r="O15" i="3"/>
  <c r="U14" i="3"/>
  <c r="T14" i="3"/>
  <c r="Q14" i="3"/>
  <c r="P14" i="3"/>
  <c r="R14" i="3" s="1"/>
  <c r="O14" i="3"/>
  <c r="H9" i="3"/>
  <c r="H8" i="3"/>
  <c r="H7" i="3"/>
  <c r="D7" i="3"/>
  <c r="H6" i="3"/>
  <c r="D6" i="3"/>
  <c r="H5" i="3"/>
  <c r="D5" i="3"/>
  <c r="H4" i="3"/>
  <c r="D4" i="3"/>
  <c r="AW1512" i="2"/>
  <c r="AV1512" i="2"/>
  <c r="AU1512" i="2"/>
  <c r="AW1511" i="2"/>
  <c r="AV1511" i="2"/>
  <c r="AU1511" i="2"/>
  <c r="AW1510" i="2"/>
  <c r="AV1510" i="2"/>
  <c r="AU1510" i="2"/>
  <c r="AW1509" i="2"/>
  <c r="AV1509" i="2"/>
  <c r="AU1509" i="2"/>
  <c r="AW1508" i="2"/>
  <c r="AV1508" i="2"/>
  <c r="AU1508" i="2"/>
  <c r="AW1507" i="2"/>
  <c r="AV1507" i="2"/>
  <c r="AU1507" i="2"/>
  <c r="AW1506" i="2"/>
  <c r="AV1506" i="2"/>
  <c r="AU1506" i="2"/>
  <c r="AW1505" i="2"/>
  <c r="AV1505" i="2"/>
  <c r="AU1505" i="2"/>
  <c r="AW1504" i="2"/>
  <c r="AV1504" i="2"/>
  <c r="AU1504" i="2"/>
  <c r="AW1503" i="2"/>
  <c r="AV1503" i="2"/>
  <c r="AU1503" i="2"/>
  <c r="AW1502" i="2"/>
  <c r="AV1502" i="2"/>
  <c r="AU1502" i="2"/>
  <c r="AW1501" i="2"/>
  <c r="AV1501" i="2"/>
  <c r="AU1501" i="2"/>
  <c r="AW1500" i="2"/>
  <c r="AV1500" i="2"/>
  <c r="AU1500" i="2"/>
  <c r="AW1499" i="2"/>
  <c r="AV1499" i="2"/>
  <c r="AU1499" i="2"/>
  <c r="AW1498" i="2"/>
  <c r="AV1498" i="2"/>
  <c r="AU1498" i="2"/>
  <c r="AW1497" i="2"/>
  <c r="AV1497" i="2"/>
  <c r="AU1497" i="2"/>
  <c r="AW1496" i="2"/>
  <c r="AV1496" i="2"/>
  <c r="AU1496" i="2"/>
  <c r="AW1495" i="2"/>
  <c r="AV1495" i="2"/>
  <c r="AU1495" i="2"/>
  <c r="AW1494" i="2"/>
  <c r="AV1494" i="2"/>
  <c r="AU1494" i="2"/>
  <c r="AW1493" i="2"/>
  <c r="AV1493" i="2"/>
  <c r="AU1493" i="2"/>
  <c r="AW1492" i="2"/>
  <c r="AV1492" i="2"/>
  <c r="AU1492" i="2"/>
  <c r="AW1491" i="2"/>
  <c r="AV1491" i="2"/>
  <c r="AU1491" i="2"/>
  <c r="AW1490" i="2"/>
  <c r="AV1490" i="2"/>
  <c r="AU1490" i="2"/>
  <c r="AW1489" i="2"/>
  <c r="AV1489" i="2"/>
  <c r="AU1489" i="2"/>
  <c r="AW1488" i="2"/>
  <c r="AV1488" i="2"/>
  <c r="AU1488" i="2"/>
  <c r="AW1487" i="2"/>
  <c r="AV1487" i="2"/>
  <c r="AU1487" i="2"/>
  <c r="AW1486" i="2"/>
  <c r="AV1486" i="2"/>
  <c r="AU1486" i="2"/>
  <c r="AW1485" i="2"/>
  <c r="AV1485" i="2"/>
  <c r="AU1485" i="2"/>
  <c r="AW1484" i="2"/>
  <c r="AV1484" i="2"/>
  <c r="AU1484" i="2"/>
  <c r="AW1483" i="2"/>
  <c r="AV1483" i="2"/>
  <c r="AU1483" i="2"/>
  <c r="AW1482" i="2"/>
  <c r="AV1482" i="2"/>
  <c r="AU1482" i="2"/>
  <c r="AW1481" i="2"/>
  <c r="AV1481" i="2"/>
  <c r="AU1481" i="2"/>
  <c r="AW1480" i="2"/>
  <c r="AV1480" i="2"/>
  <c r="AU1480" i="2"/>
  <c r="AW1479" i="2"/>
  <c r="AV1479" i="2"/>
  <c r="AU1479" i="2"/>
  <c r="AW1478" i="2"/>
  <c r="AV1478" i="2"/>
  <c r="AU1478" i="2"/>
  <c r="AW1477" i="2"/>
  <c r="AV1477" i="2"/>
  <c r="AU1477" i="2"/>
  <c r="AW1476" i="2"/>
  <c r="AV1476" i="2"/>
  <c r="AU1476" i="2"/>
  <c r="AW1475" i="2"/>
  <c r="AV1475" i="2"/>
  <c r="AU1475" i="2"/>
  <c r="AW1474" i="2"/>
  <c r="AV1474" i="2"/>
  <c r="AU1474" i="2"/>
  <c r="AW1473" i="2"/>
  <c r="AV1473" i="2"/>
  <c r="AU1473" i="2"/>
  <c r="AW1472" i="2"/>
  <c r="AV1472" i="2"/>
  <c r="AU1472" i="2"/>
  <c r="AW1471" i="2"/>
  <c r="AV1471" i="2"/>
  <c r="AU1471" i="2"/>
  <c r="AW1470" i="2"/>
  <c r="AV1470" i="2"/>
  <c r="AU1470" i="2"/>
  <c r="AW1469" i="2"/>
  <c r="AV1469" i="2"/>
  <c r="AU1469" i="2"/>
  <c r="AW1468" i="2"/>
  <c r="AV1468" i="2"/>
  <c r="AU1468" i="2"/>
  <c r="AW1467" i="2"/>
  <c r="AV1467" i="2"/>
  <c r="AU1467" i="2"/>
  <c r="AW1466" i="2"/>
  <c r="AV1466" i="2"/>
  <c r="AU1466" i="2"/>
  <c r="AW1465" i="2"/>
  <c r="AV1465" i="2"/>
  <c r="AU1465" i="2"/>
  <c r="AW1464" i="2"/>
  <c r="AV1464" i="2"/>
  <c r="AU1464" i="2"/>
  <c r="AW1463" i="2"/>
  <c r="AV1463" i="2"/>
  <c r="AU1463" i="2"/>
  <c r="AW1462" i="2"/>
  <c r="AV1462" i="2"/>
  <c r="AU1462" i="2"/>
  <c r="AW1461" i="2"/>
  <c r="AV1461" i="2"/>
  <c r="AU1461" i="2"/>
  <c r="AW1460" i="2"/>
  <c r="AV1460" i="2"/>
  <c r="AU1460" i="2"/>
  <c r="AW1459" i="2"/>
  <c r="AV1459" i="2"/>
  <c r="AU1459" i="2"/>
  <c r="AW1458" i="2"/>
  <c r="AV1458" i="2"/>
  <c r="AU1458" i="2"/>
  <c r="AW1457" i="2"/>
  <c r="AV1457" i="2"/>
  <c r="AU1457" i="2"/>
  <c r="AW1456" i="2"/>
  <c r="AV1456" i="2"/>
  <c r="AU1456" i="2"/>
  <c r="AW1455" i="2"/>
  <c r="AV1455" i="2"/>
  <c r="AU1455" i="2"/>
  <c r="AW1454" i="2"/>
  <c r="AV1454" i="2"/>
  <c r="AU1454" i="2"/>
  <c r="AW1453" i="2"/>
  <c r="AV1453" i="2"/>
  <c r="AU1453" i="2"/>
  <c r="AW1452" i="2"/>
  <c r="AV1452" i="2"/>
  <c r="AU1452" i="2"/>
  <c r="AW1451" i="2"/>
  <c r="AV1451" i="2"/>
  <c r="AU1451" i="2"/>
  <c r="AW1450" i="2"/>
  <c r="AV1450" i="2"/>
  <c r="AU1450" i="2"/>
  <c r="AW1449" i="2"/>
  <c r="AV1449" i="2"/>
  <c r="AU1449" i="2"/>
  <c r="AW1448" i="2"/>
  <c r="AV1448" i="2"/>
  <c r="AU1448" i="2"/>
  <c r="AW1447" i="2"/>
  <c r="AV1447" i="2"/>
  <c r="AU1447" i="2"/>
  <c r="AW1446" i="2"/>
  <c r="AV1446" i="2"/>
  <c r="AU1446" i="2"/>
  <c r="AW1445" i="2"/>
  <c r="AV1445" i="2"/>
  <c r="AU1445" i="2"/>
  <c r="AW1444" i="2"/>
  <c r="AV1444" i="2"/>
  <c r="AU1444" i="2"/>
  <c r="AW1443" i="2"/>
  <c r="AV1443" i="2"/>
  <c r="AU1443" i="2"/>
  <c r="AW1442" i="2"/>
  <c r="AV1442" i="2"/>
  <c r="AU1442" i="2"/>
  <c r="AW1441" i="2"/>
  <c r="AV1441" i="2"/>
  <c r="AU1441" i="2"/>
  <c r="AW1440" i="2"/>
  <c r="AV1440" i="2"/>
  <c r="AU1440" i="2"/>
  <c r="AW1439" i="2"/>
  <c r="AV1439" i="2"/>
  <c r="AU1439" i="2"/>
  <c r="AW1438" i="2"/>
  <c r="AV1438" i="2"/>
  <c r="AU1438" i="2"/>
  <c r="AW1437" i="2"/>
  <c r="AV1437" i="2"/>
  <c r="AU1437" i="2"/>
  <c r="AW1436" i="2"/>
  <c r="AV1436" i="2"/>
  <c r="AU1436" i="2"/>
  <c r="AW1435" i="2"/>
  <c r="AV1435" i="2"/>
  <c r="AU1435" i="2"/>
  <c r="AW1434" i="2"/>
  <c r="AV1434" i="2"/>
  <c r="AU1434" i="2"/>
  <c r="AW1433" i="2"/>
  <c r="AV1433" i="2"/>
  <c r="AU1433" i="2"/>
  <c r="AW1432" i="2"/>
  <c r="AV1432" i="2"/>
  <c r="AU1432" i="2"/>
  <c r="AW1431" i="2"/>
  <c r="AV1431" i="2"/>
  <c r="AU1431" i="2"/>
  <c r="AW1430" i="2"/>
  <c r="AV1430" i="2"/>
  <c r="AU1430" i="2"/>
  <c r="AW1429" i="2"/>
  <c r="AV1429" i="2"/>
  <c r="AU1429" i="2"/>
  <c r="AW1428" i="2"/>
  <c r="AV1428" i="2"/>
  <c r="AU1428" i="2"/>
  <c r="AW1427" i="2"/>
  <c r="AV1427" i="2"/>
  <c r="AU1427" i="2"/>
  <c r="AW1426" i="2"/>
  <c r="AV1426" i="2"/>
  <c r="AU1426" i="2"/>
  <c r="AW1425" i="2"/>
  <c r="AV1425" i="2"/>
  <c r="AU1425" i="2"/>
  <c r="AW1424" i="2"/>
  <c r="AV1424" i="2"/>
  <c r="AU1424" i="2"/>
  <c r="AW1423" i="2"/>
  <c r="AV1423" i="2"/>
  <c r="AU1423" i="2"/>
  <c r="AW1422" i="2"/>
  <c r="AV1422" i="2"/>
  <c r="AU1422" i="2"/>
  <c r="AW1421" i="2"/>
  <c r="AV1421" i="2"/>
  <c r="AU1421" i="2"/>
  <c r="AW1420" i="2"/>
  <c r="AV1420" i="2"/>
  <c r="AU1420" i="2"/>
  <c r="AW1419" i="2"/>
  <c r="AV1419" i="2"/>
  <c r="AU1419" i="2"/>
  <c r="AW1418" i="2"/>
  <c r="AV1418" i="2"/>
  <c r="AU1418" i="2"/>
  <c r="AW1417" i="2"/>
  <c r="AV1417" i="2"/>
  <c r="AU1417" i="2"/>
  <c r="AW1416" i="2"/>
  <c r="AV1416" i="2"/>
  <c r="AU1416" i="2"/>
  <c r="AW1415" i="2"/>
  <c r="AV1415" i="2"/>
  <c r="AU1415" i="2"/>
  <c r="AW1414" i="2"/>
  <c r="AV1414" i="2"/>
  <c r="AU1414" i="2"/>
  <c r="AW1413" i="2"/>
  <c r="AV1413" i="2"/>
  <c r="AU1413" i="2"/>
  <c r="AW1412" i="2"/>
  <c r="AV1412" i="2"/>
  <c r="AU1412" i="2"/>
  <c r="AW1411" i="2"/>
  <c r="AV1411" i="2"/>
  <c r="AU1411" i="2"/>
  <c r="AW1410" i="2"/>
  <c r="AV1410" i="2"/>
  <c r="AU1410" i="2"/>
  <c r="AW1409" i="2"/>
  <c r="AV1409" i="2"/>
  <c r="AU1409" i="2"/>
  <c r="AW1408" i="2"/>
  <c r="AV1408" i="2"/>
  <c r="AU1408" i="2"/>
  <c r="AW1407" i="2"/>
  <c r="AV1407" i="2"/>
  <c r="AU1407" i="2"/>
  <c r="AW1406" i="2"/>
  <c r="AV1406" i="2"/>
  <c r="AU1406" i="2"/>
  <c r="AW1405" i="2"/>
  <c r="AV1405" i="2"/>
  <c r="AU1405" i="2"/>
  <c r="AW1404" i="2"/>
  <c r="AV1404" i="2"/>
  <c r="AU1404" i="2"/>
  <c r="AW1403" i="2"/>
  <c r="AV1403" i="2"/>
  <c r="AU1403" i="2"/>
  <c r="AW1402" i="2"/>
  <c r="AV1402" i="2"/>
  <c r="AU1402" i="2"/>
  <c r="AW1401" i="2"/>
  <c r="AV1401" i="2"/>
  <c r="AU1401" i="2"/>
  <c r="AW1400" i="2"/>
  <c r="AU1400" i="2"/>
  <c r="AW1399" i="2"/>
  <c r="AV1399" i="2"/>
  <c r="AU1399" i="2"/>
  <c r="AW1398" i="2"/>
  <c r="AV1398" i="2"/>
  <c r="AU1398" i="2"/>
  <c r="AW1397" i="2"/>
  <c r="AV1397" i="2"/>
  <c r="AU1397" i="2"/>
  <c r="AW1396" i="2"/>
  <c r="AV1396" i="2"/>
  <c r="AU1396" i="2"/>
  <c r="AW1395" i="2"/>
  <c r="AV1395" i="2"/>
  <c r="AU1395" i="2"/>
  <c r="AW1394" i="2"/>
  <c r="AV1394" i="2"/>
  <c r="AU1394" i="2"/>
  <c r="AW1393" i="2"/>
  <c r="AV1393" i="2"/>
  <c r="AU1393" i="2"/>
  <c r="AW1392" i="2"/>
  <c r="AV1392" i="2"/>
  <c r="AU1392" i="2"/>
  <c r="AW1391" i="2"/>
  <c r="AV1391" i="2"/>
  <c r="AU1391" i="2"/>
  <c r="AW1390" i="2"/>
  <c r="AV1390" i="2"/>
  <c r="AU1390" i="2"/>
  <c r="AW1389" i="2"/>
  <c r="AV1389" i="2"/>
  <c r="AU1389" i="2"/>
  <c r="AW1388" i="2"/>
  <c r="AV1388" i="2"/>
  <c r="AU1388" i="2"/>
  <c r="AW1387" i="2"/>
  <c r="AV1387" i="2"/>
  <c r="AU1387" i="2"/>
  <c r="AW1386" i="2"/>
  <c r="AV1386" i="2"/>
  <c r="AU1386" i="2"/>
  <c r="AW1385" i="2"/>
  <c r="AV1385" i="2"/>
  <c r="AU1385" i="2"/>
  <c r="AW1384" i="2"/>
  <c r="AV1384" i="2"/>
  <c r="AU1384" i="2"/>
  <c r="AW1383" i="2"/>
  <c r="AV1383" i="2"/>
  <c r="AU1383" i="2"/>
  <c r="AW1382" i="2"/>
  <c r="AV1382" i="2"/>
  <c r="AU1382" i="2"/>
  <c r="AW1381" i="2"/>
  <c r="AV1381" i="2"/>
  <c r="AU1381" i="2"/>
  <c r="AW1380" i="2"/>
  <c r="AV1380" i="2"/>
  <c r="AU1380" i="2"/>
  <c r="AW1379" i="2"/>
  <c r="AV1379" i="2"/>
  <c r="AU1379" i="2"/>
  <c r="AW1378" i="2"/>
  <c r="AV1378" i="2"/>
  <c r="AU1378" i="2"/>
  <c r="AW1377" i="2"/>
  <c r="AV1377" i="2"/>
  <c r="AU1377" i="2"/>
  <c r="AW1376" i="2"/>
  <c r="AV1376" i="2"/>
  <c r="AU1376" i="2"/>
  <c r="AW1375" i="2"/>
  <c r="AV1375" i="2"/>
  <c r="AU1375" i="2"/>
  <c r="AW1374" i="2"/>
  <c r="AV1374" i="2"/>
  <c r="AU1374" i="2"/>
  <c r="AW1373" i="2"/>
  <c r="AV1373" i="2"/>
  <c r="AU1373" i="2"/>
  <c r="AW1372" i="2"/>
  <c r="AV1372" i="2"/>
  <c r="AU1372" i="2"/>
  <c r="AW1371" i="2"/>
  <c r="AV1371" i="2"/>
  <c r="AU1371" i="2"/>
  <c r="AW1370" i="2"/>
  <c r="AV1370" i="2"/>
  <c r="AU1370" i="2"/>
  <c r="AW1369" i="2"/>
  <c r="AV1369" i="2"/>
  <c r="AU1369" i="2"/>
  <c r="AW1368" i="2"/>
  <c r="AV1368" i="2"/>
  <c r="AU1368" i="2"/>
  <c r="AW1367" i="2"/>
  <c r="AV1367" i="2"/>
  <c r="AU1367" i="2"/>
  <c r="AW1366" i="2"/>
  <c r="AV1366" i="2"/>
  <c r="AU1366" i="2"/>
  <c r="AW1365" i="2"/>
  <c r="AV1365" i="2"/>
  <c r="AU1365" i="2"/>
  <c r="AW1364" i="2"/>
  <c r="AV1364" i="2"/>
  <c r="AU1364" i="2"/>
  <c r="AW1363" i="2"/>
  <c r="AV1363" i="2"/>
  <c r="AU1363" i="2"/>
  <c r="AW1362" i="2"/>
  <c r="AV1362" i="2"/>
  <c r="AU1362" i="2"/>
  <c r="AW1361" i="2"/>
  <c r="AV1361" i="2"/>
  <c r="AU1361" i="2"/>
  <c r="AW1360" i="2"/>
  <c r="AV1360" i="2"/>
  <c r="AU1360" i="2"/>
  <c r="AW1359" i="2"/>
  <c r="AV1359" i="2"/>
  <c r="AU1359" i="2"/>
  <c r="AW1358" i="2"/>
  <c r="AV1358" i="2"/>
  <c r="AU1358" i="2"/>
  <c r="AW1357" i="2"/>
  <c r="AV1357" i="2"/>
  <c r="AU1357" i="2"/>
  <c r="AW1356" i="2"/>
  <c r="AV1356" i="2"/>
  <c r="AU1356" i="2"/>
  <c r="AW1355" i="2"/>
  <c r="AV1355" i="2"/>
  <c r="AU1355" i="2"/>
  <c r="AW1354" i="2"/>
  <c r="AV1354" i="2"/>
  <c r="AU1354" i="2"/>
  <c r="AW1353" i="2"/>
  <c r="AV1353" i="2"/>
  <c r="AU1353" i="2"/>
  <c r="AW1352" i="2"/>
  <c r="AV1352" i="2"/>
  <c r="AU1352" i="2"/>
  <c r="AW1351" i="2"/>
  <c r="AV1351" i="2"/>
  <c r="AU1351" i="2"/>
  <c r="AW1350" i="2"/>
  <c r="AV1350" i="2"/>
  <c r="AU1350" i="2"/>
  <c r="AW1349" i="2"/>
  <c r="AV1349" i="2"/>
  <c r="AU1349" i="2"/>
  <c r="AW1348" i="2"/>
  <c r="AV1348" i="2"/>
  <c r="AU1348" i="2"/>
  <c r="AW1347" i="2"/>
  <c r="AV1347" i="2"/>
  <c r="AU1347" i="2"/>
  <c r="AW1346" i="2"/>
  <c r="AV1346" i="2"/>
  <c r="AU1346" i="2"/>
  <c r="AW1345" i="2"/>
  <c r="AV1345" i="2"/>
  <c r="AU1345" i="2"/>
  <c r="AW1344" i="2"/>
  <c r="AV1344" i="2"/>
  <c r="AU1344" i="2"/>
  <c r="AW1343" i="2"/>
  <c r="AV1343" i="2"/>
  <c r="AU1343" i="2"/>
  <c r="AW1342" i="2"/>
  <c r="AV1342" i="2"/>
  <c r="AU1342" i="2"/>
  <c r="AW1341" i="2"/>
  <c r="AV1341" i="2"/>
  <c r="AU1341" i="2"/>
  <c r="AW1340" i="2"/>
  <c r="AV1340" i="2"/>
  <c r="AU1340" i="2"/>
  <c r="AW1339" i="2"/>
  <c r="AV1339" i="2"/>
  <c r="AU1339" i="2"/>
  <c r="AW1338" i="2"/>
  <c r="AV1338" i="2"/>
  <c r="AU1338" i="2"/>
  <c r="AW1337" i="2"/>
  <c r="AV1337" i="2"/>
  <c r="AU1337" i="2"/>
  <c r="AW1336" i="2"/>
  <c r="AV1336" i="2"/>
  <c r="AU1336" i="2"/>
  <c r="AW1335" i="2"/>
  <c r="AV1335" i="2"/>
  <c r="AU1335" i="2"/>
  <c r="AW1334" i="2"/>
  <c r="AV1334" i="2"/>
  <c r="AU1334" i="2"/>
  <c r="AW1333" i="2"/>
  <c r="AV1333" i="2"/>
  <c r="AU1333" i="2"/>
  <c r="AW1332" i="2"/>
  <c r="AV1332" i="2"/>
  <c r="AU1332" i="2"/>
  <c r="AW1331" i="2"/>
  <c r="AV1331" i="2"/>
  <c r="AU1331" i="2"/>
  <c r="AW1330" i="2"/>
  <c r="AV1330" i="2"/>
  <c r="AU1330" i="2"/>
  <c r="AW1329" i="2"/>
  <c r="AV1329" i="2"/>
  <c r="AU1329" i="2"/>
  <c r="AW1328" i="2"/>
  <c r="AV1328" i="2"/>
  <c r="AU1328" i="2"/>
  <c r="AW1327" i="2"/>
  <c r="AV1327" i="2"/>
  <c r="AU1327" i="2"/>
  <c r="AW1326" i="2"/>
  <c r="AV1326" i="2"/>
  <c r="AU1326" i="2"/>
  <c r="AW1325" i="2"/>
  <c r="AV1325" i="2"/>
  <c r="AU1325" i="2"/>
  <c r="AW1324" i="2"/>
  <c r="AV1324" i="2"/>
  <c r="AU1324" i="2"/>
  <c r="AW1323" i="2"/>
  <c r="AV1323" i="2"/>
  <c r="AU1323" i="2"/>
  <c r="AW1322" i="2"/>
  <c r="AV1322" i="2"/>
  <c r="AU1322" i="2"/>
  <c r="AW1321" i="2"/>
  <c r="AV1321" i="2"/>
  <c r="AU1321" i="2"/>
  <c r="AW1320" i="2"/>
  <c r="AV1320" i="2"/>
  <c r="AU1320" i="2"/>
  <c r="AW1319" i="2"/>
  <c r="AV1319" i="2"/>
  <c r="AU1319" i="2"/>
  <c r="AW1318" i="2"/>
  <c r="AV1318" i="2"/>
  <c r="AU1318" i="2"/>
  <c r="AW1317" i="2"/>
  <c r="AV1317" i="2"/>
  <c r="AU1317" i="2"/>
  <c r="AW1316" i="2"/>
  <c r="AV1316" i="2"/>
  <c r="AU1316" i="2"/>
  <c r="AW1315" i="2"/>
  <c r="AV1315" i="2"/>
  <c r="AU1315" i="2"/>
  <c r="AW1314" i="2"/>
  <c r="AV1314" i="2"/>
  <c r="AU1314" i="2"/>
  <c r="AW1313" i="2"/>
  <c r="AV1313" i="2"/>
  <c r="AU1313" i="2"/>
  <c r="AW1312" i="2"/>
  <c r="AV1312" i="2"/>
  <c r="AU1312" i="2"/>
  <c r="AW1311" i="2"/>
  <c r="AV1311" i="2"/>
  <c r="AU1311" i="2"/>
  <c r="AW1310" i="2"/>
  <c r="AV1310" i="2"/>
  <c r="AU1310" i="2"/>
  <c r="AW1309" i="2"/>
  <c r="AV1309" i="2"/>
  <c r="AU1309" i="2"/>
  <c r="AW1308" i="2"/>
  <c r="AV1308" i="2"/>
  <c r="AU1308" i="2"/>
  <c r="AW1307" i="2"/>
  <c r="AV1307" i="2"/>
  <c r="AU1307" i="2"/>
  <c r="AW1306" i="2"/>
  <c r="AV1306" i="2"/>
  <c r="AU1306" i="2"/>
  <c r="AW1305" i="2"/>
  <c r="AV1305" i="2"/>
  <c r="AU1305" i="2"/>
  <c r="AW1304" i="2"/>
  <c r="AV1304" i="2"/>
  <c r="AU1304" i="2"/>
  <c r="AW1303" i="2"/>
  <c r="AV1303" i="2"/>
  <c r="AU1303" i="2"/>
  <c r="AW1302" i="2"/>
  <c r="AV1302" i="2"/>
  <c r="AU1302" i="2"/>
  <c r="AW1301" i="2"/>
  <c r="AV1301" i="2"/>
  <c r="AU1301" i="2"/>
  <c r="AW1300" i="2"/>
  <c r="AV1300" i="2"/>
  <c r="AU1300" i="2"/>
  <c r="AW1299" i="2"/>
  <c r="AV1299" i="2"/>
  <c r="AU1299" i="2"/>
  <c r="AW1298" i="2"/>
  <c r="AV1298" i="2"/>
  <c r="AU1298" i="2"/>
  <c r="AW1297" i="2"/>
  <c r="AV1297" i="2"/>
  <c r="AU1297" i="2"/>
  <c r="AW1296" i="2"/>
  <c r="AV1296" i="2"/>
  <c r="AU1296" i="2"/>
  <c r="AW1295" i="2"/>
  <c r="AV1295" i="2"/>
  <c r="AU1295" i="2"/>
  <c r="AW1294" i="2"/>
  <c r="AV1294" i="2"/>
  <c r="AU1294" i="2"/>
  <c r="AW1293" i="2"/>
  <c r="AV1293" i="2"/>
  <c r="AU1293" i="2"/>
  <c r="AW1292" i="2"/>
  <c r="AV1292" i="2"/>
  <c r="AU1292" i="2"/>
  <c r="AW1291" i="2"/>
  <c r="AV1291" i="2"/>
  <c r="AU1291" i="2"/>
  <c r="AW1290" i="2"/>
  <c r="AV1290" i="2"/>
  <c r="AU1290" i="2"/>
  <c r="AW1289" i="2"/>
  <c r="AV1289" i="2"/>
  <c r="AU1289" i="2"/>
  <c r="AW1288" i="2"/>
  <c r="AV1288" i="2"/>
  <c r="AU1288" i="2"/>
  <c r="AW1287" i="2"/>
  <c r="AV1287" i="2"/>
  <c r="AU1287" i="2"/>
  <c r="AW1286" i="2"/>
  <c r="AV1286" i="2"/>
  <c r="AU1286" i="2"/>
  <c r="AW1285" i="2"/>
  <c r="AV1285" i="2"/>
  <c r="AU1285" i="2"/>
  <c r="AW1284" i="2"/>
  <c r="AV1284" i="2"/>
  <c r="AU1284" i="2"/>
  <c r="AW1283" i="2"/>
  <c r="AV1283" i="2"/>
  <c r="AU1283" i="2"/>
  <c r="AW1282" i="2"/>
  <c r="AV1282" i="2"/>
  <c r="AU1282" i="2"/>
  <c r="AW1281" i="2"/>
  <c r="AV1281" i="2"/>
  <c r="AU1281" i="2"/>
  <c r="AW1280" i="2"/>
  <c r="AV1280" i="2"/>
  <c r="AU1280" i="2"/>
  <c r="AW1279" i="2"/>
  <c r="AV1279" i="2"/>
  <c r="AU1279" i="2"/>
  <c r="AW1278" i="2"/>
  <c r="AV1278" i="2"/>
  <c r="AU1278" i="2"/>
  <c r="AW1277" i="2"/>
  <c r="AV1277" i="2"/>
  <c r="AU1277" i="2"/>
  <c r="AW1276" i="2"/>
  <c r="AV1276" i="2"/>
  <c r="AU1276" i="2"/>
  <c r="AW1275" i="2"/>
  <c r="AV1275" i="2"/>
  <c r="AU1275" i="2"/>
  <c r="AW1274" i="2"/>
  <c r="AV1274" i="2"/>
  <c r="AU1274" i="2"/>
  <c r="AW1273" i="2"/>
  <c r="AV1273" i="2"/>
  <c r="AU1273" i="2"/>
  <c r="AW1272" i="2"/>
  <c r="AV1272" i="2"/>
  <c r="AU1272" i="2"/>
  <c r="AW1271" i="2"/>
  <c r="AV1271" i="2"/>
  <c r="AU1271" i="2"/>
  <c r="AW1270" i="2"/>
  <c r="AV1270" i="2"/>
  <c r="AU1270" i="2"/>
  <c r="AW1269" i="2"/>
  <c r="AV1269" i="2"/>
  <c r="AU1269" i="2"/>
  <c r="AW1268" i="2"/>
  <c r="AV1268" i="2"/>
  <c r="AU1268" i="2"/>
  <c r="AW1267" i="2"/>
  <c r="AV1267" i="2"/>
  <c r="AU1267" i="2"/>
  <c r="AW1266" i="2"/>
  <c r="AV1266" i="2"/>
  <c r="AU1266" i="2"/>
  <c r="AW1265" i="2"/>
  <c r="AV1265" i="2"/>
  <c r="AU1265" i="2"/>
  <c r="AW1264" i="2"/>
  <c r="AV1264" i="2"/>
  <c r="AU1264" i="2"/>
  <c r="AW1263" i="2"/>
  <c r="AV1263" i="2"/>
  <c r="AU1263" i="2"/>
  <c r="AW1262" i="2"/>
  <c r="AV1262" i="2"/>
  <c r="AU1262" i="2"/>
  <c r="AW1261" i="2"/>
  <c r="AV1261" i="2"/>
  <c r="AU1261" i="2"/>
  <c r="AW1260" i="2"/>
  <c r="AV1260" i="2"/>
  <c r="AU1260" i="2"/>
  <c r="AW1259" i="2"/>
  <c r="AV1259" i="2"/>
  <c r="AU1259" i="2"/>
  <c r="AW1258" i="2"/>
  <c r="AV1258" i="2"/>
  <c r="AU1258" i="2"/>
  <c r="AW1257" i="2"/>
  <c r="AV1257" i="2"/>
  <c r="AU1257" i="2"/>
  <c r="AW1256" i="2"/>
  <c r="AV1256" i="2"/>
  <c r="AU1256" i="2"/>
  <c r="AW1255" i="2"/>
  <c r="AV1255" i="2"/>
  <c r="AU1255" i="2"/>
  <c r="AW1254" i="2"/>
  <c r="AV1254" i="2"/>
  <c r="AU1254" i="2"/>
  <c r="AW1253" i="2"/>
  <c r="AV1253" i="2"/>
  <c r="AU1253" i="2"/>
  <c r="AW1252" i="2"/>
  <c r="AV1252" i="2"/>
  <c r="AU1252" i="2"/>
  <c r="AW1251" i="2"/>
  <c r="AV1251" i="2"/>
  <c r="AU1251" i="2"/>
  <c r="AW1250" i="2"/>
  <c r="AV1250" i="2"/>
  <c r="AU1250" i="2"/>
  <c r="AW1249" i="2"/>
  <c r="AV1249" i="2"/>
  <c r="AU1249" i="2"/>
  <c r="AW1248" i="2"/>
  <c r="AV1248" i="2"/>
  <c r="AU1248" i="2"/>
  <c r="AW1247" i="2"/>
  <c r="AV1247" i="2"/>
  <c r="AU1247" i="2"/>
  <c r="AW1246" i="2"/>
  <c r="AV1246" i="2"/>
  <c r="AU1246" i="2"/>
  <c r="AW1245" i="2"/>
  <c r="AV1245" i="2"/>
  <c r="AU1245" i="2"/>
  <c r="AW1244" i="2"/>
  <c r="AV1244" i="2"/>
  <c r="AU1244" i="2"/>
  <c r="AW1243" i="2"/>
  <c r="AV1243" i="2"/>
  <c r="AU1243" i="2"/>
  <c r="AW1242" i="2"/>
  <c r="AV1242" i="2"/>
  <c r="AU1242" i="2"/>
  <c r="AW1241" i="2"/>
  <c r="AV1241" i="2"/>
  <c r="AU1241" i="2"/>
  <c r="AW1240" i="2"/>
  <c r="AV1240" i="2"/>
  <c r="AU1240" i="2"/>
  <c r="AW1239" i="2"/>
  <c r="AV1239" i="2"/>
  <c r="AU1239" i="2"/>
  <c r="AW1238" i="2"/>
  <c r="AV1238" i="2"/>
  <c r="AU1238" i="2"/>
  <c r="AW1237" i="2"/>
  <c r="AV1237" i="2"/>
  <c r="AU1237" i="2"/>
  <c r="AW1236" i="2"/>
  <c r="AV1236" i="2"/>
  <c r="AU1236" i="2"/>
  <c r="AW1235" i="2"/>
  <c r="AV1235" i="2"/>
  <c r="AU1235" i="2"/>
  <c r="AW1234" i="2"/>
  <c r="AV1234" i="2"/>
  <c r="AU1234" i="2"/>
  <c r="AW1233" i="2"/>
  <c r="AV1233" i="2"/>
  <c r="AU1233" i="2"/>
  <c r="AW1232" i="2"/>
  <c r="AV1232" i="2"/>
  <c r="AU1232" i="2"/>
  <c r="AW1231" i="2"/>
  <c r="AV1231" i="2"/>
  <c r="AU1231" i="2"/>
  <c r="AW1230" i="2"/>
  <c r="AV1230" i="2"/>
  <c r="AU1230" i="2"/>
  <c r="AW1229" i="2"/>
  <c r="AV1229" i="2"/>
  <c r="AU1229" i="2"/>
  <c r="AW1228" i="2"/>
  <c r="AV1228" i="2"/>
  <c r="AU1228" i="2"/>
  <c r="AW1227" i="2"/>
  <c r="AV1227" i="2"/>
  <c r="AU1227" i="2"/>
  <c r="AW1226" i="2"/>
  <c r="AV1226" i="2"/>
  <c r="AU1226" i="2"/>
  <c r="AW1225" i="2"/>
  <c r="AV1225" i="2"/>
  <c r="AU1225" i="2"/>
  <c r="AW1224" i="2"/>
  <c r="AV1224" i="2"/>
  <c r="AU1224" i="2"/>
  <c r="AW1223" i="2"/>
  <c r="AV1223" i="2"/>
  <c r="AU1223" i="2"/>
  <c r="AW1222" i="2"/>
  <c r="AV1222" i="2"/>
  <c r="AU1222" i="2"/>
  <c r="AW1221" i="2"/>
  <c r="AV1221" i="2"/>
  <c r="AU1221" i="2"/>
  <c r="AW1220" i="2"/>
  <c r="AV1220" i="2"/>
  <c r="AU1220" i="2"/>
  <c r="AW1219" i="2"/>
  <c r="AV1219" i="2"/>
  <c r="AU1219" i="2"/>
  <c r="AW1218" i="2"/>
  <c r="AV1218" i="2"/>
  <c r="AU1218" i="2"/>
  <c r="AW1217" i="2"/>
  <c r="AV1217" i="2"/>
  <c r="AU1217" i="2"/>
  <c r="AW1216" i="2"/>
  <c r="AV1216" i="2"/>
  <c r="AU1216" i="2"/>
  <c r="AW1215" i="2"/>
  <c r="AV1215" i="2"/>
  <c r="AU1215" i="2"/>
  <c r="AW1214" i="2"/>
  <c r="AV1214" i="2"/>
  <c r="AU1214" i="2"/>
  <c r="AW1213" i="2"/>
  <c r="AV1213" i="2"/>
  <c r="AU1213" i="2"/>
  <c r="AW1212" i="2"/>
  <c r="AV1212" i="2"/>
  <c r="AU1212" i="2"/>
  <c r="AW1211" i="2"/>
  <c r="AV1211" i="2"/>
  <c r="AU1211" i="2"/>
  <c r="AW1210" i="2"/>
  <c r="AV1210" i="2"/>
  <c r="AU1210" i="2"/>
  <c r="AW1209" i="2"/>
  <c r="AV1209" i="2"/>
  <c r="AU1209" i="2"/>
  <c r="AW1208" i="2"/>
  <c r="AV1208" i="2"/>
  <c r="AU1208" i="2"/>
  <c r="AW1207" i="2"/>
  <c r="AV1207" i="2"/>
  <c r="AU1207" i="2"/>
  <c r="AW1206" i="2"/>
  <c r="AV1206" i="2"/>
  <c r="AU1206" i="2"/>
  <c r="AW1205" i="2"/>
  <c r="AV1205" i="2"/>
  <c r="AU1205" i="2"/>
  <c r="AW1204" i="2"/>
  <c r="AV1204" i="2"/>
  <c r="AU1204" i="2"/>
  <c r="AW1203" i="2"/>
  <c r="AV1203" i="2"/>
  <c r="AU1203" i="2"/>
  <c r="AW1202" i="2"/>
  <c r="AV1202" i="2"/>
  <c r="AU1202" i="2"/>
  <c r="AW1201" i="2"/>
  <c r="AV1201" i="2"/>
  <c r="AU1201" i="2"/>
  <c r="AW1200" i="2"/>
  <c r="AV1200" i="2"/>
  <c r="AU1200" i="2"/>
  <c r="AW1199" i="2"/>
  <c r="AV1199" i="2"/>
  <c r="AU1199" i="2"/>
  <c r="AW1198" i="2"/>
  <c r="AV1198" i="2"/>
  <c r="AU1198" i="2"/>
  <c r="AW1197" i="2"/>
  <c r="AV1197" i="2"/>
  <c r="AU1197" i="2"/>
  <c r="AW1196" i="2"/>
  <c r="AV1196" i="2"/>
  <c r="AU1196" i="2"/>
  <c r="AW1195" i="2"/>
  <c r="AV1195" i="2"/>
  <c r="AU1195" i="2"/>
  <c r="AW1194" i="2"/>
  <c r="AV1194" i="2"/>
  <c r="AU1194" i="2"/>
  <c r="AW1193" i="2"/>
  <c r="AV1193" i="2"/>
  <c r="AU1193" i="2"/>
  <c r="AW1192" i="2"/>
  <c r="AV1192" i="2"/>
  <c r="AU1192" i="2"/>
  <c r="AW1191" i="2"/>
  <c r="AV1191" i="2"/>
  <c r="AU1191" i="2"/>
  <c r="AW1190" i="2"/>
  <c r="AV1190" i="2"/>
  <c r="AU1190" i="2"/>
  <c r="AW1189" i="2"/>
  <c r="AV1189" i="2"/>
  <c r="AU1189" i="2"/>
  <c r="AW1188" i="2"/>
  <c r="AV1188" i="2"/>
  <c r="AU1188" i="2"/>
  <c r="AW1187" i="2"/>
  <c r="AV1187" i="2"/>
  <c r="AU1187" i="2"/>
  <c r="AW1186" i="2"/>
  <c r="AV1186" i="2"/>
  <c r="AU1186" i="2"/>
  <c r="AW1185" i="2"/>
  <c r="AV1185" i="2"/>
  <c r="AU1185" i="2"/>
  <c r="AW1184" i="2"/>
  <c r="AV1184" i="2"/>
  <c r="AU1184" i="2"/>
  <c r="AW1183" i="2"/>
  <c r="AV1183" i="2"/>
  <c r="AU1183" i="2"/>
  <c r="AW1182" i="2"/>
  <c r="AV1182" i="2"/>
  <c r="AU1182" i="2"/>
  <c r="AW1181" i="2"/>
  <c r="AV1181" i="2"/>
  <c r="AU1181" i="2"/>
  <c r="AW1180" i="2"/>
  <c r="AV1180" i="2"/>
  <c r="AU1180" i="2"/>
  <c r="AW1179" i="2"/>
  <c r="AV1179" i="2"/>
  <c r="AU1179" i="2"/>
  <c r="AW1178" i="2"/>
  <c r="AV1178" i="2"/>
  <c r="AU1178" i="2"/>
  <c r="AW1177" i="2"/>
  <c r="AV1177" i="2"/>
  <c r="AU1177" i="2"/>
  <c r="AW1176" i="2"/>
  <c r="AV1176" i="2"/>
  <c r="AU1176" i="2"/>
  <c r="AW1175" i="2"/>
  <c r="AV1175" i="2"/>
  <c r="AU1175" i="2"/>
  <c r="AW1174" i="2"/>
  <c r="AV1174" i="2"/>
  <c r="AU1174" i="2"/>
  <c r="AW1173" i="2"/>
  <c r="AV1173" i="2"/>
  <c r="AU1173" i="2"/>
  <c r="AW1172" i="2"/>
  <c r="AV1172" i="2"/>
  <c r="AU1172" i="2"/>
  <c r="AW1171" i="2"/>
  <c r="AV1171" i="2"/>
  <c r="AU1171" i="2"/>
  <c r="AW1170" i="2"/>
  <c r="AV1170" i="2"/>
  <c r="AU1170" i="2"/>
  <c r="AW1169" i="2"/>
  <c r="AV1169" i="2"/>
  <c r="AU1169" i="2"/>
  <c r="AW1168" i="2"/>
  <c r="AV1168" i="2"/>
  <c r="AU1168" i="2"/>
  <c r="AW1167" i="2"/>
  <c r="AV1167" i="2"/>
  <c r="AU1167" i="2"/>
  <c r="AW1166" i="2"/>
  <c r="AV1166" i="2"/>
  <c r="AU1166" i="2"/>
  <c r="AW1165" i="2"/>
  <c r="AV1165" i="2"/>
  <c r="AU1165" i="2"/>
  <c r="AW1164" i="2"/>
  <c r="AV1164" i="2"/>
  <c r="AU1164" i="2"/>
  <c r="AW1163" i="2"/>
  <c r="AV1163" i="2"/>
  <c r="AU1163" i="2"/>
  <c r="AW1162" i="2"/>
  <c r="AV1162" i="2"/>
  <c r="AU1162" i="2"/>
  <c r="AW1161" i="2"/>
  <c r="AV1161" i="2"/>
  <c r="AU1161" i="2"/>
  <c r="AW1160" i="2"/>
  <c r="AV1160" i="2"/>
  <c r="AU1160" i="2"/>
  <c r="AW1159" i="2"/>
  <c r="AV1159" i="2"/>
  <c r="AU1159" i="2"/>
  <c r="AW1158" i="2"/>
  <c r="AV1158" i="2"/>
  <c r="AU1158" i="2"/>
  <c r="AW1157" i="2"/>
  <c r="AV1157" i="2"/>
  <c r="AU1157" i="2"/>
  <c r="AW1156" i="2"/>
  <c r="AV1156" i="2"/>
  <c r="AU1156" i="2"/>
  <c r="AW1155" i="2"/>
  <c r="AV1155" i="2"/>
  <c r="AU1155" i="2"/>
  <c r="AW1154" i="2"/>
  <c r="AV1154" i="2"/>
  <c r="AU1154" i="2"/>
  <c r="AW1153" i="2"/>
  <c r="AV1153" i="2"/>
  <c r="AU1153" i="2"/>
  <c r="AW1152" i="2"/>
  <c r="AV1152" i="2"/>
  <c r="AU1152" i="2"/>
  <c r="AW1151" i="2"/>
  <c r="AV1151" i="2"/>
  <c r="AU1151" i="2"/>
  <c r="AW1150" i="2"/>
  <c r="AV1150" i="2"/>
  <c r="AU1150" i="2"/>
  <c r="AW1149" i="2"/>
  <c r="AV1149" i="2"/>
  <c r="AU1149" i="2"/>
  <c r="AW1148" i="2"/>
  <c r="AV1148" i="2"/>
  <c r="AU1148" i="2"/>
  <c r="AW1147" i="2"/>
  <c r="AV1147" i="2"/>
  <c r="AU1147" i="2"/>
  <c r="AW1146" i="2"/>
  <c r="AV1146" i="2"/>
  <c r="AU1146" i="2"/>
  <c r="AW1145" i="2"/>
  <c r="AV1145" i="2"/>
  <c r="AU1145" i="2"/>
  <c r="AW1144" i="2"/>
  <c r="AV1144" i="2"/>
  <c r="AU1144" i="2"/>
  <c r="AW1143" i="2"/>
  <c r="AV1143" i="2"/>
  <c r="AU1143" i="2"/>
  <c r="AW1142" i="2"/>
  <c r="AV1142" i="2"/>
  <c r="AU1142" i="2"/>
  <c r="AW1141" i="2"/>
  <c r="AV1141" i="2"/>
  <c r="AU1141" i="2"/>
  <c r="AW1140" i="2"/>
  <c r="AV1140" i="2"/>
  <c r="AU1140" i="2"/>
  <c r="AW1139" i="2"/>
  <c r="AV1139" i="2"/>
  <c r="AU1139" i="2"/>
  <c r="AW1138" i="2"/>
  <c r="AV1138" i="2"/>
  <c r="AU1138" i="2"/>
  <c r="AW1137" i="2"/>
  <c r="AV1137" i="2"/>
  <c r="AU1137" i="2"/>
  <c r="AW1136" i="2"/>
  <c r="AV1136" i="2"/>
  <c r="AU1136" i="2"/>
  <c r="AW1135" i="2"/>
  <c r="AV1135" i="2"/>
  <c r="AU1135" i="2"/>
  <c r="AW1134" i="2"/>
  <c r="AV1134" i="2"/>
  <c r="AU1134" i="2"/>
  <c r="AW1133" i="2"/>
  <c r="AV1133" i="2"/>
  <c r="AU1133" i="2"/>
  <c r="AW1132" i="2"/>
  <c r="AV1132" i="2"/>
  <c r="AU1132" i="2"/>
  <c r="AW1131" i="2"/>
  <c r="AV1131" i="2"/>
  <c r="AU1131" i="2"/>
  <c r="AW1130" i="2"/>
  <c r="AV1130" i="2"/>
  <c r="AU1130" i="2"/>
  <c r="AW1129" i="2"/>
  <c r="AV1129" i="2"/>
  <c r="AU1129" i="2"/>
  <c r="AW1128" i="2"/>
  <c r="AV1128" i="2"/>
  <c r="AU1128" i="2"/>
  <c r="AW1127" i="2"/>
  <c r="AV1127" i="2"/>
  <c r="AU1127" i="2"/>
  <c r="AW1126" i="2"/>
  <c r="AV1126" i="2"/>
  <c r="AU1126" i="2"/>
  <c r="AW1125" i="2"/>
  <c r="AV1125" i="2"/>
  <c r="AU1125" i="2"/>
  <c r="AW1124" i="2"/>
  <c r="AV1124" i="2"/>
  <c r="AU1124" i="2"/>
  <c r="AW1123" i="2"/>
  <c r="AV1123" i="2"/>
  <c r="AU1123" i="2"/>
  <c r="AW1122" i="2"/>
  <c r="AV1122" i="2"/>
  <c r="AU1122" i="2"/>
  <c r="AW1121" i="2"/>
  <c r="AV1121" i="2"/>
  <c r="AU1121" i="2"/>
  <c r="AW1120" i="2"/>
  <c r="AV1120" i="2"/>
  <c r="AU1120" i="2"/>
  <c r="AW1119" i="2"/>
  <c r="AV1119" i="2"/>
  <c r="AU1119" i="2"/>
  <c r="AW1118" i="2"/>
  <c r="AV1118" i="2"/>
  <c r="AU1118" i="2"/>
  <c r="AW1117" i="2"/>
  <c r="AV1117" i="2"/>
  <c r="AU1117" i="2"/>
  <c r="AW1116" i="2"/>
  <c r="AV1116" i="2"/>
  <c r="AU1116" i="2"/>
  <c r="AW1115" i="2"/>
  <c r="AV1115" i="2"/>
  <c r="AU1115" i="2"/>
  <c r="AW1114" i="2"/>
  <c r="AV1114" i="2"/>
  <c r="AU1114" i="2"/>
  <c r="AW1113" i="2"/>
  <c r="AV1113" i="2"/>
  <c r="AU1113" i="2"/>
  <c r="AW1112" i="2"/>
  <c r="AV1112" i="2"/>
  <c r="AU1112" i="2"/>
  <c r="AW1111" i="2"/>
  <c r="AV1111" i="2"/>
  <c r="AU1111" i="2"/>
  <c r="AW1110" i="2"/>
  <c r="AV1110" i="2"/>
  <c r="AU1110" i="2"/>
  <c r="AW1109" i="2"/>
  <c r="AV1109" i="2"/>
  <c r="AU1109" i="2"/>
  <c r="AW1108" i="2"/>
  <c r="AV1108" i="2"/>
  <c r="AU1108" i="2"/>
  <c r="AW1107" i="2"/>
  <c r="AV1107" i="2"/>
  <c r="AU1107" i="2"/>
  <c r="AW1106" i="2"/>
  <c r="AV1106" i="2"/>
  <c r="AU1106" i="2"/>
  <c r="AW1105" i="2"/>
  <c r="AV1105" i="2"/>
  <c r="AU1105" i="2"/>
  <c r="AW1104" i="2"/>
  <c r="AV1104" i="2"/>
  <c r="AU1104" i="2"/>
  <c r="AW1103" i="2"/>
  <c r="AV1103" i="2"/>
  <c r="AU1103" i="2"/>
  <c r="AW1102" i="2"/>
  <c r="AV1102" i="2"/>
  <c r="AU1102" i="2"/>
  <c r="AW1101" i="2"/>
  <c r="AV1101" i="2"/>
  <c r="AU1101" i="2"/>
  <c r="AW1100" i="2"/>
  <c r="AV1100" i="2"/>
  <c r="AU1100" i="2"/>
  <c r="AW1099" i="2"/>
  <c r="AV1099" i="2"/>
  <c r="AU1099" i="2"/>
  <c r="AW1098" i="2"/>
  <c r="AV1098" i="2"/>
  <c r="AU1098" i="2"/>
  <c r="AW1097" i="2"/>
  <c r="AV1097" i="2"/>
  <c r="AU1097" i="2"/>
  <c r="AW1096" i="2"/>
  <c r="AV1096" i="2"/>
  <c r="AU1096" i="2"/>
  <c r="AW1095" i="2"/>
  <c r="AV1095" i="2"/>
  <c r="AU1095" i="2"/>
  <c r="AW1094" i="2"/>
  <c r="AV1094" i="2"/>
  <c r="AU1094" i="2"/>
  <c r="AW1093" i="2"/>
  <c r="AV1093" i="2"/>
  <c r="AU1093" i="2"/>
  <c r="AW1092" i="2"/>
  <c r="AV1092" i="2"/>
  <c r="AU1092" i="2"/>
  <c r="AW1091" i="2"/>
  <c r="AV1091" i="2"/>
  <c r="AU1091" i="2"/>
  <c r="AW1090" i="2"/>
  <c r="AV1090" i="2"/>
  <c r="AU1090" i="2"/>
  <c r="AW1089" i="2"/>
  <c r="AV1089" i="2"/>
  <c r="AU1089" i="2"/>
  <c r="AW1088" i="2"/>
  <c r="AV1088" i="2"/>
  <c r="AU1088" i="2"/>
  <c r="AW1087" i="2"/>
  <c r="AV1087" i="2"/>
  <c r="AU1087" i="2"/>
  <c r="AW1086" i="2"/>
  <c r="AV1086" i="2"/>
  <c r="AU1086" i="2"/>
  <c r="AW1085" i="2"/>
  <c r="AV1085" i="2"/>
  <c r="AU1085" i="2"/>
  <c r="AW1084" i="2"/>
  <c r="AV1084" i="2"/>
  <c r="AU1084" i="2"/>
  <c r="AW1083" i="2"/>
  <c r="AV1083" i="2"/>
  <c r="AU1083" i="2"/>
  <c r="AW1082" i="2"/>
  <c r="AV1082" i="2"/>
  <c r="AU1082" i="2"/>
  <c r="AW1081" i="2"/>
  <c r="AV1081" i="2"/>
  <c r="AU1081" i="2"/>
  <c r="AW1080" i="2"/>
  <c r="AV1080" i="2"/>
  <c r="AU1080" i="2"/>
  <c r="AW1079" i="2"/>
  <c r="AV1079" i="2"/>
  <c r="AU1079" i="2"/>
  <c r="AW1078" i="2"/>
  <c r="AV1078" i="2"/>
  <c r="AU1078" i="2"/>
  <c r="AW1077" i="2"/>
  <c r="AV1077" i="2"/>
  <c r="AU1077" i="2"/>
  <c r="AW1076" i="2"/>
  <c r="AV1076" i="2"/>
  <c r="AU1076" i="2"/>
  <c r="AW1075" i="2"/>
  <c r="AV1075" i="2"/>
  <c r="AU1075" i="2"/>
  <c r="AW1074" i="2"/>
  <c r="AV1074" i="2"/>
  <c r="AU1074" i="2"/>
  <c r="AW1073" i="2"/>
  <c r="AV1073" i="2"/>
  <c r="AU1073" i="2"/>
  <c r="AW1072" i="2"/>
  <c r="AV1072" i="2"/>
  <c r="AU1072" i="2"/>
  <c r="AW1071" i="2"/>
  <c r="AV1071" i="2"/>
  <c r="AU1071" i="2"/>
  <c r="AW1070" i="2"/>
  <c r="AV1070" i="2"/>
  <c r="AU1070" i="2"/>
  <c r="AW1069" i="2"/>
  <c r="AV1069" i="2"/>
  <c r="AU1069" i="2"/>
  <c r="AW1068" i="2"/>
  <c r="AV1068" i="2"/>
  <c r="AU1068" i="2"/>
  <c r="AW1067" i="2"/>
  <c r="AV1067" i="2"/>
  <c r="AU1067" i="2"/>
  <c r="AW1066" i="2"/>
  <c r="AV1066" i="2"/>
  <c r="AU1066" i="2"/>
  <c r="AW1065" i="2"/>
  <c r="AV1065" i="2"/>
  <c r="AU1065" i="2"/>
  <c r="AW1064" i="2"/>
  <c r="AV1064" i="2"/>
  <c r="AU1064" i="2"/>
  <c r="AW1063" i="2"/>
  <c r="AV1063" i="2"/>
  <c r="AU1063" i="2"/>
  <c r="AW1062" i="2"/>
  <c r="AV1062" i="2"/>
  <c r="AU1062" i="2"/>
  <c r="AW1061" i="2"/>
  <c r="AV1061" i="2"/>
  <c r="AU1061" i="2"/>
  <c r="AW1060" i="2"/>
  <c r="AV1060" i="2"/>
  <c r="AU1060" i="2"/>
  <c r="AW1059" i="2"/>
  <c r="AV1059" i="2"/>
  <c r="AU1059" i="2"/>
  <c r="AW1058" i="2"/>
  <c r="AV1058" i="2"/>
  <c r="AU1058" i="2"/>
  <c r="AW1057" i="2"/>
  <c r="AV1057" i="2"/>
  <c r="AU1057" i="2"/>
  <c r="AW1056" i="2"/>
  <c r="AV1056" i="2"/>
  <c r="AU1056" i="2"/>
  <c r="AW1055" i="2"/>
  <c r="AV1055" i="2"/>
  <c r="AU1055" i="2"/>
  <c r="AW1054" i="2"/>
  <c r="AV1054" i="2"/>
  <c r="AU1054" i="2"/>
  <c r="AW1053" i="2"/>
  <c r="AV1053" i="2"/>
  <c r="AU1053" i="2"/>
  <c r="AW1052" i="2"/>
  <c r="AV1052" i="2"/>
  <c r="AU1052" i="2"/>
  <c r="AW1051" i="2"/>
  <c r="AV1051" i="2"/>
  <c r="AU1051" i="2"/>
  <c r="AW1050" i="2"/>
  <c r="AV1050" i="2"/>
  <c r="AU1050" i="2"/>
  <c r="AW1049" i="2"/>
  <c r="AV1049" i="2"/>
  <c r="AU1049" i="2"/>
  <c r="AW1048" i="2"/>
  <c r="AV1048" i="2"/>
  <c r="AU1048" i="2"/>
  <c r="AW1047" i="2"/>
  <c r="AV1047" i="2"/>
  <c r="AU1047" i="2"/>
  <c r="AW1046" i="2"/>
  <c r="AV1046" i="2"/>
  <c r="AU1046" i="2"/>
  <c r="AW1045" i="2"/>
  <c r="AV1045" i="2"/>
  <c r="AU1045" i="2"/>
  <c r="AW1044" i="2"/>
  <c r="AV1044" i="2"/>
  <c r="AU1044" i="2"/>
  <c r="AW1043" i="2"/>
  <c r="AV1043" i="2"/>
  <c r="AU1043" i="2"/>
  <c r="AW1042" i="2"/>
  <c r="AV1042" i="2"/>
  <c r="AU1042" i="2"/>
  <c r="AW1041" i="2"/>
  <c r="AV1041" i="2"/>
  <c r="AU1041" i="2"/>
  <c r="AW1040" i="2"/>
  <c r="AV1040" i="2"/>
  <c r="AU1040" i="2"/>
  <c r="AW1039" i="2"/>
  <c r="AV1039" i="2"/>
  <c r="AU1039" i="2"/>
  <c r="AW1038" i="2"/>
  <c r="AV1038" i="2"/>
  <c r="AU1038" i="2"/>
  <c r="AW1037" i="2"/>
  <c r="AV1037" i="2"/>
  <c r="AU1037" i="2"/>
  <c r="AW1036" i="2"/>
  <c r="AV1036" i="2"/>
  <c r="AU1036" i="2"/>
  <c r="AW1035" i="2"/>
  <c r="AV1035" i="2"/>
  <c r="AU1035" i="2"/>
  <c r="AW1034" i="2"/>
  <c r="AV1034" i="2"/>
  <c r="AU1034" i="2"/>
  <c r="AW1033" i="2"/>
  <c r="AV1033" i="2"/>
  <c r="AU1033" i="2"/>
  <c r="AW1032" i="2"/>
  <c r="AV1032" i="2"/>
  <c r="AU1032" i="2"/>
  <c r="AW1031" i="2"/>
  <c r="AV1031" i="2"/>
  <c r="AU1031" i="2"/>
  <c r="AW1030" i="2"/>
  <c r="AV1030" i="2"/>
  <c r="AU1030" i="2"/>
  <c r="AW1029" i="2"/>
  <c r="AV1029" i="2"/>
  <c r="AU1029" i="2"/>
  <c r="AW1028" i="2"/>
  <c r="AV1028" i="2"/>
  <c r="AU1028" i="2"/>
  <c r="AW1027" i="2"/>
  <c r="AV1027" i="2"/>
  <c r="AU1027" i="2"/>
  <c r="AW1026" i="2"/>
  <c r="AV1026" i="2"/>
  <c r="AU1026" i="2"/>
  <c r="AW1025" i="2"/>
  <c r="AV1025" i="2"/>
  <c r="AU1025" i="2"/>
  <c r="AW1024" i="2"/>
  <c r="AV1024" i="2"/>
  <c r="AU1024" i="2"/>
  <c r="AW1023" i="2"/>
  <c r="AV1023" i="2"/>
  <c r="AU1023" i="2"/>
  <c r="AW1022" i="2"/>
  <c r="AV1022" i="2"/>
  <c r="AU1022" i="2"/>
  <c r="AW1021" i="2"/>
  <c r="AV1021" i="2"/>
  <c r="AU1021" i="2"/>
  <c r="AW1020" i="2"/>
  <c r="AV1020" i="2"/>
  <c r="AU1020" i="2"/>
  <c r="AW1019" i="2"/>
  <c r="AV1019" i="2"/>
  <c r="AU1019" i="2"/>
  <c r="AW1018" i="2"/>
  <c r="AV1018" i="2"/>
  <c r="AU1018" i="2"/>
  <c r="AW1017" i="2"/>
  <c r="AV1017" i="2"/>
  <c r="AU1017" i="2"/>
  <c r="AW1016" i="2"/>
  <c r="AV1016" i="2"/>
  <c r="AU1016" i="2"/>
  <c r="AW1015" i="2"/>
  <c r="AV1015" i="2"/>
  <c r="AU1015" i="2"/>
  <c r="AW1014" i="2"/>
  <c r="AV1014" i="2"/>
  <c r="AU1014" i="2"/>
  <c r="AW1013" i="2"/>
  <c r="AV1013" i="2"/>
  <c r="AU1013" i="2"/>
  <c r="AW1012" i="2"/>
  <c r="AV1012" i="2"/>
  <c r="AU1012" i="2"/>
  <c r="AW1011" i="2"/>
  <c r="AV1011" i="2"/>
  <c r="AU1011" i="2"/>
  <c r="AW1010" i="2"/>
  <c r="AV1010" i="2"/>
  <c r="AU1010" i="2"/>
  <c r="AW1009" i="2"/>
  <c r="AV1009" i="2"/>
  <c r="AU1009" i="2"/>
  <c r="AW1008" i="2"/>
  <c r="AV1008" i="2"/>
  <c r="AU1008" i="2"/>
  <c r="AW1007" i="2"/>
  <c r="AV1007" i="2"/>
  <c r="AU1007" i="2"/>
  <c r="AW1006" i="2"/>
  <c r="AV1006" i="2"/>
  <c r="AU1006" i="2"/>
  <c r="AW1005" i="2"/>
  <c r="AV1005" i="2"/>
  <c r="AU1005" i="2"/>
  <c r="AW1004" i="2"/>
  <c r="AV1004" i="2"/>
  <c r="AU1004" i="2"/>
  <c r="AW1003" i="2"/>
  <c r="AV1003" i="2"/>
  <c r="AU1003" i="2"/>
  <c r="AW1002" i="2"/>
  <c r="AV1002" i="2"/>
  <c r="AU1002" i="2"/>
  <c r="AW1001" i="2"/>
  <c r="AV1001" i="2"/>
  <c r="AU1001" i="2"/>
  <c r="AW1000" i="2"/>
  <c r="AV1000" i="2"/>
  <c r="AU1000" i="2"/>
  <c r="AW999" i="2"/>
  <c r="AV999" i="2"/>
  <c r="AU999" i="2"/>
  <c r="AW998" i="2"/>
  <c r="AV998" i="2"/>
  <c r="AU998" i="2"/>
  <c r="AW997" i="2"/>
  <c r="AV997" i="2"/>
  <c r="AU997" i="2"/>
  <c r="AW996" i="2"/>
  <c r="AV996" i="2"/>
  <c r="AU996" i="2"/>
  <c r="AW995" i="2"/>
  <c r="AV995" i="2"/>
  <c r="AU995" i="2"/>
  <c r="AW994" i="2"/>
  <c r="AV994" i="2"/>
  <c r="AU994" i="2"/>
  <c r="AW993" i="2"/>
  <c r="AV993" i="2"/>
  <c r="AU993" i="2"/>
  <c r="AW992" i="2"/>
  <c r="AV992" i="2"/>
  <c r="AU992" i="2"/>
  <c r="AW991" i="2"/>
  <c r="AV991" i="2"/>
  <c r="AU991" i="2"/>
  <c r="AW990" i="2"/>
  <c r="AV990" i="2"/>
  <c r="AU990" i="2"/>
  <c r="AW989" i="2"/>
  <c r="AV989" i="2"/>
  <c r="AU989" i="2"/>
  <c r="AW988" i="2"/>
  <c r="AV988" i="2"/>
  <c r="AU988" i="2"/>
  <c r="AW987" i="2"/>
  <c r="AV987" i="2"/>
  <c r="AU987" i="2"/>
  <c r="AW986" i="2"/>
  <c r="AV986" i="2"/>
  <c r="AU986" i="2"/>
  <c r="AW985" i="2"/>
  <c r="AV985" i="2"/>
  <c r="AU985" i="2"/>
  <c r="AW984" i="2"/>
  <c r="AV984" i="2"/>
  <c r="AU984" i="2"/>
  <c r="AW983" i="2"/>
  <c r="AV983" i="2"/>
  <c r="AU983" i="2"/>
  <c r="AW982" i="2"/>
  <c r="AV982" i="2"/>
  <c r="AU982" i="2"/>
  <c r="AW981" i="2"/>
  <c r="AV981" i="2"/>
  <c r="AU981" i="2"/>
  <c r="AW980" i="2"/>
  <c r="AV980" i="2"/>
  <c r="AU980" i="2"/>
  <c r="AW979" i="2"/>
  <c r="AV979" i="2"/>
  <c r="AU979" i="2"/>
  <c r="AW978" i="2"/>
  <c r="AV978" i="2"/>
  <c r="AU978" i="2"/>
  <c r="AW977" i="2"/>
  <c r="AV977" i="2"/>
  <c r="AU977" i="2"/>
  <c r="AW976" i="2"/>
  <c r="AV976" i="2"/>
  <c r="AU976" i="2"/>
  <c r="AW975" i="2"/>
  <c r="AV975" i="2"/>
  <c r="AU975" i="2"/>
  <c r="AW974" i="2"/>
  <c r="AV974" i="2"/>
  <c r="AU974" i="2"/>
  <c r="AW973" i="2"/>
  <c r="AV973" i="2"/>
  <c r="AU973" i="2"/>
  <c r="AW972" i="2"/>
  <c r="AV972" i="2"/>
  <c r="AU972" i="2"/>
  <c r="AW971" i="2"/>
  <c r="AV971" i="2"/>
  <c r="AU971" i="2"/>
  <c r="AW970" i="2"/>
  <c r="AV970" i="2"/>
  <c r="AU970" i="2"/>
  <c r="AW969" i="2"/>
  <c r="AV969" i="2"/>
  <c r="AU969" i="2"/>
  <c r="AW968" i="2"/>
  <c r="AV968" i="2"/>
  <c r="AU968" i="2"/>
  <c r="AW967" i="2"/>
  <c r="AV967" i="2"/>
  <c r="AU967" i="2"/>
  <c r="AW966" i="2"/>
  <c r="AV966" i="2"/>
  <c r="AU966" i="2"/>
  <c r="AW965" i="2"/>
  <c r="AV965" i="2"/>
  <c r="AU965" i="2"/>
  <c r="AW964" i="2"/>
  <c r="AV964" i="2"/>
  <c r="AU964" i="2"/>
  <c r="AW963" i="2"/>
  <c r="AV963" i="2"/>
  <c r="AU963" i="2"/>
  <c r="AW962" i="2"/>
  <c r="AV962" i="2"/>
  <c r="AU962" i="2"/>
  <c r="AW961" i="2"/>
  <c r="AV961" i="2"/>
  <c r="AU961" i="2"/>
  <c r="AW960" i="2"/>
  <c r="AV960" i="2"/>
  <c r="AU960" i="2"/>
  <c r="AW959" i="2"/>
  <c r="AV959" i="2"/>
  <c r="AU959" i="2"/>
  <c r="AW958" i="2"/>
  <c r="AV958" i="2"/>
  <c r="AU958" i="2"/>
  <c r="AW957" i="2"/>
  <c r="AV957" i="2"/>
  <c r="AU957" i="2"/>
  <c r="AW956" i="2"/>
  <c r="AV956" i="2"/>
  <c r="AU956" i="2"/>
  <c r="AW955" i="2"/>
  <c r="AV955" i="2"/>
  <c r="AU955" i="2"/>
  <c r="AW954" i="2"/>
  <c r="AV954" i="2"/>
  <c r="AU954" i="2"/>
  <c r="AW953" i="2"/>
  <c r="AV953" i="2"/>
  <c r="AU953" i="2"/>
  <c r="AW952" i="2"/>
  <c r="AV952" i="2"/>
  <c r="AU952" i="2"/>
  <c r="AW951" i="2"/>
  <c r="AV951" i="2"/>
  <c r="AU951" i="2"/>
  <c r="AW950" i="2"/>
  <c r="AV950" i="2"/>
  <c r="AU950" i="2"/>
  <c r="AW949" i="2"/>
  <c r="AV949" i="2"/>
  <c r="AU949" i="2"/>
  <c r="AW948" i="2"/>
  <c r="AV948" i="2"/>
  <c r="AU948" i="2"/>
  <c r="AW947" i="2"/>
  <c r="AV947" i="2"/>
  <c r="AU947" i="2"/>
  <c r="AW946" i="2"/>
  <c r="AV946" i="2"/>
  <c r="AU946" i="2"/>
  <c r="AW945" i="2"/>
  <c r="AV945" i="2"/>
  <c r="AU945" i="2"/>
  <c r="AW944" i="2"/>
  <c r="AV944" i="2"/>
  <c r="AU944" i="2"/>
  <c r="AW943" i="2"/>
  <c r="AV943" i="2"/>
  <c r="AU943" i="2"/>
  <c r="AW942" i="2"/>
  <c r="AV942" i="2"/>
  <c r="AU942" i="2"/>
  <c r="AW941" i="2"/>
  <c r="AV941" i="2"/>
  <c r="AU941" i="2"/>
  <c r="AW940" i="2"/>
  <c r="AV940" i="2"/>
  <c r="AU940" i="2"/>
  <c r="AW939" i="2"/>
  <c r="AV939" i="2"/>
  <c r="AU939" i="2"/>
  <c r="AW938" i="2"/>
  <c r="AV938" i="2"/>
  <c r="AU938" i="2"/>
  <c r="AW937" i="2"/>
  <c r="AV937" i="2"/>
  <c r="AU937" i="2"/>
  <c r="AW936" i="2"/>
  <c r="AV936" i="2"/>
  <c r="AU936" i="2"/>
  <c r="AW935" i="2"/>
  <c r="AV935" i="2"/>
  <c r="AU935" i="2"/>
  <c r="AW934" i="2"/>
  <c r="AV934" i="2"/>
  <c r="AU934" i="2"/>
  <c r="AW933" i="2"/>
  <c r="AV933" i="2"/>
  <c r="AU933" i="2"/>
  <c r="AW932" i="2"/>
  <c r="AV932" i="2"/>
  <c r="AU932" i="2"/>
  <c r="AW931" i="2"/>
  <c r="AV931" i="2"/>
  <c r="AU931" i="2"/>
  <c r="AW930" i="2"/>
  <c r="AV930" i="2"/>
  <c r="AU930" i="2"/>
  <c r="AW929" i="2"/>
  <c r="AV929" i="2"/>
  <c r="AU929" i="2"/>
  <c r="AW928" i="2"/>
  <c r="AV928" i="2"/>
  <c r="AU928" i="2"/>
  <c r="AW927" i="2"/>
  <c r="AV927" i="2"/>
  <c r="AU927" i="2"/>
  <c r="AW926" i="2"/>
  <c r="AV926" i="2"/>
  <c r="AU926" i="2"/>
  <c r="AW925" i="2"/>
  <c r="AV925" i="2"/>
  <c r="AU925" i="2"/>
  <c r="AW924" i="2"/>
  <c r="AV924" i="2"/>
  <c r="AU924" i="2"/>
  <c r="AW923" i="2"/>
  <c r="AV923" i="2"/>
  <c r="AU923" i="2"/>
  <c r="AW922" i="2"/>
  <c r="AV922" i="2"/>
  <c r="AU922" i="2"/>
  <c r="AW921" i="2"/>
  <c r="AV921" i="2"/>
  <c r="AU921" i="2"/>
  <c r="AW920" i="2"/>
  <c r="AV920" i="2"/>
  <c r="AU920" i="2"/>
  <c r="AW919" i="2"/>
  <c r="AV919" i="2"/>
  <c r="AU919" i="2"/>
  <c r="AW918" i="2"/>
  <c r="AV918" i="2"/>
  <c r="AU918" i="2"/>
  <c r="AW917" i="2"/>
  <c r="AV917" i="2"/>
  <c r="AU917" i="2"/>
  <c r="AW916" i="2"/>
  <c r="AV916" i="2"/>
  <c r="AU916" i="2"/>
  <c r="AW915" i="2"/>
  <c r="AV915" i="2"/>
  <c r="AU915" i="2"/>
  <c r="AW914" i="2"/>
  <c r="AV914" i="2"/>
  <c r="AU914" i="2"/>
  <c r="AW913" i="2"/>
  <c r="AV913" i="2"/>
  <c r="AU913" i="2"/>
  <c r="AW912" i="2"/>
  <c r="AV912" i="2"/>
  <c r="AU912" i="2"/>
  <c r="AW911" i="2"/>
  <c r="AV911" i="2"/>
  <c r="AU911" i="2"/>
  <c r="AW910" i="2"/>
  <c r="AV910" i="2"/>
  <c r="AU910" i="2"/>
  <c r="AW909" i="2"/>
  <c r="AV909" i="2"/>
  <c r="AU909" i="2"/>
  <c r="AW908" i="2"/>
  <c r="AV908" i="2"/>
  <c r="AU908" i="2"/>
  <c r="AW907" i="2"/>
  <c r="AV907" i="2"/>
  <c r="AU907" i="2"/>
  <c r="AW906" i="2"/>
  <c r="AV906" i="2"/>
  <c r="AU906" i="2"/>
  <c r="AW905" i="2"/>
  <c r="AV905" i="2"/>
  <c r="AU905" i="2"/>
  <c r="AW904" i="2"/>
  <c r="AV904" i="2"/>
  <c r="AU904" i="2"/>
  <c r="AW903" i="2"/>
  <c r="AV903" i="2"/>
  <c r="AU903" i="2"/>
  <c r="AW902" i="2"/>
  <c r="AV902" i="2"/>
  <c r="AU902" i="2"/>
  <c r="AW901" i="2"/>
  <c r="AV901" i="2"/>
  <c r="AU901" i="2"/>
  <c r="AW900" i="2"/>
  <c r="AV900" i="2"/>
  <c r="AU900" i="2"/>
  <c r="AW899" i="2"/>
  <c r="AV899" i="2"/>
  <c r="AU899" i="2"/>
  <c r="AW898" i="2"/>
  <c r="AV898" i="2"/>
  <c r="AU898" i="2"/>
  <c r="AW897" i="2"/>
  <c r="AV897" i="2"/>
  <c r="AU897" i="2"/>
  <c r="AW896" i="2"/>
  <c r="AV896" i="2"/>
  <c r="AU896" i="2"/>
  <c r="AW895" i="2"/>
  <c r="AV895" i="2"/>
  <c r="AU895" i="2"/>
  <c r="AW894" i="2"/>
  <c r="AV894" i="2"/>
  <c r="AU894" i="2"/>
  <c r="AW893" i="2"/>
  <c r="AV893" i="2"/>
  <c r="AU893" i="2"/>
  <c r="AW892" i="2"/>
  <c r="AV892" i="2"/>
  <c r="AU892" i="2"/>
  <c r="AW891" i="2"/>
  <c r="AV891" i="2"/>
  <c r="AU891" i="2"/>
  <c r="AW890" i="2"/>
  <c r="AV890" i="2"/>
  <c r="AU890" i="2"/>
  <c r="AW889" i="2"/>
  <c r="AV889" i="2"/>
  <c r="AU889" i="2"/>
  <c r="AW888" i="2"/>
  <c r="AV888" i="2"/>
  <c r="AU888" i="2"/>
  <c r="AW887" i="2"/>
  <c r="AV887" i="2"/>
  <c r="AU887" i="2"/>
  <c r="AW886" i="2"/>
  <c r="AV886" i="2"/>
  <c r="AU886" i="2"/>
  <c r="AW885" i="2"/>
  <c r="AV885" i="2"/>
  <c r="AU885" i="2"/>
  <c r="AW884" i="2"/>
  <c r="AV884" i="2"/>
  <c r="AU884" i="2"/>
  <c r="AW883" i="2"/>
  <c r="AV883" i="2"/>
  <c r="AU883" i="2"/>
  <c r="AW882" i="2"/>
  <c r="AV882" i="2"/>
  <c r="AU882" i="2"/>
  <c r="AW881" i="2"/>
  <c r="AV881" i="2"/>
  <c r="AU881" i="2"/>
  <c r="AW880" i="2"/>
  <c r="AV880" i="2"/>
  <c r="AU880" i="2"/>
  <c r="AW879" i="2"/>
  <c r="AV879" i="2"/>
  <c r="AU879" i="2"/>
  <c r="AW878" i="2"/>
  <c r="AV878" i="2"/>
  <c r="AU878" i="2"/>
  <c r="AW877" i="2"/>
  <c r="AV877" i="2"/>
  <c r="AU877" i="2"/>
  <c r="AW876" i="2"/>
  <c r="AV876" i="2"/>
  <c r="AU876" i="2"/>
  <c r="AW875" i="2"/>
  <c r="AV875" i="2"/>
  <c r="AU875" i="2"/>
  <c r="AW874" i="2"/>
  <c r="AV874" i="2"/>
  <c r="AU874" i="2"/>
  <c r="AW873" i="2"/>
  <c r="AV873" i="2"/>
  <c r="AU873" i="2"/>
  <c r="AW872" i="2"/>
  <c r="AV872" i="2"/>
  <c r="AU872" i="2"/>
  <c r="AW871" i="2"/>
  <c r="AV871" i="2"/>
  <c r="AU871" i="2"/>
  <c r="AW870" i="2"/>
  <c r="AV870" i="2"/>
  <c r="AU870" i="2"/>
  <c r="AW869" i="2"/>
  <c r="AV869" i="2"/>
  <c r="AU869" i="2"/>
  <c r="AW868" i="2"/>
  <c r="AU868" i="2"/>
  <c r="AW867" i="2"/>
  <c r="AV867" i="2"/>
  <c r="AU867" i="2"/>
  <c r="AW866" i="2"/>
  <c r="AV866" i="2"/>
  <c r="AU866" i="2"/>
  <c r="AW865" i="2"/>
  <c r="AV865" i="2"/>
  <c r="AU865" i="2"/>
  <c r="AW864" i="2"/>
  <c r="AV864" i="2"/>
  <c r="AU864" i="2"/>
  <c r="AW863" i="2"/>
  <c r="AV863" i="2"/>
  <c r="AU863" i="2"/>
  <c r="AW862" i="2"/>
  <c r="AV862" i="2"/>
  <c r="AU862" i="2"/>
  <c r="AW861" i="2"/>
  <c r="AV861" i="2"/>
  <c r="AU861" i="2"/>
  <c r="AW860" i="2"/>
  <c r="AV860" i="2"/>
  <c r="AU860" i="2"/>
  <c r="AW859" i="2"/>
  <c r="AV859" i="2"/>
  <c r="AU859" i="2"/>
  <c r="AW858" i="2"/>
  <c r="AV858" i="2"/>
  <c r="AU858" i="2"/>
  <c r="AW857" i="2"/>
  <c r="AV857" i="2"/>
  <c r="AU857" i="2"/>
  <c r="AW856" i="2"/>
  <c r="AV856" i="2"/>
  <c r="AU856" i="2"/>
  <c r="AW855" i="2"/>
  <c r="AV855" i="2"/>
  <c r="AU855" i="2"/>
  <c r="AW854" i="2"/>
  <c r="AV854" i="2"/>
  <c r="AU854" i="2"/>
  <c r="AW853" i="2"/>
  <c r="AV853" i="2"/>
  <c r="AU853" i="2"/>
  <c r="AW852" i="2"/>
  <c r="AV852" i="2"/>
  <c r="AU852" i="2"/>
  <c r="AW851" i="2"/>
  <c r="AV851" i="2"/>
  <c r="AU851" i="2"/>
  <c r="AW850" i="2"/>
  <c r="AV850" i="2"/>
  <c r="AU850" i="2"/>
  <c r="AW849" i="2"/>
  <c r="AV849" i="2"/>
  <c r="AU849" i="2"/>
  <c r="AW848" i="2"/>
  <c r="AV848" i="2"/>
  <c r="AU848" i="2"/>
  <c r="AW847" i="2"/>
  <c r="AV847" i="2"/>
  <c r="AU847" i="2"/>
  <c r="AW846" i="2"/>
  <c r="AV846" i="2"/>
  <c r="AU846" i="2"/>
  <c r="AW845" i="2"/>
  <c r="AV845" i="2"/>
  <c r="AU845" i="2"/>
  <c r="AW844" i="2"/>
  <c r="AV844" i="2"/>
  <c r="AU844" i="2"/>
  <c r="AW843" i="2"/>
  <c r="AV843" i="2"/>
  <c r="AU843" i="2"/>
  <c r="AW842" i="2"/>
  <c r="AV842" i="2"/>
  <c r="AU842" i="2"/>
  <c r="AW841" i="2"/>
  <c r="AV841" i="2"/>
  <c r="AU841" i="2"/>
  <c r="AW840" i="2"/>
  <c r="AV840" i="2"/>
  <c r="AU840" i="2"/>
  <c r="AW839" i="2"/>
  <c r="AV839" i="2"/>
  <c r="AU839" i="2"/>
  <c r="AW838" i="2"/>
  <c r="AV838" i="2"/>
  <c r="AU838" i="2"/>
  <c r="AW837" i="2"/>
  <c r="AV837" i="2"/>
  <c r="AU837" i="2"/>
  <c r="AW836" i="2"/>
  <c r="AV836" i="2"/>
  <c r="AU836" i="2"/>
  <c r="AW835" i="2"/>
  <c r="AV835" i="2"/>
  <c r="AU835" i="2"/>
  <c r="AW834" i="2"/>
  <c r="AV834" i="2"/>
  <c r="AU834" i="2"/>
  <c r="AW833" i="2"/>
  <c r="AV833" i="2"/>
  <c r="AU833" i="2"/>
  <c r="AW832" i="2"/>
  <c r="AV832" i="2"/>
  <c r="AU832" i="2"/>
  <c r="AW831" i="2"/>
  <c r="AV831" i="2"/>
  <c r="AU831" i="2"/>
  <c r="AW830" i="2"/>
  <c r="AV830" i="2"/>
  <c r="AU830" i="2"/>
  <c r="AW829" i="2"/>
  <c r="AV829" i="2"/>
  <c r="AU829" i="2"/>
  <c r="AW828" i="2"/>
  <c r="AV828" i="2"/>
  <c r="AU828" i="2"/>
  <c r="AW827" i="2"/>
  <c r="AV827" i="2"/>
  <c r="AU827" i="2"/>
  <c r="AW826" i="2"/>
  <c r="AV826" i="2"/>
  <c r="AU826" i="2"/>
  <c r="AW825" i="2"/>
  <c r="AV825" i="2"/>
  <c r="AU825" i="2"/>
  <c r="AW824" i="2"/>
  <c r="AV824" i="2"/>
  <c r="AU824" i="2"/>
  <c r="AW823" i="2"/>
  <c r="AV823" i="2"/>
  <c r="AU823" i="2"/>
  <c r="AW822" i="2"/>
  <c r="AV822" i="2"/>
  <c r="AU822" i="2"/>
  <c r="AW821" i="2"/>
  <c r="AV821" i="2"/>
  <c r="AU821" i="2"/>
  <c r="AW820" i="2"/>
  <c r="AV820" i="2"/>
  <c r="AU820" i="2"/>
  <c r="AW819" i="2"/>
  <c r="AV819" i="2"/>
  <c r="AU819" i="2"/>
  <c r="AW818" i="2"/>
  <c r="AV818" i="2"/>
  <c r="AU818" i="2"/>
  <c r="AW817" i="2"/>
  <c r="AV817" i="2"/>
  <c r="AU817" i="2"/>
  <c r="AW816" i="2"/>
  <c r="AV816" i="2"/>
  <c r="AU816" i="2"/>
  <c r="AW815" i="2"/>
  <c r="AV815" i="2"/>
  <c r="AU815" i="2"/>
  <c r="AW814" i="2"/>
  <c r="AV814" i="2"/>
  <c r="AU814" i="2"/>
  <c r="AW813" i="2"/>
  <c r="AV813" i="2"/>
  <c r="AU813" i="2"/>
  <c r="AW812" i="2"/>
  <c r="AV812" i="2"/>
  <c r="AU812" i="2"/>
  <c r="AW811" i="2"/>
  <c r="AV811" i="2"/>
  <c r="AU811" i="2"/>
  <c r="AW810" i="2"/>
  <c r="AV810" i="2"/>
  <c r="AU810" i="2"/>
  <c r="AW809" i="2"/>
  <c r="AV809" i="2"/>
  <c r="AU809" i="2"/>
  <c r="AW808" i="2"/>
  <c r="AV808" i="2"/>
  <c r="AU808" i="2"/>
  <c r="AW807" i="2"/>
  <c r="AV807" i="2"/>
  <c r="AU807" i="2"/>
  <c r="AW806" i="2"/>
  <c r="AV806" i="2"/>
  <c r="AU806" i="2"/>
  <c r="AW805" i="2"/>
  <c r="AV805" i="2"/>
  <c r="AU805" i="2"/>
  <c r="AW804" i="2"/>
  <c r="AV804" i="2"/>
  <c r="AU804" i="2"/>
  <c r="AW803" i="2"/>
  <c r="AV803" i="2"/>
  <c r="AU803" i="2"/>
  <c r="AW802" i="2"/>
  <c r="AV802" i="2"/>
  <c r="AU802" i="2"/>
  <c r="AW801" i="2"/>
  <c r="AV801" i="2"/>
  <c r="AU801" i="2"/>
  <c r="AW800" i="2"/>
  <c r="AV800" i="2"/>
  <c r="AU800" i="2"/>
  <c r="AW799" i="2"/>
  <c r="AV799" i="2"/>
  <c r="AU799" i="2"/>
  <c r="AW798" i="2"/>
  <c r="AV798" i="2"/>
  <c r="AU798" i="2"/>
  <c r="AW797" i="2"/>
  <c r="AV797" i="2"/>
  <c r="AU797" i="2"/>
  <c r="AW796" i="2"/>
  <c r="AV796" i="2"/>
  <c r="AU796" i="2"/>
  <c r="AW795" i="2"/>
  <c r="AV795" i="2"/>
  <c r="AU795" i="2"/>
  <c r="AW794" i="2"/>
  <c r="AV794" i="2"/>
  <c r="AU794" i="2"/>
  <c r="AW793" i="2"/>
  <c r="AV793" i="2"/>
  <c r="AU793" i="2"/>
  <c r="AW792" i="2"/>
  <c r="AV792" i="2"/>
  <c r="AU792" i="2"/>
  <c r="AW791" i="2"/>
  <c r="AV791" i="2"/>
  <c r="AU791" i="2"/>
  <c r="AW790" i="2"/>
  <c r="AV790" i="2"/>
  <c r="AU790" i="2"/>
  <c r="AW789" i="2"/>
  <c r="AV789" i="2"/>
  <c r="AU789" i="2"/>
  <c r="AW788" i="2"/>
  <c r="AV788" i="2"/>
  <c r="AU788" i="2"/>
  <c r="AW787" i="2"/>
  <c r="AV787" i="2"/>
  <c r="AU787" i="2"/>
  <c r="AW786" i="2"/>
  <c r="AV786" i="2"/>
  <c r="AU786" i="2"/>
  <c r="AW785" i="2"/>
  <c r="AV785" i="2"/>
  <c r="AU785" i="2"/>
  <c r="AW784" i="2"/>
  <c r="AV784" i="2"/>
  <c r="AU784" i="2"/>
  <c r="AW783" i="2"/>
  <c r="AV783" i="2"/>
  <c r="AU783" i="2"/>
  <c r="AW782" i="2"/>
  <c r="AV782" i="2"/>
  <c r="AU782" i="2"/>
  <c r="AW781" i="2"/>
  <c r="AV781" i="2"/>
  <c r="AU781" i="2"/>
  <c r="AW780" i="2"/>
  <c r="AV780" i="2"/>
  <c r="AU780" i="2"/>
  <c r="AW779" i="2"/>
  <c r="AV779" i="2"/>
  <c r="AU779" i="2"/>
  <c r="AW778" i="2"/>
  <c r="AV778" i="2"/>
  <c r="AU778" i="2"/>
  <c r="AW777" i="2"/>
  <c r="AV777" i="2"/>
  <c r="AU777" i="2"/>
  <c r="AW776" i="2"/>
  <c r="AV776" i="2"/>
  <c r="AU776" i="2"/>
  <c r="AW775" i="2"/>
  <c r="AV775" i="2"/>
  <c r="AU775" i="2"/>
  <c r="AW774" i="2"/>
  <c r="AV774" i="2"/>
  <c r="AU774" i="2"/>
  <c r="AW773" i="2"/>
  <c r="AV773" i="2"/>
  <c r="AU773" i="2"/>
  <c r="AW772" i="2"/>
  <c r="AV772" i="2"/>
  <c r="AU772" i="2"/>
  <c r="AW771" i="2"/>
  <c r="AV771" i="2"/>
  <c r="AU771" i="2"/>
  <c r="AW770" i="2"/>
  <c r="AV770" i="2"/>
  <c r="AU770" i="2"/>
  <c r="AW769" i="2"/>
  <c r="AV769" i="2"/>
  <c r="AU769" i="2"/>
  <c r="AW768" i="2"/>
  <c r="AV768" i="2"/>
  <c r="AU768" i="2"/>
  <c r="AW767" i="2"/>
  <c r="AV767" i="2"/>
  <c r="AU767" i="2"/>
  <c r="AW766" i="2"/>
  <c r="AV766" i="2"/>
  <c r="AU766" i="2"/>
  <c r="AW765" i="2"/>
  <c r="AV765" i="2"/>
  <c r="AU765" i="2"/>
  <c r="AW764" i="2"/>
  <c r="AU764" i="2"/>
  <c r="AW763" i="2"/>
  <c r="AV763" i="2"/>
  <c r="AU763" i="2"/>
  <c r="AW762" i="2"/>
  <c r="AV762" i="2"/>
  <c r="AU762" i="2"/>
  <c r="AW761" i="2"/>
  <c r="AV761" i="2"/>
  <c r="AU761" i="2"/>
  <c r="AW760" i="2"/>
  <c r="AV760" i="2"/>
  <c r="AU760" i="2"/>
  <c r="AW759" i="2"/>
  <c r="AV759" i="2"/>
  <c r="AU759" i="2"/>
  <c r="AW758" i="2"/>
  <c r="AV758" i="2"/>
  <c r="AU758" i="2"/>
  <c r="AW757" i="2"/>
  <c r="AV757" i="2"/>
  <c r="AU757" i="2"/>
  <c r="AW756" i="2"/>
  <c r="AV756" i="2"/>
  <c r="AU756" i="2"/>
  <c r="AW755" i="2"/>
  <c r="AV755" i="2"/>
  <c r="AU755" i="2"/>
  <c r="AW754" i="2"/>
  <c r="AV754" i="2"/>
  <c r="AU754" i="2"/>
  <c r="AW753" i="2"/>
  <c r="AV753" i="2"/>
  <c r="AU753" i="2"/>
  <c r="AW752" i="2"/>
  <c r="AV752" i="2"/>
  <c r="AU752" i="2"/>
  <c r="AW751" i="2"/>
  <c r="AV751" i="2"/>
  <c r="AU751" i="2"/>
  <c r="AW750" i="2"/>
  <c r="AV750" i="2"/>
  <c r="AU750" i="2"/>
  <c r="AW749" i="2"/>
  <c r="AV749" i="2"/>
  <c r="AU749" i="2"/>
  <c r="AW748" i="2"/>
  <c r="AV748" i="2"/>
  <c r="AU748" i="2"/>
  <c r="AW747" i="2"/>
  <c r="AV747" i="2"/>
  <c r="AU747" i="2"/>
  <c r="AW746" i="2"/>
  <c r="AV746" i="2"/>
  <c r="AU746" i="2"/>
  <c r="AW745" i="2"/>
  <c r="AV745" i="2"/>
  <c r="AU745" i="2"/>
  <c r="AW744" i="2"/>
  <c r="AV744" i="2"/>
  <c r="AU744" i="2"/>
  <c r="AW743" i="2"/>
  <c r="AV743" i="2"/>
  <c r="AU743" i="2"/>
  <c r="AW742" i="2"/>
  <c r="AV742" i="2"/>
  <c r="AU742" i="2"/>
  <c r="AW741" i="2"/>
  <c r="AV741" i="2"/>
  <c r="AU741" i="2"/>
  <c r="AW740" i="2"/>
  <c r="AV740" i="2"/>
  <c r="AU740" i="2"/>
  <c r="AW739" i="2"/>
  <c r="AV739" i="2"/>
  <c r="AU739" i="2"/>
  <c r="AW738" i="2"/>
  <c r="AV738" i="2"/>
  <c r="AU738" i="2"/>
  <c r="AW737" i="2"/>
  <c r="AV737" i="2"/>
  <c r="AU737" i="2"/>
  <c r="AW736" i="2"/>
  <c r="AV736" i="2"/>
  <c r="AU736" i="2"/>
  <c r="AW735" i="2"/>
  <c r="AU735" i="2"/>
  <c r="AW734" i="2"/>
  <c r="AV734" i="2"/>
  <c r="AU734" i="2"/>
  <c r="AW733" i="2"/>
  <c r="AV733" i="2"/>
  <c r="AU733" i="2"/>
  <c r="AW732" i="2"/>
  <c r="AV732" i="2"/>
  <c r="AU732" i="2"/>
  <c r="AW731" i="2"/>
  <c r="AV731" i="2"/>
  <c r="AU731" i="2"/>
  <c r="AW730" i="2"/>
  <c r="AV730" i="2"/>
  <c r="AU730" i="2"/>
  <c r="AW729" i="2"/>
  <c r="AV729" i="2"/>
  <c r="AU729" i="2"/>
  <c r="AW728" i="2"/>
  <c r="AV728" i="2"/>
  <c r="AU728" i="2"/>
  <c r="AW727" i="2"/>
  <c r="AV727" i="2"/>
  <c r="AU727" i="2"/>
  <c r="AW726" i="2"/>
  <c r="AV726" i="2"/>
  <c r="AU726" i="2"/>
  <c r="AW725" i="2"/>
  <c r="AV725" i="2"/>
  <c r="AU725" i="2"/>
  <c r="AW724" i="2"/>
  <c r="AV724" i="2"/>
  <c r="AU724" i="2"/>
  <c r="AW723" i="2"/>
  <c r="AV723" i="2"/>
  <c r="AU723" i="2"/>
  <c r="AW722" i="2"/>
  <c r="AV722" i="2"/>
  <c r="AU722" i="2"/>
  <c r="AW721" i="2"/>
  <c r="AV721" i="2"/>
  <c r="AU721" i="2"/>
  <c r="AW720" i="2"/>
  <c r="AV720" i="2"/>
  <c r="AU720" i="2"/>
  <c r="AW719" i="2"/>
  <c r="AV719" i="2"/>
  <c r="AU719" i="2"/>
  <c r="AW718" i="2"/>
  <c r="AV718" i="2"/>
  <c r="AU718" i="2"/>
  <c r="AW717" i="2"/>
  <c r="AV717" i="2"/>
  <c r="AU717" i="2"/>
  <c r="AW716" i="2"/>
  <c r="AV716" i="2"/>
  <c r="AU716" i="2"/>
  <c r="AW715" i="2"/>
  <c r="AV715" i="2"/>
  <c r="AU715" i="2"/>
  <c r="AW714" i="2"/>
  <c r="AV714" i="2"/>
  <c r="AU714" i="2"/>
  <c r="AW713" i="2"/>
  <c r="AV713" i="2"/>
  <c r="AU713" i="2"/>
  <c r="AW712" i="2"/>
  <c r="AV712" i="2"/>
  <c r="AU712" i="2"/>
  <c r="AW711" i="2"/>
  <c r="AV711" i="2"/>
  <c r="AU711" i="2"/>
  <c r="AW710" i="2"/>
  <c r="AV710" i="2"/>
  <c r="AU710" i="2"/>
  <c r="AW709" i="2"/>
  <c r="AV709" i="2"/>
  <c r="AU709" i="2"/>
  <c r="AW708" i="2"/>
  <c r="AV708" i="2"/>
  <c r="AU708" i="2"/>
  <c r="AW707" i="2"/>
  <c r="AV707" i="2"/>
  <c r="AU707" i="2"/>
  <c r="AW706" i="2"/>
  <c r="AV706" i="2"/>
  <c r="AU706" i="2"/>
  <c r="AW705" i="2"/>
  <c r="AV705" i="2"/>
  <c r="AU705" i="2"/>
  <c r="AW704" i="2"/>
  <c r="AV704" i="2"/>
  <c r="AU704" i="2"/>
  <c r="AW703" i="2"/>
  <c r="AV703" i="2"/>
  <c r="AU703" i="2"/>
  <c r="AW702" i="2"/>
  <c r="AV702" i="2"/>
  <c r="AU702" i="2"/>
  <c r="AW701" i="2"/>
  <c r="AV701" i="2"/>
  <c r="AU701" i="2"/>
  <c r="AW700" i="2"/>
  <c r="AV700" i="2"/>
  <c r="AU700" i="2"/>
  <c r="AW699" i="2"/>
  <c r="AV699" i="2"/>
  <c r="AU699" i="2"/>
  <c r="AW698" i="2"/>
  <c r="AV698" i="2"/>
  <c r="AU698" i="2"/>
  <c r="AW697" i="2"/>
  <c r="AV697" i="2"/>
  <c r="AU697" i="2"/>
  <c r="AW696" i="2"/>
  <c r="AV696" i="2"/>
  <c r="AU696" i="2"/>
  <c r="AW695" i="2"/>
  <c r="AV695" i="2"/>
  <c r="AU695" i="2"/>
  <c r="AW694" i="2"/>
  <c r="AV694" i="2"/>
  <c r="AU694" i="2"/>
  <c r="AW693" i="2"/>
  <c r="AV693" i="2"/>
  <c r="AU693" i="2"/>
  <c r="AW692" i="2"/>
  <c r="AV692" i="2"/>
  <c r="AU692" i="2"/>
  <c r="AW691" i="2"/>
  <c r="AV691" i="2"/>
  <c r="AU691" i="2"/>
  <c r="AW690" i="2"/>
  <c r="AV690" i="2"/>
  <c r="AU690" i="2"/>
  <c r="AW689" i="2"/>
  <c r="AV689" i="2"/>
  <c r="AU689" i="2"/>
  <c r="AW688" i="2"/>
  <c r="AV688" i="2"/>
  <c r="AU688" i="2"/>
  <c r="AW687" i="2"/>
  <c r="AV687" i="2"/>
  <c r="AU687" i="2"/>
  <c r="AW686" i="2"/>
  <c r="AV686" i="2"/>
  <c r="AU686" i="2"/>
  <c r="AW685" i="2"/>
  <c r="AV685" i="2"/>
  <c r="AU685" i="2"/>
  <c r="AW684" i="2"/>
  <c r="AV684" i="2"/>
  <c r="AU684" i="2"/>
  <c r="AW683" i="2"/>
  <c r="AV683" i="2"/>
  <c r="AU683" i="2"/>
  <c r="AW682" i="2"/>
  <c r="AV682" i="2"/>
  <c r="AU682" i="2"/>
  <c r="AW681" i="2"/>
  <c r="AV681" i="2"/>
  <c r="AU681" i="2"/>
  <c r="AW680" i="2"/>
  <c r="AV680" i="2"/>
  <c r="AU680" i="2"/>
  <c r="AW679" i="2"/>
  <c r="AV679" i="2"/>
  <c r="AU679" i="2"/>
  <c r="AW678" i="2"/>
  <c r="AV678" i="2"/>
  <c r="AU678" i="2"/>
  <c r="AW677" i="2"/>
  <c r="AV677" i="2"/>
  <c r="AU677" i="2"/>
  <c r="AW676" i="2"/>
  <c r="AU676" i="2"/>
  <c r="AW675" i="2"/>
  <c r="AV675" i="2"/>
  <c r="AU675" i="2"/>
  <c r="AW674" i="2"/>
  <c r="AV674" i="2"/>
  <c r="AU674" i="2"/>
  <c r="AW673" i="2"/>
  <c r="AV673" i="2"/>
  <c r="AU673" i="2"/>
  <c r="AW672" i="2"/>
  <c r="AV672" i="2"/>
  <c r="AU672" i="2"/>
  <c r="AW671" i="2"/>
  <c r="AV671" i="2"/>
  <c r="AU671" i="2"/>
  <c r="AW670" i="2"/>
  <c r="AV670" i="2"/>
  <c r="AU670" i="2"/>
  <c r="AW669" i="2"/>
  <c r="AV669" i="2"/>
  <c r="AU669" i="2"/>
  <c r="AW668" i="2"/>
  <c r="AV668" i="2"/>
  <c r="AU668" i="2"/>
  <c r="AW667" i="2"/>
  <c r="AV667" i="2"/>
  <c r="AU667" i="2"/>
  <c r="AW666" i="2"/>
  <c r="AV666" i="2"/>
  <c r="AU666" i="2"/>
  <c r="AW665" i="2"/>
  <c r="AV665" i="2"/>
  <c r="AU665" i="2"/>
  <c r="AW664" i="2"/>
  <c r="AV664" i="2"/>
  <c r="AU664" i="2"/>
  <c r="AW663" i="2"/>
  <c r="AV663" i="2"/>
  <c r="AU663" i="2"/>
  <c r="AW662" i="2"/>
  <c r="AV662" i="2"/>
  <c r="AU662" i="2"/>
  <c r="AW661" i="2"/>
  <c r="AV661" i="2"/>
  <c r="AU661" i="2"/>
  <c r="AW660" i="2"/>
  <c r="AV660" i="2"/>
  <c r="AU660" i="2"/>
  <c r="AW659" i="2"/>
  <c r="AV659" i="2"/>
  <c r="AU659" i="2"/>
  <c r="AW658" i="2"/>
  <c r="AV658" i="2"/>
  <c r="AU658" i="2"/>
  <c r="AW657" i="2"/>
  <c r="AV657" i="2"/>
  <c r="AU657" i="2"/>
  <c r="AW656" i="2"/>
  <c r="AV656" i="2"/>
  <c r="AU656" i="2"/>
  <c r="AW655" i="2"/>
  <c r="AV655" i="2"/>
  <c r="AU655" i="2"/>
  <c r="AW654" i="2"/>
  <c r="AV654" i="2"/>
  <c r="AU654" i="2"/>
  <c r="AW653" i="2"/>
  <c r="AV653" i="2"/>
  <c r="AU653" i="2"/>
  <c r="AW652" i="2"/>
  <c r="AV652" i="2"/>
  <c r="AU652" i="2"/>
  <c r="AW651" i="2"/>
  <c r="AV651" i="2"/>
  <c r="AU651" i="2"/>
  <c r="AW650" i="2"/>
  <c r="AV650" i="2"/>
  <c r="AU650" i="2"/>
  <c r="AW649" i="2"/>
  <c r="AV649" i="2"/>
  <c r="AU649" i="2"/>
  <c r="AW648" i="2"/>
  <c r="AV648" i="2"/>
  <c r="AU648" i="2"/>
  <c r="AW647" i="2"/>
  <c r="AV647" i="2"/>
  <c r="AU647" i="2"/>
  <c r="AW646" i="2"/>
  <c r="AV646" i="2"/>
  <c r="AU646" i="2"/>
  <c r="AW645" i="2"/>
  <c r="AV645" i="2"/>
  <c r="AU645" i="2"/>
  <c r="AW644" i="2"/>
  <c r="AV644" i="2"/>
  <c r="AU644" i="2"/>
  <c r="AW643" i="2"/>
  <c r="AV643" i="2"/>
  <c r="AU643" i="2"/>
  <c r="AW642" i="2"/>
  <c r="AV642" i="2"/>
  <c r="AU642" i="2"/>
  <c r="AW641" i="2"/>
  <c r="AV641" i="2"/>
  <c r="AU641" i="2"/>
  <c r="AW640" i="2"/>
  <c r="AV640" i="2"/>
  <c r="AU640" i="2"/>
  <c r="AW639" i="2"/>
  <c r="AV639" i="2"/>
  <c r="AU639" i="2"/>
  <c r="AW638" i="2"/>
  <c r="AV638" i="2"/>
  <c r="AU638" i="2"/>
  <c r="AW637" i="2"/>
  <c r="AV637" i="2"/>
  <c r="AU637" i="2"/>
  <c r="AW636" i="2"/>
  <c r="AV636" i="2"/>
  <c r="AU636" i="2"/>
  <c r="AW635" i="2"/>
  <c r="AV635" i="2"/>
  <c r="AU635" i="2"/>
  <c r="AW634" i="2"/>
  <c r="AV634" i="2"/>
  <c r="AU634" i="2"/>
  <c r="AW633" i="2"/>
  <c r="AV633" i="2"/>
  <c r="AU633" i="2"/>
  <c r="AW632" i="2"/>
  <c r="AV632" i="2"/>
  <c r="AU632" i="2"/>
  <c r="AW631" i="2"/>
  <c r="AV631" i="2"/>
  <c r="AU631" i="2"/>
  <c r="AW630" i="2"/>
  <c r="AV630" i="2"/>
  <c r="AU630" i="2"/>
  <c r="AW629" i="2"/>
  <c r="AV629" i="2"/>
  <c r="AU629" i="2"/>
  <c r="AW628" i="2"/>
  <c r="AV628" i="2"/>
  <c r="AU628" i="2"/>
  <c r="AW627" i="2"/>
  <c r="AV627" i="2"/>
  <c r="AU627" i="2"/>
  <c r="AW626" i="2"/>
  <c r="AV626" i="2"/>
  <c r="AU626" i="2"/>
  <c r="AW625" i="2"/>
  <c r="AV625" i="2"/>
  <c r="AU625" i="2"/>
  <c r="AW624" i="2"/>
  <c r="AV624" i="2"/>
  <c r="AU624" i="2"/>
  <c r="AW623" i="2"/>
  <c r="AV623" i="2"/>
  <c r="AU623" i="2"/>
  <c r="AW622" i="2"/>
  <c r="AV622" i="2"/>
  <c r="AU622" i="2"/>
  <c r="AW621" i="2"/>
  <c r="AV621" i="2"/>
  <c r="AU621" i="2"/>
  <c r="AW620" i="2"/>
  <c r="AV620" i="2"/>
  <c r="AU620" i="2"/>
  <c r="AW619" i="2"/>
  <c r="AV619" i="2"/>
  <c r="AU619" i="2"/>
  <c r="AW618" i="2"/>
  <c r="AV618" i="2"/>
  <c r="AU618" i="2"/>
  <c r="AW617" i="2"/>
  <c r="AV617" i="2"/>
  <c r="AU617" i="2"/>
  <c r="AW616" i="2"/>
  <c r="AV616" i="2"/>
  <c r="AU616" i="2"/>
  <c r="AW615" i="2"/>
  <c r="AV615" i="2"/>
  <c r="AU615" i="2"/>
  <c r="AW614" i="2"/>
  <c r="AV614" i="2"/>
  <c r="AU614" i="2"/>
  <c r="AW613" i="2"/>
  <c r="AV613" i="2"/>
  <c r="AU613" i="2"/>
  <c r="AW612" i="2"/>
  <c r="AV612" i="2"/>
  <c r="AU612" i="2"/>
  <c r="AW611" i="2"/>
  <c r="AV611" i="2"/>
  <c r="AU611" i="2"/>
  <c r="AW610" i="2"/>
  <c r="AV610" i="2"/>
  <c r="AU610" i="2"/>
  <c r="AW609" i="2"/>
  <c r="AV609" i="2"/>
  <c r="AU609" i="2"/>
  <c r="AW608" i="2"/>
  <c r="AU608" i="2"/>
  <c r="AW607" i="2"/>
  <c r="AV607" i="2"/>
  <c r="AU607" i="2"/>
  <c r="AW606" i="2"/>
  <c r="AV606" i="2"/>
  <c r="AU606" i="2"/>
  <c r="AW605" i="2"/>
  <c r="AV605" i="2"/>
  <c r="AU605" i="2"/>
  <c r="AW604" i="2"/>
  <c r="AV604" i="2"/>
  <c r="AU604" i="2"/>
  <c r="AW603" i="2"/>
  <c r="AV603" i="2"/>
  <c r="AU603" i="2"/>
  <c r="AW602" i="2"/>
  <c r="AV602" i="2"/>
  <c r="AU602" i="2"/>
  <c r="AW601" i="2"/>
  <c r="AV601" i="2"/>
  <c r="AU601" i="2"/>
  <c r="AW600" i="2"/>
  <c r="AV600" i="2"/>
  <c r="AU600" i="2"/>
  <c r="AW599" i="2"/>
  <c r="AV599" i="2"/>
  <c r="AU599" i="2"/>
  <c r="AW598" i="2"/>
  <c r="AV598" i="2"/>
  <c r="AU598" i="2"/>
  <c r="AW597" i="2"/>
  <c r="AV597" i="2"/>
  <c r="AU597" i="2"/>
  <c r="AW596" i="2"/>
  <c r="AV596" i="2"/>
  <c r="AU596" i="2"/>
  <c r="AW595" i="2"/>
  <c r="AV595" i="2"/>
  <c r="AU595" i="2"/>
  <c r="AW594" i="2"/>
  <c r="AV594" i="2"/>
  <c r="AU594" i="2"/>
  <c r="AW593" i="2"/>
  <c r="AV593" i="2"/>
  <c r="AU593" i="2"/>
  <c r="AW592" i="2"/>
  <c r="AV592" i="2"/>
  <c r="AU592" i="2"/>
  <c r="AW591" i="2"/>
  <c r="AV591" i="2"/>
  <c r="AU591" i="2"/>
  <c r="AW590" i="2"/>
  <c r="AV590" i="2"/>
  <c r="AU590" i="2"/>
  <c r="AW589" i="2"/>
  <c r="AV589" i="2"/>
  <c r="AU589" i="2"/>
  <c r="AW588" i="2"/>
  <c r="AV588" i="2"/>
  <c r="AU588" i="2"/>
  <c r="AW587" i="2"/>
  <c r="AV587" i="2"/>
  <c r="AU587" i="2"/>
  <c r="AW586" i="2"/>
  <c r="AV586" i="2"/>
  <c r="AU586" i="2"/>
  <c r="AW585" i="2"/>
  <c r="AV585" i="2"/>
  <c r="AU585" i="2"/>
  <c r="AW584" i="2"/>
  <c r="AV584" i="2"/>
  <c r="AU584" i="2"/>
  <c r="AW583" i="2"/>
  <c r="AV583" i="2"/>
  <c r="AU583" i="2"/>
  <c r="AW582" i="2"/>
  <c r="AV582" i="2"/>
  <c r="AU582" i="2"/>
  <c r="AW581" i="2"/>
  <c r="AV581" i="2"/>
  <c r="AU581" i="2"/>
  <c r="AW580" i="2"/>
  <c r="AV580" i="2"/>
  <c r="AU580" i="2"/>
  <c r="AW579" i="2"/>
  <c r="AV579" i="2"/>
  <c r="AU579" i="2"/>
  <c r="AW578" i="2"/>
  <c r="AV578" i="2"/>
  <c r="AU578" i="2"/>
  <c r="AW577" i="2"/>
  <c r="AV577" i="2"/>
  <c r="AU577" i="2"/>
  <c r="AW576" i="2"/>
  <c r="AV576" i="2"/>
  <c r="AU576" i="2"/>
  <c r="AW575" i="2"/>
  <c r="AV575" i="2"/>
  <c r="AU575" i="2"/>
  <c r="AW574" i="2"/>
  <c r="AV574" i="2"/>
  <c r="AU574" i="2"/>
  <c r="AW573" i="2"/>
  <c r="AV573" i="2"/>
  <c r="AU573" i="2"/>
  <c r="AW572" i="2"/>
  <c r="AV572" i="2"/>
  <c r="AU572" i="2"/>
  <c r="AW571" i="2"/>
  <c r="AV571" i="2"/>
  <c r="AU571" i="2"/>
  <c r="AW570" i="2"/>
  <c r="AV570" i="2"/>
  <c r="AU570" i="2"/>
  <c r="AW569" i="2"/>
  <c r="AV569" i="2"/>
  <c r="AU569" i="2"/>
  <c r="AW568" i="2"/>
  <c r="AV568" i="2"/>
  <c r="AU568" i="2"/>
  <c r="AW567" i="2"/>
  <c r="AV567" i="2"/>
  <c r="AU567" i="2"/>
  <c r="AW566" i="2"/>
  <c r="AV566" i="2"/>
  <c r="AU566" i="2"/>
  <c r="AW565" i="2"/>
  <c r="AV565" i="2"/>
  <c r="AU565" i="2"/>
  <c r="AW564" i="2"/>
  <c r="AV564" i="2"/>
  <c r="AU564" i="2"/>
  <c r="AW563" i="2"/>
  <c r="AV563" i="2"/>
  <c r="AU563" i="2"/>
  <c r="AW562" i="2"/>
  <c r="AV562" i="2"/>
  <c r="AU562" i="2"/>
  <c r="AW561" i="2"/>
  <c r="AV561" i="2"/>
  <c r="AU561" i="2"/>
  <c r="AW560" i="2"/>
  <c r="AV560" i="2"/>
  <c r="AU560" i="2"/>
  <c r="AW559" i="2"/>
  <c r="AV559" i="2"/>
  <c r="AU559" i="2"/>
  <c r="AW558" i="2"/>
  <c r="AV558" i="2"/>
  <c r="AU558" i="2"/>
  <c r="AW557" i="2"/>
  <c r="AV557" i="2"/>
  <c r="AU557" i="2"/>
  <c r="AW556" i="2"/>
  <c r="AV556" i="2"/>
  <c r="AU556" i="2"/>
  <c r="AW555" i="2"/>
  <c r="AV555" i="2"/>
  <c r="AU555" i="2"/>
  <c r="AW554" i="2"/>
  <c r="AV554" i="2"/>
  <c r="AU554" i="2"/>
  <c r="AW553" i="2"/>
  <c r="AV553" i="2"/>
  <c r="AU553" i="2"/>
  <c r="AW552" i="2"/>
  <c r="AV552" i="2"/>
  <c r="AU552" i="2"/>
  <c r="AW551" i="2"/>
  <c r="AV551" i="2"/>
  <c r="AU551" i="2"/>
  <c r="AW550" i="2"/>
  <c r="AV550" i="2"/>
  <c r="AU550" i="2"/>
  <c r="AW549" i="2"/>
  <c r="AV549" i="2"/>
  <c r="AU549" i="2"/>
  <c r="AW548" i="2"/>
  <c r="AV548" i="2"/>
  <c r="AU548" i="2"/>
  <c r="AW547" i="2"/>
  <c r="AV547" i="2"/>
  <c r="AU547" i="2"/>
  <c r="AW546" i="2"/>
  <c r="AV546" i="2"/>
  <c r="AU546" i="2"/>
  <c r="AW545" i="2"/>
  <c r="AV545" i="2"/>
  <c r="AU545" i="2"/>
  <c r="AW544" i="2"/>
  <c r="AV544" i="2"/>
  <c r="AU544" i="2"/>
  <c r="AW543" i="2"/>
  <c r="AV543" i="2"/>
  <c r="AU543" i="2"/>
  <c r="AW542" i="2"/>
  <c r="AV542" i="2"/>
  <c r="AU542" i="2"/>
  <c r="AW541" i="2"/>
  <c r="AV541" i="2"/>
  <c r="AU541" i="2"/>
  <c r="AW540" i="2"/>
  <c r="AV540" i="2"/>
  <c r="AU540" i="2"/>
  <c r="AW539" i="2"/>
  <c r="AV539" i="2"/>
  <c r="AU539" i="2"/>
  <c r="AW538" i="2"/>
  <c r="AV538" i="2"/>
  <c r="AU538" i="2"/>
  <c r="AW537" i="2"/>
  <c r="AV537" i="2"/>
  <c r="AU537" i="2"/>
  <c r="AW536" i="2"/>
  <c r="AV536" i="2"/>
  <c r="AU536" i="2"/>
  <c r="AW535" i="2"/>
  <c r="AV535" i="2"/>
  <c r="AU535" i="2"/>
  <c r="AW534" i="2"/>
  <c r="AV534" i="2"/>
  <c r="AU534" i="2"/>
  <c r="AW533" i="2"/>
  <c r="AV533" i="2"/>
  <c r="AU533" i="2"/>
  <c r="AW532" i="2"/>
  <c r="AV532" i="2"/>
  <c r="AU532" i="2"/>
  <c r="AW531" i="2"/>
  <c r="AV531" i="2"/>
  <c r="AU531" i="2"/>
  <c r="AW530" i="2"/>
  <c r="AV530" i="2"/>
  <c r="AU530" i="2"/>
  <c r="AW529" i="2"/>
  <c r="AV529" i="2"/>
  <c r="AU529" i="2"/>
  <c r="AW528" i="2"/>
  <c r="AV528" i="2"/>
  <c r="AU528" i="2"/>
  <c r="AW527" i="2"/>
  <c r="AV527" i="2"/>
  <c r="AU527" i="2"/>
  <c r="AW526" i="2"/>
  <c r="AV526" i="2"/>
  <c r="AU526" i="2"/>
  <c r="AW525" i="2"/>
  <c r="AV525" i="2"/>
  <c r="AU525" i="2"/>
  <c r="AW524" i="2"/>
  <c r="AV524" i="2"/>
  <c r="AU524" i="2"/>
  <c r="AW523" i="2"/>
  <c r="AV523" i="2"/>
  <c r="AU523" i="2"/>
  <c r="AW522" i="2"/>
  <c r="AV522" i="2"/>
  <c r="AU522" i="2"/>
  <c r="AW521" i="2"/>
  <c r="AV521" i="2"/>
  <c r="AU521" i="2"/>
  <c r="AW520" i="2"/>
  <c r="AV520" i="2"/>
  <c r="AU520" i="2"/>
  <c r="AW519" i="2"/>
  <c r="AV519" i="2"/>
  <c r="AU519" i="2"/>
  <c r="AW518" i="2"/>
  <c r="AV518" i="2"/>
  <c r="AU518" i="2"/>
  <c r="AW517" i="2"/>
  <c r="AV517" i="2"/>
  <c r="AU517" i="2"/>
  <c r="AW516" i="2"/>
  <c r="AV516" i="2"/>
  <c r="AU516" i="2"/>
  <c r="AW515" i="2"/>
  <c r="AV515" i="2"/>
  <c r="AU515" i="2"/>
  <c r="AW514" i="2"/>
  <c r="AV514" i="2"/>
  <c r="AU514" i="2"/>
  <c r="AW513" i="2"/>
  <c r="AV513" i="2"/>
  <c r="AU513" i="2"/>
  <c r="AW512" i="2"/>
  <c r="AV512" i="2"/>
  <c r="AU512" i="2"/>
  <c r="AW511" i="2"/>
  <c r="AV511" i="2"/>
  <c r="AU511" i="2"/>
  <c r="AW510" i="2"/>
  <c r="AV510" i="2"/>
  <c r="AU510" i="2"/>
  <c r="AW509" i="2"/>
  <c r="AV509" i="2"/>
  <c r="AU509" i="2"/>
  <c r="AW508" i="2"/>
  <c r="AV508" i="2"/>
  <c r="AU508" i="2"/>
  <c r="AW507" i="2"/>
  <c r="AV507" i="2"/>
  <c r="AU507" i="2"/>
  <c r="AW506" i="2"/>
  <c r="AV506" i="2"/>
  <c r="AU506" i="2"/>
  <c r="AW505" i="2"/>
  <c r="AV505" i="2"/>
  <c r="AU505" i="2"/>
  <c r="AW504" i="2"/>
  <c r="AV504" i="2"/>
  <c r="AU504" i="2"/>
  <c r="AW503" i="2"/>
  <c r="AV503" i="2"/>
  <c r="AU503" i="2"/>
  <c r="AW502" i="2"/>
  <c r="AV502" i="2"/>
  <c r="AU502" i="2"/>
  <c r="AW501" i="2"/>
  <c r="AV501" i="2"/>
  <c r="AU501" i="2"/>
  <c r="AW500" i="2"/>
  <c r="AV500" i="2"/>
  <c r="AU500" i="2"/>
  <c r="AW499" i="2"/>
  <c r="AV499" i="2"/>
  <c r="AU499" i="2"/>
  <c r="AW498" i="2"/>
  <c r="AV498" i="2"/>
  <c r="AU498" i="2"/>
  <c r="AW497" i="2"/>
  <c r="AV497" i="2"/>
  <c r="AU497" i="2"/>
  <c r="AW496" i="2"/>
  <c r="AV496" i="2"/>
  <c r="AU496" i="2"/>
  <c r="AW495" i="2"/>
  <c r="AV495" i="2"/>
  <c r="AU495" i="2"/>
  <c r="AW494" i="2"/>
  <c r="AV494" i="2"/>
  <c r="AU494" i="2"/>
  <c r="AW493" i="2"/>
  <c r="AV493" i="2"/>
  <c r="AU493" i="2"/>
  <c r="AW492" i="2"/>
  <c r="AV492" i="2"/>
  <c r="AU492" i="2"/>
  <c r="AW491" i="2"/>
  <c r="AV491" i="2"/>
  <c r="AU491" i="2"/>
  <c r="AW490" i="2"/>
  <c r="AV490" i="2"/>
  <c r="AU490" i="2"/>
  <c r="AW489" i="2"/>
  <c r="AV489" i="2"/>
  <c r="AU489" i="2"/>
  <c r="AW488" i="2"/>
  <c r="AV488" i="2"/>
  <c r="AU488" i="2"/>
  <c r="AW487" i="2"/>
  <c r="AV487" i="2"/>
  <c r="AU487" i="2"/>
  <c r="AW486" i="2"/>
  <c r="AV486" i="2"/>
  <c r="AU486" i="2"/>
  <c r="AW485" i="2"/>
  <c r="AV485" i="2"/>
  <c r="AU485" i="2"/>
  <c r="AW484" i="2"/>
  <c r="AV484" i="2"/>
  <c r="AU484" i="2"/>
  <c r="AW483" i="2"/>
  <c r="AV483" i="2"/>
  <c r="AU483" i="2"/>
  <c r="AW482" i="2"/>
  <c r="AV482" i="2"/>
  <c r="AU482" i="2"/>
  <c r="AW481" i="2"/>
  <c r="AV481" i="2"/>
  <c r="AU481" i="2"/>
  <c r="AW480" i="2"/>
  <c r="AV480" i="2"/>
  <c r="AU480" i="2"/>
  <c r="AW479" i="2"/>
  <c r="AV479" i="2"/>
  <c r="AU479" i="2"/>
  <c r="AW478" i="2"/>
  <c r="AV478" i="2"/>
  <c r="AU478" i="2"/>
  <c r="AW477" i="2"/>
  <c r="AV477" i="2"/>
  <c r="AU477" i="2"/>
  <c r="AW476" i="2"/>
  <c r="AV476" i="2"/>
  <c r="AU476" i="2"/>
  <c r="AW475" i="2"/>
  <c r="AV475" i="2"/>
  <c r="AU475" i="2"/>
  <c r="AW474" i="2"/>
  <c r="AV474" i="2"/>
  <c r="AU474" i="2"/>
  <c r="AW473" i="2"/>
  <c r="AV473" i="2"/>
  <c r="AU473" i="2"/>
  <c r="AW472" i="2"/>
  <c r="AV472" i="2"/>
  <c r="AU472" i="2"/>
  <c r="AW471" i="2"/>
  <c r="AV471" i="2"/>
  <c r="AU471" i="2"/>
  <c r="AW470" i="2"/>
  <c r="AV470" i="2"/>
  <c r="AU470" i="2"/>
  <c r="AW469" i="2"/>
  <c r="AV469" i="2"/>
  <c r="AU469" i="2"/>
  <c r="AW468" i="2"/>
  <c r="AV468" i="2"/>
  <c r="AU468" i="2"/>
  <c r="AW467" i="2"/>
  <c r="AV467" i="2"/>
  <c r="AU467" i="2"/>
  <c r="AW466" i="2"/>
  <c r="AV466" i="2"/>
  <c r="AU466" i="2"/>
  <c r="AW465" i="2"/>
  <c r="AV465" i="2"/>
  <c r="AU465" i="2"/>
  <c r="AW464" i="2"/>
  <c r="AV464" i="2"/>
  <c r="AU464" i="2"/>
  <c r="AW463" i="2"/>
  <c r="AV463" i="2"/>
  <c r="AU463" i="2"/>
  <c r="AW462" i="2"/>
  <c r="AV462" i="2"/>
  <c r="AU462" i="2"/>
  <c r="AW461" i="2"/>
  <c r="AV461" i="2"/>
  <c r="AU461" i="2"/>
  <c r="AW460" i="2"/>
  <c r="AV460" i="2"/>
  <c r="AU460" i="2"/>
  <c r="AW459" i="2"/>
  <c r="AV459" i="2"/>
  <c r="AU459" i="2"/>
  <c r="AW458" i="2"/>
  <c r="AV458" i="2"/>
  <c r="AU458" i="2"/>
  <c r="AW457" i="2"/>
  <c r="AV457" i="2"/>
  <c r="AU457" i="2"/>
  <c r="AW456" i="2"/>
  <c r="AV456" i="2"/>
  <c r="AU456" i="2"/>
  <c r="AW455" i="2"/>
  <c r="AV455" i="2"/>
  <c r="AU455" i="2"/>
  <c r="AW454" i="2"/>
  <c r="AV454" i="2"/>
  <c r="AU454" i="2"/>
  <c r="AW453" i="2"/>
  <c r="AV453" i="2"/>
  <c r="AU453" i="2"/>
  <c r="AW452" i="2"/>
  <c r="AV452" i="2"/>
  <c r="AU452" i="2"/>
  <c r="AW451" i="2"/>
  <c r="AV451" i="2"/>
  <c r="AU451" i="2"/>
  <c r="AW450" i="2"/>
  <c r="AV450" i="2"/>
  <c r="AU450" i="2"/>
  <c r="AW449" i="2"/>
  <c r="AV449" i="2"/>
  <c r="AU449" i="2"/>
  <c r="AW448" i="2"/>
  <c r="AV448" i="2"/>
  <c r="AU448" i="2"/>
  <c r="AW447" i="2"/>
  <c r="AV447" i="2"/>
  <c r="AU447" i="2"/>
  <c r="AW446" i="2"/>
  <c r="AV446" i="2"/>
  <c r="AU446" i="2"/>
  <c r="AW445" i="2"/>
  <c r="AV445" i="2"/>
  <c r="AU445" i="2"/>
  <c r="AW444" i="2"/>
  <c r="AV444" i="2"/>
  <c r="AU444" i="2"/>
  <c r="AW443" i="2"/>
  <c r="AV443" i="2"/>
  <c r="AU443" i="2"/>
  <c r="AW442" i="2"/>
  <c r="AV442" i="2"/>
  <c r="AU442" i="2"/>
  <c r="AW441" i="2"/>
  <c r="AV441" i="2"/>
  <c r="AU441" i="2"/>
  <c r="AW440" i="2"/>
  <c r="AV440" i="2"/>
  <c r="AU440" i="2"/>
  <c r="AW439" i="2"/>
  <c r="AV439" i="2"/>
  <c r="AU439" i="2"/>
  <c r="AW438" i="2"/>
  <c r="AV438" i="2"/>
  <c r="AU438" i="2"/>
  <c r="AW437" i="2"/>
  <c r="AV437" i="2"/>
  <c r="AU437" i="2"/>
  <c r="AW436" i="2"/>
  <c r="AV436" i="2"/>
  <c r="AU436" i="2"/>
  <c r="AW435" i="2"/>
  <c r="AV435" i="2"/>
  <c r="AU435" i="2"/>
  <c r="AW434" i="2"/>
  <c r="AV434" i="2"/>
  <c r="AU434" i="2"/>
  <c r="AW433" i="2"/>
  <c r="AV433" i="2"/>
  <c r="AU433" i="2"/>
  <c r="AW432" i="2"/>
  <c r="AV432" i="2"/>
  <c r="AU432" i="2"/>
  <c r="AW431" i="2"/>
  <c r="AV431" i="2"/>
  <c r="AU431" i="2"/>
  <c r="AW430" i="2"/>
  <c r="AV430" i="2"/>
  <c r="AU430" i="2"/>
  <c r="AW429" i="2"/>
  <c r="AV429" i="2"/>
  <c r="AU429" i="2"/>
  <c r="AW428" i="2"/>
  <c r="AV428" i="2"/>
  <c r="AU428" i="2"/>
  <c r="AW427" i="2"/>
  <c r="AV427" i="2"/>
  <c r="AU427" i="2"/>
  <c r="AW426" i="2"/>
  <c r="AV426" i="2"/>
  <c r="AU426" i="2"/>
  <c r="AW425" i="2"/>
  <c r="AV425" i="2"/>
  <c r="AU425" i="2"/>
  <c r="AW424" i="2"/>
  <c r="AV424" i="2"/>
  <c r="AU424" i="2"/>
  <c r="AW423" i="2"/>
  <c r="AV423" i="2"/>
  <c r="AU423" i="2"/>
  <c r="AW422" i="2"/>
  <c r="AV422" i="2"/>
  <c r="AU422" i="2"/>
  <c r="AW421" i="2"/>
  <c r="AV421" i="2"/>
  <c r="AU421" i="2"/>
  <c r="AW420" i="2"/>
  <c r="AV420" i="2"/>
  <c r="AU420" i="2"/>
  <c r="AW419" i="2"/>
  <c r="AV419" i="2"/>
  <c r="AU419" i="2"/>
  <c r="AW418" i="2"/>
  <c r="AV418" i="2"/>
  <c r="AU418" i="2"/>
  <c r="AW417" i="2"/>
  <c r="AV417" i="2"/>
  <c r="AU417" i="2"/>
  <c r="AW416" i="2"/>
  <c r="AV416" i="2"/>
  <c r="AU416" i="2"/>
  <c r="AW415" i="2"/>
  <c r="AV415" i="2"/>
  <c r="AU415" i="2"/>
  <c r="AW414" i="2"/>
  <c r="AV414" i="2"/>
  <c r="AU414" i="2"/>
  <c r="AW413" i="2"/>
  <c r="AV413" i="2"/>
  <c r="AU413" i="2"/>
  <c r="AW412" i="2"/>
  <c r="AV412" i="2"/>
  <c r="AU412" i="2"/>
  <c r="AW411" i="2"/>
  <c r="AV411" i="2"/>
  <c r="AU411" i="2"/>
  <c r="AW410" i="2"/>
  <c r="AV410" i="2"/>
  <c r="AU410" i="2"/>
  <c r="AW409" i="2"/>
  <c r="AU409" i="2"/>
  <c r="AW408" i="2"/>
  <c r="AV408" i="2"/>
  <c r="AU408" i="2"/>
  <c r="AW407" i="2"/>
  <c r="AV407" i="2"/>
  <c r="AU407" i="2"/>
  <c r="AW406" i="2"/>
  <c r="AV406" i="2"/>
  <c r="AU406" i="2"/>
  <c r="AW405" i="2"/>
  <c r="AV405" i="2"/>
  <c r="AU405" i="2"/>
  <c r="AW404" i="2"/>
  <c r="AV404" i="2"/>
  <c r="AU404" i="2"/>
  <c r="AW403" i="2"/>
  <c r="AV403" i="2"/>
  <c r="AU403" i="2"/>
  <c r="AW402" i="2"/>
  <c r="AV402" i="2"/>
  <c r="AU402" i="2"/>
  <c r="AW401" i="2"/>
  <c r="AV401" i="2"/>
  <c r="AU401" i="2"/>
  <c r="AW400" i="2"/>
  <c r="AV400" i="2"/>
  <c r="AU400" i="2"/>
  <c r="AW399" i="2"/>
  <c r="AV399" i="2"/>
  <c r="AU399" i="2"/>
  <c r="AW398" i="2"/>
  <c r="AV398" i="2"/>
  <c r="AU398" i="2"/>
  <c r="AW397" i="2"/>
  <c r="AV397" i="2"/>
  <c r="AU397" i="2"/>
  <c r="AW396" i="2"/>
  <c r="AV396" i="2"/>
  <c r="AU396" i="2"/>
  <c r="AW395" i="2"/>
  <c r="AV395" i="2"/>
  <c r="AU395" i="2"/>
  <c r="AW394" i="2"/>
  <c r="AV394" i="2"/>
  <c r="AU394" i="2"/>
  <c r="AW393" i="2"/>
  <c r="AU393" i="2"/>
  <c r="AW392" i="2"/>
  <c r="AV392" i="2"/>
  <c r="AU392" i="2"/>
  <c r="AW391" i="2"/>
  <c r="AV391" i="2"/>
  <c r="AU391" i="2"/>
  <c r="AW390" i="2"/>
  <c r="AV390" i="2"/>
  <c r="AU390" i="2"/>
  <c r="AW389" i="2"/>
  <c r="AV389" i="2"/>
  <c r="AU389" i="2"/>
  <c r="AW388" i="2"/>
  <c r="AV388" i="2"/>
  <c r="AU388" i="2"/>
  <c r="AW387" i="2"/>
  <c r="AV387" i="2"/>
  <c r="AU387" i="2"/>
  <c r="AW386" i="2"/>
  <c r="AV386" i="2"/>
  <c r="AU386" i="2"/>
  <c r="AW385" i="2"/>
  <c r="AU385" i="2"/>
  <c r="AW384" i="2"/>
  <c r="AV384" i="2"/>
  <c r="AU384" i="2"/>
  <c r="AW383" i="2"/>
  <c r="AV383" i="2"/>
  <c r="AU383" i="2"/>
  <c r="AW382" i="2"/>
  <c r="AV382" i="2"/>
  <c r="AU382" i="2"/>
  <c r="AW381" i="2"/>
  <c r="AV381" i="2"/>
  <c r="AU381" i="2"/>
  <c r="AW380" i="2"/>
  <c r="AV380" i="2"/>
  <c r="AU380" i="2"/>
  <c r="AW379" i="2"/>
  <c r="AV379" i="2"/>
  <c r="AU379" i="2"/>
  <c r="AW378" i="2"/>
  <c r="AV378" i="2"/>
  <c r="AU378" i="2"/>
  <c r="AW377" i="2"/>
  <c r="AU377" i="2"/>
  <c r="AW376" i="2"/>
  <c r="AV376" i="2"/>
  <c r="AU376" i="2"/>
  <c r="AW375" i="2"/>
  <c r="AV375" i="2"/>
  <c r="AU375" i="2"/>
  <c r="AW374" i="2"/>
  <c r="AV374" i="2"/>
  <c r="AU374" i="2"/>
  <c r="AW373" i="2"/>
  <c r="AV373" i="2"/>
  <c r="AU373" i="2"/>
  <c r="AW372" i="2"/>
  <c r="AV372" i="2"/>
  <c r="AU372" i="2"/>
  <c r="AW371" i="2"/>
  <c r="AV371" i="2"/>
  <c r="AU371" i="2"/>
  <c r="AW370" i="2"/>
  <c r="AV370" i="2"/>
  <c r="AU370" i="2"/>
  <c r="AW369" i="2"/>
  <c r="AV369" i="2"/>
  <c r="AU369" i="2"/>
  <c r="AW368" i="2"/>
  <c r="AV368" i="2"/>
  <c r="AU368" i="2"/>
  <c r="AW367" i="2"/>
  <c r="AV367" i="2"/>
  <c r="AU367" i="2"/>
  <c r="AW366" i="2"/>
  <c r="AV366" i="2"/>
  <c r="AU366" i="2"/>
  <c r="AW365" i="2"/>
  <c r="AV365" i="2"/>
  <c r="AU365" i="2"/>
  <c r="AW364" i="2"/>
  <c r="AV364" i="2"/>
  <c r="AU364" i="2"/>
  <c r="AW363" i="2"/>
  <c r="AV363" i="2"/>
  <c r="AU363" i="2"/>
  <c r="AW362" i="2"/>
  <c r="AV362" i="2"/>
  <c r="AU362" i="2"/>
  <c r="AW361" i="2"/>
  <c r="AV361" i="2"/>
  <c r="AU361" i="2"/>
  <c r="AW360" i="2"/>
  <c r="AV360" i="2"/>
  <c r="AU360" i="2"/>
  <c r="AW359" i="2"/>
  <c r="AV359" i="2"/>
  <c r="AU359" i="2"/>
  <c r="AW358" i="2"/>
  <c r="AV358" i="2"/>
  <c r="AU358" i="2"/>
  <c r="AW357" i="2"/>
  <c r="AV357" i="2"/>
  <c r="AU357" i="2"/>
  <c r="AW356" i="2"/>
  <c r="AV356" i="2"/>
  <c r="AU356" i="2"/>
  <c r="AW355" i="2"/>
  <c r="AV355" i="2"/>
  <c r="AU355" i="2"/>
  <c r="AW354" i="2"/>
  <c r="AV354" i="2"/>
  <c r="AU354" i="2"/>
  <c r="AW353" i="2"/>
  <c r="AV353" i="2"/>
  <c r="AU353" i="2"/>
  <c r="AW352" i="2"/>
  <c r="AV352" i="2"/>
  <c r="AU352" i="2"/>
  <c r="AW351" i="2"/>
  <c r="AV351" i="2"/>
  <c r="AU351" i="2"/>
  <c r="AW350" i="2"/>
  <c r="AV350" i="2"/>
  <c r="AU350" i="2"/>
  <c r="AW349" i="2"/>
  <c r="AV349" i="2"/>
  <c r="AU349" i="2"/>
  <c r="AW348" i="2"/>
  <c r="AV348" i="2"/>
  <c r="AU348" i="2"/>
  <c r="AW347" i="2"/>
  <c r="AV347" i="2"/>
  <c r="AU347" i="2"/>
  <c r="AW346" i="2"/>
  <c r="AV346" i="2"/>
  <c r="AU346" i="2"/>
  <c r="AW345" i="2"/>
  <c r="AV345" i="2"/>
  <c r="AU345" i="2"/>
  <c r="AW344" i="2"/>
  <c r="AV344" i="2"/>
  <c r="AU344" i="2"/>
  <c r="AW343" i="2"/>
  <c r="AV343" i="2"/>
  <c r="AU343" i="2"/>
  <c r="AW342" i="2"/>
  <c r="AV342" i="2"/>
  <c r="AU342" i="2"/>
  <c r="AW341" i="2"/>
  <c r="AV341" i="2"/>
  <c r="AU341" i="2"/>
  <c r="AW340" i="2"/>
  <c r="AV340" i="2"/>
  <c r="AU340" i="2"/>
  <c r="AW339" i="2"/>
  <c r="AV339" i="2"/>
  <c r="AU339" i="2"/>
  <c r="AW338" i="2"/>
  <c r="AV338" i="2"/>
  <c r="AU338" i="2"/>
  <c r="AW337" i="2"/>
  <c r="AV337" i="2"/>
  <c r="AU337" i="2"/>
  <c r="AW336" i="2"/>
  <c r="AV336" i="2"/>
  <c r="AU336" i="2"/>
  <c r="AW335" i="2"/>
  <c r="AV335" i="2"/>
  <c r="AU335" i="2"/>
  <c r="AW334" i="2"/>
  <c r="AV334" i="2"/>
  <c r="AU334" i="2"/>
  <c r="AW333" i="2"/>
  <c r="AV333" i="2"/>
  <c r="AU333" i="2"/>
  <c r="AW332" i="2"/>
  <c r="AV332" i="2"/>
  <c r="AU332" i="2"/>
  <c r="AW331" i="2"/>
  <c r="AV331" i="2"/>
  <c r="AU331" i="2"/>
  <c r="AW330" i="2"/>
  <c r="AV330" i="2"/>
  <c r="AU330" i="2"/>
  <c r="AW329" i="2"/>
  <c r="AU329" i="2"/>
  <c r="AW328" i="2"/>
  <c r="AV328" i="2"/>
  <c r="AU328" i="2"/>
  <c r="AW327" i="2"/>
  <c r="AV327" i="2"/>
  <c r="AU327" i="2"/>
  <c r="AW326" i="2"/>
  <c r="AV326" i="2"/>
  <c r="AU326" i="2"/>
  <c r="AW325" i="2"/>
  <c r="AV325" i="2"/>
  <c r="AU325" i="2"/>
  <c r="AW324" i="2"/>
  <c r="AV324" i="2"/>
  <c r="AU324" i="2"/>
  <c r="AW323" i="2"/>
  <c r="AV323" i="2"/>
  <c r="AU323" i="2"/>
  <c r="AW322" i="2"/>
  <c r="AV322" i="2"/>
  <c r="AU322" i="2"/>
  <c r="AW321" i="2"/>
  <c r="AV321" i="2"/>
  <c r="AU321" i="2"/>
  <c r="AW320" i="2"/>
  <c r="AV320" i="2"/>
  <c r="AU320" i="2"/>
  <c r="AW319" i="2"/>
  <c r="AV319" i="2"/>
  <c r="AU319" i="2"/>
  <c r="AW318" i="2"/>
  <c r="AV318" i="2"/>
  <c r="AU318" i="2"/>
  <c r="AW317" i="2"/>
  <c r="AV317" i="2"/>
  <c r="AU317" i="2"/>
  <c r="AW316" i="2"/>
  <c r="AV316" i="2"/>
  <c r="AU316" i="2"/>
  <c r="AW315" i="2"/>
  <c r="AV315" i="2"/>
  <c r="AU315" i="2"/>
  <c r="AW314" i="2"/>
  <c r="AV314" i="2"/>
  <c r="AU314" i="2"/>
  <c r="AW313" i="2"/>
  <c r="AV313" i="2"/>
  <c r="AU313" i="2"/>
  <c r="AW312" i="2"/>
  <c r="AV312" i="2"/>
  <c r="AU312" i="2"/>
  <c r="AW311" i="2"/>
  <c r="AV311" i="2"/>
  <c r="AU311" i="2"/>
  <c r="AW310" i="2"/>
  <c r="AV310" i="2"/>
  <c r="AU310" i="2"/>
  <c r="AW309" i="2"/>
  <c r="AV309" i="2"/>
  <c r="AU309" i="2"/>
  <c r="AW308" i="2"/>
  <c r="AV308" i="2"/>
  <c r="AU308" i="2"/>
  <c r="AW307" i="2"/>
  <c r="AV307" i="2"/>
  <c r="AU307" i="2"/>
  <c r="AW306" i="2"/>
  <c r="AV306" i="2"/>
  <c r="AU306" i="2"/>
  <c r="AW305" i="2"/>
  <c r="AV305" i="2"/>
  <c r="AU305" i="2"/>
  <c r="AW304" i="2"/>
  <c r="AV304" i="2"/>
  <c r="AU304" i="2"/>
  <c r="AW303" i="2"/>
  <c r="AV303" i="2"/>
  <c r="AU303" i="2"/>
  <c r="AW302" i="2"/>
  <c r="AV302" i="2"/>
  <c r="AU302" i="2"/>
  <c r="AW301" i="2"/>
  <c r="AV301" i="2"/>
  <c r="AU301" i="2"/>
  <c r="AW300" i="2"/>
  <c r="AV300" i="2"/>
  <c r="AU300" i="2"/>
  <c r="AW299" i="2"/>
  <c r="AV299" i="2"/>
  <c r="AU299" i="2"/>
  <c r="AW298" i="2"/>
  <c r="AV298" i="2"/>
  <c r="AU298" i="2"/>
  <c r="AW297" i="2"/>
  <c r="AV297" i="2"/>
  <c r="AU297" i="2"/>
  <c r="AW296" i="2"/>
  <c r="AV296" i="2"/>
  <c r="AU296" i="2"/>
  <c r="AW295" i="2"/>
  <c r="AV295" i="2"/>
  <c r="AU295" i="2"/>
  <c r="AW294" i="2"/>
  <c r="AV294" i="2"/>
  <c r="AU294" i="2"/>
  <c r="AW293" i="2"/>
  <c r="AV293" i="2"/>
  <c r="AU293" i="2"/>
  <c r="AW292" i="2"/>
  <c r="AV292" i="2"/>
  <c r="AU292" i="2"/>
  <c r="AW291" i="2"/>
  <c r="AV291" i="2"/>
  <c r="AU291" i="2"/>
  <c r="AW290" i="2"/>
  <c r="AV290" i="2"/>
  <c r="AU290" i="2"/>
  <c r="AW289" i="2"/>
  <c r="AV289" i="2"/>
  <c r="AU289" i="2"/>
  <c r="AW288" i="2"/>
  <c r="AV288" i="2"/>
  <c r="AU288" i="2"/>
  <c r="AW287" i="2"/>
  <c r="AV287" i="2"/>
  <c r="AU287" i="2"/>
  <c r="AW286" i="2"/>
  <c r="AV286" i="2"/>
  <c r="AU286" i="2"/>
  <c r="AW285" i="2"/>
  <c r="AV285" i="2"/>
  <c r="AU285" i="2"/>
  <c r="AW284" i="2"/>
  <c r="AV284" i="2"/>
  <c r="AU284" i="2"/>
  <c r="AW283" i="2"/>
  <c r="AV283" i="2"/>
  <c r="AU283" i="2"/>
  <c r="AW282" i="2"/>
  <c r="AV282" i="2"/>
  <c r="AU282" i="2"/>
  <c r="AW281" i="2"/>
  <c r="AV281" i="2"/>
  <c r="AU281" i="2"/>
  <c r="AW280" i="2"/>
  <c r="AV280" i="2"/>
  <c r="AU280" i="2"/>
  <c r="AW279" i="2"/>
  <c r="AV279" i="2"/>
  <c r="AU279" i="2"/>
  <c r="AW278" i="2"/>
  <c r="AV278" i="2"/>
  <c r="AU278" i="2"/>
  <c r="AW277" i="2"/>
  <c r="AV277" i="2"/>
  <c r="AU277" i="2"/>
  <c r="AW276" i="2"/>
  <c r="AV276" i="2"/>
  <c r="AU276" i="2"/>
  <c r="AW275" i="2"/>
  <c r="AV275" i="2"/>
  <c r="AU275" i="2"/>
  <c r="AW274" i="2"/>
  <c r="AV274" i="2"/>
  <c r="AU274" i="2"/>
  <c r="AW273" i="2"/>
  <c r="AV273" i="2"/>
  <c r="AU273" i="2"/>
  <c r="AW272" i="2"/>
  <c r="AV272" i="2"/>
  <c r="AU272" i="2"/>
  <c r="AW271" i="2"/>
  <c r="AV271" i="2"/>
  <c r="AU271" i="2"/>
  <c r="AW270" i="2"/>
  <c r="AV270" i="2"/>
  <c r="AU270" i="2"/>
  <c r="AW269" i="2"/>
  <c r="AV269" i="2"/>
  <c r="AU269" i="2"/>
  <c r="AW268" i="2"/>
  <c r="AV268" i="2"/>
  <c r="AU268" i="2"/>
  <c r="AW267" i="2"/>
  <c r="AV267" i="2"/>
  <c r="AU267" i="2"/>
  <c r="AW266" i="2"/>
  <c r="AV266" i="2"/>
  <c r="AU266" i="2"/>
  <c r="AW265" i="2"/>
  <c r="AV265" i="2"/>
  <c r="AU265" i="2"/>
  <c r="AW264" i="2"/>
  <c r="AV264" i="2"/>
  <c r="AU264" i="2"/>
  <c r="AW263" i="2"/>
  <c r="AV263" i="2"/>
  <c r="AU263" i="2"/>
  <c r="AW262" i="2"/>
  <c r="AV262" i="2"/>
  <c r="AU262" i="2"/>
  <c r="AW261" i="2"/>
  <c r="AV261" i="2"/>
  <c r="AU261" i="2"/>
  <c r="AW260" i="2"/>
  <c r="AV260" i="2"/>
  <c r="AU260" i="2"/>
  <c r="AW259" i="2"/>
  <c r="AV259" i="2"/>
  <c r="AU259" i="2"/>
  <c r="AW258" i="2"/>
  <c r="AV258" i="2"/>
  <c r="AU258" i="2"/>
  <c r="AW257" i="2"/>
  <c r="AV257" i="2"/>
  <c r="AU257" i="2"/>
  <c r="AW256" i="2"/>
  <c r="AV256" i="2"/>
  <c r="AU256" i="2"/>
  <c r="AW255" i="2"/>
  <c r="AV255" i="2"/>
  <c r="AU255" i="2"/>
  <c r="AW254" i="2"/>
  <c r="AV254" i="2"/>
  <c r="AU254" i="2"/>
  <c r="AW253" i="2"/>
  <c r="AV253" i="2"/>
  <c r="AU253" i="2"/>
  <c r="AW252" i="2"/>
  <c r="AV252" i="2"/>
  <c r="AU252" i="2"/>
  <c r="AW251" i="2"/>
  <c r="AV251" i="2"/>
  <c r="AU251" i="2"/>
  <c r="AW250" i="2"/>
  <c r="AV250" i="2"/>
  <c r="AU250" i="2"/>
  <c r="AW249" i="2"/>
  <c r="AV249" i="2"/>
  <c r="AU249" i="2"/>
  <c r="AW248" i="2"/>
  <c r="AV248" i="2"/>
  <c r="AU248" i="2"/>
  <c r="AW247" i="2"/>
  <c r="AV247" i="2"/>
  <c r="AU247" i="2"/>
  <c r="AW246" i="2"/>
  <c r="AV246" i="2"/>
  <c r="AU246" i="2"/>
  <c r="AW245" i="2"/>
  <c r="AV245" i="2"/>
  <c r="AU245" i="2"/>
  <c r="AW244" i="2"/>
  <c r="AV244" i="2"/>
  <c r="AU244" i="2"/>
  <c r="AW243" i="2"/>
  <c r="AV243" i="2"/>
  <c r="AU243" i="2"/>
  <c r="AW242" i="2"/>
  <c r="AV242" i="2"/>
  <c r="AU242" i="2"/>
  <c r="AW241" i="2"/>
  <c r="AV241" i="2"/>
  <c r="AU241" i="2"/>
  <c r="AW240" i="2"/>
  <c r="AV240" i="2"/>
  <c r="AU240" i="2"/>
  <c r="AW239" i="2"/>
  <c r="AV239" i="2"/>
  <c r="AU239" i="2"/>
  <c r="AW238" i="2"/>
  <c r="AV238" i="2"/>
  <c r="AU238" i="2"/>
  <c r="AW237" i="2"/>
  <c r="AV237" i="2"/>
  <c r="AU237" i="2"/>
  <c r="AW236" i="2"/>
  <c r="AV236" i="2"/>
  <c r="AU236" i="2"/>
  <c r="AW235" i="2"/>
  <c r="AV235" i="2"/>
  <c r="AU235" i="2"/>
  <c r="AW234" i="2"/>
  <c r="AV234" i="2"/>
  <c r="AU234" i="2"/>
  <c r="AW233" i="2"/>
  <c r="AV233" i="2"/>
  <c r="AU233" i="2"/>
  <c r="AW232" i="2"/>
  <c r="AV232" i="2"/>
  <c r="AU232" i="2"/>
  <c r="AW231" i="2"/>
  <c r="AV231" i="2"/>
  <c r="AU231" i="2"/>
  <c r="AW230" i="2"/>
  <c r="AV230" i="2"/>
  <c r="AU230" i="2"/>
  <c r="AW229" i="2"/>
  <c r="AV229" i="2"/>
  <c r="AU229" i="2"/>
  <c r="AW228" i="2"/>
  <c r="AV228" i="2"/>
  <c r="AU228" i="2"/>
  <c r="AW227" i="2"/>
  <c r="AV227" i="2"/>
  <c r="AU227" i="2"/>
  <c r="AW226" i="2"/>
  <c r="AV226" i="2"/>
  <c r="AU226" i="2"/>
  <c r="AW225" i="2"/>
  <c r="AV225" i="2"/>
  <c r="AU225" i="2"/>
  <c r="AW224" i="2"/>
  <c r="AV224" i="2"/>
  <c r="AU224" i="2"/>
  <c r="AW223" i="2"/>
  <c r="AV223" i="2"/>
  <c r="AU223" i="2"/>
  <c r="AW222" i="2"/>
  <c r="AV222" i="2"/>
  <c r="AU222" i="2"/>
  <c r="AW221" i="2"/>
  <c r="AV221" i="2"/>
  <c r="AU221" i="2"/>
  <c r="AW220" i="2"/>
  <c r="AV220" i="2"/>
  <c r="AU220" i="2"/>
  <c r="AW219" i="2"/>
  <c r="AV219" i="2"/>
  <c r="AU219" i="2"/>
  <c r="AW218" i="2"/>
  <c r="AV218" i="2"/>
  <c r="AU218" i="2"/>
  <c r="AW217" i="2"/>
  <c r="AV217" i="2"/>
  <c r="AU217" i="2"/>
  <c r="AW216" i="2"/>
  <c r="AV216" i="2"/>
  <c r="AU216" i="2"/>
  <c r="AW215" i="2"/>
  <c r="AV215" i="2"/>
  <c r="AU215" i="2"/>
  <c r="AW214" i="2"/>
  <c r="AV214" i="2"/>
  <c r="AU214" i="2"/>
  <c r="AW213" i="2"/>
  <c r="AV213" i="2"/>
  <c r="AU213" i="2"/>
  <c r="AW212" i="2"/>
  <c r="AV212" i="2"/>
  <c r="AU212" i="2"/>
  <c r="AW211" i="2"/>
  <c r="AV211" i="2"/>
  <c r="AU211" i="2"/>
  <c r="AW210" i="2"/>
  <c r="AV210" i="2"/>
  <c r="AU210" i="2"/>
  <c r="AW209" i="2"/>
  <c r="AV209" i="2"/>
  <c r="AU209" i="2"/>
  <c r="AW208" i="2"/>
  <c r="AV208" i="2"/>
  <c r="AU208" i="2"/>
  <c r="AW207" i="2"/>
  <c r="AV207" i="2"/>
  <c r="AU207" i="2"/>
  <c r="AW206" i="2"/>
  <c r="AV206" i="2"/>
  <c r="AU206" i="2"/>
  <c r="AW205" i="2"/>
  <c r="AV205" i="2"/>
  <c r="AU205" i="2"/>
  <c r="AW204" i="2"/>
  <c r="AV204" i="2"/>
  <c r="AU204" i="2"/>
  <c r="AW203" i="2"/>
  <c r="AV203" i="2"/>
  <c r="AU203" i="2"/>
  <c r="AW202" i="2"/>
  <c r="AV202" i="2"/>
  <c r="AU202" i="2"/>
  <c r="AW201" i="2"/>
  <c r="AV201" i="2"/>
  <c r="AU201" i="2"/>
  <c r="AW200" i="2"/>
  <c r="AV200" i="2"/>
  <c r="AU200" i="2"/>
  <c r="AW199" i="2"/>
  <c r="AV199" i="2"/>
  <c r="AU199" i="2"/>
  <c r="AW198" i="2"/>
  <c r="AV198" i="2"/>
  <c r="AU198" i="2"/>
  <c r="AW197" i="2"/>
  <c r="AV197" i="2"/>
  <c r="AU197" i="2"/>
  <c r="AW196" i="2"/>
  <c r="AV196" i="2"/>
  <c r="AU196" i="2"/>
  <c r="AW195" i="2"/>
  <c r="AV195" i="2"/>
  <c r="AU195" i="2"/>
  <c r="AW194" i="2"/>
  <c r="AV194" i="2"/>
  <c r="AU194" i="2"/>
  <c r="AW193" i="2"/>
  <c r="AV193" i="2"/>
  <c r="AU193" i="2"/>
  <c r="AW192" i="2"/>
  <c r="AV192" i="2"/>
  <c r="AU192" i="2"/>
  <c r="AW191" i="2"/>
  <c r="AV191" i="2"/>
  <c r="AU191" i="2"/>
  <c r="AW190" i="2"/>
  <c r="AV190" i="2"/>
  <c r="AU190" i="2"/>
  <c r="AW189" i="2"/>
  <c r="AV189" i="2"/>
  <c r="AU189" i="2"/>
  <c r="AW188" i="2"/>
  <c r="AV188" i="2"/>
  <c r="AU188" i="2"/>
  <c r="AW187" i="2"/>
  <c r="AV187" i="2"/>
  <c r="AU187" i="2"/>
  <c r="AW186" i="2"/>
  <c r="AV186" i="2"/>
  <c r="AU186" i="2"/>
  <c r="AW185" i="2"/>
  <c r="AV185" i="2"/>
  <c r="AU185" i="2"/>
  <c r="AW184" i="2"/>
  <c r="AV184" i="2"/>
  <c r="AU184" i="2"/>
  <c r="AW183" i="2"/>
  <c r="AV183" i="2"/>
  <c r="AU183" i="2"/>
  <c r="AW182" i="2"/>
  <c r="AV182" i="2"/>
  <c r="AU182" i="2"/>
  <c r="AW181" i="2"/>
  <c r="AV181" i="2"/>
  <c r="AU181" i="2"/>
  <c r="AW180" i="2"/>
  <c r="AV180" i="2"/>
  <c r="AU180" i="2"/>
  <c r="AW179" i="2"/>
  <c r="AV179" i="2"/>
  <c r="AU179" i="2"/>
  <c r="AW178" i="2"/>
  <c r="AV178" i="2"/>
  <c r="AU178" i="2"/>
  <c r="AW177" i="2"/>
  <c r="AV177" i="2"/>
  <c r="AU177" i="2"/>
  <c r="AW176" i="2"/>
  <c r="AV176" i="2"/>
  <c r="AU176" i="2"/>
  <c r="AW175" i="2"/>
  <c r="AV175" i="2"/>
  <c r="AU175" i="2"/>
  <c r="AW174" i="2"/>
  <c r="AV174" i="2"/>
  <c r="AU174" i="2"/>
  <c r="AW173" i="2"/>
  <c r="AV173" i="2"/>
  <c r="AU173" i="2"/>
  <c r="AW172" i="2"/>
  <c r="AV172" i="2"/>
  <c r="AU172" i="2"/>
  <c r="AW171" i="2"/>
  <c r="AV171" i="2"/>
  <c r="AU171" i="2"/>
  <c r="AW170" i="2"/>
  <c r="AV170" i="2"/>
  <c r="AU170" i="2"/>
  <c r="AW169" i="2"/>
  <c r="AV169" i="2"/>
  <c r="AU169" i="2"/>
  <c r="AW168" i="2"/>
  <c r="AV168" i="2"/>
  <c r="AU168" i="2"/>
  <c r="AW167" i="2"/>
  <c r="AV167" i="2"/>
  <c r="AU167" i="2"/>
  <c r="AW166" i="2"/>
  <c r="AV166" i="2"/>
  <c r="AU166" i="2"/>
  <c r="AW165" i="2"/>
  <c r="AV165" i="2"/>
  <c r="AU165" i="2"/>
  <c r="AW164" i="2"/>
  <c r="AV164" i="2"/>
  <c r="AU164" i="2"/>
  <c r="AW163" i="2"/>
  <c r="AV163" i="2"/>
  <c r="AU163" i="2"/>
  <c r="AW162" i="2"/>
  <c r="AV162" i="2"/>
  <c r="AU162" i="2"/>
  <c r="AW161" i="2"/>
  <c r="AV161" i="2"/>
  <c r="AU161" i="2"/>
  <c r="AW160" i="2"/>
  <c r="AV160" i="2"/>
  <c r="AU160" i="2"/>
  <c r="AW159" i="2"/>
  <c r="AV159" i="2"/>
  <c r="AU159" i="2"/>
  <c r="AW158" i="2"/>
  <c r="AV158" i="2"/>
  <c r="AU158" i="2"/>
  <c r="AW157" i="2"/>
  <c r="AV157" i="2"/>
  <c r="AU157" i="2"/>
  <c r="AW156" i="2"/>
  <c r="AV156" i="2"/>
  <c r="AU156" i="2"/>
  <c r="AW155" i="2"/>
  <c r="AV155" i="2"/>
  <c r="AU155" i="2"/>
  <c r="AW154" i="2"/>
  <c r="AV154" i="2"/>
  <c r="AU154" i="2"/>
  <c r="AW153" i="2"/>
  <c r="AV153" i="2"/>
  <c r="AU153" i="2"/>
  <c r="AW152" i="2"/>
  <c r="AV152" i="2"/>
  <c r="AU152" i="2"/>
  <c r="AW151" i="2"/>
  <c r="AV151" i="2"/>
  <c r="AU151" i="2"/>
  <c r="AW150" i="2"/>
  <c r="AV150" i="2"/>
  <c r="AU150" i="2"/>
  <c r="AW149" i="2"/>
  <c r="AV149" i="2"/>
  <c r="AU149" i="2"/>
  <c r="AW148" i="2"/>
  <c r="AV148" i="2"/>
  <c r="AU148" i="2"/>
  <c r="AW147" i="2"/>
  <c r="AV147" i="2"/>
  <c r="AU147" i="2"/>
  <c r="AW146" i="2"/>
  <c r="AV146" i="2"/>
  <c r="AU146" i="2"/>
  <c r="AW145" i="2"/>
  <c r="AV145" i="2"/>
  <c r="AU145" i="2"/>
  <c r="AW144" i="2"/>
  <c r="AV144" i="2"/>
  <c r="AU144" i="2"/>
  <c r="AW143" i="2"/>
  <c r="AV143" i="2"/>
  <c r="AU143" i="2"/>
  <c r="AW142" i="2"/>
  <c r="AV142" i="2"/>
  <c r="AU142" i="2"/>
  <c r="AW141" i="2"/>
  <c r="AV141" i="2"/>
  <c r="AU141" i="2"/>
  <c r="AW140" i="2"/>
  <c r="AV140" i="2"/>
  <c r="AU140" i="2"/>
  <c r="AW139" i="2"/>
  <c r="AV139" i="2"/>
  <c r="AU139" i="2"/>
  <c r="AW138" i="2"/>
  <c r="AV138" i="2"/>
  <c r="AU138" i="2"/>
  <c r="AW137" i="2"/>
  <c r="AV137" i="2"/>
  <c r="AU137" i="2"/>
  <c r="AW136" i="2"/>
  <c r="AV136" i="2"/>
  <c r="AU136" i="2"/>
  <c r="AW135" i="2"/>
  <c r="AV135" i="2"/>
  <c r="AU135" i="2"/>
  <c r="AW134" i="2"/>
  <c r="AV134" i="2"/>
  <c r="AU134" i="2"/>
  <c r="AW133" i="2"/>
  <c r="AV133" i="2"/>
  <c r="AU133" i="2"/>
  <c r="AW132" i="2"/>
  <c r="AV132" i="2"/>
  <c r="AU132" i="2"/>
  <c r="AW131" i="2"/>
  <c r="AV131" i="2"/>
  <c r="AU131" i="2"/>
  <c r="AW130" i="2"/>
  <c r="AV130" i="2"/>
  <c r="AU130" i="2"/>
  <c r="AW129" i="2"/>
  <c r="AV129" i="2"/>
  <c r="AU129" i="2"/>
  <c r="AW128" i="2"/>
  <c r="AV128" i="2"/>
  <c r="AU128" i="2"/>
  <c r="AW127" i="2"/>
  <c r="AV127" i="2"/>
  <c r="AU127" i="2"/>
  <c r="AW126" i="2"/>
  <c r="AV126" i="2"/>
  <c r="AU126" i="2"/>
  <c r="AW125" i="2"/>
  <c r="AV125" i="2"/>
  <c r="AU125" i="2"/>
  <c r="AW124" i="2"/>
  <c r="AV124" i="2"/>
  <c r="AU124" i="2"/>
  <c r="AW123" i="2"/>
  <c r="AV123" i="2"/>
  <c r="AU123" i="2"/>
  <c r="AW122" i="2"/>
  <c r="AV122" i="2"/>
  <c r="AU122" i="2"/>
  <c r="AW121" i="2"/>
  <c r="AV121" i="2"/>
  <c r="AU121" i="2"/>
  <c r="AW120" i="2"/>
  <c r="AV120" i="2"/>
  <c r="AU120" i="2"/>
  <c r="AW119" i="2"/>
  <c r="AV119" i="2"/>
  <c r="AU119" i="2"/>
  <c r="AW118" i="2"/>
  <c r="AV118" i="2"/>
  <c r="AU118" i="2"/>
  <c r="AW117" i="2"/>
  <c r="AV117" i="2"/>
  <c r="AU117" i="2"/>
  <c r="AW116" i="2"/>
  <c r="AV116" i="2"/>
  <c r="AU116" i="2"/>
  <c r="AW115" i="2"/>
  <c r="AV115" i="2"/>
  <c r="AU115" i="2"/>
  <c r="AW114" i="2"/>
  <c r="AV114" i="2"/>
  <c r="AU114" i="2"/>
  <c r="AW113" i="2"/>
  <c r="AV113" i="2"/>
  <c r="AU113" i="2"/>
  <c r="AW112" i="2"/>
  <c r="AV112" i="2"/>
  <c r="AU112" i="2"/>
  <c r="AW111" i="2"/>
  <c r="AV111" i="2"/>
  <c r="AU111" i="2"/>
  <c r="AW110" i="2"/>
  <c r="AV110" i="2"/>
  <c r="AU110" i="2"/>
  <c r="AW109" i="2"/>
  <c r="AV109" i="2"/>
  <c r="AU109" i="2"/>
  <c r="AW108" i="2"/>
  <c r="AV108" i="2"/>
  <c r="AU108" i="2"/>
  <c r="AW107" i="2"/>
  <c r="AV107" i="2"/>
  <c r="AU107" i="2"/>
  <c r="AW106" i="2"/>
  <c r="AV106" i="2"/>
  <c r="AU106" i="2"/>
  <c r="AW105" i="2"/>
  <c r="AV105" i="2"/>
  <c r="AU105" i="2"/>
  <c r="AW104" i="2"/>
  <c r="AV104" i="2"/>
  <c r="AU104" i="2"/>
  <c r="AW103" i="2"/>
  <c r="AV103" i="2"/>
  <c r="AU103" i="2"/>
  <c r="AW102" i="2"/>
  <c r="AV102" i="2"/>
  <c r="AU102" i="2"/>
  <c r="AW101" i="2"/>
  <c r="AV101" i="2"/>
  <c r="AU101" i="2"/>
  <c r="AW100" i="2"/>
  <c r="AV100" i="2"/>
  <c r="AU100" i="2"/>
  <c r="AW99" i="2"/>
  <c r="AV99" i="2"/>
  <c r="AU99" i="2"/>
  <c r="AW98" i="2"/>
  <c r="AV98" i="2"/>
  <c r="AU98" i="2"/>
  <c r="AW97" i="2"/>
  <c r="AV97" i="2"/>
  <c r="AU97" i="2"/>
  <c r="AW96" i="2"/>
  <c r="AV96" i="2"/>
  <c r="AU96" i="2"/>
  <c r="AW95" i="2"/>
  <c r="AV95" i="2"/>
  <c r="AU95" i="2"/>
  <c r="AW94" i="2"/>
  <c r="AV94" i="2"/>
  <c r="AU94" i="2"/>
  <c r="AW93" i="2"/>
  <c r="AV93" i="2"/>
  <c r="AU93" i="2"/>
  <c r="AW92" i="2"/>
  <c r="AV92" i="2"/>
  <c r="AU92" i="2"/>
  <c r="AW91" i="2"/>
  <c r="AV91" i="2"/>
  <c r="AU91" i="2"/>
  <c r="AW90" i="2"/>
  <c r="AV90" i="2"/>
  <c r="AU90" i="2"/>
  <c r="AW89" i="2"/>
  <c r="AV89" i="2"/>
  <c r="AU89" i="2"/>
  <c r="AW88" i="2"/>
  <c r="AV88" i="2"/>
  <c r="AU88" i="2"/>
  <c r="AW87" i="2"/>
  <c r="AV87" i="2"/>
  <c r="AU87" i="2"/>
  <c r="AW86" i="2"/>
  <c r="AV86" i="2"/>
  <c r="AU86" i="2"/>
  <c r="AW85" i="2"/>
  <c r="AV85" i="2"/>
  <c r="AU85" i="2"/>
  <c r="AW84" i="2"/>
  <c r="AV84" i="2"/>
  <c r="AU84" i="2"/>
  <c r="AW83" i="2"/>
  <c r="AV83" i="2"/>
  <c r="AU83" i="2"/>
  <c r="AW82" i="2"/>
  <c r="AV82" i="2"/>
  <c r="AU82" i="2"/>
  <c r="AW81" i="2"/>
  <c r="AV81" i="2"/>
  <c r="AU81" i="2"/>
  <c r="AW80" i="2"/>
  <c r="AV80" i="2"/>
  <c r="AU80" i="2"/>
  <c r="AW79" i="2"/>
  <c r="AV79" i="2"/>
  <c r="AU79" i="2"/>
  <c r="AW78" i="2"/>
  <c r="AV78" i="2"/>
  <c r="AU78" i="2"/>
  <c r="AW77" i="2"/>
  <c r="AV77" i="2"/>
  <c r="AU77" i="2"/>
  <c r="AW76" i="2"/>
  <c r="AV76" i="2"/>
  <c r="AU76" i="2"/>
  <c r="AW75" i="2"/>
  <c r="AV75" i="2"/>
  <c r="AU75" i="2"/>
  <c r="AW74" i="2"/>
  <c r="AV74" i="2"/>
  <c r="AU74" i="2"/>
  <c r="AW73" i="2"/>
  <c r="AV73" i="2"/>
  <c r="AU73" i="2"/>
  <c r="AW72" i="2"/>
  <c r="AV72" i="2"/>
  <c r="AU72" i="2"/>
  <c r="AW71" i="2"/>
  <c r="AV71" i="2"/>
  <c r="AU71" i="2"/>
  <c r="AW70" i="2"/>
  <c r="AV70" i="2"/>
  <c r="AU70" i="2"/>
  <c r="AW69" i="2"/>
  <c r="AV69" i="2"/>
  <c r="AU69" i="2"/>
  <c r="AW68" i="2"/>
  <c r="AV68" i="2"/>
  <c r="AU68" i="2"/>
  <c r="AW67" i="2"/>
  <c r="AV67" i="2"/>
  <c r="AU67" i="2"/>
  <c r="AW66" i="2"/>
  <c r="AV66" i="2"/>
  <c r="AU66" i="2"/>
  <c r="AW65" i="2"/>
  <c r="AV65" i="2"/>
  <c r="AU65" i="2"/>
  <c r="AW64" i="2"/>
  <c r="AV64" i="2"/>
  <c r="AU64" i="2"/>
  <c r="AW63" i="2"/>
  <c r="AV63" i="2"/>
  <c r="AU63" i="2"/>
  <c r="AW62" i="2"/>
  <c r="AV62" i="2"/>
  <c r="AU62" i="2"/>
  <c r="AW61" i="2"/>
  <c r="AV61" i="2"/>
  <c r="AU61" i="2"/>
  <c r="AW60" i="2"/>
  <c r="AV60" i="2"/>
  <c r="AU60" i="2"/>
  <c r="AW59" i="2"/>
  <c r="AV59" i="2"/>
  <c r="AU59" i="2"/>
  <c r="AW58" i="2"/>
  <c r="AV58" i="2"/>
  <c r="AU58" i="2"/>
  <c r="AW57" i="2"/>
  <c r="AV57" i="2"/>
  <c r="AU57" i="2"/>
  <c r="AW56" i="2"/>
  <c r="AV56" i="2"/>
  <c r="AU56" i="2"/>
  <c r="AW55" i="2"/>
  <c r="AV55" i="2"/>
  <c r="AU55" i="2"/>
  <c r="AW54" i="2"/>
  <c r="AV54" i="2"/>
  <c r="AU54" i="2"/>
  <c r="AW53" i="2"/>
  <c r="AV53" i="2"/>
  <c r="AU53" i="2"/>
  <c r="AW52" i="2"/>
  <c r="AV52" i="2"/>
  <c r="AU52" i="2"/>
  <c r="AW51" i="2"/>
  <c r="AV51" i="2"/>
  <c r="AU51" i="2"/>
  <c r="AW50" i="2"/>
  <c r="AV50" i="2"/>
  <c r="AU50" i="2"/>
  <c r="AW49" i="2"/>
  <c r="AV49" i="2"/>
  <c r="AU49" i="2"/>
  <c r="AW48" i="2"/>
  <c r="AV48" i="2"/>
  <c r="AU48" i="2"/>
  <c r="AW47" i="2"/>
  <c r="AV47" i="2"/>
  <c r="AU47" i="2"/>
  <c r="AW46" i="2"/>
  <c r="AV46" i="2"/>
  <c r="AU46" i="2"/>
  <c r="AW45" i="2"/>
  <c r="AV45" i="2"/>
  <c r="AU45" i="2"/>
  <c r="AW44" i="2"/>
  <c r="AV44" i="2"/>
  <c r="AU44" i="2"/>
  <c r="AW43" i="2"/>
  <c r="AV43" i="2"/>
  <c r="AU43" i="2"/>
  <c r="AW42" i="2"/>
  <c r="AV42" i="2"/>
  <c r="AU42" i="2"/>
  <c r="AW41" i="2"/>
  <c r="AV41" i="2"/>
  <c r="AU41" i="2"/>
  <c r="AW40" i="2"/>
  <c r="AV40" i="2"/>
  <c r="AU40" i="2"/>
  <c r="AW39" i="2"/>
  <c r="AV39" i="2"/>
  <c r="AU39" i="2"/>
  <c r="AW38" i="2"/>
  <c r="AV38" i="2"/>
  <c r="AU38" i="2"/>
  <c r="AW37" i="2"/>
  <c r="AV37" i="2"/>
  <c r="AU37" i="2"/>
  <c r="AW36" i="2"/>
  <c r="AV36" i="2"/>
  <c r="AU36" i="2"/>
  <c r="AW35" i="2"/>
  <c r="AV35" i="2"/>
  <c r="AU35" i="2"/>
  <c r="AW34" i="2"/>
  <c r="AV34" i="2"/>
  <c r="AU34" i="2"/>
  <c r="AW33" i="2"/>
  <c r="AV33" i="2"/>
  <c r="AU33" i="2"/>
  <c r="AW32" i="2"/>
  <c r="AV32" i="2"/>
  <c r="AU32" i="2"/>
  <c r="AW31" i="2"/>
  <c r="AV31" i="2"/>
  <c r="AU31" i="2"/>
  <c r="AW30" i="2"/>
  <c r="AV30" i="2"/>
  <c r="AU30" i="2"/>
  <c r="AW29" i="2"/>
  <c r="AV29" i="2"/>
  <c r="AU29" i="2"/>
  <c r="AW28" i="2"/>
  <c r="AV28" i="2"/>
  <c r="AU28" i="2"/>
  <c r="AW27" i="2"/>
  <c r="AV27" i="2"/>
  <c r="AU27" i="2"/>
  <c r="AW26" i="2"/>
  <c r="AV26" i="2"/>
  <c r="AU26" i="2"/>
  <c r="AW25" i="2"/>
  <c r="AV25" i="2"/>
  <c r="AU25" i="2"/>
  <c r="AW24" i="2"/>
  <c r="AV24" i="2"/>
  <c r="AU24" i="2"/>
  <c r="AW23" i="2"/>
  <c r="AV23" i="2"/>
  <c r="AU23" i="2"/>
  <c r="AW22" i="2"/>
  <c r="AV22" i="2"/>
  <c r="AU22" i="2"/>
  <c r="AW21" i="2"/>
  <c r="AV21" i="2"/>
  <c r="AU21" i="2"/>
  <c r="AW20" i="2"/>
  <c r="AV20" i="2"/>
  <c r="AU20" i="2"/>
  <c r="AW19" i="2"/>
  <c r="AV19" i="2"/>
  <c r="AU19" i="2"/>
  <c r="AW18" i="2"/>
  <c r="AV18" i="2"/>
  <c r="AU18" i="2"/>
  <c r="AW17" i="2"/>
  <c r="AV17" i="2"/>
  <c r="AU17" i="2"/>
  <c r="AW16" i="2"/>
  <c r="AV16" i="2"/>
  <c r="AU16" i="2"/>
  <c r="AW15" i="2"/>
  <c r="AV15" i="2"/>
  <c r="AU15" i="2"/>
  <c r="AW14" i="2"/>
  <c r="AV14" i="2"/>
  <c r="AU14" i="2"/>
  <c r="AW13" i="2"/>
  <c r="AV13" i="2"/>
  <c r="AU13" i="2"/>
  <c r="I9" i="2"/>
  <c r="I8" i="2"/>
  <c r="D8" i="2"/>
  <c r="I7" i="2"/>
  <c r="D7" i="2"/>
  <c r="I6" i="2"/>
  <c r="D6" i="2"/>
  <c r="I5" i="2"/>
  <c r="D5" i="2"/>
  <c r="I4" i="2"/>
  <c r="AN163" i="1"/>
  <c r="AM163" i="1"/>
  <c r="AL163" i="1"/>
  <c r="AK163" i="1"/>
  <c r="AJ163" i="1"/>
  <c r="AI163" i="1"/>
  <c r="AH163" i="1"/>
  <c r="AE163" i="1"/>
  <c r="AD163" i="1"/>
  <c r="AC163" i="1"/>
  <c r="AN162" i="1"/>
  <c r="AM162" i="1"/>
  <c r="AL162" i="1"/>
  <c r="AK162" i="1"/>
  <c r="AJ162" i="1"/>
  <c r="AI162" i="1"/>
  <c r="AH162" i="1"/>
  <c r="AE162" i="1"/>
  <c r="AD162" i="1"/>
  <c r="AC162" i="1"/>
  <c r="AN161" i="1"/>
  <c r="AM161" i="1"/>
  <c r="AL161" i="1"/>
  <c r="AK161" i="1"/>
  <c r="AJ161" i="1"/>
  <c r="AI161" i="1"/>
  <c r="AH161" i="1"/>
  <c r="AE161" i="1"/>
  <c r="AD161" i="1"/>
  <c r="AC161" i="1"/>
  <c r="AN160" i="1"/>
  <c r="AM160" i="1"/>
  <c r="AL160" i="1"/>
  <c r="AK160" i="1"/>
  <c r="AJ160" i="1"/>
  <c r="AI160" i="1"/>
  <c r="AH160" i="1"/>
  <c r="AE160" i="1"/>
  <c r="AD160" i="1"/>
  <c r="AC160" i="1"/>
  <c r="AN159" i="1"/>
  <c r="AM159" i="1"/>
  <c r="AL159" i="1"/>
  <c r="AK159" i="1"/>
  <c r="AJ159" i="1"/>
  <c r="AI159" i="1"/>
  <c r="AH159" i="1"/>
  <c r="AE159" i="1"/>
  <c r="AD159" i="1"/>
  <c r="AC159" i="1"/>
  <c r="AN158" i="1"/>
  <c r="AM158" i="1"/>
  <c r="AL158" i="1"/>
  <c r="AK158" i="1"/>
  <c r="AJ158" i="1"/>
  <c r="AI158" i="1"/>
  <c r="AH158" i="1"/>
  <c r="AE158" i="1"/>
  <c r="AD158" i="1"/>
  <c r="AC158" i="1"/>
  <c r="AN157" i="1"/>
  <c r="AM157" i="1"/>
  <c r="AL157" i="1"/>
  <c r="AK157" i="1"/>
  <c r="AJ157" i="1"/>
  <c r="AI157" i="1"/>
  <c r="AH157" i="1"/>
  <c r="AE157" i="1"/>
  <c r="AD157" i="1"/>
  <c r="AC157" i="1"/>
  <c r="AN156" i="1"/>
  <c r="AM156" i="1"/>
  <c r="AL156" i="1"/>
  <c r="AK156" i="1"/>
  <c r="AJ156" i="1"/>
  <c r="AI156" i="1"/>
  <c r="AH156" i="1"/>
  <c r="AE156" i="1"/>
  <c r="AD156" i="1"/>
  <c r="AC156" i="1"/>
  <c r="AN155" i="1"/>
  <c r="AM155" i="1"/>
  <c r="AL155" i="1"/>
  <c r="AK155" i="1"/>
  <c r="AJ155" i="1"/>
  <c r="AI155" i="1"/>
  <c r="AH155" i="1"/>
  <c r="AE155" i="1"/>
  <c r="AD155" i="1"/>
  <c r="AC155" i="1"/>
  <c r="AN154" i="1"/>
  <c r="AM154" i="1"/>
  <c r="AL154" i="1"/>
  <c r="AK154" i="1"/>
  <c r="AJ154" i="1"/>
  <c r="AI154" i="1"/>
  <c r="AH154" i="1"/>
  <c r="AE154" i="1"/>
  <c r="AD154" i="1"/>
  <c r="AC154" i="1"/>
  <c r="AN153" i="1"/>
  <c r="AM153" i="1"/>
  <c r="AL153" i="1"/>
  <c r="AK153" i="1"/>
  <c r="AJ153" i="1"/>
  <c r="AI153" i="1"/>
  <c r="AH153" i="1"/>
  <c r="AE153" i="1"/>
  <c r="AD153" i="1"/>
  <c r="AC153" i="1"/>
  <c r="AN152" i="1"/>
  <c r="AM152" i="1"/>
  <c r="AL152" i="1"/>
  <c r="AK152" i="1"/>
  <c r="AJ152" i="1"/>
  <c r="AI152" i="1"/>
  <c r="AH152" i="1"/>
  <c r="AE152" i="1"/>
  <c r="AD152" i="1"/>
  <c r="AC152" i="1"/>
  <c r="AN151" i="1"/>
  <c r="AM151" i="1"/>
  <c r="AL151" i="1"/>
  <c r="AK151" i="1"/>
  <c r="AJ151" i="1"/>
  <c r="AI151" i="1"/>
  <c r="AH151" i="1"/>
  <c r="AE151" i="1"/>
  <c r="AD151" i="1"/>
  <c r="AC151" i="1"/>
  <c r="AN150" i="1"/>
  <c r="AM150" i="1"/>
  <c r="AL150" i="1"/>
  <c r="AK150" i="1"/>
  <c r="AJ150" i="1"/>
  <c r="AI150" i="1"/>
  <c r="AH150" i="1"/>
  <c r="AE150" i="1"/>
  <c r="AD150" i="1"/>
  <c r="AC150" i="1"/>
  <c r="AN149" i="1"/>
  <c r="AM149" i="1"/>
  <c r="AL149" i="1"/>
  <c r="AK149" i="1"/>
  <c r="AJ149" i="1"/>
  <c r="AI149" i="1"/>
  <c r="AH149" i="1"/>
  <c r="AE149" i="1"/>
  <c r="AD149" i="1"/>
  <c r="AC149" i="1"/>
  <c r="AN148" i="1"/>
  <c r="AM148" i="1"/>
  <c r="AL148" i="1"/>
  <c r="AK148" i="1"/>
  <c r="AJ148" i="1"/>
  <c r="AI148" i="1"/>
  <c r="AH148" i="1"/>
  <c r="AE148" i="1"/>
  <c r="AD148" i="1"/>
  <c r="AC148" i="1"/>
  <c r="AN147" i="1"/>
  <c r="AM147" i="1"/>
  <c r="AL147" i="1"/>
  <c r="AK147" i="1"/>
  <c r="AJ147" i="1"/>
  <c r="AI147" i="1"/>
  <c r="AH147" i="1"/>
  <c r="AE147" i="1"/>
  <c r="AD147" i="1"/>
  <c r="AC147" i="1"/>
  <c r="AN146" i="1"/>
  <c r="AM146" i="1"/>
  <c r="AL146" i="1"/>
  <c r="AK146" i="1"/>
  <c r="AJ146" i="1"/>
  <c r="AI146" i="1"/>
  <c r="AH146" i="1"/>
  <c r="AE146" i="1"/>
  <c r="AD146" i="1"/>
  <c r="AC146" i="1"/>
  <c r="AN145" i="1"/>
  <c r="AM145" i="1"/>
  <c r="AL145" i="1"/>
  <c r="AK145" i="1"/>
  <c r="AJ145" i="1"/>
  <c r="AI145" i="1"/>
  <c r="AH145" i="1"/>
  <c r="AE145" i="1"/>
  <c r="AD145" i="1"/>
  <c r="AC145" i="1"/>
  <c r="AN144" i="1"/>
  <c r="AM144" i="1"/>
  <c r="AL144" i="1"/>
  <c r="AK144" i="1"/>
  <c r="AJ144" i="1"/>
  <c r="AI144" i="1"/>
  <c r="AH144" i="1"/>
  <c r="AE144" i="1"/>
  <c r="AD144" i="1"/>
  <c r="AC144" i="1"/>
  <c r="AN143" i="1"/>
  <c r="AM143" i="1"/>
  <c r="AL143" i="1"/>
  <c r="AK143" i="1"/>
  <c r="AJ143" i="1"/>
  <c r="AI143" i="1"/>
  <c r="AH143" i="1"/>
  <c r="AE143" i="1"/>
  <c r="AD143" i="1"/>
  <c r="AC143" i="1"/>
  <c r="AN142" i="1"/>
  <c r="AM142" i="1"/>
  <c r="AL142" i="1"/>
  <c r="AK142" i="1"/>
  <c r="AJ142" i="1"/>
  <c r="AI142" i="1"/>
  <c r="AH142" i="1"/>
  <c r="AE142" i="1"/>
  <c r="AD142" i="1"/>
  <c r="AC142" i="1"/>
  <c r="AN141" i="1"/>
  <c r="AM141" i="1"/>
  <c r="AL141" i="1"/>
  <c r="AK141" i="1"/>
  <c r="AJ141" i="1"/>
  <c r="AI141" i="1"/>
  <c r="AH141" i="1"/>
  <c r="AE141" i="1"/>
  <c r="AD141" i="1"/>
  <c r="AC141" i="1"/>
  <c r="AN140" i="1"/>
  <c r="AM140" i="1"/>
  <c r="AL140" i="1"/>
  <c r="AK140" i="1"/>
  <c r="AJ140" i="1"/>
  <c r="AI140" i="1"/>
  <c r="AH140" i="1"/>
  <c r="AE140" i="1"/>
  <c r="AD140" i="1"/>
  <c r="AC140" i="1"/>
  <c r="AN139" i="1"/>
  <c r="AM139" i="1"/>
  <c r="AL139" i="1"/>
  <c r="AK139" i="1"/>
  <c r="AJ139" i="1"/>
  <c r="AI139" i="1"/>
  <c r="AH139" i="1"/>
  <c r="AE139" i="1"/>
  <c r="AD139" i="1"/>
  <c r="AC139" i="1"/>
  <c r="AN138" i="1"/>
  <c r="AM138" i="1"/>
  <c r="AL138" i="1"/>
  <c r="AK138" i="1"/>
  <c r="AJ138" i="1"/>
  <c r="AI138" i="1"/>
  <c r="AH138" i="1"/>
  <c r="AE138" i="1"/>
  <c r="AD138" i="1"/>
  <c r="AC138" i="1"/>
  <c r="AN137" i="1"/>
  <c r="AM137" i="1"/>
  <c r="AL137" i="1"/>
  <c r="AK137" i="1"/>
  <c r="AJ137" i="1"/>
  <c r="AI137" i="1"/>
  <c r="AH137" i="1"/>
  <c r="AE137" i="1"/>
  <c r="AD137" i="1"/>
  <c r="AC137" i="1"/>
  <c r="AN136" i="1"/>
  <c r="AM136" i="1"/>
  <c r="AL136" i="1"/>
  <c r="AK136" i="1"/>
  <c r="AJ136" i="1"/>
  <c r="AI136" i="1"/>
  <c r="AH136" i="1"/>
  <c r="AE136" i="1"/>
  <c r="AD136" i="1"/>
  <c r="AC136" i="1"/>
  <c r="AN135" i="1"/>
  <c r="AM135" i="1"/>
  <c r="AL135" i="1"/>
  <c r="AK135" i="1"/>
  <c r="AJ135" i="1"/>
  <c r="AI135" i="1"/>
  <c r="AH135" i="1"/>
  <c r="AE135" i="1"/>
  <c r="AD135" i="1"/>
  <c r="AC135" i="1"/>
  <c r="AN134" i="1"/>
  <c r="AM134" i="1"/>
  <c r="AL134" i="1"/>
  <c r="AK134" i="1"/>
  <c r="AJ134" i="1"/>
  <c r="AI134" i="1"/>
  <c r="AH134" i="1"/>
  <c r="AE134" i="1"/>
  <c r="AD134" i="1"/>
  <c r="AC134" i="1"/>
  <c r="AN133" i="1"/>
  <c r="AM133" i="1"/>
  <c r="AL133" i="1"/>
  <c r="AK133" i="1"/>
  <c r="AJ133" i="1"/>
  <c r="AI133" i="1"/>
  <c r="AH133" i="1"/>
  <c r="AE133" i="1"/>
  <c r="AD133" i="1"/>
  <c r="AC133" i="1"/>
  <c r="AN132" i="1"/>
  <c r="AM132" i="1"/>
  <c r="AL132" i="1"/>
  <c r="AK132" i="1"/>
  <c r="AJ132" i="1"/>
  <c r="AI132" i="1"/>
  <c r="AH132" i="1"/>
  <c r="AE132" i="1"/>
  <c r="AD132" i="1"/>
  <c r="AC132" i="1"/>
  <c r="AN131" i="1"/>
  <c r="AM131" i="1"/>
  <c r="AL131" i="1"/>
  <c r="AK131" i="1"/>
  <c r="AJ131" i="1"/>
  <c r="AI131" i="1"/>
  <c r="AH131" i="1"/>
  <c r="AE131" i="1"/>
  <c r="AD131" i="1"/>
  <c r="AC131" i="1"/>
  <c r="AN130" i="1"/>
  <c r="AM130" i="1"/>
  <c r="AL130" i="1"/>
  <c r="AK130" i="1"/>
  <c r="AJ130" i="1"/>
  <c r="AI130" i="1"/>
  <c r="AH130" i="1"/>
  <c r="AE130" i="1"/>
  <c r="AD130" i="1"/>
  <c r="AC130" i="1"/>
  <c r="AN129" i="1"/>
  <c r="AM129" i="1"/>
  <c r="AL129" i="1"/>
  <c r="AK129" i="1"/>
  <c r="AJ129" i="1"/>
  <c r="AI129" i="1"/>
  <c r="AH129" i="1"/>
  <c r="AE129" i="1"/>
  <c r="AD129" i="1"/>
  <c r="AC129" i="1"/>
  <c r="AN128" i="1"/>
  <c r="AM128" i="1"/>
  <c r="AL128" i="1"/>
  <c r="AK128" i="1"/>
  <c r="AJ128" i="1"/>
  <c r="AI128" i="1"/>
  <c r="AH128" i="1"/>
  <c r="AE128" i="1"/>
  <c r="AD128" i="1"/>
  <c r="AC128" i="1"/>
  <c r="AN127" i="1"/>
  <c r="AM127" i="1"/>
  <c r="AL127" i="1"/>
  <c r="AK127" i="1"/>
  <c r="AJ127" i="1"/>
  <c r="AI127" i="1"/>
  <c r="AH127" i="1"/>
  <c r="AE127" i="1"/>
  <c r="AD127" i="1"/>
  <c r="AC127" i="1"/>
  <c r="AN126" i="1"/>
  <c r="AM126" i="1"/>
  <c r="AL126" i="1"/>
  <c r="AK126" i="1"/>
  <c r="AJ126" i="1"/>
  <c r="AI126" i="1"/>
  <c r="AH126" i="1"/>
  <c r="AE126" i="1"/>
  <c r="AD126" i="1"/>
  <c r="AC126" i="1"/>
  <c r="AN125" i="1"/>
  <c r="AM125" i="1"/>
  <c r="AL125" i="1"/>
  <c r="AK125" i="1"/>
  <c r="AJ125" i="1"/>
  <c r="AI125" i="1"/>
  <c r="AH125" i="1"/>
  <c r="AE125" i="1"/>
  <c r="AD125" i="1"/>
  <c r="AC125" i="1"/>
  <c r="AN124" i="1"/>
  <c r="AM124" i="1"/>
  <c r="AL124" i="1"/>
  <c r="AK124" i="1"/>
  <c r="AJ124" i="1"/>
  <c r="AI124" i="1"/>
  <c r="AH124" i="1"/>
  <c r="AE124" i="1"/>
  <c r="AD124" i="1"/>
  <c r="AC124" i="1"/>
  <c r="AN123" i="1"/>
  <c r="AM123" i="1"/>
  <c r="AL123" i="1"/>
  <c r="AK123" i="1"/>
  <c r="AJ123" i="1"/>
  <c r="AI123" i="1"/>
  <c r="AH123" i="1"/>
  <c r="AE123" i="1"/>
  <c r="AD123" i="1"/>
  <c r="AC123" i="1"/>
  <c r="AN122" i="1"/>
  <c r="AM122" i="1"/>
  <c r="AL122" i="1"/>
  <c r="AK122" i="1"/>
  <c r="AJ122" i="1"/>
  <c r="AI122" i="1"/>
  <c r="AH122" i="1"/>
  <c r="AE122" i="1"/>
  <c r="AD122" i="1"/>
  <c r="AC122" i="1"/>
  <c r="AN121" i="1"/>
  <c r="AM121" i="1"/>
  <c r="AL121" i="1"/>
  <c r="AK121" i="1"/>
  <c r="AJ121" i="1"/>
  <c r="AI121" i="1"/>
  <c r="AH121" i="1"/>
  <c r="AE121" i="1"/>
  <c r="AD121" i="1"/>
  <c r="AC121" i="1"/>
  <c r="AN120" i="1"/>
  <c r="AM120" i="1"/>
  <c r="AL120" i="1"/>
  <c r="AK120" i="1"/>
  <c r="AJ120" i="1"/>
  <c r="AI120" i="1"/>
  <c r="AH120" i="1"/>
  <c r="AE120" i="1"/>
  <c r="AD120" i="1"/>
  <c r="AC120" i="1"/>
  <c r="AN119" i="1"/>
  <c r="AM119" i="1"/>
  <c r="AL119" i="1"/>
  <c r="AK119" i="1"/>
  <c r="AJ119" i="1"/>
  <c r="AI119" i="1"/>
  <c r="AH119" i="1"/>
  <c r="AE119" i="1"/>
  <c r="AD119" i="1"/>
  <c r="AC119" i="1"/>
  <c r="AN118" i="1"/>
  <c r="AM118" i="1"/>
  <c r="AL118" i="1"/>
  <c r="AK118" i="1"/>
  <c r="AJ118" i="1"/>
  <c r="AI118" i="1"/>
  <c r="AH118" i="1"/>
  <c r="AE118" i="1"/>
  <c r="AD118" i="1"/>
  <c r="AC118" i="1"/>
  <c r="AN117" i="1"/>
  <c r="AM117" i="1"/>
  <c r="AL117" i="1"/>
  <c r="AK117" i="1"/>
  <c r="AJ117" i="1"/>
  <c r="AI117" i="1"/>
  <c r="AH117" i="1"/>
  <c r="AE117" i="1"/>
  <c r="AD117" i="1"/>
  <c r="AC117" i="1"/>
  <c r="AN116" i="1"/>
  <c r="AM116" i="1"/>
  <c r="AL116" i="1"/>
  <c r="AK116" i="1"/>
  <c r="AJ116" i="1"/>
  <c r="AI116" i="1"/>
  <c r="AH116" i="1"/>
  <c r="AE116" i="1"/>
  <c r="AD116" i="1"/>
  <c r="AC116" i="1"/>
  <c r="AN115" i="1"/>
  <c r="AM115" i="1"/>
  <c r="AL115" i="1"/>
  <c r="AK115" i="1"/>
  <c r="AJ115" i="1"/>
  <c r="AI115" i="1"/>
  <c r="AH115" i="1"/>
  <c r="AE115" i="1"/>
  <c r="AD115" i="1"/>
  <c r="AC115" i="1"/>
  <c r="AN114" i="1"/>
  <c r="AM114" i="1"/>
  <c r="AL114" i="1"/>
  <c r="AK114" i="1"/>
  <c r="AJ114" i="1"/>
  <c r="AI114" i="1"/>
  <c r="AH114" i="1"/>
  <c r="AE114" i="1"/>
  <c r="AD114" i="1"/>
  <c r="AC114" i="1"/>
  <c r="AN113" i="1"/>
  <c r="AM113" i="1"/>
  <c r="AL113" i="1"/>
  <c r="AK113" i="1"/>
  <c r="AJ113" i="1"/>
  <c r="AI113" i="1"/>
  <c r="AH113" i="1"/>
  <c r="AE113" i="1"/>
  <c r="AD113" i="1"/>
  <c r="AC113" i="1"/>
  <c r="AN112" i="1"/>
  <c r="AM112" i="1"/>
  <c r="AL112" i="1"/>
  <c r="AK112" i="1"/>
  <c r="AJ112" i="1"/>
  <c r="AI112" i="1"/>
  <c r="AH112" i="1"/>
  <c r="AE112" i="1"/>
  <c r="AD112" i="1"/>
  <c r="AC112" i="1"/>
  <c r="AN111" i="1"/>
  <c r="AM111" i="1"/>
  <c r="AL111" i="1"/>
  <c r="AK111" i="1"/>
  <c r="AJ111" i="1"/>
  <c r="AI111" i="1"/>
  <c r="AH111" i="1"/>
  <c r="AE111" i="1"/>
  <c r="AD111" i="1"/>
  <c r="AC111" i="1"/>
  <c r="AN110" i="1"/>
  <c r="AM110" i="1"/>
  <c r="AL110" i="1"/>
  <c r="AK110" i="1"/>
  <c r="AJ110" i="1"/>
  <c r="AI110" i="1"/>
  <c r="AH110" i="1"/>
  <c r="AE110" i="1"/>
  <c r="AD110" i="1"/>
  <c r="AC110" i="1"/>
  <c r="AN109" i="1"/>
  <c r="AM109" i="1"/>
  <c r="AL109" i="1"/>
  <c r="AK109" i="1"/>
  <c r="AJ109" i="1"/>
  <c r="AI109" i="1"/>
  <c r="AH109" i="1"/>
  <c r="AE109" i="1"/>
  <c r="AD109" i="1"/>
  <c r="AC109" i="1"/>
  <c r="AN108" i="1"/>
  <c r="AM108" i="1"/>
  <c r="AL108" i="1"/>
  <c r="AK108" i="1"/>
  <c r="AJ108" i="1"/>
  <c r="AI108" i="1"/>
  <c r="AH108" i="1"/>
  <c r="AE108" i="1"/>
  <c r="AD108" i="1"/>
  <c r="AC108" i="1"/>
  <c r="AN107" i="1"/>
  <c r="AM107" i="1"/>
  <c r="AL107" i="1"/>
  <c r="AK107" i="1"/>
  <c r="AJ107" i="1"/>
  <c r="AI107" i="1"/>
  <c r="AH107" i="1"/>
  <c r="AE107" i="1"/>
  <c r="AD107" i="1"/>
  <c r="AC107" i="1"/>
  <c r="AN106" i="1"/>
  <c r="AM106" i="1"/>
  <c r="AL106" i="1"/>
  <c r="AK106" i="1"/>
  <c r="AJ106" i="1"/>
  <c r="AI106" i="1"/>
  <c r="AH106" i="1"/>
  <c r="AE106" i="1"/>
  <c r="AD106" i="1"/>
  <c r="AC106" i="1"/>
  <c r="AN105" i="1"/>
  <c r="AM105" i="1"/>
  <c r="AL105" i="1"/>
  <c r="AK105" i="1"/>
  <c r="AJ105" i="1"/>
  <c r="AI105" i="1"/>
  <c r="AH105" i="1"/>
  <c r="AE105" i="1"/>
  <c r="AD105" i="1"/>
  <c r="AC105" i="1"/>
  <c r="AN104" i="1"/>
  <c r="AM104" i="1"/>
  <c r="AL104" i="1"/>
  <c r="AK104" i="1"/>
  <c r="AJ104" i="1"/>
  <c r="AI104" i="1"/>
  <c r="AH104" i="1"/>
  <c r="AE104" i="1"/>
  <c r="AD104" i="1"/>
  <c r="AC104" i="1"/>
  <c r="AN103" i="1"/>
  <c r="AM103" i="1"/>
  <c r="AL103" i="1"/>
  <c r="AK103" i="1"/>
  <c r="AJ103" i="1"/>
  <c r="AI103" i="1"/>
  <c r="AH103" i="1"/>
  <c r="AE103" i="1"/>
  <c r="AD103" i="1"/>
  <c r="AC103" i="1"/>
  <c r="AN102" i="1"/>
  <c r="AM102" i="1"/>
  <c r="AL102" i="1"/>
  <c r="AK102" i="1"/>
  <c r="AJ102" i="1"/>
  <c r="AI102" i="1"/>
  <c r="AH102" i="1"/>
  <c r="AE102" i="1"/>
  <c r="AD102" i="1"/>
  <c r="AC102" i="1"/>
  <c r="AN101" i="1"/>
  <c r="AM101" i="1"/>
  <c r="AL101" i="1"/>
  <c r="AK101" i="1"/>
  <c r="AJ101" i="1"/>
  <c r="AI101" i="1"/>
  <c r="AH101" i="1"/>
  <c r="AE101" i="1"/>
  <c r="AD101" i="1"/>
  <c r="AC101" i="1"/>
  <c r="AN100" i="1"/>
  <c r="AM100" i="1"/>
  <c r="AL100" i="1"/>
  <c r="AK100" i="1"/>
  <c r="AJ100" i="1"/>
  <c r="AI100" i="1"/>
  <c r="AH100" i="1"/>
  <c r="AE100" i="1"/>
  <c r="AD100" i="1"/>
  <c r="AC100" i="1"/>
  <c r="AN99" i="1"/>
  <c r="AM99" i="1"/>
  <c r="AL99" i="1"/>
  <c r="AK99" i="1"/>
  <c r="AJ99" i="1"/>
  <c r="AI99" i="1"/>
  <c r="AH99" i="1"/>
  <c r="AE99" i="1"/>
  <c r="AD99" i="1"/>
  <c r="AC99" i="1"/>
  <c r="AN98" i="1"/>
  <c r="AM98" i="1"/>
  <c r="AL98" i="1"/>
  <c r="AK98" i="1"/>
  <c r="AJ98" i="1"/>
  <c r="AI98" i="1"/>
  <c r="AH98" i="1"/>
  <c r="AE98" i="1"/>
  <c r="AD98" i="1"/>
  <c r="AC98" i="1"/>
  <c r="AN97" i="1"/>
  <c r="AM97" i="1"/>
  <c r="AL97" i="1"/>
  <c r="AK97" i="1"/>
  <c r="AJ97" i="1"/>
  <c r="AI97" i="1"/>
  <c r="AH97" i="1"/>
  <c r="AE97" i="1"/>
  <c r="AD97" i="1"/>
  <c r="AC97" i="1"/>
  <c r="AN96" i="1"/>
  <c r="AM96" i="1"/>
  <c r="AL96" i="1"/>
  <c r="AK96" i="1"/>
  <c r="AJ96" i="1"/>
  <c r="AI96" i="1"/>
  <c r="AH96" i="1"/>
  <c r="AE96" i="1"/>
  <c r="AD96" i="1"/>
  <c r="AC96" i="1"/>
  <c r="AN95" i="1"/>
  <c r="AM95" i="1"/>
  <c r="AL95" i="1"/>
  <c r="AK95" i="1"/>
  <c r="AJ95" i="1"/>
  <c r="AI95" i="1"/>
  <c r="AH95" i="1"/>
  <c r="AE95" i="1"/>
  <c r="AD95" i="1"/>
  <c r="AC95" i="1"/>
  <c r="AN94" i="1"/>
  <c r="AM94" i="1"/>
  <c r="AL94" i="1"/>
  <c r="AK94" i="1"/>
  <c r="AJ94" i="1"/>
  <c r="AI94" i="1"/>
  <c r="AH94" i="1"/>
  <c r="AE94" i="1"/>
  <c r="AD94" i="1"/>
  <c r="AC94" i="1"/>
  <c r="AN93" i="1"/>
  <c r="AM93" i="1"/>
  <c r="AL93" i="1"/>
  <c r="AK93" i="1"/>
  <c r="AJ93" i="1"/>
  <c r="AI93" i="1"/>
  <c r="AH93" i="1"/>
  <c r="AE93" i="1"/>
  <c r="AD93" i="1"/>
  <c r="AC93" i="1"/>
  <c r="AN92" i="1"/>
  <c r="AM92" i="1"/>
  <c r="AL92" i="1"/>
  <c r="AK92" i="1"/>
  <c r="AJ92" i="1"/>
  <c r="AI92" i="1"/>
  <c r="AH92" i="1"/>
  <c r="AE92" i="1"/>
  <c r="AD92" i="1"/>
  <c r="AC92" i="1"/>
  <c r="AN91" i="1"/>
  <c r="AM91" i="1"/>
  <c r="AL91" i="1"/>
  <c r="AK91" i="1"/>
  <c r="AJ91" i="1"/>
  <c r="AI91" i="1"/>
  <c r="AH91" i="1"/>
  <c r="AE91" i="1"/>
  <c r="AD91" i="1"/>
  <c r="AC91" i="1"/>
  <c r="AN90" i="1"/>
  <c r="AM90" i="1"/>
  <c r="AL90" i="1"/>
  <c r="AK90" i="1"/>
  <c r="AJ90" i="1"/>
  <c r="AI90" i="1"/>
  <c r="AH90" i="1"/>
  <c r="AE90" i="1"/>
  <c r="AD90" i="1"/>
  <c r="AC90" i="1"/>
  <c r="AN89" i="1"/>
  <c r="AM89" i="1"/>
  <c r="AL89" i="1"/>
  <c r="AK89" i="1"/>
  <c r="AJ89" i="1"/>
  <c r="AI89" i="1"/>
  <c r="AH89" i="1"/>
  <c r="AE89" i="1"/>
  <c r="AD89" i="1"/>
  <c r="AC89" i="1"/>
  <c r="AN88" i="1"/>
  <c r="AM88" i="1"/>
  <c r="AL88" i="1"/>
  <c r="AK88" i="1"/>
  <c r="AJ88" i="1"/>
  <c r="AI88" i="1"/>
  <c r="AH88" i="1"/>
  <c r="AE88" i="1"/>
  <c r="AD88" i="1"/>
  <c r="AC88" i="1"/>
  <c r="AN87" i="1"/>
  <c r="AM87" i="1"/>
  <c r="AL87" i="1"/>
  <c r="AK87" i="1"/>
  <c r="AJ87" i="1"/>
  <c r="AI87" i="1"/>
  <c r="AH87" i="1"/>
  <c r="AE87" i="1"/>
  <c r="AD87" i="1"/>
  <c r="AC87" i="1"/>
  <c r="AN86" i="1"/>
  <c r="AM86" i="1"/>
  <c r="AL86" i="1"/>
  <c r="AK86" i="1"/>
  <c r="AJ86" i="1"/>
  <c r="AI86" i="1"/>
  <c r="AH86" i="1"/>
  <c r="AE86" i="1"/>
  <c r="AD86" i="1"/>
  <c r="AC86" i="1"/>
  <c r="AN85" i="1"/>
  <c r="AM85" i="1"/>
  <c r="AL85" i="1"/>
  <c r="AK85" i="1"/>
  <c r="AJ85" i="1"/>
  <c r="AI85" i="1"/>
  <c r="AH85" i="1"/>
  <c r="AE85" i="1"/>
  <c r="AD85" i="1"/>
  <c r="AC85" i="1"/>
  <c r="AN84" i="1"/>
  <c r="AM84" i="1"/>
  <c r="AL84" i="1"/>
  <c r="AK84" i="1"/>
  <c r="AJ84" i="1"/>
  <c r="AI84" i="1"/>
  <c r="AH84" i="1"/>
  <c r="AE84" i="1"/>
  <c r="AD84" i="1"/>
  <c r="AC84" i="1"/>
  <c r="AN83" i="1"/>
  <c r="AM83" i="1"/>
  <c r="AL83" i="1"/>
  <c r="AK83" i="1"/>
  <c r="AJ83" i="1"/>
  <c r="AI83" i="1"/>
  <c r="AH83" i="1"/>
  <c r="AE83" i="1"/>
  <c r="AD83" i="1"/>
  <c r="AC83" i="1"/>
  <c r="AN82" i="1"/>
  <c r="AM82" i="1"/>
  <c r="AL82" i="1"/>
  <c r="AK82" i="1"/>
  <c r="AJ82" i="1"/>
  <c r="AI82" i="1"/>
  <c r="AH82" i="1"/>
  <c r="AE82" i="1"/>
  <c r="AD82" i="1"/>
  <c r="AC82" i="1"/>
  <c r="AN81" i="1"/>
  <c r="AM81" i="1"/>
  <c r="AL81" i="1"/>
  <c r="AK81" i="1"/>
  <c r="AJ81" i="1"/>
  <c r="AI81" i="1"/>
  <c r="AH81" i="1"/>
  <c r="AE81" i="1"/>
  <c r="AD81" i="1"/>
  <c r="AC81" i="1"/>
  <c r="AN80" i="1"/>
  <c r="AM80" i="1"/>
  <c r="AL80" i="1"/>
  <c r="AK80" i="1"/>
  <c r="AJ80" i="1"/>
  <c r="AI80" i="1"/>
  <c r="AH80" i="1"/>
  <c r="AE80" i="1"/>
  <c r="AD80" i="1"/>
  <c r="AC80" i="1"/>
  <c r="AN79" i="1"/>
  <c r="AM79" i="1"/>
  <c r="AL79" i="1"/>
  <c r="AK79" i="1"/>
  <c r="AJ79" i="1"/>
  <c r="AI79" i="1"/>
  <c r="AH79" i="1"/>
  <c r="AE79" i="1"/>
  <c r="AD79" i="1"/>
  <c r="AC79" i="1"/>
  <c r="AN78" i="1"/>
  <c r="AM78" i="1"/>
  <c r="AL78" i="1"/>
  <c r="AK78" i="1"/>
  <c r="AJ78" i="1"/>
  <c r="AI78" i="1"/>
  <c r="AH78" i="1"/>
  <c r="AE78" i="1"/>
  <c r="AD78" i="1"/>
  <c r="AC78" i="1"/>
  <c r="AN77" i="1"/>
  <c r="AM77" i="1"/>
  <c r="AL77" i="1"/>
  <c r="AK77" i="1"/>
  <c r="AJ77" i="1"/>
  <c r="AI77" i="1"/>
  <c r="AH77" i="1"/>
  <c r="AE77" i="1"/>
  <c r="AD77" i="1"/>
  <c r="AC77" i="1"/>
  <c r="AN76" i="1"/>
  <c r="AM76" i="1"/>
  <c r="AL76" i="1"/>
  <c r="AK76" i="1"/>
  <c r="AJ76" i="1"/>
  <c r="AI76" i="1"/>
  <c r="AH76" i="1"/>
  <c r="AE76" i="1"/>
  <c r="AD76" i="1"/>
  <c r="AC76" i="1"/>
  <c r="AN75" i="1"/>
  <c r="AM75" i="1"/>
  <c r="AL75" i="1"/>
  <c r="AK75" i="1"/>
  <c r="AJ75" i="1"/>
  <c r="AI75" i="1"/>
  <c r="AH75" i="1"/>
  <c r="AE75" i="1"/>
  <c r="AD75" i="1"/>
  <c r="AC75" i="1"/>
  <c r="AN74" i="1"/>
  <c r="AM74" i="1"/>
  <c r="AL74" i="1"/>
  <c r="AK74" i="1"/>
  <c r="AJ74" i="1"/>
  <c r="AI74" i="1"/>
  <c r="AH74" i="1"/>
  <c r="AE74" i="1"/>
  <c r="AD74" i="1"/>
  <c r="AC74" i="1"/>
  <c r="AN73" i="1"/>
  <c r="AM73" i="1"/>
  <c r="AL73" i="1"/>
  <c r="AK73" i="1"/>
  <c r="AJ73" i="1"/>
  <c r="AI73" i="1"/>
  <c r="AH73" i="1"/>
  <c r="AE73" i="1"/>
  <c r="AD73" i="1"/>
  <c r="AC73" i="1"/>
  <c r="AN72" i="1"/>
  <c r="AM72" i="1"/>
  <c r="AL72" i="1"/>
  <c r="AK72" i="1"/>
  <c r="AJ72" i="1"/>
  <c r="AI72" i="1"/>
  <c r="AH72" i="1"/>
  <c r="AE72" i="1"/>
  <c r="AD72" i="1"/>
  <c r="AC72" i="1"/>
  <c r="AN71" i="1"/>
  <c r="AM71" i="1"/>
  <c r="AL71" i="1"/>
  <c r="AK71" i="1"/>
  <c r="AJ71" i="1"/>
  <c r="AI71" i="1"/>
  <c r="AH71" i="1"/>
  <c r="AE71" i="1"/>
  <c r="AD71" i="1"/>
  <c r="AC71" i="1"/>
  <c r="AN70" i="1"/>
  <c r="AM70" i="1"/>
  <c r="AL70" i="1"/>
  <c r="AK70" i="1"/>
  <c r="AJ70" i="1"/>
  <c r="AI70" i="1"/>
  <c r="AH70" i="1"/>
  <c r="AE70" i="1"/>
  <c r="AD70" i="1"/>
  <c r="AC70" i="1"/>
  <c r="AN69" i="1"/>
  <c r="AM69" i="1"/>
  <c r="AL69" i="1"/>
  <c r="AK69" i="1"/>
  <c r="AJ69" i="1"/>
  <c r="AI69" i="1"/>
  <c r="AH69" i="1"/>
  <c r="AE69" i="1"/>
  <c r="AD69" i="1"/>
  <c r="AC69" i="1"/>
  <c r="AN68" i="1"/>
  <c r="AM68" i="1"/>
  <c r="AL68" i="1"/>
  <c r="AK68" i="1"/>
  <c r="AJ68" i="1"/>
  <c r="AI68" i="1"/>
  <c r="AH68" i="1"/>
  <c r="AE68" i="1"/>
  <c r="AD68" i="1"/>
  <c r="AC68" i="1"/>
  <c r="AN67" i="1"/>
  <c r="AM67" i="1"/>
  <c r="AL67" i="1"/>
  <c r="AK67" i="1"/>
  <c r="AJ67" i="1"/>
  <c r="AI67" i="1"/>
  <c r="AH67" i="1"/>
  <c r="AE67" i="1"/>
  <c r="AD67" i="1"/>
  <c r="AC67" i="1"/>
  <c r="AN66" i="1"/>
  <c r="AM66" i="1"/>
  <c r="AL66" i="1"/>
  <c r="AK66" i="1"/>
  <c r="AJ66" i="1"/>
  <c r="AI66" i="1"/>
  <c r="AH66" i="1"/>
  <c r="AE66" i="1"/>
  <c r="AD66" i="1"/>
  <c r="AC66" i="1"/>
  <c r="AN65" i="1"/>
  <c r="AM65" i="1"/>
  <c r="AL65" i="1"/>
  <c r="AK65" i="1"/>
  <c r="AJ65" i="1"/>
  <c r="AI65" i="1"/>
  <c r="AH65" i="1"/>
  <c r="AE65" i="1"/>
  <c r="AD65" i="1"/>
  <c r="AC65" i="1"/>
  <c r="AN64" i="1"/>
  <c r="AM64" i="1"/>
  <c r="AL64" i="1"/>
  <c r="AK64" i="1"/>
  <c r="AJ64" i="1"/>
  <c r="AI64" i="1"/>
  <c r="AH64" i="1"/>
  <c r="AE64" i="1"/>
  <c r="AD64" i="1"/>
  <c r="AC64" i="1"/>
  <c r="AN63" i="1"/>
  <c r="AM63" i="1"/>
  <c r="AL63" i="1"/>
  <c r="AK63" i="1"/>
  <c r="AJ63" i="1"/>
  <c r="AI63" i="1"/>
  <c r="AH63" i="1"/>
  <c r="AE63" i="1"/>
  <c r="AD63" i="1"/>
  <c r="AC63" i="1"/>
  <c r="AN62" i="1"/>
  <c r="AM62" i="1"/>
  <c r="AL62" i="1"/>
  <c r="AK62" i="1"/>
  <c r="AJ62" i="1"/>
  <c r="AI62" i="1"/>
  <c r="AH62" i="1"/>
  <c r="AE62" i="1"/>
  <c r="AD62" i="1"/>
  <c r="AC62" i="1"/>
  <c r="AN61" i="1"/>
  <c r="AM61" i="1"/>
  <c r="AL61" i="1"/>
  <c r="AK61" i="1"/>
  <c r="AJ61" i="1"/>
  <c r="AI61" i="1"/>
  <c r="AH61" i="1"/>
  <c r="AE61" i="1"/>
  <c r="AD61" i="1"/>
  <c r="AC61" i="1"/>
  <c r="AN60" i="1"/>
  <c r="AM60" i="1"/>
  <c r="AL60" i="1"/>
  <c r="AK60" i="1"/>
  <c r="AJ60" i="1"/>
  <c r="AI60" i="1"/>
  <c r="AH60" i="1"/>
  <c r="AE60" i="1"/>
  <c r="AD60" i="1"/>
  <c r="AC60" i="1"/>
  <c r="AN59" i="1"/>
  <c r="AM59" i="1"/>
  <c r="AL59" i="1"/>
  <c r="AK59" i="1"/>
  <c r="AJ59" i="1"/>
  <c r="AI59" i="1"/>
  <c r="AH59" i="1"/>
  <c r="AE59" i="1"/>
  <c r="AD59" i="1"/>
  <c r="AC59" i="1"/>
  <c r="AN58" i="1"/>
  <c r="AM58" i="1"/>
  <c r="AL58" i="1"/>
  <c r="AK58" i="1"/>
  <c r="AJ58" i="1"/>
  <c r="AI58" i="1"/>
  <c r="AH58" i="1"/>
  <c r="AE58" i="1"/>
  <c r="AD58" i="1"/>
  <c r="AC58" i="1"/>
  <c r="AN57" i="1"/>
  <c r="AM57" i="1"/>
  <c r="AL57" i="1"/>
  <c r="AK57" i="1"/>
  <c r="AJ57" i="1"/>
  <c r="AI57" i="1"/>
  <c r="AH57" i="1"/>
  <c r="AE57" i="1"/>
  <c r="AD57" i="1"/>
  <c r="AC57" i="1"/>
  <c r="AN56" i="1"/>
  <c r="AM56" i="1"/>
  <c r="AL56" i="1"/>
  <c r="AK56" i="1"/>
  <c r="AJ56" i="1"/>
  <c r="AI56" i="1"/>
  <c r="AH56" i="1"/>
  <c r="AE56" i="1"/>
  <c r="AD56" i="1"/>
  <c r="AC56" i="1"/>
  <c r="AN55" i="1"/>
  <c r="AM55" i="1"/>
  <c r="AL55" i="1"/>
  <c r="AK55" i="1"/>
  <c r="AJ55" i="1"/>
  <c r="AI55" i="1"/>
  <c r="AH55" i="1"/>
  <c r="AE55" i="1"/>
  <c r="AD55" i="1"/>
  <c r="AC55" i="1"/>
  <c r="AN54" i="1"/>
  <c r="AM54" i="1"/>
  <c r="AL54" i="1"/>
  <c r="AK54" i="1"/>
  <c r="AJ54" i="1"/>
  <c r="AI54" i="1"/>
  <c r="AH54" i="1"/>
  <c r="AE54" i="1"/>
  <c r="AD54" i="1"/>
  <c r="AC54" i="1"/>
  <c r="AN53" i="1"/>
  <c r="AM53" i="1"/>
  <c r="AL53" i="1"/>
  <c r="AK53" i="1"/>
  <c r="AJ53" i="1"/>
  <c r="AI53" i="1"/>
  <c r="AH53" i="1"/>
  <c r="AE53" i="1"/>
  <c r="AD53" i="1"/>
  <c r="AC53" i="1"/>
  <c r="AN52" i="1"/>
  <c r="AM52" i="1"/>
  <c r="AL52" i="1"/>
  <c r="AK52" i="1"/>
  <c r="AJ52" i="1"/>
  <c r="AI52" i="1"/>
  <c r="AH52" i="1"/>
  <c r="AE52" i="1"/>
  <c r="AD52" i="1"/>
  <c r="AC52" i="1"/>
  <c r="AN51" i="1"/>
  <c r="AM51" i="1"/>
  <c r="AL51" i="1"/>
  <c r="AK51" i="1"/>
  <c r="AJ51" i="1"/>
  <c r="AI51" i="1"/>
  <c r="AH51" i="1"/>
  <c r="AE51" i="1"/>
  <c r="AD51" i="1"/>
  <c r="AC51" i="1"/>
  <c r="AN50" i="1"/>
  <c r="AM50" i="1"/>
  <c r="AL50" i="1"/>
  <c r="AK50" i="1"/>
  <c r="AJ50" i="1"/>
  <c r="AI50" i="1"/>
  <c r="AH50" i="1"/>
  <c r="AE50" i="1"/>
  <c r="AD50" i="1"/>
  <c r="AC50" i="1"/>
  <c r="AN49" i="1"/>
  <c r="AM49" i="1"/>
  <c r="AL49" i="1"/>
  <c r="AK49" i="1"/>
  <c r="AJ49" i="1"/>
  <c r="AI49" i="1"/>
  <c r="AH49" i="1"/>
  <c r="AE49" i="1"/>
  <c r="AD49" i="1"/>
  <c r="AC49" i="1"/>
  <c r="AN48" i="1"/>
  <c r="AM48" i="1"/>
  <c r="AL48" i="1"/>
  <c r="AK48" i="1"/>
  <c r="AJ48" i="1"/>
  <c r="AI48" i="1"/>
  <c r="AH48" i="1"/>
  <c r="AE48" i="1"/>
  <c r="AD48" i="1"/>
  <c r="AC48" i="1"/>
  <c r="AN47" i="1"/>
  <c r="AM47" i="1"/>
  <c r="AL47" i="1"/>
  <c r="AK47" i="1"/>
  <c r="AJ47" i="1"/>
  <c r="AI47" i="1"/>
  <c r="AH47" i="1"/>
  <c r="AE47" i="1"/>
  <c r="AD47" i="1"/>
  <c r="AC47" i="1"/>
  <c r="AN46" i="1"/>
  <c r="AM46" i="1"/>
  <c r="AL46" i="1"/>
  <c r="AK46" i="1"/>
  <c r="AJ46" i="1"/>
  <c r="AI46" i="1"/>
  <c r="AH46" i="1"/>
  <c r="AE46" i="1"/>
  <c r="AD46" i="1"/>
  <c r="AC46" i="1"/>
  <c r="AN45" i="1"/>
  <c r="AM45" i="1"/>
  <c r="AL45" i="1"/>
  <c r="AK45" i="1"/>
  <c r="AJ45" i="1"/>
  <c r="AI45" i="1"/>
  <c r="AH45" i="1"/>
  <c r="AE45" i="1"/>
  <c r="AD45" i="1"/>
  <c r="AC45" i="1"/>
  <c r="AN44" i="1"/>
  <c r="AM44" i="1"/>
  <c r="AL44" i="1"/>
  <c r="AK44" i="1"/>
  <c r="AJ44" i="1"/>
  <c r="AI44" i="1"/>
  <c r="AH44" i="1"/>
  <c r="AE44" i="1"/>
  <c r="AD44" i="1"/>
  <c r="AC44" i="1"/>
  <c r="AN43" i="1"/>
  <c r="AM43" i="1"/>
  <c r="AL43" i="1"/>
  <c r="AK43" i="1"/>
  <c r="AJ43" i="1"/>
  <c r="AI43" i="1"/>
  <c r="AH43" i="1"/>
  <c r="AE43" i="1"/>
  <c r="AD43" i="1"/>
  <c r="AC43" i="1"/>
  <c r="AN42" i="1"/>
  <c r="AM42" i="1"/>
  <c r="AL42" i="1"/>
  <c r="AK42" i="1"/>
  <c r="AJ42" i="1"/>
  <c r="AI42" i="1"/>
  <c r="AH42" i="1"/>
  <c r="AE42" i="1"/>
  <c r="AD42" i="1"/>
  <c r="AC42" i="1"/>
  <c r="AN41" i="1"/>
  <c r="AM41" i="1"/>
  <c r="AL41" i="1"/>
  <c r="AK41" i="1"/>
  <c r="AJ41" i="1"/>
  <c r="AI41" i="1"/>
  <c r="AH41" i="1"/>
  <c r="AE41" i="1"/>
  <c r="AD41" i="1"/>
  <c r="AC41" i="1"/>
  <c r="AN40" i="1"/>
  <c r="AM40" i="1"/>
  <c r="AL40" i="1"/>
  <c r="AK40" i="1"/>
  <c r="AJ40" i="1"/>
  <c r="AI40" i="1"/>
  <c r="AH40" i="1"/>
  <c r="AE40" i="1"/>
  <c r="AD40" i="1"/>
  <c r="AC40" i="1"/>
  <c r="AN39" i="1"/>
  <c r="AM39" i="1"/>
  <c r="AL39" i="1"/>
  <c r="AK39" i="1"/>
  <c r="AJ39" i="1"/>
  <c r="AI39" i="1"/>
  <c r="AH39" i="1"/>
  <c r="AE39" i="1"/>
  <c r="AD39" i="1"/>
  <c r="AC39" i="1"/>
  <c r="AN38" i="1"/>
  <c r="AM38" i="1"/>
  <c r="AL38" i="1"/>
  <c r="AK38" i="1"/>
  <c r="AJ38" i="1"/>
  <c r="AI38" i="1"/>
  <c r="AH38" i="1"/>
  <c r="AE38" i="1"/>
  <c r="AD38" i="1"/>
  <c r="AC38" i="1"/>
  <c r="AN37" i="1"/>
  <c r="AM37" i="1"/>
  <c r="AL37" i="1"/>
  <c r="AK37" i="1"/>
  <c r="AJ37" i="1"/>
  <c r="AI37" i="1"/>
  <c r="AH37" i="1"/>
  <c r="AE37" i="1"/>
  <c r="AD37" i="1"/>
  <c r="AC37" i="1"/>
  <c r="AN36" i="1"/>
  <c r="AM36" i="1"/>
  <c r="AL36" i="1"/>
  <c r="AK36" i="1"/>
  <c r="AJ36" i="1"/>
  <c r="AI36" i="1"/>
  <c r="AH36" i="1"/>
  <c r="AE36" i="1"/>
  <c r="AD36" i="1"/>
  <c r="AC36" i="1"/>
  <c r="AN35" i="1"/>
  <c r="AM35" i="1"/>
  <c r="AL35" i="1"/>
  <c r="AK35" i="1"/>
  <c r="AJ35" i="1"/>
  <c r="AI35" i="1"/>
  <c r="AH35" i="1"/>
  <c r="AE35" i="1"/>
  <c r="AD35" i="1"/>
  <c r="AC35" i="1"/>
  <c r="AN34" i="1"/>
  <c r="AM34" i="1"/>
  <c r="AL34" i="1"/>
  <c r="AK34" i="1"/>
  <c r="AJ34" i="1"/>
  <c r="AI34" i="1"/>
  <c r="AH34" i="1"/>
  <c r="AE34" i="1"/>
  <c r="AD34" i="1"/>
  <c r="AC34" i="1"/>
  <c r="AN33" i="1"/>
  <c r="AM33" i="1"/>
  <c r="AL33" i="1"/>
  <c r="AK33" i="1"/>
  <c r="AJ33" i="1"/>
  <c r="AI33" i="1"/>
  <c r="AH33" i="1"/>
  <c r="AE33" i="1"/>
  <c r="AD33" i="1"/>
  <c r="AC33" i="1"/>
  <c r="AN32" i="1"/>
  <c r="AM32" i="1"/>
  <c r="AL32" i="1"/>
  <c r="AK32" i="1"/>
  <c r="AJ32" i="1"/>
  <c r="AI32" i="1"/>
  <c r="AH32" i="1"/>
  <c r="AE32" i="1"/>
  <c r="AD32" i="1"/>
  <c r="AC32" i="1"/>
  <c r="AN31" i="1"/>
  <c r="AM31" i="1"/>
  <c r="AL31" i="1"/>
  <c r="AK31" i="1"/>
  <c r="AJ31" i="1"/>
  <c r="AI31" i="1"/>
  <c r="AH31" i="1"/>
  <c r="AE31" i="1"/>
  <c r="AD31" i="1"/>
  <c r="AC31" i="1"/>
  <c r="AN30" i="1"/>
  <c r="AM30" i="1"/>
  <c r="AL30" i="1"/>
  <c r="AK30" i="1"/>
  <c r="AJ30" i="1"/>
  <c r="AI30" i="1"/>
  <c r="AH30" i="1"/>
  <c r="AE30" i="1"/>
  <c r="AD30" i="1"/>
  <c r="AC30" i="1"/>
  <c r="AN29" i="1"/>
  <c r="AM29" i="1"/>
  <c r="AL29" i="1"/>
  <c r="AK29" i="1"/>
  <c r="AJ29" i="1"/>
  <c r="AI29" i="1"/>
  <c r="AH29" i="1"/>
  <c r="AE29" i="1"/>
  <c r="AD29" i="1"/>
  <c r="AC29" i="1"/>
  <c r="AN28" i="1"/>
  <c r="AM28" i="1"/>
  <c r="AL28" i="1"/>
  <c r="AK28" i="1"/>
  <c r="AJ28" i="1"/>
  <c r="AI28" i="1"/>
  <c r="AH28" i="1"/>
  <c r="AE28" i="1"/>
  <c r="AD28" i="1"/>
  <c r="AC28" i="1"/>
  <c r="AN27" i="1"/>
  <c r="AM27" i="1"/>
  <c r="AL27" i="1"/>
  <c r="AK27" i="1"/>
  <c r="AJ27" i="1"/>
  <c r="AI27" i="1"/>
  <c r="AH27" i="1"/>
  <c r="AE27" i="1"/>
  <c r="AD27" i="1"/>
  <c r="AC27" i="1"/>
  <c r="AN26" i="1"/>
  <c r="AM26" i="1"/>
  <c r="AL26" i="1"/>
  <c r="AK26" i="1"/>
  <c r="AJ26" i="1"/>
  <c r="AI26" i="1"/>
  <c r="AH26" i="1"/>
  <c r="AE26" i="1"/>
  <c r="AD26" i="1"/>
  <c r="AC26" i="1"/>
  <c r="AN25" i="1"/>
  <c r="AM25" i="1"/>
  <c r="AL25" i="1"/>
  <c r="AK25" i="1"/>
  <c r="AJ25" i="1"/>
  <c r="AI25" i="1"/>
  <c r="AH25" i="1"/>
  <c r="AE25" i="1"/>
  <c r="AD25" i="1"/>
  <c r="AC25" i="1"/>
  <c r="AN24" i="1"/>
  <c r="AM24" i="1"/>
  <c r="AL24" i="1"/>
  <c r="AK24" i="1"/>
  <c r="AJ24" i="1"/>
  <c r="AI24" i="1"/>
  <c r="AH24" i="1"/>
  <c r="AE24" i="1"/>
  <c r="AD24" i="1"/>
  <c r="AC24" i="1"/>
  <c r="AN23" i="1"/>
  <c r="AM23" i="1"/>
  <c r="AL23" i="1"/>
  <c r="AK23" i="1"/>
  <c r="AJ23" i="1"/>
  <c r="AI23" i="1"/>
  <c r="AH23" i="1"/>
  <c r="AE23" i="1"/>
  <c r="AD23" i="1"/>
  <c r="AC23" i="1"/>
  <c r="AN22" i="1"/>
  <c r="AM22" i="1"/>
  <c r="AL22" i="1"/>
  <c r="AK22" i="1"/>
  <c r="AJ22" i="1"/>
  <c r="AI22" i="1"/>
  <c r="AH22" i="1"/>
  <c r="AE22" i="1"/>
  <c r="AD22" i="1"/>
  <c r="AC22" i="1"/>
  <c r="AN21" i="1"/>
  <c r="AM21" i="1"/>
  <c r="AL21" i="1"/>
  <c r="D68" i="5" s="1"/>
  <c r="AK21" i="1"/>
  <c r="AJ21" i="1"/>
  <c r="AI21" i="1"/>
  <c r="AH21" i="1"/>
  <c r="AE21" i="1"/>
  <c r="AD21" i="1"/>
  <c r="AC21" i="1"/>
  <c r="AN20" i="1"/>
  <c r="AM20" i="1"/>
  <c r="AL20" i="1"/>
  <c r="AK20" i="1"/>
  <c r="AJ20" i="1"/>
  <c r="AI20" i="1"/>
  <c r="AH20" i="1"/>
  <c r="AE20" i="1"/>
  <c r="AD20" i="1"/>
  <c r="AC20" i="1"/>
  <c r="AN19" i="1"/>
  <c r="AM19" i="1"/>
  <c r="AL19" i="1"/>
  <c r="AK19" i="1"/>
  <c r="AJ19" i="1"/>
  <c r="AI19" i="1"/>
  <c r="AH19" i="1"/>
  <c r="AE19" i="1"/>
  <c r="AD19" i="1"/>
  <c r="AC19" i="1"/>
  <c r="AN18" i="1"/>
  <c r="AM18" i="1"/>
  <c r="AL18" i="1"/>
  <c r="AK18" i="1"/>
  <c r="AJ18" i="1"/>
  <c r="AI18" i="1"/>
  <c r="AH18" i="1"/>
  <c r="AE18" i="1"/>
  <c r="AD18" i="1"/>
  <c r="AC18" i="1"/>
  <c r="AN17" i="1"/>
  <c r="AM17" i="1"/>
  <c r="AL17" i="1"/>
  <c r="AK17" i="1"/>
  <c r="AJ17" i="1"/>
  <c r="AI17" i="1"/>
  <c r="AH17" i="1"/>
  <c r="AE17" i="1"/>
  <c r="AD17" i="1"/>
  <c r="AC17" i="1"/>
  <c r="AN16" i="1"/>
  <c r="AM16" i="1"/>
  <c r="AL16" i="1"/>
  <c r="AK16" i="1"/>
  <c r="AJ16" i="1"/>
  <c r="AI16" i="1"/>
  <c r="AH16" i="1"/>
  <c r="AE16" i="1"/>
  <c r="AD16" i="1"/>
  <c r="AC16" i="1"/>
  <c r="AN15" i="1"/>
  <c r="AM15" i="1"/>
  <c r="AL15" i="1"/>
  <c r="AK15" i="1"/>
  <c r="AJ15" i="1"/>
  <c r="AI15" i="1"/>
  <c r="AH15" i="1"/>
  <c r="AE15" i="1"/>
  <c r="AD15" i="1"/>
  <c r="AC15" i="1"/>
  <c r="AN14" i="1"/>
  <c r="AM14" i="1"/>
  <c r="AL14" i="1"/>
  <c r="AK14" i="1"/>
  <c r="AJ14" i="1"/>
  <c r="AI14" i="1"/>
  <c r="AH14" i="1"/>
  <c r="AE14" i="1"/>
  <c r="AD14" i="1"/>
  <c r="AC14" i="1"/>
  <c r="D9" i="1"/>
  <c r="D8" i="1"/>
  <c r="D7" i="1"/>
  <c r="D6" i="1"/>
  <c r="I33" i="5" l="1"/>
  <c r="AV764" i="2"/>
  <c r="AV868" i="2"/>
  <c r="B77" i="5"/>
  <c r="S18" i="3"/>
  <c r="R21" i="3"/>
  <c r="R23" i="3"/>
  <c r="U31" i="3"/>
  <c r="R39" i="3"/>
  <c r="S53" i="3"/>
  <c r="U56" i="3"/>
  <c r="R78" i="3"/>
  <c r="S82" i="3"/>
  <c r="R85" i="3"/>
  <c r="R91" i="3"/>
  <c r="U92" i="3"/>
  <c r="S102" i="3"/>
  <c r="R104" i="3"/>
  <c r="S121" i="3"/>
  <c r="U127" i="3"/>
  <c r="R139" i="3"/>
  <c r="S147" i="3"/>
  <c r="R152" i="3"/>
  <c r="S174" i="3"/>
  <c r="U184" i="3"/>
  <c r="U201" i="3"/>
  <c r="S218" i="3"/>
  <c r="R220" i="3"/>
  <c r="S222" i="3"/>
  <c r="R227" i="3"/>
  <c r="U257" i="3"/>
  <c r="S259" i="3"/>
  <c r="R263" i="3"/>
  <c r="R265" i="3"/>
  <c r="S273" i="3"/>
  <c r="U276" i="3"/>
  <c r="U279" i="3"/>
  <c r="U307" i="3"/>
  <c r="S318" i="3"/>
  <c r="S326" i="3"/>
  <c r="U335" i="3"/>
  <c r="S341" i="3"/>
  <c r="U344" i="3"/>
  <c r="U347" i="3"/>
  <c r="S369" i="3"/>
  <c r="U372" i="3"/>
  <c r="S386" i="3"/>
  <c r="U387" i="3"/>
  <c r="R394" i="3"/>
  <c r="S396" i="3"/>
  <c r="S406" i="3"/>
  <c r="R439" i="3"/>
  <c r="S441" i="3"/>
  <c r="U444" i="3"/>
  <c r="S449" i="3"/>
  <c r="S457" i="3"/>
  <c r="S465" i="3"/>
  <c r="U479" i="3"/>
  <c r="U496" i="3"/>
  <c r="S511" i="3"/>
  <c r="S514" i="3"/>
  <c r="S537" i="3"/>
  <c r="S542" i="3"/>
  <c r="S549" i="3"/>
  <c r="R557" i="3"/>
  <c r="R560" i="3"/>
  <c r="S568" i="3"/>
  <c r="R576" i="3"/>
  <c r="U584" i="3"/>
  <c r="R692" i="3"/>
  <c r="S743" i="3"/>
  <c r="S747" i="3"/>
  <c r="R809" i="3"/>
  <c r="R822" i="3"/>
  <c r="R831" i="3"/>
  <c r="R835" i="3"/>
  <c r="U880" i="3"/>
  <c r="S1079" i="3"/>
  <c r="R1079" i="3"/>
  <c r="D65" i="5"/>
  <c r="D9" i="2"/>
  <c r="AV735" i="2"/>
  <c r="U877" i="3"/>
  <c r="S877" i="3"/>
  <c r="D10" i="1"/>
  <c r="U21" i="3"/>
  <c r="S30" i="3"/>
  <c r="U39" i="3"/>
  <c r="R48" i="3"/>
  <c r="S50" i="3"/>
  <c r="U60" i="3"/>
  <c r="S65" i="3"/>
  <c r="U78" i="3"/>
  <c r="R90" i="3"/>
  <c r="R99" i="3"/>
  <c r="S101" i="3"/>
  <c r="S103" i="3"/>
  <c r="R118" i="3"/>
  <c r="R120" i="3"/>
  <c r="R133" i="3"/>
  <c r="R136" i="3"/>
  <c r="U165" i="3"/>
  <c r="R191" i="3"/>
  <c r="U204" i="3"/>
  <c r="R215" i="3"/>
  <c r="R222" i="3"/>
  <c r="S226" i="3"/>
  <c r="U227" i="3"/>
  <c r="R229" i="3"/>
  <c r="R249" i="3"/>
  <c r="R258" i="3"/>
  <c r="U263" i="3"/>
  <c r="S267" i="3"/>
  <c r="R280" i="3"/>
  <c r="R283" i="3"/>
  <c r="R285" i="3"/>
  <c r="R295" i="3"/>
  <c r="R299" i="3"/>
  <c r="R301" i="3"/>
  <c r="R308" i="3"/>
  <c r="S310" i="3"/>
  <c r="R329" i="3"/>
  <c r="R336" i="3"/>
  <c r="R348" i="3"/>
  <c r="R351" i="3"/>
  <c r="R353" i="3"/>
  <c r="S393" i="3"/>
  <c r="U396" i="3"/>
  <c r="S412" i="3"/>
  <c r="S415" i="3"/>
  <c r="U439" i="3"/>
  <c r="S467" i="3"/>
  <c r="R468" i="3"/>
  <c r="S470" i="3"/>
  <c r="R474" i="3"/>
  <c r="S480" i="3"/>
  <c r="S488" i="3"/>
  <c r="R489" i="3"/>
  <c r="R504" i="3"/>
  <c r="R525" i="3"/>
  <c r="S557" i="3"/>
  <c r="U576" i="3"/>
  <c r="R683" i="3"/>
  <c r="S683" i="3"/>
  <c r="S709" i="3"/>
  <c r="U853" i="3"/>
  <c r="U23" i="3"/>
  <c r="S34" i="3"/>
  <c r="S40" i="3"/>
  <c r="I31" i="5"/>
  <c r="U58" i="3"/>
  <c r="S72" i="3"/>
  <c r="S79" i="3"/>
  <c r="S81" i="3"/>
  <c r="S135" i="3"/>
  <c r="S136" i="3"/>
  <c r="S151" i="3"/>
  <c r="S207" i="3"/>
  <c r="S208" i="3"/>
  <c r="U213" i="3"/>
  <c r="S215" i="3"/>
  <c r="S228" i="3"/>
  <c r="S231" i="3"/>
  <c r="S234" i="3"/>
  <c r="S239" i="3"/>
  <c r="S249" i="3"/>
  <c r="S252" i="3"/>
  <c r="S264" i="3"/>
  <c r="S270" i="3"/>
  <c r="U281" i="3"/>
  <c r="S283" i="3"/>
  <c r="S287" i="3"/>
  <c r="S290" i="3"/>
  <c r="U293" i="3"/>
  <c r="S295" i="3"/>
  <c r="S299" i="3"/>
  <c r="S317" i="3"/>
  <c r="U349" i="3"/>
  <c r="S351" i="3"/>
  <c r="S355" i="3"/>
  <c r="S362" i="3"/>
  <c r="S366" i="3"/>
  <c r="S380" i="3"/>
  <c r="S385" i="3"/>
  <c r="U391" i="3"/>
  <c r="H32" i="5"/>
  <c r="S407" i="3"/>
  <c r="G49" i="5"/>
  <c r="R415" i="3"/>
  <c r="S426" i="3"/>
  <c r="R438" i="3"/>
  <c r="R443" i="3"/>
  <c r="S456" i="3"/>
  <c r="U462" i="3"/>
  <c r="S482" i="3"/>
  <c r="U483" i="3"/>
  <c r="S485" i="3"/>
  <c r="R501" i="3"/>
  <c r="S510" i="3"/>
  <c r="R516" i="3"/>
  <c r="U517" i="3"/>
  <c r="S521" i="3"/>
  <c r="R524" i="3"/>
  <c r="S525" i="3"/>
  <c r="R528" i="3"/>
  <c r="R539" i="3"/>
  <c r="U568" i="3"/>
  <c r="R578" i="3"/>
  <c r="S581" i="3"/>
  <c r="R585" i="3"/>
  <c r="S592" i="3"/>
  <c r="S606" i="3"/>
  <c r="R698" i="3"/>
  <c r="U817" i="3"/>
  <c r="S817" i="3"/>
  <c r="U822" i="3"/>
  <c r="U839" i="3"/>
  <c r="S839" i="3"/>
  <c r="D67" i="5"/>
  <c r="AV608" i="2"/>
  <c r="AV1400" i="2"/>
  <c r="B76" i="5"/>
  <c r="G54" i="5"/>
  <c r="U27" i="3"/>
  <c r="U32" i="3"/>
  <c r="R43" i="3"/>
  <c r="R50" i="3"/>
  <c r="H29" i="5"/>
  <c r="R79" i="3"/>
  <c r="R124" i="3"/>
  <c r="U128" i="3"/>
  <c r="R146" i="3"/>
  <c r="R151" i="3"/>
  <c r="R166" i="3"/>
  <c r="R173" i="3"/>
  <c r="R182" i="3"/>
  <c r="U188" i="3"/>
  <c r="U215" i="3"/>
  <c r="R234" i="3"/>
  <c r="U249" i="3"/>
  <c r="R252" i="3"/>
  <c r="R269" i="3"/>
  <c r="U283" i="3"/>
  <c r="R290" i="3"/>
  <c r="U295" i="3"/>
  <c r="U299" i="3"/>
  <c r="U310" i="3"/>
  <c r="R322" i="3"/>
  <c r="U351" i="3"/>
  <c r="R380" i="3"/>
  <c r="R400" i="3"/>
  <c r="R403" i="3"/>
  <c r="G32" i="5"/>
  <c r="U412" i="3"/>
  <c r="R417" i="3"/>
  <c r="R421" i="3"/>
  <c r="R426" i="3"/>
  <c r="R435" i="3"/>
  <c r="R440" i="3"/>
  <c r="R482" i="3"/>
  <c r="R494" i="3"/>
  <c r="R521" i="3"/>
  <c r="R527" i="3"/>
  <c r="R577" i="3"/>
  <c r="R592" i="3"/>
  <c r="R606" i="3"/>
  <c r="U868" i="3"/>
  <c r="S868" i="3"/>
  <c r="U902" i="3"/>
  <c r="S902" i="3"/>
  <c r="U828" i="3"/>
  <c r="S828" i="3"/>
  <c r="U43" i="3"/>
  <c r="S52" i="3"/>
  <c r="R67" i="3"/>
  <c r="U79" i="3"/>
  <c r="U98" i="3"/>
  <c r="U103" i="3"/>
  <c r="U151" i="3"/>
  <c r="S221" i="3"/>
  <c r="U267" i="3"/>
  <c r="S378" i="3"/>
  <c r="U393" i="3"/>
  <c r="S395" i="3"/>
  <c r="U403" i="3"/>
  <c r="U417" i="3"/>
  <c r="U421" i="3"/>
  <c r="S432" i="3"/>
  <c r="U435" i="3"/>
  <c r="U438" i="3"/>
  <c r="S464" i="3"/>
  <c r="U482" i="3"/>
  <c r="S484" i="3"/>
  <c r="U501" i="3"/>
  <c r="S513" i="3"/>
  <c r="U516" i="3"/>
  <c r="U530" i="3"/>
  <c r="S541" i="3"/>
  <c r="R548" i="3"/>
  <c r="R572" i="3"/>
  <c r="U575" i="3"/>
  <c r="R589" i="3"/>
  <c r="AV329" i="2"/>
  <c r="AV385" i="2"/>
  <c r="AV409" i="2"/>
  <c r="R18" i="3"/>
  <c r="S21" i="3"/>
  <c r="S25" i="3"/>
  <c r="S26" i="3"/>
  <c r="S42" i="3"/>
  <c r="S49" i="3"/>
  <c r="U52" i="3"/>
  <c r="U59" i="3"/>
  <c r="R66" i="3"/>
  <c r="U81" i="3"/>
  <c r="S83" i="3"/>
  <c r="R89" i="3"/>
  <c r="R97" i="3"/>
  <c r="R100" i="3"/>
  <c r="S104" i="3"/>
  <c r="S134" i="3"/>
  <c r="R153" i="3"/>
  <c r="R161" i="3"/>
  <c r="U173" i="3"/>
  <c r="S197" i="3"/>
  <c r="S213" i="3"/>
  <c r="R216" i="3"/>
  <c r="S220" i="3"/>
  <c r="U221" i="3"/>
  <c r="U231" i="3"/>
  <c r="U239" i="3"/>
  <c r="S246" i="3"/>
  <c r="S254" i="3"/>
  <c r="R256" i="3"/>
  <c r="R259" i="3"/>
  <c r="S281" i="3"/>
  <c r="U287" i="3"/>
  <c r="S293" i="3"/>
  <c r="U317" i="3"/>
  <c r="S349" i="3"/>
  <c r="U355" i="3"/>
  <c r="R377" i="3"/>
  <c r="U385" i="3"/>
  <c r="S387" i="3"/>
  <c r="S391" i="3"/>
  <c r="S394" i="3"/>
  <c r="U395" i="3"/>
  <c r="S404" i="3"/>
  <c r="U407" i="3"/>
  <c r="S418" i="3"/>
  <c r="S422" i="3"/>
  <c r="S436" i="3"/>
  <c r="S439" i="3"/>
  <c r="U456" i="3"/>
  <c r="U466" i="3"/>
  <c r="S468" i="3"/>
  <c r="S474" i="3"/>
  <c r="S483" i="3"/>
  <c r="S489" i="3"/>
  <c r="S490" i="3"/>
  <c r="S504" i="3"/>
  <c r="U513" i="3"/>
  <c r="S517" i="3"/>
  <c r="S531" i="3"/>
  <c r="S538" i="3"/>
  <c r="R547" i="3"/>
  <c r="U548" i="3"/>
  <c r="R555" i="3"/>
  <c r="R558" i="3"/>
  <c r="S576" i="3"/>
  <c r="U594" i="3"/>
  <c r="R652" i="3"/>
  <c r="S792" i="3"/>
  <c r="S803" i="3"/>
  <c r="R862" i="3"/>
  <c r="U862" i="3"/>
  <c r="R617" i="3"/>
  <c r="R709" i="3"/>
  <c r="R733" i="3"/>
  <c r="R743" i="3"/>
  <c r="U747" i="3"/>
  <c r="U795" i="3"/>
  <c r="R817" i="3"/>
  <c r="R828" i="3"/>
  <c r="R839" i="3"/>
  <c r="R853" i="3"/>
  <c r="R868" i="3"/>
  <c r="U871" i="3"/>
  <c r="R877" i="3"/>
  <c r="R892" i="3"/>
  <c r="R902" i="3"/>
  <c r="U911" i="3"/>
  <c r="R918" i="3"/>
  <c r="U928" i="3"/>
  <c r="R1003" i="3"/>
  <c r="R1059" i="3"/>
  <c r="R1186" i="3"/>
  <c r="U588" i="3"/>
  <c r="U591" i="3"/>
  <c r="S595" i="3"/>
  <c r="R599" i="3"/>
  <c r="R602" i="3"/>
  <c r="U605" i="3"/>
  <c r="S610" i="3"/>
  <c r="R613" i="3"/>
  <c r="R625" i="3"/>
  <c r="U630" i="3"/>
  <c r="S641" i="3"/>
  <c r="R645" i="3"/>
  <c r="R648" i="3"/>
  <c r="U651" i="3"/>
  <c r="S656" i="3"/>
  <c r="R667" i="3"/>
  <c r="U668" i="3"/>
  <c r="R685" i="3"/>
  <c r="R688" i="3"/>
  <c r="S694" i="3"/>
  <c r="S700" i="3"/>
  <c r="S708" i="3"/>
  <c r="R719" i="3"/>
  <c r="U731" i="3"/>
  <c r="U741" i="3"/>
  <c r="R751" i="3"/>
  <c r="S767" i="3"/>
  <c r="S768" i="3"/>
  <c r="S773" i="3"/>
  <c r="U774" i="3"/>
  <c r="U778" i="3"/>
  <c r="U783" i="3"/>
  <c r="R786" i="3"/>
  <c r="U789" i="3"/>
  <c r="R793" i="3"/>
  <c r="U802" i="3"/>
  <c r="S806" i="3"/>
  <c r="S813" i="3"/>
  <c r="S814" i="3"/>
  <c r="S827" i="3"/>
  <c r="R833" i="3"/>
  <c r="U836" i="3"/>
  <c r="R841" i="3"/>
  <c r="R844" i="3"/>
  <c r="S847" i="3"/>
  <c r="U855" i="3"/>
  <c r="S867" i="3"/>
  <c r="S872" i="3"/>
  <c r="U892" i="3"/>
  <c r="S898" i="3"/>
  <c r="R899" i="3"/>
  <c r="R904" i="3"/>
  <c r="S917" i="3"/>
  <c r="S929" i="3"/>
  <c r="U930" i="3"/>
  <c r="U962" i="3"/>
  <c r="R981" i="3"/>
  <c r="U1003" i="3"/>
  <c r="R1015" i="3"/>
  <c r="S1043" i="3"/>
  <c r="U1055" i="3"/>
  <c r="U1147" i="3"/>
  <c r="R1939" i="3"/>
  <c r="U1939" i="3"/>
  <c r="S1939" i="3"/>
  <c r="R601" i="3"/>
  <c r="R604" i="3"/>
  <c r="U608" i="3"/>
  <c r="U654" i="3"/>
  <c r="S669" i="3"/>
  <c r="S672" i="3"/>
  <c r="U683" i="3"/>
  <c r="S687" i="3"/>
  <c r="U692" i="3"/>
  <c r="U698" i="3"/>
  <c r="S721" i="3"/>
  <c r="S724" i="3"/>
  <c r="R737" i="3"/>
  <c r="R740" i="3"/>
  <c r="R756" i="3"/>
  <c r="S758" i="3"/>
  <c r="S770" i="3"/>
  <c r="R782" i="3"/>
  <c r="S816" i="3"/>
  <c r="S821" i="3"/>
  <c r="U823" i="3"/>
  <c r="S835" i="3"/>
  <c r="U841" i="3"/>
  <c r="R846" i="3"/>
  <c r="U870" i="3"/>
  <c r="U905" i="3"/>
  <c r="R917" i="3"/>
  <c r="U932" i="3"/>
  <c r="U946" i="3"/>
  <c r="U950" i="3"/>
  <c r="S973" i="3"/>
  <c r="U981" i="3"/>
  <c r="S1004" i="3"/>
  <c r="U1025" i="3"/>
  <c r="R1043" i="3"/>
  <c r="R1074" i="3"/>
  <c r="U1079" i="3"/>
  <c r="U1143" i="3"/>
  <c r="R1208" i="3"/>
  <c r="R1708" i="3"/>
  <c r="R634" i="3"/>
  <c r="R644" i="3"/>
  <c r="R653" i="3"/>
  <c r="R656" i="3"/>
  <c r="U659" i="3"/>
  <c r="R702" i="3"/>
  <c r="R716" i="3"/>
  <c r="R750" i="3"/>
  <c r="R779" i="3"/>
  <c r="R792" i="3"/>
  <c r="R803" i="3"/>
  <c r="U809" i="3"/>
  <c r="U831" i="3"/>
  <c r="U846" i="3"/>
  <c r="R893" i="3"/>
  <c r="U929" i="3"/>
  <c r="R973" i="3"/>
  <c r="R1317" i="3"/>
  <c r="R1407" i="3"/>
  <c r="S578" i="3"/>
  <c r="U589" i="3"/>
  <c r="S594" i="3"/>
  <c r="U604" i="3"/>
  <c r="U607" i="3"/>
  <c r="R621" i="3"/>
  <c r="S630" i="3"/>
  <c r="S640" i="3"/>
  <c r="U650" i="3"/>
  <c r="U653" i="3"/>
  <c r="S657" i="3"/>
  <c r="R661" i="3"/>
  <c r="U672" i="3"/>
  <c r="R681" i="3"/>
  <c r="S689" i="3"/>
  <c r="U691" i="3"/>
  <c r="S695" i="3"/>
  <c r="U697" i="3"/>
  <c r="U708" i="3"/>
  <c r="U721" i="3"/>
  <c r="R729" i="3"/>
  <c r="U740" i="3"/>
  <c r="R763" i="3"/>
  <c r="R766" i="3"/>
  <c r="S772" i="3"/>
  <c r="S778" i="3"/>
  <c r="R797" i="3"/>
  <c r="U801" i="3"/>
  <c r="R812" i="3"/>
  <c r="U816" i="3"/>
  <c r="U821" i="3"/>
  <c r="R824" i="3"/>
  <c r="S826" i="3"/>
  <c r="U827" i="3"/>
  <c r="R829" i="3"/>
  <c r="U838" i="3"/>
  <c r="R848" i="3"/>
  <c r="R860" i="3"/>
  <c r="U861" i="3"/>
  <c r="U867" i="3"/>
  <c r="R869" i="3"/>
  <c r="S871" i="3"/>
  <c r="U874" i="3"/>
  <c r="U879" i="3"/>
  <c r="S881" i="3"/>
  <c r="S884" i="3"/>
  <c r="R906" i="3"/>
  <c r="R916" i="3"/>
  <c r="R921" i="3"/>
  <c r="S930" i="3"/>
  <c r="R935" i="3"/>
  <c r="S947" i="3"/>
  <c r="R965" i="3"/>
  <c r="U973" i="3"/>
  <c r="R995" i="3"/>
  <c r="R1001" i="3"/>
  <c r="R1010" i="3"/>
  <c r="U1066" i="3"/>
  <c r="R1084" i="3"/>
  <c r="R1099" i="3"/>
  <c r="R1130" i="3"/>
  <c r="U1599" i="3"/>
  <c r="R1985" i="3"/>
  <c r="U1985" i="3"/>
  <c r="R588" i="3"/>
  <c r="U592" i="3"/>
  <c r="S605" i="3"/>
  <c r="S608" i="3"/>
  <c r="R623" i="3"/>
  <c r="S651" i="3"/>
  <c r="S654" i="3"/>
  <c r="R663" i="3"/>
  <c r="S668" i="3"/>
  <c r="S686" i="3"/>
  <c r="S692" i="3"/>
  <c r="S698" i="3"/>
  <c r="U716" i="3"/>
  <c r="S725" i="3"/>
  <c r="U727" i="3"/>
  <c r="S731" i="3"/>
  <c r="S741" i="3"/>
  <c r="U758" i="3"/>
  <c r="U761" i="3"/>
  <c r="S765" i="3"/>
  <c r="U766" i="3"/>
  <c r="U770" i="3"/>
  <c r="S783" i="3"/>
  <c r="U785" i="3"/>
  <c r="S789" i="3"/>
  <c r="S802" i="3"/>
  <c r="U812" i="3"/>
  <c r="R820" i="3"/>
  <c r="S834" i="3"/>
  <c r="U835" i="3"/>
  <c r="S837" i="3"/>
  <c r="R845" i="3"/>
  <c r="U857" i="3"/>
  <c r="S859" i="3"/>
  <c r="S862" i="3"/>
  <c r="R873" i="3"/>
  <c r="U890" i="3"/>
  <c r="S892" i="3"/>
  <c r="S915" i="3"/>
  <c r="R937" i="3"/>
  <c r="S942" i="3"/>
  <c r="S950" i="3"/>
  <c r="S972" i="3"/>
  <c r="S1071" i="3"/>
  <c r="S1283" i="3"/>
  <c r="R1005" i="3"/>
  <c r="U1008" i="3"/>
  <c r="R1021" i="3"/>
  <c r="R1024" i="3"/>
  <c r="U1042" i="3"/>
  <c r="R1049" i="3"/>
  <c r="R1051" i="3"/>
  <c r="R1054" i="3"/>
  <c r="U1059" i="3"/>
  <c r="R1061" i="3"/>
  <c r="R1063" i="3"/>
  <c r="U1070" i="3"/>
  <c r="S1072" i="3"/>
  <c r="R1091" i="3"/>
  <c r="R1093" i="3"/>
  <c r="R1096" i="3"/>
  <c r="R1114" i="3"/>
  <c r="R1125" i="3"/>
  <c r="R1127" i="3"/>
  <c r="U1156" i="3"/>
  <c r="S1180" i="3"/>
  <c r="R1218" i="3"/>
  <c r="R1228" i="3"/>
  <c r="R1242" i="3"/>
  <c r="U1258" i="3"/>
  <c r="U1274" i="3"/>
  <c r="R1276" i="3"/>
  <c r="R1285" i="3"/>
  <c r="U1375" i="3"/>
  <c r="U1377" i="3"/>
  <c r="S1377" i="3"/>
  <c r="U1390" i="3"/>
  <c r="U1399" i="3"/>
  <c r="R1430" i="3"/>
  <c r="U1460" i="3"/>
  <c r="U1590" i="3"/>
  <c r="R1611" i="3"/>
  <c r="S1016" i="3"/>
  <c r="S1060" i="3"/>
  <c r="S1083" i="3"/>
  <c r="U1084" i="3"/>
  <c r="S1088" i="3"/>
  <c r="S1100" i="3"/>
  <c r="S1111" i="3"/>
  <c r="S1118" i="3"/>
  <c r="S1215" i="3"/>
  <c r="S1271" i="3"/>
  <c r="U1283" i="3"/>
  <c r="U1394" i="3"/>
  <c r="S1430" i="3"/>
  <c r="U1430" i="3"/>
  <c r="S1541" i="3"/>
  <c r="U1569" i="3"/>
  <c r="S1803" i="3"/>
  <c r="S1848" i="3"/>
  <c r="S1999" i="3"/>
  <c r="U938" i="3"/>
  <c r="U940" i="3"/>
  <c r="U942" i="3"/>
  <c r="S951" i="3"/>
  <c r="U956" i="3"/>
  <c r="R964" i="3"/>
  <c r="R972" i="3"/>
  <c r="R980" i="3"/>
  <c r="S982" i="3"/>
  <c r="R1004" i="3"/>
  <c r="R1009" i="3"/>
  <c r="U1017" i="3"/>
  <c r="S1020" i="3"/>
  <c r="R1031" i="3"/>
  <c r="U1049" i="3"/>
  <c r="R1060" i="3"/>
  <c r="R1071" i="3"/>
  <c r="U1076" i="3"/>
  <c r="S1078" i="3"/>
  <c r="U1088" i="3"/>
  <c r="U1091" i="3"/>
  <c r="U1101" i="3"/>
  <c r="U1107" i="3"/>
  <c r="U1114" i="3"/>
  <c r="U1118" i="3"/>
  <c r="S1175" i="3"/>
  <c r="R1215" i="3"/>
  <c r="U1218" i="3"/>
  <c r="S1225" i="3"/>
  <c r="R1271" i="3"/>
  <c r="R1318" i="3"/>
  <c r="U1322" i="3"/>
  <c r="R1391" i="3"/>
  <c r="R1393" i="3"/>
  <c r="U1396" i="3"/>
  <c r="U1440" i="3"/>
  <c r="S1470" i="3"/>
  <c r="U1470" i="3"/>
  <c r="R1481" i="3"/>
  <c r="S1507" i="3"/>
  <c r="R1539" i="3"/>
  <c r="R1541" i="3"/>
  <c r="U1556" i="3"/>
  <c r="R1848" i="3"/>
  <c r="R1903" i="3"/>
  <c r="R939" i="3"/>
  <c r="R946" i="3"/>
  <c r="U969" i="3"/>
  <c r="R976" i="3"/>
  <c r="R984" i="3"/>
  <c r="S986" i="3"/>
  <c r="U1002" i="3"/>
  <c r="U1009" i="3"/>
  <c r="S1025" i="3"/>
  <c r="U1028" i="3"/>
  <c r="U1037" i="3"/>
  <c r="U1041" i="3"/>
  <c r="S1055" i="3"/>
  <c r="S1066" i="3"/>
  <c r="S1070" i="3"/>
  <c r="R1075" i="3"/>
  <c r="R1077" i="3"/>
  <c r="R1080" i="3"/>
  <c r="S1082" i="3"/>
  <c r="U1083" i="3"/>
  <c r="S1097" i="3"/>
  <c r="R1108" i="3"/>
  <c r="S1110" i="3"/>
  <c r="U1111" i="3"/>
  <c r="R1115" i="3"/>
  <c r="U1129" i="3"/>
  <c r="S1143" i="3"/>
  <c r="U1146" i="3"/>
  <c r="S1152" i="3"/>
  <c r="U1157" i="3"/>
  <c r="U1196" i="3"/>
  <c r="S1198" i="3"/>
  <c r="U1215" i="3"/>
  <c r="S1231" i="3"/>
  <c r="U1257" i="3"/>
  <c r="U1299" i="3"/>
  <c r="U1318" i="3"/>
  <c r="R1325" i="3"/>
  <c r="U1391" i="3"/>
  <c r="U1535" i="3"/>
  <c r="S1601" i="3"/>
  <c r="U1618" i="3"/>
  <c r="U1628" i="3"/>
  <c r="S1642" i="3"/>
  <c r="S1770" i="3"/>
  <c r="U1792" i="3"/>
  <c r="U964" i="3"/>
  <c r="U972" i="3"/>
  <c r="R986" i="3"/>
  <c r="S992" i="3"/>
  <c r="S998" i="3"/>
  <c r="S1003" i="3"/>
  <c r="R1008" i="3"/>
  <c r="S1010" i="3"/>
  <c r="U1016" i="3"/>
  <c r="R1025" i="3"/>
  <c r="R1055" i="3"/>
  <c r="S1059" i="3"/>
  <c r="R1066" i="3"/>
  <c r="U1071" i="3"/>
  <c r="S1074" i="3"/>
  <c r="R1082" i="3"/>
  <c r="S1084" i="3"/>
  <c r="R1097" i="3"/>
  <c r="R1110" i="3"/>
  <c r="R1123" i="3"/>
  <c r="R1135" i="3"/>
  <c r="R1143" i="3"/>
  <c r="S1147" i="3"/>
  <c r="R1152" i="3"/>
  <c r="S1160" i="3"/>
  <c r="S1274" i="3"/>
  <c r="S1317" i="3"/>
  <c r="U1330" i="3"/>
  <c r="R1373" i="3"/>
  <c r="S1375" i="3"/>
  <c r="U1397" i="3"/>
  <c r="S1397" i="3"/>
  <c r="S1399" i="3"/>
  <c r="R1443" i="3"/>
  <c r="R1601" i="3"/>
  <c r="R1700" i="3"/>
  <c r="U1700" i="3"/>
  <c r="U1100" i="3"/>
  <c r="R1121" i="3"/>
  <c r="U1126" i="3"/>
  <c r="S1128" i="3"/>
  <c r="U1138" i="3"/>
  <c r="S1149" i="3"/>
  <c r="R1156" i="3"/>
  <c r="S1165" i="3"/>
  <c r="U1168" i="3"/>
  <c r="U1174" i="3"/>
  <c r="S1176" i="3"/>
  <c r="U1183" i="3"/>
  <c r="S1186" i="3"/>
  <c r="U1197" i="3"/>
  <c r="U1200" i="3"/>
  <c r="U1202" i="3"/>
  <c r="U1209" i="3"/>
  <c r="S1226" i="3"/>
  <c r="R1238" i="3"/>
  <c r="S1257" i="3"/>
  <c r="S1264" i="3"/>
  <c r="R1274" i="3"/>
  <c r="U1281" i="3"/>
  <c r="R1283" i="3"/>
  <c r="S1285" i="3"/>
  <c r="U1286" i="3"/>
  <c r="R1288" i="3"/>
  <c r="R1297" i="3"/>
  <c r="R1299" i="3"/>
  <c r="R1309" i="3"/>
  <c r="R1343" i="3"/>
  <c r="U1361" i="3"/>
  <c r="R1365" i="3"/>
  <c r="S1368" i="3"/>
  <c r="U1373" i="3"/>
  <c r="R1399" i="3"/>
  <c r="S1401" i="3"/>
  <c r="S1460" i="3"/>
  <c r="R1507" i="3"/>
  <c r="S1535" i="3"/>
  <c r="U1538" i="3"/>
  <c r="U1540" i="3"/>
  <c r="U1565" i="3"/>
  <c r="R1578" i="3"/>
  <c r="U1611" i="3"/>
  <c r="R1618" i="3"/>
  <c r="U1677" i="3"/>
  <c r="R1688" i="3"/>
  <c r="R1710" i="3"/>
  <c r="S1781" i="3"/>
  <c r="R1792" i="3"/>
  <c r="R1794" i="3"/>
  <c r="S1796" i="3"/>
  <c r="C6" i="5"/>
  <c r="U1135" i="3"/>
  <c r="S1138" i="3"/>
  <c r="S1157" i="3"/>
  <c r="U1167" i="3"/>
  <c r="S1170" i="3"/>
  <c r="S1174" i="3"/>
  <c r="U1180" i="3"/>
  <c r="U1186" i="3"/>
  <c r="S1188" i="3"/>
  <c r="U1198" i="3"/>
  <c r="S1202" i="3"/>
  <c r="U1208" i="3"/>
  <c r="S1212" i="3"/>
  <c r="S1216" i="3"/>
  <c r="U1235" i="3"/>
  <c r="S1246" i="3"/>
  <c r="U1264" i="3"/>
  <c r="S1266" i="3"/>
  <c r="S1286" i="3"/>
  <c r="U1317" i="3"/>
  <c r="S1322" i="3"/>
  <c r="U1355" i="3"/>
  <c r="U1372" i="3"/>
  <c r="U1380" i="3"/>
  <c r="S1390" i="3"/>
  <c r="S1408" i="3"/>
  <c r="U1409" i="3"/>
  <c r="S1413" i="3"/>
  <c r="U1429" i="3"/>
  <c r="U1514" i="3"/>
  <c r="U1539" i="3"/>
  <c r="S1581" i="3"/>
  <c r="U1581" i="3"/>
  <c r="S1585" i="3"/>
  <c r="U1592" i="3"/>
  <c r="S1630" i="3"/>
  <c r="U1650" i="3"/>
  <c r="U1652" i="3"/>
  <c r="U1699" i="3"/>
  <c r="S1705" i="3"/>
  <c r="S1707" i="3"/>
  <c r="U1725" i="3"/>
  <c r="R1837" i="3"/>
  <c r="S1837" i="3"/>
  <c r="S1967" i="3"/>
  <c r="S1988" i="3"/>
  <c r="U1103" i="3"/>
  <c r="R1105" i="3"/>
  <c r="U1108" i="3"/>
  <c r="U1115" i="3"/>
  <c r="U1127" i="3"/>
  <c r="U1130" i="3"/>
  <c r="R1157" i="3"/>
  <c r="U1160" i="3"/>
  <c r="R1170" i="3"/>
  <c r="U1175" i="3"/>
  <c r="R1183" i="3"/>
  <c r="U1188" i="3"/>
  <c r="R1195" i="3"/>
  <c r="R1197" i="3"/>
  <c r="R1200" i="3"/>
  <c r="S1209" i="3"/>
  <c r="U1212" i="3"/>
  <c r="U1216" i="3"/>
  <c r="U1219" i="3"/>
  <c r="R1221" i="3"/>
  <c r="U1225" i="3"/>
  <c r="U1228" i="3"/>
  <c r="S1242" i="3"/>
  <c r="R1246" i="3"/>
  <c r="U1266" i="3"/>
  <c r="U1271" i="3"/>
  <c r="S1279" i="3"/>
  <c r="S1282" i="3"/>
  <c r="R1322" i="3"/>
  <c r="R1324" i="3"/>
  <c r="S1326" i="3"/>
  <c r="R1334" i="3"/>
  <c r="R1361" i="3"/>
  <c r="S1384" i="3"/>
  <c r="S1421" i="3"/>
  <c r="R1470" i="3"/>
  <c r="U1492" i="3"/>
  <c r="U1585" i="3"/>
  <c r="U1615" i="3"/>
  <c r="S1677" i="3"/>
  <c r="U1680" i="3"/>
  <c r="R1707" i="3"/>
  <c r="S1801" i="3"/>
  <c r="U1815" i="3"/>
  <c r="U1823" i="3"/>
  <c r="U1827" i="3"/>
  <c r="U1906" i="3"/>
  <c r="U1922" i="3"/>
  <c r="R1984" i="3"/>
  <c r="U2001" i="3"/>
  <c r="U1428" i="3"/>
  <c r="S1439" i="3"/>
  <c r="S1441" i="3"/>
  <c r="U1450" i="3"/>
  <c r="S1467" i="3"/>
  <c r="S1478" i="3"/>
  <c r="R1488" i="3"/>
  <c r="S1496" i="3"/>
  <c r="U1499" i="3"/>
  <c r="S1505" i="3"/>
  <c r="S1518" i="3"/>
  <c r="S1526" i="3"/>
  <c r="R1535" i="3"/>
  <c r="U1542" i="3"/>
  <c r="R1546" i="3"/>
  <c r="S1555" i="3"/>
  <c r="R1569" i="3"/>
  <c r="R1587" i="3"/>
  <c r="S1589" i="3"/>
  <c r="R1592" i="3"/>
  <c r="R1594" i="3"/>
  <c r="R1599" i="3"/>
  <c r="S1602" i="3"/>
  <c r="S1632" i="3"/>
  <c r="U1654" i="3"/>
  <c r="S1672" i="3"/>
  <c r="U1687" i="3"/>
  <c r="U1696" i="3"/>
  <c r="S1700" i="3"/>
  <c r="U1701" i="3"/>
  <c r="U1710" i="3"/>
  <c r="R1770" i="3"/>
  <c r="U1771" i="3"/>
  <c r="S1773" i="3"/>
  <c r="S1804" i="3"/>
  <c r="S1806" i="3"/>
  <c r="U1811" i="3"/>
  <c r="R1815" i="3"/>
  <c r="R1823" i="3"/>
  <c r="R1827" i="3"/>
  <c r="S1922" i="3"/>
  <c r="S1924" i="3"/>
  <c r="U1991" i="3"/>
  <c r="S2001" i="3"/>
  <c r="S2010" i="3"/>
  <c r="S1429" i="3"/>
  <c r="U1441" i="3"/>
  <c r="S1445" i="3"/>
  <c r="R1480" i="3"/>
  <c r="R1485" i="3"/>
  <c r="R1487" i="3"/>
  <c r="U1505" i="3"/>
  <c r="R1534" i="3"/>
  <c r="S1536" i="3"/>
  <c r="S1538" i="3"/>
  <c r="S1540" i="3"/>
  <c r="U1541" i="3"/>
  <c r="R1563" i="3"/>
  <c r="U1578" i="3"/>
  <c r="U1589" i="3"/>
  <c r="S1603" i="3"/>
  <c r="S1615" i="3"/>
  <c r="R1625" i="3"/>
  <c r="U1630" i="3"/>
  <c r="S1636" i="3"/>
  <c r="S1650" i="3"/>
  <c r="S1652" i="3"/>
  <c r="U1664" i="3"/>
  <c r="U1667" i="3"/>
  <c r="S1680" i="3"/>
  <c r="S1699" i="3"/>
  <c r="S1720" i="3"/>
  <c r="U1723" i="3"/>
  <c r="S1729" i="3"/>
  <c r="S1731" i="3"/>
  <c r="S1733" i="3"/>
  <c r="S1759" i="3"/>
  <c r="U1781" i="3"/>
  <c r="S1839" i="3"/>
  <c r="S1864" i="3"/>
  <c r="R1866" i="3"/>
  <c r="S1875" i="3"/>
  <c r="U1882" i="3"/>
  <c r="U1889" i="3"/>
  <c r="S1909" i="3"/>
  <c r="S1921" i="3"/>
  <c r="S1927" i="3"/>
  <c r="U1982" i="3"/>
  <c r="U1988" i="3"/>
  <c r="S2011" i="3"/>
  <c r="U2020" i="3"/>
  <c r="U1411" i="3"/>
  <c r="S1420" i="3"/>
  <c r="U1425" i="3"/>
  <c r="U1445" i="3"/>
  <c r="U1464" i="3"/>
  <c r="S1480" i="3"/>
  <c r="S1499" i="3"/>
  <c r="R1519" i="3"/>
  <c r="U1532" i="3"/>
  <c r="R1536" i="3"/>
  <c r="R1538" i="3"/>
  <c r="R1540" i="3"/>
  <c r="R1560" i="3"/>
  <c r="R1565" i="3"/>
  <c r="R1568" i="3"/>
  <c r="U1596" i="3"/>
  <c r="U1598" i="3"/>
  <c r="U1603" i="3"/>
  <c r="S1611" i="3"/>
  <c r="R1615" i="3"/>
  <c r="U1623" i="3"/>
  <c r="S1656" i="3"/>
  <c r="U1657" i="3"/>
  <c r="R1673" i="3"/>
  <c r="R1676" i="3"/>
  <c r="R1680" i="3"/>
  <c r="S1683" i="3"/>
  <c r="S1687" i="3"/>
  <c r="R1715" i="3"/>
  <c r="R1731" i="3"/>
  <c r="R1733" i="3"/>
  <c r="R1771" i="3"/>
  <c r="U1798" i="3"/>
  <c r="R1875" i="3"/>
  <c r="R1877" i="3"/>
  <c r="S1880" i="3"/>
  <c r="S1883" i="3"/>
  <c r="U1893" i="3"/>
  <c r="U1903" i="3"/>
  <c r="U1941" i="3"/>
  <c r="R1954" i="3"/>
  <c r="S1958" i="3"/>
  <c r="S1983" i="3"/>
  <c r="S1985" i="3"/>
  <c r="S2021" i="3"/>
  <c r="R1257" i="3"/>
  <c r="R1260" i="3"/>
  <c r="R1275" i="3"/>
  <c r="R1280" i="3"/>
  <c r="R1293" i="3"/>
  <c r="U1305" i="3"/>
  <c r="R1323" i="3"/>
  <c r="U1326" i="3"/>
  <c r="U1329" i="3"/>
  <c r="R1331" i="3"/>
  <c r="U1341" i="3"/>
  <c r="U1343" i="3"/>
  <c r="U1357" i="3"/>
  <c r="R1375" i="3"/>
  <c r="U1384" i="3"/>
  <c r="S1388" i="3"/>
  <c r="R1390" i="3"/>
  <c r="R1401" i="3"/>
  <c r="R1403" i="3"/>
  <c r="R1405" i="3"/>
  <c r="U1408" i="3"/>
  <c r="S1412" i="3"/>
  <c r="U1422" i="3"/>
  <c r="R1429" i="3"/>
  <c r="R1439" i="3"/>
  <c r="U1442" i="3"/>
  <c r="R1444" i="3"/>
  <c r="R1457" i="3"/>
  <c r="U1463" i="3"/>
  <c r="R1467" i="3"/>
  <c r="U1468" i="3"/>
  <c r="U1473" i="3"/>
  <c r="U1477" i="3"/>
  <c r="R1479" i="3"/>
  <c r="U1502" i="3"/>
  <c r="R1504" i="3"/>
  <c r="R1516" i="3"/>
  <c r="R1526" i="3"/>
  <c r="S1533" i="3"/>
  <c r="U1536" i="3"/>
  <c r="R1555" i="3"/>
  <c r="R1559" i="3"/>
  <c r="U1575" i="3"/>
  <c r="U1579" i="3"/>
  <c r="S1608" i="3"/>
  <c r="R1636" i="3"/>
  <c r="R1641" i="3"/>
  <c r="R1644" i="3"/>
  <c r="R1663" i="3"/>
  <c r="U1671" i="3"/>
  <c r="U1676" i="3"/>
  <c r="U1681" i="3"/>
  <c r="R1683" i="3"/>
  <c r="U1686" i="3"/>
  <c r="R1690" i="3"/>
  <c r="R1705" i="3"/>
  <c r="U1708" i="3"/>
  <c r="U1720" i="3"/>
  <c r="R1759" i="3"/>
  <c r="U1793" i="3"/>
  <c r="R1808" i="3"/>
  <c r="S1810" i="3"/>
  <c r="U1812" i="3"/>
  <c r="R1814" i="3"/>
  <c r="R1839" i="3"/>
  <c r="R1883" i="3"/>
  <c r="U1913" i="3"/>
  <c r="U1918" i="3"/>
  <c r="U1951" i="3"/>
  <c r="U1958" i="3"/>
  <c r="S1960" i="3"/>
  <c r="R1996" i="3"/>
  <c r="R2021" i="3"/>
  <c r="U2022" i="3"/>
  <c r="U1238" i="3"/>
  <c r="R1247" i="3"/>
  <c r="S1250" i="3"/>
  <c r="R1254" i="3"/>
  <c r="S1256" i="3"/>
  <c r="U1265" i="3"/>
  <c r="U1268" i="3"/>
  <c r="U1270" i="3"/>
  <c r="S1272" i="3"/>
  <c r="R1279" i="3"/>
  <c r="U1282" i="3"/>
  <c r="S1284" i="3"/>
  <c r="U1287" i="3"/>
  <c r="R1302" i="3"/>
  <c r="R1306" i="3"/>
  <c r="S1312" i="3"/>
  <c r="S1316" i="3"/>
  <c r="U1319" i="3"/>
  <c r="U1323" i="3"/>
  <c r="U1328" i="3"/>
  <c r="R1330" i="3"/>
  <c r="S1335" i="3"/>
  <c r="S1356" i="3"/>
  <c r="R1358" i="3"/>
  <c r="S1363" i="3"/>
  <c r="R1378" i="3"/>
  <c r="R1395" i="3"/>
  <c r="R1398" i="3"/>
  <c r="U1401" i="3"/>
  <c r="U1403" i="3"/>
  <c r="R1409" i="3"/>
  <c r="U1417" i="3"/>
  <c r="R1436" i="3"/>
  <c r="S1443" i="3"/>
  <c r="S1448" i="3"/>
  <c r="R1450" i="3"/>
  <c r="U1484" i="3"/>
  <c r="S1486" i="3"/>
  <c r="S1488" i="3"/>
  <c r="R1495" i="3"/>
  <c r="R1503" i="3"/>
  <c r="U1513" i="3"/>
  <c r="S1519" i="3"/>
  <c r="S1523" i="3"/>
  <c r="U1530" i="3"/>
  <c r="R1532" i="3"/>
  <c r="S1534" i="3"/>
  <c r="S1542" i="3"/>
  <c r="S1550" i="3"/>
  <c r="U1559" i="3"/>
  <c r="U1567" i="3"/>
  <c r="U1570" i="3"/>
  <c r="S1578" i="3"/>
  <c r="S1582" i="3"/>
  <c r="R1585" i="3"/>
  <c r="S1599" i="3"/>
  <c r="R1602" i="3"/>
  <c r="R1605" i="3"/>
  <c r="S1618" i="3"/>
  <c r="R1621" i="3"/>
  <c r="R1624" i="3"/>
  <c r="S1633" i="3"/>
  <c r="U1638" i="3"/>
  <c r="U1639" i="3"/>
  <c r="U1641" i="3"/>
  <c r="S1645" i="3"/>
  <c r="R1650" i="3"/>
  <c r="R1657" i="3"/>
  <c r="U1670" i="3"/>
  <c r="R1677" i="3"/>
  <c r="U1683" i="3"/>
  <c r="R1699" i="3"/>
  <c r="S1701" i="3"/>
  <c r="U1702" i="3"/>
  <c r="U1705" i="3"/>
  <c r="R1723" i="3"/>
  <c r="S1725" i="3"/>
  <c r="U1740" i="3"/>
  <c r="U1745" i="3"/>
  <c r="S1776" i="3"/>
  <c r="R1781" i="3"/>
  <c r="S1792" i="3"/>
  <c r="R1797" i="3"/>
  <c r="S1802" i="3"/>
  <c r="U1803" i="3"/>
  <c r="S1811" i="3"/>
  <c r="R1820" i="3"/>
  <c r="S1824" i="3"/>
  <c r="U1839" i="3"/>
  <c r="U1883" i="3"/>
  <c r="U1923" i="3"/>
  <c r="R1930" i="3"/>
  <c r="R1941" i="3"/>
  <c r="U1944" i="3"/>
  <c r="U1946" i="3"/>
  <c r="R1972" i="3"/>
  <c r="S1995" i="3"/>
  <c r="R1998" i="3"/>
  <c r="R2010" i="3"/>
  <c r="U2017" i="3"/>
  <c r="R1655" i="3"/>
  <c r="U1658" i="3"/>
  <c r="U1659" i="3"/>
  <c r="R1661" i="3"/>
  <c r="R1681" i="3"/>
  <c r="S1693" i="3"/>
  <c r="R1701" i="3"/>
  <c r="R1711" i="3"/>
  <c r="R1716" i="3"/>
  <c r="S1719" i="3"/>
  <c r="U1722" i="3"/>
  <c r="R1724" i="3"/>
  <c r="U1731" i="3"/>
  <c r="S1745" i="3"/>
  <c r="S1756" i="3"/>
  <c r="U1758" i="3"/>
  <c r="S1767" i="3"/>
  <c r="S1786" i="3"/>
  <c r="R1791" i="3"/>
  <c r="R1806" i="3"/>
  <c r="S1831" i="3"/>
  <c r="R1882" i="3"/>
  <c r="U1885" i="3"/>
  <c r="R1887" i="3"/>
  <c r="U1895" i="3"/>
  <c r="S1901" i="3"/>
  <c r="S1905" i="3"/>
  <c r="R1911" i="3"/>
  <c r="U1914" i="3"/>
  <c r="R1922" i="3"/>
  <c r="U1927" i="3"/>
  <c r="U1935" i="3"/>
  <c r="S1945" i="3"/>
  <c r="S1956" i="3"/>
  <c r="S1972" i="3"/>
  <c r="U1975" i="3"/>
  <c r="R1992" i="3"/>
  <c r="U1995" i="3"/>
  <c r="U2014" i="3"/>
  <c r="S1676" i="3"/>
  <c r="S1684" i="3"/>
  <c r="R1687" i="3"/>
  <c r="R1695" i="3"/>
  <c r="R1706" i="3"/>
  <c r="S1708" i="3"/>
  <c r="S1710" i="3"/>
  <c r="U1717" i="3"/>
  <c r="R1719" i="3"/>
  <c r="U1724" i="3"/>
  <c r="S1746" i="3"/>
  <c r="R1765" i="3"/>
  <c r="R1767" i="3"/>
  <c r="R1769" i="3"/>
  <c r="R1772" i="3"/>
  <c r="U1778" i="3"/>
  <c r="S1782" i="3"/>
  <c r="S1787" i="3"/>
  <c r="U1794" i="3"/>
  <c r="U1799" i="3"/>
  <c r="R1801" i="3"/>
  <c r="R1804" i="3"/>
  <c r="U1805" i="3"/>
  <c r="S1813" i="3"/>
  <c r="R1816" i="3"/>
  <c r="S1820" i="3"/>
  <c r="U1845" i="3"/>
  <c r="U1850" i="3"/>
  <c r="U1861" i="3"/>
  <c r="U1877" i="3"/>
  <c r="S1879" i="3"/>
  <c r="U1886" i="3"/>
  <c r="S1895" i="3"/>
  <c r="S1903" i="3"/>
  <c r="S1908" i="3"/>
  <c r="S1912" i="3"/>
  <c r="R1921" i="3"/>
  <c r="S1926" i="3"/>
  <c r="U1931" i="3"/>
  <c r="S1934" i="3"/>
  <c r="S1936" i="3"/>
  <c r="R1950" i="3"/>
  <c r="U1967" i="3"/>
  <c r="R1974" i="3"/>
  <c r="S1976" i="3"/>
  <c r="U1977" i="3"/>
  <c r="R1983" i="3"/>
  <c r="U1998" i="3"/>
  <c r="C45" i="5"/>
  <c r="U1947" i="3"/>
  <c r="S1963" i="3"/>
  <c r="S1982" i="3"/>
  <c r="U1983" i="3"/>
  <c r="S2002" i="3"/>
  <c r="R2020" i="3"/>
  <c r="U2024" i="3"/>
  <c r="B6" i="5"/>
  <c r="D45" i="5"/>
  <c r="H30" i="5"/>
  <c r="G51" i="5"/>
  <c r="G52" i="5"/>
  <c r="G53" i="5"/>
  <c r="D53" i="5"/>
  <c r="I30" i="5"/>
  <c r="R36" i="3"/>
  <c r="S47" i="3"/>
  <c r="I29" i="5"/>
  <c r="S59" i="3"/>
  <c r="U61" i="3"/>
  <c r="U71" i="3"/>
  <c r="U80" i="3"/>
  <c r="R86" i="3"/>
  <c r="S89" i="3"/>
  <c r="U91" i="3"/>
  <c r="U102" i="3"/>
  <c r="S113" i="3"/>
  <c r="U115" i="3"/>
  <c r="U141" i="3"/>
  <c r="R160" i="3"/>
  <c r="S165" i="3"/>
  <c r="U186" i="3"/>
  <c r="R188" i="3"/>
  <c r="U197" i="3"/>
  <c r="R204" i="3"/>
  <c r="S212" i="3"/>
  <c r="R218" i="3"/>
  <c r="U228" i="3"/>
  <c r="R228" i="3"/>
  <c r="U270" i="3"/>
  <c r="R390" i="3"/>
  <c r="B81" i="5"/>
  <c r="F28" i="5"/>
  <c r="E35" i="5"/>
  <c r="D35" i="5"/>
  <c r="B75" i="5"/>
  <c r="D49" i="5"/>
  <c r="D28" i="5"/>
  <c r="F35" i="5"/>
  <c r="E28" i="5"/>
  <c r="D51" i="5"/>
  <c r="D50" i="5"/>
  <c r="U30" i="3"/>
  <c r="S48" i="3"/>
  <c r="R52" i="3"/>
  <c r="S60" i="3"/>
  <c r="U74" i="3"/>
  <c r="U83" i="3"/>
  <c r="U121" i="3"/>
  <c r="U131" i="3"/>
  <c r="U134" i="3"/>
  <c r="U144" i="3"/>
  <c r="U161" i="3"/>
  <c r="U189" i="3"/>
  <c r="U224" i="3"/>
  <c r="U236" i="3"/>
  <c r="R236" i="3"/>
  <c r="C69" i="5"/>
  <c r="S84" i="3"/>
  <c r="S122" i="3"/>
  <c r="S125" i="3"/>
  <c r="S138" i="3"/>
  <c r="S157" i="3"/>
  <c r="S160" i="3"/>
  <c r="S170" i="3"/>
  <c r="R184" i="3"/>
  <c r="S188" i="3"/>
  <c r="S204" i="3"/>
  <c r="S216" i="3"/>
  <c r="U390" i="3"/>
  <c r="D66" i="5"/>
  <c r="C70" i="5"/>
  <c r="B15" i="5"/>
  <c r="B16" i="5" s="1"/>
  <c r="S14" i="3"/>
  <c r="S19" i="3"/>
  <c r="D54" i="5"/>
  <c r="S43" i="3"/>
  <c r="H31" i="5"/>
  <c r="R58" i="3"/>
  <c r="U67" i="3"/>
  <c r="U86" i="3"/>
  <c r="R88" i="3"/>
  <c r="S98" i="3"/>
  <c r="R106" i="3"/>
  <c r="S128" i="3"/>
  <c r="R149" i="3"/>
  <c r="U153" i="3"/>
  <c r="R164" i="3"/>
  <c r="R183" i="3"/>
  <c r="R208" i="3"/>
  <c r="U218" i="3"/>
  <c r="R238" i="3"/>
  <c r="R326" i="3"/>
  <c r="U378" i="3"/>
  <c r="C65" i="5"/>
  <c r="C68" i="5"/>
  <c r="I34" i="5"/>
  <c r="D52" i="5"/>
  <c r="R26" i="3"/>
  <c r="U47" i="3"/>
  <c r="G50" i="5"/>
  <c r="R80" i="3"/>
  <c r="R102" i="3"/>
  <c r="R286" i="3"/>
  <c r="R302" i="3"/>
  <c r="R330" i="3"/>
  <c r="R354" i="3"/>
  <c r="D70" i="5"/>
  <c r="D69" i="5"/>
  <c r="G30" i="5"/>
  <c r="G29" i="5"/>
  <c r="S131" i="3"/>
  <c r="S161" i="3"/>
  <c r="S189" i="3"/>
  <c r="C67" i="5"/>
  <c r="C66" i="5"/>
  <c r="R42" i="3"/>
  <c r="R74" i="3"/>
  <c r="R83" i="3"/>
  <c r="U106" i="3"/>
  <c r="R121" i="3"/>
  <c r="U125" i="3"/>
  <c r="R134" i="3"/>
  <c r="R144" i="3"/>
  <c r="U149" i="3"/>
  <c r="U157" i="3"/>
  <c r="U183" i="3"/>
  <c r="R212" i="3"/>
  <c r="R224" i="3"/>
  <c r="U238" i="3"/>
  <c r="R270" i="3"/>
  <c r="U286" i="3"/>
  <c r="U302" i="3"/>
  <c r="U330" i="3"/>
  <c r="U354" i="3"/>
  <c r="U854" i="3"/>
  <c r="R854" i="3"/>
  <c r="U863" i="3"/>
  <c r="R863" i="3"/>
  <c r="U919" i="3"/>
  <c r="R919" i="3"/>
  <c r="S1038" i="3"/>
  <c r="R1038" i="3"/>
  <c r="U1364" i="3"/>
  <c r="R1364" i="3"/>
  <c r="R264" i="3"/>
  <c r="R276" i="3"/>
  <c r="R284" i="3"/>
  <c r="R296" i="3"/>
  <c r="R300" i="3"/>
  <c r="R310" i="3"/>
  <c r="R324" i="3"/>
  <c r="R344" i="3"/>
  <c r="R352" i="3"/>
  <c r="R362" i="3"/>
  <c r="R366" i="3"/>
  <c r="R372" i="3"/>
  <c r="R382" i="3"/>
  <c r="R388" i="3"/>
  <c r="R396" i="3"/>
  <c r="R404" i="3"/>
  <c r="R412" i="3"/>
  <c r="R418" i="3"/>
  <c r="R422" i="3"/>
  <c r="R436" i="3"/>
  <c r="R444" i="3"/>
  <c r="S479" i="3"/>
  <c r="R495" i="3"/>
  <c r="U520" i="3"/>
  <c r="U710" i="3"/>
  <c r="R710" i="3"/>
  <c r="U744" i="3"/>
  <c r="R744" i="3"/>
  <c r="U818" i="3"/>
  <c r="R818" i="3"/>
  <c r="U464" i="3"/>
  <c r="U476" i="3"/>
  <c r="S528" i="3"/>
  <c r="S551" i="3"/>
  <c r="R564" i="3"/>
  <c r="U565" i="3"/>
  <c r="S572" i="3"/>
  <c r="U597" i="3"/>
  <c r="S602" i="3"/>
  <c r="U618" i="3"/>
  <c r="U636" i="3"/>
  <c r="S648" i="3"/>
  <c r="S738" i="3"/>
  <c r="S754" i="3"/>
  <c r="U772" i="3"/>
  <c r="R772" i="3"/>
  <c r="U826" i="3"/>
  <c r="R826" i="3"/>
  <c r="R458" i="3"/>
  <c r="U490" i="3"/>
  <c r="S494" i="3"/>
  <c r="U495" i="3"/>
  <c r="R538" i="3"/>
  <c r="U539" i="3"/>
  <c r="U551" i="3"/>
  <c r="U560" i="3"/>
  <c r="U686" i="3"/>
  <c r="R686" i="3"/>
  <c r="U834" i="3"/>
  <c r="R834" i="3"/>
  <c r="U738" i="3"/>
  <c r="R738" i="3"/>
  <c r="U754" i="3"/>
  <c r="R754" i="3"/>
  <c r="U849" i="3"/>
  <c r="S849" i="3"/>
  <c r="R849" i="3"/>
  <c r="S466" i="3"/>
  <c r="U467" i="3"/>
  <c r="U525" i="3"/>
  <c r="U528" i="3"/>
  <c r="R530" i="3"/>
  <c r="U531" i="3"/>
  <c r="U564" i="3"/>
  <c r="U572" i="3"/>
  <c r="U602" i="3"/>
  <c r="U648" i="3"/>
  <c r="U714" i="3"/>
  <c r="R714" i="3"/>
  <c r="S764" i="3"/>
  <c r="U780" i="3"/>
  <c r="R780" i="3"/>
  <c r="S798" i="3"/>
  <c r="U458" i="3"/>
  <c r="U485" i="3"/>
  <c r="S520" i="3"/>
  <c r="U538" i="3"/>
  <c r="S565" i="3"/>
  <c r="U694" i="3"/>
  <c r="R694" i="3"/>
  <c r="U700" i="3"/>
  <c r="R700" i="3"/>
  <c r="S863" i="3"/>
  <c r="F34" i="5"/>
  <c r="D34" i="5"/>
  <c r="E34" i="5"/>
  <c r="S459" i="3"/>
  <c r="R464" i="3"/>
  <c r="R476" i="3"/>
  <c r="R479" i="3"/>
  <c r="S539" i="3"/>
  <c r="U541" i="3"/>
  <c r="S555" i="3"/>
  <c r="S597" i="3"/>
  <c r="U610" i="3"/>
  <c r="S618" i="3"/>
  <c r="S636" i="3"/>
  <c r="U656" i="3"/>
  <c r="S710" i="3"/>
  <c r="U724" i="3"/>
  <c r="R724" i="3"/>
  <c r="S744" i="3"/>
  <c r="U764" i="3"/>
  <c r="R764" i="3"/>
  <c r="U798" i="3"/>
  <c r="R798" i="3"/>
  <c r="S818" i="3"/>
  <c r="S840" i="3"/>
  <c r="U876" i="3"/>
  <c r="R876" i="3"/>
  <c r="S988" i="3"/>
  <c r="R988" i="3"/>
  <c r="S838" i="3"/>
  <c r="S853" i="3"/>
  <c r="U864" i="3"/>
  <c r="R887" i="3"/>
  <c r="R897" i="3"/>
  <c r="S918" i="3"/>
  <c r="R951" i="3"/>
  <c r="S1012" i="3"/>
  <c r="R1012" i="3"/>
  <c r="U1015" i="3"/>
  <c r="S1031" i="3"/>
  <c r="U1038" i="3"/>
  <c r="U1099" i="3"/>
  <c r="S1105" i="3"/>
  <c r="U1125" i="3"/>
  <c r="S1195" i="3"/>
  <c r="S1221" i="3"/>
  <c r="U1251" i="3"/>
  <c r="S870" i="3"/>
  <c r="U906" i="3"/>
  <c r="U947" i="3"/>
  <c r="U988" i="3"/>
  <c r="U1298" i="3"/>
  <c r="R1298" i="3"/>
  <c r="S1327" i="3"/>
  <c r="R1327" i="3"/>
  <c r="U1469" i="3"/>
  <c r="R1469" i="3"/>
  <c r="U840" i="3"/>
  <c r="S861" i="3"/>
  <c r="R871" i="3"/>
  <c r="U872" i="3"/>
  <c r="S883" i="3"/>
  <c r="S928" i="3"/>
  <c r="R929" i="3"/>
  <c r="S940" i="3"/>
  <c r="R992" i="3"/>
  <c r="U1035" i="3"/>
  <c r="S1075" i="3"/>
  <c r="U1243" i="3"/>
  <c r="S1276" i="3"/>
  <c r="U1327" i="3"/>
  <c r="R837" i="3"/>
  <c r="S846" i="3"/>
  <c r="R861" i="3"/>
  <c r="R883" i="3"/>
  <c r="S893" i="3"/>
  <c r="R928" i="3"/>
  <c r="R940" i="3"/>
  <c r="U951" i="3"/>
  <c r="R962" i="3"/>
  <c r="S967" i="3"/>
  <c r="R991" i="3"/>
  <c r="U992" i="3"/>
  <c r="S1028" i="3"/>
  <c r="R1028" i="3"/>
  <c r="U1031" i="3"/>
  <c r="U1105" i="3"/>
  <c r="S1121" i="3"/>
  <c r="U1195" i="3"/>
  <c r="S1263" i="3"/>
  <c r="S1290" i="3"/>
  <c r="R1290" i="3"/>
  <c r="U1332" i="3"/>
  <c r="R1332" i="3"/>
  <c r="R842" i="3"/>
  <c r="S854" i="3"/>
  <c r="R874" i="3"/>
  <c r="S876" i="3"/>
  <c r="S919" i="3"/>
  <c r="S1015" i="3"/>
  <c r="U1075" i="3"/>
  <c r="S1099" i="3"/>
  <c r="S1125" i="3"/>
  <c r="S1251" i="3"/>
  <c r="U1290" i="3"/>
  <c r="S1364" i="3"/>
  <c r="S845" i="3"/>
  <c r="U856" i="3"/>
  <c r="U878" i="3"/>
  <c r="S908" i="3"/>
  <c r="R936" i="3"/>
  <c r="R942" i="3"/>
  <c r="R947" i="3"/>
  <c r="U967" i="3"/>
  <c r="U991" i="3"/>
  <c r="R1000" i="3"/>
  <c r="S1005" i="3"/>
  <c r="S1022" i="3"/>
  <c r="R1022" i="3"/>
  <c r="S1061" i="3"/>
  <c r="U1121" i="3"/>
  <c r="S1235" i="3"/>
  <c r="S1247" i="3"/>
  <c r="U1263" i="3"/>
  <c r="U1307" i="3"/>
  <c r="R1307" i="3"/>
  <c r="U1308" i="3"/>
  <c r="U1348" i="3"/>
  <c r="U1365" i="3"/>
  <c r="R1316" i="3"/>
  <c r="R1389" i="3"/>
  <c r="S1424" i="3"/>
  <c r="R1424" i="3"/>
  <c r="U1276" i="3"/>
  <c r="S1288" i="3"/>
  <c r="S1302" i="3"/>
  <c r="S1305" i="3"/>
  <c r="S1319" i="3"/>
  <c r="S1341" i="3"/>
  <c r="S1382" i="3"/>
  <c r="S1396" i="3"/>
  <c r="S1410" i="3"/>
  <c r="S1475" i="3"/>
  <c r="U1475" i="3"/>
  <c r="R1305" i="3"/>
  <c r="R1319" i="3"/>
  <c r="S1324" i="3"/>
  <c r="R1341" i="3"/>
  <c r="U1360" i="3"/>
  <c r="R1410" i="3"/>
  <c r="S1465" i="3"/>
  <c r="U1465" i="3"/>
  <c r="R1042" i="3"/>
  <c r="R1052" i="3"/>
  <c r="R1072" i="3"/>
  <c r="R1078" i="3"/>
  <c r="R1088" i="3"/>
  <c r="R1094" i="3"/>
  <c r="R1118" i="3"/>
  <c r="R1128" i="3"/>
  <c r="R1146" i="3"/>
  <c r="R1168" i="3"/>
  <c r="R1176" i="3"/>
  <c r="R1180" i="3"/>
  <c r="R1188" i="3"/>
  <c r="R1198" i="3"/>
  <c r="R1212" i="3"/>
  <c r="R1216" i="3"/>
  <c r="R1226" i="3"/>
  <c r="R1258" i="3"/>
  <c r="R1266" i="3"/>
  <c r="R1272" i="3"/>
  <c r="S1280" i="3"/>
  <c r="R1282" i="3"/>
  <c r="S1298" i="3"/>
  <c r="R1312" i="3"/>
  <c r="S1332" i="3"/>
  <c r="R1337" i="3"/>
  <c r="R1344" i="3"/>
  <c r="S1323" i="3"/>
  <c r="S1337" i="3"/>
  <c r="U1407" i="3"/>
  <c r="S1422" i="3"/>
  <c r="S1456" i="3"/>
  <c r="U1383" i="3"/>
  <c r="R1426" i="3"/>
  <c r="S1464" i="3"/>
  <c r="U1466" i="3"/>
  <c r="R1468" i="3"/>
  <c r="S1477" i="3"/>
  <c r="S1484" i="3"/>
  <c r="S1487" i="3"/>
  <c r="S1492" i="3"/>
  <c r="U1496" i="3"/>
  <c r="S1501" i="3"/>
  <c r="U1537" i="3"/>
  <c r="S1588" i="3"/>
  <c r="S1606" i="3"/>
  <c r="U1359" i="3"/>
  <c r="S1373" i="3"/>
  <c r="R1380" i="3"/>
  <c r="S1393" i="3"/>
  <c r="R1400" i="3"/>
  <c r="U1443" i="3"/>
  <c r="U1456" i="3"/>
  <c r="R1464" i="3"/>
  <c r="R1484" i="3"/>
  <c r="U1485" i="3"/>
  <c r="R1492" i="3"/>
  <c r="R1501" i="3"/>
  <c r="S1511" i="3"/>
  <c r="R1511" i="3"/>
  <c r="S1546" i="3"/>
  <c r="U1594" i="3"/>
  <c r="S1594" i="3"/>
  <c r="R1606" i="3"/>
  <c r="R1440" i="3"/>
  <c r="U1588" i="3"/>
  <c r="R1588" i="3"/>
  <c r="U1600" i="3"/>
  <c r="S1600" i="3"/>
  <c r="R1600" i="3"/>
  <c r="R1372" i="3"/>
  <c r="U1487" i="3"/>
  <c r="U1546" i="3"/>
  <c r="U1563" i="3"/>
  <c r="U1622" i="3"/>
  <c r="R1622" i="3"/>
  <c r="U1389" i="3"/>
  <c r="S1405" i="3"/>
  <c r="U1413" i="3"/>
  <c r="S1427" i="3"/>
  <c r="S1469" i="3"/>
  <c r="S1485" i="3"/>
  <c r="U1568" i="3"/>
  <c r="S1504" i="3"/>
  <c r="U1519" i="3"/>
  <c r="S1556" i="3"/>
  <c r="S1579" i="3"/>
  <c r="S1622" i="3"/>
  <c r="U1625" i="3"/>
  <c r="S1628" i="3"/>
  <c r="R1648" i="3"/>
  <c r="S1663" i="3"/>
  <c r="U1666" i="3"/>
  <c r="R1696" i="3"/>
  <c r="U1706" i="3"/>
  <c r="R1732" i="3"/>
  <c r="R1773" i="3"/>
  <c r="U1787" i="3"/>
  <c r="U1835" i="3"/>
  <c r="R1858" i="3"/>
  <c r="S1947" i="3"/>
  <c r="S1984" i="3"/>
  <c r="R1991" i="3"/>
  <c r="S1994" i="3"/>
  <c r="U1994" i="3"/>
  <c r="R1789" i="3"/>
  <c r="S1789" i="3"/>
  <c r="U1789" i="3"/>
  <c r="R1729" i="3"/>
  <c r="R1821" i="3"/>
  <c r="R1855" i="3"/>
  <c r="U1855" i="3"/>
  <c r="U1858" i="3"/>
  <c r="R1909" i="3"/>
  <c r="R1923" i="3"/>
  <c r="R1977" i="3"/>
  <c r="U1980" i="3"/>
  <c r="U1481" i="3"/>
  <c r="U1601" i="3"/>
  <c r="S1609" i="3"/>
  <c r="S1634" i="3"/>
  <c r="S1638" i="3"/>
  <c r="S1658" i="3"/>
  <c r="S1668" i="3"/>
  <c r="U1678" i="3"/>
  <c r="S1728" i="3"/>
  <c r="U1732" i="3"/>
  <c r="R1756" i="3"/>
  <c r="S1758" i="3"/>
  <c r="R1793" i="3"/>
  <c r="S1812" i="3"/>
  <c r="R1826" i="3"/>
  <c r="R1845" i="3"/>
  <c r="U1849" i="3"/>
  <c r="S1855" i="3"/>
  <c r="U1905" i="3"/>
  <c r="U1942" i="3"/>
  <c r="U2009" i="3"/>
  <c r="R2011" i="3"/>
  <c r="U1507" i="3"/>
  <c r="U1531" i="3"/>
  <c r="S1549" i="3"/>
  <c r="S1571" i="3"/>
  <c r="S1591" i="3"/>
  <c r="R1598" i="3"/>
  <c r="R1666" i="3"/>
  <c r="S1670" i="3"/>
  <c r="S1688" i="3"/>
  <c r="R1728" i="3"/>
  <c r="U1729" i="3"/>
  <c r="S1780" i="3"/>
  <c r="R1780" i="3"/>
  <c r="R1795" i="3"/>
  <c r="S1835" i="3"/>
  <c r="S1847" i="3"/>
  <c r="S1872" i="3"/>
  <c r="U1872" i="3"/>
  <c r="S1951" i="3"/>
  <c r="R1574" i="3"/>
  <c r="U1610" i="3"/>
  <c r="U1759" i="3"/>
  <c r="R1951" i="3"/>
  <c r="R1581" i="3"/>
  <c r="U1728" i="3"/>
  <c r="U1751" i="3"/>
  <c r="R1758" i="3"/>
  <c r="R1787" i="3"/>
  <c r="R1847" i="3"/>
  <c r="U1847" i="3"/>
  <c r="R1913" i="3"/>
  <c r="U1491" i="3"/>
  <c r="S1513" i="3"/>
  <c r="U1523" i="3"/>
  <c r="S1537" i="3"/>
  <c r="R1548" i="3"/>
  <c r="S1563" i="3"/>
  <c r="R1570" i="3"/>
  <c r="R1590" i="3"/>
  <c r="U1609" i="3"/>
  <c r="U1632" i="3"/>
  <c r="R1646" i="3"/>
  <c r="R1672" i="3"/>
  <c r="R1702" i="3"/>
  <c r="R1720" i="3"/>
  <c r="U1755" i="3"/>
  <c r="S1913" i="3"/>
  <c r="R1926" i="3"/>
  <c r="R1931" i="3"/>
  <c r="R1953" i="3"/>
  <c r="S1991" i="3"/>
  <c r="U1673" i="3"/>
  <c r="U1726" i="3"/>
  <c r="U1786" i="3"/>
  <c r="U1808" i="3"/>
  <c r="R1880" i="3"/>
  <c r="U1938" i="3"/>
  <c r="U1984" i="3"/>
  <c r="U2006" i="3"/>
  <c r="U1684" i="3"/>
  <c r="S1724" i="3"/>
  <c r="R1746" i="3"/>
  <c r="S1751" i="3"/>
  <c r="S1765" i="3"/>
  <c r="S1793" i="3"/>
  <c r="S1797" i="3"/>
  <c r="S1821" i="3"/>
  <c r="R1832" i="3"/>
  <c r="U1832" i="3"/>
  <c r="U1909" i="3"/>
  <c r="S1923" i="3"/>
  <c r="S1930" i="3"/>
  <c r="R1958" i="3"/>
  <c r="R1975" i="3"/>
  <c r="S1625" i="3"/>
  <c r="R1654" i="3"/>
  <c r="R1678" i="3"/>
  <c r="S1696" i="3"/>
  <c r="S1706" i="3"/>
  <c r="R1751" i="3"/>
  <c r="U1773" i="3"/>
  <c r="U1780" i="3"/>
  <c r="R1812" i="3"/>
  <c r="S1832" i="3"/>
  <c r="U1880" i="3"/>
  <c r="R1917" i="3"/>
  <c r="R1943" i="3"/>
  <c r="R1999" i="3"/>
  <c r="R2017" i="3"/>
  <c r="U1693" i="3"/>
  <c r="U1715" i="3"/>
  <c r="R1819" i="3"/>
  <c r="U1844" i="3"/>
  <c r="S1853" i="3"/>
  <c r="S1889" i="3"/>
  <c r="S1929" i="3"/>
  <c r="R1946" i="3"/>
  <c r="S1980" i="3"/>
  <c r="U2016" i="3"/>
  <c r="S1679" i="3"/>
  <c r="R1686" i="3"/>
  <c r="S1703" i="3"/>
  <c r="U1711" i="3"/>
  <c r="S1769" i="3"/>
  <c r="U1777" i="3"/>
  <c r="S1795" i="3"/>
  <c r="S1808" i="3"/>
  <c r="S1845" i="3"/>
  <c r="S1850" i="3"/>
  <c r="R1853" i="3"/>
  <c r="R1885" i="3"/>
  <c r="U1912" i="3"/>
  <c r="R1929" i="3"/>
  <c r="U1930" i="3"/>
  <c r="U1971" i="3"/>
  <c r="R1980" i="3"/>
  <c r="S2017" i="3"/>
  <c r="S1784" i="3"/>
  <c r="U1791" i="3"/>
  <c r="U1810" i="3"/>
  <c r="R1844" i="3"/>
  <c r="U1846" i="3"/>
  <c r="S1858" i="3"/>
  <c r="S1874" i="3"/>
  <c r="S1886" i="3"/>
  <c r="R1906" i="3"/>
  <c r="U1932" i="3"/>
  <c r="S1952" i="3"/>
  <c r="R1969" i="3"/>
  <c r="U2021" i="3"/>
  <c r="S2006" i="3"/>
  <c r="R2009" i="3"/>
  <c r="R2016" i="3"/>
  <c r="F45" i="5"/>
  <c r="U1802" i="3"/>
  <c r="S1816" i="3"/>
  <c r="U1826" i="3"/>
  <c r="R1849" i="3"/>
  <c r="R1879" i="3"/>
  <c r="S1896" i="3"/>
  <c r="R1905" i="3"/>
  <c r="S1918" i="3"/>
  <c r="U1924" i="3"/>
  <c r="S1938" i="3"/>
  <c r="R1945" i="3"/>
  <c r="U1992" i="3"/>
  <c r="S2014" i="3"/>
  <c r="B45" i="5"/>
  <c r="G35" i="5" l="1"/>
  <c r="G34" i="5"/>
  <c r="I28" i="5"/>
  <c r="H34" i="5"/>
  <c r="H28" i="5"/>
  <c r="H35" i="5"/>
  <c r="G28" i="5"/>
</calcChain>
</file>

<file path=xl/sharedStrings.xml><?xml version="1.0" encoding="utf-8"?>
<sst xmlns="http://schemas.openxmlformats.org/spreadsheetml/2006/main" count="93908" uniqueCount="12808">
  <si>
    <t>Greek Pantheon Tech Directory</t>
  </si>
  <si>
    <t>150 fictional tech companies, 10 products each. All company, product and specification data is fictional sample data.</t>
  </si>
  <si>
    <t>LEGEND</t>
  </si>
  <si>
    <t>Color</t>
  </si>
  <si>
    <t>Company Type</t>
  </si>
  <si>
    <t>Count</t>
  </si>
  <si>
    <t>Headphones &amp; Earbuds</t>
  </si>
  <si>
    <t>Laptops</t>
  </si>
  <si>
    <t>Smartphones &amp; Tablets</t>
  </si>
  <si>
    <t>Computer Hardware</t>
  </si>
  <si>
    <t>Total</t>
  </si>
  <si>
    <t>#</t>
  </si>
  <si>
    <t>Company</t>
  </si>
  <si>
    <t>Category</t>
  </si>
  <si>
    <t>Other Names (short names, misspellings)</t>
  </si>
  <si>
    <t>Standard Warranty</t>
  </si>
  <si>
    <t>Company Certifications</t>
  </si>
  <si>
    <t>Use-Case Focus</t>
  </si>
  <si>
    <t>Product Categories</t>
  </si>
  <si>
    <t>Product 1</t>
  </si>
  <si>
    <t>Price 1</t>
  </si>
  <si>
    <t>Product 2</t>
  </si>
  <si>
    <t>Price 2</t>
  </si>
  <si>
    <t>Product 3</t>
  </si>
  <si>
    <t>Price 3</t>
  </si>
  <si>
    <t>Product 4</t>
  </si>
  <si>
    <t>Price 4</t>
  </si>
  <si>
    <t>Product 5</t>
  </si>
  <si>
    <t>Price 5</t>
  </si>
  <si>
    <t>Product 6</t>
  </si>
  <si>
    <t>Price 6</t>
  </si>
  <si>
    <t>Product 7</t>
  </si>
  <si>
    <t>Price 7</t>
  </si>
  <si>
    <t>Product 8</t>
  </si>
  <si>
    <t>Price 8</t>
  </si>
  <si>
    <t>Product 9</t>
  </si>
  <si>
    <t>Price 9</t>
  </si>
  <si>
    <t>Product 10</t>
  </si>
  <si>
    <t>Price 10</t>
  </si>
  <si>
    <t>Lowest Price</t>
  </si>
  <si>
    <t>Highest Price</t>
  </si>
  <si>
    <t>Average Price</t>
  </si>
  <si>
    <t>Return Policy (days) (generated)</t>
  </si>
  <si>
    <t>Secondary-Market Profile</t>
  </si>
  <si>
    <t>Total Offers</t>
  </si>
  <si>
    <t>Open Box Offers</t>
  </si>
  <si>
    <t>Refurbished Offers</t>
  </si>
  <si>
    <t>Used Offers</t>
  </si>
  <si>
    <t>Clearance Offers</t>
  </si>
  <si>
    <t>Previous-Gen Products</t>
  </si>
  <si>
    <t>Lowest Offer Price</t>
  </si>
  <si>
    <t>Morpheus</t>
  </si>
  <si>
    <t>Morpheus Audio; MORPHEUS; Morpheuss; Morppheus</t>
  </si>
  <si>
    <t>1 year limited</t>
  </si>
  <si>
    <t>ISO 9001, ISO 14001, ISO 45001</t>
  </si>
  <si>
    <t>travel, running, audiophile, outdoor</t>
  </si>
  <si>
    <t>Earbuds, Headphones, Headset</t>
  </si>
  <si>
    <t>Morpheus Onyx Air Kids Headphones</t>
  </si>
  <si>
    <t>Morpheus Nova Ultra Wired In-Ear Monitors</t>
  </si>
  <si>
    <t>Morpheus Spark Sport Earbuds</t>
  </si>
  <si>
    <t>Morpheus Arc Open-Ear Earbuds</t>
  </si>
  <si>
    <t>Morpheus Quanta X Gaming Headset</t>
  </si>
  <si>
    <t>Morpheus Pulse X Bone Conduction Headphones</t>
  </si>
  <si>
    <t>Morpheus Rift Plus ANC Over-Ear Headphones</t>
  </si>
  <si>
    <t>Morpheus Vibe Lite True Wireless Earbuds</t>
  </si>
  <si>
    <t>Morpheus Onyx Air Studio Monitor Headphones</t>
  </si>
  <si>
    <t>Morpheus Onyx Lite Audiophile Planar Headphones</t>
  </si>
  <si>
    <t>Clears older-generation inventory</t>
  </si>
  <si>
    <t>Carpo</t>
  </si>
  <si>
    <t>Carpo Audio; CARPO; Carpoo; Crapo</t>
  </si>
  <si>
    <t>ISO 9001, WEEE Registered, ISO/IEC 27001</t>
  </si>
  <si>
    <t>travel, running, school, commute</t>
  </si>
  <si>
    <t>Earbuds, Headphones</t>
  </si>
  <si>
    <t>Carpo Apex Plus Kids Headphones</t>
  </si>
  <si>
    <t>Carpo Nova On-Ear Headphones</t>
  </si>
  <si>
    <t>Carpo Quanta Air Bone Conduction Headphones</t>
  </si>
  <si>
    <t>Carpo Lumen Pro Open-Ear Earbuds</t>
  </si>
  <si>
    <t>Carpo Flux Pro Sport Earbuds</t>
  </si>
  <si>
    <t>Carpo Nova Air Wired In-Ear Monitors</t>
  </si>
  <si>
    <t>Carpo Nova Plus Studio Monitor Headphones</t>
  </si>
  <si>
    <t>Carpo Nova ANC Over-Ear Headphones</t>
  </si>
  <si>
    <t>Carpo Halo Max Sleep Earbuds</t>
  </si>
  <si>
    <t>Carpo Lumen Air Audiophile Planar Headphones</t>
  </si>
  <si>
    <t>Himeros</t>
  </si>
  <si>
    <t>Himeros Audio; HIMEROS; Himeroos; Himeeros</t>
  </si>
  <si>
    <t>ISO 9001, ISO 45001, ISO/IEC 27001</t>
  </si>
  <si>
    <t>travel, running, school, outdoor</t>
  </si>
  <si>
    <t>Himeros Volt SE Kids Headphones</t>
  </si>
  <si>
    <t>Himeros Echo SE Sport Earbuds</t>
  </si>
  <si>
    <t>Himeros Wave Max Bone Conduction Headphones</t>
  </si>
  <si>
    <t>Himeros Halo Pro Sleep Earbuds</t>
  </si>
  <si>
    <t>Himeros Arc True Wireless Earbuds</t>
  </si>
  <si>
    <t>Himeros Sable SE On-Ear Headphones</t>
  </si>
  <si>
    <t>Himeros Flux Studio Monitor Headphones</t>
  </si>
  <si>
    <t>Himeros Aeon Lite Open-Ear Earbuds</t>
  </si>
  <si>
    <t>Himeros Sable Gaming Headset</t>
  </si>
  <si>
    <t>Himeros Aeon Audiophile Planar Headphones</t>
  </si>
  <si>
    <t>Mixed secondary-market inventory</t>
  </si>
  <si>
    <t>Doris</t>
  </si>
  <si>
    <t>Doris Audio; DORIS; Dooris; Doirs</t>
  </si>
  <si>
    <t>ISO 9001, WEEE Registered, ISO 14001</t>
  </si>
  <si>
    <t>travel, commute, school, everyday</t>
  </si>
  <si>
    <t>Doris Halo SE Kids Headphones</t>
  </si>
  <si>
    <t>Doris Echo X On-Ear Headphones</t>
  </si>
  <si>
    <t>Doris Rift Ultra True Wireless Earbuds</t>
  </si>
  <si>
    <t>Doris Halo Wired In-Ear Monitors</t>
  </si>
  <si>
    <t>Doris Vertex Air Sleep Earbuds</t>
  </si>
  <si>
    <t>Doris Echo Lite Bone Conduction Headphones</t>
  </si>
  <si>
    <t>Doris Echo Plus Gaming Headset</t>
  </si>
  <si>
    <t>Doris Pulse SE ANC Over-Ear Headphones</t>
  </si>
  <si>
    <t>Doris Rift Air Studio Monitor Headphones</t>
  </si>
  <si>
    <t>Doris Vibe Pro Audiophile Planar Headphones</t>
  </si>
  <si>
    <t>New products only / minimal secondary inventory</t>
  </si>
  <si>
    <t>Deimos</t>
  </si>
  <si>
    <t>Deimos Audio; DEIMOS; Deimmos; Diemos</t>
  </si>
  <si>
    <t>ISO 9001, RoHS Compliant, ISO 45001</t>
  </si>
  <si>
    <t>commute, running, travel, everyday</t>
  </si>
  <si>
    <t>Deimos Aeon X On-Ear Headphones</t>
  </si>
  <si>
    <t>Deimos Quanta X Sport Earbuds</t>
  </si>
  <si>
    <t>Deimos Crest Bone Conduction Headphones</t>
  </si>
  <si>
    <t>Deimos Lumen X True Wireless Earbuds</t>
  </si>
  <si>
    <t>Deimos Aeon Plus Open-Ear Earbuds</t>
  </si>
  <si>
    <t>Deimos Halo Plus Sleep Earbuds</t>
  </si>
  <si>
    <t>Deimos Core SE Studio Monitor Headphones</t>
  </si>
  <si>
    <t>Deimos Apex X ANC Over-Ear Headphones</t>
  </si>
  <si>
    <t>Deimos Rift Wired In-Ear Monitors</t>
  </si>
  <si>
    <t>Deimos Orbit Plus Audiophile Planar Headphones</t>
  </si>
  <si>
    <t>Official certified-refurbished program</t>
  </si>
  <si>
    <t>Asteria</t>
  </si>
  <si>
    <t>Asteria Audio; ASTERIA; Asteri; Atseria</t>
  </si>
  <si>
    <t>ISO 9001, WEEE Registered, ISO 45001</t>
  </si>
  <si>
    <t>commute, travel, everyday, running</t>
  </si>
  <si>
    <t>Asteria Apex Air On-Ear Headphones</t>
  </si>
  <si>
    <t>Asteria Core Sport Earbuds</t>
  </si>
  <si>
    <t>Asteria Core Max Gaming Headset</t>
  </si>
  <si>
    <t>Asteria Volt Max Wired In-Ear Monitors</t>
  </si>
  <si>
    <t>Asteria Drift Air Bone Conduction Headphones</t>
  </si>
  <si>
    <t>Asteria Halo Plus True Wireless Earbuds</t>
  </si>
  <si>
    <t>Asteria Aeon Air ANC Over-Ear Headphones</t>
  </si>
  <si>
    <t>Asteria Rift Studio Monitor Headphones</t>
  </si>
  <si>
    <t>Asteria Prism X Sleep Earbuds</t>
  </si>
  <si>
    <t>Asteria Blaze Air Audiophile Planar Headphones</t>
  </si>
  <si>
    <t>Tethys</t>
  </si>
  <si>
    <t>Tethys Audio; TETHYS; Tethyys; Teethys</t>
  </si>
  <si>
    <t>ISO 9001, ISO/IEC 27001, ISO 14001</t>
  </si>
  <si>
    <t>travel, commute, school, running</t>
  </si>
  <si>
    <t>Tethys Pulse Kids Headphones</t>
  </si>
  <si>
    <t>Tethys Quanta Lite Sport Earbuds</t>
  </si>
  <si>
    <t>Tethys Pulse Plus On-Ear Headphones</t>
  </si>
  <si>
    <t>Tethys Vertex Lite Gaming Headset</t>
  </si>
  <si>
    <t>Tethys Drift Max Sleep Earbuds</t>
  </si>
  <si>
    <t>Tethys Axis SE Bone Conduction Headphones</t>
  </si>
  <si>
    <t>Tethys Quanta Plus ANC Over-Ear Headphones</t>
  </si>
  <si>
    <t>Tethys Blaze Ultra Studio Monitor Headphones</t>
  </si>
  <si>
    <t>Tethys Echo Plus True Wireless Earbuds</t>
  </si>
  <si>
    <t>Tethys Prism Plus Audiophile Planar Headphones</t>
  </si>
  <si>
    <t>Budget-focused, little secondary inventory</t>
  </si>
  <si>
    <t>Menoetius</t>
  </si>
  <si>
    <t>Menoetius Audio; MENOETIUS; Menoetuis; Menoeetius</t>
  </si>
  <si>
    <t>ISO 9001, ISO/IEC 27001, WEEE Registered</t>
  </si>
  <si>
    <t>Menoetius Sable Lite On-Ear Headphones</t>
  </si>
  <si>
    <t>Menoetius Pulse Pro True Wireless Earbuds</t>
  </si>
  <si>
    <t>Menoetius Strata Open-Ear Earbuds</t>
  </si>
  <si>
    <t>Menoetius Sable Pro Bone Conduction Headphones</t>
  </si>
  <si>
    <t>Menoetius Wave Gaming Headset</t>
  </si>
  <si>
    <t>Menoetius Pulse Lite Sleep Earbuds</t>
  </si>
  <si>
    <t>Menoetius Volt Max Wired In-Ear Monitors</t>
  </si>
  <si>
    <t>Menoetius Arc Pro Studio Monitor Headphones</t>
  </si>
  <si>
    <t>Menoetius Strata Pro ANC Over-Ear Headphones</t>
  </si>
  <si>
    <t>Menoetius Sable SE Audiophile Planar Headphones</t>
  </si>
  <si>
    <t>Premium brand with strong open-box and refurbished business</t>
  </si>
  <si>
    <t>Phosphorus</t>
  </si>
  <si>
    <t>Phosphorus Audio; PHOSPHORUS; Phosphrous; Phosphhorus</t>
  </si>
  <si>
    <t>travel, school, running, commute</t>
  </si>
  <si>
    <t>Phosphorus Core Kids Headphones</t>
  </si>
  <si>
    <t>Phosphorus Quanta Max Gaming Headset</t>
  </si>
  <si>
    <t>Phosphorus Nimbus X Sleep Earbuds</t>
  </si>
  <si>
    <t>Phosphorus Crest Air Sport Earbuds</t>
  </si>
  <si>
    <t>Phosphorus Flux X ANC Over-Ear Headphones</t>
  </si>
  <si>
    <t>Phosphorus Lumen Max Studio Monitor Headphones</t>
  </si>
  <si>
    <t>Phosphorus Zen Open-Ear Earbuds</t>
  </si>
  <si>
    <t>Phosphorus Volt Plus Wired In-Ear Monitors</t>
  </si>
  <si>
    <t>Phosphorus Vertex On-Ear Headphones</t>
  </si>
  <si>
    <t>Phosphorus Rift Air Audiophile Planar Headphones</t>
  </si>
  <si>
    <t>Hedone</t>
  </si>
  <si>
    <t>Hedone Audio; HEDONE; Hedonee; Hedonne</t>
  </si>
  <si>
    <t>ISO 9001, ISO 14001, ISO/IEC 27001</t>
  </si>
  <si>
    <t>running, travel, everyday, commute</t>
  </si>
  <si>
    <t>Hedone Halo SE Gaming Headset</t>
  </si>
  <si>
    <t>Hedone Prism Pro Sport Earbuds</t>
  </si>
  <si>
    <t>Hedone Blaze Max Sleep Earbuds</t>
  </si>
  <si>
    <t>Hedone Nimbus Max On-Ear Headphones</t>
  </si>
  <si>
    <t>Hedone Aria Bone Conduction Headphones</t>
  </si>
  <si>
    <t>Hedone Apex Lite Open-Ear Earbuds</t>
  </si>
  <si>
    <t>Hedone Lumen Max True Wireless Earbuds</t>
  </si>
  <si>
    <t>Hedone Sable X Studio Monitor Headphones</t>
  </si>
  <si>
    <t>Hedone Drift Plus Wired In-Ear Monitors</t>
  </si>
  <si>
    <t>Hedone Prism SE Audiophile Planar Headphones</t>
  </si>
  <si>
    <t>Hebe</t>
  </si>
  <si>
    <t>Hebe Audio; HEBE; Heb; Hebbe</t>
  </si>
  <si>
    <t>ISO 9001, ISO 45001, RoHS Compliant</t>
  </si>
  <si>
    <t>travel, commute, audiophile, school</t>
  </si>
  <si>
    <t>Hebe Arc Ultra Wired In-Ear Monitors</t>
  </si>
  <si>
    <t>Hebe Apex X Kids Headphones</t>
  </si>
  <si>
    <t>Hebe Drift True Wireless Earbuds</t>
  </si>
  <si>
    <t>Hebe Aeon SE Open-Ear Earbuds</t>
  </si>
  <si>
    <t>Hebe Vibe On-Ear Headphones</t>
  </si>
  <si>
    <t>Hebe Axis SE Gaming Headset</t>
  </si>
  <si>
    <t>Hebe Prism Pro Sleep Earbuds</t>
  </si>
  <si>
    <t>Hebe Nimbus Pro ANC Over-Ear Headphones</t>
  </si>
  <si>
    <t>Hebe Strata Studio Monitor Headphones</t>
  </si>
  <si>
    <t>Hebe Nova Pro Audiophile Planar Headphones</t>
  </si>
  <si>
    <t>Glaucus</t>
  </si>
  <si>
    <t>Glaucus Audio; GLAUCUS; Glaucu; Glauucus</t>
  </si>
  <si>
    <t>travel, running, commute, school</t>
  </si>
  <si>
    <t>Glaucus Aria Air Kids Headphones</t>
  </si>
  <si>
    <t>Glaucus Sable Ultra Open-Ear Earbuds</t>
  </si>
  <si>
    <t>Glaucus Aria Air Bone Conduction Headphones</t>
  </si>
  <si>
    <t>Glaucus Quanta Lite True Wireless Earbuds</t>
  </si>
  <si>
    <t>Glaucus Zen Ultra Sport Earbuds</t>
  </si>
  <si>
    <t>Glaucus Orbit Air On-Ear Headphones</t>
  </si>
  <si>
    <t>Glaucus Drift Pro Gaming Headset</t>
  </si>
  <si>
    <t>Glaucus Core Pro ANC Over-Ear Headphones</t>
  </si>
  <si>
    <t>Glaucus Strata Ultra Studio Monitor Headphones</t>
  </si>
  <si>
    <t>Glaucus Onyx Air Audiophile Planar Headphones</t>
  </si>
  <si>
    <t>Zeus</t>
  </si>
  <si>
    <t>Zeus Audio; ZEUS; Zeuss; Zeu</t>
  </si>
  <si>
    <t>Zeus Axis Pro Kids Headphones</t>
  </si>
  <si>
    <t>Zeus Strata X Open-Ear Earbuds</t>
  </si>
  <si>
    <t>Zeus Nimbus X Sport Earbuds</t>
  </si>
  <si>
    <t>Zeus Echo Pro On-Ear Headphones</t>
  </si>
  <si>
    <t>Zeus Arc SE Studio Monitor Headphones</t>
  </si>
  <si>
    <t>Zeus Vertex SE ANC Over-Ear Headphones</t>
  </si>
  <si>
    <t>Zeus Strata SE Sleep Earbuds</t>
  </si>
  <si>
    <t>Zeus Spark Gaming Headset</t>
  </si>
  <si>
    <t>Zeus Volt Max True Wireless Earbuds</t>
  </si>
  <si>
    <t>Zeus Titan Ultra Audiophile Planar Headphones</t>
  </si>
  <si>
    <t>Soteria</t>
  </si>
  <si>
    <t>Soteria Audio; SOTERIA; Soteriia; Soetria</t>
  </si>
  <si>
    <t>Soteria Lumen Kids Headphones</t>
  </si>
  <si>
    <t>Soteria Rift SE On-Ear Headphones</t>
  </si>
  <si>
    <t>Soteria Strata Ultra Sport Earbuds</t>
  </si>
  <si>
    <t>Soteria Crest Air Wired In-Ear Monitors</t>
  </si>
  <si>
    <t>Soteria Zen SE Bone Conduction Headphones</t>
  </si>
  <si>
    <t>Soteria Echo Max Sleep Earbuds</t>
  </si>
  <si>
    <t>Soteria Zen Plus True Wireless Earbuds</t>
  </si>
  <si>
    <t>Soteria Drift SE ANC Over-Ear Headphones</t>
  </si>
  <si>
    <t>Soteria Zen Pro Studio Monitor Headphones</t>
  </si>
  <si>
    <t>Soteria Aria Ultra Audiophile Planar Headphones</t>
  </si>
  <si>
    <t>Aura</t>
  </si>
  <si>
    <t>Aura Audio; AURA; Aurra; Auura</t>
  </si>
  <si>
    <t>ISO 9001, ISO/IEC 27001, RoHS Compliant</t>
  </si>
  <si>
    <t>Aura Onyx Lite Kids Headphones</t>
  </si>
  <si>
    <t>Aura Crest Lite Sleep Earbuds</t>
  </si>
  <si>
    <t>Aura Crest X Gaming Headset</t>
  </si>
  <si>
    <t>Aura Drift Open-Ear Earbuds</t>
  </si>
  <si>
    <t>Aura Core Plus Bone Conduction Headphones</t>
  </si>
  <si>
    <t>Aura Flux X On-Ear Headphones</t>
  </si>
  <si>
    <t>Aura Vibe Ultra ANC Over-Ear Headphones</t>
  </si>
  <si>
    <t>Aura Halo Ultra True Wireless Earbuds</t>
  </si>
  <si>
    <t>Aura Arc Pro Audiophile Planar Headphones</t>
  </si>
  <si>
    <t>Aura Drift Studio Monitor Headphones</t>
  </si>
  <si>
    <t>Chaos</t>
  </si>
  <si>
    <t>Chaos Audio; CHAOS; Chaoos; Khaos</t>
  </si>
  <si>
    <t>ISO 9001, ISO 14001, WEEE Registered</t>
  </si>
  <si>
    <t>travel, commute, school, audiophile</t>
  </si>
  <si>
    <t>Chaos Volt Air Kids Headphones</t>
  </si>
  <si>
    <t>Chaos Axis Max Wired In-Ear Monitors</t>
  </si>
  <si>
    <t>Chaos Orbit Plus On-Ear Headphones</t>
  </si>
  <si>
    <t>Chaos Strata SE Open-Ear Earbuds</t>
  </si>
  <si>
    <t>Chaos Flux SE Sport Earbuds</t>
  </si>
  <si>
    <t>Chaos Nova X Studio Monitor Headphones</t>
  </si>
  <si>
    <t>Chaos Apex X True Wireless Earbuds</t>
  </si>
  <si>
    <t>Chaos Apex Plus Gaming Headset</t>
  </si>
  <si>
    <t>Chaos Aria Pro ANC Over-Ear Headphones</t>
  </si>
  <si>
    <t>Chaos Sable X Audiophile Planar Headphones</t>
  </si>
  <si>
    <t>Tartarus</t>
  </si>
  <si>
    <t>Tartarus Audio; TARTARUS; Taartarus; Tartaruus</t>
  </si>
  <si>
    <t>Tartarus Zen Pro Kids Headphones</t>
  </si>
  <si>
    <t>Tartarus Core Ultra Sport Earbuds</t>
  </si>
  <si>
    <t>Tartarus Volt Max Bone Conduction Headphones</t>
  </si>
  <si>
    <t>Tartarus Onyx Ultra Open-Ear Earbuds</t>
  </si>
  <si>
    <t>Tartarus Core X On-Ear Headphones</t>
  </si>
  <si>
    <t>Tartarus Vertex X Sleep Earbuds</t>
  </si>
  <si>
    <t>Tartarus Wave Ultra Studio Monitor Headphones</t>
  </si>
  <si>
    <t>Tartarus Onyx Ultra Gaming Headset</t>
  </si>
  <si>
    <t>Tartarus Crest SE ANC Over-Ear Headphones</t>
  </si>
  <si>
    <t>Tartarus Pulse Ultra Audiophile Planar Headphones</t>
  </si>
  <si>
    <t>Achelous</t>
  </si>
  <si>
    <t>Achelous Audio; ACHELOUS; Achellous; Achelouus</t>
  </si>
  <si>
    <t>ISO 9001, WEEE Registered, RoHS Compliant</t>
  </si>
  <si>
    <t>Achelous Volt SE Kids Headphones</t>
  </si>
  <si>
    <t>Achelous Prism Pro True Wireless Earbuds</t>
  </si>
  <si>
    <t>Achelous Sable Bone Conduction Headphones</t>
  </si>
  <si>
    <t>Achelous Core Max Sport Earbuds</t>
  </si>
  <si>
    <t>Achelous Axis Pro On-Ear Headphones</t>
  </si>
  <si>
    <t>Achelous Apex X Wired In-Ear Monitors</t>
  </si>
  <si>
    <t>Achelous Zen Plus Sleep Earbuds</t>
  </si>
  <si>
    <t>Achelous Spark Air ANC Over-Ear Headphones</t>
  </si>
  <si>
    <t>Achelous Axis Ultra Studio Monitor Headphones</t>
  </si>
  <si>
    <t>Achelous Axis Ultra Audiophile Planar Headphones</t>
  </si>
  <si>
    <t>Euphrosyne</t>
  </si>
  <si>
    <t>Euphrosyne Audio; EUPHROSYNE; Euphrosnye; Euphroysne</t>
  </si>
  <si>
    <t>Euphrosyne Vibe Max Kids Headphones</t>
  </si>
  <si>
    <t>Euphrosyne Prism True Wireless Earbuds</t>
  </si>
  <si>
    <t>Euphrosyne Blaze X On-Ear Headphones</t>
  </si>
  <si>
    <t>Euphrosyne Axis Lite Wired In-Ear Monitors</t>
  </si>
  <si>
    <t>Euphrosyne Flux Pro Sleep Earbuds</t>
  </si>
  <si>
    <t>Euphrosyne Arc Plus Gaming Headset</t>
  </si>
  <si>
    <t>Euphrosyne Flux Open-Ear Earbuds</t>
  </si>
  <si>
    <t>Euphrosyne Blaze Ultra Studio Monitor Headphones</t>
  </si>
  <si>
    <t>Euphrosyne Echo Air Audiophile Planar Headphones</t>
  </si>
  <si>
    <t>Euphrosyne Orbit X ANC Over-Ear Headphones</t>
  </si>
  <si>
    <t>Nereus</t>
  </si>
  <si>
    <t>Nereus Audio; NEREUS; Nereuus; Nreeus</t>
  </si>
  <si>
    <t>travel, running, audiophile, commute</t>
  </si>
  <si>
    <t>Nereus Drift Kids Headphones</t>
  </si>
  <si>
    <t>Nereus Titan SE Sport Earbuds</t>
  </si>
  <si>
    <t>Nereus Aria Wired In-Ear Monitors</t>
  </si>
  <si>
    <t>Nereus Onyx Air True Wireless Earbuds</t>
  </si>
  <si>
    <t>Nereus Nova Pro Bone Conduction Headphones</t>
  </si>
  <si>
    <t>Nereus Aeon Ultra Open-Ear Earbuds</t>
  </si>
  <si>
    <t>Nereus Strata X Gaming Headset</t>
  </si>
  <si>
    <t>Nereus Spark Studio Monitor Headphones</t>
  </si>
  <si>
    <t>Nereus Crest X ANC Over-Ear Headphones</t>
  </si>
  <si>
    <t>Nereus Vibe X Audiophile Planar Headphones</t>
  </si>
  <si>
    <t>Poseidon</t>
  </si>
  <si>
    <t>Poseidon Audio; POSEIDON; Posedion; Posiedon</t>
  </si>
  <si>
    <t>Poseidon Nova Pro Kids Headphones</t>
  </si>
  <si>
    <t>Poseidon Vertex Sport Earbuds</t>
  </si>
  <si>
    <t>Poseidon Pulse SE Wired In-Ear Monitors</t>
  </si>
  <si>
    <t>Poseidon Wave Pro Open-Ear Earbuds</t>
  </si>
  <si>
    <t>Poseidon Axis X True Wireless Earbuds</t>
  </si>
  <si>
    <t>Poseidon Sable X Gaming Headset</t>
  </si>
  <si>
    <t>Poseidon Titan Studio Monitor Headphones</t>
  </si>
  <si>
    <t>Poseidon Arc Lite On-Ear Headphones</t>
  </si>
  <si>
    <t>Poseidon Prism ANC Over-Ear Headphones</t>
  </si>
  <si>
    <t>Poseidon Prism Max Audiophile Planar Headphones</t>
  </si>
  <si>
    <t>Clio</t>
  </si>
  <si>
    <t>Clio Audio; CLIO; Cliio; Klio</t>
  </si>
  <si>
    <t>travel, commute, running, office</t>
  </si>
  <si>
    <t>Clio Apex X Kids Headphones</t>
  </si>
  <si>
    <t>Clio Crest True Wireless Earbuds</t>
  </si>
  <si>
    <t>Clio Spark Air Gaming Headset</t>
  </si>
  <si>
    <t>Clio Core Air Sport Earbuds</t>
  </si>
  <si>
    <t>Clio Pulse Open-Ear Earbuds</t>
  </si>
  <si>
    <t>Clio Aeon Max Studio Monitor Headphones</t>
  </si>
  <si>
    <t>Clio Blaze Plus Sleep Earbuds</t>
  </si>
  <si>
    <t>Clio Onyx Max Audiophile Planar Headphones</t>
  </si>
  <si>
    <t>Clio Aeon Max Wired In-Ear Monitors</t>
  </si>
  <si>
    <t>Clio Spark Ultra ANC Over-Ear Headphones</t>
  </si>
  <si>
    <t>Ananke</t>
  </si>
  <si>
    <t>Ananke Audio; ANANKE; Annanke; Anankee</t>
  </si>
  <si>
    <t>Ananke Echo Ultra Kids Headphones</t>
  </si>
  <si>
    <t>Ananke Strata Lite Sport Earbuds</t>
  </si>
  <si>
    <t>Ananke Orbit Plus Bone Conduction Headphones</t>
  </si>
  <si>
    <t>Ananke Flux SE On-Ear Headphones</t>
  </si>
  <si>
    <t>Ananke Apex SE Open-Ear Earbuds</t>
  </si>
  <si>
    <t>Ananke Vertex Ultra Wired In-Ear Monitors</t>
  </si>
  <si>
    <t>Ananke Zen Max ANC Over-Ear Headphones</t>
  </si>
  <si>
    <t>Ananke Strata Air Sleep Earbuds</t>
  </si>
  <si>
    <t>Ananke Vertex Gaming Headset</t>
  </si>
  <si>
    <t>Ananke Aria Audiophile Planar Headphones</t>
  </si>
  <si>
    <t>Asclepius</t>
  </si>
  <si>
    <t>Asclepius Audio; ASCLEPIUS; Ascleipus; Ascelpius</t>
  </si>
  <si>
    <t>ISO 9001, ISO/IEC 27001, ISO 45001</t>
  </si>
  <si>
    <t>Asclepius Drift X Kids Headphones</t>
  </si>
  <si>
    <t>Asclepius Aria Sport Earbuds</t>
  </si>
  <si>
    <t>Asclepius Titan True Wireless Earbuds</t>
  </si>
  <si>
    <t>Asclepius Axis Lite Sleep Earbuds</t>
  </si>
  <si>
    <t>Asclepius Vertex On-Ear Headphones</t>
  </si>
  <si>
    <t>Asclepius Axis Max Open-Ear Earbuds</t>
  </si>
  <si>
    <t>Asclepius Aria Ultra Gaming Headset</t>
  </si>
  <si>
    <t>Asclepius Flux Lite Studio Monitor Headphones</t>
  </si>
  <si>
    <t>Asclepius Spark Wired In-Ear Monitors</t>
  </si>
  <si>
    <t>Asclepius Rift Max ANC Over-Ear Headphones</t>
  </si>
  <si>
    <t>Hesperus</t>
  </si>
  <si>
    <t>Hesperus Audio; HESPERUS; Hespperus; Hespeerus</t>
  </si>
  <si>
    <t>Hesperus Onyx SE Kids Headphones</t>
  </si>
  <si>
    <t>Hesperus Blaze Max Bone Conduction Headphones</t>
  </si>
  <si>
    <t>Hesperus Aeon Air Sleep Earbuds</t>
  </si>
  <si>
    <t>Hesperus Rift Air On-Ear Headphones</t>
  </si>
  <si>
    <t>Hesperus Lumen Ultra Sport Earbuds</t>
  </si>
  <si>
    <t>Hesperus Aeon Plus Gaming Headset</t>
  </si>
  <si>
    <t>Hesperus Halo Pro True Wireless Earbuds</t>
  </si>
  <si>
    <t>Hesperus Onyx Air Studio Monitor Headphones</t>
  </si>
  <si>
    <t>Hesperus Volt Plus ANC Over-Ear Headphones</t>
  </si>
  <si>
    <t>Hesperus Aria Audiophile Planar Headphones</t>
  </si>
  <si>
    <t>Melpomene</t>
  </si>
  <si>
    <t>Melpomene Computing; MELPOMENE; Melpommene; Melpoomene</t>
  </si>
  <si>
    <t>school, travel, content creation, budget</t>
  </si>
  <si>
    <t>Laptop</t>
  </si>
  <si>
    <t>Melpomene Strata Lite Chromebook</t>
  </si>
  <si>
    <t>Melpomene Flux Air 15" Budget Laptop</t>
  </si>
  <si>
    <t>Melpomene Spark Max 14" Business Laptop</t>
  </si>
  <si>
    <t>Melpomene Nimbus Plus 2-in-1 Convertible</t>
  </si>
  <si>
    <t>Melpomene Pulse Lite 13" Ultrabook</t>
  </si>
  <si>
    <t>Melpomene Spark 16" Creator Laptop</t>
  </si>
  <si>
    <t>Melpomene Orbit X Mobile Workstation</t>
  </si>
  <si>
    <t>Melpomene Nova Plus Dual-Screen Laptop</t>
  </si>
  <si>
    <t>Melpomene Crest SE Rugged Laptop</t>
  </si>
  <si>
    <t>Melpomene Strata 17" Gaming Laptop</t>
  </si>
  <si>
    <t>Aristaeus</t>
  </si>
  <si>
    <t>Aristaeus Computing; ARISTAEUS; Arisstaeus; Aristaeeus</t>
  </si>
  <si>
    <t>school, budget, everyday, work</t>
  </si>
  <si>
    <t>Aristaeus Vertex X Chromebook</t>
  </si>
  <si>
    <t>Aristaeus Axis 15" Budget Laptop</t>
  </si>
  <si>
    <t>Aristaeus Pulse Student Laptop</t>
  </si>
  <si>
    <t>Aristaeus Sable 13" Ultrabook</t>
  </si>
  <si>
    <t>Aristaeus Volt Plus 15" Ultrabook</t>
  </si>
  <si>
    <t>Aristaeus Wave Max 14" Business Laptop</t>
  </si>
  <si>
    <t>Aristaeus Vertex Rugged Laptop</t>
  </si>
  <si>
    <t>Aristaeus Vibe Pro Dual-Screen Laptop</t>
  </si>
  <si>
    <t>Aristaeus Sable Lite 15" Gaming Laptop</t>
  </si>
  <si>
    <t>Aristaeus Wave Mobile Workstation</t>
  </si>
  <si>
    <t>Demeter</t>
  </si>
  <si>
    <t>Demeter Computing; DEMETER; Dmeeter; Demeterr</t>
  </si>
  <si>
    <t>school, content creation, budget, everyday</t>
  </si>
  <si>
    <t>Demeter Prism Max Chromebook</t>
  </si>
  <si>
    <t>Demeter Lumen Plus Student Laptop</t>
  </si>
  <si>
    <t>Demeter Halo SE 15" Ultrabook</t>
  </si>
  <si>
    <t>Demeter Aeon Plus 17" Gaming Laptop</t>
  </si>
  <si>
    <t>Demeter Prism SE 14" Business Laptop</t>
  </si>
  <si>
    <t>Demeter Core Ultra 15" Gaming Laptop</t>
  </si>
  <si>
    <t>Demeter Apex 16" Creator Laptop</t>
  </si>
  <si>
    <t>Demeter Titan Lite Dual-Screen Laptop</t>
  </si>
  <si>
    <t>Demeter Flux Pro Rugged Laptop</t>
  </si>
  <si>
    <t>Demeter Quanta Max Mobile Workstation</t>
  </si>
  <si>
    <t>Metis</t>
  </si>
  <si>
    <t>Metis Computing; METIS; Meits; Meetis</t>
  </si>
  <si>
    <t>school, content creation, budget, travel</t>
  </si>
  <si>
    <t>Metis Lumen Plus Student Laptop</t>
  </si>
  <si>
    <t>Metis Blaze SE Chromebook</t>
  </si>
  <si>
    <t>Metis Quanta 2-in-1 Convertible</t>
  </si>
  <si>
    <t>Metis Crest Plus 13" Ultrabook</t>
  </si>
  <si>
    <t>Metis Sable Ultra Dual-Screen Laptop</t>
  </si>
  <si>
    <t>Metis Nova Max 16" Creator Laptop</t>
  </si>
  <si>
    <t>Metis Quanta Plus 15" Gaming Laptop</t>
  </si>
  <si>
    <t>Metis Drift Pro Rugged Laptop</t>
  </si>
  <si>
    <t>Metis Halo Lite 17" Gaming Laptop</t>
  </si>
  <si>
    <t>Metis Core Lite Mobile Workstation</t>
  </si>
  <si>
    <t>Thalia</t>
  </si>
  <si>
    <t>Thalia Computing; THALIA; Thaila; Thaliaa</t>
  </si>
  <si>
    <t>ISO 9001, RoHS Compliant, WEEE Registered</t>
  </si>
  <si>
    <t>school, travel, budget, work</t>
  </si>
  <si>
    <t>Thalia Pulse X Chromebook</t>
  </si>
  <si>
    <t>Thalia Nova Lite Student Laptop</t>
  </si>
  <si>
    <t>Thalia Rift X 13" Ultrabook</t>
  </si>
  <si>
    <t>Thalia Apex Max 14" Business Laptop</t>
  </si>
  <si>
    <t>Thalia Volt 2-in-1 Convertible</t>
  </si>
  <si>
    <t>Thalia Pulse Max 15" Gaming Laptop</t>
  </si>
  <si>
    <t>Thalia Apex Pro 16" Creator Laptop</t>
  </si>
  <si>
    <t>Thalia Arc SE Dual-Screen Laptop</t>
  </si>
  <si>
    <t>Thalia Flux Ultra Rugged Laptop</t>
  </si>
  <si>
    <t>Thalia Nimbus Plus Mobile Workstation</t>
  </si>
  <si>
    <t>Aeolus</t>
  </si>
  <si>
    <t>Aeolus Computing; AEOLUS; Eolus; Aeouls</t>
  </si>
  <si>
    <t>school, everyday, work, travel</t>
  </si>
  <si>
    <t>Aeolus Echo Plus 15" Budget Laptop</t>
  </si>
  <si>
    <t>Aeolus Arc Plus Student Laptop</t>
  </si>
  <si>
    <t>Aeolus Nimbus Ultra 15" Ultrabook</t>
  </si>
  <si>
    <t>Aeolus Lumen Lite 2-in-1 Convertible</t>
  </si>
  <si>
    <t>Aeolus Apex Air 14" Business Laptop</t>
  </si>
  <si>
    <t>Aeolus Arc Air Rugged Laptop</t>
  </si>
  <si>
    <t>Aeolus Crest SE 13" Ultrabook</t>
  </si>
  <si>
    <t>Aeolus Aeon Ultra 16" Creator Laptop</t>
  </si>
  <si>
    <t>Aeolus Spark 17" Gaming Laptop</t>
  </si>
  <si>
    <t>Aeolus Drift Mobile Workstation</t>
  </si>
  <si>
    <t>Zephyrus</t>
  </si>
  <si>
    <t>Zephyrus Computing; ZEPHYRUS; Zepyhrus; Zephyrrus</t>
  </si>
  <si>
    <t>Zephyrus Sable X 15" Budget Laptop</t>
  </si>
  <si>
    <t>Zephyrus Pulse Chromebook</t>
  </si>
  <si>
    <t>Zephyrus Zen Pro Student Laptop</t>
  </si>
  <si>
    <t>Zephyrus Core Lite 14" Business Laptop</t>
  </si>
  <si>
    <t>Zephyrus Nova Air 13" Ultrabook</t>
  </si>
  <si>
    <t>Zephyrus Zen Lite 15" Gaming Laptop</t>
  </si>
  <si>
    <t>Zephyrus Nova Pro 15" Ultrabook</t>
  </si>
  <si>
    <t>Zephyrus Lumen Pro 17" Gaming Laptop</t>
  </si>
  <si>
    <t>Zephyrus Quanta X Dual-Screen Laptop</t>
  </si>
  <si>
    <t>Zephyrus Drift X Rugged Laptop</t>
  </si>
  <si>
    <t>Homonoia</t>
  </si>
  <si>
    <t>Homonoia Computing; HOMONOIA; Homoonoia; Hmoonoia</t>
  </si>
  <si>
    <t>ISO 9001, RoHS Compliant, ISO/IEC 27001</t>
  </si>
  <si>
    <t>school, everyday, travel, work</t>
  </si>
  <si>
    <t>Homonoia Core Student Laptop</t>
  </si>
  <si>
    <t>Homonoia Orbit Pro 15" Budget Laptop</t>
  </si>
  <si>
    <t>Homonoia Blaze SE 2-in-1 Convertible</t>
  </si>
  <si>
    <t>Homonoia Lumen 13" Ultrabook</t>
  </si>
  <si>
    <t>Homonoia Aeon Plus 15" Ultrabook</t>
  </si>
  <si>
    <t>Homonoia Echo Air 14" Business Laptop</t>
  </si>
  <si>
    <t>Homonoia Spark SE Mobile Workstation</t>
  </si>
  <si>
    <t>Homonoia Zen 15" Gaming Laptop</t>
  </si>
  <si>
    <t>Homonoia Flux Dual-Screen Laptop</t>
  </si>
  <si>
    <t>Homonoia Aeon 16" Creator Laptop</t>
  </si>
  <si>
    <t>Selene</t>
  </si>
  <si>
    <t>Selene Computing; SELENE; Selnee; Selenee</t>
  </si>
  <si>
    <t>Selene Zen Ultra Student Laptop</t>
  </si>
  <si>
    <t>Selene Vertex 15" Budget Laptop</t>
  </si>
  <si>
    <t>Selene Strata Air 13" Ultrabook</t>
  </si>
  <si>
    <t>Selene Aeon Pro 2-in-1 Convertible</t>
  </si>
  <si>
    <t>Selene Crest Air 14" Business Laptop</t>
  </si>
  <si>
    <t>Selene Vibe Max Mobile Workstation</t>
  </si>
  <si>
    <t>Selene Axis Plus 15" Ultrabook</t>
  </si>
  <si>
    <t>Selene Strata Pro 15" Gaming Laptop</t>
  </si>
  <si>
    <t>Selene Aeon Air 16" Creator Laptop</t>
  </si>
  <si>
    <t>Selene Drift X Rugged Laptop</t>
  </si>
  <si>
    <t>Atropos</t>
  </si>
  <si>
    <t>Atropos Computing; ATROPOS; Atropoos; Atrpoos</t>
  </si>
  <si>
    <t>Atropos Titan 15" Budget Laptop</t>
  </si>
  <si>
    <t>Atropos Blaze Plus Chromebook</t>
  </si>
  <si>
    <t>Atropos Prism Plus Student Laptop</t>
  </si>
  <si>
    <t>Atropos Vertex 15" Ultrabook</t>
  </si>
  <si>
    <t>Atropos Nova Dual-Screen Laptop</t>
  </si>
  <si>
    <t>Atropos Volt SE 14" Business Laptop</t>
  </si>
  <si>
    <t>Atropos Lumen Air Rugged Laptop</t>
  </si>
  <si>
    <t>Atropos Echo Max 15" Gaming Laptop</t>
  </si>
  <si>
    <t>Atropos Apex 16" Creator Laptop</t>
  </si>
  <si>
    <t>Atropos Rift Ultra Mobile Workstation</t>
  </si>
  <si>
    <t>Persephone</t>
  </si>
  <si>
    <t>Persephone Computing; PERSEPHONE; Pesrephone; Persephonee</t>
  </si>
  <si>
    <t>school, work, travel, everyday</t>
  </si>
  <si>
    <t>Persephone Pulse Lite 15" Budget Laptop</t>
  </si>
  <si>
    <t>Persephone Crest Max 14" Business Laptop</t>
  </si>
  <si>
    <t>Persephone Lumen SE 2-in-1 Convertible</t>
  </si>
  <si>
    <t>Persephone Blaze Air 13" Ultrabook</t>
  </si>
  <si>
    <t>Persephone Wave Max Dual-Screen Laptop</t>
  </si>
  <si>
    <t>Persephone Rift Plus 15" Ultrabook</t>
  </si>
  <si>
    <t>Persephone Strata Air 15" Gaming Laptop</t>
  </si>
  <si>
    <t>Persephone Vibe Mobile Workstation</t>
  </si>
  <si>
    <t>Persephone Lumen Pro 17" Gaming Laptop</t>
  </si>
  <si>
    <t>Persephone Crest Air Rugged Laptop</t>
  </si>
  <si>
    <t>Heracles</t>
  </si>
  <si>
    <t>Heracles Computing; HERACLES; Hreacles; Heralces</t>
  </si>
  <si>
    <t>Heracles Crest Ultra Chromebook</t>
  </si>
  <si>
    <t>Heracles Nova Max 15" Budget Laptop</t>
  </si>
  <si>
    <t>Heracles Apex X Student Laptop</t>
  </si>
  <si>
    <t>Heracles Apex SE 14" Business Laptop</t>
  </si>
  <si>
    <t>Heracles Vibe Lite 17" Gaming Laptop</t>
  </si>
  <si>
    <t>Heracles Orbit Max 13" Ultrabook</t>
  </si>
  <si>
    <t>Heracles Core Pro 15" Gaming Laptop</t>
  </si>
  <si>
    <t>Heracles Flux Max Rugged Laptop</t>
  </si>
  <si>
    <t>Heracles Flux Plus 16" Creator Laptop</t>
  </si>
  <si>
    <t>Heracles Crest Mobile Workstation</t>
  </si>
  <si>
    <t>Auxo</t>
  </si>
  <si>
    <t>Auxo Computing; AUXO; Auuxo; Axuo</t>
  </si>
  <si>
    <t>school, content creation, everyday, work</t>
  </si>
  <si>
    <t>Auxo Aria Plus Student Laptop</t>
  </si>
  <si>
    <t>Auxo Nimbus 15" Ultrabook</t>
  </si>
  <si>
    <t>Auxo Prism Plus 13" Ultrabook</t>
  </si>
  <si>
    <t>Auxo Strata Plus Rugged Laptop</t>
  </si>
  <si>
    <t>Auxo Vertex X 2-in-1 Convertible</t>
  </si>
  <si>
    <t>Auxo Pulse Ultra 15" Gaming Laptop</t>
  </si>
  <si>
    <t>Auxo Nimbus Air 16" Creator Laptop</t>
  </si>
  <si>
    <t>Auxo Pulse Ultra 17" Gaming Laptop</t>
  </si>
  <si>
    <t>Auxo Arc Air Dual-Screen Laptop</t>
  </si>
  <si>
    <t>Auxo Vertex Lite Mobile Workstation</t>
  </si>
  <si>
    <t>Terpsichore</t>
  </si>
  <si>
    <t>Terpsichore Computing; TERPSICHORE; Teerpsichore; Terpsihcore</t>
  </si>
  <si>
    <t>school, travel, work, everyday</t>
  </si>
  <si>
    <t>Terpsichore Vertex 15" Budget Laptop</t>
  </si>
  <si>
    <t>Terpsichore Orbit Air 13" Ultrabook</t>
  </si>
  <si>
    <t>Terpsichore Quanta Plus 15" Gaming Laptop</t>
  </si>
  <si>
    <t>Terpsichore Strata Max 2-in-1 Convertible</t>
  </si>
  <si>
    <t>Terpsichore Blaze Lite 14" Business Laptop</t>
  </si>
  <si>
    <t>Terpsichore Arc Plus 15" Ultrabook</t>
  </si>
  <si>
    <t>Terpsichore Orbit Dual-Screen Laptop</t>
  </si>
  <si>
    <t>Terpsichore Nova Air 17" Gaming Laptop</t>
  </si>
  <si>
    <t>Terpsichore Vertex X Rugged Laptop</t>
  </si>
  <si>
    <t>Terpsichore Aeon Plus Mobile Workstation</t>
  </si>
  <si>
    <t>Calliope</t>
  </si>
  <si>
    <t>Calliope Computing; CALLIOPE; Callipoe; Callioppe</t>
  </si>
  <si>
    <t>Calliope Echo Plus Chromebook</t>
  </si>
  <si>
    <t>Calliope Orbit 15" Budget Laptop</t>
  </si>
  <si>
    <t>Calliope Strata Plus 2-in-1 Convertible</t>
  </si>
  <si>
    <t>Calliope Aeon Ultra 13" Ultrabook</t>
  </si>
  <si>
    <t>Calliope Aeon Dual-Screen Laptop</t>
  </si>
  <si>
    <t>Calliope Aeon X 15" Ultrabook</t>
  </si>
  <si>
    <t>Calliope Drift X 15" Gaming Laptop</t>
  </si>
  <si>
    <t>Calliope Lumen 16" Creator Laptop</t>
  </si>
  <si>
    <t>Calliope Aeon Max Rugged Laptop</t>
  </si>
  <si>
    <t>Calliope Aeon X 17" Gaming Laptop</t>
  </si>
  <si>
    <t>Polyhymnia</t>
  </si>
  <si>
    <t>Polyhymnia Computing; POLYHYMNIA; Polyhhymnia; Polyhymni</t>
  </si>
  <si>
    <t>school, budget, everyday, travel</t>
  </si>
  <si>
    <t>Polyhymnia Aeon 15" Budget Laptop</t>
  </si>
  <si>
    <t>Polyhymnia Orbit X Chromebook</t>
  </si>
  <si>
    <t>Polyhymnia Quanta Plus Student Laptop</t>
  </si>
  <si>
    <t>Polyhymnia Volt Plus 13" Ultrabook</t>
  </si>
  <si>
    <t>Polyhymnia Zen X 15" Ultrabook</t>
  </si>
  <si>
    <t>Polyhymnia Rift X 2-in-1 Convertible</t>
  </si>
  <si>
    <t>Polyhymnia Echo Pro 17" Gaming Laptop</t>
  </si>
  <si>
    <t>Polyhymnia Aeon Ultra Dual-Screen Laptop</t>
  </si>
  <si>
    <t>Polyhymnia Orbit Lite Rugged Laptop</t>
  </si>
  <si>
    <t>Polyhymnia Nova Air Mobile Workstation</t>
  </si>
  <si>
    <t>Priapus</t>
  </si>
  <si>
    <t>Priapus Computing; PRIAPUS; Priaapus; Priapos</t>
  </si>
  <si>
    <t>ISO 9001, ISO 14001, RoHS Compliant</t>
  </si>
  <si>
    <t>Priapus Drift Plus Student Laptop</t>
  </si>
  <si>
    <t>Priapus Apex Lite 15" Budget Laptop</t>
  </si>
  <si>
    <t>Priapus Volt Max Chromebook</t>
  </si>
  <si>
    <t>Priapus Core X 2-in-1 Convertible</t>
  </si>
  <si>
    <t>Priapus Apex Air 15" Gaming Laptop</t>
  </si>
  <si>
    <t>Priapus Vibe X 13" Ultrabook</t>
  </si>
  <si>
    <t>Priapus Drift SE Rugged Laptop</t>
  </si>
  <si>
    <t>Priapus Prism Air 16" Creator Laptop</t>
  </si>
  <si>
    <t>Priapus Zen Mobile Workstation</t>
  </si>
  <si>
    <t>Priapus Volt 17" Gaming Laptop</t>
  </si>
  <si>
    <t>Momus</t>
  </si>
  <si>
    <t>Momus Computing; MOMUS; Moomus; Momos</t>
  </si>
  <si>
    <t>Momus Prism Chromebook</t>
  </si>
  <si>
    <t>Momus Crest Max 15" Budget Laptop</t>
  </si>
  <si>
    <t>Momus Blaze Pro Student Laptop</t>
  </si>
  <si>
    <t>Momus Blaze Ultra 15" Ultrabook</t>
  </si>
  <si>
    <t>Momus Wave Lite Dual-Screen Laptop</t>
  </si>
  <si>
    <t>Momus Onyx Air 2-in-1 Convertible</t>
  </si>
  <si>
    <t>Momus Vertex Plus Mobile Workstation</t>
  </si>
  <si>
    <t>Momus Crest SE 17" Gaming Laptop</t>
  </si>
  <si>
    <t>Momus Echo Plus 15" Gaming Laptop</t>
  </si>
  <si>
    <t>Momus Onyx X 14" Business Laptop</t>
  </si>
  <si>
    <t>Boreas</t>
  </si>
  <si>
    <t>Boreas Computing; BOREAS; Boraes; Borea</t>
  </si>
  <si>
    <t>everyday, school, content creation, budget</t>
  </si>
  <si>
    <t>Boreas Onyx Max 15" Budget Laptop</t>
  </si>
  <si>
    <t>Boreas Crest Lite Student Laptop</t>
  </si>
  <si>
    <t>Boreas Orbit Air 14" Business Laptop</t>
  </si>
  <si>
    <t>Boreas Nova Lite 15" Ultrabook</t>
  </si>
  <si>
    <t>Boreas Titan 15" Gaming Laptop</t>
  </si>
  <si>
    <t>Boreas Echo Ultra 16" Creator Laptop</t>
  </si>
  <si>
    <t>Boreas Lumen Ultra Dual-Screen Laptop</t>
  </si>
  <si>
    <t>Boreas Aeon Air Mobile Workstation</t>
  </si>
  <si>
    <t>Boreas Wave Pro 17" Gaming Laptop</t>
  </si>
  <si>
    <t>Boreas Strata Rugged Laptop</t>
  </si>
  <si>
    <t>Dolos</t>
  </si>
  <si>
    <t>Dolos Computing; DOLOS; Dloos; Dools</t>
  </si>
  <si>
    <t>Dolos Pulse Max 15" Budget Laptop</t>
  </si>
  <si>
    <t>Dolos Rift Ultra Chromebook</t>
  </si>
  <si>
    <t>Dolos Aria Lite Student Laptop</t>
  </si>
  <si>
    <t>Dolos Vibe 14" Business Laptop</t>
  </si>
  <si>
    <t>Dolos Onyx Ultra 13" Ultrabook</t>
  </si>
  <si>
    <t>Dolos Pulse Plus 15" Ultrabook</t>
  </si>
  <si>
    <t>Dolos Aria Plus 17" Gaming Laptop</t>
  </si>
  <si>
    <t>Dolos Volt Pro 15" Gaming Laptop</t>
  </si>
  <si>
    <t>Dolos Crest 16" Creator Laptop</t>
  </si>
  <si>
    <t>Dolos Nova Plus Mobile Workstation</t>
  </si>
  <si>
    <t>Thallo</t>
  </si>
  <si>
    <t>Thallo Computing; THALLO; Thall; Thlalo</t>
  </si>
  <si>
    <t>ISO 9001, ISO 45001, WEEE Registered</t>
  </si>
  <si>
    <t>school, everyday, budget, work</t>
  </si>
  <si>
    <t>Thallo Echo Pro Student Laptop</t>
  </si>
  <si>
    <t>Thallo Drift X 15" Budget Laptop</t>
  </si>
  <si>
    <t>Thallo Vertex Lite Chromebook</t>
  </si>
  <si>
    <t>Thallo Vertex 15" Gaming Laptop</t>
  </si>
  <si>
    <t>Thallo Volt Pro 14" Business Laptop</t>
  </si>
  <si>
    <t>Thallo Axis Lite Rugged Laptop</t>
  </si>
  <si>
    <t>Thallo Orbit X 15" Ultrabook</t>
  </si>
  <si>
    <t>Thallo Quanta Ultra Dual-Screen Laptop</t>
  </si>
  <si>
    <t>Thallo Nova 16" Creator Laptop</t>
  </si>
  <si>
    <t>Thallo Titan Mobile Workstation</t>
  </si>
  <si>
    <t>Rhea</t>
  </si>
  <si>
    <t>Rhea Computing; RHEA; Rheaa; Rea</t>
  </si>
  <si>
    <t>Rhea Arc Chromebook</t>
  </si>
  <si>
    <t>Rhea Sable Student Laptop</t>
  </si>
  <si>
    <t>Rhea Blaze Plus 15" Budget Laptop</t>
  </si>
  <si>
    <t>Rhea Echo Plus 2-in-1 Convertible</t>
  </si>
  <si>
    <t>Rhea Sable Lite 13" Ultrabook</t>
  </si>
  <si>
    <t>Rhea Drift SE Dual-Screen Laptop</t>
  </si>
  <si>
    <t>Rhea Core 15" Ultrabook</t>
  </si>
  <si>
    <t>Rhea Strata Ultra Rugged Laptop</t>
  </si>
  <si>
    <t>Rhea Axis Ultra 16" Creator Laptop</t>
  </si>
  <si>
    <t>Rhea Zen Lite Mobile Workstation</t>
  </si>
  <si>
    <t>Hygieia</t>
  </si>
  <si>
    <t>Hygieia Computing; HYGIEIA; Hyygieia; Hygiieia</t>
  </si>
  <si>
    <t>school, work, travel, content creation</t>
  </si>
  <si>
    <t>Hygieia Spark Max 15" Budget Laptop</t>
  </si>
  <si>
    <t>Hygieia Onyx Pro 14" Business Laptop</t>
  </si>
  <si>
    <t>Hygieia Core 2-in-1 Convertible</t>
  </si>
  <si>
    <t>Hygieia Volt 13" Ultrabook</t>
  </si>
  <si>
    <t>Hygieia Orbit SE 15" Ultrabook</t>
  </si>
  <si>
    <t>Hygieia Wave Ultra Dual-Screen Laptop</t>
  </si>
  <si>
    <t>Hygieia Core 15" Gaming Laptop</t>
  </si>
  <si>
    <t>Hygieia Vertex SE 17" Gaming Laptop</t>
  </si>
  <si>
    <t>Hygieia Quanta SE 16" Creator Laptop</t>
  </si>
  <si>
    <t>Hygieia Spark Plus Mobile Workstation</t>
  </si>
  <si>
    <t>Thanatos</t>
  </si>
  <si>
    <t>Thanatos Computing; THANATOS; Thaanatos; Thanattos</t>
  </si>
  <si>
    <t>ISO 9001, RoHS Compliant, ISO 14001</t>
  </si>
  <si>
    <t>Thanatos Apex SE Student Laptop</t>
  </si>
  <si>
    <t>Thanatos Prism Max 15" Budget Laptop</t>
  </si>
  <si>
    <t>Thanatos Pulse Lite Chromebook</t>
  </si>
  <si>
    <t>Thanatos Axis Ultra 15" Ultrabook</t>
  </si>
  <si>
    <t>Thanatos Core 2-in-1 Convertible</t>
  </si>
  <si>
    <t>Thanatos Orbit Lite 13" Ultrabook</t>
  </si>
  <si>
    <t>Thanatos Aeon Dual-Screen Laptop</t>
  </si>
  <si>
    <t>Thanatos Strata Plus 15" Gaming Laptop</t>
  </si>
  <si>
    <t>Thanatos Echo Lite 16" Creator Laptop</t>
  </si>
  <si>
    <t>Thanatos Crest SE Mobile Workstation</t>
  </si>
  <si>
    <t>Chronos</t>
  </si>
  <si>
    <t>Chronos Computing; CHRONOS; Chrono; Chroonos</t>
  </si>
  <si>
    <t>school, travel, work, content creation</t>
  </si>
  <si>
    <t>Chronos Nimbus Plus Chromebook</t>
  </si>
  <si>
    <t>Chronos Core Max 13" Ultrabook</t>
  </si>
  <si>
    <t>Chronos Orbit SE 2-in-1 Convertible</t>
  </si>
  <si>
    <t>Chronos Blaze Lite Mobile Workstation</t>
  </si>
  <si>
    <t>Chronos Volt Plus 15" Ultrabook</t>
  </si>
  <si>
    <t>Chronos Aeon Pro 14" Business Laptop</t>
  </si>
  <si>
    <t>Chronos Prism Ultra Dual-Screen Laptop</t>
  </si>
  <si>
    <t>Chronos Arc 16" Creator Laptop</t>
  </si>
  <si>
    <t>Chronos Onyx 17" Gaming Laptop</t>
  </si>
  <si>
    <t>Chronos Vibe Air Rugged Laptop</t>
  </si>
  <si>
    <t>Nemesis</t>
  </si>
  <si>
    <t>Nemesis Mobile; NEMESIS; Neemsis; Nemesiss</t>
  </si>
  <si>
    <t>everyday, reading, note-taking, school</t>
  </si>
  <si>
    <t>Smartphone, Tablet</t>
  </si>
  <si>
    <t>Nemesis Arc Ultra 8" Mini Tablet</t>
  </si>
  <si>
    <t>Nemesis Axis Budget Smartphone</t>
  </si>
  <si>
    <t>Nemesis Axis Lite E-Ink Note Tablet</t>
  </si>
  <si>
    <t>Nemesis Flux Pro Drawing Tablet with Stylus</t>
  </si>
  <si>
    <t>Nemesis Strata Lite Compact Smartphone</t>
  </si>
  <si>
    <t>Nemesis Volt Air 11" Tablet</t>
  </si>
  <si>
    <t>Nemesis Volt Air Flagship Smartphone</t>
  </si>
  <si>
    <t>Nemesis Volt Ultra Flip Foldable Phone</t>
  </si>
  <si>
    <t>Nemesis Titan Max Pro Max Smartphone</t>
  </si>
  <si>
    <t>Nemesis Titan Lite 13" Pro Tablet</t>
  </si>
  <si>
    <t>Hecate</t>
  </si>
  <si>
    <t>Hecate Mobile; HECATE; Hecaate; Hecatee</t>
  </si>
  <si>
    <t>ISO 9001, ISO 45001, ISO 14001</t>
  </si>
  <si>
    <t>reading, travel, school, streaming</t>
  </si>
  <si>
    <t>Hecate Zen Pro Kids Tablet</t>
  </si>
  <si>
    <t>Hecate Prism Lite Budget Smartphone</t>
  </si>
  <si>
    <t>Hecate Vibe Plus 8" Mini Tablet</t>
  </si>
  <si>
    <t>Hecate Apex Air E-Ink Note Tablet</t>
  </si>
  <si>
    <t>Hecate Lumen Lite Rugged Smartphone</t>
  </si>
  <si>
    <t>Hecate Vibe SE 11" Tablet</t>
  </si>
  <si>
    <t>Hecate Rift 5G Tablet</t>
  </si>
  <si>
    <t>Hecate Nova Ultra Pro Max Smartphone</t>
  </si>
  <si>
    <t>Hecate Vibe Air Foldable Phone</t>
  </si>
  <si>
    <t>Hecate Flux Air 13" Pro Tablet</t>
  </si>
  <si>
    <t>Phobos</t>
  </si>
  <si>
    <t>Phobos Mobile; PHOBOS; Phboos; Phobbos</t>
  </si>
  <si>
    <t>everyday, travel, drawing, kids</t>
  </si>
  <si>
    <t>Phobos Echo X Kids Tablet</t>
  </si>
  <si>
    <t>Phobos Aria 8" Mini Tablet</t>
  </si>
  <si>
    <t>Phobos Aria X Budget Smartphone</t>
  </si>
  <si>
    <t>Phobos Drift Pro 5G Tablet</t>
  </si>
  <si>
    <t>Phobos Lumen SE Compact Smartphone</t>
  </si>
  <si>
    <t>Phobos Titan Flip Foldable Phone</t>
  </si>
  <si>
    <t>Phobos Quanta X Drawing Tablet with Stylus</t>
  </si>
  <si>
    <t>Phobos Apex X Pro Max Smartphone</t>
  </si>
  <si>
    <t>Phobos Drift Lite 13" Pro Tablet</t>
  </si>
  <si>
    <t>Phobos Lumen Lite Foldable Phone</t>
  </si>
  <si>
    <t>Arete</t>
  </si>
  <si>
    <t>Arete Mobile; ARETE; Aret; Artee</t>
  </si>
  <si>
    <t>everyday, reading, travel, streaming</t>
  </si>
  <si>
    <t>Arete Echo Lite Kids Tablet</t>
  </si>
  <si>
    <t>Arete Orbit Air Budget Smartphone</t>
  </si>
  <si>
    <t>Arete Aeon 8" Mini Tablet</t>
  </si>
  <si>
    <t>Arete Flux Max Rugged Smartphone</t>
  </si>
  <si>
    <t>Arete Halo Plus 11" Tablet</t>
  </si>
  <si>
    <t>Arete Nimbus Lite 5G Tablet</t>
  </si>
  <si>
    <t>Arete Vertex Ultra Flagship Smartphone</t>
  </si>
  <si>
    <t>Arete Zen Pro Pro Max Smartphone</t>
  </si>
  <si>
    <t>Arete Vibe Plus 13" Pro Tablet</t>
  </si>
  <si>
    <t>Arete Axis Plus Foldable Phone</t>
  </si>
  <si>
    <t>Tyche</t>
  </si>
  <si>
    <t>Tyche Mobile; TYCHE; Tychee; Tyhce</t>
  </si>
  <si>
    <t>everyday, reading, school, streaming</t>
  </si>
  <si>
    <t>Tyche Echo Max E-Ink Note Tablet</t>
  </si>
  <si>
    <t>Tyche Rift X Budget Smartphone</t>
  </si>
  <si>
    <t>Tyche Nova SE Rugged Smartphone</t>
  </si>
  <si>
    <t>Tyche Strata Lite 11" Tablet</t>
  </si>
  <si>
    <t>Tyche Zen Pro Compact Smartphone</t>
  </si>
  <si>
    <t>Tyche Aeon Pro 5G Tablet</t>
  </si>
  <si>
    <t>Tyche Aeon Ultra Flagship Smartphone</t>
  </si>
  <si>
    <t>Tyche Lumen Plus 13" Pro Tablet</t>
  </si>
  <si>
    <t>Tyche Wave Ultra Pro Max Smartphone</t>
  </si>
  <si>
    <t>Tyche Prism Ultra Foldable Phone</t>
  </si>
  <si>
    <t>Eunomia</t>
  </si>
  <si>
    <t>Eunomia Mobile; EUNOMIA; Euunomia; Eunnomia</t>
  </si>
  <si>
    <t>reading, everyday, school, streaming</t>
  </si>
  <si>
    <t>Eunomia Echo SE Kids Tablet</t>
  </si>
  <si>
    <t>Eunomia Flux SE Budget Smartphone</t>
  </si>
  <si>
    <t>Eunomia Quanta Max 11" Tablet</t>
  </si>
  <si>
    <t>Eunomia Aria X Rugged Smartphone</t>
  </si>
  <si>
    <t>Eunomia Lumen Air Drawing Tablet with Stylus</t>
  </si>
  <si>
    <t>Eunomia Volt SE 8" Mini Tablet</t>
  </si>
  <si>
    <t>Eunomia Crest E-Ink Note Tablet</t>
  </si>
  <si>
    <t>Eunomia Volt Air 5G Tablet</t>
  </si>
  <si>
    <t>Eunomia Aeon Air Flagship Smartphone</t>
  </si>
  <si>
    <t>Eunomia Nova SE Foldable Phone</t>
  </si>
  <si>
    <t>Pallas</t>
  </si>
  <si>
    <t>Pallas Mobile; PALLAS; Palla; Palllas</t>
  </si>
  <si>
    <t>Pallas Vibe Plus E-Ink Note Tablet</t>
  </si>
  <si>
    <t>Pallas Lumen Plus Budget Smartphone</t>
  </si>
  <si>
    <t>Pallas Spark 11" Tablet</t>
  </si>
  <si>
    <t>Pallas Zen X Drawing Tablet with Stylus</t>
  </si>
  <si>
    <t>Pallas Spark X Rugged Smartphone</t>
  </si>
  <si>
    <t>Pallas Wave SE Compact Smartphone</t>
  </si>
  <si>
    <t>Pallas Orbit Ultra 5G Tablet</t>
  </si>
  <si>
    <t>Pallas Echo Flip Foldable Phone</t>
  </si>
  <si>
    <t>Pallas Crest Air 13" Pro Tablet</t>
  </si>
  <si>
    <t>Pallas Aria Air Foldable Phone</t>
  </si>
  <si>
    <t>Styx</t>
  </si>
  <si>
    <t>Styx Mobile; STYX; Styyx; Sttyx</t>
  </si>
  <si>
    <t>everyday, photography, business, kids</t>
  </si>
  <si>
    <t>Styx Spark Lite Kids Tablet</t>
  </si>
  <si>
    <t>Styx Vertex Lite Budget Smartphone</t>
  </si>
  <si>
    <t>Styx Aria SE Rugged Smartphone</t>
  </si>
  <si>
    <t>Styx Axis Pro Compact Smartphone</t>
  </si>
  <si>
    <t>Styx Lumen Flagship Smartphone</t>
  </si>
  <si>
    <t>Styx Arc 5G Tablet</t>
  </si>
  <si>
    <t>Styx Sable X Flip Foldable Phone</t>
  </si>
  <si>
    <t>Styx Pulse Ultra 13" Pro Tablet</t>
  </si>
  <si>
    <t>Styx Drift X Pro Max Smartphone</t>
  </si>
  <si>
    <t>Styx Aria Pro Foldable Phone</t>
  </si>
  <si>
    <t>Hypnos</t>
  </si>
  <si>
    <t>Hypnos Mobile; HYPNOS; Hyypnos; Hypons</t>
  </si>
  <si>
    <t>everyday, reading, school, business</t>
  </si>
  <si>
    <t>Hypnos Spark Plus Kids Tablet</t>
  </si>
  <si>
    <t>Hypnos Arc Max Budget Smartphone</t>
  </si>
  <si>
    <t>Hypnos Titan Plus 8" Mini Tablet</t>
  </si>
  <si>
    <t>Hypnos Nimbus Plus Rugged Smartphone</t>
  </si>
  <si>
    <t>Hypnos Axis Ultra E-Ink Note Tablet</t>
  </si>
  <si>
    <t>Hypnos Core Air Compact Smartphone</t>
  </si>
  <si>
    <t>Hypnos Onyx Max 11" Tablet</t>
  </si>
  <si>
    <t>Hypnos Spark Pro Flagship Smartphone</t>
  </si>
  <si>
    <t>Hypnos Aeon Air 13" Pro Tablet</t>
  </si>
  <si>
    <t>Hypnos Prism Pro Foldable Phone</t>
  </si>
  <si>
    <t>Oceanus</t>
  </si>
  <si>
    <t>Oceanus Mobile; OCEANUS; Oceanos; Oceeanus</t>
  </si>
  <si>
    <t>everyday, note-taking, drawing, kids</t>
  </si>
  <si>
    <t>Oceanus Aria Air Kids Tablet</t>
  </si>
  <si>
    <t>Oceanus Crest X Budget Smartphone</t>
  </si>
  <si>
    <t>Oceanus Nova Plus E-Ink Note Tablet</t>
  </si>
  <si>
    <t>Oceanus Arc Compact Smartphone</t>
  </si>
  <si>
    <t>Oceanus Core Lite Rugged Smartphone</t>
  </si>
  <si>
    <t>Oceanus Drift Max Drawing Tablet with Stylus</t>
  </si>
  <si>
    <t>Oceanus Quanta Air 5G Tablet</t>
  </si>
  <si>
    <t>Oceanus Rift Air Pro Max Smartphone</t>
  </si>
  <si>
    <t>Oceanus Echo Max 13" Pro Tablet</t>
  </si>
  <si>
    <t>Oceanus Spark Pro Foldable Phone</t>
  </si>
  <si>
    <t>Mnemosyne</t>
  </si>
  <si>
    <t>Mnemosyne Mobile; MNEMOSYNE; Mneomsyne; Mnemsoyne</t>
  </si>
  <si>
    <t>Mnemosyne Wave SE Kids Tablet</t>
  </si>
  <si>
    <t>Mnemosyne Pulse Air Budget Smartphone</t>
  </si>
  <si>
    <t>Mnemosyne Aria SE E-Ink Note Tablet</t>
  </si>
  <si>
    <t>Mnemosyne Drift Rugged Smartphone</t>
  </si>
  <si>
    <t>Mnemosyne Titan 11" Tablet</t>
  </si>
  <si>
    <t>Mnemosyne Vertex Lite Drawing Tablet with Stylus</t>
  </si>
  <si>
    <t>Mnemosyne Drift Pro Flagship Smartphone</t>
  </si>
  <si>
    <t>Mnemosyne Rift Ultra 5G Tablet</t>
  </si>
  <si>
    <t>Mnemosyne Nova X Flip Foldable Phone</t>
  </si>
  <si>
    <t>Mnemosyne Prism Plus Pro Max Smartphone</t>
  </si>
  <si>
    <t>Clotho</t>
  </si>
  <si>
    <t>Clotho Mobile; CLOTHO; Clootho; Cloto</t>
  </si>
  <si>
    <t>Clotho Core Lite Kids Tablet</t>
  </si>
  <si>
    <t>Clotho Wave Ultra 8" Mini Tablet</t>
  </si>
  <si>
    <t>Clotho Prism Ultra E-Ink Note Tablet</t>
  </si>
  <si>
    <t>Clotho Blaze Plus 5G Tablet</t>
  </si>
  <si>
    <t>Clotho Titan Air 11" Tablet</t>
  </si>
  <si>
    <t>Clotho Prism X Rugged Smartphone</t>
  </si>
  <si>
    <t>Clotho Quanta Lite Compact Smartphone</t>
  </si>
  <si>
    <t>Clotho Halo Flagship Smartphone</t>
  </si>
  <si>
    <t>Clotho Onyx Pro 13" Pro Tablet</t>
  </si>
  <si>
    <t>Clotho Orbit Ultra Foldable Phone</t>
  </si>
  <si>
    <t>Pontus</t>
  </si>
  <si>
    <t>Pontus Mobile; PONTUS; Ponuts; Ponttus</t>
  </si>
  <si>
    <t>everyday, reading, note-taking, drawing</t>
  </si>
  <si>
    <t>Pontus Core SE Kids Tablet</t>
  </si>
  <si>
    <t>Pontus Aeon Max Budget Smartphone</t>
  </si>
  <si>
    <t>Pontus Nimbus Air E-Ink Note Tablet</t>
  </si>
  <si>
    <t>Pontus Rift Pro 8" Mini Tablet</t>
  </si>
  <si>
    <t>Pontus Aeon Max Rugged Smartphone</t>
  </si>
  <si>
    <t>Pontus Vibe Ultra Compact Smartphone</t>
  </si>
  <si>
    <t>Pontus Prism X Drawing Tablet with Stylus</t>
  </si>
  <si>
    <t>Pontus Drift Plus Flip Foldable Phone</t>
  </si>
  <si>
    <t>Pontus Arc Flagship Smartphone</t>
  </si>
  <si>
    <t>Pontus Lumen 13" Pro Tablet</t>
  </si>
  <si>
    <t>Athena</t>
  </si>
  <si>
    <t>Athena Mobile; ATHENA; Atehna; Athen</t>
  </si>
  <si>
    <t>Athena Rift X Kids Tablet</t>
  </si>
  <si>
    <t>Athena Echo Air Rugged Smartphone</t>
  </si>
  <si>
    <t>Athena Axis Plus Budget Smartphone</t>
  </si>
  <si>
    <t>Athena Vertex Air E-Ink Note Tablet</t>
  </si>
  <si>
    <t>Athena Aeon X Drawing Tablet with Stylus</t>
  </si>
  <si>
    <t>Athena Apex X 5G Tablet</t>
  </si>
  <si>
    <t>Athena Orbit Pro 11" Tablet</t>
  </si>
  <si>
    <t>Athena Orbit Ultra Flip Foldable Phone</t>
  </si>
  <si>
    <t>Athena Apex Pro Pro Max Smartphone</t>
  </si>
  <si>
    <t>Athena Onyx Air Foldable Phone</t>
  </si>
  <si>
    <t>Amphitrite</t>
  </si>
  <si>
    <t>Amphitrite Mobile; AMPHITRITE; Amphitrrite; Ampihtrite</t>
  </si>
  <si>
    <t>reading, everyday, note-taking, school</t>
  </si>
  <si>
    <t>Amphitrite Titan Ultra E-Ink Note Tablet</t>
  </si>
  <si>
    <t>Amphitrite Lumen Ultra 8" Mini Tablet</t>
  </si>
  <si>
    <t>Amphitrite Sable Max 11" Tablet</t>
  </si>
  <si>
    <t>Amphitrite Sable Compact Smartphone</t>
  </si>
  <si>
    <t>Amphitrite Aria 5G Tablet</t>
  </si>
  <si>
    <t>Amphitrite Vibe Air Drawing Tablet with Stylus</t>
  </si>
  <si>
    <t>Amphitrite Aeon X Flip Foldable Phone</t>
  </si>
  <si>
    <t>Amphitrite Quanta Air 13" Pro Tablet</t>
  </si>
  <si>
    <t>Amphitrite Pulse SE Flagship Smartphone</t>
  </si>
  <si>
    <t>Amphitrite Halo X Pro Max Smartphone</t>
  </si>
  <si>
    <t>Paean</t>
  </si>
  <si>
    <t>Paean Mobile; PAEAN; Paaen; Paeann</t>
  </si>
  <si>
    <t>Paean Aria Budget Smartphone</t>
  </si>
  <si>
    <t>Paean Wave Air E-Ink Note Tablet</t>
  </si>
  <si>
    <t>Paean Quanta SE Rugged Smartphone</t>
  </si>
  <si>
    <t>Paean Orbit Lite 11" Tablet</t>
  </si>
  <si>
    <t>Paean Nova Air 5G Tablet</t>
  </si>
  <si>
    <t>Paean Strata SE Flip Foldable Phone</t>
  </si>
  <si>
    <t>Paean Drift Plus 13" Pro Tablet</t>
  </si>
  <si>
    <t>Paean Pulse Max Drawing Tablet with Stylus</t>
  </si>
  <si>
    <t>Paean Vibe SE Flagship Smartphone</t>
  </si>
  <si>
    <t>Paean Vertex Lite Pro Max Smartphone</t>
  </si>
  <si>
    <t>Clymene</t>
  </si>
  <si>
    <t>Clymene Mobile; CLYMENE; Clymmene; Clmyene</t>
  </si>
  <si>
    <t>reading, note-taking, school, travel</t>
  </si>
  <si>
    <t>Clymene Halo Kids Tablet</t>
  </si>
  <si>
    <t>Clymene Crest E-Ink Note Tablet</t>
  </si>
  <si>
    <t>Clymene Halo Rugged Smartphone</t>
  </si>
  <si>
    <t>Clymene Crest 8" Mini Tablet</t>
  </si>
  <si>
    <t>Clymene Sable SE Drawing Tablet with Stylus</t>
  </si>
  <si>
    <t>Clymene Volt Lite 11" Tablet</t>
  </si>
  <si>
    <t>Clymene Blaze 5G Tablet</t>
  </si>
  <si>
    <t>Clymene Halo Flip Foldable Phone</t>
  </si>
  <si>
    <t>Clymene Aeon Pro Pro Max Smartphone</t>
  </si>
  <si>
    <t>Clymene Onyx 13" Pro Tablet</t>
  </si>
  <si>
    <t>Circe</t>
  </si>
  <si>
    <t>Circe Mobile; CIRCE; Cirrce; Ciirce</t>
  </si>
  <si>
    <t>everyday, reading, travel, budget</t>
  </si>
  <si>
    <t>Circe Drift SE Budget Smartphone</t>
  </si>
  <si>
    <t>Circe Spark 8" Mini Tablet</t>
  </si>
  <si>
    <t>Circe Orbit Plus E-Ink Note Tablet</t>
  </si>
  <si>
    <t>Circe Titan Ultra Rugged Smartphone</t>
  </si>
  <si>
    <t>Circe Nimbus Lite 5G Tablet</t>
  </si>
  <si>
    <t>Circe Orbit Pro Compact Smartphone</t>
  </si>
  <si>
    <t>Circe Drift SE Flip Foldable Phone</t>
  </si>
  <si>
    <t>Circe Titan X Foldable Phone</t>
  </si>
  <si>
    <t>Circe Prism Max 13" Pro Tablet</t>
  </si>
  <si>
    <t>Circe Vertex SE Pro Max Smartphone</t>
  </si>
  <si>
    <t>Panacea</t>
  </si>
  <si>
    <t>Panacea Mobile; PANACEA; Pnaacea; Panaeca</t>
  </si>
  <si>
    <t>Panacea Nimbus Pro Budget Smartphone</t>
  </si>
  <si>
    <t>Panacea Strata E-Ink Note Tablet</t>
  </si>
  <si>
    <t>Panacea Sable X Drawing Tablet with Stylus</t>
  </si>
  <si>
    <t>Panacea Crest X Rugged Smartphone</t>
  </si>
  <si>
    <t>Panacea Nova Air Compact Smartphone</t>
  </si>
  <si>
    <t>Panacea Aria Pro 11" Tablet</t>
  </si>
  <si>
    <t>Panacea Halo Plus 5G Tablet</t>
  </si>
  <si>
    <t>Panacea Core SE Flagship Smartphone</t>
  </si>
  <si>
    <t>Panacea Apex Air Flip Foldable Phone</t>
  </si>
  <si>
    <t>Panacea Nova Ultra Foldable Phone</t>
  </si>
  <si>
    <t>Proteus</t>
  </si>
  <si>
    <t>Proteus Mobile; PROTEUS; Proteeus; Proetus</t>
  </si>
  <si>
    <t>everyday, drawing, streaming, photography</t>
  </si>
  <si>
    <t>Proteus Sable Ultra Kids Tablet</t>
  </si>
  <si>
    <t>Proteus Rift Pro Budget Smartphone</t>
  </si>
  <si>
    <t>Proteus Volt Air Drawing Tablet with Stylus</t>
  </si>
  <si>
    <t>Proteus Crest Pro 11" Tablet</t>
  </si>
  <si>
    <t>Proteus Rift Pro 5G Tablet</t>
  </si>
  <si>
    <t>Proteus Zen Max Flip Foldable Phone</t>
  </si>
  <si>
    <t>Proteus Volt Max Flagship Smartphone</t>
  </si>
  <si>
    <t>Proteus Spark Ultra Pro Max Smartphone</t>
  </si>
  <si>
    <t>Proteus Aeon Air Foldable Phone</t>
  </si>
  <si>
    <t>Proteus Aria Plus 13" Pro Tablet</t>
  </si>
  <si>
    <t>Lachesis</t>
  </si>
  <si>
    <t>Lachesis Mobile; LACHESIS; Lachessis; Lachhesis</t>
  </si>
  <si>
    <t>everyday, reading, travel, school</t>
  </si>
  <si>
    <t>Lachesis Vibe Air 8" Mini Tablet</t>
  </si>
  <si>
    <t>Lachesis Prism Lite Budget Smartphone</t>
  </si>
  <si>
    <t>Lachesis Lumen Pro E-Ink Note Tablet</t>
  </si>
  <si>
    <t>Lachesis Titan Plus Rugged Smartphone</t>
  </si>
  <si>
    <t>Lachesis Wave Air 11" Tablet</t>
  </si>
  <si>
    <t>Lachesis Wave Plus Compact Smartphone</t>
  </si>
  <si>
    <t>Lachesis Zen Pro Flip Foldable Phone</t>
  </si>
  <si>
    <t>Lachesis Onyx Ultra Flagship Smartphone</t>
  </si>
  <si>
    <t>Lachesis Blaze Ultra 5G Tablet</t>
  </si>
  <si>
    <t>Lachesis Echo Air Foldable Phone</t>
  </si>
  <si>
    <t>Pothos</t>
  </si>
  <si>
    <t>Pothos Mobile; POTHOS; Pothoss; Potthos</t>
  </si>
  <si>
    <t>everyday, note-taking, photography, drawing</t>
  </si>
  <si>
    <t>Pothos Volt Kids Tablet</t>
  </si>
  <si>
    <t>Pothos Pulse Air Rugged Smartphone</t>
  </si>
  <si>
    <t>Pothos Aria SE E-Ink Note Tablet</t>
  </si>
  <si>
    <t>Pothos Vertex Compact Smartphone</t>
  </si>
  <si>
    <t>Pothos Axis Lite Flagship Smartphone</t>
  </si>
  <si>
    <t>Pothos Apex Ultra Drawing Tablet with Stylus</t>
  </si>
  <si>
    <t>Pothos Orbit Max 13" Pro Tablet</t>
  </si>
  <si>
    <t>Pothos Prism Flip Foldable Phone</t>
  </si>
  <si>
    <t>Pothos Halo Air Pro Max Smartphone</t>
  </si>
  <si>
    <t>Pothos Drift X 5G Tablet</t>
  </si>
  <si>
    <t>Helios</t>
  </si>
  <si>
    <t>Helios Mobile; HELIOS; Helioss; Helioos</t>
  </si>
  <si>
    <t>Helios Nimbus Air Kids Tablet</t>
  </si>
  <si>
    <t>Helios Nova SE Budget Smartphone</t>
  </si>
  <si>
    <t>Helios Aria Plus E-Ink Note Tablet</t>
  </si>
  <si>
    <t>Helios Sable SE Compact Smartphone</t>
  </si>
  <si>
    <t>Helios Lumen Pro Drawing Tablet with Stylus</t>
  </si>
  <si>
    <t>Helios Volt SE Pro Max Smartphone</t>
  </si>
  <si>
    <t>Helios Wave Flip Foldable Phone</t>
  </si>
  <si>
    <t>Helios Aria 5G Tablet</t>
  </si>
  <si>
    <t>Helios Arc Max 13" Pro Tablet</t>
  </si>
  <si>
    <t>Helios Echo Foldable Phone</t>
  </si>
  <si>
    <t>Elpis</t>
  </si>
  <si>
    <t>Elpis Mobile; ELPIS; Elpiis; Elips</t>
  </si>
  <si>
    <t>reading, school, everyday, photography</t>
  </si>
  <si>
    <t>Elpis Titan X Kids Tablet</t>
  </si>
  <si>
    <t>Elpis Pulse Pro 8" Mini Tablet</t>
  </si>
  <si>
    <t>Elpis Aria SE E-Ink Note Tablet</t>
  </si>
  <si>
    <t>Elpis Core 11" Tablet</t>
  </si>
  <si>
    <t>Elpis Nova Max Rugged Smartphone</t>
  </si>
  <si>
    <t>Elpis Echo Lite Flip Foldable Phone</t>
  </si>
  <si>
    <t>Elpis Lumen Pro 13" Pro Tablet</t>
  </si>
  <si>
    <t>Elpis Nova Max Flagship Smartphone</t>
  </si>
  <si>
    <t>Elpis Vibe SE Pro Max Smartphone</t>
  </si>
  <si>
    <t>Elpis Quanta Air Foldable Phone</t>
  </si>
  <si>
    <t>Coeus</t>
  </si>
  <si>
    <t>Coeus Mobile; COEUS; Coeuss; Koeus</t>
  </si>
  <si>
    <t>everyday, note-taking, drawing, photography</t>
  </si>
  <si>
    <t>Coeus Sable Pro Budget Smartphone</t>
  </si>
  <si>
    <t>Coeus Onyx X E-Ink Note Tablet</t>
  </si>
  <si>
    <t>Coeus Crest X Rugged Smartphone</t>
  </si>
  <si>
    <t>Coeus Drift Max Compact Smartphone</t>
  </si>
  <si>
    <t>Coeus Vertex Lite 5G Tablet</t>
  </si>
  <si>
    <t>Coeus Aria Flip Foldable Phone</t>
  </si>
  <si>
    <t>Coeus Nimbus Plus Drawing Tablet with Stylus</t>
  </si>
  <si>
    <t>Coeus Lumen SE Flagship Smartphone</t>
  </si>
  <si>
    <t>Coeus Volt Air 13" Pro Tablet</t>
  </si>
  <si>
    <t>Coeus Aeon Ultra Pro Max Smartphone</t>
  </si>
  <si>
    <t>Hephaestus</t>
  </si>
  <si>
    <t>Hephaestus Mobile; HEPHAESTUS; Hpehaestus; Heephaestus</t>
  </si>
  <si>
    <t>Hephaestus Crest X Budget Smartphone</t>
  </si>
  <si>
    <t>Hephaestus Flux 8" Mini Tablet</t>
  </si>
  <si>
    <t>Hephaestus Onyx Max E-Ink Note Tablet</t>
  </si>
  <si>
    <t>Hephaestus Titan Air Rugged Smartphone</t>
  </si>
  <si>
    <t>Hephaestus Vertex Ultra Compact Smartphone</t>
  </si>
  <si>
    <t>Hephaestus Zen SE 11" Tablet</t>
  </si>
  <si>
    <t>Hephaestus Flux Drawing Tablet with Stylus</t>
  </si>
  <si>
    <t>Hephaestus Volt Air Flip Foldable Phone</t>
  </si>
  <si>
    <t>Hephaestus Prism Ultra Pro Max Smartphone</t>
  </si>
  <si>
    <t>Hephaestus Vibe Foldable Phone</t>
  </si>
  <si>
    <t>Leto</t>
  </si>
  <si>
    <t>Leto Mobile; LETO; Lteo; Let</t>
  </si>
  <si>
    <t>everyday, reading, drawing, note-taking</t>
  </si>
  <si>
    <t>Leto Crest Pro Kids Tablet</t>
  </si>
  <si>
    <t>Leto Core Pro Budget Smartphone</t>
  </si>
  <si>
    <t>Leto Flux Lite 8" Mini Tablet</t>
  </si>
  <si>
    <t>Leto Spark Lite Rugged Smartphone</t>
  </si>
  <si>
    <t>Leto Wave SE Drawing Tablet with Stylus</t>
  </si>
  <si>
    <t>Leto Drift Ultra E-Ink Note Tablet</t>
  </si>
  <si>
    <t>Leto Nimbus Lite Flagship Smartphone</t>
  </si>
  <si>
    <t>Leto Vertex Max Pro Max Smartphone</t>
  </si>
  <si>
    <t>Leto Core Max Foldable Phone</t>
  </si>
  <si>
    <t>Leto Sable 13" Pro Tablet</t>
  </si>
  <si>
    <t>Comus</t>
  </si>
  <si>
    <t>Comus Mobile; COMUS; Komus; Comuus</t>
  </si>
  <si>
    <t>everyday, business, drawing, kids</t>
  </si>
  <si>
    <t>Comus Sable Pro Kids Tablet</t>
  </si>
  <si>
    <t>Comus Nimbus Max Budget Smartphone</t>
  </si>
  <si>
    <t>Comus Zen Max 8" Mini Tablet</t>
  </si>
  <si>
    <t>Comus Axis Pro Rugged Smartphone</t>
  </si>
  <si>
    <t>Comus Volt Compact Smartphone</t>
  </si>
  <si>
    <t>Comus Prism Plus Flagship Smartphone</t>
  </si>
  <si>
    <t>Comus Zen Lite Flip Foldable Phone</t>
  </si>
  <si>
    <t>Comus Axis Ultra Drawing Tablet with Stylus</t>
  </si>
  <si>
    <t>Comus Halo X 13" Pro Tablet</t>
  </si>
  <si>
    <t>Comus Aria X Foldable Phone</t>
  </si>
  <si>
    <t>Aglaea</t>
  </si>
  <si>
    <t>Aglaea Mobile; AGLAEA; Aglea; Aglaeaa</t>
  </si>
  <si>
    <t>Aglaea Prism Pro Kids Tablet</t>
  </si>
  <si>
    <t>Aglaea Aeon X 11" Tablet</t>
  </si>
  <si>
    <t>Aglaea Lumen SE Budget Smartphone</t>
  </si>
  <si>
    <t>Aglaea Echo Plus E-Ink Note Tablet</t>
  </si>
  <si>
    <t>Aglaea Quanta Air 8" Mini Tablet</t>
  </si>
  <si>
    <t>Aglaea Apex Lite 5G Tablet</t>
  </si>
  <si>
    <t>Aglaea Spark Lite Compact Smartphone</t>
  </si>
  <si>
    <t>Aglaea Orbit SE Drawing Tablet with Stylus</t>
  </si>
  <si>
    <t>Aglaea Vertex SE Flagship Smartphone</t>
  </si>
  <si>
    <t>Aglaea Strata SE 13" Pro Tablet</t>
  </si>
  <si>
    <t>Aether</t>
  </si>
  <si>
    <t>Aether Mobile; AETHER; Aetehr; Aethher</t>
  </si>
  <si>
    <t>everyday, drawing, photography, business</t>
  </si>
  <si>
    <t>Aether Zen SE Kids Tablet</t>
  </si>
  <si>
    <t>Aether Titan X Budget Smartphone</t>
  </si>
  <si>
    <t>Aether Drift SE 8" Mini Tablet</t>
  </si>
  <si>
    <t>Aether Arc Air Drawing Tablet with Stylus</t>
  </si>
  <si>
    <t>Aether Volt SE Compact Smartphone</t>
  </si>
  <si>
    <t>Aether Pulse Ultra Flagship Smartphone</t>
  </si>
  <si>
    <t>Aether Lumen Pro Flip Foldable Phone</t>
  </si>
  <si>
    <t>Aether Pulse Pro Max Smartphone</t>
  </si>
  <si>
    <t>Aether Onyx X 13" Pro Tablet</t>
  </si>
  <si>
    <t>Aether Orbit Lite Foldable Phone</t>
  </si>
  <si>
    <t>Theia</t>
  </si>
  <si>
    <t>Theia Mobile; THEIA; Teia; Thheia</t>
  </si>
  <si>
    <t>everyday, drawing, kids, learning</t>
  </si>
  <si>
    <t>Theia Sable Kids Tablet</t>
  </si>
  <si>
    <t>Theia Titan SE Budget Smartphone</t>
  </si>
  <si>
    <t>Theia Aeon Ultra Rugged Smartphone</t>
  </si>
  <si>
    <t>Theia Strata Plus Compact Smartphone</t>
  </si>
  <si>
    <t>Theia Titan Lite Drawing Tablet with Stylus</t>
  </si>
  <si>
    <t>Theia Nova Max 5G Tablet</t>
  </si>
  <si>
    <t>Theia Flux Lite Flip Foldable Phone</t>
  </si>
  <si>
    <t>Theia Halo Air Pro Max Smartphone</t>
  </si>
  <si>
    <t>Theia Arc Air 13" Pro Tablet</t>
  </si>
  <si>
    <t>Theia Volt Ultra Foldable Phone</t>
  </si>
  <si>
    <t>Alpheus</t>
  </si>
  <si>
    <t>Alpheus Mobile; ALPHEUS; Alfeus; Alpheu</t>
  </si>
  <si>
    <t>Alpheus Onyx Kids Tablet</t>
  </si>
  <si>
    <t>Alpheus Volt Plus 8" Mini Tablet</t>
  </si>
  <si>
    <t>Alpheus Nimbus Budget Smartphone</t>
  </si>
  <si>
    <t>Alpheus Apex Ultra E-Ink Note Tablet</t>
  </si>
  <si>
    <t>Alpheus Aeon Drawing Tablet with Stylus</t>
  </si>
  <si>
    <t>Alpheus Halo Pro Rugged Smartphone</t>
  </si>
  <si>
    <t>Alpheus Halo Ultra 11" Tablet</t>
  </si>
  <si>
    <t>Alpheus Flux Air Compact Smartphone</t>
  </si>
  <si>
    <t>Alpheus Drift Plus Flagship Smartphone</t>
  </si>
  <si>
    <t>Alpheus Nimbus X Foldable Phone</t>
  </si>
  <si>
    <t>Peitho</t>
  </si>
  <si>
    <t>Peitho Mobile; PEITHO; Peittho; Peito</t>
  </si>
  <si>
    <t>Peitho Axis Lite Kids Tablet</t>
  </si>
  <si>
    <t>Peitho Apex Lite 8" Mini Tablet</t>
  </si>
  <si>
    <t>Peitho Drift Air E-Ink Note Tablet</t>
  </si>
  <si>
    <t>Peitho Nimbus SE 11" Tablet</t>
  </si>
  <si>
    <t>Peitho Crest X Rugged Smartphone</t>
  </si>
  <si>
    <t>Peitho Vibe X Compact Smartphone</t>
  </si>
  <si>
    <t>Peitho Vertex Lite 5G Tablet</t>
  </si>
  <si>
    <t>Peitho Flux Lite Flip Foldable Phone</t>
  </si>
  <si>
    <t>Peitho Flux Pro Pro Max Smartphone</t>
  </si>
  <si>
    <t>Peitho Rift Lite 13" Pro Tablet</t>
  </si>
  <si>
    <t>Eupheme</t>
  </si>
  <si>
    <t>Eupheme Mobile; EUPHEME; Eupehme; Euphemee</t>
  </si>
  <si>
    <t>everyday, reading, school, kids</t>
  </si>
  <si>
    <t>Eupheme Titan Max Kids Tablet</t>
  </si>
  <si>
    <t>Eupheme Echo Max Budget Smartphone</t>
  </si>
  <si>
    <t>Eupheme Axis Ultra 8" Mini Tablet</t>
  </si>
  <si>
    <t>Eupheme Aria SE 11" Tablet</t>
  </si>
  <si>
    <t>Eupheme Apex Ultra E-Ink Note Tablet</t>
  </si>
  <si>
    <t>Eupheme Spark Lite Compact Smartphone</t>
  </si>
  <si>
    <t>Eupheme Pulse Pro Rugged Smartphone</t>
  </si>
  <si>
    <t>Eupheme Wave Flip Foldable Phone</t>
  </si>
  <si>
    <t>Eupheme Strata Plus 13" Pro Tablet</t>
  </si>
  <si>
    <t>Eupheme Orbit Ultra Foldable Phone</t>
  </si>
  <si>
    <t>Erato</t>
  </si>
  <si>
    <t>Erato Mobile; ERATO; Earto; Eratoo</t>
  </si>
  <si>
    <t>reading, travel, drawing, note-taking</t>
  </si>
  <si>
    <t>Erato Halo SE 8" Mini Tablet</t>
  </si>
  <si>
    <t>Erato Blaze Pro Drawing Tablet with Stylus</t>
  </si>
  <si>
    <t>Erato Aria E-Ink Note Tablet</t>
  </si>
  <si>
    <t>Erato Blaze Ultra 11" Tablet</t>
  </si>
  <si>
    <t>Erato Halo X 5G Tablet</t>
  </si>
  <si>
    <t>Erato Titan Plus Compact Smartphone</t>
  </si>
  <si>
    <t>Erato Strata Flagship Smartphone</t>
  </si>
  <si>
    <t>Erato Strata 13" Pro Tablet</t>
  </si>
  <si>
    <t>Erato Core Plus Pro Max Smartphone</t>
  </si>
  <si>
    <t>Erato Aria Foldable Phone</t>
  </si>
  <si>
    <t>Lethe</t>
  </si>
  <si>
    <t>Lethe Mobile; LETHE; Lethhe; Lete</t>
  </si>
  <si>
    <t>reading, travel, note-taking, everyday</t>
  </si>
  <si>
    <t>Lethe Echo Max Kids Tablet</t>
  </si>
  <si>
    <t>Lethe Axis Max 8" Mini Tablet</t>
  </si>
  <si>
    <t>Lethe Lumen Max Rugged Smartphone</t>
  </si>
  <si>
    <t>Lethe Strata Lite E-Ink Note Tablet</t>
  </si>
  <si>
    <t>Lethe Quanta Compact Smartphone</t>
  </si>
  <si>
    <t>Lethe Titan Max Flip Foldable Phone</t>
  </si>
  <si>
    <t>Lethe Titan Lite 5G Tablet</t>
  </si>
  <si>
    <t>Lethe Onyx SE 13" Pro Tablet</t>
  </si>
  <si>
    <t>Lethe Echo X Drawing Tablet with Stylus</t>
  </si>
  <si>
    <t>Lethe Drift Lite Pro Max Smartphone</t>
  </si>
  <si>
    <t>Phorcys</t>
  </si>
  <si>
    <t>Phorcys Mobile; PHORCYS; Pohrcys; Phorcyss</t>
  </si>
  <si>
    <t>Phorcys Nimbus Ultra Budget Smartphone</t>
  </si>
  <si>
    <t>Phorcys Drift Compact Smartphone</t>
  </si>
  <si>
    <t>Phorcys Pulse Rugged Smartphone</t>
  </si>
  <si>
    <t>Phorcys Halo Ultra E-Ink Note Tablet</t>
  </si>
  <si>
    <t>Phorcys Aeon Plus 11" Tablet</t>
  </si>
  <si>
    <t>Phorcys Orbit Max Drawing Tablet with Stylus</t>
  </si>
  <si>
    <t>Phorcys Spark Plus 5G Tablet</t>
  </si>
  <si>
    <t>Phorcys Rift Plus Flip Foldable Phone</t>
  </si>
  <si>
    <t>Phorcys Nova Air Pro Max Smartphone</t>
  </si>
  <si>
    <t>Phorcys Halo SE Foldable Phone</t>
  </si>
  <si>
    <t>Eurus</t>
  </si>
  <si>
    <t>Eurus Mobile; EURUS; Euurs; Euruss</t>
  </si>
  <si>
    <t>reading, everyday, travel, school</t>
  </si>
  <si>
    <t>Eurus Nimbus Max 8" Mini Tablet</t>
  </si>
  <si>
    <t>Eurus Nova Plus 11" Tablet</t>
  </si>
  <si>
    <t>Eurus Halo Lite E-Ink Note Tablet</t>
  </si>
  <si>
    <t>Eurus Nova Plus Compact Smartphone</t>
  </si>
  <si>
    <t>Eurus Drift Lite Rugged Smartphone</t>
  </si>
  <si>
    <t>Eurus Flux Lite Flip Foldable Phone</t>
  </si>
  <si>
    <t>Eurus Aeon 5G Tablet</t>
  </si>
  <si>
    <t>Eurus Axis Pro Flagship Smartphone</t>
  </si>
  <si>
    <t>Eurus Flux Ultra Foldable Phone</t>
  </si>
  <si>
    <t>Eurus Prism Lite 13" Pro Tablet</t>
  </si>
  <si>
    <t>Aletheia</t>
  </si>
  <si>
    <t>Aletheia Mobile; ALETHEIA; Alethei; Aleteia</t>
  </si>
  <si>
    <t>reading, everyday, school, note-taking</t>
  </si>
  <si>
    <t>Aletheia Pulse Plus Kids Tablet</t>
  </si>
  <si>
    <t>Aletheia Blaze Budget Smartphone</t>
  </si>
  <si>
    <t>Aletheia Vibe SE 8" Mini Tablet</t>
  </si>
  <si>
    <t>Aletheia Zen Plus 11" Tablet</t>
  </si>
  <si>
    <t>Aletheia Orbit Ultra Rugged Smartphone</t>
  </si>
  <si>
    <t>Aletheia Aria Lite E-Ink Note Tablet</t>
  </si>
  <si>
    <t>Aletheia Arc SE Flagship Smartphone</t>
  </si>
  <si>
    <t>Aletheia Vibe Ultra Drawing Tablet with Stylus</t>
  </si>
  <si>
    <t>Aletheia Flux SE Pro Max Smartphone</t>
  </si>
  <si>
    <t>Aletheia Apex Lite Foldable Phone</t>
  </si>
  <si>
    <t>Anteros</t>
  </si>
  <si>
    <t>Anteros Mobile; ANTEROS; Anteeros; Anetros</t>
  </si>
  <si>
    <t>reading, everyday, travel, note-taking</t>
  </si>
  <si>
    <t>Anteros Nova 8" Mini Tablet</t>
  </si>
  <si>
    <t>Anteros Drift E-Ink Note Tablet</t>
  </si>
  <si>
    <t>Anteros Vertex Plus Compact Smartphone</t>
  </si>
  <si>
    <t>Anteros Vibe Pro 11" Tablet</t>
  </si>
  <si>
    <t>Anteros Onyx Flagship Smartphone</t>
  </si>
  <si>
    <t>Anteros Titan X Flip Foldable Phone</t>
  </si>
  <si>
    <t>Anteros Blaze SE Drawing Tablet with Stylus</t>
  </si>
  <si>
    <t>Anteros Blaze X 5G Tablet</t>
  </si>
  <si>
    <t>Anteros Blaze Lite Pro Max Smartphone</t>
  </si>
  <si>
    <t>Anteros Apex Ultra 13" Pro Tablet</t>
  </si>
  <si>
    <t>Epimetheus</t>
  </si>
  <si>
    <t>Epimetheus Mobile; EPIMETHEUS; Epimteheus; Epimetheeus</t>
  </si>
  <si>
    <t>Epimetheus Nimbus X Budget Smartphone</t>
  </si>
  <si>
    <t>Epimetheus Nimbus E-Ink Note Tablet</t>
  </si>
  <si>
    <t>Epimetheus Spark X Drawing Tablet with Stylus</t>
  </si>
  <si>
    <t>Epimetheus Nova 11" Tablet</t>
  </si>
  <si>
    <t>Epimetheus Nova Compact Smartphone</t>
  </si>
  <si>
    <t>Epimetheus Orbit Flagship Smartphone</t>
  </si>
  <si>
    <t>Epimetheus Rift Plus 5G Tablet</t>
  </si>
  <si>
    <t>Epimetheus Wave Ultra Flip Foldable Phone</t>
  </si>
  <si>
    <t>Epimetheus Volt Air 13" Pro Tablet</t>
  </si>
  <si>
    <t>Epimetheus Echo Pro Foldable Phone</t>
  </si>
  <si>
    <t>Triton</t>
  </si>
  <si>
    <t>Triton Mobile; TRITON; Trito; Triotn</t>
  </si>
  <si>
    <t>everyday, reading, travel, drawing</t>
  </si>
  <si>
    <t>Triton Nova Air Budget Smartphone</t>
  </si>
  <si>
    <t>Triton Orbit Pro Rugged Smartphone</t>
  </si>
  <si>
    <t>Triton Axis SE 8" Mini Tablet</t>
  </si>
  <si>
    <t>Triton Nova Max Drawing Tablet with Stylus</t>
  </si>
  <si>
    <t>Triton Strata Pro 11" Tablet</t>
  </si>
  <si>
    <t>Triton Nimbus X 5G Tablet</t>
  </si>
  <si>
    <t>Triton Crest Lite Flagship Smartphone</t>
  </si>
  <si>
    <t>Triton Onyx Flip Foldable Phone</t>
  </si>
  <si>
    <t>Triton Vibe Air 13" Pro Tablet</t>
  </si>
  <si>
    <t>Triton Vertex SE Foldable Phone</t>
  </si>
  <si>
    <t>Thetis</t>
  </si>
  <si>
    <t>Thetis Mobile; THETIS; Tehtis; Thhetis</t>
  </si>
  <si>
    <t>Thetis Wave Ultra Budget Smartphone</t>
  </si>
  <si>
    <t>Thetis Axis X 8" Mini Tablet</t>
  </si>
  <si>
    <t>Thetis Sable Max Rugged Smartphone</t>
  </si>
  <si>
    <t>Thetis Volt Lite Drawing Tablet with Stylus</t>
  </si>
  <si>
    <t>Thetis Onyx 5G Tablet</t>
  </si>
  <si>
    <t>Thetis Sable SE Compact Smartphone</t>
  </si>
  <si>
    <t>Thetis Onyx Max 11" Tablet</t>
  </si>
  <si>
    <t>Thetis Pulse Lite Flagship Smartphone</t>
  </si>
  <si>
    <t>Thetis Orbit Flip Foldable Phone</t>
  </si>
  <si>
    <t>Thetis Volt Air Pro Max Smartphone</t>
  </si>
  <si>
    <t>Adrastea</t>
  </si>
  <si>
    <t>Adrastea Mobile; ADRASTEA; Adrasteea; Adrrastea</t>
  </si>
  <si>
    <t>Adrastea Wave Max Kids Tablet</t>
  </si>
  <si>
    <t>Adrastea Rift Budget Smartphone</t>
  </si>
  <si>
    <t>Adrastea Zen Pro E-Ink Note Tablet</t>
  </si>
  <si>
    <t>Adrastea Blaze Air Drawing Tablet with Stylus</t>
  </si>
  <si>
    <t>Adrastea Blaze 11" Tablet</t>
  </si>
  <si>
    <t>Adrastea Echo Ultra Flip Foldable Phone</t>
  </si>
  <si>
    <t>Adrastea Nimbus Lite Flagship Smartphone</t>
  </si>
  <si>
    <t>Adrastea Echo 13" Pro Tablet</t>
  </si>
  <si>
    <t>Adrastea Flux X Pro Max Smartphone</t>
  </si>
  <si>
    <t>Adrastea Sable SE Foldable Phone</t>
  </si>
  <si>
    <t>Leucothea</t>
  </si>
  <si>
    <t>Leucothea Mobile; LEUCOTHEA; Leucoothea; Leeucothea</t>
  </si>
  <si>
    <t>reading, drawing, note-taking, everyday</t>
  </si>
  <si>
    <t>Leucothea Prism X Kids Tablet</t>
  </si>
  <si>
    <t>Leucothea Prism X 8" Mini Tablet</t>
  </si>
  <si>
    <t>Leucothea Arc Air Rugged Smartphone</t>
  </si>
  <si>
    <t>Leucothea Nimbus Drawing Tablet with Stylus</t>
  </si>
  <si>
    <t>Leucothea Pulse Plus E-Ink Note Tablet</t>
  </si>
  <si>
    <t>Leucothea Strata Max Flip Foldable Phone</t>
  </si>
  <si>
    <t>Leucothea Spark Pro Flagship Smartphone</t>
  </si>
  <si>
    <t>Leucothea Aeon Plus 13" Pro Tablet</t>
  </si>
  <si>
    <t>Leucothea Nova Air Pro Max Smartphone</t>
  </si>
  <si>
    <t>Leucothea Strata Max Foldable Phone</t>
  </si>
  <si>
    <t>Iapetus</t>
  </si>
  <si>
    <t>Iapetus Mobile; IAPETUS; Iapetuss; Iapeuts</t>
  </si>
  <si>
    <t>Iapetus Blaze Kids Tablet</t>
  </si>
  <si>
    <t>Iapetus Rift Pro 8" Mini Tablet</t>
  </si>
  <si>
    <t>Iapetus Flux Pro Budget Smartphone</t>
  </si>
  <si>
    <t>Iapetus Core Rugged Smartphone</t>
  </si>
  <si>
    <t>Iapetus Arc SE Compact Smartphone</t>
  </si>
  <si>
    <t>Iapetus Aria Drawing Tablet with Stylus</t>
  </si>
  <si>
    <t>Iapetus Echo Lite Flagship Smartphone</t>
  </si>
  <si>
    <t>Iapetus Pulse SE 13" Pro Tablet</t>
  </si>
  <si>
    <t>Iapetus Strata Air Pro Max Smartphone</t>
  </si>
  <si>
    <t>Iapetus Axis Plus Foldable Phone</t>
  </si>
  <si>
    <t>Pan</t>
  </si>
  <si>
    <t>Pan Mobile; PAN; Paan; Pann</t>
  </si>
  <si>
    <t>everyday, reading, note-taking, photography</t>
  </si>
  <si>
    <t>Pan Aeon Ultra Budget Smartphone</t>
  </si>
  <si>
    <t>Pan Onyx X E-Ink Note Tablet</t>
  </si>
  <si>
    <t>Pan Prism Max 8" Mini Tablet</t>
  </si>
  <si>
    <t>Pan Nova Pro Rugged Smartphone</t>
  </si>
  <si>
    <t>Pan Aeon Max Compact Smartphone</t>
  </si>
  <si>
    <t>Pan Vibe Flagship Smartphone</t>
  </si>
  <si>
    <t>Pan Volt Pro Drawing Tablet with Stylus</t>
  </si>
  <si>
    <t>Pan Vertex Flip Foldable Phone</t>
  </si>
  <si>
    <t>Pan Zen SE Pro Max Smartphone</t>
  </si>
  <si>
    <t>Pan Aria Plus 13" Pro Tablet</t>
  </si>
  <si>
    <t>Erebus</t>
  </si>
  <si>
    <t>Erebus Mobile; EREBUS; Erebuss; Eerbus</t>
  </si>
  <si>
    <t>reading, travel, note-taking, school</t>
  </si>
  <si>
    <t>Erebus Aria Lite 8" Mini Tablet</t>
  </si>
  <si>
    <t>Erebus Nimbus Air E-Ink Note Tablet</t>
  </si>
  <si>
    <t>Erebus Sable Lite Drawing Tablet with Stylus</t>
  </si>
  <si>
    <t>Erebus Nimbus Ultra Compact Smartphone</t>
  </si>
  <si>
    <t>Erebus Blaze Air Rugged Smartphone</t>
  </si>
  <si>
    <t>Erebus Nova Pro 5G Tablet</t>
  </si>
  <si>
    <t>Erebus Axis X 11" Tablet</t>
  </si>
  <si>
    <t>Erebus Flux Ultra Flip Foldable Phone</t>
  </si>
  <si>
    <t>Erebus Apex Max Pro Max Smartphone</t>
  </si>
  <si>
    <t>Erebus Halo Plus Foldable Phone</t>
  </si>
  <si>
    <t>Dike</t>
  </si>
  <si>
    <t>Dike Mobile; DIKE; Diike; Dkie</t>
  </si>
  <si>
    <t>Dike Echo Ultra Kids Tablet</t>
  </si>
  <si>
    <t>Dike Nova Pro E-Ink Note Tablet</t>
  </si>
  <si>
    <t>Dike Wave X Rugged Smartphone</t>
  </si>
  <si>
    <t>Dike Sable Lite Budget Smartphone</t>
  </si>
  <si>
    <t>Dike Aria SE 8" Mini Tablet</t>
  </si>
  <si>
    <t>Dike Quanta Plus Compact Smartphone</t>
  </si>
  <si>
    <t>Dike Pulse SE Flip Foldable Phone</t>
  </si>
  <si>
    <t>Dike Vertex Lite Drawing Tablet with Stylus</t>
  </si>
  <si>
    <t>Dike Aria Flagship Smartphone</t>
  </si>
  <si>
    <t>Dike Lumen Max Pro Max Smartphone</t>
  </si>
  <si>
    <t>Plutus</t>
  </si>
  <si>
    <t>Plutus Mobile; PLUTUS; Pluuts; Pllutus</t>
  </si>
  <si>
    <t>Plutus Halo Air Kids Tablet</t>
  </si>
  <si>
    <t>Plutus Vertex Air Budget Smartphone</t>
  </si>
  <si>
    <t>Plutus Titan Ultra 8" Mini Tablet</t>
  </si>
  <si>
    <t>Plutus Drift Air 11" Tablet</t>
  </si>
  <si>
    <t>Plutus Echo Compact Smartphone</t>
  </si>
  <si>
    <t>Plutus Rift X 5G Tablet</t>
  </si>
  <si>
    <t>Plutus Arc Max Flip Foldable Phone</t>
  </si>
  <si>
    <t>Plutus Axis Plus Flagship Smartphone</t>
  </si>
  <si>
    <t>Plutus Pulse SE Drawing Tablet with Stylus</t>
  </si>
  <si>
    <t>Plutus Nimbus Lite Foldable Phone</t>
  </si>
  <si>
    <t>Perses</t>
  </si>
  <si>
    <t>Perses Hardware; PERSES; Preses; Persess</t>
  </si>
  <si>
    <t>2 year limited</t>
  </si>
  <si>
    <t>gaming, PC building, streaming, content creation</t>
  </si>
  <si>
    <t>Graphics Card, Memory, Monitor, Motherboard, Mouse, Networking, PC Case, Power Supply, Storage, Webcam</t>
  </si>
  <si>
    <t>Perses Arc X Wi-Fi 7 PCIe Card</t>
  </si>
  <si>
    <t>Perses Lumen SE Gaming Mouse</t>
  </si>
  <si>
    <t>Perses Sable Plus 4K Webcam</t>
  </si>
  <si>
    <t>Perses Rift Lite 32GB DDR5 RAM Kit</t>
  </si>
  <si>
    <t>Perses Orbit Plus Mid-Tower PC Case</t>
  </si>
  <si>
    <t>Perses Aria 850W Power Supply</t>
  </si>
  <si>
    <t>Perses Flux Pro ATX Motherboard</t>
  </si>
  <si>
    <t>Perses Lumen Pro 2TB NVMe SSD</t>
  </si>
  <si>
    <t>Perses Core 27" 1440p Monitor</t>
  </si>
  <si>
    <t>Perses Arc Max Graphics Card</t>
  </si>
  <si>
    <t>Pheme</t>
  </si>
  <si>
    <t>Pheme Hardware; PHEME; Phmee; Feme</t>
  </si>
  <si>
    <t>gaming, PC building, streaming, remote work</t>
  </si>
  <si>
    <t>Cooling, Docking Station, Graphics Card, Memory, Motherboard, Mouse, Networking, Power Supply, Storage, Webcam</t>
  </si>
  <si>
    <t>Pheme Zen X Gaming Mouse</t>
  </si>
  <si>
    <t>Pheme Nova Wi-Fi 7 PCIe Card</t>
  </si>
  <si>
    <t>Pheme Orbit Ultra 850W Power Supply</t>
  </si>
  <si>
    <t>Pheme Crest Pro 4K Webcam</t>
  </si>
  <si>
    <t>Pheme Lumen Lite 360mm AIO CPU Cooler</t>
  </si>
  <si>
    <t>Pheme Echo 32GB DDR5 RAM Kit</t>
  </si>
  <si>
    <t>Pheme Sable Lite USB-C Docking Station</t>
  </si>
  <si>
    <t>Pheme Flux Air 2TB NVMe SSD</t>
  </si>
  <si>
    <t>Pheme Axis Lite ATX Motherboard</t>
  </si>
  <si>
    <t>Pheme Wave Ultra Graphics Card</t>
  </si>
  <si>
    <t>Hermes</t>
  </si>
  <si>
    <t>Hermes Hardware; HERMES; Herems; Hermees</t>
  </si>
  <si>
    <t>gaming, PC building, streaming, office</t>
  </si>
  <si>
    <t>Case Fans, Docking Station, Monitor, Motherboard, Mouse, Networking, PC Case, Power Supply, Processor, Webcam</t>
  </si>
  <si>
    <t>Hermes Wave Gaming Mouse</t>
  </si>
  <si>
    <t>Hermes Arc X RGB Case Fan 3-Pack</t>
  </si>
  <si>
    <t>Hermes Vibe Lite Wi-Fi 7 PCIe Card</t>
  </si>
  <si>
    <t>Hermes Wave X USB-C Docking Station</t>
  </si>
  <si>
    <t>Hermes Blaze Max Mid-Tower PC Case</t>
  </si>
  <si>
    <t>Hermes Wave Air 850W Power Supply</t>
  </si>
  <si>
    <t>Hermes Lumen SE 4K Webcam</t>
  </si>
  <si>
    <t>Hermes Rift X ATX Motherboard</t>
  </si>
  <si>
    <t>Hermes Sable Ultra Desktop CPU</t>
  </si>
  <si>
    <t>Hermes Wave SE 27" 1440p Monitor</t>
  </si>
  <si>
    <t>Eurybia</t>
  </si>
  <si>
    <t>Eurybia Hardware; EURYBIA; Eruybia; Eurybiia</t>
  </si>
  <si>
    <t>gaming, PC building, content creation, workstation builds</t>
  </si>
  <si>
    <t>Case Fans, Cooling, Memory, Monitor, Motherboard, Mouse, Power Supply, Processor, Storage, Webcam</t>
  </si>
  <si>
    <t>Eurybia Core RGB Case Fan 3-Pack</t>
  </si>
  <si>
    <t>Eurybia Quanta SE 4TB External Hard Drive</t>
  </si>
  <si>
    <t>Eurybia Pulse Max Gaming Mouse</t>
  </si>
  <si>
    <t>Eurybia Titan SE 4K Webcam</t>
  </si>
  <si>
    <t>Eurybia Wave 360mm AIO CPU Cooler</t>
  </si>
  <si>
    <t>Eurybia Aeon SE 850W Power Supply</t>
  </si>
  <si>
    <t>Eurybia Quanta SE 32GB DDR5 RAM Kit</t>
  </si>
  <si>
    <t>Eurybia Arc Desktop CPU</t>
  </si>
  <si>
    <t>Eurybia Pulse ATX Motherboard</t>
  </si>
  <si>
    <t>Eurybia Axis Plus 27" 1440p Monitor</t>
  </si>
  <si>
    <t>Cronus</t>
  </si>
  <si>
    <t>Cronus Hardware; CRONUS; Crronus; Cornus</t>
  </si>
  <si>
    <t>gaming, PC building, remote work, office</t>
  </si>
  <si>
    <t>Case Fans, Cooling, Docking Station, Graphics Card, Memory, Monitor, Motherboard, Mouse, Storage, Webcam</t>
  </si>
  <si>
    <t>Cronus Prism 32GB DDR5 RAM Kit</t>
  </si>
  <si>
    <t>Cronus Axis RGB Case Fan 3-Pack</t>
  </si>
  <si>
    <t>Cronus Zen Lite 360mm AIO CPU Cooler</t>
  </si>
  <si>
    <t>Cronus Wave 4TB External Hard Drive</t>
  </si>
  <si>
    <t>Cronus Quanta Gaming Mouse</t>
  </si>
  <si>
    <t>Cronus Quanta SE 4K Webcam</t>
  </si>
  <si>
    <t>Cronus Core USB-C Docking Station</t>
  </si>
  <si>
    <t>Cronus Drift Lite ATX Motherboard</t>
  </si>
  <si>
    <t>Cronus Crest X 27" 1440p Monitor</t>
  </si>
  <si>
    <t>Cronus Echo Graphics Card</t>
  </si>
  <si>
    <t>Harmonia</t>
  </si>
  <si>
    <t>Harmonia Hardware; HARMONIA; Haarmonia; Hramonia</t>
  </si>
  <si>
    <t>Case Fans, Keyboard, Memory, Monitor, Motherboard, Mouse, Networking, PC Case, Storage, Webcam</t>
  </si>
  <si>
    <t>Harmonia Halo Lite RGB Case Fan 3-Pack</t>
  </si>
  <si>
    <t>Harmonia Prism X Wi-Fi 7 PCIe Card</t>
  </si>
  <si>
    <t>Harmonia Strata Gaming Mouse</t>
  </si>
  <si>
    <t>Harmonia Pulse SE Mid-Tower PC Case</t>
  </si>
  <si>
    <t>Harmonia Halo Mechanical Keyboard</t>
  </si>
  <si>
    <t>Harmonia Vibe 4K Webcam</t>
  </si>
  <si>
    <t>Harmonia Lumen Air 32GB DDR5 RAM Kit</t>
  </si>
  <si>
    <t>Harmonia Prism 2TB NVMe SSD</t>
  </si>
  <si>
    <t>Harmonia Sable SE ATX Motherboard</t>
  </si>
  <si>
    <t>Harmonia Flux 27" 1440p Monitor</t>
  </si>
  <si>
    <t>Bia</t>
  </si>
  <si>
    <t>Bia Hardware; BIA; Biia; Biaa</t>
  </si>
  <si>
    <t>gaming, PC building, office, content creation</t>
  </si>
  <si>
    <t>Case Fans, Cooling, Docking Station, Keyboard, Monitor, Motherboard, PC Case, Processor, Storage, Webcam</t>
  </si>
  <si>
    <t>Bia Volt Lite RGB Case Fan 3-Pack</t>
  </si>
  <si>
    <t>Bia Titan Mid-Tower PC Case</t>
  </si>
  <si>
    <t>Bia Apex Plus USB-C Docking Station</t>
  </si>
  <si>
    <t>Bia Aria Max 2TB NVMe SSD</t>
  </si>
  <si>
    <t>Bia Apex Ultra 4K Webcam</t>
  </si>
  <si>
    <t>Bia Vertex X Mechanical Keyboard</t>
  </si>
  <si>
    <t>Bia Vibe Desktop CPU</t>
  </si>
  <si>
    <t>Bia Echo Max 360mm AIO CPU Cooler</t>
  </si>
  <si>
    <t>Bia Aeon Max 27" 1440p Monitor</t>
  </si>
  <si>
    <t>Bia Nimbus Air ATX Motherboard</t>
  </si>
  <si>
    <t>Notus</t>
  </si>
  <si>
    <t>Notus Hardware; NOTUS; Ntous; Notuss</t>
  </si>
  <si>
    <t>gaming, PC building, content creation, office</t>
  </si>
  <si>
    <t>Case Fans, Cooling, Graphics Card, Keyboard, Monitor, Motherboard, Mouse, PC Case, Processor, Storage</t>
  </si>
  <si>
    <t>Notus Nimbus Air Gaming Mouse</t>
  </si>
  <si>
    <t>Notus Sable Pro RGB Case Fan 3-Pack</t>
  </si>
  <si>
    <t>Notus Aria Lite Mid-Tower PC Case</t>
  </si>
  <si>
    <t>Notus Rift Mechanical Keyboard</t>
  </si>
  <si>
    <t>Notus Echo SE 2TB NVMe SSD</t>
  </si>
  <si>
    <t>Notus Wave Lite 360mm AIO CPU Cooler</t>
  </si>
  <si>
    <t>Notus Apex SE Desktop CPU</t>
  </si>
  <si>
    <t>Notus Titan Plus ATX Motherboard</t>
  </si>
  <si>
    <t>Notus Core Air 27" 1440p Monitor</t>
  </si>
  <si>
    <t>Notus Crest Max Graphics Card</t>
  </si>
  <si>
    <t>Apollo</t>
  </si>
  <si>
    <t>Apollo Hardware; APOLLO; Apolllo; Aopllo</t>
  </si>
  <si>
    <t>gaming, PC building, office, streaming</t>
  </si>
  <si>
    <t>Case Fans, Docking Station, Graphics Card, Keyboard, Monitor, Mouse, Networking, PC Case, Storage, Webcam</t>
  </si>
  <si>
    <t>Apollo Rift RGB Case Fan 3-Pack</t>
  </si>
  <si>
    <t>Apollo Core SE Wi-Fi 7 PCIe Card</t>
  </si>
  <si>
    <t>Apollo Nimbus Plus 4TB External Hard Drive</t>
  </si>
  <si>
    <t>Apollo Nimbus Lite Mechanical Keyboard</t>
  </si>
  <si>
    <t>Apollo Sable Max USB-C Docking Station</t>
  </si>
  <si>
    <t>Apollo Lumen X Gaming Mouse</t>
  </si>
  <si>
    <t>Apollo Vibe Lite 4K Webcam</t>
  </si>
  <si>
    <t>Apollo Crest SE Mid-Tower PC Case</t>
  </si>
  <si>
    <t>Apollo Echo Lite 27" 1440p Monitor</t>
  </si>
  <si>
    <t>Apollo Quanta Plus Graphics Card</t>
  </si>
  <si>
    <t>Apate</t>
  </si>
  <si>
    <t>Apate Hardware; APATE; Appate; Apaate</t>
  </si>
  <si>
    <t>Case Fans, Cooling, Docking Station, Graphics Card, Monitor, Motherboard, Networking, Power Supply, Storage, Webcam</t>
  </si>
  <si>
    <t>Apate Vibe Max Wi-Fi 7 PCIe Card</t>
  </si>
  <si>
    <t>Apate Onyx Plus RGB Case Fan 3-Pack</t>
  </si>
  <si>
    <t>Apate Rift SE 4K Webcam</t>
  </si>
  <si>
    <t>Apate Halo Ultra 850W Power Supply</t>
  </si>
  <si>
    <t>Apate Aria Ultra 360mm AIO CPU Cooler</t>
  </si>
  <si>
    <t>Apate Blaze SE 2TB NVMe SSD</t>
  </si>
  <si>
    <t>Apate Aria USB-C Docking Station</t>
  </si>
  <si>
    <t>Apate Sable Lite ATX Motherboard</t>
  </si>
  <si>
    <t>Apate Spark Air 27" 1440p Monitor</t>
  </si>
  <si>
    <t>Apate Apex Graphics Card</t>
  </si>
  <si>
    <t>Eos</t>
  </si>
  <si>
    <t>Eos Hardware; EOS; Eoss; Eoos</t>
  </si>
  <si>
    <t>Case Fans, Graphics Card, Keyboard, Monitor, Motherboard, Networking, PC Case, Processor, Storage</t>
  </si>
  <si>
    <t>Eos Nimbus RGB Case Fan 3-Pack</t>
  </si>
  <si>
    <t>Eos Echo Plus Wi-Fi 7 PCIe Card</t>
  </si>
  <si>
    <t>Eos Arc 2TB NVMe SSD</t>
  </si>
  <si>
    <t>Eos Aria Ultra Mid-Tower PC Case</t>
  </si>
  <si>
    <t>Eos Pulse Pro 4TB External Hard Drive</t>
  </si>
  <si>
    <t>Eos Halo Max Mechanical Keyboard</t>
  </si>
  <si>
    <t>Eos Wave Ultra 27" 1440p Monitor</t>
  </si>
  <si>
    <t>Eos Aria Pro ATX Motherboard</t>
  </si>
  <si>
    <t>Eos Volt Plus Desktop CPU</t>
  </si>
  <si>
    <t>Eos Spark X Graphics Card</t>
  </si>
  <si>
    <t>Eirene</t>
  </si>
  <si>
    <t>Eirene Hardware; EIRENE; Eireene; Eirenne</t>
  </si>
  <si>
    <t>Docking Station, Graphics Card, Keyboard, Networking, PC Case, Power Supply, Processor, Storage, Webcam</t>
  </si>
  <si>
    <t>Eirene Drift SE Wi-Fi 7 PCIe Card</t>
  </si>
  <si>
    <t>Eirene Crest Max Mid-Tower PC Case</t>
  </si>
  <si>
    <t>Eirene Strata X 850W Power Supply</t>
  </si>
  <si>
    <t>Eirene Pulse 4TB External Hard Drive</t>
  </si>
  <si>
    <t>Eirene Strata Pro USB-C Docking Station</t>
  </si>
  <si>
    <t>Eirene Wave X 4K Webcam</t>
  </si>
  <si>
    <t>Eirene Axis Max Mechanical Keyboard</t>
  </si>
  <si>
    <t>Eirene Arc Pro 2TB NVMe SSD</t>
  </si>
  <si>
    <t>Eirene Rift Lite Desktop CPU</t>
  </si>
  <si>
    <t>Eirene Pulse Pro Graphics Card</t>
  </si>
  <si>
    <t>Uranus</t>
  </si>
  <si>
    <t>Uranus Hardware; URANUS; Urauns; Urannus</t>
  </si>
  <si>
    <t>Cooling, Docking Station, Memory, Monitor, Networking, PC Case, Power Supply, Storage, Webcam</t>
  </si>
  <si>
    <t>Uranus Orbit Plus Mid-Tower PC Case</t>
  </si>
  <si>
    <t>Uranus Vibe Air Wi-Fi 7 PCIe Card</t>
  </si>
  <si>
    <t>Uranus Core Max 32GB DDR5 RAM Kit</t>
  </si>
  <si>
    <t>Uranus Lumen 4K Webcam</t>
  </si>
  <si>
    <t>Uranus Prism 850W Power Supply</t>
  </si>
  <si>
    <t>Uranus Drift Plus 2TB NVMe SSD</t>
  </si>
  <si>
    <t>Uranus Strata X 4TB External Hard Drive</t>
  </si>
  <si>
    <t>Uranus Nova Plus 360mm AIO CPU Cooler</t>
  </si>
  <si>
    <t>Uranus Aria X USB-C Docking Station</t>
  </si>
  <si>
    <t>Uranus Arc 27" 1440p Monitor</t>
  </si>
  <si>
    <t>Enyo</t>
  </si>
  <si>
    <t>Enyo Hardware; ENYO; Enyoo; Eyno</t>
  </si>
  <si>
    <t>Cooling, Graphics Card, Keyboard, Memory, Monitor, Motherboard, Power Supply, Storage, Webcam</t>
  </si>
  <si>
    <t>Enyo Zen Pro 850W Power Supply</t>
  </si>
  <si>
    <t>Enyo Nimbus 4TB External Hard Drive</t>
  </si>
  <si>
    <t>Enyo Prism 2TB NVMe SSD</t>
  </si>
  <si>
    <t>Enyo Vibe Max Mechanical Keyboard</t>
  </si>
  <si>
    <t>Enyo Onyx Lite 32GB DDR5 RAM Kit</t>
  </si>
  <si>
    <t>Enyo Titan Ultra 4K Webcam</t>
  </si>
  <si>
    <t>Enyo Quanta Air 360mm AIO CPU Cooler</t>
  </si>
  <si>
    <t>Enyo Volt Air ATX Motherboard</t>
  </si>
  <si>
    <t>Enyo Axis X 27" 1440p Monitor</t>
  </si>
  <si>
    <t>Enyo Strata Lite Graphics Card</t>
  </si>
  <si>
    <t>Nyx</t>
  </si>
  <si>
    <t>Nyx Hardware; NYX; Nyxx; Nix</t>
  </si>
  <si>
    <t>Case Fans, Memory, Monitor, Motherboard, Networking, PC Case, Power Supply, Processor, Storage</t>
  </si>
  <si>
    <t>Nyx Halo Plus Wi-Fi 7 PCIe Card</t>
  </si>
  <si>
    <t>Nyx Strata Lite Mid-Tower PC Case</t>
  </si>
  <si>
    <t>Nyx Strata RGB Case Fan 3-Pack</t>
  </si>
  <si>
    <t>Nyx Flux SE 4TB External Hard Drive</t>
  </si>
  <si>
    <t>Nyx Quanta Pro 850W Power Supply</t>
  </si>
  <si>
    <t>Nyx Crest 32GB DDR5 RAM Kit</t>
  </si>
  <si>
    <t>Nyx Prism SE 2TB NVMe SSD</t>
  </si>
  <si>
    <t>Nyx Lumen Max 27" 1440p Monitor</t>
  </si>
  <si>
    <t>Nyx Lumen Ultra ATX Motherboard</t>
  </si>
  <si>
    <t>Nyx Echo X Desktop CPU</t>
  </si>
  <si>
    <t>Hestia</t>
  </si>
  <si>
    <t>Hestia Hardware; HESTIA; Hesita; Hestiaa</t>
  </si>
  <si>
    <t>Cooling, Docking Station, Motherboard, Mouse, Networking, Power Supply, Processor, Storage, Webcam</t>
  </si>
  <si>
    <t>Hestia Titan Pro 4K Webcam</t>
  </si>
  <si>
    <t>Hestia Sable Wi-Fi 7 PCIe Card</t>
  </si>
  <si>
    <t>Hestia Halo Gaming Mouse</t>
  </si>
  <si>
    <t>Hestia Lumen Lite USB-C Docking Station</t>
  </si>
  <si>
    <t>Hestia Volt 4TB External Hard Drive</t>
  </si>
  <si>
    <t>Hestia Core Pro 850W Power Supply</t>
  </si>
  <si>
    <t>Hestia Nimbus 360mm AIO CPU Cooler</t>
  </si>
  <si>
    <t>Hestia Crest SE ATX Motherboard</t>
  </si>
  <si>
    <t>Hestia Echo 2TB NVMe SSD</t>
  </si>
  <si>
    <t>Hestia Nimbus SE Desktop CPU</t>
  </si>
  <si>
    <t>Hemera</t>
  </si>
  <si>
    <t>Hemera Hardware; HEMERA; Hemeera; Hemerra</t>
  </si>
  <si>
    <t>Docking Station, Graphics Card, Memory, Monitor, Motherboard, Networking, Power Supply, Processor, Storage</t>
  </si>
  <si>
    <t>Hemera Prism Ultra Wi-Fi 7 PCIe Card</t>
  </si>
  <si>
    <t>Hemera Vertex Lite 4TB External Hard Drive</t>
  </si>
  <si>
    <t>Hemera Halo USB-C Docking Station</t>
  </si>
  <si>
    <t>Hemera Arc Pro Desktop CPU</t>
  </si>
  <si>
    <t>Hemera Quanta Ultra 850W Power Supply</t>
  </si>
  <si>
    <t>Hemera Onyx Pro 2TB NVMe SSD</t>
  </si>
  <si>
    <t>Hemera Crest Air 32GB DDR5 RAM Kit</t>
  </si>
  <si>
    <t>Hemera Rift SE ATX Motherboard</t>
  </si>
  <si>
    <t>Hemera Nova 27" 1440p Monitor</t>
  </si>
  <si>
    <t>Hemera Lumen Max Graphics Card</t>
  </si>
  <si>
    <t>Dionysus</t>
  </si>
  <si>
    <t>Dionysus Hardware; DIONYSUS; Dioynsus; Dionyuss</t>
  </si>
  <si>
    <t>Case Fans, Graphics Card, Keyboard, Monitor, Networking, PC Case, Power Supply, Processor, Storage</t>
  </si>
  <si>
    <t>Dionysus Titan Max Wi-Fi 7 PCIe Card</t>
  </si>
  <si>
    <t>Dionysus Aeon SE RGB Case Fan 3-Pack</t>
  </si>
  <si>
    <t>Dionysus Apex 850W Power Supply</t>
  </si>
  <si>
    <t>Dionysus Vertex Mid-Tower PC Case</t>
  </si>
  <si>
    <t>Dionysus Echo Desktop CPU</t>
  </si>
  <si>
    <t>Dionysus Aria Mechanical Keyboard</t>
  </si>
  <si>
    <t>Dionysus Crest Lite 4TB External Hard Drive</t>
  </si>
  <si>
    <t>Dionysus Orbit Max 2TB NVMe SSD</t>
  </si>
  <si>
    <t>Dionysus Axis Lite 27" 1440p Monitor</t>
  </si>
  <si>
    <t>Dionysus Axis Graphics Card</t>
  </si>
  <si>
    <t>Hades</t>
  </si>
  <si>
    <t>Hades Hardware; HADES; Hade; Haeds</t>
  </si>
  <si>
    <t>gaming, PC building, remote work, content creation</t>
  </si>
  <si>
    <t>Case Fans, Cooling, Docking Station, Memory, Mouse, PC Case, Processor, Storage, Webcam</t>
  </si>
  <si>
    <t>Hades Aria X RGB Case Fan 3-Pack</t>
  </si>
  <si>
    <t>Hades Pulse 360mm AIO CPU Cooler</t>
  </si>
  <si>
    <t>Hades Drift Pro Mid-Tower PC Case</t>
  </si>
  <si>
    <t>Hades Vibe Gaming Mouse</t>
  </si>
  <si>
    <t>Hades Rift Pro 4TB External Hard Drive</t>
  </si>
  <si>
    <t>Hades Nova 4K Webcam</t>
  </si>
  <si>
    <t>Hades Halo Plus 32GB DDR5 RAM Kit</t>
  </si>
  <si>
    <t>Hades Vertex Max 2TB NVMe SSD</t>
  </si>
  <si>
    <t>Hades Echo Air Desktop CPU</t>
  </si>
  <si>
    <t>Hades Zen Pro USB-C Docking Station</t>
  </si>
  <si>
    <t>Euterpe</t>
  </si>
  <si>
    <t>Euterpe Hardware; EUTERPE; Eutrepe; Euuterpe</t>
  </si>
  <si>
    <t>Case Fans, Cooling, Docking Station, Graphics Card, Motherboard, Mouse, Networking, Processor, Storage, Webcam</t>
  </si>
  <si>
    <t>Euterpe Pulse Lite RGB Case Fan 3-Pack</t>
  </si>
  <si>
    <t>Euterpe Flux SE Wi-Fi 7 PCIe Card</t>
  </si>
  <si>
    <t>Euterpe Axis Ultra Gaming Mouse</t>
  </si>
  <si>
    <t>Euterpe Zen SE 4K Webcam</t>
  </si>
  <si>
    <t>Euterpe Drift Lite 360mm AIO CPU Cooler</t>
  </si>
  <si>
    <t>Euterpe Aeon Max USB-C Docking Station</t>
  </si>
  <si>
    <t>Euterpe Flux 2TB NVMe SSD</t>
  </si>
  <si>
    <t>Euterpe Aria Plus ATX Motherboard</t>
  </si>
  <si>
    <t>Euterpe Quanta Desktop CPU</t>
  </si>
  <si>
    <t>Euterpe Volt Ultra Graphics Card</t>
  </si>
  <si>
    <t>Hymenaeus</t>
  </si>
  <si>
    <t>Hymenaeus Hardware; HYMENAEUS; Hymeneaus; Hmyenaeus</t>
  </si>
  <si>
    <t>Case Fans, Docking Station, Graphics Card, Memory, Monitor, Motherboard, Networking, Processor, Storage, Webcam</t>
  </si>
  <si>
    <t>Hymenaeus Axis Air Wi-Fi 7 PCIe Card</t>
  </si>
  <si>
    <t>Hymenaeus Quanta SE RGB Case Fan 3-Pack</t>
  </si>
  <si>
    <t>Hymenaeus Drift Plus 4K Webcam</t>
  </si>
  <si>
    <t>Hymenaeus Nimbus Plus 4TB External Hard Drive</t>
  </si>
  <si>
    <t>Hymenaeus Blaze X 32GB DDR5 RAM Kit</t>
  </si>
  <si>
    <t>Hymenaeus Sable X USB-C Docking Station</t>
  </si>
  <si>
    <t>Hymenaeus Pulse Lite ATX Motherboard</t>
  </si>
  <si>
    <t>Hymenaeus Aeon Lite 27" 1440p Monitor</t>
  </si>
  <si>
    <t>Hymenaeus Rift Ultra Desktop CPU</t>
  </si>
  <si>
    <t>Hymenaeus Echo Graphics Card</t>
  </si>
  <si>
    <t>Atlas</t>
  </si>
  <si>
    <t>Atlas Hardware; ATLAS; Atlass; Atlaas</t>
  </si>
  <si>
    <t>Cooling, Docking Station, Keyboard, Monitor, Mouse, Networking, PC Case, Power Supply, Processor, Storage</t>
  </si>
  <si>
    <t>Atlas Nova Ultra Wi-Fi 7 PCIe Card</t>
  </si>
  <si>
    <t>Atlas Arc Plus Gaming Mouse</t>
  </si>
  <si>
    <t>Atlas Pulse Lite 850W Power Supply</t>
  </si>
  <si>
    <t>Atlas Titan SE Mid-Tower PC Case</t>
  </si>
  <si>
    <t>Atlas Aria Pro 4TB External Hard Drive</t>
  </si>
  <si>
    <t>Atlas Aria Air USB-C Docking Station</t>
  </si>
  <si>
    <t>Atlas Strata Ultra Mechanical Keyboard</t>
  </si>
  <si>
    <t>Atlas Arc Ultra 360mm AIO CPU Cooler</t>
  </si>
  <si>
    <t>Atlas Apex SE 27" 1440p Monitor</t>
  </si>
  <si>
    <t>Atlas Echo Air Desktop CPU</t>
  </si>
  <si>
    <t>Hyperion</t>
  </si>
  <si>
    <t>Hyperion Hardware; HYPERION; Hyperiion; Hypperion</t>
  </si>
  <si>
    <t>gaming, office, remote work, PC building</t>
  </si>
  <si>
    <t>Case Fans, Cooling, Docking Station, Keyboard, Monitor, Motherboard, Mouse, Processor, Storage, Webcam</t>
  </si>
  <si>
    <t>Hyperion Titan Air 4K Webcam</t>
  </si>
  <si>
    <t>Hyperion Axis Ultra RGB Case Fan 3-Pack</t>
  </si>
  <si>
    <t>Hyperion Aria 4TB External Hard Drive</t>
  </si>
  <si>
    <t>Hyperion Quanta Air Gaming Mouse</t>
  </si>
  <si>
    <t>Hyperion Nimbus SE 360mm AIO CPU Cooler</t>
  </si>
  <si>
    <t>Hyperion Titan X Mechanical Keyboard</t>
  </si>
  <si>
    <t>Hyperion Drift Ultra USB-C Docking Station</t>
  </si>
  <si>
    <t>Hyperion Spark ATX Motherboard</t>
  </si>
  <si>
    <t>Hyperion Volt Desktop CPU</t>
  </si>
  <si>
    <t>Hyperion Arc Ultra 27" 1440p Monitor</t>
  </si>
  <si>
    <t>Eucleia</t>
  </si>
  <si>
    <t>Eucleia Hardware; EUCLEIA; Euucleia; Euclleia</t>
  </si>
  <si>
    <t>gaming, PC building, content creation, cooling</t>
  </si>
  <si>
    <t>Case Fans, Cooling, Graphics Card, Memory, Monitor, Mouse, Power Supply, Processor, Storage</t>
  </si>
  <si>
    <t>Eucleia Halo RGB Case Fan 3-Pack</t>
  </si>
  <si>
    <t>Eucleia Flux SE Gaming Mouse</t>
  </si>
  <si>
    <t>Eucleia Rift X 2TB NVMe SSD</t>
  </si>
  <si>
    <t>Eucleia Onyx Ultra 360mm AIO CPU Cooler</t>
  </si>
  <si>
    <t>Eucleia Vibe SE 4TB External Hard Drive</t>
  </si>
  <si>
    <t>Eucleia Quanta Lite Desktop CPU</t>
  </si>
  <si>
    <t>Eucleia Aria Pro 850W Power Supply</t>
  </si>
  <si>
    <t>Eucleia Volt 32GB DDR5 RAM Kit</t>
  </si>
  <si>
    <t>Eucleia Core X 27" 1440p Monitor</t>
  </si>
  <si>
    <t>Eucleia Nimbus Pro Graphics Card</t>
  </si>
  <si>
    <t>Gaia</t>
  </si>
  <si>
    <t>Gaia Hardware; GAIA; Gaiia; Giaa</t>
  </si>
  <si>
    <t>gaming, office, remote work, content creation</t>
  </si>
  <si>
    <t>Cooling, Docking Station, Graphics Card, Keyboard, Monitor, Motherboard, Mouse, Storage, Webcam</t>
  </si>
  <si>
    <t>Gaia Axis X Gaming Mouse</t>
  </si>
  <si>
    <t>Gaia Blaze Lite Mechanical Keyboard</t>
  </si>
  <si>
    <t>Gaia Crest Pro 4TB External Hard Drive</t>
  </si>
  <si>
    <t>Gaia Aria X 4K Webcam</t>
  </si>
  <si>
    <t>Gaia Aeon Lite 2TB NVMe SSD</t>
  </si>
  <si>
    <t>Gaia Nimbus X ATX Motherboard</t>
  </si>
  <si>
    <t>Gaia Nimbus Plus USB-C Docking Station</t>
  </si>
  <si>
    <t>Gaia Quanta Plus 360mm AIO CPU Cooler</t>
  </si>
  <si>
    <t>Gaia Rift Air 27" 1440p Monitor</t>
  </si>
  <si>
    <t>Gaia Quanta SE Graphics Card</t>
  </si>
  <si>
    <t>Thalassa</t>
  </si>
  <si>
    <t>Thalassa Hardware; THALASSA; Thhalassa; Thaalssa</t>
  </si>
  <si>
    <t>Case Fans, Cooling, Keyboard, Monitor, Mouse, Networking, PC Case, Power Supply, Storage</t>
  </si>
  <si>
    <t>Thalassa Onyx Plus RGB Case Fan 3-Pack</t>
  </si>
  <si>
    <t>Thalassa Crest Max Gaming Mouse</t>
  </si>
  <si>
    <t>Thalassa Volt Lite Wi-Fi 7 PCIe Card</t>
  </si>
  <si>
    <t>Thalassa Quanta SE 360mm AIO CPU Cooler</t>
  </si>
  <si>
    <t>Thalassa Titan Plus Mechanical Keyboard</t>
  </si>
  <si>
    <t>Thalassa Drift Lite 4TB External Hard Drive</t>
  </si>
  <si>
    <t>Thalassa Apex Air 850W Power Supply</t>
  </si>
  <si>
    <t>Thalassa Halo Pro Mid-Tower PC Case</t>
  </si>
  <si>
    <t>Thalassa Rift Air 2TB NVMe SSD</t>
  </si>
  <si>
    <t>Thalassa Spark X 27" 1440p Monitor</t>
  </si>
  <si>
    <t>Palaemon</t>
  </si>
  <si>
    <t>Palaemon Hardware; PALAEMON; Palaemonn; Paalaemon</t>
  </si>
  <si>
    <t>gaming, PC building, office, workstation builds</t>
  </si>
  <si>
    <t>Case Fans, Graphics Card, Keyboard, Memory, Monitor, Motherboard, Mouse, PC Case, Processor, Storage</t>
  </si>
  <si>
    <t>Palaemon Halo Air RGB Case Fan 3-Pack</t>
  </si>
  <si>
    <t>Palaemon Volt Ultra Mid-Tower PC Case</t>
  </si>
  <si>
    <t>Palaemon Arc Air Gaming Mouse</t>
  </si>
  <si>
    <t>Palaemon Apex Max Mechanical Keyboard</t>
  </si>
  <si>
    <t>Palaemon Axis 32GB DDR5 RAM Kit</t>
  </si>
  <si>
    <t>Palaemon Arc Air 4TB External Hard Drive</t>
  </si>
  <si>
    <t>Palaemon Crest Air ATX Motherboard</t>
  </si>
  <si>
    <t>Palaemon Aria Desktop CPU</t>
  </si>
  <si>
    <t>Palaemon Nimbus SE 27" 1440p Monitor</t>
  </si>
  <si>
    <t>Palaemon Sable Lite Graphics Card</t>
  </si>
  <si>
    <t>Dione</t>
  </si>
  <si>
    <t>Dione Hardware; DIONE; Dionne; Dioone</t>
  </si>
  <si>
    <t>Case Fans, Docking Station, Graphics Card, Keyboard, Memory, Monitor, Networking, Power Supply, Storage</t>
  </si>
  <si>
    <t>Dione Blaze Air RGB Case Fan 3-Pack</t>
  </si>
  <si>
    <t>Dione Vibe Lite Wi-Fi 7 PCIe Card</t>
  </si>
  <si>
    <t>Dione Aeon Lite Mechanical Keyboard</t>
  </si>
  <si>
    <t>Dione Nimbus 2TB NVMe SSD</t>
  </si>
  <si>
    <t>Dione Onyx Pro 850W Power Supply</t>
  </si>
  <si>
    <t>Dione Axis Plus 4TB External Hard Drive</t>
  </si>
  <si>
    <t>Dione Core Air 32GB DDR5 RAM Kit</t>
  </si>
  <si>
    <t>Dione Aria Pro USB-C Docking Station</t>
  </si>
  <si>
    <t>Dione Lumen Air 27" 1440p Monitor</t>
  </si>
  <si>
    <t>Dione Nova Lite Graphics Card</t>
  </si>
  <si>
    <t>Hera</t>
  </si>
  <si>
    <t>Hera Hardware; HERA; Herra; Hrea</t>
  </si>
  <si>
    <t>gaming, office, PC building, streaming</t>
  </si>
  <si>
    <t>Cooling, Docking Station, Graphics Card, Keyboard, Monitor, Motherboard, Networking, Power Supply, Storage, Webcam</t>
  </si>
  <si>
    <t>Hera Onyx X Mechanical Keyboard</t>
  </si>
  <si>
    <t>Hera Sable Air 4K Webcam</t>
  </si>
  <si>
    <t>Hera Zen Air Wi-Fi 7 PCIe Card</t>
  </si>
  <si>
    <t>Hera Quanta Pro 2TB NVMe SSD</t>
  </si>
  <si>
    <t>Hera Sable X 850W Power Supply</t>
  </si>
  <si>
    <t>Hera Volt 360mm AIO CPU Cooler</t>
  </si>
  <si>
    <t>Hera Wave Air ATX Motherboard</t>
  </si>
  <si>
    <t>Hera Vertex Air 27" 1440p Monitor</t>
  </si>
  <si>
    <t>Hera Nova Plus USB-C Docking Station</t>
  </si>
  <si>
    <t>Hera Apex Max Graphics Card</t>
  </si>
  <si>
    <t>Iris</t>
  </si>
  <si>
    <t>Iris Hardware; IRIS; Iriis; Iri</t>
  </si>
  <si>
    <t>Case Fans, Cooling, Graphics Card, Keyboard, Memory, Monitor, Mouse, Power Supply, Storage, Webcam</t>
  </si>
  <si>
    <t>Iris Spark RGB Case Fan 3-Pack</t>
  </si>
  <si>
    <t>Iris Core Air Gaming Mouse</t>
  </si>
  <si>
    <t>Iris Quanta X 850W Power Supply</t>
  </si>
  <si>
    <t>Iris Rift 32GB DDR5 RAM Kit</t>
  </si>
  <si>
    <t>Iris Arc 4K Webcam</t>
  </si>
  <si>
    <t>Iris Aria Plus 360mm AIO CPU Cooler</t>
  </si>
  <si>
    <t>Iris Prism Mechanical Keyboard</t>
  </si>
  <si>
    <t>Iris Quanta Plus 2TB NVMe SSD</t>
  </si>
  <si>
    <t>Iris Volt Ultra 27" 1440p Monitor</t>
  </si>
  <si>
    <t>Iris Sable Air Graphics Card</t>
  </si>
  <si>
    <t>Ceto</t>
  </si>
  <si>
    <t>Ceto Hardware; CETO; Keto; Ceeto</t>
  </si>
  <si>
    <t>gaming, PC building, workstation builds, office</t>
  </si>
  <si>
    <t>Case Fans, Keyboard, Memory, Monitor, Motherboard, Mouse, PC Case, Power Supply, Processor, Webcam</t>
  </si>
  <si>
    <t>Ceto Echo RGB Case Fan 3-Pack</t>
  </si>
  <si>
    <t>Ceto Titan Mid-Tower PC Case</t>
  </si>
  <si>
    <t>Ceto Titan SE 850W Power Supply</t>
  </si>
  <si>
    <t>Ceto Titan Gaming Mouse</t>
  </si>
  <si>
    <t>Ceto Echo Lite ATX Motherboard</t>
  </si>
  <si>
    <t>Ceto Aria 32GB DDR5 RAM Kit</t>
  </si>
  <si>
    <t>Ceto Nova Pro 4K Webcam</t>
  </si>
  <si>
    <t>Ceto Aria Mechanical Keyboard</t>
  </si>
  <si>
    <t>Ceto Pulse Ultra Desktop CPU</t>
  </si>
  <si>
    <t>Ceto Drift Pro 27" 1440p Monitor</t>
  </si>
  <si>
    <t>Nike</t>
  </si>
  <si>
    <t>Nike Hardware; NIKE; Nik; Nikee</t>
  </si>
  <si>
    <t>gaming, PC building, streaming, cooling</t>
  </si>
  <si>
    <t>Case Fans, Cooling, Graphics Card, Mouse, Networking, PC Case, Power Supply, Storage, Webcam</t>
  </si>
  <si>
    <t>Nike Prism Max RGB Case Fan 3-Pack</t>
  </si>
  <si>
    <t>Nike Axis Mid-Tower PC Case</t>
  </si>
  <si>
    <t>Nike Spark Lite 850W Power Supply</t>
  </si>
  <si>
    <t>Nike Onyx X 2TB NVMe SSD</t>
  </si>
  <si>
    <t>Nike Nova Max Wi-Fi 7 PCIe Card</t>
  </si>
  <si>
    <t>Nike Nimbus SE Gaming Mouse</t>
  </si>
  <si>
    <t>Nike Rift Air 4TB External Hard Drive</t>
  </si>
  <si>
    <t>Nike Pulse X 4K Webcam</t>
  </si>
  <si>
    <t>Nike Apex 360mm AIO CPU Cooler</t>
  </si>
  <si>
    <t>Nike Arc Lite Graphics Card</t>
  </si>
  <si>
    <t>Geras</t>
  </si>
  <si>
    <t>Geras Hardware; GERAS; Gerras; Geraas</t>
  </si>
  <si>
    <t>Case Fans, Graphics Card, Keyboard, Monitor, Motherboard, Networking, Power Supply, Storage, Webcam</t>
  </si>
  <si>
    <t>Geras Flux RGB Case Fan 3-Pack</t>
  </si>
  <si>
    <t>Geras Lumen X 4K Webcam</t>
  </si>
  <si>
    <t>Geras Wave Lite Wi-Fi 7 PCIe Card</t>
  </si>
  <si>
    <t>Geras Prism Pro 2TB NVMe SSD</t>
  </si>
  <si>
    <t>Geras Crest Max 850W Power Supply</t>
  </si>
  <si>
    <t>Geras Titan Air Mechanical Keyboard</t>
  </si>
  <si>
    <t>Geras Strata Air 4TB External Hard Drive</t>
  </si>
  <si>
    <t>Geras Vertex Air ATX Motherboard</t>
  </si>
  <si>
    <t>Geras Blaze Plus 27" 1440p Monitor</t>
  </si>
  <si>
    <t>Geras Flux Lite Graphics Card</t>
  </si>
  <si>
    <t>Eros</t>
  </si>
  <si>
    <t>Eros Hardware; EROS; Erros; Ero</t>
  </si>
  <si>
    <t>gaming, office, content creation, PC building</t>
  </si>
  <si>
    <t>Case Fans, Cooling, Docking Station, Keyboard, Monitor, Power Supply, Processor, Storage, Webcam</t>
  </si>
  <si>
    <t>Eros Crest Max RGB Case Fan 3-Pack</t>
  </si>
  <si>
    <t>Eros Apex Pro Mechanical Keyboard</t>
  </si>
  <si>
    <t>Eros Prism X 360mm AIO CPU Cooler</t>
  </si>
  <si>
    <t>Eros Spark Ultra 4K Webcam</t>
  </si>
  <si>
    <t>Eros Zen Plus 4TB External Hard Drive</t>
  </si>
  <si>
    <t>Eros Blaze X USB-C Docking Station</t>
  </si>
  <si>
    <t>Eros Sable Plus 850W Power Supply</t>
  </si>
  <si>
    <t>Eros Core Desktop CPU</t>
  </si>
  <si>
    <t>Eros Quanta Pro 27" 1440p Monitor</t>
  </si>
  <si>
    <t>Eros Lumen Lite 2TB NVMe SSD</t>
  </si>
  <si>
    <t>Aidos</t>
  </si>
  <si>
    <t>Aidos Hardware; AIDOS; Adios; Aidoss</t>
  </si>
  <si>
    <t>Docking Station, Graphics Card, Memory, Motherboard, Networking, PC Case, Power Supply, Processor, Storage</t>
  </si>
  <si>
    <t>Aidos Quanta Air Wi-Fi 7 PCIe Card</t>
  </si>
  <si>
    <t>Aidos Aria Max 32GB DDR5 RAM Kit</t>
  </si>
  <si>
    <t>Aidos Core Mid-Tower PC Case</t>
  </si>
  <si>
    <t>Aidos Wave X 850W Power Supply</t>
  </si>
  <si>
    <t>Aidos Orbit 4TB External Hard Drive</t>
  </si>
  <si>
    <t>Aidos Quanta Ultra USB-C Docking Station</t>
  </si>
  <si>
    <t>Aidos Nova 2TB NVMe SSD</t>
  </si>
  <si>
    <t>Aidos Aeon Plus ATX Motherboard</t>
  </si>
  <si>
    <t>Aidos Onyx X Desktop CPU</t>
  </si>
  <si>
    <t>Aidos Prism Ultra Graphics Card</t>
  </si>
  <si>
    <t>Urania</t>
  </si>
  <si>
    <t>Urania Hardware; URANIA; Uraniaa; Urrania</t>
  </si>
  <si>
    <t>gaming, content creation, office, PC building</t>
  </si>
  <si>
    <t>Cooling, Graphics Card, Keyboard, Monitor, Motherboard, Mouse, PC Case, Storage, Webcam</t>
  </si>
  <si>
    <t>Urania Blaze Ultra Gaming Mouse</t>
  </si>
  <si>
    <t>Urania Apex Pro 2TB NVMe SSD</t>
  </si>
  <si>
    <t>Urania Vibe Ultra 4K Webcam</t>
  </si>
  <si>
    <t>Urania Aeon Lite 360mm AIO CPU Cooler</t>
  </si>
  <si>
    <t>Urania Volt Air Mechanical Keyboard</t>
  </si>
  <si>
    <t>Urania Arc X Mid-Tower PC Case</t>
  </si>
  <si>
    <t>Urania Sable X 4TB External Hard Drive</t>
  </si>
  <si>
    <t>Urania Lumen X ATX Motherboard</t>
  </si>
  <si>
    <t>Urania Wave Air 27" 1440p Monitor</t>
  </si>
  <si>
    <t>Urania Orbit Graphics Card</t>
  </si>
  <si>
    <t>Zelus</t>
  </si>
  <si>
    <t>Zelus Hardware; ZELUS; Zeluss; Zelos</t>
  </si>
  <si>
    <t>gaming, PC building, content creation, streaming</t>
  </si>
  <si>
    <t>Cooling, Docking Station, Graphics Card, Memory, Mouse, Networking, Power Supply, Processor, Storage</t>
  </si>
  <si>
    <t>Zelus Apex Pro Wi-Fi 7 PCIe Card</t>
  </si>
  <si>
    <t>Zelus Echo Plus 4TB External Hard Drive</t>
  </si>
  <si>
    <t>Zelus Axis Air 360mm AIO CPU Cooler</t>
  </si>
  <si>
    <t>Zelus Core SE Gaming Mouse</t>
  </si>
  <si>
    <t>Zelus Spark Ultra 32GB DDR5 RAM Kit</t>
  </si>
  <si>
    <t>Zelus Lumen 850W Power Supply</t>
  </si>
  <si>
    <t>Zelus Drift SE 2TB NVMe SSD</t>
  </si>
  <si>
    <t>Zelus Aria Max USB-C Docking Station</t>
  </si>
  <si>
    <t>Zelus Lumen Lite Desktop CPU</t>
  </si>
  <si>
    <t>Zelus Rift Plus Graphics Card</t>
  </si>
  <si>
    <t>Phanes</t>
  </si>
  <si>
    <t>Phanes Hardware; PHANES; Phannes; Phanees</t>
  </si>
  <si>
    <t>gaming, PC building, office, cooling</t>
  </si>
  <si>
    <t>Case Fans, Cooling, Graphics Card, Keyboard, Memory, Monitor, Motherboard, PC Case, Power Supply, Storage</t>
  </si>
  <si>
    <t>Phanes Sable Plus RGB Case Fan 3-Pack</t>
  </si>
  <si>
    <t>Phanes Vibe Lite Mid-Tower PC Case</t>
  </si>
  <si>
    <t>Phanes Volt X 850W Power Supply</t>
  </si>
  <si>
    <t>Phanes Arc 360mm AIO CPU Cooler</t>
  </si>
  <si>
    <t>Phanes Drift Max Mechanical Keyboard</t>
  </si>
  <si>
    <t>Phanes Flux Pro 4TB External Hard Drive</t>
  </si>
  <si>
    <t>Phanes Aria SE 32GB DDR5 RAM Kit</t>
  </si>
  <si>
    <t>Phanes Lumen Lite ATX Motherboard</t>
  </si>
  <si>
    <t>Phanes Flux Ultra 27" 1440p Monitor</t>
  </si>
  <si>
    <t>Phanes Spark Ultra Graphics Card</t>
  </si>
  <si>
    <t>Crius</t>
  </si>
  <si>
    <t>Crius Hardware; CRIUS; Cirus; Criu</t>
  </si>
  <si>
    <t>Case Fans, Docking Station, Graphics Card, Memory, Monitor, Motherboard, Mouse, Networking, Storage</t>
  </si>
  <si>
    <t>Crius Nova Pro Gaming Mouse</t>
  </si>
  <si>
    <t>Crius Nimbus X RGB Case Fan 3-Pack</t>
  </si>
  <si>
    <t>Crius Crest Ultra Wi-Fi 7 PCIe Card</t>
  </si>
  <si>
    <t>Crius Rift Lite 32GB DDR5 RAM Kit</t>
  </si>
  <si>
    <t>Crius Wave Pro 4TB External Hard Drive</t>
  </si>
  <si>
    <t>Crius Sable X USB-C Docking Station</t>
  </si>
  <si>
    <t>Crius Wave X 2TB NVMe SSD</t>
  </si>
  <si>
    <t>Crius Drift ATX Motherboard</t>
  </si>
  <si>
    <t>Crius Echo Lite Graphics Card</t>
  </si>
  <si>
    <t>Crius Vertex X 27" 1440p Monitor</t>
  </si>
  <si>
    <t>Ares</t>
  </si>
  <si>
    <t>Ares Hardware; ARES; Arres; Aress</t>
  </si>
  <si>
    <t>Cooling, Keyboard, Memory, Monitor, Motherboard, Mouse, Networking, Power Supply, Processor, Storage</t>
  </si>
  <si>
    <t>Ares Apex SE Wi-Fi 7 PCIe Card</t>
  </si>
  <si>
    <t>Ares Wave Ultra 850W Power Supply</t>
  </si>
  <si>
    <t>Ares Vibe Mechanical Keyboard</t>
  </si>
  <si>
    <t>Ares Orbit Gaming Mouse</t>
  </si>
  <si>
    <t>Ares Halo Air ATX Motherboard</t>
  </si>
  <si>
    <t>Ares Apex SE 4TB External Hard Drive</t>
  </si>
  <si>
    <t>Ares Spark Lite Desktop CPU</t>
  </si>
  <si>
    <t>Ares Titan 32GB DDR5 RAM Kit</t>
  </si>
  <si>
    <t>Ares Crest 360mm AIO CPU Cooler</t>
  </si>
  <si>
    <t>Ares Vibe X 27" 1440p Monitor</t>
  </si>
  <si>
    <t>Aphrodite</t>
  </si>
  <si>
    <t>Aphrodite Hardware; APHRODITE; Afrodite; Aprhodite</t>
  </si>
  <si>
    <t>Case Fans, Cooling, Docking Station, Graphics Card, Keyboard, Memory, Mouse, Networking, PC Case, Power Supply</t>
  </si>
  <si>
    <t>Aphrodite Spark Pro RGB Case Fan 3-Pack</t>
  </si>
  <si>
    <t>Aphrodite Pulse Mechanical Keyboard</t>
  </si>
  <si>
    <t>Aphrodite Vertex Max Wi-Fi 7 PCIe Card</t>
  </si>
  <si>
    <t>Aphrodite Vertex Lite 850W Power Supply</t>
  </si>
  <si>
    <t>Aphrodite Volt Gaming Mouse</t>
  </si>
  <si>
    <t>Aphrodite Orbit Mid-Tower PC Case</t>
  </si>
  <si>
    <t>Aphrodite Pulse SE 32GB DDR5 RAM Kit</t>
  </si>
  <si>
    <t>Aphrodite Halo Plus 360mm AIO CPU Cooler</t>
  </si>
  <si>
    <t>Aphrodite Volt X USB-C Docking Station</t>
  </si>
  <si>
    <t>Aphrodite Prism X Graphics Card</t>
  </si>
  <si>
    <t>Kairos</t>
  </si>
  <si>
    <t>Kairos Hardware; KAIROS; Kairoos; Kaiiros</t>
  </si>
  <si>
    <t>Case Fans, Docking Station, Keyboard, Monitor, Mouse, Networking, PC Case, Power Supply, Storage, Webcam</t>
  </si>
  <si>
    <t>Kairos Volt Air Gaming Mouse</t>
  </si>
  <si>
    <t>Kairos Core Max RGB Case Fan 3-Pack</t>
  </si>
  <si>
    <t>Kairos Aeon Lite 4K Webcam</t>
  </si>
  <si>
    <t>Kairos Vertex Air Mid-Tower PC Case</t>
  </si>
  <si>
    <t>Kairos Volt SE Wi-Fi 7 PCIe Card</t>
  </si>
  <si>
    <t>Kairos Halo Air 850W Power Supply</t>
  </si>
  <si>
    <t>Kairos Apex SE 2TB NVMe SSD</t>
  </si>
  <si>
    <t>Kairos Vibe Mechanical Keyboard</t>
  </si>
  <si>
    <t>Kairos Sable Plus USB-C Docking Station</t>
  </si>
  <si>
    <t>Kairos Titan Ultra 27" 1440p Monitor</t>
  </si>
  <si>
    <t>Phoebe</t>
  </si>
  <si>
    <t>Phoebe Hardware; PHOEBE; Phhoebe; Phoebee</t>
  </si>
  <si>
    <t>Case Fans, Cooling, Docking Station, Graphics Card, Monitor, Motherboard, Networking, PC Case, Processor, Webcam</t>
  </si>
  <si>
    <t>Phoebe Onyx Lite RGB Case Fan 3-Pack</t>
  </si>
  <si>
    <t>Phoebe Blaze SE Mid-Tower PC Case</t>
  </si>
  <si>
    <t>Phoebe Halo Air 360mm AIO CPU Cooler</t>
  </si>
  <si>
    <t>Phoebe Orbit Air Wi-Fi 7 PCIe Card</t>
  </si>
  <si>
    <t>Phoebe Core Pro Desktop CPU</t>
  </si>
  <si>
    <t>Phoebe Spark Ultra 4K Webcam</t>
  </si>
  <si>
    <t>Phoebe Halo USB-C Docking Station</t>
  </si>
  <si>
    <t>Phoebe Nova X ATX Motherboard</t>
  </si>
  <si>
    <t>Phoebe Nimbus X 27" 1440p Monitor</t>
  </si>
  <si>
    <t>Phoebe Orbit Max Graphics Card</t>
  </si>
  <si>
    <t>Psyche</t>
  </si>
  <si>
    <t>Psyche Hardware; PSYCHE; Psyyche; Psychee</t>
  </si>
  <si>
    <t>gaming, PC building, office, remote work</t>
  </si>
  <si>
    <t>Cooling, Docking Station, Graphics Card, Keyboard, Memory, Monitor, Motherboard, Mouse, Networking, Power Supply</t>
  </si>
  <si>
    <t>Psyche Core Lite USB-C Docking Station</t>
  </si>
  <si>
    <t>Psyche Rift SE Wi-Fi 7 PCIe Card</t>
  </si>
  <si>
    <t>Psyche Apex SE Gaming Mouse</t>
  </si>
  <si>
    <t>Psyche Crest Pro 32GB DDR5 RAM Kit</t>
  </si>
  <si>
    <t>Psyche Orbit Mechanical Keyboard</t>
  </si>
  <si>
    <t>Psyche Onyx SE 360mm AIO CPU Cooler</t>
  </si>
  <si>
    <t>Psyche Volt Max 850W Power Supply</t>
  </si>
  <si>
    <t>Psyche Lumen Pro ATX Motherboard</t>
  </si>
  <si>
    <t>Psyche Titan Max Graphics Card</t>
  </si>
  <si>
    <t>Psyche Pulse 27" 1440p Monitor</t>
  </si>
  <si>
    <t>Themis</t>
  </si>
  <si>
    <t>Themis Hardware; THEMIS; Thhemis; Thmeis</t>
  </si>
  <si>
    <t>gaming, content creation, office, remote work</t>
  </si>
  <si>
    <t>Docking Station, Keyboard, Monitor, Motherboard, Mouse, Power Supply, Processor, Storage, Webcam</t>
  </si>
  <si>
    <t>Themis Axis Max 4TB External Hard Drive</t>
  </si>
  <si>
    <t>Themis Orbit Air Gaming Mouse</t>
  </si>
  <si>
    <t>Themis Nova SE 4K Webcam</t>
  </si>
  <si>
    <t>Themis Spark Desktop CPU</t>
  </si>
  <si>
    <t>Themis Onyx Pro Mechanical Keyboard</t>
  </si>
  <si>
    <t>Themis Apex Pro USB-C Docking Station</t>
  </si>
  <si>
    <t>Themis Quanta X 850W Power Supply</t>
  </si>
  <si>
    <t>Themis Zen Ultra 2TB NVMe SSD</t>
  </si>
  <si>
    <t>Themis Nimbus X ATX Motherboard</t>
  </si>
  <si>
    <t>Themis Zen SE 27" 1440p Monitor</t>
  </si>
  <si>
    <t>Astraeus</t>
  </si>
  <si>
    <t>Astraeus Hardware; ASTRAEUS; Astraeos; Asstraeus</t>
  </si>
  <si>
    <t>Cooling, Docking Station, Keyboard, Memory, Monitor, Motherboard, PC Case, Power Supply, Processor, Storage</t>
  </si>
  <si>
    <t>Astraeus Rift Mechanical Keyboard</t>
  </si>
  <si>
    <t>Astraeus Blaze Pro Mid-Tower PC Case</t>
  </si>
  <si>
    <t>Astraeus Halo Pro 850W Power Supply</t>
  </si>
  <si>
    <t>Astraeus Volt Pro 360mm AIO CPU Cooler</t>
  </si>
  <si>
    <t>Astraeus Pulse Air 32GB DDR5 RAM Kit</t>
  </si>
  <si>
    <t>Astraeus Core Lite 2TB NVMe SSD</t>
  </si>
  <si>
    <t>Astraeus Vibe USB-C Docking Station</t>
  </si>
  <si>
    <t>Astraeus Spark Pro Desktop CPU</t>
  </si>
  <si>
    <t>Astraeus Apex Ultra ATX Motherboard</t>
  </si>
  <si>
    <t>Astraeus Core Pro 27" 1440p Monitor</t>
  </si>
  <si>
    <t>Kratos</t>
  </si>
  <si>
    <t>Kratos Hardware; KRATOS; Krattos; Krato</t>
  </si>
  <si>
    <t>Case Fans, Cooling, Docking Station, Mouse, Networking, Power Supply, Processor, Storage, Webcam</t>
  </si>
  <si>
    <t>Kratos Orbit Plus Gaming Mouse</t>
  </si>
  <si>
    <t>Kratos Apex Pro Wi-Fi 7 PCIe Card</t>
  </si>
  <si>
    <t>Kratos Lumen RGB Case Fan 3-Pack</t>
  </si>
  <si>
    <t>Kratos Echo Air 360mm AIO CPU Cooler</t>
  </si>
  <si>
    <t>Kratos Strata Lite 4TB External Hard Drive</t>
  </si>
  <si>
    <t>Kratos Flux Air 4K Webcam</t>
  </si>
  <si>
    <t>Kratos Onyx X USB-C Docking Station</t>
  </si>
  <si>
    <t>Kratos Spark Air 850W Power Supply</t>
  </si>
  <si>
    <t>Kratos Zen 2TB NVMe SSD</t>
  </si>
  <si>
    <t>Kratos Core SE Desktop CPU</t>
  </si>
  <si>
    <t>Eris</t>
  </si>
  <si>
    <t>Eris Hardware; ERIS; Eriis; Eriss</t>
  </si>
  <si>
    <t>Case Fans, Docking Station, Keyboard, Memory, Monitor, Motherboard, Mouse, Power Supply, Storage</t>
  </si>
  <si>
    <t>Eris Strata SE RGB Case Fan 3-Pack</t>
  </si>
  <si>
    <t>Eris Aeon Lite Mechanical Keyboard</t>
  </si>
  <si>
    <t>Eris Halo SE Gaming Mouse</t>
  </si>
  <si>
    <t>Eris Aria 32GB DDR5 RAM Kit</t>
  </si>
  <si>
    <t>Eris Vibe X 4TB External Hard Drive</t>
  </si>
  <si>
    <t>Eris Wave Ultra 850W Power Supply</t>
  </si>
  <si>
    <t>Eris Sable Pro USB-C Docking Station</t>
  </si>
  <si>
    <t>Eris Onyx Plus 2TB NVMe SSD</t>
  </si>
  <si>
    <t>Eris Strata SE ATX Motherboard</t>
  </si>
  <si>
    <t>Eris Crest Plus 27" 1440p Monitor</t>
  </si>
  <si>
    <t>Eileithyia</t>
  </si>
  <si>
    <t>Eileithyia Hardware; EILEITHYIA; Eileithyi; Eiletihyia</t>
  </si>
  <si>
    <t>Case Fans, Cooling, Docking Station, Graphics Card, Memory, Motherboard, Networking, PC Case, Storage, Webcam</t>
  </si>
  <si>
    <t>Eileithyia Nimbus 4K Webcam</t>
  </si>
  <si>
    <t>Eileithyia Titan X Wi-Fi 7 PCIe Card</t>
  </si>
  <si>
    <t>Eileithyia Blaze Plus RGB Case Fan 3-Pack</t>
  </si>
  <si>
    <t>Eileithyia Quanta Air Mid-Tower PC Case</t>
  </si>
  <si>
    <t>Eileithyia Volt Plus 32GB DDR5 RAM Kit</t>
  </si>
  <si>
    <t>Eileithyia Spark Max 4TB External Hard Drive</t>
  </si>
  <si>
    <t>Eileithyia Wave 360mm AIO CPU Cooler</t>
  </si>
  <si>
    <t>Eileithyia Aria USB-C Docking Station</t>
  </si>
  <si>
    <t>Eileithyia Blaze Plus ATX Motherboard</t>
  </si>
  <si>
    <t>Eileithyia Aria Max Graphics Card</t>
  </si>
  <si>
    <t>Artemis</t>
  </si>
  <si>
    <t>Artemis Hardware; ARTEMIS; Arteemis; Aretmis</t>
  </si>
  <si>
    <t>gaming, PC building, workstation builds, multitasking</t>
  </si>
  <si>
    <t>Graphics Card, Keyboard, Memory, Motherboard, Mouse, PC Case, Power Supply, Processor, Storage, Webcam</t>
  </si>
  <si>
    <t>Artemis Wave Plus 32GB DDR5 RAM Kit</t>
  </si>
  <si>
    <t>Artemis Volt Plus Mechanical Keyboard</t>
  </si>
  <si>
    <t>Artemis Strata Gaming Mouse</t>
  </si>
  <si>
    <t>Artemis Aeon Lite Mid-Tower PC Case</t>
  </si>
  <si>
    <t>Artemis Drift X 4K Webcam</t>
  </si>
  <si>
    <t>Artemis Prism Max 4TB External Hard Drive</t>
  </si>
  <si>
    <t>Artemis Spark Ultra 850W Power Supply</t>
  </si>
  <si>
    <t>Artemis Zen Plus ATX Motherboard</t>
  </si>
  <si>
    <t>Artemis Drift Plus Desktop CPU</t>
  </si>
  <si>
    <t>Artemis Nimbus X Graphics Card</t>
  </si>
  <si>
    <t>Product Details and Verifiable Specifications</t>
  </si>
  <si>
    <t>N/A means the field does not apply to that product. Verified Comparisons are checked against the competitor data in this workbook (competitor SKU shown in brackets).</t>
  </si>
  <si>
    <t>Columns marked (generated) were filled by script: deterministic sample values, not source data.</t>
  </si>
  <si>
    <t>Columns AB onward: product-level catalog layer (family, tier, MSRP, status, category-specific attributes). Offer-level data lives on the Offers tab.</t>
  </si>
  <si>
    <t>PRODUCT TIER</t>
  </si>
  <si>
    <t>Entry</t>
  </si>
  <si>
    <t>Budget</t>
  </si>
  <si>
    <t>Mid-range</t>
  </si>
  <si>
    <t>Upper-mid-range</t>
  </si>
  <si>
    <t>Premium</t>
  </si>
  <si>
    <t>Flagship</t>
  </si>
  <si>
    <t>SKU</t>
  </si>
  <si>
    <t>Product Category</t>
  </si>
  <si>
    <t>Product</t>
  </si>
  <si>
    <t>Price</t>
  </si>
  <si>
    <t>Warranty</t>
  </si>
  <si>
    <t>Certifications</t>
  </si>
  <si>
    <t>Processor</t>
  </si>
  <si>
    <t>Graphics</t>
  </si>
  <si>
    <t>Display Type</t>
  </si>
  <si>
    <t>Resolution</t>
  </si>
  <si>
    <t>Ports</t>
  </si>
  <si>
    <t>Operating System</t>
  </si>
  <si>
    <t>Battery Life (hrs)</t>
  </si>
  <si>
    <t>Weight (g)</t>
  </si>
  <si>
    <t>Verified Comparisons</t>
  </si>
  <si>
    <t>Use-Case Tags</t>
  </si>
  <si>
    <t>Availability (generated)</t>
  </si>
  <si>
    <t>Previous Price (generated)</t>
  </si>
  <si>
    <t>Price Changed On (generated)</t>
  </si>
  <si>
    <t>RAM (GB) (generated)</t>
  </si>
  <si>
    <t>Storage (GB) (generated)</t>
  </si>
  <si>
    <t>Screen Size (in) (generated)</t>
  </si>
  <si>
    <t>Touchscreen (generated)</t>
  </si>
  <si>
    <t>Product Family</t>
  </si>
  <si>
    <t>Model</t>
  </si>
  <si>
    <t>Variant</t>
  </si>
  <si>
    <t>Generation (Model Year)</t>
  </si>
  <si>
    <t>Product Tier</t>
  </si>
  <si>
    <t>Tier Basis</t>
  </si>
  <si>
    <t>MSRP</t>
  </si>
  <si>
    <t>Commercial Status</t>
  </si>
  <si>
    <t>ANC</t>
  </si>
  <si>
    <t>Codec Support</t>
  </si>
  <si>
    <t>Driver</t>
  </si>
  <si>
    <t>Microphone</t>
  </si>
  <si>
    <t>Water Resistance</t>
  </si>
  <si>
    <t>Refresh Rate (Hz)</t>
  </si>
  <si>
    <t>Camera System</t>
  </si>
  <si>
    <t>Charging</t>
  </si>
  <si>
    <t>Cellular</t>
  </si>
  <si>
    <t>Form Factor</t>
  </si>
  <si>
    <t>Compatibility</t>
  </si>
  <si>
    <t>Offer Count</t>
  </si>
  <si>
    <t>Secondary Offers</t>
  </si>
  <si>
    <t>MOR-001-01</t>
  </si>
  <si>
    <t>Headphones</t>
  </si>
  <si>
    <t>the Onyx Air; Morpheus Onyx Air; Morppheus Onyx Air; Onyx Air headphones</t>
  </si>
  <si>
    <t>FCC, CE, Bluetooth SIG Qualified, EN 71 Toy Safety</t>
  </si>
  <si>
    <t>N/A</t>
  </si>
  <si>
    <t>USB-C charging, 3.5mm (85 dB limited)</t>
  </si>
  <si>
    <t>Lighter than Nereus Drift Kids Headphones [NER-020-01] (130 g vs 141 g); Lower price than Hesperus Onyx SE Kids Headphones [HES-025-01] ($22.99 vs $35.99)</t>
  </si>
  <si>
    <t>kids, school, travel</t>
  </si>
  <si>
    <t>in_stock</t>
  </si>
  <si>
    <t>2026-09-02</t>
  </si>
  <si>
    <t>Morpheus Onyx</t>
  </si>
  <si>
    <t>Onyx Air Kids Headphones</t>
  </si>
  <si>
    <t>Air</t>
  </si>
  <si>
    <t>2026</t>
  </si>
  <si>
    <t>price position</t>
  </si>
  <si>
    <t>Active</t>
  </si>
  <si>
    <t>None</t>
  </si>
  <si>
    <t>SBC</t>
  </si>
  <si>
    <t>40mm dynamic</t>
  </si>
  <si>
    <t>Single inline mic</t>
  </si>
  <si>
    <t>None rated</t>
  </si>
  <si>
    <t>MOR-001-02</t>
  </si>
  <si>
    <t>Earbuds</t>
  </si>
  <si>
    <t>the Nova Ultra; Morpheus Nova Ultra; Morpheu Nova Ultra; Nova Ultra earbuds</t>
  </si>
  <si>
    <t>CE, RoHS, Hi-Res Audio</t>
  </si>
  <si>
    <t>Detachable 2-pin cable: 3.5mm</t>
  </si>
  <si>
    <t>Lower price than Chaos Axis Max Wired In-Ear Monitors [CHA-016-02] ($54.99 vs $66.99); Lighter than Carpo Nova Air Wired In-Ear Monitors [CAR-002-06] (36 g vs 40 g)</t>
  </si>
  <si>
    <t>audiophile, stage monitoring, music</t>
  </si>
  <si>
    <t>low_stock</t>
  </si>
  <si>
    <t>2026-09-07</t>
  </si>
  <si>
    <t>Morpheus Nova</t>
  </si>
  <si>
    <t>Nova Ultra Wired In-Ear Monitors</t>
  </si>
  <si>
    <t>Ultra</t>
  </si>
  <si>
    <t>2025</t>
  </si>
  <si>
    <t>Previous generation</t>
  </si>
  <si>
    <t>None (passive isolation)</t>
  </si>
  <si>
    <t>N/A (wired)</t>
  </si>
  <si>
    <t>1 dynamic</t>
  </si>
  <si>
    <t>MOR-001-03</t>
  </si>
  <si>
    <t>the Spark; Morpheus Spark; Morrpheus Spark; Spark earbuds</t>
  </si>
  <si>
    <t>FCC, CE, Bluetooth SIG Qualified, IPX4</t>
  </si>
  <si>
    <t>USB-C charging case</t>
  </si>
  <si>
    <t>Longer battery than Ananke Strata Lite Sport Earbuds [ANA-023-02] (10 vs 9 hrs); Lighter than Hedone Prism Pro Sport Earbuds [HED-010-02] (5 g vs 7 g)</t>
  </si>
  <si>
    <t>gym, running, sport</t>
  </si>
  <si>
    <t>out_of_stock</t>
  </si>
  <si>
    <t>2026-08-09</t>
  </si>
  <si>
    <t>Morpheus Spark</t>
  </si>
  <si>
    <t>Spark Sport Earbuds</t>
  </si>
  <si>
    <t>Standard</t>
  </si>
  <si>
    <t>Hybrid ANC</t>
  </si>
  <si>
    <t>SBC, AAC, aptX</t>
  </si>
  <si>
    <t>10mm dynamic</t>
  </si>
  <si>
    <t>4-mic with ENC</t>
  </si>
  <si>
    <t>IPX4</t>
  </si>
  <si>
    <t>MOR-001-04</t>
  </si>
  <si>
    <t>the Arc; Morpheus Arc; Morphues Arc; Arc earbuds</t>
  </si>
  <si>
    <t>FCC, CE, Bluetooth SIG Qualified, IPX5</t>
  </si>
  <si>
    <t>Lighter than Asclepius Axis Max Open-Ear Earbuds [ASC-024-06] (10 g vs 11 g); Longer battery than Zeus Strata X Open-Ear Earbuds [ZEU-013-02] (9 vs 8 hrs)</t>
  </si>
  <si>
    <t>running, outdoor, office</t>
  </si>
  <si>
    <t>2026-08-26</t>
  </si>
  <si>
    <t>Morpheus Arc</t>
  </si>
  <si>
    <t>Arc Open-Ear Earbuds</t>
  </si>
  <si>
    <t>None (open design)</t>
  </si>
  <si>
    <t>16mm dynamic</t>
  </si>
  <si>
    <t>IPX5</t>
  </si>
  <si>
    <t>MOR-001-05</t>
  </si>
  <si>
    <t>Headset</t>
  </si>
  <si>
    <t>the Quanta X; Morpheus Quanta X; Morphheus Quanta X; Quanta X headset</t>
  </si>
  <si>
    <t>FCC, CE, Bluetooth SIG Qualified</t>
  </si>
  <si>
    <t>USB-C, 3.5mm, 2.4GHz USB dongle</t>
  </si>
  <si>
    <t>Longer battery than Glaucus Drift Pro Gaming Headset [GLA-012-07] (42 vs 23 hrs); Lower price than Hesperus Aeon Plus Gaming Headset [HES-025-06] ($171.99 vs $241.99)</t>
  </si>
  <si>
    <t>gaming, streaming, voice chat</t>
  </si>
  <si>
    <t>2026-08-22</t>
  </si>
  <si>
    <t>Morpheus Quanta</t>
  </si>
  <si>
    <t>Quanta X Gaming Headset</t>
  </si>
  <si>
    <t>X</t>
  </si>
  <si>
    <t>2.4GHz low-latency; SBC, AAC</t>
  </si>
  <si>
    <t>50mm dynamic</t>
  </si>
  <si>
    <t>Detachable boom mic</t>
  </si>
  <si>
    <t>MOR-001-06</t>
  </si>
  <si>
    <t>the Pulse X; Morpheus Pulse X; Morrpheus Pulse X; Pulse X headphones</t>
  </si>
  <si>
    <t>FCC, CE, Bluetooth SIG Qualified, IP67</t>
  </si>
  <si>
    <t>Magnetic USB charging</t>
  </si>
  <si>
    <t>Longer battery than Tartarus Volt Max Bone Conduction Headphones [TAR-017-03] (10 vs 7 hrs); Lighter than Deimos Crest Bone Conduction Headphones [DEI-005-03] (34 g vs 35 g)</t>
  </si>
  <si>
    <t>running, cycling, outdoor</t>
  </si>
  <si>
    <t>2026-08-27</t>
  </si>
  <si>
    <t>Morpheus Pulse</t>
  </si>
  <si>
    <t>Pulse X Bone Conduction Headphones</t>
  </si>
  <si>
    <t>Bone conduction transducer</t>
  </si>
  <si>
    <t>6-mic beamforming with AI noise reduction</t>
  </si>
  <si>
    <t>IP67</t>
  </si>
  <si>
    <t>MOR-001-07</t>
  </si>
  <si>
    <t>the Rift Plus; Morpheus Rift Plus; Morphues Rift Plus; Rift Plus headphones</t>
  </si>
  <si>
    <t>USB-C charging and audio, 3.5mm</t>
  </si>
  <si>
    <t>Longer battery than Asclepius Rift Max ANC Over-Ear Headphones [ASC-024-10] (56 vs 36 hrs); Lighter than Nereus Crest X ANC Over-Ear Headphones [NER-020-09] (259 g vs 274 g)</t>
  </si>
  <si>
    <t>travel, commute, office</t>
  </si>
  <si>
    <t>2026-08-29</t>
  </si>
  <si>
    <t>Morpheus Rift</t>
  </si>
  <si>
    <t>Rift Plus ANC Over-Ear Headphones</t>
  </si>
  <si>
    <t>Plus</t>
  </si>
  <si>
    <t>MOR-001-08</t>
  </si>
  <si>
    <t>the Vibe Lite; Morpheus Vibe Lite; Morppheus Vibe Lite; Vibe Lite earbuds</t>
  </si>
  <si>
    <t>Lighter than Menoetius Pulse Pro True Wireless Earbuds [MEN-008-02] (4 g vs 5 g); Lower price than Aura Halo Ultra True Wireless Earbuds [AUR-015-08] ($244.99 vs $290.99)</t>
  </si>
  <si>
    <t>commute, everyday, travel</t>
  </si>
  <si>
    <t>2026-08-19</t>
  </si>
  <si>
    <t>Morpheus Vibe</t>
  </si>
  <si>
    <t>Vibe Lite True Wireless Earbuds</t>
  </si>
  <si>
    <t>Lite</t>
  </si>
  <si>
    <t>2024</t>
  </si>
  <si>
    <t>SBC, AAC, aptX Lossless, LDAC</t>
  </si>
  <si>
    <t>11mm dynamic + planar tweeter</t>
  </si>
  <si>
    <t>MOR-001-09</t>
  </si>
  <si>
    <t>Detachable cable: 3.5mm with 6.35mm adapter</t>
  </si>
  <si>
    <t>Lower price than Aura Drift Studio Monitor Headphones [AUR-015-10] ($374.99 vs $497.99)</t>
  </si>
  <si>
    <t>music production, studio, podcasting</t>
  </si>
  <si>
    <t>2026-09-13</t>
  </si>
  <si>
    <t>Onyx Air Studio Monitor Headphones</t>
  </si>
  <si>
    <t>MOR-001-10</t>
  </si>
  <si>
    <t>the Onyx Lite; Morpheus Onyx Lite; Morpehus Onyx Lite; Onyx Lite headphones</t>
  </si>
  <si>
    <t>Detachable cable: 3.5mm, 6.35mm and 4.4mm balanced</t>
  </si>
  <si>
    <t>Lower price than Doris Vibe Pro Audiophile Planar Headphones [DOR-004-10] ($1,063.99 vs $1,294.99); Lighter than Himeros Aeon Audiophile Planar Headphones [HIM-003-10] (502 g vs 538 g)</t>
  </si>
  <si>
    <t>audiophile, home listening, studio</t>
  </si>
  <si>
    <t>Onyx Lite Audiophile Planar Headphones</t>
  </si>
  <si>
    <t>None (open-back)</t>
  </si>
  <si>
    <t>Planar magnetic (97mm)</t>
  </si>
  <si>
    <t>CAR-002-01</t>
  </si>
  <si>
    <t>the Apex Plus; Carpo Apex Plus; Karpo Apex Plus; Apex Plus headphones</t>
  </si>
  <si>
    <t>Lighter than Asclepius Drift X Kids Headphones [ASC-024-01] (155 g vs 164 g); Lower price than Hebe Apex X Kids Headphones [HEB-011-02] ($43.99 vs $50.99)</t>
  </si>
  <si>
    <t>2026-09-12</t>
  </si>
  <si>
    <t>Carpo Apex</t>
  </si>
  <si>
    <t>Apex Plus Kids Headphones</t>
  </si>
  <si>
    <t>CAR-002-02</t>
  </si>
  <si>
    <t>the Nova; Carpo Nova; Karpo Nova; Nova headphones</t>
  </si>
  <si>
    <t>USB-C charging, 3.5mm</t>
  </si>
  <si>
    <t>Longer battery than Tartarus Core X On-Ear Headphones [TAR-017-05] (45 vs 30 hrs); Lower price than Soteria Rift SE On-Ear Headphones [SOT-014-02] ($59.99 vs $64.99)</t>
  </si>
  <si>
    <t>everyday, commute, school</t>
  </si>
  <si>
    <t>2026-09-11</t>
  </si>
  <si>
    <t>Carpo Nova</t>
  </si>
  <si>
    <t>Nova On-Ear Headphones</t>
  </si>
  <si>
    <t>SBC, AAC</t>
  </si>
  <si>
    <t>32mm dynamic</t>
  </si>
  <si>
    <t>2-mic</t>
  </si>
  <si>
    <t>CAR-002-03</t>
  </si>
  <si>
    <t>the Quanta Air; Carpo Quanta Air; Karpo Quanta Air; Quanta Air headphones</t>
  </si>
  <si>
    <t>Longer battery than Ananke Orbit Plus Bone Conduction Headphones [ANA-023-03] (10 vs 6 hrs); Lower price than Hedone Aria Bone Conduction Headphones [HED-010-05] ($134.99 vs $148.99)</t>
  </si>
  <si>
    <t>Carpo Quanta</t>
  </si>
  <si>
    <t>Quanta Air Bone Conduction Headphones</t>
  </si>
  <si>
    <t>CAR-002-04</t>
  </si>
  <si>
    <t>the Lumen Pro; Carpo Lumen Pro; Caarpo Lumen Pro; Lumen Pro earbuds</t>
  </si>
  <si>
    <t>Lower price than Nereus Aeon Ultra Open-Ear Earbuds [NER-020-06] ($136.99 vs $175.99); Lighter than Aura Drift Open-Ear Earbuds [AUR-015-04] (11 g vs 12 g)</t>
  </si>
  <si>
    <t>Carpo Lumen</t>
  </si>
  <si>
    <t>Lumen Pro Open-Ear Earbuds</t>
  </si>
  <si>
    <t>Pro</t>
  </si>
  <si>
    <t>CAR-002-05</t>
  </si>
  <si>
    <t>the Flux Pro; Carpo Flux Pro; Carpoo Flux Pro; Flux Pro earbuds</t>
  </si>
  <si>
    <t>Lower price than Chaos Flux SE Sport Earbuds [CHA-016-05] ($153.99 vs $163.99); Longer battery than Achelous Core Max Sport Earbuds [ACH-018-04] (7 vs 6 hrs)</t>
  </si>
  <si>
    <t>2026-09-14</t>
  </si>
  <si>
    <t>Carpo Flux</t>
  </si>
  <si>
    <t>Flux Pro Sport Earbuds</t>
  </si>
  <si>
    <t>SBC, AAC, aptX Adaptive, LDAC</t>
  </si>
  <si>
    <t>CAR-002-06</t>
  </si>
  <si>
    <t>the Nova Air; Carpo Nova Air; Karpo Nova Air; Nova Air earbuds</t>
  </si>
  <si>
    <t>Lower price than Phosphorus Volt Plus Wired In-Ear Monitors [PHO-009-08] ($183.99 vs $236.99)</t>
  </si>
  <si>
    <t>2026-08-16</t>
  </si>
  <si>
    <t>Nova Air Wired In-Ear Monitors</t>
  </si>
  <si>
    <t>1 dynamic + 2 BA hybrid</t>
  </si>
  <si>
    <t>CAR-002-07</t>
  </si>
  <si>
    <t>the Nova Plus; Carpo Nova Plus; Carrpo Nova Plus; Nova Plus headphones</t>
  </si>
  <si>
    <t>Lower price than Hedone Sable X Studio Monitor Headphones [HED-010-08] ($213.99 vs $318.99); Lighter than Morpheus Onyx Air Studio Monitor Headphones [MOR-001-09] (361 g vs 375 g)</t>
  </si>
  <si>
    <t>2026-09-18</t>
  </si>
  <si>
    <t>Nova Plus Studio Monitor Headphones</t>
  </si>
  <si>
    <t>CAR-002-08</t>
  </si>
  <si>
    <t>the Nova; Carpo Nova; Carp Nova; Nova headphones</t>
  </si>
  <si>
    <t>Lighter than Tethys Quanta Plus ANC Over-Ear Headphones [TET-007-07] (276 g vs 278 g); Longer battery than Ananke Zen Max ANC Over-Ear Headphones [ANA-023-07] (26 vs 20 hrs)</t>
  </si>
  <si>
    <t>2026-08-31</t>
  </si>
  <si>
    <t>Nova ANC Over-Ear Headphones</t>
  </si>
  <si>
    <t>CAR-002-09</t>
  </si>
  <si>
    <t>the Halo Max; Carpo Halo Max; Carrpo Halo Max; Halo Max earbuds</t>
  </si>
  <si>
    <t>Longer battery than Clio Blaze Plus Sleep Earbuds [CLI-022-07] (11 vs 8 hrs); Lighter than Ananke Strata Air Sleep Earbuds [ANA-023-08] (2 g vs 4 g)</t>
  </si>
  <si>
    <t>sleep, travel, relaxation</t>
  </si>
  <si>
    <t>Carpo Halo</t>
  </si>
  <si>
    <t>Halo Max Sleep Earbuds</t>
  </si>
  <si>
    <t>Max</t>
  </si>
  <si>
    <t>Passive + noise masking</t>
  </si>
  <si>
    <t>6mm dynamic</t>
  </si>
  <si>
    <t>CAR-002-10</t>
  </si>
  <si>
    <t>the Lumen Air; Carpo Lumen Air; Karpo Lumen Air; Lumen Air headphones</t>
  </si>
  <si>
    <t>Lighter than Doris Vibe Pro Audiophile Planar Headphones [DOR-004-10] (429 g vs 514 g); Lower price than Glaucus Onyx Air Audiophile Planar Headphones [GLA-012-10] ($341.99 vs $865.99)</t>
  </si>
  <si>
    <t>Lumen Air Audiophile Planar Headphones</t>
  </si>
  <si>
    <t>Planar magnetic (85mm)</t>
  </si>
  <si>
    <t>HIM-003-01</t>
  </si>
  <si>
    <t>the Volt SE; Himeros Volt SE; Himreos Volt SE; Volt SE headphones</t>
  </si>
  <si>
    <t>Longer battery than Carpo Apex Plus Kids Headphones [CAR-002-01] (22 vs 21 hrs); Lower price than Euphrosyne Vibe Max Kids Headphones [EUP-019-01] ($45.99 vs $52.99)</t>
  </si>
  <si>
    <t>2026-08-12</t>
  </si>
  <si>
    <t>Himeros Volt</t>
  </si>
  <si>
    <t>Volt SE Kids Headphones</t>
  </si>
  <si>
    <t>SE</t>
  </si>
  <si>
    <t>HIM-003-02</t>
  </si>
  <si>
    <t>the Echo SE; Himeros Echo SE; Hmieros Echo SE; Echo SE earbuds</t>
  </si>
  <si>
    <t>FCC, CE, Bluetooth SIG Qualified, IP55</t>
  </si>
  <si>
    <t>Lower price than Hesperus Lumen Ultra Sport Earbuds [HES-025-05] ($63.99 vs $188.99); Lighter than Tethys Quanta Lite Sport Earbuds [TET-007-02] (5 g vs 6 g)</t>
  </si>
  <si>
    <t>2026-08-04</t>
  </si>
  <si>
    <t>Himeros Echo</t>
  </si>
  <si>
    <t>Echo SE Sport Earbuds</t>
  </si>
  <si>
    <t>IP55</t>
  </si>
  <si>
    <t>HIM-003-03</t>
  </si>
  <si>
    <t>the Wave Max; Himeros Wave Max; Himeeros Wave Max; Wave Max headphones</t>
  </si>
  <si>
    <t>Lighter than Hedone Aria Bone Conduction Headphones [HED-010-05] (26 g vs 33 g); Longer battery than Ananke Orbit Plus Bone Conduction Headphones [ANA-023-03] (7 vs 6 hrs)</t>
  </si>
  <si>
    <t>2026-08-01</t>
  </si>
  <si>
    <t>Himeros Wave</t>
  </si>
  <si>
    <t>Wave Max Bone Conduction Headphones</t>
  </si>
  <si>
    <t>HIM-003-04</t>
  </si>
  <si>
    <t>the Halo Pro; Himeros Halo Pro; Hiimeros Halo Pro; Halo Pro earbuds</t>
  </si>
  <si>
    <t>Lower price than Zeus Strata SE Sleep Earbuds [ZEU-013-07] ($161.99 vs $197.99); Lighter than Hebe Prism Pro Sleep Earbuds [HEB-011-07] (3 g vs 4 g)</t>
  </si>
  <si>
    <t>Himeros Halo</t>
  </si>
  <si>
    <t>Halo Pro Sleep Earbuds</t>
  </si>
  <si>
    <t>HIM-003-05</t>
  </si>
  <si>
    <t>the Arc; Himeros Arc; Himeross Arc; Arc earbuds</t>
  </si>
  <si>
    <t>FCC, CE, Bluetooth SIG Qualified, Hi-Res Audio Wireless</t>
  </si>
  <si>
    <t>Longer battery than Nereus Onyx Air True Wireless Earbuds [NER-020-04] (10 vs 9 hrs); Lower price than Zeus Volt Max True Wireless Earbuds [ZEU-013-09] ($166.99 vs $289.99)</t>
  </si>
  <si>
    <t>2026-09-01</t>
  </si>
  <si>
    <t>Himeros Arc</t>
  </si>
  <si>
    <t>Arc True Wireless Earbuds</t>
  </si>
  <si>
    <t>HIM-003-06</t>
  </si>
  <si>
    <t>the Sable SE; Himeros Sable SE; Hiemros Sable SE; Sable SE headphones</t>
  </si>
  <si>
    <t>Longer battery than Euphrosyne Blaze X On-Ear Headphones [EUP-019-03] (55 vs 35 hrs); Lighter than Tartarus Core X On-Ear Headphones [TAR-017-05] (179 g vs 208 g)</t>
  </si>
  <si>
    <t>2026-09-19</t>
  </si>
  <si>
    <t>Himeros Sable</t>
  </si>
  <si>
    <t>Sable SE On-Ear Headphones</t>
  </si>
  <si>
    <t>HIM-003-07</t>
  </si>
  <si>
    <t>the Flux; Himeros Flux; Himeroos Flux; Flux headphones</t>
  </si>
  <si>
    <t>Lower price than Asclepius Flux Lite Studio Monitor Headphones [ASC-024-08] ($195.99 vs $334.99); Lighter than Zeus Arc SE Studio Monitor Headphones [ZEU-013-05] (349 g vs 358 g)</t>
  </si>
  <si>
    <t>2026-08-03</t>
  </si>
  <si>
    <t>Himeros Flux</t>
  </si>
  <si>
    <t>Flux Studio Monitor Headphones</t>
  </si>
  <si>
    <t>HIM-003-08</t>
  </si>
  <si>
    <t>the Aeon Lite; Himeros Aeon Lite; Himero Aeon Lite; Aeon Lite earbuds</t>
  </si>
  <si>
    <t>Lighter than Euphrosyne Flux Open-Ear Earbuds [EUP-019-07] (8 g vs 12 g)</t>
  </si>
  <si>
    <t>Himeros Aeon</t>
  </si>
  <si>
    <t>Aeon Lite Open-Ear Earbuds</t>
  </si>
  <si>
    <t>HIM-003-09</t>
  </si>
  <si>
    <t>the Sable; Himeros Sable; Himerros Sable; Sable headset</t>
  </si>
  <si>
    <t>Longer battery than Hedone Halo SE Gaming Headset [HED-010-01] (40 vs 37 hrs); Lower price than Glaucus Drift Pro Gaming Headset [GLA-012-07] ($221.99 vs $296.99)</t>
  </si>
  <si>
    <t>2026-08-07</t>
  </si>
  <si>
    <t>Sable Gaming Headset</t>
  </si>
  <si>
    <t>2.4GHz low-latency; SBC, AAC, LC3</t>
  </si>
  <si>
    <t>Flip-to-mute boom mic with AI noise reduction</t>
  </si>
  <si>
    <t>HIM-003-10</t>
  </si>
  <si>
    <t>the Aeon; Himeros Aeon; Himreos Aeon; Aeon headphones</t>
  </si>
  <si>
    <t>Lighter than Achelous Axis Ultra Audiophile Planar Headphones [ACH-018-10] (538 g vs 550 g); Lower price than Deimos Orbit Plus Audiophile Planar Headphones [DEI-005-10] ($1,139.99 vs $1,455.99)</t>
  </si>
  <si>
    <t>2026-09-03</t>
  </si>
  <si>
    <t>Aeon Audiophile Planar Headphones</t>
  </si>
  <si>
    <t>DOR-004-01</t>
  </si>
  <si>
    <t>the Halo SE; Doris Halo SE; Doriss Halo SE; Halo SE headphones</t>
  </si>
  <si>
    <t>Lighter than Asclepius Drift X Kids Headphones [ASC-024-01] (137 g vs 164 g); Lower price than Tethys Pulse Kids Headphones [TET-007-01] ($48.99 vs $53.99)</t>
  </si>
  <si>
    <t>2026-09-09</t>
  </si>
  <si>
    <t>Doris Halo</t>
  </si>
  <si>
    <t>Halo SE Kids Headphones</t>
  </si>
  <si>
    <t>DOR-004-02</t>
  </si>
  <si>
    <t>the Echo X; Doris Echo X; Dooris Echo X; Echo X headphones</t>
  </si>
  <si>
    <t>Lighter than Ananke Flux SE On-Ear Headphones [ANA-023-04] (168 g vs 216 g); Lower price than Menoetius Sable Lite On-Ear Headphones [MEN-008-01] ($72.99 vs $99.99)</t>
  </si>
  <si>
    <t>2026-08-24</t>
  </si>
  <si>
    <t>Doris Echo</t>
  </si>
  <si>
    <t>Echo X On-Ear Headphones</t>
  </si>
  <si>
    <t>DOR-004-03</t>
  </si>
  <si>
    <t>the Rift Ultra; Doris Rift Ultra; Dooris Rift Ultra; Rift Ultra earbuds</t>
  </si>
  <si>
    <t>Lower price than Hesperus Halo Pro True Wireless Earbuds [HES-025-07] ($115.99 vs $270.99); Lighter than Hedone Lumen Max True Wireless Earbuds [HED-010-07] (4 g vs 6 g)</t>
  </si>
  <si>
    <t>Doris Rift</t>
  </si>
  <si>
    <t>Rift Ultra True Wireless Earbuds</t>
  </si>
  <si>
    <t>DOR-004-04</t>
  </si>
  <si>
    <t>the Halo; Doris Halo; Dorris Halo; Halo earbuds</t>
  </si>
  <si>
    <t>Lower price than Deimos Rift Wired In-Ear Monitors [DEI-005-09] ($165.99 vs $398.99)</t>
  </si>
  <si>
    <t>2026-08-23</t>
  </si>
  <si>
    <t>Halo Wired In-Ear Monitors</t>
  </si>
  <si>
    <t>1 dynamic + 1 BA hybrid</t>
  </si>
  <si>
    <t>DOR-004-05</t>
  </si>
  <si>
    <t>the Vertex Air; Doris Vertex Air; Dorris Vertex Air; Vertex Air earbuds</t>
  </si>
  <si>
    <t>Lower price than Menoetius Pulse Lite Sleep Earbuds [MEN-008-06] ($171.99 vs $203.99); Longer battery than Soteria Echo Max Sleep Earbuds [SOT-014-06] (9 vs 8 hrs)</t>
  </si>
  <si>
    <t>2026-09-24</t>
  </si>
  <si>
    <t>Doris Vertex</t>
  </si>
  <si>
    <t>Vertex Air Sleep Earbuds</t>
  </si>
  <si>
    <t>DOR-004-06</t>
  </si>
  <si>
    <t>the Echo Lite; Doris Echo Lite; Drois Echo Lite; Echo Lite headphones</t>
  </si>
  <si>
    <t>Lighter than Asteria Drift Air Bone Conduction Headphones [AST-006-05] (30 g vs 34 g); Lower price than Morpheus Pulse X Bone Conduction Headphones [MOR-001-06] ($193.99 vs $195.99)</t>
  </si>
  <si>
    <t>2026-08-20</t>
  </si>
  <si>
    <t>Echo Lite Bone Conduction Headphones</t>
  </si>
  <si>
    <t>DOR-004-07</t>
  </si>
  <si>
    <t>the Echo Plus; Doris Echo Plus; Dooris Echo Plus; Echo Plus headset</t>
  </si>
  <si>
    <t>Lighter than Poseidon Sable X Gaming Headset [POS-021-06] (299 g vs 358 g); Longer battery than Euphrosyne Arc Plus Gaming Headset [EUP-019-06] (44 vs 22 hrs)</t>
  </si>
  <si>
    <t>2026-08-02</t>
  </si>
  <si>
    <t>Echo Plus Gaming Headset</t>
  </si>
  <si>
    <t>DOR-004-08</t>
  </si>
  <si>
    <t>the Pulse SE; Doris Pulse SE; Doriis Pulse SE; Pulse SE headphones</t>
  </si>
  <si>
    <t>Lower price than Chaos Aria Pro ANC Over-Ear Headphones [CHA-016-09] ($342.99 vs $501.99); Longer battery than Ananke Zen Max ANC Over-Ear Headphones [ANA-023-07] (49 vs 20 hrs)</t>
  </si>
  <si>
    <t>Doris Pulse</t>
  </si>
  <si>
    <t>Pulse SE ANC Over-Ear Headphones</t>
  </si>
  <si>
    <t>DOR-004-09</t>
  </si>
  <si>
    <t>the Rift Air; Doris Rift Air; Doirs Rift Air; Rift Air headphones</t>
  </si>
  <si>
    <t>Lower price than Morpheus Onyx Air Studio Monitor Headphones [MOR-001-09] ($355.99 vs $374.99); Lighter than Hesperus Onyx Air Studio Monitor Headphones [HES-025-08] (333 g vs 338 g)</t>
  </si>
  <si>
    <t>2026-08-25</t>
  </si>
  <si>
    <t>Rift Air Studio Monitor Headphones</t>
  </si>
  <si>
    <t>DOR-004-10</t>
  </si>
  <si>
    <t>the Vibe Pro; Doris Vibe Pro; Drois Vibe Pro; Vibe Pro headphones</t>
  </si>
  <si>
    <t>Lighter than Achelous Axis Ultra Audiophile Planar Headphones [ACH-018-10] (514 g vs 550 g); Lower price than Ananke Aria Audiophile Planar Headphones [ANA-023-10] ($1,294.99 vs $1,351.99)</t>
  </si>
  <si>
    <t>2026-09-06</t>
  </si>
  <si>
    <t>Doris Vibe</t>
  </si>
  <si>
    <t>Vibe Pro Audiophile Planar Headphones</t>
  </si>
  <si>
    <t>DEI-005-01</t>
  </si>
  <si>
    <t>the Aeon X; Deimos Aeon X; Deimoss Aeon X; Aeon X headphones</t>
  </si>
  <si>
    <t>Lower price than Tartarus Core X On-Ear Headphones [TAR-017-05] ($60.99 vs $145.99); Longer battery than Euphrosyne Blaze X On-Ear Headphones [EUP-019-03] (37 vs 35 hrs)</t>
  </si>
  <si>
    <t>Deimos Aeon</t>
  </si>
  <si>
    <t>Aeon X On-Ear Headphones</t>
  </si>
  <si>
    <t>DEI-005-02</t>
  </si>
  <si>
    <t>the Quanta X; Deimos Quanta X; Deimoss Quanta X; Quanta X earbuds</t>
  </si>
  <si>
    <t>Longer battery than Chaos Flux SE Sport Earbuds [CHA-016-05] (10 vs 8 hrs); Lighter than Asteria Core Sport Earbuds [AST-006-02] (6 g vs 9 g)</t>
  </si>
  <si>
    <t>2026-09-22</t>
  </si>
  <si>
    <t>Deimos Quanta</t>
  </si>
  <si>
    <t>Quanta X Sport Earbuds</t>
  </si>
  <si>
    <t>DEI-005-03</t>
  </si>
  <si>
    <t>the Crest; Deimos Crest; Deimoos Crest; Crest headphones</t>
  </si>
  <si>
    <t>Lower price than Nereus Nova Pro Bone Conduction Headphones [NER-020-05] ($83.99 vs $116.99)</t>
  </si>
  <si>
    <t>2026-08-14</t>
  </si>
  <si>
    <t>Deimos Crest</t>
  </si>
  <si>
    <t>Crest Bone Conduction Headphones</t>
  </si>
  <si>
    <t>DEI-005-04</t>
  </si>
  <si>
    <t>the Lumen X; Deimos Lumen X; Deioms Lumen X; Lumen X earbuds</t>
  </si>
  <si>
    <t>Longer battery than Doris Rift Ultra True Wireless Earbuds [DOR-004-03] (10 vs 6 hrs); Lower price than Poseidon Axis X True Wireless Earbuds [POS-021-05] ($111.99 vs $163.99)</t>
  </si>
  <si>
    <t>Deimos Lumen</t>
  </si>
  <si>
    <t>Lumen X True Wireless Earbuds</t>
  </si>
  <si>
    <t>DEI-005-05</t>
  </si>
  <si>
    <t>the Aeon Plus; Deimos Aeon Plus; Deiimos Aeon Plus; Aeon Plus earbuds</t>
  </si>
  <si>
    <t>Lighter than Zeus Strata X Open-Ear Earbuds [ZEU-013-02] (8 g vs 12 g); Lower price than Morpheus Arc Open-Ear Earbuds [MOR-001-04] ($154.99 vs $156.99)</t>
  </si>
  <si>
    <t>2026-09-21</t>
  </si>
  <si>
    <t>Aeon Plus Open-Ear Earbuds</t>
  </si>
  <si>
    <t>DEI-005-06</t>
  </si>
  <si>
    <t>the Halo Plus; Deimos Halo Plus; Deimoss Halo Plus; Halo Plus earbuds</t>
  </si>
  <si>
    <t>Longer battery than Himeros Halo Pro Sleep Earbuds [HIM-003-04] (10 vs 9 hrs); Lower price than Doris Vertex Air Sleep Earbuds [DOR-004-05] ($164.99 vs $171.99)</t>
  </si>
  <si>
    <t>2026-09-10</t>
  </si>
  <si>
    <t>Deimos Halo</t>
  </si>
  <si>
    <t>Halo Plus Sleep Earbuds</t>
  </si>
  <si>
    <t>DEI-005-07</t>
  </si>
  <si>
    <t>the Core SE; Deimos Core SE; Deeimos Core SE; Core SE headphones</t>
  </si>
  <si>
    <t>Lower price than Glaucus Strata Ultra Studio Monitor Headphones [GLA-012-09] ($220.99 vs $478.99); Lighter than Carpo Nova Plus Studio Monitor Headphones [CAR-002-07] (316 g vs 361 g)</t>
  </si>
  <si>
    <t>2026-08-11</t>
  </si>
  <si>
    <t>Deimos Core</t>
  </si>
  <si>
    <t>Core SE Studio Monitor Headphones</t>
  </si>
  <si>
    <t>DEI-005-08</t>
  </si>
  <si>
    <t>the Apex X; Deimos Apex X; Deiimos Apex X; Apex X headphones</t>
  </si>
  <si>
    <t>Lighter than Glaucus Core Pro ANC Over-Ear Headphones [GLA-012-08] (273 g vs 282 g); Longer battery than Soteria Drift SE ANC Over-Ear Headphones [SOT-014-08] (36 vs 21 hrs)</t>
  </si>
  <si>
    <t>Deimos Apex</t>
  </si>
  <si>
    <t>Apex X ANC Over-Ear Headphones</t>
  </si>
  <si>
    <t>Adaptive hybrid ANC</t>
  </si>
  <si>
    <t>DEI-005-09</t>
  </si>
  <si>
    <t>the Rift; Deimos Rift; Deiimos Rift; Rift earbuds</t>
  </si>
  <si>
    <t>Detachable 2-pin cable: 3.5mm and 4.4mm balanced</t>
  </si>
  <si>
    <t>Lighter than Poseidon Pulse SE Wired In-Ear Monitors [POS-021-03] (18 g vs 25 g)</t>
  </si>
  <si>
    <t>Deimos Rift</t>
  </si>
  <si>
    <t>Rift Wired In-Ear Monitors</t>
  </si>
  <si>
    <t>2 dynamic + 6 BA tribrid</t>
  </si>
  <si>
    <t>DEI-005-10</t>
  </si>
  <si>
    <t>the Orbit Plus; Deimos Orbit Plus; Deioms Orbit Plus; Orbit Plus headphones</t>
  </si>
  <si>
    <t>Lighter than Tartarus Pulse Ultra Audiophile Planar Headphones [TAR-017-10] (460 g vs 497 g)</t>
  </si>
  <si>
    <t>Deimos Orbit</t>
  </si>
  <si>
    <t>Orbit Plus Audiophile Planar Headphones</t>
  </si>
  <si>
    <t>AST-006-01</t>
  </si>
  <si>
    <t>the Apex Air; Asteria Apex Air; Atseria Apex Air; Apex Air headphones</t>
  </si>
  <si>
    <t>Longer battery than Tethys Pulse Plus On-Ear Headphones [TET-007-03] (49 vs 38 hrs); Lighter than Asclepius Vertex On-Ear Headphones [ASC-024-05] (187 g vs 220 g)</t>
  </si>
  <si>
    <t>Asteria Apex</t>
  </si>
  <si>
    <t>Apex Air On-Ear Headphones</t>
  </si>
  <si>
    <t>AST-006-02</t>
  </si>
  <si>
    <t>the Core; Asteria Core; Asteriaa Core; Core earbuds</t>
  </si>
  <si>
    <t>Lower price than Asclepius Aria Sport Earbuds [ASC-024-02] ($72.99 vs $95.99); Longer battery than Achelous Core Max Sport Earbuds [ACH-018-04] (8 vs 6 hrs)</t>
  </si>
  <si>
    <t>2026-09-16</t>
  </si>
  <si>
    <t>Asteria Core</t>
  </si>
  <si>
    <t>Core Sport Earbuds</t>
  </si>
  <si>
    <t>AST-006-03</t>
  </si>
  <si>
    <t>the Core Max; Asteria Core Max; Asteriaa Core Max; Core Max headset</t>
  </si>
  <si>
    <t>Lower price than Ananke Vertex Gaming Headset [ANA-023-09] ($127.99 vs $284.99); Longer battery than Euphrosyne Arc Plus Gaming Headset [EUP-019-06] (47 vs 22 hrs)</t>
  </si>
  <si>
    <t>2026-09-23</t>
  </si>
  <si>
    <t>Core Max Gaming Headset</t>
  </si>
  <si>
    <t>AST-006-04</t>
  </si>
  <si>
    <t>the Volt Max; Asteria Volt Max; Asteriaa Volt Max; Volt Max earbuds</t>
  </si>
  <si>
    <t>Lighter than Asclepius Spark Wired In-Ear Monitors [ASC-024-09] (21 g vs 40 g); Lower price than Euphrosyne Axis Lite Wired In-Ear Monitors [EUP-019-04] ($139.99 vs $163.99)</t>
  </si>
  <si>
    <t>Asteria Volt</t>
  </si>
  <si>
    <t>Volt Max Wired In-Ear Monitors</t>
  </si>
  <si>
    <t>AST-006-05</t>
  </si>
  <si>
    <t>the Drift Air; Asteria Drift Air; Astreia Drift Air; Drift Air headphones</t>
  </si>
  <si>
    <t>Lower price than Doris Echo Lite Bone Conduction Headphones [DOR-004-06] ($181.99 vs $193.99); Lighter than Tartarus Volt Max Bone Conduction Headphones [TAR-017-03] (34 g vs 35 g)</t>
  </si>
  <si>
    <t>Asteria Drift</t>
  </si>
  <si>
    <t>Drift Air Bone Conduction Headphones</t>
  </si>
  <si>
    <t>AST-006-06</t>
  </si>
  <si>
    <t>the Halo Plus; Asteria Halo Plus; Asetria Halo Plus; Halo Plus earbuds</t>
  </si>
  <si>
    <t>Lower price than Hesperus Halo Pro True Wireless Earbuds [HES-025-07] ($202.99 vs $270.99); Lighter than Euphrosyne Prism True Wireless Earbuds [EUP-019-02] (4 g vs 6 g)</t>
  </si>
  <si>
    <t>2026-09-20</t>
  </si>
  <si>
    <t>Asteria Halo</t>
  </si>
  <si>
    <t>Halo Plus True Wireless Earbuds</t>
  </si>
  <si>
    <t>AST-006-07</t>
  </si>
  <si>
    <t>the Aeon Air; Asteria Aeon Air; Asteriia Aeon Air; Aeon Air headphones</t>
  </si>
  <si>
    <t>Longer battery than Ananke Zen Max ANC Over-Ear Headphones [ANA-023-07] (53 vs 20 hrs); Lighter than Deimos Apex X ANC Over-Ear Headphones [DEI-005-08] (265 g vs 273 g)</t>
  </si>
  <si>
    <t>2026-08-15</t>
  </si>
  <si>
    <t>Asteria Aeon</t>
  </si>
  <si>
    <t>Aeon Air ANC Over-Ear Headphones</t>
  </si>
  <si>
    <t>AST-006-08</t>
  </si>
  <si>
    <t>the Rift; Asteria Rift; Asteriia Rift; Rift headphones</t>
  </si>
  <si>
    <t>Lower price than Soteria Zen Pro Studio Monitor Headphones [SOT-014-09] ($251.99 vs $292.99); Lighter than Himeros Flux Studio Monitor Headphones [HIM-003-07] (282 g vs 349 g)</t>
  </si>
  <si>
    <t>2026-09-17</t>
  </si>
  <si>
    <t>Asteria Rift</t>
  </si>
  <si>
    <t>Rift Studio Monitor Headphones</t>
  </si>
  <si>
    <t>AST-006-09</t>
  </si>
  <si>
    <t>the Prism X; Asteria Prism X; Asteeria Prism X; Prism X earbuds</t>
  </si>
  <si>
    <t>Lighter than Deimos Halo Plus Sleep Earbuds [DEI-005-06] (3 g vs 4 g); Longer battery than Clio Blaze Plus Sleep Earbuds [CLI-022-07] (9 vs 8 hrs)</t>
  </si>
  <si>
    <t>Asteria Prism</t>
  </si>
  <si>
    <t>Prism X Sleep Earbuds</t>
  </si>
  <si>
    <t>AST-006-10</t>
  </si>
  <si>
    <t>the Blaze Air; Asteria Blaze Air; Asteeria Blaze Air; Blaze Air headphones</t>
  </si>
  <si>
    <t>Lighter than Glaucus Onyx Air Audiophile Planar Headphones [GLA-012-10] (387 g vs 484 g); Lower price than Chaos Sable X Audiophile Planar Headphones [CHA-016-10] ($517.99 vs $545.99)</t>
  </si>
  <si>
    <t>Asteria Blaze</t>
  </si>
  <si>
    <t>Blaze Air Audiophile Planar Headphones</t>
  </si>
  <si>
    <t>TET-007-01</t>
  </si>
  <si>
    <t>the Pulse; Tethys Pulse; Tethyys Pulse; Pulse headphones</t>
  </si>
  <si>
    <t>Lighter than Phosphorus Core Kids Headphones [PHO-009-01] (111 g vs 149 g); Lower price than Soteria Lumen Kids Headphones [SOT-014-01] ($53.99 vs $55.99)</t>
  </si>
  <si>
    <t>Tethys Pulse</t>
  </si>
  <si>
    <t>Pulse Kids Headphones</t>
  </si>
  <si>
    <t>TET-007-02</t>
  </si>
  <si>
    <t>the Quanta Lite; Tethys Quanta Lite; Teethys Quanta Lite; Quanta Lite earbuds</t>
  </si>
  <si>
    <t>Lighter than Hesperus Lumen Ultra Sport Earbuds [HES-025-05] (6 g vs 9 g); Lower price than Phosphorus Crest Air Sport Earbuds [PHO-009-04] ($57.99 vs $149.99)</t>
  </si>
  <si>
    <t>2026-08-17</t>
  </si>
  <si>
    <t>Tethys Quanta</t>
  </si>
  <si>
    <t>Quanta Lite Sport Earbuds</t>
  </si>
  <si>
    <t>TET-007-03</t>
  </si>
  <si>
    <t>the Pulse Plus; Tethys Pulse Plus; Ttehys Pulse Plus; Pulse Plus headphones</t>
  </si>
  <si>
    <t>Longer battery than Euphrosyne Blaze X On-Ear Headphones [EUP-019-03] (38 vs 35 hrs); Lower price than Hedone Nimbus Max On-Ear Headphones [HED-010-04] ($69.99 vs $141.99)</t>
  </si>
  <si>
    <t>2026-09-05</t>
  </si>
  <si>
    <t>Pulse Plus On-Ear Headphones</t>
  </si>
  <si>
    <t>TET-007-04</t>
  </si>
  <si>
    <t>the Vertex Lite; Tethys Vertex Lite; Tethis Vertex Lite; Vertex Lite headset</t>
  </si>
  <si>
    <t>Lighter than Hedone Halo SE Gaming Headset [HED-010-01] (291 g vs 297 g); Lower price than Menoetius Wave Gaming Headset [MEN-008-05] ($123.99 vs $184.99)</t>
  </si>
  <si>
    <t>Tethys Vertex</t>
  </si>
  <si>
    <t>Vertex Lite Gaming Headset</t>
  </si>
  <si>
    <t>TET-007-05</t>
  </si>
  <si>
    <t>the Drift Max; Tethys Drift Max; Tethis Drift Max; Drift Max earbuds</t>
  </si>
  <si>
    <t>Lower price than Menoetius Pulse Lite Sleep Earbuds [MEN-008-06] ($131.99 vs $203.99); Longer battery than Phosphorus Nimbus X Sleep Earbuds [PHO-009-03] (9 vs 8 hrs)</t>
  </si>
  <si>
    <t>2026-08-05</t>
  </si>
  <si>
    <t>Tethys Drift</t>
  </si>
  <si>
    <t>Drift Max Sleep Earbuds</t>
  </si>
  <si>
    <t>TET-007-06</t>
  </si>
  <si>
    <t>the Axis SE; Tethys Axis SE; Tethyss Axis SE; Axis SE headphones</t>
  </si>
  <si>
    <t>Longer battery than Deimos Crest Bone Conduction Headphones [DEI-005-03] (8 vs 6 hrs); Lighter than Soteria Zen SE Bone Conduction Headphones [SOT-014-05] (31 g vs 34 g)</t>
  </si>
  <si>
    <t>Tethys Axis</t>
  </si>
  <si>
    <t>Axis SE Bone Conduction Headphones</t>
  </si>
  <si>
    <t>TET-007-07</t>
  </si>
  <si>
    <t>the Quanta Plus; Tethys Quanta Plus; Tethis Quanta Plus; Quanta Plus headphones</t>
  </si>
  <si>
    <t>Longer battery than Carpo Nova ANC Over-Ear Headphones [CAR-002-08] (60 vs 26 hrs); Lower price than Tartarus Crest SE ANC Over-Ear Headphones [TAR-017-09] ($168.99 vs $439.99)</t>
  </si>
  <si>
    <t>Quanta Plus ANC Over-Ear Headphones</t>
  </si>
  <si>
    <t>TET-007-08</t>
  </si>
  <si>
    <t>the Blaze Ultra; Tethys Blaze Ultra; Teethys Blaze Ultra; Blaze Ultra headphones</t>
  </si>
  <si>
    <t>Lighter than Carpo Nova Plus Studio Monitor Headphones [CAR-002-07] (355 g vs 361 g); Lower price than Himeros Flux Studio Monitor Headphones [HIM-003-07] ($180.99 vs $195.99)</t>
  </si>
  <si>
    <t>Tethys Blaze</t>
  </si>
  <si>
    <t>Blaze Ultra Studio Monitor Headphones</t>
  </si>
  <si>
    <t>TET-007-09</t>
  </si>
  <si>
    <t>the Echo Plus; Tethys Echo Plus; Tethy Echo Plus; Echo Plus earbuds</t>
  </si>
  <si>
    <t>Lower price than Asteria Halo Plus True Wireless Earbuds [AST-006-06] ($187.99 vs $202.99); Longer battery than Aura Halo Ultra True Wireless Earbuds [AUR-015-08] (9 vs 7 hrs)</t>
  </si>
  <si>
    <t>Tethys Echo</t>
  </si>
  <si>
    <t>Echo Plus True Wireless Earbuds</t>
  </si>
  <si>
    <t>TET-007-10</t>
  </si>
  <si>
    <t>the Prism Plus; Tethys Prism Plus; Tehtys Prism Plus; Prism Plus headphones</t>
  </si>
  <si>
    <t>Lower price than Morpheus Onyx Lite Audiophile Planar Headphones [MOR-001-10] ($383.99 vs $1,063.99); Lighter than Himeros Aeon Audiophile Planar Headphones [HIM-003-10] (519 g vs 538 g)</t>
  </si>
  <si>
    <t>2026-08-06</t>
  </si>
  <si>
    <t>Tethys Prism</t>
  </si>
  <si>
    <t>Prism Plus Audiophile Planar Headphones</t>
  </si>
  <si>
    <t>MEN-008-01</t>
  </si>
  <si>
    <t>the Sable Lite; Menoetius Sable Lite; Menooetius Sable Lite; Sable Lite headphones</t>
  </si>
  <si>
    <t>Lighter than Carpo Nova On-Ear Headphones [CAR-002-02] (187 g vs 189 g); Lower price than Poseidon Arc Lite On-Ear Headphones [POS-021-08] ($99.99 vs $197.99)</t>
  </si>
  <si>
    <t>2026-08-30</t>
  </si>
  <si>
    <t>Menoetius Sable</t>
  </si>
  <si>
    <t>Sable Lite On-Ear Headphones</t>
  </si>
  <si>
    <t>MEN-008-02</t>
  </si>
  <si>
    <t>the Pulse Pro; Menoetius Pulse Pro; Menooetius Pulse Pro; Pulse Pro earbuds</t>
  </si>
  <si>
    <t>Lighter than Hedone Lumen Max True Wireless Earbuds [HED-010-07] (5 g vs 6 g); Lower price than Deimos Lumen X True Wireless Earbuds [DEI-005-04] ($105.99 vs $111.99)</t>
  </si>
  <si>
    <t>2026-09-25</t>
  </si>
  <si>
    <t>Menoetius Pulse</t>
  </si>
  <si>
    <t>Pulse Pro True Wireless Earbuds</t>
  </si>
  <si>
    <t>MEN-008-03</t>
  </si>
  <si>
    <t>the Strata; Menoetius Strata; Menoetios Strata; Strata earbuds</t>
  </si>
  <si>
    <t>Lower price than Himeros Aeon Lite Open-Ear Earbuds [HIM-003-08] ($175.99 vs $215.99); Longer battery than Poseidon Wave Pro Open-Ear Earbuds [POS-021-04] (10 vs 6 hrs)</t>
  </si>
  <si>
    <t>Menoetius Strata</t>
  </si>
  <si>
    <t>Strata Open-Ear Earbuds</t>
  </si>
  <si>
    <t>MEN-008-04</t>
  </si>
  <si>
    <t>the Sable Pro; Menoetius Sable Pro; Menoeitus Sable Pro; Sable Pro headphones</t>
  </si>
  <si>
    <t>Lighter than Deimos Crest Bone Conduction Headphones [DEI-005-03] (30 g vs 35 g); Longer battery than Ananke Orbit Plus Bone Conduction Headphones [ANA-023-03] (8 vs 6 hrs)</t>
  </si>
  <si>
    <t>Sable Pro Bone Conduction Headphones</t>
  </si>
  <si>
    <t>MEN-008-05</t>
  </si>
  <si>
    <t>the Wave; Menoetius Wave; Menoteius Wave; Wave headset</t>
  </si>
  <si>
    <t>Lower price than Asclepius Aria Ultra Gaming Headset [ASC-024-07] ($184.99 vs $260.99); Lighter than Poseidon Sable X Gaming Headset [POS-021-06] (355 g vs 358 g)</t>
  </si>
  <si>
    <t>Menoetius Wave</t>
  </si>
  <si>
    <t>Wave Gaming Headset</t>
  </si>
  <si>
    <t>MEN-008-06</t>
  </si>
  <si>
    <t>the Pulse Lite; Menoetius Pulse Lite; Menoettius Pulse Lite; Pulse Lite earbuds</t>
  </si>
  <si>
    <t>Longer battery than Soteria Echo Max Sleep Earbuds [SOT-014-06] (9 vs 8 hrs); Lower price than Achelous Zen Plus Sleep Earbuds [ACH-018-07] ($203.99 vs $238.99)</t>
  </si>
  <si>
    <t>Pulse Lite Sleep Earbuds</t>
  </si>
  <si>
    <t>MEN-008-07</t>
  </si>
  <si>
    <t>the Volt Max; Menoetius Volt Max; Menoeetius Volt Max; Volt Max earbuds</t>
  </si>
  <si>
    <t>Lighter than Carpo Nova Air Wired In-Ear Monitors [CAR-002-06] (22 g vs 40 g); Lower price than Asclepius Spark Wired In-Ear Monitors [ASC-024-09] ($249.99 vs $371.99)</t>
  </si>
  <si>
    <t>Menoetius Volt</t>
  </si>
  <si>
    <t>1 dynamic + 4 BA hybrid</t>
  </si>
  <si>
    <t>MEN-008-08</t>
  </si>
  <si>
    <t>the Arc Pro; Menoetius Arc Pro; Menoetuis Arc Pro; Arc Pro headphones</t>
  </si>
  <si>
    <t>Lower price than Glaucus Strata Ultra Studio Monitor Headphones [GLA-012-09] ($338.99 vs $478.99); Lighter than Doris Rift Air Studio Monitor Headphones [DOR-004-09] (250 g vs 333 g)</t>
  </si>
  <si>
    <t>2026-08-10</t>
  </si>
  <si>
    <t>Menoetius Arc</t>
  </si>
  <si>
    <t>Arc Pro Studio Monitor Headphones</t>
  </si>
  <si>
    <t>MEN-008-09</t>
  </si>
  <si>
    <t>the Strata Pro; Menoetius Strata Pro; Menoeitus Strata Pro; Strata Pro headphones</t>
  </si>
  <si>
    <t>Longer battery than Chaos Aria Pro ANC Over-Ear Headphones [CHA-016-09] (33 vs 20 hrs); Lower price than Euphrosyne Orbit X ANC Over-Ear Headphones [EUP-019-10] ($490.99 vs $537.99)</t>
  </si>
  <si>
    <t>Strata Pro ANC Over-Ear Headphones</t>
  </si>
  <si>
    <t>MEN-008-10</t>
  </si>
  <si>
    <t>the Sable SE; Menoetius Sable SE; Mennoetius Sable SE; Sable SE headphones</t>
  </si>
  <si>
    <t>Lower price than Morpheus Onyx Lite Audiophile Planar Headphones [MOR-001-10] ($978.99 vs $1,063.99); Lighter than Nereus Vibe X Audiophile Planar Headphones [NER-020-10] (463 g vs 488 g)</t>
  </si>
  <si>
    <t>Sable SE Audiophile Planar Headphones</t>
  </si>
  <si>
    <t>PHO-009-01</t>
  </si>
  <si>
    <t>the Core; Phosphorus Core; Phosphoruus Core; Core headphones</t>
  </si>
  <si>
    <t>Lower price than Glaucus Aria Air Kids Headphones [GLA-012-01] ($30.99 vs $45.99); Longer battery than Euphrosyne Vibe Max Kids Headphones [EUP-019-01] (28 vs 27 hrs)</t>
  </si>
  <si>
    <t>Phosphorus Core</t>
  </si>
  <si>
    <t>Core Kids Headphones</t>
  </si>
  <si>
    <t>PHO-009-02</t>
  </si>
  <si>
    <t>the Quanta Max; Phosphorus Quanta Max; Phospohrus Quanta Max; Quanta Max headset</t>
  </si>
  <si>
    <t>Longer battery than Doris Echo Plus Gaming Headset [DOR-004-07] (51 vs 44 hrs); Lower price than Tartarus Onyx Ultra Gaming Headset [TAR-017-08] ($107.99 vs $323.99)</t>
  </si>
  <si>
    <t>Phosphorus Quanta</t>
  </si>
  <si>
    <t>Quanta Max Gaming Headset</t>
  </si>
  <si>
    <t>PHO-009-03</t>
  </si>
  <si>
    <t>the Nimbus X; Phosphorus Nimbus X; Phosphoru Nimbus X; Nimbus X earbuds</t>
  </si>
  <si>
    <t>Lower price than Tartarus Vertex X Sleep Earbuds [TAR-017-06] ($127.99 vs $217.99); Lighter than Euphrosyne Flux Pro Sleep Earbuds [EUP-019-05] (2 g vs 3 g)</t>
  </si>
  <si>
    <t>Phosphorus Nimbus</t>
  </si>
  <si>
    <t>Nimbus X Sleep Earbuds</t>
  </si>
  <si>
    <t>PHO-009-04</t>
  </si>
  <si>
    <t>the Crest Air; Phosphorus Crest Air; Phsophorus Crest Air; Crest Air earbuds</t>
  </si>
  <si>
    <t>Lower price than Carpo Flux Pro Sport Earbuds [CAR-002-05] ($149.99 vs $153.99); Lighter than Soteria Strata Ultra Sport Earbuds [SOT-014-03] (6 g vs 8 g)</t>
  </si>
  <si>
    <t>2026-09-15</t>
  </si>
  <si>
    <t>Phosphorus Crest</t>
  </si>
  <si>
    <t>Crest Air Sport Earbuds</t>
  </si>
  <si>
    <t>PHO-009-05</t>
  </si>
  <si>
    <t>the Flux X; Phosphorus Flux X; Phosphoruss Flux X; Flux X headphones</t>
  </si>
  <si>
    <t>Lower price than Morpheus Rift Plus ANC Over-Ear Headphones [MOR-001-07] ($167.99 vs $205.99); Longer battery than Asclepius Rift Max ANC Over-Ear Headphones [ASC-024-10] (40 vs 36 hrs)</t>
  </si>
  <si>
    <t>Phosphorus Flux</t>
  </si>
  <si>
    <t>Flux X ANC Over-Ear Headphones</t>
  </si>
  <si>
    <t>PHO-009-06</t>
  </si>
  <si>
    <t>the Lumen Max; Phosphorus Lumen Max; Phosphoruus Lumen Max; Lumen Max headphones</t>
  </si>
  <si>
    <t>Lighter than Himeros Flux Studio Monitor Headphones [HIM-003-07] (300 g vs 349 g); Lower price than Aura Drift Studio Monitor Headphones [AUR-015-10] ($189.99 vs $497.99)</t>
  </si>
  <si>
    <t>Phosphorus Lumen</t>
  </si>
  <si>
    <t>Lumen Max Studio Monitor Headphones</t>
  </si>
  <si>
    <t>PHO-009-07</t>
  </si>
  <si>
    <t>the Zen; Phosphorus Zen; Phospohrus Zen; Zen earbuds</t>
  </si>
  <si>
    <t>Longer battery than Deimos Aeon Plus Open-Ear Earbuds [DEI-005-05] (9 vs 6 hrs)</t>
  </si>
  <si>
    <t>Phosphorus Zen</t>
  </si>
  <si>
    <t>Zen Open-Ear Earbuds</t>
  </si>
  <si>
    <t>PHO-009-08</t>
  </si>
  <si>
    <t>the Volt Plus; Phosphorus Volt Plus; Phopshorus Volt Plus; Volt Plus earbuds</t>
  </si>
  <si>
    <t>Lighter than Morpheus Nova Ultra Wired In-Ear Monitors [MOR-001-02] (31 g vs 36 g); Lower price than Deimos Rift Wired In-Ear Monitors [DEI-005-09] ($236.99 vs $398.99)</t>
  </si>
  <si>
    <t>Phosphorus Volt</t>
  </si>
  <si>
    <t>Volt Plus Wired In-Ear Monitors</t>
  </si>
  <si>
    <t>PHO-009-09</t>
  </si>
  <si>
    <t>the Vertex; Phosphorus Vertex; Phsophorus Vertex; Vertex headphones</t>
  </si>
  <si>
    <t>Longer battery than Hesperus Rift Air On-Ear Headphones [HES-025-04] (38 vs 33 hrs); Lighter than Euphrosyne Blaze X On-Ear Headphones [EUP-019-03] (216 g vs 225 g)</t>
  </si>
  <si>
    <t>Phosphorus Vertex</t>
  </si>
  <si>
    <t>Vertex On-Ear Headphones</t>
  </si>
  <si>
    <t>PHO-009-10</t>
  </si>
  <si>
    <t>the Rift Air; Phosphorus Rift Air; Phsophorus Rift Air; Rift Air headphones</t>
  </si>
  <si>
    <t>Lighter than Tethys Prism Plus Audiophile Planar Headphones [TET-007-10] (439 g vs 519 g); Lower price than Deimos Orbit Plus Audiophile Planar Headphones [DEI-005-10] ($1,362.99 vs $1,455.99)</t>
  </si>
  <si>
    <t>Phosphorus Rift</t>
  </si>
  <si>
    <t>Rift Air Audiophile Planar Headphones</t>
  </si>
  <si>
    <t>HED-010-01</t>
  </si>
  <si>
    <t>the Halo SE; Hedone Halo SE; Hedoone Halo SE; Halo SE headset</t>
  </si>
  <si>
    <t>Lighter than Morpheus Quanta X Gaming Headset [MOR-001-05] (297 g vs 363 g); Lower price than Zeus Spark Gaming Headset [ZEU-013-08] ($113.99 vs $242.99)</t>
  </si>
  <si>
    <t>Hedone Halo</t>
  </si>
  <si>
    <t>Halo SE Gaming Headset</t>
  </si>
  <si>
    <t>HED-010-02</t>
  </si>
  <si>
    <t>the Prism Pro; Hedone Prism Pro; Heedone Prism Pro; Prism Pro earbuds</t>
  </si>
  <si>
    <t>Longer battery than Chaos Flux SE Sport Earbuds [CHA-016-05] (10 vs 8 hrs); Lighter than Tartarus Core Ultra Sport Earbuds [TAR-017-02] (7 g vs 8 g)</t>
  </si>
  <si>
    <t>Hedone Prism</t>
  </si>
  <si>
    <t>Prism Pro Sport Earbuds</t>
  </si>
  <si>
    <t>HED-010-03</t>
  </si>
  <si>
    <t>the Blaze Max; Hedone Blaze Max; Hedoone Blaze Max; Blaze Max earbuds</t>
  </si>
  <si>
    <t>Longer battery than Doris Vertex Air Sleep Earbuds [DOR-004-05] (11 vs 9 hrs); Lower price than Asclepius Axis Lite Sleep Earbuds [ASC-024-04] ($129.99 vs $159.99)</t>
  </si>
  <si>
    <t>2026-08-18</t>
  </si>
  <si>
    <t>Hedone Blaze</t>
  </si>
  <si>
    <t>Blaze Max Sleep Earbuds</t>
  </si>
  <si>
    <t>HED-010-04</t>
  </si>
  <si>
    <t>the Nimbus Max; Hedone Nimbus Max; Hedonne Nimbus Max; Nimbus Max headphones</t>
  </si>
  <si>
    <t>Lower price than Zeus Echo Pro On-Ear Headphones [ZEU-013-04] ($141.99 vs $164.99); Lighter than Tethys Pulse Plus On-Ear Headphones [TET-007-03] (194 g vs 203 g)</t>
  </si>
  <si>
    <t>Hedone Nimbus</t>
  </si>
  <si>
    <t>Nimbus Max On-Ear Headphones</t>
  </si>
  <si>
    <t>HED-010-05</t>
  </si>
  <si>
    <t>the Aria; Hedone Aria; Hdeone Aria; Aria headphones</t>
  </si>
  <si>
    <t>Longer battery than Tartarus Volt Max Bone Conduction Headphones [TAR-017-03] (9 vs 7 hrs); Lower price than Aura Core Plus Bone Conduction Headphones [AUR-015-05] ($148.99 vs $167.99)</t>
  </si>
  <si>
    <t>Hedone Aria</t>
  </si>
  <si>
    <t>Aria Bone Conduction Headphones</t>
  </si>
  <si>
    <t>HED-010-06</t>
  </si>
  <si>
    <t>the Apex Lite; Hedone Apex Lite; Heedone Apex Lite; Apex Lite earbuds</t>
  </si>
  <si>
    <t>Lower price than Phosphorus Zen Open-Ear Earbuds [PHO-009-07] ($175.99 vs $215.99); Lighter than Euphrosyne Flux Open-Ear Earbuds [EUP-019-07] (10 g vs 12 g)</t>
  </si>
  <si>
    <t>Hedone Apex</t>
  </si>
  <si>
    <t>Apex Lite Open-Ear Earbuds</t>
  </si>
  <si>
    <t>HED-010-07</t>
  </si>
  <si>
    <t>the Lumen Max; Hedone Lumen Max; Hdeone Lumen Max; Lumen Max earbuds</t>
  </si>
  <si>
    <t>Lower price than Morpheus Vibe Lite True Wireless Earbuds [MOR-001-08] ($205.99 vs $244.99); Longer battery than Doris Rift Ultra True Wireless Earbuds [DOR-004-03] (9 vs 6 hrs)</t>
  </si>
  <si>
    <t>Hedone Lumen</t>
  </si>
  <si>
    <t>Lumen Max True Wireless Earbuds</t>
  </si>
  <si>
    <t>HED-010-08</t>
  </si>
  <si>
    <t>the Sable X; Hedone Sable X; Heedone Sable X; Sable X headphones</t>
  </si>
  <si>
    <t>Lower price than Glaucus Strata Ultra Studio Monitor Headphones [GLA-012-09] ($318.99 vs $478.99); Lighter than Carpo Nova Plus Studio Monitor Headphones [CAR-002-07] (289 g vs 361 g)</t>
  </si>
  <si>
    <t>Hedone Sable</t>
  </si>
  <si>
    <t>Sable X Studio Monitor Headphones</t>
  </si>
  <si>
    <t>HED-010-09</t>
  </si>
  <si>
    <t>the Drift Plus; Hedone Drift Plus; Heddone Drift Plus; Drift Plus earbuds</t>
  </si>
  <si>
    <t>Lighter than Asclepius Spark Wired In-Ear Monitors [ASC-024-09] (37 g vs 40 g); Lower price than Deimos Rift Wired In-Ear Monitors [DEI-005-09] ($324.99 vs $398.99)</t>
  </si>
  <si>
    <t>Hedone Drift</t>
  </si>
  <si>
    <t>Drift Plus Wired In-Ear Monitors</t>
  </si>
  <si>
    <t>HED-010-10</t>
  </si>
  <si>
    <t>the Prism SE; Hedone Prism SE; Hdeone Prism SE; Prism SE headphones</t>
  </si>
  <si>
    <t>Lighter than Aura Arc Pro Audiophile Planar Headphones [AUR-015-09] (513 g vs 521 g); Lower price than Deimos Orbit Plus Audiophile Planar Headphones [DEI-005-10] ($1,336.99 vs $1,455.99)</t>
  </si>
  <si>
    <t>Prism SE Audiophile Planar Headphones</t>
  </si>
  <si>
    <t>HEB-011-01</t>
  </si>
  <si>
    <t>the Arc Ultra; Hebe Arc Ultra; Heebe Arc Ultra; Arc Ultra earbuds</t>
  </si>
  <si>
    <t>Lower price than Menoetius Volt Max Wired In-Ear Monitors [MEN-008-07] ($37.99 vs $249.99); Lighter than Asclepius Spark Wired In-Ear Monitors [ASC-024-09] (31 g vs 40 g)</t>
  </si>
  <si>
    <t>Hebe Arc</t>
  </si>
  <si>
    <t>Arc Ultra Wired In-Ear Monitors</t>
  </si>
  <si>
    <t>HEB-011-02</t>
  </si>
  <si>
    <t>the Apex X; Hebe Apex X; Hebbe Apex X; Apex X headphones</t>
  </si>
  <si>
    <t>Longer battery than Poseidon Nova Pro Kids Headphones [POS-021-01] (35 vs 34 hrs); Lower price than Ananke Echo Ultra Kids Headphones [ANA-023-01] ($50.99 vs $53.99)</t>
  </si>
  <si>
    <t>2026-08-28</t>
  </si>
  <si>
    <t>Hebe Apex</t>
  </si>
  <si>
    <t>Apex X Kids Headphones</t>
  </si>
  <si>
    <t>HEB-011-03</t>
  </si>
  <si>
    <t>the Drift; Hebe Drift; Hebbe Drift; Drift earbuds</t>
  </si>
  <si>
    <t>Lower price than Hedone Lumen Max True Wireless Earbuds [HED-010-07] ($85.99 vs $205.99); Longer battery than Morpheus Vibe Lite True Wireless Earbuds [MOR-001-08] (9 vs 8 hrs)</t>
  </si>
  <si>
    <t>Hebe Drift</t>
  </si>
  <si>
    <t>Drift True Wireless Earbuds</t>
  </si>
  <si>
    <t>HEB-011-04</t>
  </si>
  <si>
    <t>the Aeon SE; Hebe Aeon SE; Hebbe Aeon SE; Aeon SE earbuds</t>
  </si>
  <si>
    <t>Lower price than Phosphorus Zen Open-Ear Earbuds [PHO-009-07] ($96.99 vs $215.99); Longer battery than Ananke Apex SE Open-Ear Earbuds [ANA-023-05] (9 vs 7 hrs)</t>
  </si>
  <si>
    <t>Hebe Aeon</t>
  </si>
  <si>
    <t>Aeon SE Open-Ear Earbuds</t>
  </si>
  <si>
    <t>HEB-011-05</t>
  </si>
  <si>
    <t>the Vibe; Hebe Vibe; Hebbe Vibe; Vibe headphones</t>
  </si>
  <si>
    <t>Lower price than Himeros Sable SE On-Ear Headphones [HIM-003-06] ($108.99 vs $179.99); Lighter than Phosphorus Vertex On-Ear Headphones [PHO-009-09] (207 g vs 216 g)</t>
  </si>
  <si>
    <t>Hebe Vibe</t>
  </si>
  <si>
    <t>Vibe On-Ear Headphones</t>
  </si>
  <si>
    <t>HEB-011-06</t>
  </si>
  <si>
    <t>the Axis SE; Hebe Axis SE; Heebe Axis SE; Axis SE headset</t>
  </si>
  <si>
    <t>Lower price than Tartarus Onyx Ultra Gaming Headset [TAR-017-08] ($147.99 vs $323.99); Lighter than Euphrosyne Arc Plus Gaming Headset [EUP-019-06] (266 g vs 362 g)</t>
  </si>
  <si>
    <t>Hebe Axis</t>
  </si>
  <si>
    <t>Axis SE Gaming Headset</t>
  </si>
  <si>
    <t>HEB-011-07</t>
  </si>
  <si>
    <t>the Prism Pro; Hebe Prism Pro; Hebee Prism Pro; Prism Pro earbuds</t>
  </si>
  <si>
    <t>Longer battery than Clio Blaze Plus Sleep Earbuds [CLI-022-07] (11 vs 8 hrs); Lower price than Carpo Halo Max Sleep Earbuds [CAR-002-09] ($270.99 vs $274.99)</t>
  </si>
  <si>
    <t>Hebe Prism</t>
  </si>
  <si>
    <t>Prism Pro Sleep Earbuds</t>
  </si>
  <si>
    <t>HEB-011-08</t>
  </si>
  <si>
    <t>the Nimbus Pro; Hebe Nimbus Pro; Heebe Nimbus Pro; Nimbus Pro headphones</t>
  </si>
  <si>
    <t>Lower price than Tartarus Crest SE ANC Over-Ear Headphones [TAR-017-09] ($401.99 vs $439.99); Lighter than Nereus Crest X ANC Over-Ear Headphones [NER-020-09] (266 g vs 274 g)</t>
  </si>
  <si>
    <t>Hebe Nimbus</t>
  </si>
  <si>
    <t>Nimbus Pro ANC Over-Ear Headphones</t>
  </si>
  <si>
    <t>HEB-011-09</t>
  </si>
  <si>
    <t>the Strata; Hebe Strata; Heebe Strata; Strata headphones</t>
  </si>
  <si>
    <t>Lighter than Carpo Nova Plus Studio Monitor Headphones [CAR-002-07] (315 g vs 361 g); Lower price than Aura Drift Studio Monitor Headphones [AUR-015-10] ($482.99 vs $497.99)</t>
  </si>
  <si>
    <t>Hebe Strata</t>
  </si>
  <si>
    <t>Strata Studio Monitor Headphones</t>
  </si>
  <si>
    <t>HEB-011-10</t>
  </si>
  <si>
    <t>the Nova Pro; Hebe Nova Pro; Heb Nova Pro; Nova Pro headphones</t>
  </si>
  <si>
    <t>Lighter than Carpo Lumen Air Audiophile Planar Headphones [CAR-002-10] (387 g vs 429 g); Lower price than Morpheus Onyx Lite Audiophile Planar Headphones [MOR-001-10] ($984.99 vs $1,063.99)</t>
  </si>
  <si>
    <t>2026-08-21</t>
  </si>
  <si>
    <t>Hebe Nova</t>
  </si>
  <si>
    <t>Nova Pro Audiophile Planar Headphones</t>
  </si>
  <si>
    <t>GLA-012-01</t>
  </si>
  <si>
    <t>the Aria Air; Glaucus Aria Air; Gluacus Aria Air; Aria Air headphones</t>
  </si>
  <si>
    <t>Longer battery than Tethys Pulse Kids Headphones [TET-007-01] (36 vs 20 hrs); Lower price than Soteria Lumen Kids Headphones [SOT-014-01] ($45.99 vs $55.99)</t>
  </si>
  <si>
    <t>Glaucus Aria</t>
  </si>
  <si>
    <t>Aria Air Kids Headphones</t>
  </si>
  <si>
    <t>GLA-012-02</t>
  </si>
  <si>
    <t>the Sable Ultra; Glaucus Sable Ultra; Glaucuss Sable Ultra; Sable Ultra earbuds</t>
  </si>
  <si>
    <t>Lower price than Asclepius Axis Max Open-Ear Earbuds [ASC-024-06] ($112.99 vs $208.99); Longer battery than Poseidon Wave Pro Open-Ear Earbuds [POS-021-04] (9 vs 6 hrs)</t>
  </si>
  <si>
    <t>Glaucus Sable</t>
  </si>
  <si>
    <t>Sable Ultra Open-Ear Earbuds</t>
  </si>
  <si>
    <t>GLA-012-03</t>
  </si>
  <si>
    <t>the Aria Air; Glaucus Aria Air; Glauucs Aria Air; Aria Air headphones</t>
  </si>
  <si>
    <t>Longer battery than Ananke Orbit Plus Bone Conduction Headphones [ANA-023-03] (10 vs 6 hrs); Lighter than Deimos Crest Bone Conduction Headphones [DEI-005-03] (34 g vs 35 g)</t>
  </si>
  <si>
    <t>Aria Air Bone Conduction Headphones</t>
  </si>
  <si>
    <t>GLA-012-04</t>
  </si>
  <si>
    <t>the Quanta Lite; Glaucus Quanta Lite; Glauucs Quanta Lite; Quanta Lite earbuds</t>
  </si>
  <si>
    <t>Longer battery than Doris Rift Ultra True Wireless Earbuds [DOR-004-03] (10 vs 6 hrs); Lower price than Morpheus Vibe Lite True Wireless Earbuds [MOR-001-08] ($162.99 vs $244.99)</t>
  </si>
  <si>
    <t>Glaucus Quanta</t>
  </si>
  <si>
    <t>Quanta Lite True Wireless Earbuds</t>
  </si>
  <si>
    <t>GLA-012-05</t>
  </si>
  <si>
    <t>the Zen Ultra; Glaucus Zen Ultra; Glaucos Zen Ultra; Zen Ultra earbuds</t>
  </si>
  <si>
    <t>Lighter than Achelous Core Max Sport Earbuds [ACH-018-04] (7 g vs 8 g)</t>
  </si>
  <si>
    <t>Glaucus Zen</t>
  </si>
  <si>
    <t>Zen Ultra Sport Earbuds</t>
  </si>
  <si>
    <t>GLA-012-06</t>
  </si>
  <si>
    <t>the Orbit Air; Glaucus Orbit Air; Glacuus Orbit Air; Orbit Air headphones</t>
  </si>
  <si>
    <t>Lighter than Euphrosyne Blaze X On-Ear Headphones [EUP-019-03] (205 g vs 225 g); Longer battery than Hebe Vibe On-Ear Headphones [HEB-011-05] (52 vs 36 hrs)</t>
  </si>
  <si>
    <t>Glaucus Orbit</t>
  </si>
  <si>
    <t>Orbit Air On-Ear Headphones</t>
  </si>
  <si>
    <t>GLA-012-07</t>
  </si>
  <si>
    <t>the Drift Pro; Glaucus Drift Pro; Glaucuss Drift Pro; Drift Pro headset</t>
  </si>
  <si>
    <t>Lighter than Himeros Sable Gaming Headset [HIM-003-09] (356 g vs 376 g); Lower price than Tartarus Onyx Ultra Gaming Headset [TAR-017-08] ($296.99 vs $323.99)</t>
  </si>
  <si>
    <t>Glaucus Drift</t>
  </si>
  <si>
    <t>Drift Pro Gaming Headset</t>
  </si>
  <si>
    <t>GLA-012-08</t>
  </si>
  <si>
    <t>the Core Pro; Glaucus Core Pro; Glauccus Core Pro; Core Pro headphones</t>
  </si>
  <si>
    <t>Longer battery than Soteria Drift SE ANC Over-Ear Headphones [SOT-014-08] (59 vs 21 hrs); Lower price than Poseidon Prism ANC Over-Ear Headphones [POS-021-09] ($378.99 vs $388.99)</t>
  </si>
  <si>
    <t>Glaucus Core</t>
  </si>
  <si>
    <t>Core Pro ANC Over-Ear Headphones</t>
  </si>
  <si>
    <t>GLA-012-09</t>
  </si>
  <si>
    <t>the Strata Ultra; Glaucus Strata Ultra; Glauucus Strata Ultra; Strata Ultra headphones</t>
  </si>
  <si>
    <t>Lighter than Clio Aeon Max Studio Monitor Headphones [CLI-022-06] (343 g vs 369 g); Lower price than Aura Drift Studio Monitor Headphones [AUR-015-10] ($478.99 vs $497.99)</t>
  </si>
  <si>
    <t>Glaucus Strata</t>
  </si>
  <si>
    <t>Strata Ultra Studio Monitor Headphones</t>
  </si>
  <si>
    <t>GLA-012-10</t>
  </si>
  <si>
    <t>the Onyx Air; Glaucus Onyx Air; Glacuus Onyx Air; Onyx Air headphones</t>
  </si>
  <si>
    <t>Lighter than Morpheus Onyx Lite Audiophile Planar Headphones [MOR-001-10] (484 g vs 502 g); Lower price than Hedone Prism SE Audiophile Planar Headphones [HED-010-10] ($865.99 vs $1,336.99)</t>
  </si>
  <si>
    <t>Glaucus Onyx</t>
  </si>
  <si>
    <t>Onyx Air Audiophile Planar Headphones</t>
  </si>
  <si>
    <t>ZEU-013-01</t>
  </si>
  <si>
    <t>the Axis Pro; Zeus Axis Pro; Zeeus Axis Pro; Axis Pro headphones</t>
  </si>
  <si>
    <t>Longer battery than Morpheus Onyx Air Kids Headphones [MOR-001-01] (36 vs 23 hrs); Lighter than Tartarus Zen Pro Kids Headphones [TAR-017-01] (112 g vs 122 g)</t>
  </si>
  <si>
    <t>Zeus Axis</t>
  </si>
  <si>
    <t>Axis Pro Kids Headphones</t>
  </si>
  <si>
    <t>ZEU-013-02</t>
  </si>
  <si>
    <t>the Strata X; Zeus Strata X; Zeos Strata X; Strata X earbuds</t>
  </si>
  <si>
    <t>Lower price than Poseidon Wave Pro Open-Ear Earbuds [POS-021-04] ($83.99 vs $98.99); Longer battery than Ananke Apex SE Open-Ear Earbuds [ANA-023-05] (8 vs 7 hrs)</t>
  </si>
  <si>
    <t>Zeus Strata</t>
  </si>
  <si>
    <t>Strata X Open-Ear Earbuds</t>
  </si>
  <si>
    <t>ZEU-013-03</t>
  </si>
  <si>
    <t>the Nimbus X; Zeus Nimbus X; Zus Nimbus X; Nimbus X earbuds</t>
  </si>
  <si>
    <t>Lighter than Tartarus Core Ultra Sport Earbuds [TAR-017-02] (5 g vs 8 g); Longer battery than Achelous Core Max Sport Earbuds [ACH-018-04] (7 vs 6 hrs)</t>
  </si>
  <si>
    <t>Zeus Nimbus</t>
  </si>
  <si>
    <t>Nimbus X Sport Earbuds</t>
  </si>
  <si>
    <t>ZEU-013-04</t>
  </si>
  <si>
    <t>the Echo Pro; Zeus Echo Pro; Zeu Echo Pro; Echo Pro headphones</t>
  </si>
  <si>
    <t>Lighter than Hebe Vibe On-Ear Headphones [HEB-011-05] (188 g vs 207 g); Lower price than Poseidon Arc Lite On-Ear Headphones [POS-021-08] ($164.99 vs $197.99)</t>
  </si>
  <si>
    <t>Zeus Echo</t>
  </si>
  <si>
    <t>Echo Pro On-Ear Headphones</t>
  </si>
  <si>
    <t>ZEU-013-05</t>
  </si>
  <si>
    <t>the Arc SE; Zeus Arc SE; Zus Arc SE; Arc SE headphones</t>
  </si>
  <si>
    <t>Lower price than Asclepius Flux Lite Studio Monitor Headphones [ASC-024-08] ($175.99 vs $334.99); Lighter than Carpo Nova Plus Studio Monitor Headphones [CAR-002-07] (358 g vs 361 g)</t>
  </si>
  <si>
    <t>Zeus Arc</t>
  </si>
  <si>
    <t>Arc SE Studio Monitor Headphones</t>
  </si>
  <si>
    <t>ZEU-013-06</t>
  </si>
  <si>
    <t>the Vertex SE; Zeus Vertex SE; Zeeus Vertex SE; Vertex SE headphones</t>
  </si>
  <si>
    <t>Lighter than Carpo Nova ANC Over-Ear Headphones [CAR-002-08] (259 g vs 276 g); Lower price than Aura Vibe Ultra ANC Over-Ear Headphones [AUR-015-07] ($180.99 vs $270.99)</t>
  </si>
  <si>
    <t>Zeus Vertex</t>
  </si>
  <si>
    <t>Vertex SE ANC Over-Ear Headphones</t>
  </si>
  <si>
    <t>ZEU-013-07</t>
  </si>
  <si>
    <t>the Strata SE; Zeus Strata SE; Zues Strata SE; Strata SE earbuds</t>
  </si>
  <si>
    <t>Lighter than Doris Vertex Air Sleep Earbuds [DOR-004-05] (2 g vs 4 g); Longer battery than Phosphorus Nimbus X Sleep Earbuds [PHO-009-03] (9 vs 8 hrs)</t>
  </si>
  <si>
    <t>Strata SE Sleep Earbuds</t>
  </si>
  <si>
    <t>ZEU-013-08</t>
  </si>
  <si>
    <t>the Spark; Zeus Spark; Zeos Spark; Spark headset</t>
  </si>
  <si>
    <t>Longer battery than Clio Spark Air Gaming Headset [CLI-022-03] (59 vs 49 hrs); Lighter than Asteria Core Max Gaming Headset [AST-006-03] (348 g vs 372 g)</t>
  </si>
  <si>
    <t>Zeus Spark</t>
  </si>
  <si>
    <t>Spark Gaming Headset</t>
  </si>
  <si>
    <t>ZEU-013-09</t>
  </si>
  <si>
    <t>the Volt Max; Zeus Volt Max; Zeuus Volt Max; Volt Max earbuds</t>
  </si>
  <si>
    <t>Longer battery than Hebe Drift True Wireless Earbuds [HEB-011-03] (10 vs 9 hrs); Lower price than Aura Halo Ultra True Wireless Earbuds [AUR-015-08] ($289.99 vs $290.99)</t>
  </si>
  <si>
    <t>Zeus Volt</t>
  </si>
  <si>
    <t>Volt Max True Wireless Earbuds</t>
  </si>
  <si>
    <t>ZEU-013-10</t>
  </si>
  <si>
    <t>the Titan Ultra; Zeus Titan Ultra; Zues Titan Ultra; Titan Ultra headphones</t>
  </si>
  <si>
    <t>Lower price than Hedone Prism SE Audiophile Planar Headphones [HED-010-10] ($975.99 vs $1,336.99); Lighter than Achelous Axis Ultra Audiophile Planar Headphones [ACH-018-10] (545 g vs 550 g)</t>
  </si>
  <si>
    <t>Zeus Titan</t>
  </si>
  <si>
    <t>Titan Ultra Audiophile Planar Headphones</t>
  </si>
  <si>
    <t>SOT-014-01</t>
  </si>
  <si>
    <t>the Lumen; Soteria Lumen; Soteri Lumen; Lumen headphones</t>
  </si>
  <si>
    <t>Longer battery than Carpo Apex Plus Kids Headphones [CAR-002-01] (32 vs 21 hrs); Lighter than Zeus Axis Pro Kids Headphones [ZEU-013-01] (110 g vs 112 g)</t>
  </si>
  <si>
    <t>Soteria Lumen</t>
  </si>
  <si>
    <t>Lumen Kids Headphones</t>
  </si>
  <si>
    <t>SOT-014-02</t>
  </si>
  <si>
    <t>the Rift SE; Soteria Rift SE; Sotreia Rift SE; Rift SE headphones</t>
  </si>
  <si>
    <t>Lighter than Carpo Nova On-Ear Headphones [CAR-002-02] (177 g vs 189 g); Longer battery than Tartarus Core X On-Ear Headphones [TAR-017-05] (45 vs 30 hrs)</t>
  </si>
  <si>
    <t>Soteria Rift</t>
  </si>
  <si>
    <t>Rift SE On-Ear Headphones</t>
  </si>
  <si>
    <t>SOT-014-03</t>
  </si>
  <si>
    <t>the Strata Ultra; Soteria Strata Ultra; Stoeria Strata Ultra; Strata Ultra earbuds</t>
  </si>
  <si>
    <t>Lighter than Asteria Core Sport Earbuds [AST-006-02] (8 g vs 9 g); Lower price than Chaos Flux SE Sport Earbuds [CHA-016-05] ($72.99 vs $163.99)</t>
  </si>
  <si>
    <t>Soteria Strata</t>
  </si>
  <si>
    <t>Strata Ultra Sport Earbuds</t>
  </si>
  <si>
    <t>SOT-014-04</t>
  </si>
  <si>
    <t>the Crest Air; Soteria Crest Air; Soterria Crest Air; Crest Air earbuds</t>
  </si>
  <si>
    <t>Lighter than Achelous Apex X Wired In-Ear Monitors [ACH-018-06] (28 g vs 32 g); Lower price than Euphrosyne Axis Lite Wired In-Ear Monitors [EUP-019-04] ($79.99 vs $163.99)</t>
  </si>
  <si>
    <t>Soteria Crest</t>
  </si>
  <si>
    <t>Crest Air Wired In-Ear Monitors</t>
  </si>
  <si>
    <t>SOT-014-05</t>
  </si>
  <si>
    <t>the Zen SE; Soteria Zen SE; Soteri Zen SE; Zen SE headphones</t>
  </si>
  <si>
    <t>Lower price than Aura Core Plus Bone Conduction Headphones [AUR-015-05] ($127.99 vs $167.99); Lighter than Tartarus Volt Max Bone Conduction Headphones [TAR-017-03] (34 g vs 35 g)</t>
  </si>
  <si>
    <t>Soteria Zen</t>
  </si>
  <si>
    <t>Zen SE Bone Conduction Headphones</t>
  </si>
  <si>
    <t>SOT-014-06</t>
  </si>
  <si>
    <t>the Echo Max; Soteria Echo Max; Sotreia Echo Max; Echo Max earbuds</t>
  </si>
  <si>
    <t>Lower price than Euphrosyne Flux Pro Sleep Earbuds [EUP-019-05] ($144.99 vs $170.99)</t>
  </si>
  <si>
    <t>Soteria Echo</t>
  </si>
  <si>
    <t>Echo Max Sleep Earbuds</t>
  </si>
  <si>
    <t>SOT-014-07</t>
  </si>
  <si>
    <t>the Zen Plus; Soteria Zen Plus; Soterria Zen Plus; Zen Plus earbuds</t>
  </si>
  <si>
    <t>Lighter than Zeus Volt Max True Wireless Earbuds [ZEU-013-09] (4 g vs 7 g); Longer battery than Hesperus Halo Pro True Wireless Earbuds [HES-025-07] (9 vs 5 hrs)</t>
  </si>
  <si>
    <t>2026-08-08</t>
  </si>
  <si>
    <t>Zen Plus True Wireless Earbuds</t>
  </si>
  <si>
    <t>SOT-014-08</t>
  </si>
  <si>
    <t>the Drift SE; Soteria Drift SE; Soetria Drift SE; Drift SE headphones</t>
  </si>
  <si>
    <t>Lower price than Euphrosyne Orbit X ANC Over-Ear Headphones [EUP-019-10] ($190.99 vs $537.99); Lighter than Asteria Aeon Air ANC Over-Ear Headphones [AST-006-07] (239 g vs 265 g)</t>
  </si>
  <si>
    <t>Soteria Drift</t>
  </si>
  <si>
    <t>Drift SE ANC Over-Ear Headphones</t>
  </si>
  <si>
    <t>SOT-014-09</t>
  </si>
  <si>
    <t>the Zen Pro; Soteria Zen Pro; Sotreia Zen Pro; Zen Pro headphones</t>
  </si>
  <si>
    <t>Lower price than Doris Rift Air Studio Monitor Headphones [DOR-004-09] ($292.99 vs $355.99); Lighter than Tethys Blaze Ultra Studio Monitor Headphones [TET-007-08] (350 g vs 355 g)</t>
  </si>
  <si>
    <t>Zen Pro Studio Monitor Headphones</t>
  </si>
  <si>
    <t>SOT-014-10</t>
  </si>
  <si>
    <t>the Aria Ultra; Soteria Aria Ultra; Sotteria Aria Ultra; Aria Ultra headphones</t>
  </si>
  <si>
    <t>Lighter than Clio Onyx Max Audiophile Planar Headphones [CLI-022-08] (384 g vs 456 g); Lower price than Zeus Titan Ultra Audiophile Planar Headphones [ZEU-013-10] ($636.99 vs $975.99)</t>
  </si>
  <si>
    <t>Soteria Aria</t>
  </si>
  <si>
    <t>Aria Ultra Audiophile Planar Headphones</t>
  </si>
  <si>
    <t>AUR-015-01</t>
  </si>
  <si>
    <t>the Onyx Lite; Aura Onyx Lite; Auraa Onyx Lite; Onyx Lite headphones</t>
  </si>
  <si>
    <t>Lower price than Carpo Apex Plus Kids Headphones [CAR-002-01] ($25.99 vs $43.99); Longer battery than Himeros Volt SE Kids Headphones [HIM-003-01] (23 vs 22 hrs)</t>
  </si>
  <si>
    <t>Aura Onyx</t>
  </si>
  <si>
    <t>Onyx Lite Kids Headphones</t>
  </si>
  <si>
    <t>AUR-015-02</t>
  </si>
  <si>
    <t>the Crest Lite; Aura Crest Lite; Aurra Crest Lite; Crest Lite earbuds</t>
  </si>
  <si>
    <t>Lower price than Soteria Echo Max Sleep Earbuds [SOT-014-06] ($103.99 vs $144.99); Lighter than Tartarus Vertex X Sleep Earbuds [TAR-017-06] (3 g vs 4 g)</t>
  </si>
  <si>
    <t>Aura Crest</t>
  </si>
  <si>
    <t>Crest Lite Sleep Earbuds</t>
  </si>
  <si>
    <t>AUR-015-03</t>
  </si>
  <si>
    <t>the Crest X; Aura Crest X; Arua Crest X; Crest X headset</t>
  </si>
  <si>
    <t>Lower price than Morpheus Quanta X Gaming Headset [MOR-001-05] ($133.99 vs $171.99); Longer battery than Glaucus Drift Pro Gaming Headset [GLA-012-07] (52 vs 23 hrs)</t>
  </si>
  <si>
    <t>Crest X Gaming Headset</t>
  </si>
  <si>
    <t>AUR-015-04</t>
  </si>
  <si>
    <t>the Drift; Aura Drift; Arua Drift; Drift earbuds</t>
  </si>
  <si>
    <t>Lower price than Menoetius Strata Open-Ear Earbuds [MEN-008-03] ($135.99 vs $175.99); Longer battery than Hedone Apex Lite Open-Ear Earbuds [HED-010-06] (7 vs 6 hrs)</t>
  </si>
  <si>
    <t>Aura Drift</t>
  </si>
  <si>
    <t>Drift Open-Ear Earbuds</t>
  </si>
  <si>
    <t>AUR-015-05</t>
  </si>
  <si>
    <t>the Core Plus; Aura Core Plus; Aurra Core Plus; Core Plus headphones</t>
  </si>
  <si>
    <t>Longer battery than Hedone Aria Bone Conduction Headphones [HED-010-05] (10 vs 9 hrs); Lighter than Glaucus Aria Air Bone Conduction Headphones [GLA-012-03] (32 g vs 34 g)</t>
  </si>
  <si>
    <t>Aura Core</t>
  </si>
  <si>
    <t>Core Plus Bone Conduction Headphones</t>
  </si>
  <si>
    <t>AUR-015-06</t>
  </si>
  <si>
    <t>the Flux X; Aura Flux X; Auraa Flux X; Flux X headphones</t>
  </si>
  <si>
    <t>Lighter than Zeus Echo Pro On-Ear Headphones [ZEU-013-04] (164 g vs 188 g); Longer battery than Poseidon Arc Lite On-Ear Headphones [POS-021-08] (42 vs 38 hrs)</t>
  </si>
  <si>
    <t>2026-09-04</t>
  </si>
  <si>
    <t>Aura Flux</t>
  </si>
  <si>
    <t>Flux X On-Ear Headphones</t>
  </si>
  <si>
    <t>AUR-015-07</t>
  </si>
  <si>
    <t>the Vibe Ultra; Aura Vibe Ultra; Auura Vibe Ultra; Vibe Ultra headphones</t>
  </si>
  <si>
    <t>Lower price than Menoetius Strata Pro ANC Over-Ear Headphones [MEN-008-09] ($270.99 vs $490.99); Longer battery than Doris Pulse SE ANC Over-Ear Headphones [DOR-004-08] (53 vs 49 hrs)</t>
  </si>
  <si>
    <t>Aura Vibe</t>
  </si>
  <si>
    <t>Vibe Ultra ANC Over-Ear Headphones</t>
  </si>
  <si>
    <t>AUR-015-08</t>
  </si>
  <si>
    <t>the Halo Ultra; Aura Halo Ultra; Auura Halo Ultra; Halo Ultra earbuds</t>
  </si>
  <si>
    <t>Lighter than Zeus Volt Max True Wireless Earbuds [ZEU-013-09] (5 g vs 7 g); Longer battery than Euphrosyne Prism True Wireless Earbuds [EUP-019-02] (7 vs 6 hrs)</t>
  </si>
  <si>
    <t>Aura Halo</t>
  </si>
  <si>
    <t>Halo Ultra True Wireless Earbuds</t>
  </si>
  <si>
    <t>AUR-015-09</t>
  </si>
  <si>
    <t>the Arc Pro; Aura Arc Pro; Aurra Arc Pro; Arc Pro headphones</t>
  </si>
  <si>
    <t>Lower price than Tartarus Pulse Ultra Audiophile Planar Headphones [TAR-017-10] ($361.99 vs $986.99); Lighter than Achelous Axis Ultra Audiophile Planar Headphones [ACH-018-10] (521 g vs 550 g)</t>
  </si>
  <si>
    <t>Aura Arc</t>
  </si>
  <si>
    <t>Arc Pro Audiophile Planar Headphones</t>
  </si>
  <si>
    <t>AUR-015-10</t>
  </si>
  <si>
    <t>the Drift; Aura Drift; Arua Drift; Drift headphones</t>
  </si>
  <si>
    <t>Lighter than Poseidon Titan Studio Monitor Headphones [POS-021-07] (277 g vs 329 g)</t>
  </si>
  <si>
    <t>Drift Studio Monitor Headphones</t>
  </si>
  <si>
    <t>CHA-016-01</t>
  </si>
  <si>
    <t>the Volt Air; Chaos Volt Air; Chaoss Volt Air; Volt Air headphones</t>
  </si>
  <si>
    <t>Lower price than Nereus Drift Kids Headphones [NER-020-01] ($20.99 vs $54.99); Lighter than Poseidon Nova Pro Kids Headphones [POS-021-01] (113 g vs 140 g)</t>
  </si>
  <si>
    <t>Chaos Volt</t>
  </si>
  <si>
    <t>Volt Air Kids Headphones</t>
  </si>
  <si>
    <t>CHA-016-02</t>
  </si>
  <si>
    <t>the Axis Max; Chaos Axis Max; Cahos Axis Max; Axis Max earbuds</t>
  </si>
  <si>
    <t>Lighter than Nereus Aria Wired In-Ear Monitors [NER-020-03] (20 g vs 21 g); Lower price than Deimos Rift Wired In-Ear Monitors [DEI-005-09] ($66.99 vs $398.99)</t>
  </si>
  <si>
    <t>Chaos Axis</t>
  </si>
  <si>
    <t>Axis Max Wired In-Ear Monitors</t>
  </si>
  <si>
    <t>CHA-016-03</t>
  </si>
  <si>
    <t>the Orbit Plus; Chaos Orbit Plus; Chhaos Orbit Plus; Orbit Plus headphones</t>
  </si>
  <si>
    <t>Lighter than Soteria Rift SE On-Ear Headphones [SOT-014-02] (174 g vs 177 g); Longer battery than Asteria Apex Air On-Ear Headphones [AST-006-01] (52 vs 49 hrs)</t>
  </si>
  <si>
    <t>Chaos Orbit</t>
  </si>
  <si>
    <t>Orbit Plus On-Ear Headphones</t>
  </si>
  <si>
    <t>CHA-016-04</t>
  </si>
  <si>
    <t>the Strata SE; Chaos Strata SE; Khaos Strata SE; Strata SE earbuds</t>
  </si>
  <si>
    <t>Lower price than Carpo Lumen Pro Open-Ear Earbuds [CAR-002-04] ($81.99 vs $136.99); Longer battery than Zeus Strata X Open-Ear Earbuds [ZEU-013-02] (9 vs 8 hrs)</t>
  </si>
  <si>
    <t>Chaos Strata</t>
  </si>
  <si>
    <t>Strata SE Open-Ear Earbuds</t>
  </si>
  <si>
    <t>CHA-016-05</t>
  </si>
  <si>
    <t>the Flux SE; Chaos Flux SE; Chaoos Flux SE; Flux SE earbuds</t>
  </si>
  <si>
    <t>Lighter than Asclepius Aria Sport Earbuds [ASC-024-02] (5 g vs 6 g); Longer battery than Carpo Flux Pro Sport Earbuds [CAR-002-05] (8 vs 7 hrs)</t>
  </si>
  <si>
    <t>Chaos Flux</t>
  </si>
  <si>
    <t>Flux SE Sport Earbuds</t>
  </si>
  <si>
    <t>CHA-016-06</t>
  </si>
  <si>
    <t>the Nova X; Chaos Nova X; Chaoss Nova X; Nova X headphones</t>
  </si>
  <si>
    <t>Lower price than Glaucus Strata Ultra Studio Monitor Headphones [GLA-012-09] ($199.99 vs $478.99); Lighter than Zeus Arc SE Studio Monitor Headphones [ZEU-013-05] (323 g vs 358 g)</t>
  </si>
  <si>
    <t>Chaos Nova</t>
  </si>
  <si>
    <t>Nova X Studio Monitor Headphones</t>
  </si>
  <si>
    <t>CHA-016-07</t>
  </si>
  <si>
    <t>the Apex X; Chaos Apex X; Chhaos Apex X; Apex X earbuds</t>
  </si>
  <si>
    <t>Lighter than Hesperus Halo Pro True Wireless Earbuds [HES-025-07] (5 g vs 6 g); Longer battery than Asclepius Titan True Wireless Earbuds [ASC-024-03] (10 vs 9 hrs)</t>
  </si>
  <si>
    <t>Chaos Apex</t>
  </si>
  <si>
    <t>Apex X True Wireless Earbuds</t>
  </si>
  <si>
    <t>CHA-016-08</t>
  </si>
  <si>
    <t>the Apex Plus; Chaos Apex Plus; Chaoos Apex Plus; Apex Plus headset</t>
  </si>
  <si>
    <t>Longer battery than Tartarus Onyx Ultra Gaming Headset [TAR-017-08] (54 vs 35 hrs); Lighter than Hesperus Aeon Plus Gaming Headset [HES-025-06] (310 g vs 351 g)</t>
  </si>
  <si>
    <t>Apex Plus Gaming Headset</t>
  </si>
  <si>
    <t>CHA-016-09</t>
  </si>
  <si>
    <t>the Aria Pro; Chaos Aria Pro; Khaos Aria Pro; Aria Pro headphones</t>
  </si>
  <si>
    <t>Lighter than Asclepius Rift Max ANC Over-Ear Headphones [ASC-024-10] (272 g vs 306 g); Lower price than Euphrosyne Orbit X ANC Over-Ear Headphones [EUP-019-10] ($501.99 vs $537.99)</t>
  </si>
  <si>
    <t>Chaos Aria</t>
  </si>
  <si>
    <t>Aria Pro ANC Over-Ear Headphones</t>
  </si>
  <si>
    <t>CHA-016-10</t>
  </si>
  <si>
    <t>the Sable X; Chaos Sable X; Chaoos Sable X; Sable X headphones</t>
  </si>
  <si>
    <t>Lower price than Hesperus Aria Audiophile Planar Headphones [HES-025-10] ($545.99 vs $845.99); Lighter than Zeus Titan Ultra Audiophile Planar Headphones [ZEU-013-10] (539 g vs 545 g)</t>
  </si>
  <si>
    <t>Chaos Sable</t>
  </si>
  <si>
    <t>Sable X Audiophile Planar Headphones</t>
  </si>
  <si>
    <t>TAR-017-01</t>
  </si>
  <si>
    <t>the Zen Pro; Tartarus Zen Pro; Tartaros Zen Pro; Zen Pro headphones</t>
  </si>
  <si>
    <t>Lower price than Nereus Drift Kids Headphones [NER-020-01] ($35.99 vs $54.99); Longer battery than Tethys Pulse Kids Headphones [TET-007-01] (37 vs 20 hrs)</t>
  </si>
  <si>
    <t>Tartarus Zen</t>
  </si>
  <si>
    <t>Zen Pro Kids Headphones</t>
  </si>
  <si>
    <t>TAR-017-02</t>
  </si>
  <si>
    <t>the Core Ultra; Tartarus Core Ultra; Taratrus Core Ultra; Core Ultra earbuds</t>
  </si>
  <si>
    <t>Lower price than Morpheus Spark Sport Earbuds [MOR-001-03] ($60.99 vs $120.99); Lighter than Hesperus Lumen Ultra Sport Earbuds [HES-025-05] (8 g vs 9 g)</t>
  </si>
  <si>
    <t>Tartarus Core</t>
  </si>
  <si>
    <t>Core Ultra Sport Earbuds</t>
  </si>
  <si>
    <t>TAR-017-03</t>
  </si>
  <si>
    <t>the Volt Max; Tartarus Volt Max; Tratarus Volt Max; Volt Max headphones</t>
  </si>
  <si>
    <t>Lower price than Menoetius Sable Pro Bone Conduction Headphones [MEN-008-04] ($105.99 vs $183.99); Longer battery than Deimos Crest Bone Conduction Headphones [DEI-005-03] (7 vs 6 hrs)</t>
  </si>
  <si>
    <t>Tartarus Volt</t>
  </si>
  <si>
    <t>Volt Max Bone Conduction Headphones</t>
  </si>
  <si>
    <t>TAR-017-04</t>
  </si>
  <si>
    <t>the Onyx Ultra; Tartarus Onyx Ultra; Taratrus Onyx Ultra; Onyx Ultra earbuds</t>
  </si>
  <si>
    <t>Lighter than Chaos Strata SE Open-Ear Earbuds [CHA-016-04] (10 g vs 12 g); Lower price than Morpheus Arc Open-Ear Earbuds [MOR-001-04] ($140.99 vs $156.99)</t>
  </si>
  <si>
    <t>Tartarus Onyx</t>
  </si>
  <si>
    <t>Onyx Ultra Open-Ear Earbuds</t>
  </si>
  <si>
    <t>TAR-017-05</t>
  </si>
  <si>
    <t>the Core X; Tartarus Core X; Tartraus Core X; Core X headphones</t>
  </si>
  <si>
    <t>Lower price than Himeros Sable SE On-Ear Headphones [HIM-003-06] ($145.99 vs $179.99); Lighter than Ananke Flux SE On-Ear Headphones [ANA-023-04] (208 g vs 216 g)</t>
  </si>
  <si>
    <t>Core X On-Ear Headphones</t>
  </si>
  <si>
    <t>TAR-017-06</t>
  </si>
  <si>
    <t>the Vertex X; Tartarus Vertex X; Tarttarus Vertex X; Vertex X earbuds</t>
  </si>
  <si>
    <t>Longer battery than Menoetius Pulse Lite Sleep Earbuds [MEN-008-06] (10 vs 9 hrs); Lower price than Ananke Strata Air Sleep Earbuds [ANA-023-08] ($217.99 vs $266.99)</t>
  </si>
  <si>
    <t>Tartarus Vertex</t>
  </si>
  <si>
    <t>Vertex X Sleep Earbuds</t>
  </si>
  <si>
    <t>TAR-017-07</t>
  </si>
  <si>
    <t>the Wave Ultra; Tartarus Wave Ultra; Taratrus Wave Ultra; Wave Ultra headphones</t>
  </si>
  <si>
    <t>Lighter than Asteria Rift Studio Monitor Headphones [AST-006-08] (255 g vs 282 g); Lower price than Soteria Zen Pro Studio Monitor Headphones [SOT-014-09] ($264.99 vs $292.99)</t>
  </si>
  <si>
    <t>Tartarus Wave</t>
  </si>
  <si>
    <t>Wave Ultra Studio Monitor Headphones</t>
  </si>
  <si>
    <t>TAR-017-08</t>
  </si>
  <si>
    <t>the Onyx Ultra; Tartarus Onyx Ultra; Tartaros Onyx Ultra; Onyx Ultra headset</t>
  </si>
  <si>
    <t>Longer battery than Glaucus Drift Pro Gaming Headset [GLA-012-07] (35 vs 23 hrs); Lower price than Doris Echo Plus Gaming Headset [DOR-004-07] ($323.99 vs $325.99)</t>
  </si>
  <si>
    <t>Onyx Ultra Gaming Headset</t>
  </si>
  <si>
    <t>TAR-017-09</t>
  </si>
  <si>
    <t>the Crest SE; Tartarus Crest SE; Tarttarus Crest SE; Crest SE headphones</t>
  </si>
  <si>
    <t>Longer battery than Achelous Spark Air ANC Over-Ear Headphones [ACH-018-08] (54 vs 26 hrs); Lighter than Carpo Nova ANC Over-Ear Headphones [CAR-002-08] (221 g vs 276 g)</t>
  </si>
  <si>
    <t>Tartarus Crest</t>
  </si>
  <si>
    <t>Crest SE ANC Over-Ear Headphones</t>
  </si>
  <si>
    <t>TAR-017-10</t>
  </si>
  <si>
    <t>the Pulse Ultra; Tartarus Pulse Ultra; Tartraus Pulse Ultra; Pulse Ultra headphones</t>
  </si>
  <si>
    <t>Lower price than Deimos Orbit Plus Audiophile Planar Headphones [DEI-005-10] ($986.99 vs $1,455.99); Lighter than Tethys Prism Plus Audiophile Planar Headphones [TET-007-10] (497 g vs 519 g)</t>
  </si>
  <si>
    <t>2026-08-13</t>
  </si>
  <si>
    <t>Tartarus Pulse</t>
  </si>
  <si>
    <t>Pulse Ultra Audiophile Planar Headphones</t>
  </si>
  <si>
    <t>ACH-018-01</t>
  </si>
  <si>
    <t>the Volt SE; Achelous Volt SE; Acehlous Volt SE; Volt SE headphones</t>
  </si>
  <si>
    <t>Lower price than Ananke Echo Ultra Kids Headphones [ANA-023-01] ($51.99 vs $53.99); Longer battery than Tethys Pulse Kids Headphones [TET-007-01] (25 vs 20 hrs)</t>
  </si>
  <si>
    <t>Achelous Volt</t>
  </si>
  <si>
    <t>ACH-018-02</t>
  </si>
  <si>
    <t>the Prism Pro; Achelous Prism Pro; Acchelous Prism Pro; Prism Pro earbuds</t>
  </si>
  <si>
    <t>Lower price than Doris Rift Ultra True Wireless Earbuds [DOR-004-03] ($71.99 vs $115.99); Lighter than Hebe Drift True Wireless Earbuds [HEB-011-03] (6 g vs 7 g)</t>
  </si>
  <si>
    <t>Achelous Prism</t>
  </si>
  <si>
    <t>Prism Pro True Wireless Earbuds</t>
  </si>
  <si>
    <t>ACH-018-03</t>
  </si>
  <si>
    <t>the Sable; Achelous Sable; Acheolus Sable; Sable headphones</t>
  </si>
  <si>
    <t>Longer battery than Nereus Nova Pro Bone Conduction Headphones [NER-020-05] (10 vs 6 hrs); Lighter than Deimos Crest Bone Conduction Headphones [DEI-005-03] (30 g vs 35 g)</t>
  </si>
  <si>
    <t>Achelous Sable</t>
  </si>
  <si>
    <t>Sable Bone Conduction Headphones</t>
  </si>
  <si>
    <t>ACH-018-04</t>
  </si>
  <si>
    <t>the Core Max; Achelous Core Max; Ahcelous Core Max; Core Max earbuds</t>
  </si>
  <si>
    <t>Lower price than Hesperus Lumen Ultra Sport Earbuds [HES-025-05] ($154.99 vs $188.99); Lighter than Asteria Core Sport Earbuds [AST-006-02] (8 g vs 9 g)</t>
  </si>
  <si>
    <t>2026-09-08</t>
  </si>
  <si>
    <t>Achelous Core</t>
  </si>
  <si>
    <t>Core Max Sport Earbuds</t>
  </si>
  <si>
    <t>ACH-018-05</t>
  </si>
  <si>
    <t>the Axis Pro; Achelous Axis Pro; Achelouss Axis Pro; Axis Pro headphones</t>
  </si>
  <si>
    <t>Lower price than Poseidon Arc Lite On-Ear Headphones [POS-021-08] ($161.99 vs $197.99); Lighter than Chaos Orbit Plus On-Ear Headphones [CHA-016-03] (168 g vs 174 g)</t>
  </si>
  <si>
    <t>Achelous Axis</t>
  </si>
  <si>
    <t>Axis Pro On-Ear Headphones</t>
  </si>
  <si>
    <t>ACH-018-06</t>
  </si>
  <si>
    <t>the Apex X; Achelous Apex X; Achelouss Apex X; Apex X earbuds</t>
  </si>
  <si>
    <t>Lower price than Clio Aeon Max Wired In-Ear Monitors [CLI-022-09] ($170.99 vs $347.99); Lighter than Morpheus Nova Ultra Wired In-Ear Monitors [MOR-001-02] (32 g vs 36 g)</t>
  </si>
  <si>
    <t>Achelous Apex</t>
  </si>
  <si>
    <t>Apex X Wired In-Ear Monitors</t>
  </si>
  <si>
    <t>ACH-018-07</t>
  </si>
  <si>
    <t>the Zen Plus; Achelous Zen Plus; Ahcelous Zen Plus; Zen Plus earbuds</t>
  </si>
  <si>
    <t>Longer battery than Soteria Echo Max Sleep Earbuds [SOT-014-06] (11 vs 8 hrs); Lower price than Carpo Halo Max Sleep Earbuds [CAR-002-09] ($238.99 vs $274.99)</t>
  </si>
  <si>
    <t>Achelous Zen</t>
  </si>
  <si>
    <t>Zen Plus Sleep Earbuds</t>
  </si>
  <si>
    <t>ACH-018-08</t>
  </si>
  <si>
    <t>the Spark Air; Achelous Spark Air; Achellous Spark Air; Spark Air headphones</t>
  </si>
  <si>
    <t>Lower price than Euphrosyne Orbit X ANC Over-Ear Headphones [EUP-019-10] ($336.99 vs $537.99); Lighter than Clio Spark Ultra ANC Over-Ear Headphones [CLI-022-10] (298 g vs 299 g)</t>
  </si>
  <si>
    <t>Achelous Spark</t>
  </si>
  <si>
    <t>Spark Air ANC Over-Ear Headphones</t>
  </si>
  <si>
    <t>ACH-018-09</t>
  </si>
  <si>
    <t>the Axis Ultra; Achelous Axis Ultra; Ahcelous Axis Ultra; Axis Ultra headphones</t>
  </si>
  <si>
    <t>Lower price than Aura Drift Studio Monitor Headphones [AUR-015-10] ($428.99 vs $497.99); Lighter than Tethys Blaze Ultra Studio Monitor Headphones [TET-007-08] (325 g vs 355 g)</t>
  </si>
  <si>
    <t>Axis Ultra Studio Monitor Headphones</t>
  </si>
  <si>
    <t>ACH-018-10</t>
  </si>
  <si>
    <t>the Axis Ultra; Achelous Axis Ultra; Achleous Axis Ultra; Axis Ultra headphones</t>
  </si>
  <si>
    <t>Lower price than Tartarus Pulse Ultra Audiophile Planar Headphones [TAR-017-10] ($790.99 vs $986.99)</t>
  </si>
  <si>
    <t>Axis Ultra Audiophile Planar Headphones</t>
  </si>
  <si>
    <t>EUP-019-01</t>
  </si>
  <si>
    <t>the Vibe Max; Euphrosyne Vibe Max; Euprhosyne Vibe Max; Vibe Max headphones</t>
  </si>
  <si>
    <t>Lighter than Hebe Apex X Kids Headphones [HEB-011-02] (134 g vs 152 g); Lower price than Soteria Lumen Kids Headphones [SOT-014-01] ($52.99 vs $55.99)</t>
  </si>
  <si>
    <t>Euphrosyne Vibe</t>
  </si>
  <si>
    <t>Vibe Max Kids Headphones</t>
  </si>
  <si>
    <t>EUP-019-02</t>
  </si>
  <si>
    <t>the Prism; Euphrosyne Prism; Euphrrosyne Prism; Prism earbuds</t>
  </si>
  <si>
    <t>Lower price than Hesperus Halo Pro True Wireless Earbuds [HES-025-07] ($93.99 vs $270.99); Lighter than Zeus Volt Max True Wireless Earbuds [ZEU-013-09] (6 g vs 7 g)</t>
  </si>
  <si>
    <t>Euphrosyne Prism</t>
  </si>
  <si>
    <t>Prism True Wireless Earbuds</t>
  </si>
  <si>
    <t>EUP-019-03</t>
  </si>
  <si>
    <t>the Blaze X; Euphrosyne Blaze X; Uphrosyne Blaze X; Blaze X headphones</t>
  </si>
  <si>
    <t>Lower price than Achelous Axis Pro On-Ear Headphones [ACH-018-05] ($128.99 vs $161.99); Longer battery than Hedone Nimbus Max On-Ear Headphones [HED-010-04] (35 vs 30 hrs)</t>
  </si>
  <si>
    <t>Euphrosyne Blaze</t>
  </si>
  <si>
    <t>Blaze X On-Ear Headphones</t>
  </si>
  <si>
    <t>EUP-019-04</t>
  </si>
  <si>
    <t>the Axis Lite; Euphrosyne Axis Lite; Euuphrosyne Axis Lite; Axis Lite earbuds</t>
  </si>
  <si>
    <t>Lighter than Doris Halo Wired In-Ear Monitors [DOR-004-04] (27 g vs 40 g); Lower price than Carpo Nova Air Wired In-Ear Monitors [CAR-002-06] ($163.99 vs $183.99)</t>
  </si>
  <si>
    <t>Euphrosyne Axis</t>
  </si>
  <si>
    <t>Axis Lite Wired In-Ear Monitors</t>
  </si>
  <si>
    <t>EUP-019-05</t>
  </si>
  <si>
    <t>the Flux Pro; Euphrosyne Flux Pro; Uphrosyne Flux Pro; Flux Pro earbuds</t>
  </si>
  <si>
    <t>Lower price than Zeus Strata SE Sleep Earbuds [ZEU-013-07] ($170.99 vs $197.99); Longer battery than Hesperus Aeon Air Sleep Earbuds [HES-025-03] (11 vs 8 hrs)</t>
  </si>
  <si>
    <t>Euphrosyne Flux</t>
  </si>
  <si>
    <t>Flux Pro Sleep Earbuds</t>
  </si>
  <si>
    <t>EUP-019-06</t>
  </si>
  <si>
    <t>the Arc Plus; Euphrosyne Arc Plus; Euphroysne Arc Plus; Arc Plus headset</t>
  </si>
  <si>
    <t>Lower price than Ananke Vertex Gaming Headset [ANA-023-09] ($199.99 vs $284.99); Lighter than Himeros Sable Gaming Headset [HIM-003-09] (362 g vs 376 g)</t>
  </si>
  <si>
    <t>Euphrosyne Arc</t>
  </si>
  <si>
    <t>Arc Plus Gaming Headset</t>
  </si>
  <si>
    <t>EUP-019-07</t>
  </si>
  <si>
    <t>the Flux; Euphrosyne Flux; Euphrosyyne Flux; Flux earbuds</t>
  </si>
  <si>
    <t>Longer battery than Tartarus Onyx Ultra Open-Ear Earbuds [TAR-017-04] (10 vs 7 hrs); Lower price than Phosphorus Zen Open-Ear Earbuds [PHO-009-07] ($203.99 vs $215.99)</t>
  </si>
  <si>
    <t>Flux Open-Ear Earbuds</t>
  </si>
  <si>
    <t>EUP-019-08</t>
  </si>
  <si>
    <t>the Blaze Ultra; Euphrosyne Blaze Ultra; Eupphrosyne Blaze Ultra; Blaze Ultra headphones</t>
  </si>
  <si>
    <t>Lighter than Hebe Strata Studio Monitor Headphones [HEB-011-09] (306 g vs 315 g); Lower price than Doris Rift Air Studio Monitor Headphones [DOR-004-09] ($208.99 vs $355.99)</t>
  </si>
  <si>
    <t>EUP-019-09</t>
  </si>
  <si>
    <t>the Echo Air; Euphrosyne Echo Air; Euprhosyne Echo Air; Echo Air headphones</t>
  </si>
  <si>
    <t>Lighter than Aura Arc Pro Audiophile Planar Headphones [AUR-015-09] (479 g vs 521 g); Lower price than Hedone Prism SE Audiophile Planar Headphones [HED-010-10] ($391.99 vs $1,336.99)</t>
  </si>
  <si>
    <t>Euphrosyne Echo</t>
  </si>
  <si>
    <t>Echo Air Audiophile Planar Headphones</t>
  </si>
  <si>
    <t>EUP-019-10</t>
  </si>
  <si>
    <t>the Orbit X; Euphrosyne Orbit X; Euphrosnye Orbit X; Orbit X headphones</t>
  </si>
  <si>
    <t>Lighter than Doris Pulse SE ANC Over-Ear Headphones [DOR-004-08] (265 g vs 283 g); Longer battery than Deimos Apex X ANC Over-Ear Headphones [DEI-005-08] (44 vs 36 hrs)</t>
  </si>
  <si>
    <t>Euphrosyne Orbit</t>
  </si>
  <si>
    <t>Orbit X ANC Over-Ear Headphones</t>
  </si>
  <si>
    <t>NER-020-01</t>
  </si>
  <si>
    <t>the Drift; Nereus Drift; Nereeus Drift; Drift headphones</t>
  </si>
  <si>
    <t>Lighter than Ananke Echo Ultra Kids Headphones [ANA-023-01] (141 g vs 143 g); Lower price than Soteria Lumen Kids Headphones [SOT-014-01] ($54.99 vs $55.99)</t>
  </si>
  <si>
    <t>Nereus Drift</t>
  </si>
  <si>
    <t>Drift Kids Headphones</t>
  </si>
  <si>
    <t>NER-020-02</t>
  </si>
  <si>
    <t>the Titan SE; Nereus Titan SE; Neerus Titan SE; Titan SE earbuds</t>
  </si>
  <si>
    <t>Lower price than Morpheus Spark Sport Earbuds [MOR-001-03] ($68.99 vs $120.99); Longer battery than Glaucus Zen Ultra Sport Earbuds [GLA-012-05] (10 vs 6 hrs)</t>
  </si>
  <si>
    <t>Nereus Titan</t>
  </si>
  <si>
    <t>Titan SE Sport Earbuds</t>
  </si>
  <si>
    <t>NER-020-03</t>
  </si>
  <si>
    <t>the Aria; Nereus Aria; Neerus Aria; Aria earbuds</t>
  </si>
  <si>
    <t>Lower price than Deimos Rift Wired In-Ear Monitors [DEI-005-09] ($72.99 vs $398.99); Lighter than Hedone Drift Plus Wired In-Ear Monitors [HED-010-09] (21 g vs 37 g)</t>
  </si>
  <si>
    <t>Nereus Aria</t>
  </si>
  <si>
    <t>Aria Wired In-Ear Monitors</t>
  </si>
  <si>
    <t>NER-020-04</t>
  </si>
  <si>
    <t>the Onyx Air; Nereus Onyx Air; Nereuss Onyx Air; Onyx Air earbuds</t>
  </si>
  <si>
    <t>Longer battery than Aura Halo Ultra True Wireless Earbuds [AUR-015-08] (9 vs 7 hrs); Lower price than Soteria Zen Plus True Wireless Earbuds [SOT-014-07] ($105.99 vs $164.99)</t>
  </si>
  <si>
    <t>Nereus Onyx</t>
  </si>
  <si>
    <t>Onyx Air True Wireless Earbuds</t>
  </si>
  <si>
    <t>NER-020-05</t>
  </si>
  <si>
    <t>the Nova Pro; Nereus Nova Pro; Nreeus Nova Pro; Nova Pro headphones</t>
  </si>
  <si>
    <t>Lighter than Ananke Orbit Plus Bone Conduction Headphones [ANA-023-03] (27 g vs 28 g); Lower price than Doris Echo Lite Bone Conduction Headphones [DOR-004-06] ($116.99 vs $193.99)</t>
  </si>
  <si>
    <t>Nereus Nova</t>
  </si>
  <si>
    <t>Nova Pro Bone Conduction Headphones</t>
  </si>
  <si>
    <t>NER-020-06</t>
  </si>
  <si>
    <t>the Aeon Ultra; Nereus Aeon Ultra; Nerues Aeon Ultra; Aeon Ultra earbuds</t>
  </si>
  <si>
    <t>Lower price than Phosphorus Zen Open-Ear Earbuds [PHO-009-07] ($175.99 vs $215.99); Longer battery than Poseidon Wave Pro Open-Ear Earbuds [POS-021-04] (9 vs 6 hrs)</t>
  </si>
  <si>
    <t>Nereus Aeon</t>
  </si>
  <si>
    <t>Aeon Ultra Open-Ear Earbuds</t>
  </si>
  <si>
    <t>NER-020-07</t>
  </si>
  <si>
    <t>the Strata X; Nereus Strata X; Neerus Strata X; Strata X headset</t>
  </si>
  <si>
    <t>Lighter than Zeus Spark Gaming Headset [ZEU-013-08] (336 g vs 348 g); Lower price than Asclepius Aria Ultra Gaming Headset [ASC-024-07] ($200.99 vs $260.99)</t>
  </si>
  <si>
    <t>Nereus Strata</t>
  </si>
  <si>
    <t>Strata X Gaming Headset</t>
  </si>
  <si>
    <t>NER-020-08</t>
  </si>
  <si>
    <t>the Spark; Nereus Spark; Nerreus Spark; Spark headphones</t>
  </si>
  <si>
    <t>Lighter than Tethys Blaze Ultra Studio Monitor Headphones [TET-007-08] (310 g vs 355 g); Lower price than Menoetius Arc Pro Studio Monitor Headphones [MEN-008-08] ($303.99 vs $338.99)</t>
  </si>
  <si>
    <t>Nereus Spark</t>
  </si>
  <si>
    <t>Spark Studio Monitor Headphones</t>
  </si>
  <si>
    <t>NER-020-09</t>
  </si>
  <si>
    <t>the Crest X; Nereus Crest X; Neereus Crest X; Crest X headphones</t>
  </si>
  <si>
    <t>Lighter than Asclepius Rift Max ANC Over-Ear Headphones [ASC-024-10] (274 g vs 306 g); Longer battery than Hebe Nimbus Pro ANC Over-Ear Headphones [HEB-011-08] (55 vs 41 hrs)</t>
  </si>
  <si>
    <t>Nereus Crest</t>
  </si>
  <si>
    <t>Crest X ANC Over-Ear Headphones</t>
  </si>
  <si>
    <t>NER-020-10</t>
  </si>
  <si>
    <t>the Vibe X; Nereus Vibe X; Nerreus Vibe X; Vibe X headphones</t>
  </si>
  <si>
    <t>Lighter than Hedone Prism SE Audiophile Planar Headphones [HED-010-10] (488 g vs 513 g); Lower price than Achelous Axis Ultra Audiophile Planar Headphones [ACH-018-10] ($608.99 vs $790.99)</t>
  </si>
  <si>
    <t>Nereus Vibe</t>
  </si>
  <si>
    <t>Vibe X Audiophile Planar Headphones</t>
  </si>
  <si>
    <t>POS-021-01</t>
  </si>
  <si>
    <t>the Nova Pro; Poseidon Nova Pro; Poesidon Nova Pro; Nova Pro headphones</t>
  </si>
  <si>
    <t>Longer battery than Carpo Apex Plus Kids Headphones [CAR-002-01] (34 vs 21 hrs); Lower price than Nereus Drift Kids Headphones [NER-020-01] ($47.99 vs $54.99)</t>
  </si>
  <si>
    <t>Poseidon Nova</t>
  </si>
  <si>
    <t>Nova Pro Kids Headphones</t>
  </si>
  <si>
    <t>POS-021-02</t>
  </si>
  <si>
    <t>the Vertex; Poseidon Vertex; Poseiidon Vertex; Vertex earbuds</t>
  </si>
  <si>
    <t>Lower price than Zeus Nimbus X Sport Earbuds [ZEU-013-03] ($88.99 vs $145.99); Lighter than Hesperus Lumen Ultra Sport Earbuds [HES-025-05] (8 g vs 9 g)</t>
  </si>
  <si>
    <t>Poseidon Vertex</t>
  </si>
  <si>
    <t>Vertex Sport Earbuds</t>
  </si>
  <si>
    <t>POS-021-03</t>
  </si>
  <si>
    <t>the Pulse SE; Poseidon Pulse SE; Poseido Pulse SE; Pulse SE earbuds</t>
  </si>
  <si>
    <t>Lower price than Menoetius Volt Max Wired In-Ear Monitors [MEN-008-07] ($94.99 vs $249.99); Lighter than Asclepius Spark Wired In-Ear Monitors [ASC-024-09] (25 g vs 40 g)</t>
  </si>
  <si>
    <t>Poseidon Pulse</t>
  </si>
  <si>
    <t>Pulse SE Wired In-Ear Monitors</t>
  </si>
  <si>
    <t>POS-021-04</t>
  </si>
  <si>
    <t>the Wave Pro; Poseidon Wave Pro; Psoeidon Wave Pro; Wave Pro earbuds</t>
  </si>
  <si>
    <t>Lighter than Zeus Strata X Open-Ear Earbuds [ZEU-013-02] (9 g vs 12 g); Lower price than Deimos Aeon Plus Open-Ear Earbuds [DEI-005-05] ($98.99 vs $154.99)</t>
  </si>
  <si>
    <t>Poseidon Wave</t>
  </si>
  <si>
    <t>Wave Pro Open-Ear Earbuds</t>
  </si>
  <si>
    <t>POS-021-05</t>
  </si>
  <si>
    <t>the Axis X; Poseidon Axis X; Posiedon Axis X; Axis X earbuds</t>
  </si>
  <si>
    <t>Lower price than Asteria Halo Plus True Wireless Earbuds [AST-006-06] ($163.99 vs $202.99); Longer battery than Doris Rift Ultra True Wireless Earbuds [DOR-004-03] (10 vs 6 hrs)</t>
  </si>
  <si>
    <t>Poseidon Axis</t>
  </si>
  <si>
    <t>Axis X True Wireless Earbuds</t>
  </si>
  <si>
    <t>POS-021-06</t>
  </si>
  <si>
    <t>the Sable X; Poseidon Sable X; Poseidonn Sable X; Sable X headset</t>
  </si>
  <si>
    <t>Longer battery than Hedone Halo SE Gaming Headset [HED-010-01] (56 vs 37 hrs); Lighter than Aura Crest X Gaming Headset [AUR-015-03] (358 g vs 370 g)</t>
  </si>
  <si>
    <t>Poseidon Sable</t>
  </si>
  <si>
    <t>Sable X Gaming Headset</t>
  </si>
  <si>
    <t>POS-021-07</t>
  </si>
  <si>
    <t>the Titan; Poseidon Titan; Poseiidon Titan; Titan headphones</t>
  </si>
  <si>
    <t>Lower price than Hesperus Onyx Air Studio Monitor Headphones [HES-025-08] ($186.99 vs $380.99); Lighter than Soteria Zen Pro Studio Monitor Headphones [SOT-014-09] (329 g vs 350 g)</t>
  </si>
  <si>
    <t>Poseidon Titan</t>
  </si>
  <si>
    <t>Titan Studio Monitor Headphones</t>
  </si>
  <si>
    <t>POS-021-08</t>
  </si>
  <si>
    <t>the Arc Lite; Poseidon Arc Lite; Poseiddon Arc Lite; Arc Lite headphones</t>
  </si>
  <si>
    <t>Longer battery than Deimos Aeon X On-Ear Headphones [DEI-005-01] (38 vs 37 hrs); Lighter than Ananke Flux SE On-Ear Headphones [ANA-023-04] (164 g vs 216 g)</t>
  </si>
  <si>
    <t>Poseidon Arc</t>
  </si>
  <si>
    <t>Arc Lite On-Ear Headphones</t>
  </si>
  <si>
    <t>POS-021-09</t>
  </si>
  <si>
    <t>the Prism; Poseidon Prism; Poseido Prism; Prism headphones</t>
  </si>
  <si>
    <t>Lighter than Glaucus Core Pro ANC Over-Ear Headphones [GLA-012-08] (246 g vs 282 g); Lower price than Hebe Nimbus Pro ANC Over-Ear Headphones [HEB-011-08] ($388.99 vs $401.99)</t>
  </si>
  <si>
    <t>Poseidon Prism</t>
  </si>
  <si>
    <t>Prism ANC Over-Ear Headphones</t>
  </si>
  <si>
    <t>POS-021-10</t>
  </si>
  <si>
    <t>the Prism Max; Poseidon Prism Max; Pooseidon Prism Max; Prism Max headphones</t>
  </si>
  <si>
    <t>Lighter than Zeus Titan Ultra Audiophile Planar Headphones [ZEU-013-10] (459 g vs 545 g); Lower price than Morpheus Onyx Lite Audiophile Planar Headphones [MOR-001-10] ($772.99 vs $1,063.99)</t>
  </si>
  <si>
    <t>Prism Max Audiophile Planar Headphones</t>
  </si>
  <si>
    <t>CLI-022-01</t>
  </si>
  <si>
    <t>the Apex X; Clio Apex X; Klio Apex X; Apex X headphones</t>
  </si>
  <si>
    <t>Lower price than Doris Halo SE Kids Headphones [DOR-004-01] ($32.99 vs $48.99); Lighter than Poseidon Nova Pro Kids Headphones [POS-021-01] (110 g vs 140 g)</t>
  </si>
  <si>
    <t>Clio Apex</t>
  </si>
  <si>
    <t>CLI-022-02</t>
  </si>
  <si>
    <t>the Crest; Clio Crest; Clioo Crest; Crest earbuds</t>
  </si>
  <si>
    <t>Lower price than Asclepius Titan True Wireless Earbuds [ASC-024-03] ($68.99 vs $127.99); Lighter than Achelous Prism Pro True Wireless Earbuds [ACH-018-02] (4 g vs 6 g)</t>
  </si>
  <si>
    <t>Clio Crest</t>
  </si>
  <si>
    <t>Crest True Wireless Earbuds</t>
  </si>
  <si>
    <t>CLI-022-03</t>
  </si>
  <si>
    <t>the Spark Air; Clio Spark Air; Cliio Spark Air; Spark Air headset</t>
  </si>
  <si>
    <t>Lower price than Hebe Axis SE Gaming Headset [HEB-011-06] ($137.99 vs $147.99); Lighter than Morpheus Quanta X Gaming Headset [MOR-001-05] (337 g vs 363 g)</t>
  </si>
  <si>
    <t>Clio Spark</t>
  </si>
  <si>
    <t>Spark Air Gaming Headset</t>
  </si>
  <si>
    <t>CLI-022-04</t>
  </si>
  <si>
    <t>the Core Air; Clio Core Air; Cilo Core Air; Core Air earbuds</t>
  </si>
  <si>
    <t>Longer battery than Poseidon Vertex Sport Earbuds [POS-021-02] (9 vs 7 hrs); Lower price than Carpo Flux Pro Sport Earbuds [CAR-002-05] ($141.99 vs $153.99)</t>
  </si>
  <si>
    <t>Clio Core</t>
  </si>
  <si>
    <t>Core Air Sport Earbuds</t>
  </si>
  <si>
    <t>CLI-022-05</t>
  </si>
  <si>
    <t>the Pulse; Clio Pulse; Cliio Pulse; Pulse earbuds</t>
  </si>
  <si>
    <t>Lighter than Carpo Lumen Pro Open-Ear Earbuds [CAR-002-04] (10 g vs 11 g); Lower price than Morpheus Arc Open-Ear Earbuds [MOR-001-04] ($142.99 vs $156.99)</t>
  </si>
  <si>
    <t>Clio Pulse</t>
  </si>
  <si>
    <t>Pulse Open-Ear Earbuds</t>
  </si>
  <si>
    <t>CLI-022-06</t>
  </si>
  <si>
    <t>the Aeon Max; Clio Aeon Max; Klio Aeon Max; Aeon Max headphones</t>
  </si>
  <si>
    <t>Lower price than Doris Rift Air Studio Monitor Headphones [DOR-004-09] ($161.99 vs $355.99); Lighter than Morpheus Onyx Air Studio Monitor Headphones [MOR-001-09] (369 g vs 375 g)</t>
  </si>
  <si>
    <t>Clio Aeon</t>
  </si>
  <si>
    <t>Aeon Max Studio Monitor Headphones</t>
  </si>
  <si>
    <t>CLI-022-07</t>
  </si>
  <si>
    <t>the Blaze Plus; Clio Blaze Plus; Cliio Blaze Plus; Blaze Plus earbuds</t>
  </si>
  <si>
    <t>Lower price than Asteria Prism X Sleep Earbuds [AST-006-09] ($208.99 vs $278.99); Lighter than Euphrosyne Flux Pro Sleep Earbuds [EUP-019-05] (2 g vs 3 g)</t>
  </si>
  <si>
    <t>Clio Blaze</t>
  </si>
  <si>
    <t>Blaze Plus Sleep Earbuds</t>
  </si>
  <si>
    <t>CLI-022-08</t>
  </si>
  <si>
    <t>the Onyx Max; Clio Onyx Max; Cli Onyx Max; Onyx Max headphones</t>
  </si>
  <si>
    <t>Lower price than Asteria Blaze Air Audiophile Planar Headphones [AST-006-10] ($340.99 vs $517.99); Lighter than Glaucus Onyx Air Audiophile Planar Headphones [GLA-012-10] (456 g vs 484 g)</t>
  </si>
  <si>
    <t>Clio Onyx</t>
  </si>
  <si>
    <t>Onyx Max Audiophile Planar Headphones</t>
  </si>
  <si>
    <t>CLI-022-09</t>
  </si>
  <si>
    <t>the Aeon Max; Clio Aeon Max; Cli Aeon Max; Aeon Max earbuds</t>
  </si>
  <si>
    <t>Lighter than Morpheus Nova Ultra Wired In-Ear Monitors [MOR-001-02] (19 g vs 36 g); Lower price than Asclepius Spark Wired In-Ear Monitors [ASC-024-09] ($347.99 vs $371.99)</t>
  </si>
  <si>
    <t>Aeon Max Wired In-Ear Monitors</t>
  </si>
  <si>
    <t>CLI-022-10</t>
  </si>
  <si>
    <t>the Spark Ultra; Clio Spark Ultra; Klio Spark Ultra; Spark Ultra headphones</t>
  </si>
  <si>
    <t>Longer battery than Achelous Spark Air ANC Over-Ear Headphones [ACH-018-08] (43 vs 26 hrs); Lower price than Euphrosyne Orbit X ANC Over-Ear Headphones [EUP-019-10] ($424.99 vs $537.99)</t>
  </si>
  <si>
    <t>Spark Ultra ANC Over-Ear Headphones</t>
  </si>
  <si>
    <t>ANA-023-01</t>
  </si>
  <si>
    <t>the Echo Ultra; Ananke Echo Ultra; Anakne Echo Ultra; Echo Ultra headphones</t>
  </si>
  <si>
    <t>Lower price than Soteria Lumen Kids Headphones [SOT-014-01] ($53.99 vs $55.99); Longer battery than Asclepius Drift X Kids Headphones [ASC-024-01] (37 vs 22 hrs)</t>
  </si>
  <si>
    <t>Ananke Echo</t>
  </si>
  <si>
    <t>Echo Ultra Kids Headphones</t>
  </si>
  <si>
    <t>ANA-023-02</t>
  </si>
  <si>
    <t>the Strata Lite; Ananke Strata Lite; Anaanke Strata Lite; Strata Lite earbuds</t>
  </si>
  <si>
    <t>Lighter than Achelous Core Max Sport Earbuds [ACH-018-04] (6 g vs 8 g); Lower price than Deimos Quanta X Sport Earbuds [DEI-005-02] ($64.99 vs $68.99)</t>
  </si>
  <si>
    <t>Ananke Strata</t>
  </si>
  <si>
    <t>Strata Lite Sport Earbuds</t>
  </si>
  <si>
    <t>ANA-023-03</t>
  </si>
  <si>
    <t>the Orbit Plus; Ananke Orbit Plus; Anankee Orbit Plus; Orbit Plus headphones</t>
  </si>
  <si>
    <t>Lighter than Hedone Aria Bone Conduction Headphones [HED-010-05] (28 g vs 33 g); Lower price than Tethys Axis SE Bone Conduction Headphones [TET-007-06] ($102.99 vs $148.99)</t>
  </si>
  <si>
    <t>Ananke Orbit</t>
  </si>
  <si>
    <t>Orbit Plus Bone Conduction Headphones</t>
  </si>
  <si>
    <t>ANA-023-04</t>
  </si>
  <si>
    <t>the Flux SE; Ananke Flux SE; Anannke Flux SE; Flux SE headphones</t>
  </si>
  <si>
    <t>Longer battery than Hedone Nimbus Max On-Ear Headphones [HED-010-04] (41 vs 30 hrs); Lighter than Euphrosyne Blaze X On-Ear Headphones [EUP-019-03] (216 g vs 225 g)</t>
  </si>
  <si>
    <t>Ananke Flux</t>
  </si>
  <si>
    <t>Flux SE On-Ear Headphones</t>
  </si>
  <si>
    <t>ANA-023-05</t>
  </si>
  <si>
    <t>the Apex SE; Ananke Apex SE; Aannke Apex SE; Apex SE earbuds</t>
  </si>
  <si>
    <t>Lighter than Aura Drift Open-Ear Earbuds [AUR-015-04] (10 g vs 12 g); Lower price than Hedone Apex Lite Open-Ear Earbuds [HED-010-06] ($151.99 vs $175.99)</t>
  </si>
  <si>
    <t>Ananke Apex</t>
  </si>
  <si>
    <t>Apex SE Open-Ear Earbuds</t>
  </si>
  <si>
    <t>ANA-023-06</t>
  </si>
  <si>
    <t>the Vertex Ultra; Ananke Vertex Ultra; Annake Vertex Ultra; Vertex Ultra earbuds</t>
  </si>
  <si>
    <t>Lower price than Asclepius Spark Wired In-Ear Monitors [ASC-024-09] ($182.99 vs $371.99); Lighter than Morpheus Nova Ultra Wired In-Ear Monitors [MOR-001-02] (32 g vs 36 g)</t>
  </si>
  <si>
    <t>Ananke Vertex</t>
  </si>
  <si>
    <t>Vertex Ultra Wired In-Ear Monitors</t>
  </si>
  <si>
    <t>ANA-023-07</t>
  </si>
  <si>
    <t>the Zen Max; Ananke Zen Max; Anannke Zen Max; Zen Max headphones</t>
  </si>
  <si>
    <t>Lighter than Hesperus Volt Plus ANC Over-Ear Headphones [HES-025-09] (256 g vs 275 g); Lower price than Deimos Apex X ANC Over-Ear Headphones [DEI-005-08] ($193.99 vs $362.99)</t>
  </si>
  <si>
    <t>Ananke Zen</t>
  </si>
  <si>
    <t>Zen Max ANC Over-Ear Headphones</t>
  </si>
  <si>
    <t>ANA-023-08</t>
  </si>
  <si>
    <t>the Strata Air; Ananke Strata Air; Anank Strata Air; Strata Air earbuds</t>
  </si>
  <si>
    <t>Longer battery than Zeus Strata SE Sleep Earbuds [ZEU-013-07] (10 vs 9 hrs); Lower price than Hebe Prism Pro Sleep Earbuds [HEB-011-07] ($266.99 vs $270.99)</t>
  </si>
  <si>
    <t>Strata Air Sleep Earbuds</t>
  </si>
  <si>
    <t>ANA-023-09</t>
  </si>
  <si>
    <t>the Vertex; Ananke Vertex; Anaanke Vertex; Vertex headset</t>
  </si>
  <si>
    <t>Lighter than Poseidon Sable X Gaming Headset [POS-021-06] (357 g vs 358 g); Lower price than Tartarus Onyx Ultra Gaming Headset [TAR-017-08] ($284.99 vs $323.99)</t>
  </si>
  <si>
    <t>Vertex Gaming Headset</t>
  </si>
  <si>
    <t>ANA-023-10</t>
  </si>
  <si>
    <t>the Aria; Ananke Aria; Anankke Aria; Aria headphones</t>
  </si>
  <si>
    <t>Lighter than Aura Arc Pro Audiophile Planar Headphones [AUR-015-09] (499 g vs 521 g); Lower price than Deimos Orbit Plus Audiophile Planar Headphones [DEI-005-10] ($1,351.99 vs $1,455.99)</t>
  </si>
  <si>
    <t>Ananke Aria</t>
  </si>
  <si>
    <t>Aria Audiophile Planar Headphones</t>
  </si>
  <si>
    <t>ASC-024-01</t>
  </si>
  <si>
    <t>the Drift X; Asclepius Drift X; Ascelpius Drift X; Drift X headphones</t>
  </si>
  <si>
    <t>Lower price than Ananke Echo Ultra Kids Headphones [ANA-023-01] ($19.99 vs $53.99); Longer battery than Carpo Apex Plus Kids Headphones [CAR-002-01] (22 vs 21 hrs)</t>
  </si>
  <si>
    <t>Asclepius Drift</t>
  </si>
  <si>
    <t>Drift X Kids Headphones</t>
  </si>
  <si>
    <t>ASC-024-02</t>
  </si>
  <si>
    <t>the Aria; Asclepius Aria; Ascelpius Aria; Aria earbuds</t>
  </si>
  <si>
    <t>Longer battery than Achelous Core Max Sport Earbuds [ACH-018-04] (10 vs 6 hrs); Lower price than Morpheus Spark Sport Earbuds [MOR-001-03] ($95.99 vs $120.99)</t>
  </si>
  <si>
    <t>Asclepius Aria</t>
  </si>
  <si>
    <t>Aria Sport Earbuds</t>
  </si>
  <si>
    <t>ASC-024-03</t>
  </si>
  <si>
    <t>the Titan; Asclepius Titan; Asclepuis Titan; Titan earbuds</t>
  </si>
  <si>
    <t>Lighter than Deimos Lumen X True Wireless Earbuds [DEI-005-04] (4 g vs 5 g); Lower price than Himeros Arc True Wireless Earbuds [HIM-003-05] ($127.99 vs $166.99)</t>
  </si>
  <si>
    <t>Asclepius Titan</t>
  </si>
  <si>
    <t>Titan True Wireless Earbuds</t>
  </si>
  <si>
    <t>ASC-024-04</t>
  </si>
  <si>
    <t>the Axis Lite; Asclepius Axis Lite; Ascleepius Axis Lite; Axis Lite earbuds</t>
  </si>
  <si>
    <t>Lower price than Clio Blaze Plus Sleep Earbuds [CLI-022-07] ($159.99 vs $208.99); Lighter than Soteria Echo Max Sleep Earbuds [SOT-014-06] (2 g vs 4 g)</t>
  </si>
  <si>
    <t>Asclepius Axis</t>
  </si>
  <si>
    <t>Axis Lite Sleep Earbuds</t>
  </si>
  <si>
    <t>ASC-024-05</t>
  </si>
  <si>
    <t>the Vertex; Asclepius Vertex; Asclepios Vertex; Vertex headphones</t>
  </si>
  <si>
    <t>Longer battery than Hedone Nimbus Max On-Ear Headphones [HED-010-04] (38 vs 30 hrs); Lower price than Phosphorus Vertex On-Ear Headphones [PHO-009-09] ($199.99 vs $239.99)</t>
  </si>
  <si>
    <t>Asclepius Vertex</t>
  </si>
  <si>
    <t>ASC-024-06</t>
  </si>
  <si>
    <t>the Axis Max; Asclepius Axis Max; Asclepiuus Axis Max; Axis Max earbuds</t>
  </si>
  <si>
    <t>Longer battery than Himeros Aeon Lite Open-Ear Earbuds [HIM-003-08] (8 vs 6 hrs); Lighter than Zeus Strata X Open-Ear Earbuds [ZEU-013-02] (11 g vs 12 g)</t>
  </si>
  <si>
    <t>Axis Max Open-Ear Earbuds</t>
  </si>
  <si>
    <t>ASC-024-07</t>
  </si>
  <si>
    <t>the Aria Ultra; Asclepius Aria Ultra; Aslcepius Aria Ultra; Aria Ultra headset</t>
  </si>
  <si>
    <t>Lighter than Morpheus Quanta X Gaming Headset [MOR-001-05] (304 g vs 363 g); Longer battery than Asteria Core Max Gaming Headset [AST-006-03] (55 vs 47 hrs)</t>
  </si>
  <si>
    <t>Aria Ultra Gaming Headset</t>
  </si>
  <si>
    <t>ASC-024-08</t>
  </si>
  <si>
    <t>the Flux Lite; Asclepius Flux Lite; Asklepius Flux Lite; Flux Lite headphones</t>
  </si>
  <si>
    <t>Lower price than Glaucus Strata Ultra Studio Monitor Headphones [GLA-012-09] ($334.99 vs $478.99); Lighter than Tethys Blaze Ultra Studio Monitor Headphones [TET-007-08] (328 g vs 355 g)</t>
  </si>
  <si>
    <t>Asclepius Flux</t>
  </si>
  <si>
    <t>Flux Lite Studio Monitor Headphones</t>
  </si>
  <si>
    <t>ASC-024-09</t>
  </si>
  <si>
    <t>the Spark; Asclepius Spark; Asclepiuus Spark; Spark earbuds</t>
  </si>
  <si>
    <t>Lower price than Deimos Rift Wired In-Ear Monitors [DEI-005-09] ($371.99 vs $398.99)</t>
  </si>
  <si>
    <t>Asclepius Spark</t>
  </si>
  <si>
    <t>Spark Wired In-Ear Monitors</t>
  </si>
  <si>
    <t>ASC-024-10</t>
  </si>
  <si>
    <t>the Rift Max; Asclepius Rift Max; Aslcepius Rift Max; Rift Max headphones</t>
  </si>
  <si>
    <t>Longer battery than Carpo Nova ANC Over-Ear Headphones [CAR-002-08] (36 vs 26 hrs); Lower price than Clio Spark Ultra ANC Over-Ear Headphones [CLI-022-10] ($403.99 vs $424.99)</t>
  </si>
  <si>
    <t>Asclepius Rift</t>
  </si>
  <si>
    <t>Rift Max ANC Over-Ear Headphones</t>
  </si>
  <si>
    <t>HES-025-01</t>
  </si>
  <si>
    <t>the Onyx SE; Hesperus Onyx SE; Hepserus Onyx SE; Onyx SE headphones</t>
  </si>
  <si>
    <t>Lower price than Himeros Volt SE Kids Headphones [HIM-003-01] ($35.99 vs $45.99); Longer battery than Tethys Pulse Kids Headphones [TET-007-01] (29 vs 20 hrs)</t>
  </si>
  <si>
    <t>Hesperus Onyx</t>
  </si>
  <si>
    <t>Onyx SE Kids Headphones</t>
  </si>
  <si>
    <t>HES-025-02</t>
  </si>
  <si>
    <t>the Blaze Max; Hesperus Blaze Max; Hesperuus Blaze Max; Blaze Max headphones</t>
  </si>
  <si>
    <t>Lower price than Asteria Drift Air Bone Conduction Headphones [AST-006-05] ($114.99 vs $181.99); Lighter than Deimos Crest Bone Conduction Headphones [DEI-005-03] (27 g vs 35 g)</t>
  </si>
  <si>
    <t>Hesperus Blaze</t>
  </si>
  <si>
    <t>Blaze Max Bone Conduction Headphones</t>
  </si>
  <si>
    <t>HES-025-03</t>
  </si>
  <si>
    <t>the Aeon Air; Hesperus Aeon Air; Hespperus Aeon Air; Aeon Air earbuds</t>
  </si>
  <si>
    <t>Lower price than Deimos Halo Plus Sleep Earbuds [DEI-005-06] ($136.99 vs $164.99); Lighter than Ananke Strata Air Sleep Earbuds [ANA-023-08] (3 g vs 4 g)</t>
  </si>
  <si>
    <t>Hesperus Aeon</t>
  </si>
  <si>
    <t>Aeon Air Sleep Earbuds</t>
  </si>
  <si>
    <t>HES-025-04</t>
  </si>
  <si>
    <t>the Rift Air; Hesperus Rift Air; Hespperus Rift Air; Rift Air headphones</t>
  </si>
  <si>
    <t>Lighter than Tethys Pulse Plus On-Ear Headphones [TET-007-03] (192 g vs 203 g); Lower price than Asclepius Vertex On-Ear Headphones [ASC-024-05] ($145.99 vs $199.99)</t>
  </si>
  <si>
    <t>Hesperus Rift</t>
  </si>
  <si>
    <t>Rift Air On-Ear Headphones</t>
  </si>
  <si>
    <t>HES-025-05</t>
  </si>
  <si>
    <t>the Lumen Ultra; Hesperus Lumen Ultra; Hseperus Lumen Ultra; Lumen Ultra earbuds</t>
  </si>
  <si>
    <t>Longer battery than Clio Core Air Sport Earbuds [CLI-022-04] (10 vs 9 hrs); Lower price than Glaucus Zen Ultra Sport Earbuds [GLA-012-05] ($188.99 vs $190.99)</t>
  </si>
  <si>
    <t>Hesperus Lumen</t>
  </si>
  <si>
    <t>Lumen Ultra Sport Earbuds</t>
  </si>
  <si>
    <t>HES-025-06</t>
  </si>
  <si>
    <t>the Aeon Plus; Hesperus Aeon Plus; Hespreus Aeon Plus; Aeon Plus headset</t>
  </si>
  <si>
    <t>Lighter than Tartarus Onyx Ultra Gaming Headset [TAR-017-08] (351 g vs 380 g); Longer battery than Asteria Core Max Gaming Headset [AST-006-03] (56 vs 47 hrs)</t>
  </si>
  <si>
    <t>Aeon Plus Gaming Headset</t>
  </si>
  <si>
    <t>HES-025-07</t>
  </si>
  <si>
    <t>the Halo Pro; Hesperus Halo Pro; Hesperos Halo Pro; Halo Pro earbuds</t>
  </si>
  <si>
    <t>Lighter than Tethys Echo Plus True Wireless Earbuds [TET-007-09] (6 g vs 7 g); Lower price than Zeus Volt Max True Wireless Earbuds [ZEU-013-09] ($270.99 vs $289.99)</t>
  </si>
  <si>
    <t>Hesperus Halo</t>
  </si>
  <si>
    <t>Halo Pro True Wireless Earbuds</t>
  </si>
  <si>
    <t>HES-025-08</t>
  </si>
  <si>
    <t>the Onyx Air; Hesperus Onyx Air; Hespperus Onyx Air; Onyx Air headphones</t>
  </si>
  <si>
    <t>Lighter than Tethys Blaze Ultra Studio Monitor Headphones [TET-007-08] (338 g vs 355 g); Lower price than Glaucus Strata Ultra Studio Monitor Headphones [GLA-012-09] ($380.99 vs $478.99)</t>
  </si>
  <si>
    <t>HES-025-09</t>
  </si>
  <si>
    <t>the Volt Plus; Hesperus Volt Plus; Hespperus Volt Plus; Volt Plus headphones</t>
  </si>
  <si>
    <t>Lower price than Clio Spark Ultra ANC Over-Ear Headphones [CLI-022-10] ($395.99 vs $424.99); Lighter than Achelous Spark Air ANC Over-Ear Headphones [ACH-018-08] (275 g vs 298 g)</t>
  </si>
  <si>
    <t>Hesperus Volt</t>
  </si>
  <si>
    <t>Volt Plus ANC Over-Ear Headphones</t>
  </si>
  <si>
    <t>HES-025-10</t>
  </si>
  <si>
    <t>the Aria; Hesperus Aria; Hseperus Aria; Aria headphones</t>
  </si>
  <si>
    <t>Lighter than Deimos Orbit Plus Audiophile Planar Headphones [DEI-005-10] (390 g vs 460 g); Lower price than Tartarus Pulse Ultra Audiophile Planar Headphones [TAR-017-10] ($845.99 vs $986.99)</t>
  </si>
  <si>
    <t>Hesperus Aria</t>
  </si>
  <si>
    <t>MEL-026-01</t>
  </si>
  <si>
    <t>the Strata Lite; Melpomene Strata Lite; Mellpomene Strata Lite; Strata Lite laptop</t>
  </si>
  <si>
    <t>FCC, CE, UL 62368-1, EPEAT Silver</t>
  </si>
  <si>
    <t>MediaTek Kompanio 520</t>
  </si>
  <si>
    <t>Arm Mali-G52 MC2</t>
  </si>
  <si>
    <t>IPS, 60Hz</t>
  </si>
  <si>
    <t>1366x768</t>
  </si>
  <si>
    <t>2x USB-C 3.2, 1x USB-A 3.2, HDMI 1.4, 3.5mm audio</t>
  </si>
  <si>
    <t>ChromeOS</t>
  </si>
  <si>
    <t>Lighter than Aristaeus Vertex X Chromebook [ARI-027-01] (1,306 g vs 1,367 g); Longer battery than Chronos Nimbus Plus Chromebook [CHR-050-01] (12 vs 9 hrs)</t>
  </si>
  <si>
    <t>school, kids, budget</t>
  </si>
  <si>
    <t>Yes</t>
  </si>
  <si>
    <t>Melpomene Strata</t>
  </si>
  <si>
    <t>Strata Lite Chromebook</t>
  </si>
  <si>
    <t>Lite, 8GB / 128GB</t>
  </si>
  <si>
    <t>specs + price</t>
  </si>
  <si>
    <t>MEL-026-02</t>
  </si>
  <si>
    <t>the Flux Air; Melpomene Flux Air; Meelpomene Flux Air; Flux Air laptop</t>
  </si>
  <si>
    <t>FCC, CE, UL 62368-1, Energy Star, EPEAT Bronze</t>
  </si>
  <si>
    <t>AMD Ryzen 5 8640HS</t>
  </si>
  <si>
    <t>AMD Radeon 760M</t>
  </si>
  <si>
    <t>1920x1080</t>
  </si>
  <si>
    <t>2x USB4 (USB-C), 2x USB-A 3.2, HDMI 2.1, SD card, 3.5mm audio</t>
  </si>
  <si>
    <t>Windows 11 Home</t>
  </si>
  <si>
    <t>Lighter than Polyhymnia Aeon 15" Budget Laptop [POL-041-01] (1,706 g vs 1,758 g); Longer battery than Terpsichore Vertex 15" Budget Laptop [TER-039-01] (7 vs 6 hrs)</t>
  </si>
  <si>
    <t>budget, everyday, school</t>
  </si>
  <si>
    <t>No</t>
  </si>
  <si>
    <t>Melpomene Flux</t>
  </si>
  <si>
    <t>Flux Air 15" Budget Laptop</t>
  </si>
  <si>
    <t>Air, 8GB / 256GB</t>
  </si>
  <si>
    <t>MEL-026-03</t>
  </si>
  <si>
    <t>the Spark Max; Melpomene Spark Max; Melopmene Spark Max; Spark Max laptop</t>
  </si>
  <si>
    <t>3 year limited, on-site service</t>
  </si>
  <si>
    <t>FCC, CE, UL 62368-1, Energy Star, EPEAT Bronze, TCO Certified, MIL-STD-810H</t>
  </si>
  <si>
    <t>Intel Core Ultra 5 125U</t>
  </si>
  <si>
    <t>Intel Graphics</t>
  </si>
  <si>
    <t>IPS anti-glare, 60Hz</t>
  </si>
  <si>
    <t>1920x1200</t>
  </si>
  <si>
    <t>2x Thunderbolt 4 (USB-C), 1x USB-A 3.2, HDMI 2.1, microSD, 3.5mm audio</t>
  </si>
  <si>
    <t>Windows 11 Pro</t>
  </si>
  <si>
    <t>Lower price than Terpsichore Blaze Lite 14" Business Laptop [TER-039-05] ($901.99 vs $1,467.99); Longer battery than Chronos Aeon Pro 14" Business Laptop [CHR-050-06] (18 vs 15 hrs)</t>
  </si>
  <si>
    <t>work, travel, remote meetings</t>
  </si>
  <si>
    <t>Melpomene Spark</t>
  </si>
  <si>
    <t>Spark Max 14" Business Laptop</t>
  </si>
  <si>
    <t>Max, 16GB / 512GB</t>
  </si>
  <si>
    <t>MEL-026-04</t>
  </si>
  <si>
    <t>the Nimbus Plus; Melpomene Nimbus Plus; Melpomenne Nimbus Plus; Nimbus Plus laptop</t>
  </si>
  <si>
    <t>FCC, CE, UL 62368-1, Energy Star, EPEAT Silver</t>
  </si>
  <si>
    <t>AMD Ryzen 7 8845HS</t>
  </si>
  <si>
    <t>AMD Radeon 780M</t>
  </si>
  <si>
    <t>OLED touch, 60Hz</t>
  </si>
  <si>
    <t>2880x1800</t>
  </si>
  <si>
    <t>Longer battery than Terpsichore Strata Max 2-in-1 Convertible [TER-039-04] (13 vs 11 hrs); Lighter than Auxo Vertex X 2-in-1 Convertible [AUX-038-05] (1,341 g vs 1,407 g)</t>
  </si>
  <si>
    <t>school, note-taking, travel</t>
  </si>
  <si>
    <t>Melpomene Nimbus</t>
  </si>
  <si>
    <t>Nimbus Plus 2-in-1 Convertible</t>
  </si>
  <si>
    <t>Plus, 16GB / 1TB</t>
  </si>
  <si>
    <t>MEL-026-05</t>
  </si>
  <si>
    <t>the Pulse Lite; Melpomene Pulse Lite; Melpomenne Pulse Lite; Pulse Lite laptop</t>
  </si>
  <si>
    <t>FCC, CE, UL 62368-1, EPEAT Bronze</t>
  </si>
  <si>
    <t>OLED, 90Hz</t>
  </si>
  <si>
    <t>Lighter than Polyhymnia Volt Plus 13" Ultrabook [POL-041-04] (1,193 g vs 1,237 g); Lower price than Homonoia Lumen 13" Ultrabook [HOM-033-04] ($1,733.99 vs $1,849.99)</t>
  </si>
  <si>
    <t>travel, school, work</t>
  </si>
  <si>
    <t>Melpomene Pulse</t>
  </si>
  <si>
    <t>Pulse Lite 13" Ultrabook</t>
  </si>
  <si>
    <t>Lite, 16GB / 1TB</t>
  </si>
  <si>
    <t>MEL-026-06</t>
  </si>
  <si>
    <t>the Spark; Melpomene Spark; Meplomene Spark; Spark laptop</t>
  </si>
  <si>
    <t>AMD Ryzen 9 7945HX</t>
  </si>
  <si>
    <t>NVIDIA GeForce RTX 4060 8GB Laptop GPU</t>
  </si>
  <si>
    <t>OLED, 120Hz</t>
  </si>
  <si>
    <t>3200x2000</t>
  </si>
  <si>
    <t>Lower price than Atropos Apex 16" Creator Laptop [ATR-035-09] ($2,021.99 vs $2,748.99); Longer battery than Boreas Echo Ultra 16" Creator Laptop [BOR-044-06] (8 vs 6 hrs)</t>
  </si>
  <si>
    <t>video editing, photo editing, content creation</t>
  </si>
  <si>
    <t>Spark 16" Creator Laptop</t>
  </si>
  <si>
    <t>Standard, 32GB / 2TB</t>
  </si>
  <si>
    <t>MEL-026-07</t>
  </si>
  <si>
    <t>the Orbit X; Melpomene Orbit X; Melopmene Orbit X; Orbit X laptop</t>
  </si>
  <si>
    <t>FCC, CE, UL 62368-1, Energy Star, EPEAT Silver, TCO Certified, MIL-STD-810H</t>
  </si>
  <si>
    <t>NVIDIA RTX 2000 Ada 8GB Laptop GPU</t>
  </si>
  <si>
    <t>Lighter than Persephone Vibe Mobile Workstation [PER-036-08] (2,291 g vs 2,692 g); Longer battery than Chronos Blaze Lite Mobile Workstation [CHR-050-04] (9 vs 7 hrs)</t>
  </si>
  <si>
    <t>engineering, 3D rendering, data science</t>
  </si>
  <si>
    <t>Melpomene Orbit</t>
  </si>
  <si>
    <t>Orbit X Mobile Workstation</t>
  </si>
  <si>
    <t>X, 32GB / 2TB</t>
  </si>
  <si>
    <t>MEL-026-08</t>
  </si>
  <si>
    <t>the Nova Plus; Melpomene Nova Plus; Melpoemne Nova Plus; Nova Plus laptop</t>
  </si>
  <si>
    <t>FCC, CE, UL 62368-1, EPEAT Gold</t>
  </si>
  <si>
    <t>Dual OLED touch, 120Hz</t>
  </si>
  <si>
    <t>2x 2880x1800</t>
  </si>
  <si>
    <t>Longer battery than Rhea Drift SE Dual-Screen Laptop [RHE-047-06] (8 vs 7 hrs); Lower price than Auxo Arc Air Dual-Screen Laptop [AUX-038-09] ($2,528.99 vs $2,639.99)</t>
  </si>
  <si>
    <t>multitasking, productivity, content creation</t>
  </si>
  <si>
    <t>Melpomene Nova</t>
  </si>
  <si>
    <t>Nova Plus Dual-Screen Laptop</t>
  </si>
  <si>
    <t>Plus, 32GB / 2TB</t>
  </si>
  <si>
    <t>MEL-026-09</t>
  </si>
  <si>
    <t>the Crest SE; Melpomene Crest SE; Melppomene Crest SE; Crest SE laptop</t>
  </si>
  <si>
    <t>3 year limited, accidental damage</t>
  </si>
  <si>
    <t>FCC, CE, UL 62368-1, Energy Star, EPEAT Gold, MIL-STD-810H, IP65</t>
  </si>
  <si>
    <t>Qualcomm Snapdragon X Elite X1E-78-100</t>
  </si>
  <si>
    <t>Qualcomm Adreno X1-85</t>
  </si>
  <si>
    <t>IPS sunlight-readable 1000 nits, touch</t>
  </si>
  <si>
    <t>2x USB4 (USB-C), 1x USB-A 3.2, 3.5mm audio, RJ-45 Ethernet, serial (RS-232), smart card reader</t>
  </si>
  <si>
    <t>Lighter than Selene Drift X Rugged Laptop [SEL-034-10] (2,494 g vs 2,960 g); Lower price than Boreas Strata Rugged Laptop [BOR-044-10] ($2,684.99 vs $3,411.99)</t>
  </si>
  <si>
    <t>fieldwork, outdoor, industrial</t>
  </si>
  <si>
    <t>Melpomene Crest</t>
  </si>
  <si>
    <t>Crest SE Rugged Laptop</t>
  </si>
  <si>
    <t>SE, 32GB / 2TB</t>
  </si>
  <si>
    <t>MEL-026-10</t>
  </si>
  <si>
    <t>the Strata; Melpomene Strata; Mellpomene Strata; Strata laptop</t>
  </si>
  <si>
    <t>NVIDIA GeForce RTX 4080 12GB Laptop GPU</t>
  </si>
  <si>
    <t>Mini-LED, 240Hz</t>
  </si>
  <si>
    <t>2560x1600</t>
  </si>
  <si>
    <t>1x USB4, 3x USB-A 3.2, HDMI 2.1, RJ-45 Ethernet, 3.5mm audio</t>
  </si>
  <si>
    <t>Lighter than Auxo Pulse Ultra 17" Gaming Laptop [AUX-038-08] (3,228 g vs 3,322 g); Longer battery than Demeter Aeon Plus 17" Gaming Laptop [DEM-028-04] (5 vs 4 hrs)</t>
  </si>
  <si>
    <t>gaming, streaming, content creation</t>
  </si>
  <si>
    <t>Strata 17" Gaming Laptop</t>
  </si>
  <si>
    <t>ARI-027-01</t>
  </si>
  <si>
    <t>the Vertex X; Aristaeus Vertex X; Aristaues Vertex X; Vertex X laptop</t>
  </si>
  <si>
    <t>Lower price than Atropos Blaze Plus Chromebook [ATR-035-02] ($469.99 vs $579.99); Lighter than Chronos Nimbus Plus Chromebook [CHR-050-01] (1,367 g vs 1,434 g)</t>
  </si>
  <si>
    <t>Aristaeus Vertex</t>
  </si>
  <si>
    <t>Vertex X Chromebook</t>
  </si>
  <si>
    <t>X, 8GB / 128GB</t>
  </si>
  <si>
    <t>ARI-027-02</t>
  </si>
  <si>
    <t>the Axis; Aristaeus Axis; Aritsaeus Axis; Axis laptop</t>
  </si>
  <si>
    <t>Longer battery than Aeolus Echo Plus 15" Budget Laptop [AEO-031-01] (8 vs 7 hrs); Lower price than Heracles Nova Max 15" Budget Laptop [HER-037-02] ($572.99 vs $593.99)</t>
  </si>
  <si>
    <t>Aristaeus Axis</t>
  </si>
  <si>
    <t>Axis 15" Budget Laptop</t>
  </si>
  <si>
    <t>Standard, 16GB / 512GB</t>
  </si>
  <si>
    <t>ARI-027-03</t>
  </si>
  <si>
    <t>the Pulse; Aristaeus Pulse; Airstaeus Pulse; Pulse laptop</t>
  </si>
  <si>
    <t>Longer battery than Thallo Echo Pro Student Laptop [THA-046-01] (11 vs 10 hrs); Lighter than Boreas Crest Lite Student Laptop [BOR-044-02] (1,488 g vs 1,646 g)</t>
  </si>
  <si>
    <t>school, everyday, budget</t>
  </si>
  <si>
    <t>Aristaeus Pulse</t>
  </si>
  <si>
    <t>Pulse Student Laptop</t>
  </si>
  <si>
    <t>ARI-027-04</t>
  </si>
  <si>
    <t>the Sable; Aristaeus Sable; Arisateus Sable; Sable laptop</t>
  </si>
  <si>
    <t>AMD Ryzen AI 9 HX 370</t>
  </si>
  <si>
    <t>AMD Radeon 890M</t>
  </si>
  <si>
    <t>Lighter than Polyhymnia Volt Plus 13" Ultrabook [POL-041-04] (1,179 g vs 1,237 g); Lower price than Homonoia Lumen 13" Ultrabook [HOM-033-04] ($1,462.99 vs $1,849.99)</t>
  </si>
  <si>
    <t>Aristaeus Sable</t>
  </si>
  <si>
    <t>Sable 13" Ultrabook</t>
  </si>
  <si>
    <t>Standard, 16GB / 1TB</t>
  </si>
  <si>
    <t>ARI-027-05</t>
  </si>
  <si>
    <t>the Volt Plus; Aristaeus Volt Plus; Ariistaeus Volt Plus; Volt Plus laptop</t>
  </si>
  <si>
    <t>Lower price than Hygieia Orbit SE 15" Ultrabook [HYG-048-05] ($1,598.99 vs $1,633.99); Lighter than Terpsichore Arc Plus 15" Ultrabook [TER-039-06] (1,720 g vs 1,738 g)</t>
  </si>
  <si>
    <t>work, school, everyday</t>
  </si>
  <si>
    <t>Aristaeus Volt</t>
  </si>
  <si>
    <t>Volt Plus 15" Ultrabook</t>
  </si>
  <si>
    <t>ARI-027-06</t>
  </si>
  <si>
    <t>the Wave Max; Aristaeus Wave Max; Ariistaeus Wave Max; Wave Max laptop</t>
  </si>
  <si>
    <t>FCC, CE, UL 62368-1, Energy Star, EPEAT Gold, TCO Certified, MIL-STD-810H</t>
  </si>
  <si>
    <t>Intel Core Ultra 7 155H</t>
  </si>
  <si>
    <t>Intel Arc Graphics</t>
  </si>
  <si>
    <t>OLED, 60Hz</t>
  </si>
  <si>
    <t>Lighter than Heracles Apex SE 14" Business Laptop [HER-037-04] (1,176 g vs 1,345 g); Longer battery than Zephyrus Core Lite 14" Business Laptop [ZEP-032-04] (17 vs 16 hrs)</t>
  </si>
  <si>
    <t>Aristaeus Wave</t>
  </si>
  <si>
    <t>Wave Max 14" Business Laptop</t>
  </si>
  <si>
    <t>Max, 16GB / 1TB</t>
  </si>
  <si>
    <t>ARI-027-07</t>
  </si>
  <si>
    <t>the Vertex; Aristaeus Vertex; Aritsaeus Vertex; Vertex laptop</t>
  </si>
  <si>
    <t>FCC, CE, UL 62368-1, Energy Star, EPEAT Bronze, MIL-STD-810H, IP65</t>
  </si>
  <si>
    <t>2x USB-C 3.2, 1x USB-A 3.2, HDMI 1.4, 3.5mm audio, RJ-45 Ethernet, serial (RS-232), smart card reader</t>
  </si>
  <si>
    <t>Lower price than Boreas Strata Rugged Laptop [BOR-044-10] ($1,668.99 vs $3,411.99); Lighter than Zephyrus Drift X Rugged Laptop [ZEP-032-10] (2,808 g vs 3,477 g)</t>
  </si>
  <si>
    <t>Vertex Rugged Laptop</t>
  </si>
  <si>
    <t>ARI-027-08</t>
  </si>
  <si>
    <t>the Vibe Pro; Aristaeus Vibe Pro; Arisateus Vibe Pro; Vibe Pro laptop</t>
  </si>
  <si>
    <t>Qualcomm Snapdragon X Plus X1P-42-100</t>
  </si>
  <si>
    <t>Qualcomm Adreno X1-45</t>
  </si>
  <si>
    <t>2x USB4 (USB-C), 1x USB-A 3.2, 3.5mm audio</t>
  </si>
  <si>
    <t>Longer battery than Polyhymnia Aeon Ultra Dual-Screen Laptop [POL-041-08] (10 vs 8 hrs); Lower price than Homonoia Flux Dual-Screen Laptop [HOM-033-09] ($2,080.99 vs $2,275.99)</t>
  </si>
  <si>
    <t>Aristaeus Vibe</t>
  </si>
  <si>
    <t>Vibe Pro Dual-Screen Laptop</t>
  </si>
  <si>
    <t>Pro, 32GB / 2TB</t>
  </si>
  <si>
    <t>ARI-027-09</t>
  </si>
  <si>
    <t>the Sable Lite; Aristaeus Sable Lite; Airstaeus Sable Lite; Sable Lite laptop</t>
  </si>
  <si>
    <t>FCC, CE, UL 62368-1, Energy Star, EPEAT Gold</t>
  </si>
  <si>
    <t>NVIDIA GeForce RTX 4070 8GB Laptop GPU</t>
  </si>
  <si>
    <t>IPS, 240Hz</t>
  </si>
  <si>
    <t>Lighter than Dolos Volt Pro 15" Gaming Laptop [DOL-045-08] (2,222 g vs 2,246 g); Longer battery than Boreas Titan 15" Gaming Laptop [BOR-044-05] (7 vs 4 hrs)</t>
  </si>
  <si>
    <t>gaming, streaming</t>
  </si>
  <si>
    <t>Sable Lite 15" Gaming Laptop</t>
  </si>
  <si>
    <t>Lite, 32GB / 2TB</t>
  </si>
  <si>
    <t>ARI-027-10</t>
  </si>
  <si>
    <t>the Wave; Aristaeus Wave; Airstaeus Wave; Wave laptop</t>
  </si>
  <si>
    <t>Lighter than Persephone Vibe Mobile Workstation [PER-036-08] (2,250 g vs 2,692 g); Lower price than Dolos Nova Plus Mobile Workstation [DOL-045-10] ($2,494.99 vs $3,379.99)</t>
  </si>
  <si>
    <t>Wave Mobile Workstation</t>
  </si>
  <si>
    <t>DEM-028-01</t>
  </si>
  <si>
    <t>the Prism Max; Demeter Prism Max; Demetter Prism Max; Prism Max laptop</t>
  </si>
  <si>
    <t>Lighter than Momus Prism Chromebook [MOM-043-01] (1,299 g vs 1,421 g); Lower price than Thanatos Pulse Lite Chromebook [THA-049-03] ($492.99 vs $685.99)</t>
  </si>
  <si>
    <t>Demeter Prism</t>
  </si>
  <si>
    <t>Prism Max Chromebook</t>
  </si>
  <si>
    <t>Max, 8GB / 128GB</t>
  </si>
  <si>
    <t>DEM-028-02</t>
  </si>
  <si>
    <t>the Lumen Plus; Demeter Lumen Plus; Demeterr Lumen Plus; Lumen Plus laptop</t>
  </si>
  <si>
    <t>AMD Ryzen 3 7320U</t>
  </si>
  <si>
    <t>AMD Radeon 610M</t>
  </si>
  <si>
    <t>Longer battery than Thalia Nova Lite Student Laptop [THA-030-02] (9 vs 8 hrs); Lower price than Zephyrus Zen Pro Student Laptop [ZEP-032-03] ($493.99 vs $700.99)</t>
  </si>
  <si>
    <t>Demeter Lumen</t>
  </si>
  <si>
    <t>Lumen Plus Student Laptop</t>
  </si>
  <si>
    <t>Plus, 8GB / 256GB</t>
  </si>
  <si>
    <t>DEM-028-03</t>
  </si>
  <si>
    <t>the Halo SE; Demeter Halo SE; Demetter Halo SE; Halo SE laptop</t>
  </si>
  <si>
    <t>Lighter than Zephyrus Nova Pro 15" Ultrabook [ZEP-032-07] (1,447 g vs 1,553 g); Longer battery than Polyhymnia Zen X 15" Ultrabook [POL-041-05] (18 vs 14 hrs)</t>
  </si>
  <si>
    <t>Demeter Halo</t>
  </si>
  <si>
    <t>Halo SE 15" Ultrabook</t>
  </si>
  <si>
    <t>SE, 16GB / 1TB</t>
  </si>
  <si>
    <t>DEM-028-04</t>
  </si>
  <si>
    <t>the Aeon Plus; Demeter Aeon Plus; Demeeter Aeon Plus; Aeon Plus laptop</t>
  </si>
  <si>
    <t>Intel Core i9-14900HX</t>
  </si>
  <si>
    <t>1x Thunderbolt 4, 3x USB-A 3.2, HDMI 2.1, RJ-45 Ethernet, 3.5mm audio</t>
  </si>
  <si>
    <t>Lower price than Terpsichore Nova Air 17" Gaming Laptop [TER-039-08] ($1,800.99 vs $2,186.99); Lighter than Chronos Onyx 17" Gaming Laptop [CHR-050-09] (3,008 g vs 3,314 g)</t>
  </si>
  <si>
    <t>Demeter Aeon</t>
  </si>
  <si>
    <t>Aeon Plus 17" Gaming Laptop</t>
  </si>
  <si>
    <t>Plus, 32GB / 1TB</t>
  </si>
  <si>
    <t>DEM-028-05</t>
  </si>
  <si>
    <t>the Prism SE; Demeter Prism SE; Demeeter Prism SE; Prism SE laptop</t>
  </si>
  <si>
    <t>Longer battery than Selene Crest Air 14" Business Laptop [SEL-034-05] (18 vs 15 hrs); Lighter than Aeolus Apex Air 14" Business Laptop [AEO-031-05] (1,364 g vs 1,428 g)</t>
  </si>
  <si>
    <t>Prism SE 14" Business Laptop</t>
  </si>
  <si>
    <t>DEM-028-06</t>
  </si>
  <si>
    <t>the Core Ultra; Demeter Core Ultra; Demeteer Core Ultra; Core Ultra laptop</t>
  </si>
  <si>
    <t>Longer battery than Homonoia Zen 15" Gaming Laptop [HOM-033-08] (6 vs 4 hrs); Lower price than Thanatos Strata Plus 15" Gaming Laptop [THA-049-08] ($2,411.99 vs $2,486.99)</t>
  </si>
  <si>
    <t>Demeter Core</t>
  </si>
  <si>
    <t>Core Ultra 15" Gaming Laptop</t>
  </si>
  <si>
    <t>Ultra, 32GB / 2TB</t>
  </si>
  <si>
    <t>DEM-028-07</t>
  </si>
  <si>
    <t>the Apex; Demeter Apex; Demeterr Apex; Apex laptop</t>
  </si>
  <si>
    <t>Lighter than Priapus Prism Air 16" Creator Laptop [PRI-042-08] (2,066 g vs 2,169 g); Lower price than Homonoia Aeon 16" Creator Laptop [HOM-033-10] ($2,443.99 vs $2,633.99)</t>
  </si>
  <si>
    <t>Demeter Apex</t>
  </si>
  <si>
    <t>Apex 16" Creator Laptop</t>
  </si>
  <si>
    <t>DEM-028-08</t>
  </si>
  <si>
    <t>the Titan Lite; Demeter Titan Lite; Deemter Titan Lite; Titan Lite laptop</t>
  </si>
  <si>
    <t>Lower price than Zephyrus Quanta X Dual-Screen Laptop [ZEP-032-09] ($2,585.99 vs $2,813.99); Lighter than Terpsichore Orbit Dual-Screen Laptop [TER-039-07] (1,575 g vs 1,677 g)</t>
  </si>
  <si>
    <t>Demeter Titan</t>
  </si>
  <si>
    <t>Titan Lite Dual-Screen Laptop</t>
  </si>
  <si>
    <t>DEM-028-09</t>
  </si>
  <si>
    <t>the Flux Pro; Demeter Flux Pro; Demeterr Flux Pro; Flux Pro laptop</t>
  </si>
  <si>
    <t>Lower price than Zephyrus Drift X Rugged Laptop [ZEP-032-10] ($3,277.99 vs $3,926.99); Longer battery than Thalia Flux Ultra Rugged Laptop [THA-030-09] (9 vs 8 hrs)</t>
  </si>
  <si>
    <t>Demeter Flux</t>
  </si>
  <si>
    <t>Flux Pro Rugged Laptop</t>
  </si>
  <si>
    <t>Pro, 64GB / 2TB</t>
  </si>
  <si>
    <t>DEM-028-10</t>
  </si>
  <si>
    <t>the Quanta Max; Demeter Quanta Max; Demeeter Quanta Max; Quanta Max laptop</t>
  </si>
  <si>
    <t>NVIDIA RTX 3500 Ada 12GB Laptop GPU</t>
  </si>
  <si>
    <t>3840x2400</t>
  </si>
  <si>
    <t>Longer battery than Aristaeus Wave Mobile Workstation [ARI-027-10] (9 vs 5 hrs); Lighter than Metis Core Lite Mobile Workstation [MET-029-10] (2,374 g vs 2,570 g)</t>
  </si>
  <si>
    <t>Demeter Quanta</t>
  </si>
  <si>
    <t>Quanta Max Mobile Workstation</t>
  </si>
  <si>
    <t>Max, 64GB / 4TB</t>
  </si>
  <si>
    <t>MET-029-01</t>
  </si>
  <si>
    <t>the Lumen Plus; Metis Lumen Plus; Metiss Lumen Plus; Lumen Plus laptop</t>
  </si>
  <si>
    <t>Intel Core i3-1315U</t>
  </si>
  <si>
    <t>Intel UHD Graphics</t>
  </si>
  <si>
    <t>Longer battery than Zephyrus Zen Pro Student Laptop [ZEP-032-03] (12 vs 11 hrs); Lower price than Boreas Crest Lite Student Laptop [BOR-044-02] ($315.99 vs $708.99)</t>
  </si>
  <si>
    <t>Metis Lumen</t>
  </si>
  <si>
    <t>MET-029-02</t>
  </si>
  <si>
    <t>the Blaze SE; Metis Blaze SE; Mettis Blaze SE; Blaze SE laptop</t>
  </si>
  <si>
    <t>Lower price than Aristaeus Vertex X Chromebook [ARI-027-01] ($365.99 vs $469.99); Longer battery than Rhea Arc Chromebook [RHE-047-01] (12 vs 10 hrs)</t>
  </si>
  <si>
    <t>Metis Blaze</t>
  </si>
  <si>
    <t>Blaze SE Chromebook</t>
  </si>
  <si>
    <t>SE, 8GB / 128GB</t>
  </si>
  <si>
    <t>MET-029-03</t>
  </si>
  <si>
    <t>the Quanta; Metis Quanta; Metiss Quanta; Quanta laptop</t>
  </si>
  <si>
    <t>IPS touch, 60Hz</t>
  </si>
  <si>
    <t>Lower price than Homonoia Blaze SE 2-in-1 Convertible [HOM-033-03] ($796.99 vs $857.99); Longer battery than Thalia Volt 2-in-1 Convertible [THA-030-05] (16 vs 9 hrs)</t>
  </si>
  <si>
    <t>Metis Quanta</t>
  </si>
  <si>
    <t>Quanta 2-in-1 Convertible</t>
  </si>
  <si>
    <t>MET-029-04</t>
  </si>
  <si>
    <t>the Crest Plus; Metis Crest Plus; Metiss Crest Plus; Crest Plus laptop</t>
  </si>
  <si>
    <t>Lighter than Melpomene Pulse Lite 13" Ultrabook [MEL-026-05] (1,108 g vs 1,193 g); Longer battery than Hygieia Volt 13" Ultrabook [HYG-048-04] (15 vs 13 hrs)</t>
  </si>
  <si>
    <t>Metis Crest</t>
  </si>
  <si>
    <t>Crest Plus 13" Ultrabook</t>
  </si>
  <si>
    <t>MET-029-05</t>
  </si>
  <si>
    <t>the Sable Ultra; Metis Sable Ultra; Metiis Sable Ultra; Sable Ultra laptop</t>
  </si>
  <si>
    <t>Longer battery than Thanatos Aeon Dual-Screen Laptop [THA-049-07] (9 vs 8 hrs); Lower price than Aristaeus Vibe Pro Dual-Screen Laptop [ARI-027-08] ($1,830.99 vs $2,080.99)</t>
  </si>
  <si>
    <t>Metis Sable</t>
  </si>
  <si>
    <t>Sable Ultra Dual-Screen Laptop</t>
  </si>
  <si>
    <t>Ultra, 16GB / 1TB</t>
  </si>
  <si>
    <t>MET-029-06</t>
  </si>
  <si>
    <t>the Nova Max; Metis Nova Max; Metiis Nova Max; Nova Max laptop</t>
  </si>
  <si>
    <t>Lower price than Atropos Apex 16" Creator Laptop [ATR-035-09] ($1,936.99 vs $2,748.99); Longer battery than Aeolus Aeon Ultra 16" Creator Laptop [AEO-031-08] (11 vs 9 hrs)</t>
  </si>
  <si>
    <t>Metis Nova</t>
  </si>
  <si>
    <t>Nova Max 16" Creator Laptop</t>
  </si>
  <si>
    <t>Max, 32GB / 1TB</t>
  </si>
  <si>
    <t>MET-029-07</t>
  </si>
  <si>
    <t>the Quanta Plus; Metis Quanta Plus; Meetis Quanta Plus; Quanta Plus laptop</t>
  </si>
  <si>
    <t>Lighter than Thalia Pulse Max 15" Gaming Laptop [THA-030-06] (2,148 g vs 2,208 g); Lower price than Homonoia Zen 15" Gaming Laptop [HOM-033-08] ($2,102.99 vs $2,203.99)</t>
  </si>
  <si>
    <t>Quanta Plus 15" Gaming Laptop</t>
  </si>
  <si>
    <t>MET-029-08</t>
  </si>
  <si>
    <t>the Drift Pro; Metis Drift Pro; Meits Drift Pro; Drift Pro laptop</t>
  </si>
  <si>
    <t>FCC, CE, UL 62368-1, Energy Star, EPEAT Silver, MIL-STD-810H, IP65</t>
  </si>
  <si>
    <t>2x Thunderbolt 4 (USB-C), 1x USB-A 3.2, HDMI 2.1, microSD, 3.5mm audio, RJ-45 Ethernet, serial (RS-232), smart card reader</t>
  </si>
  <si>
    <t>Longer battery than Calliope Aeon Max Rugged Laptop [CAL-040-09] (10 vs 9 hrs); Lighter than Aeolus Arc Air Rugged Laptop [AEO-031-06] (2,836 g vs 2,986 g)</t>
  </si>
  <si>
    <t>Metis Drift</t>
  </si>
  <si>
    <t>Drift Pro Rugged Laptop</t>
  </si>
  <si>
    <t>MET-029-09</t>
  </si>
  <si>
    <t>the Halo Lite; Metis Halo Lite; Meetis Halo Lite; Halo Lite laptop</t>
  </si>
  <si>
    <t>Lower price than Boreas Wave Pro 17" Gaming Laptop [BOR-044-09] ($2,217.99 vs $3,212.99); Longer battery than Persephone Lumen Pro 17" Gaming Laptop [PER-036-09] (4 vs 3 hrs)</t>
  </si>
  <si>
    <t>Metis Halo</t>
  </si>
  <si>
    <t>Halo Lite 17" Gaming Laptop</t>
  </si>
  <si>
    <t>MET-029-10</t>
  </si>
  <si>
    <t>the Core Lite; Metis Core Lite; Metiis Core Lite; Core Lite laptop</t>
  </si>
  <si>
    <t>FCC, CE, UL 62368-1, EPEAT Gold, TCO Certified, MIL-STD-810H</t>
  </si>
  <si>
    <t>NVIDIA RTX 5000 Ada 16GB Laptop GPU</t>
  </si>
  <si>
    <t>Longer battery than Priapus Zen Mobile Workstation [PRI-042-09] (10 vs 5 hrs); Lighter than Terpsichore Aeon Plus Mobile Workstation [TER-039-10] (2,570 g vs 2,808 g)</t>
  </si>
  <si>
    <t>Metis Core</t>
  </si>
  <si>
    <t>Core Lite Mobile Workstation</t>
  </si>
  <si>
    <t>Lite, 64GB / 4TB</t>
  </si>
  <si>
    <t>THA-030-01</t>
  </si>
  <si>
    <t>the Pulse X; Thalia Pulse X; Talia Pulse X; Pulse X laptop</t>
  </si>
  <si>
    <t>Lower price than Thallo Vertex Lite Chromebook [THA-046-03] ($439.99 vs $490.99); Lighter than Momus Prism Chromebook [MOM-043-01] (1,348 g vs 1,421 g)</t>
  </si>
  <si>
    <t>Thalia Pulse</t>
  </si>
  <si>
    <t>Pulse X Chromebook</t>
  </si>
  <si>
    <t>THA-030-02</t>
  </si>
  <si>
    <t>the Nova Lite; Thalia Nova Lite; Thaliaa Nova Lite; Nova Lite laptop</t>
  </si>
  <si>
    <t>Lower price than Aristaeus Pulse Student Laptop [ARI-027-03] ($537.99 vs $760.99); Lighter than Boreas Crest Lite Student Laptop [BOR-044-02] (1,570 g vs 1,646 g)</t>
  </si>
  <si>
    <t>Thalia Nova</t>
  </si>
  <si>
    <t>Nova Lite Student Laptop</t>
  </si>
  <si>
    <t>Lite, 16GB / 512GB</t>
  </si>
  <si>
    <t>THA-030-03</t>
  </si>
  <si>
    <t>the Rift X; Thalia Rift X; Thaliia Rift X; Rift X laptop</t>
  </si>
  <si>
    <t>Longer battery than Thanatos Orbit Lite 13" Ultrabook [THA-049-06] (20 vs 12 hrs); Lighter than Zephyrus Nova Air 13" Ultrabook [ZEP-032-05] (998 g vs 1,128 g)</t>
  </si>
  <si>
    <t>Thalia Rift</t>
  </si>
  <si>
    <t>Rift X 13" Ultrabook</t>
  </si>
  <si>
    <t>X, 16GB / 1TB</t>
  </si>
  <si>
    <t>THA-030-04</t>
  </si>
  <si>
    <t>the Apex Max; Thalia Apex Max; Talia Apex Max; Apex Max laptop</t>
  </si>
  <si>
    <t>Lighter than Zephyrus Core Lite 14" Business Laptop [ZEP-032-04] (1,162 g vs 1,228 g); Lower price than Selene Crest Air 14" Business Laptop [SEL-034-05] ($1,502.99 vs $1,528.99)</t>
  </si>
  <si>
    <t>Thalia Apex</t>
  </si>
  <si>
    <t>Apex Max 14" Business Laptop</t>
  </si>
  <si>
    <t>THA-030-05</t>
  </si>
  <si>
    <t>the Volt; Thalia Volt; Thlaia Volt; Volt laptop</t>
  </si>
  <si>
    <t>Lighter than Terpsichore Strata Max 2-in-1 Convertible [TER-039-04] (1,438 g vs 1,457 g); Lower price than Auxo Vertex X 2-in-1 Convertible [AUX-038-05] ($1,739.99 vs $1,777.99)</t>
  </si>
  <si>
    <t>Thalia Volt</t>
  </si>
  <si>
    <t>Volt 2-in-1 Convertible</t>
  </si>
  <si>
    <t>THA-030-06</t>
  </si>
  <si>
    <t>the Pulse Max; Thalia Pulse Max; Thaalia Pulse Max; Pulse Max laptop</t>
  </si>
  <si>
    <t>Lighter than Thallo Vertex 15" Gaming Laptop [THA-046-04] (2,208 g vs 2,465 g); Longer battery than Priapus Apex Air 15" Gaming Laptop [PRI-042-05] (8 vs 6 hrs)</t>
  </si>
  <si>
    <t>Pulse Max 15" Gaming Laptop</t>
  </si>
  <si>
    <t>THA-030-07</t>
  </si>
  <si>
    <t>the Apex Pro; Thalia Apex Pro; Talia Apex Pro; Apex Pro laptop</t>
  </si>
  <si>
    <t>Lower price than Heracles Flux Plus 16" Creator Laptop [HER-037-09] ($1,841.99 vs $3,496.99); Longer battery than Thallo Nova 16" Creator Laptop [THA-046-09] (11 vs 9 hrs)</t>
  </si>
  <si>
    <t>Apex Pro 16" Creator Laptop</t>
  </si>
  <si>
    <t>Pro, 32GB / 1TB</t>
  </si>
  <si>
    <t>THA-030-08</t>
  </si>
  <si>
    <t>the Arc SE; Thalia Arc SE; Thallia Arc SE; Arc SE laptop</t>
  </si>
  <si>
    <t>Lighter than Melpomene Nova Plus Dual-Screen Laptop [MEL-026-08] (1,610 g vs 1,818 g); Longer battery than Homonoia Flux Dual-Screen Laptop [HOM-033-09] (7 vs 6 hrs)</t>
  </si>
  <si>
    <t>Thalia Arc</t>
  </si>
  <si>
    <t>Arc SE Dual-Screen Laptop</t>
  </si>
  <si>
    <t>THA-030-09</t>
  </si>
  <si>
    <t>the Flux Ultra; Thalia Flux Ultra; Thali Flux Ultra; Flux Ultra laptop</t>
  </si>
  <si>
    <t>2x USB4 (USB-C), 2x USB-A 3.2, HDMI 2.1, SD card, 3.5mm audio, RJ-45 Ethernet, serial (RS-232), smart card reader</t>
  </si>
  <si>
    <t>Lighter than Priapus Drift SE Rugged Laptop [PRI-042-07] (2,992 g vs 3,534 g); Lower price than Selene Drift X Rugged Laptop [SEL-034-10] ($3,495.99 vs $3,855.99)</t>
  </si>
  <si>
    <t>Thalia Flux</t>
  </si>
  <si>
    <t>Flux Ultra Rugged Laptop</t>
  </si>
  <si>
    <t>Ultra, 64GB / 2TB</t>
  </si>
  <si>
    <t>THA-030-10</t>
  </si>
  <si>
    <t>the Nimbus Plus; Thalia Nimbus Plus; Thaliia Nimbus Plus; Nimbus Plus laptop</t>
  </si>
  <si>
    <t>Longer battery than Atropos Rift Ultra Mobile Workstation [ATR-035-10] (7 vs 5 hrs); Lower price than Metis Core Lite Mobile Workstation [MET-029-10] ($4,192.99 vs $4,341.99)</t>
  </si>
  <si>
    <t>Thalia Nimbus</t>
  </si>
  <si>
    <t>Nimbus Plus Mobile Workstation</t>
  </si>
  <si>
    <t>Plus, 64GB / 4TB</t>
  </si>
  <si>
    <t>AEO-031-01</t>
  </si>
  <si>
    <t>the Echo Plus; Aeolus Echo Plus; Aeoluus Echo Plus; Echo Plus laptop</t>
  </si>
  <si>
    <t>TN, 60Hz</t>
  </si>
  <si>
    <t>Lower price than Melpomene Flux Air 15" Budget Laptop [MEL-026-02] ($391.99 vs $473.99); Longer battery than Zephyrus Sable X 15" Budget Laptop [ZEP-032-01] (7 vs 6 hrs)</t>
  </si>
  <si>
    <t>Aeolus Echo</t>
  </si>
  <si>
    <t>Echo Plus 15" Budget Laptop</t>
  </si>
  <si>
    <t>AEO-031-02</t>
  </si>
  <si>
    <t>the Arc Plus; Aeolus Arc Plus; Aeeolus Arc Plus; Arc Plus laptop</t>
  </si>
  <si>
    <t>Longer battery than Auxo Aria Plus Student Laptop [AUX-038-01] (9 vs 7 hrs); Lighter than Selene Zen Ultra Student Laptop [SEL-034-01] (1,689 g vs 1,773 g)</t>
  </si>
  <si>
    <t>Aeolus Arc</t>
  </si>
  <si>
    <t>Arc Plus Student Laptop</t>
  </si>
  <si>
    <t>Plus, 16GB / 512GB</t>
  </si>
  <si>
    <t>AEO-031-03</t>
  </si>
  <si>
    <t>the Nimbus Ultra; Aeolus Nimbus Ultra; Aoelus Nimbus Ultra; Nimbus Ultra laptop</t>
  </si>
  <si>
    <t>Lower price than Terpsichore Arc Plus 15" Ultrabook [TER-039-06] ($1,275.99 vs $1,693.99); Lighter than Persephone Rift Plus 15" Ultrabook [PER-036-06] (1,545 g vs 1,646 g)</t>
  </si>
  <si>
    <t>Aeolus Nimbus</t>
  </si>
  <si>
    <t>Nimbus Ultra 15" Ultrabook</t>
  </si>
  <si>
    <t>AEO-031-04</t>
  </si>
  <si>
    <t>the Lumen Lite; Aeolus Lumen Lite; Aeoolus Lumen Lite; Lumen Lite laptop</t>
  </si>
  <si>
    <t>Lighter than Selene Aeon Pro 2-in-1 Convertible [SEL-034-04] (1,468 g vs 1,518 g); Longer battery than Homonoia Blaze SE 2-in-1 Convertible [HOM-033-03] (14 vs 12 hrs)</t>
  </si>
  <si>
    <t>Aeolus Lumen</t>
  </si>
  <si>
    <t>Lumen Lite 2-in-1 Convertible</t>
  </si>
  <si>
    <t>AEO-031-05</t>
  </si>
  <si>
    <t>the Apex Air; Aeolus Apex Air; Aoelus Apex Air; Apex Air laptop</t>
  </si>
  <si>
    <t>Lower price than Heracles Apex SE 14" Business Laptop [HER-037-04] ($1,507.99 vs $1,655.99); Longer battery than Hygieia Onyx Pro 14" Business Laptop [HYG-048-02] (16 vs 13 hrs)</t>
  </si>
  <si>
    <t>Aeolus Apex</t>
  </si>
  <si>
    <t>Apex Air 14" Business Laptop</t>
  </si>
  <si>
    <t>Air, 16GB / 1TB</t>
  </si>
  <si>
    <t>AEO-031-06</t>
  </si>
  <si>
    <t>the Arc Air; Aeolus Arc Air; Aeolos Arc Air; Arc Air laptop</t>
  </si>
  <si>
    <t>FCC, CE, UL 62368-1, EPEAT Gold, MIL-STD-810H, IP65</t>
  </si>
  <si>
    <t>Lower price than Heracles Flux Max Rugged Laptop [HER-037-08] ($1,696.99 vs $3,058.99); Longer battery than Demeter Flux Pro Rugged Laptop [DEM-028-09] (12 vs 9 hrs)</t>
  </si>
  <si>
    <t>Arc Air Rugged Laptop</t>
  </si>
  <si>
    <t>AEO-031-07</t>
  </si>
  <si>
    <t>the Crest SE; Aeolus Crest SE; Aeoluus Crest SE; Crest SE laptop</t>
  </si>
  <si>
    <t>Lower price than Homonoia Lumen 13" Ultrabook [HOM-033-04] ($1,800.99 vs $1,849.99); Lighter than Priapus Vibe X 13" Ultrabook [PRI-042-06] (1,150 g vs 1,157 g)</t>
  </si>
  <si>
    <t>Aeolus Crest</t>
  </si>
  <si>
    <t>Crest SE 13" Ultrabook</t>
  </si>
  <si>
    <t>AEO-031-08</t>
  </si>
  <si>
    <t>the Aeon Ultra; Aeolus Aeon Ultra; Aeolu Aeon Ultra; Aeon Ultra laptop</t>
  </si>
  <si>
    <t>Lower price than Heracles Flux Plus 16" Creator Laptop [HER-037-09] ($2,287.99 vs $3,496.99); Longer battery than Demeter Apex 16" Creator Laptop [DEM-028-07] (9 vs 6 hrs)</t>
  </si>
  <si>
    <t>Aeolus Aeon</t>
  </si>
  <si>
    <t>Aeon Ultra 16" Creator Laptop</t>
  </si>
  <si>
    <t>AEO-031-09</t>
  </si>
  <si>
    <t>the Spark; Aeolus Spark; Aoelus Spark; Spark laptop</t>
  </si>
  <si>
    <t>Longer battery than Metis Halo Lite 17" Gaming Laptop [MET-029-09] (6 vs 4 hrs); Lower price than Calliope Aeon X 17" Gaming Laptop [CAL-040-10] ($2,744.99 vs $3,521.99)</t>
  </si>
  <si>
    <t>Aeolus Spark</t>
  </si>
  <si>
    <t>Spark 17" Gaming Laptop</t>
  </si>
  <si>
    <t>AEO-031-10</t>
  </si>
  <si>
    <t>the Drift; Aeolus Drift; Aoelus Drift; Drift laptop</t>
  </si>
  <si>
    <t>Lighter than Thallo Titan Mobile Workstation [THA-046-10] (2,234 g vs 2,247 g); Lower price than Thalia Nimbus Plus Mobile Workstation [THA-030-10] ($3,497.99 vs $4,192.99)</t>
  </si>
  <si>
    <t>Aeolus Drift</t>
  </si>
  <si>
    <t>Drift Mobile Workstation</t>
  </si>
  <si>
    <t>Standard, 64GB / 2TB</t>
  </si>
  <si>
    <t>ZEP-032-01</t>
  </si>
  <si>
    <t>the Sable X; Zephyrus Sable X; Zeephyrus Sable X; Sable X laptop</t>
  </si>
  <si>
    <t>Lighter than Persephone Pulse Lite 15" Budget Laptop [PER-036-01] (1,603 g vs 1,634 g); Lower price than Thanatos Prism Max 15" Budget Laptop [THA-049-02] ($312.99 vs $586.99)</t>
  </si>
  <si>
    <t>Zephyrus Sable</t>
  </si>
  <si>
    <t>Sable X 15" Budget Laptop</t>
  </si>
  <si>
    <t>X, 8GB / 256GB</t>
  </si>
  <si>
    <t>ZEP-032-02</t>
  </si>
  <si>
    <t>the Pulse; Zephyrus Pulse; Zehpyrus Pulse; Pulse laptop</t>
  </si>
  <si>
    <t>Intel Core i3-N305</t>
  </si>
  <si>
    <t>Lighter than Atropos Blaze Plus Chromebook [ATR-035-02] (1,165 g vs 1,318 g); Longer battery than Momus Prism Chromebook [MOM-043-01] (13 vs 12 hrs)</t>
  </si>
  <si>
    <t>Zephyrus Pulse</t>
  </si>
  <si>
    <t>Pulse Chromebook</t>
  </si>
  <si>
    <t>Standard, 8GB / 128GB</t>
  </si>
  <si>
    <t>ZEP-032-03</t>
  </si>
  <si>
    <t>the Zen Pro; Zephyrus Zen Pro; Zephirus Zen Pro; Zen Pro laptop</t>
  </si>
  <si>
    <t>Lighter than Demeter Lumen Plus Student Laptop [DEM-028-02] (1,524 g vs 1,541 g); Longer battery than Rhea Sable Student Laptop [RHE-047-02] (11 vs 9 hrs)</t>
  </si>
  <si>
    <t>Zephyrus Zen</t>
  </si>
  <si>
    <t>Zen Pro Student Laptop</t>
  </si>
  <si>
    <t>Pro, 16GB / 512GB</t>
  </si>
  <si>
    <t>ZEP-032-04</t>
  </si>
  <si>
    <t>the Core Lite; Zephyrus Core Lite; Zepyhrus Core Lite; Core Lite laptop</t>
  </si>
  <si>
    <t>Lighter than Momus Onyx X 14" Business Laptop [MOM-043-10] (1,228 g vs 1,278 g); Lower price than Selene Crest Air 14" Business Laptop [SEL-034-05] ($753.99 vs $1,528.99)</t>
  </si>
  <si>
    <t>Zephyrus Core</t>
  </si>
  <si>
    <t>Core Lite 14" Business Laptop</t>
  </si>
  <si>
    <t>ZEP-032-05</t>
  </si>
  <si>
    <t>the Nova Air; Zephyrus Nova Air; Zepphyrus Nova Air; Nova Air laptop</t>
  </si>
  <si>
    <t>Lower price than Calliope Aeon Ultra 13" Ultrabook [CAL-040-04] ($1,218.99 vs $1,433.99); Longer battery than Metis Crest Plus 13" Ultrabook [MET-029-04] (18 vs 15 hrs)</t>
  </si>
  <si>
    <t>Zephyrus Nova</t>
  </si>
  <si>
    <t>Nova Air 13" Ultrabook</t>
  </si>
  <si>
    <t>ZEP-032-06</t>
  </si>
  <si>
    <t>the Zen Lite; Zephyrus Zen Lite; Zephyurs Zen Lite; Zen Lite laptop</t>
  </si>
  <si>
    <t>NVIDIA GeForce RTX 4050 6GB Laptop GPU</t>
  </si>
  <si>
    <t>IPS, 165Hz</t>
  </si>
  <si>
    <t>Longer battery than Selene Strata Pro 15" Gaming Laptop [SEL-034-08] (7 vs 4 hrs); Lower price than Heracles Core Pro 15" Gaming Laptop [HER-037-07] ($1,475.99 vs $1,846.99)</t>
  </si>
  <si>
    <t>Zen Lite 15" Gaming Laptop</t>
  </si>
  <si>
    <t>Lite, 32GB / 1TB</t>
  </si>
  <si>
    <t>ZEP-032-07</t>
  </si>
  <si>
    <t>the Nova Pro; Zephyrus Nova Pro; Zephyurs Nova Pro; Nova Pro laptop</t>
  </si>
  <si>
    <t>Longer battery than Momus Blaze Ultra 15" Ultrabook [MOM-043-04] (14 vs 13 hrs); Lighter than Dolos Pulse Plus 15" Ultrabook [DOL-045-06] (1,553 g vs 1,689 g)</t>
  </si>
  <si>
    <t>Nova Pro 15" Ultrabook</t>
  </si>
  <si>
    <t>Pro, 16GB / 1TB</t>
  </si>
  <si>
    <t>ZEP-032-08</t>
  </si>
  <si>
    <t>the Lumen Pro; Zephyrus Lumen Pro; Zephirus Lumen Pro; Lumen Pro laptop</t>
  </si>
  <si>
    <t>Lighter than Polyhymnia Echo Pro 17" Gaming Laptop [POL-041-07] (3,344 g vs 3,363 g); Lower price than Priapus Volt 17" Gaming Laptop [PRI-042-10] ($2,346.99 vs $3,580.99)</t>
  </si>
  <si>
    <t>Zephyrus Lumen</t>
  </si>
  <si>
    <t>Lumen Pro 17" Gaming Laptop</t>
  </si>
  <si>
    <t>ZEP-032-09</t>
  </si>
  <si>
    <t>the Quanta X; Zephyrus Quanta X; Zepyhrus Quanta X; Quanta X laptop</t>
  </si>
  <si>
    <t>Longer battery than Homonoia Flux Dual-Screen Laptop [HOM-033-09] (11 vs 6 hrs); Lighter than Auxo Arc Air Dual-Screen Laptop [AUX-038-09] (1,702 g vs 1,830 g)</t>
  </si>
  <si>
    <t>Zephyrus Quanta</t>
  </si>
  <si>
    <t>Quanta X Dual-Screen Laptop</t>
  </si>
  <si>
    <t>ZEP-032-10</t>
  </si>
  <si>
    <t>the Drift X; Zephyrus Drift X; Zephyru Drift X; Drift X laptop</t>
  </si>
  <si>
    <t>Longer battery than Metis Drift Pro Rugged Laptop [MET-029-08] (11 vs 10 hrs); Lighter than Priapus Drift SE Rugged Laptop [PRI-042-07] (3,477 g vs 3,534 g)</t>
  </si>
  <si>
    <t>Zephyrus Drift</t>
  </si>
  <si>
    <t>Drift X Rugged Laptop</t>
  </si>
  <si>
    <t>X, 64GB / 4TB</t>
  </si>
  <si>
    <t>HOM-033-01</t>
  </si>
  <si>
    <t>the Core; Homonoia Core; Homonoi Core; Core laptop</t>
  </si>
  <si>
    <t>Lower price than Demeter Lumen Plus Student Laptop [DEM-028-02] ($387.99 vs $493.99); Lighter than Atropos Prism Plus Student Laptop [ATR-035-03] (1,640 g vs 1,656 g)</t>
  </si>
  <si>
    <t>Homonoia Core</t>
  </si>
  <si>
    <t>Core Student Laptop</t>
  </si>
  <si>
    <t>Standard, 8GB / 256GB</t>
  </si>
  <si>
    <t>HOM-033-02</t>
  </si>
  <si>
    <t>the Orbit Pro; Homonoia Orbit Pro; Homonoiia Orbit Pro; Orbit Pro laptop</t>
  </si>
  <si>
    <t>Lower price than Thanatos Prism Max 15" Budget Laptop [THA-049-02] ($479.99 vs $586.99); Lighter than Terpsichore Vertex 15" Budget Laptop [TER-039-01] (1,851 g vs 1,856 g)</t>
  </si>
  <si>
    <t>Homonoia Orbit</t>
  </si>
  <si>
    <t>Orbit Pro 15" Budget Laptop</t>
  </si>
  <si>
    <t>Pro, 8GB / 256GB</t>
  </si>
  <si>
    <t>HOM-033-03</t>
  </si>
  <si>
    <t>the Blaze SE; Homonoia Blaze SE; Homonnoia Blaze SE; Blaze SE laptop</t>
  </si>
  <si>
    <t>Lower price than Rhea Echo Plus 2-in-1 Convertible [RHE-047-04] ($857.99 vs $871.99); Lighter than Thanatos Core 2-in-1 Convertible [THA-049-05] (1,490 g vs 1,529 g)</t>
  </si>
  <si>
    <t>Homonoia Blaze</t>
  </si>
  <si>
    <t>Blaze SE 2-in-1 Convertible</t>
  </si>
  <si>
    <t>SE, 16GB / 512GB</t>
  </si>
  <si>
    <t>HOM-033-04</t>
  </si>
  <si>
    <t>the Lumen; Homonoia Lumen; Hommonoia Lumen; Lumen laptop</t>
  </si>
  <si>
    <t>Longer battery than Metis Crest Plus 13" Ultrabook [MET-029-04] (18 vs 15 hrs); Lighter than Persephone Blaze Air 13" Ultrabook [PER-036-04] (1,007 g vs 1,229 g)</t>
  </si>
  <si>
    <t>Homonoia Lumen</t>
  </si>
  <si>
    <t>Lumen 13" Ultrabook</t>
  </si>
  <si>
    <t>HOM-033-05</t>
  </si>
  <si>
    <t>the Aeon Plus; Homonoia Aeon Plus; Homonooia Aeon Plus; Aeon Plus laptop</t>
  </si>
  <si>
    <t>Longer battery than Atropos Vertex 15" Ultrabook [ATR-035-04] (14 vs 11 hrs); Lower price than Selene Axis Plus 15" Ultrabook [SEL-034-07] ($1,973.99 vs $2,121.99)</t>
  </si>
  <si>
    <t>Homonoia Aeon</t>
  </si>
  <si>
    <t>Aeon Plus 15" Ultrabook</t>
  </si>
  <si>
    <t>HOM-033-06</t>
  </si>
  <si>
    <t>the Echo Air; Homonoia Echo Air; Hommonoia Echo Air; Echo Air laptop</t>
  </si>
  <si>
    <t>FCC, CE, UL 62368-1, EPEAT Silver, TCO Certified, MIL-STD-810H</t>
  </si>
  <si>
    <t>Lighter than Zephyrus Core Lite 14" Business Laptop [ZEP-032-04] (1,164 g vs 1,228 g); Lower price than Chronos Aeon Pro 14" Business Laptop [CHR-050-06] ($2,007.99 vs $2,189.99)</t>
  </si>
  <si>
    <t>Homonoia Echo</t>
  </si>
  <si>
    <t>Echo Air 14" Business Laptop</t>
  </si>
  <si>
    <t>Air, 32GB / 2TB</t>
  </si>
  <si>
    <t>HOM-033-07</t>
  </si>
  <si>
    <t>the Spark SE; Homonoia Spark SE; Homonoiaa Spark SE; Spark SE laptop</t>
  </si>
  <si>
    <t>Lower price than Priapus Zen Mobile Workstation [PRI-042-09] ($2,047.99 vs $2,413.99); Lighter than Thalia Nimbus Plus Mobile Workstation [THA-030-10] (2,314 g vs 2,895 g)</t>
  </si>
  <si>
    <t>Homonoia Spark</t>
  </si>
  <si>
    <t>Spark SE Mobile Workstation</t>
  </si>
  <si>
    <t>HOM-033-08</t>
  </si>
  <si>
    <t>the Zen; Homonoia Zen; Homoonia Zen; Zen laptop</t>
  </si>
  <si>
    <t>Lower price than Calliope Drift X 15" Gaming Laptop [CAL-040-07] ($2,203.99 vs $2,314.99); Lighter than Terpsichore Quanta Plus 15" Gaming Laptop [TER-039-03] (2,383 g vs 2,496 g)</t>
  </si>
  <si>
    <t>Homonoia Zen</t>
  </si>
  <si>
    <t>Zen 15" Gaming Laptop</t>
  </si>
  <si>
    <t>HOM-033-09</t>
  </si>
  <si>
    <t>the Flux; Homonoia Flux; Homonoi Flux; Flux laptop</t>
  </si>
  <si>
    <t>Lighter than Metis Sable Ultra Dual-Screen Laptop [MET-029-05] (1,507 g vs 1,873 g); Lower price than Boreas Lumen Ultra Dual-Screen Laptop [BOR-044-07] ($2,275.99 vs $2,587.99)</t>
  </si>
  <si>
    <t>Homonoia Flux</t>
  </si>
  <si>
    <t>Flux Dual-Screen Laptop</t>
  </si>
  <si>
    <t>HOM-033-10</t>
  </si>
  <si>
    <t>the Aeon; Homonoia Aeon; Homonoiia Aeon; Aeon laptop</t>
  </si>
  <si>
    <t>Mini-LED, 165Hz</t>
  </si>
  <si>
    <t>Longer battery than Demeter Apex 16" Creator Laptop [DEM-028-07] (8 vs 6 hrs); Lower price than Hygieia Quanta SE 16" Creator Laptop [HYG-048-09] ($2,633.99 vs $3,199.99)</t>
  </si>
  <si>
    <t>Aeon 16" Creator Laptop</t>
  </si>
  <si>
    <t>SEL-034-01</t>
  </si>
  <si>
    <t>the Zen Ultra; Selene Zen Ultra; Selenne Zen Ultra; Zen Ultra laptop</t>
  </si>
  <si>
    <t>Longer battery than Demeter Lumen Plus Student Laptop [DEM-028-02] (11 vs 9 hrs); Lower price than Momus Blaze Pro Student Laptop [MOM-043-03] ($509.99 vs $644.99)</t>
  </si>
  <si>
    <t>Selene Zen</t>
  </si>
  <si>
    <t>Zen Ultra Student Laptop</t>
  </si>
  <si>
    <t>Ultra, 16GB / 512GB</t>
  </si>
  <si>
    <t>SEL-034-02</t>
  </si>
  <si>
    <t>the Vertex; Selene Vertex; Selen Vertex; Vertex laptop</t>
  </si>
  <si>
    <t>Longer battery than Zephyrus Sable X 15" Budget Laptop [ZEP-032-01] (7 vs 6 hrs); Lighter than Melpomene Flux Air 15" Budget Laptop [MEL-026-02] (1,633 g vs 1,706 g)</t>
  </si>
  <si>
    <t>Selene Vertex</t>
  </si>
  <si>
    <t>Vertex 15" Budget Laptop</t>
  </si>
  <si>
    <t>SEL-034-03</t>
  </si>
  <si>
    <t>the Strata Air; Selene Strata Air; Selnee Strata Air; Strata Air laptop</t>
  </si>
  <si>
    <t>Lower price than Auxo Prism Plus 13" Ultrabook [AUX-038-03] ($1,032.99 vs $1,321.99); Longer battery than Dolos Onyx Ultra 13" Ultrabook [DOL-045-05] (14 vs 13 hrs)</t>
  </si>
  <si>
    <t>Selene Strata</t>
  </si>
  <si>
    <t>Strata Air 13" Ultrabook</t>
  </si>
  <si>
    <t>SEL-034-04</t>
  </si>
  <si>
    <t>the Aeon Pro; Selene Aeon Pro; Selenee Aeon Pro; Aeon Pro laptop</t>
  </si>
  <si>
    <t>Lighter than Hygieia Core 2-in-1 Convertible [HYG-048-03] (1,518 g vs 1,597 g); Longer battery than Momus Onyx Air 2-in-1 Convertible [MOM-043-06] (15 vs 10 hrs)</t>
  </si>
  <si>
    <t>Selene Aeon</t>
  </si>
  <si>
    <t>Aeon Pro 2-in-1 Convertible</t>
  </si>
  <si>
    <t>SEL-034-05</t>
  </si>
  <si>
    <t>the Crest Air; Selene Crest Air; Selenne Crest Air; Crest Air laptop</t>
  </si>
  <si>
    <t>Longer battery than Homonoia Echo Air 14" Business Laptop [HOM-033-06] (15 vs 10 hrs); Lower price than Heracles Apex SE 14" Business Laptop [HER-037-04] ($1,528.99 vs $1,655.99)</t>
  </si>
  <si>
    <t>Selene Crest</t>
  </si>
  <si>
    <t>Crest Air 14" Business Laptop</t>
  </si>
  <si>
    <t>SEL-034-06</t>
  </si>
  <si>
    <t>the Vibe Max; Selene Vibe Max; Sellene Vibe Max; Vibe Max laptop</t>
  </si>
  <si>
    <t>Lower price than Hygieia Spark Plus Mobile Workstation [HYG-048-10] ($2,067.99 vs $4,632.99); Longer battery than Terpsichore Aeon Plus Mobile Workstation [TER-039-10] (10 vs 8 hrs)</t>
  </si>
  <si>
    <t>Selene Vibe</t>
  </si>
  <si>
    <t>Vibe Max Mobile Workstation</t>
  </si>
  <si>
    <t>Max, 32GB / 2TB</t>
  </si>
  <si>
    <t>SEL-034-07</t>
  </si>
  <si>
    <t>the Axis Plus; Selene Axis Plus; Selenne Axis Plus; Axis Plus laptop</t>
  </si>
  <si>
    <t>Lighter than Aeolus Nimbus Ultra 15" Ultrabook [AEO-031-03] (1,533 g vs 1,545 g); Longer battery than Boreas Nova Lite 15" Ultrabook [BOR-044-04] (13 vs 10 hrs)</t>
  </si>
  <si>
    <t>Selene Axis</t>
  </si>
  <si>
    <t>Axis Plus 15" Ultrabook</t>
  </si>
  <si>
    <t>SEL-034-08</t>
  </si>
  <si>
    <t>the Strata Pro; Selene Strata Pro; Sleene Strata Pro; Strata Pro laptop</t>
  </si>
  <si>
    <t>Lighter than Momus Echo Plus 15" Gaming Laptop [MOM-043-09] (2,310 g vs 2,380 g); Lower price than Thanatos Strata Plus 15" Gaming Laptop [THA-049-08] ($2,474.99 vs $2,486.99)</t>
  </si>
  <si>
    <t>Strata Pro 15" Gaming Laptop</t>
  </si>
  <si>
    <t>SEL-034-09</t>
  </si>
  <si>
    <t>the Aeon Air; Selene Aeon Air; Selenee Aeon Air; Aeon Air laptop</t>
  </si>
  <si>
    <t>Lighter than Thalia Apex Pro 16" Creator Laptop [THA-030-07] (1,957 g vs 2,175 g); Longer battery than Dolos Crest 16" Creator Laptop [DOL-045-09] (11 vs 8 hrs)</t>
  </si>
  <si>
    <t>Aeon Air 16" Creator Laptop</t>
  </si>
  <si>
    <t>SEL-034-10</t>
  </si>
  <si>
    <t>the Drift X; Selene Drift X; Sleene Drift X; Drift X laptop</t>
  </si>
  <si>
    <t>Lighter than Aeolus Arc Air Rugged Laptop [AEO-031-06] (2,960 g vs 2,986 g); Longer battery than Priapus Drift SE Rugged Laptop [PRI-042-07] (15 vs 11 hrs)</t>
  </si>
  <si>
    <t>Selene Drift</t>
  </si>
  <si>
    <t>ATR-035-01</t>
  </si>
  <si>
    <t>the Titan; Atropos Titan; Atroops Titan; Titan laptop</t>
  </si>
  <si>
    <t>Lower price than Thallo Drift X 15" Budget Laptop [THA-046-02] ($314.99 vs $462.99); Lighter than Aeolus Echo Plus 15" Budget Laptop [AEO-031-01] (1,757 g vs 1,850 g)</t>
  </si>
  <si>
    <t>Atropos Titan</t>
  </si>
  <si>
    <t>Titan 15" Budget Laptop</t>
  </si>
  <si>
    <t>ATR-035-02</t>
  </si>
  <si>
    <t>the Blaze Plus; Atropos Blaze Plus; Atropo Blaze Plus; Blaze Plus laptop</t>
  </si>
  <si>
    <t>Lighter than Heracles Crest Ultra Chromebook [HER-037-01] (1,318 g vs 1,392 g); Lower price than Priapus Volt Max Chromebook [PRI-042-03] ($579.99 vs $667.99)</t>
  </si>
  <si>
    <t>Atropos Blaze</t>
  </si>
  <si>
    <t>Blaze Plus Chromebook</t>
  </si>
  <si>
    <t>Plus, 8GB / 128GB</t>
  </si>
  <si>
    <t>ATR-035-03</t>
  </si>
  <si>
    <t>the Prism Plus; Atropos Prism Plus; Atroposs Prism Plus; Prism Plus laptop</t>
  </si>
  <si>
    <t>Lower price than Zephyrus Zen Pro Student Laptop [ZEP-032-03] ($605.99 vs $700.99); Longer battery than Momus Blaze Pro Student Laptop [MOM-043-03] (9 vs 7 hrs)</t>
  </si>
  <si>
    <t>Atropos Prism</t>
  </si>
  <si>
    <t>Prism Plus Student Laptop</t>
  </si>
  <si>
    <t>ATR-035-04</t>
  </si>
  <si>
    <t>the Vertex; Atropos Vertex; Atropo Vertex; Vertex laptop</t>
  </si>
  <si>
    <t>Lighter than Momus Blaze Ultra 15" Ultrabook [MOM-043-04] (1,653 g vs 1,654 g); Lower price than Zephyrus Nova Pro 15" Ultrabook [ZEP-032-07] ($1,188.99 vs $1,929.99)</t>
  </si>
  <si>
    <t>Atropos Vertex</t>
  </si>
  <si>
    <t>Vertex 15" Ultrabook</t>
  </si>
  <si>
    <t>ATR-035-05</t>
  </si>
  <si>
    <t>the Nova; Atropos Nova; Attropos Nova; Nova laptop</t>
  </si>
  <si>
    <t>Lower price than Polyhymnia Aeon Ultra Dual-Screen Laptop [POL-041-08] ($1,335.99 vs $2,647.99); Lighter than Demeter Titan Lite Dual-Screen Laptop [DEM-028-08] (1,506 g vs 1,575 g)</t>
  </si>
  <si>
    <t>Atropos Nova</t>
  </si>
  <si>
    <t>Nova Dual-Screen Laptop</t>
  </si>
  <si>
    <t>ATR-035-06</t>
  </si>
  <si>
    <t>the Volt SE; Atropos Volt SE; Atroposs Volt SE; Volt SE laptop</t>
  </si>
  <si>
    <t>Longer battery than Thallo Volt Pro 14" Business Laptop [THA-046-05] (12 vs 10 hrs); Lighter than Selene Crest Air 14" Business Laptop [SEL-034-05] (1,338 g vs 1,448 g)</t>
  </si>
  <si>
    <t>Atropos Volt</t>
  </si>
  <si>
    <t>Volt SE 14" Business Laptop</t>
  </si>
  <si>
    <t>ATR-035-07</t>
  </si>
  <si>
    <t>the Lumen Air; Atropos Lumen Air; Atroppos Lumen Air; Lumen Air laptop</t>
  </si>
  <si>
    <t>Longer battery than Aristaeus Vertex Rugged Laptop [ARI-027-07] (15 vs 8 hrs); Lower price than Boreas Strata Rugged Laptop [BOR-044-10] ($1,722.99 vs $3,411.99)</t>
  </si>
  <si>
    <t>Atropos Lumen</t>
  </si>
  <si>
    <t>Lumen Air Rugged Laptop</t>
  </si>
  <si>
    <t>ATR-035-08</t>
  </si>
  <si>
    <t>the Echo Max; Atropos Echo Max; Atroposs Echo Max; Echo Max laptop</t>
  </si>
  <si>
    <t>Longer battery than Heracles Core Pro 15" Gaming Laptop [HER-037-07] (8 vs 7 hrs); Lighter than Thallo Vertex 15" Gaming Laptop [THA-046-04] (2,431 g vs 2,465 g)</t>
  </si>
  <si>
    <t>Atropos Echo</t>
  </si>
  <si>
    <t>Echo Max 15" Gaming Laptop</t>
  </si>
  <si>
    <t>ATR-035-09</t>
  </si>
  <si>
    <t>the Apex; Atropos Apex; Attropos Apex; Apex laptop</t>
  </si>
  <si>
    <t>Lower price than Thanatos Echo Lite 16" Creator Laptop [THA-049-09] ($2,748.99 vs $3,192.99); Lighter than Melpomene Spark 16" Creator Laptop [MEL-026-06] (2,240 g vs 2,245 g)</t>
  </si>
  <si>
    <t>Atropos Apex</t>
  </si>
  <si>
    <t>ATR-035-10</t>
  </si>
  <si>
    <t>the Rift Ultra; Atropos Rift Ultra; Atroopos Rift Ultra; Rift Ultra laptop</t>
  </si>
  <si>
    <t>Lower price than Hygieia Spark Plus Mobile Workstation [HYG-048-10] ($4,611.99 vs $4,632.99); Lighter than Thalia Nimbus Plus Mobile Workstation [THA-030-10] (2,753 g vs 2,895 g)</t>
  </si>
  <si>
    <t>Atropos Rift</t>
  </si>
  <si>
    <t>Rift Ultra Mobile Workstation</t>
  </si>
  <si>
    <t>Ultra, 64GB / 4TB</t>
  </si>
  <si>
    <t>PER-036-01</t>
  </si>
  <si>
    <t>the Pulse Lite; Persephone Pulse Lite; Persepphone Pulse Lite; Pulse Lite laptop</t>
  </si>
  <si>
    <t>Lower price than Aristaeus Axis 15" Budget Laptop [ARI-027-02] ($427.99 vs $572.99); Lighter than Thanatos Prism Max 15" Budget Laptop [THA-049-02] (1,634 g vs 1,712 g)</t>
  </si>
  <si>
    <t>Persephone Pulse</t>
  </si>
  <si>
    <t>Pulse Lite 15" Budget Laptop</t>
  </si>
  <si>
    <t>Lite, 8GB / 256GB</t>
  </si>
  <si>
    <t>PER-036-02</t>
  </si>
  <si>
    <t>the Crest Max; Persephone Crest Max; Persehpone Crest Max; Crest Max laptop</t>
  </si>
  <si>
    <t>Lighter than Zephyrus Core Lite 14" Business Laptop [ZEP-032-04] (1,221 g vs 1,228 g); Lower price than Terpsichore Blaze Lite 14" Business Laptop [TER-039-05] ($801.99 vs $1,467.99)</t>
  </si>
  <si>
    <t>Persephone Crest</t>
  </si>
  <si>
    <t>Crest Max 14" Business Laptop</t>
  </si>
  <si>
    <t>PER-036-03</t>
  </si>
  <si>
    <t>the Lumen SE; Persephone Lumen SE; Pesrephone Lumen SE; Lumen SE laptop</t>
  </si>
  <si>
    <t>Lighter than Aeolus Lumen Lite 2-in-1 Convertible [AEO-031-04] (1,354 g vs 1,468 g); Lower price than Hygieia Core 2-in-1 Convertible [HYG-048-03] ($891.99 vs $1,277.99)</t>
  </si>
  <si>
    <t>Persephone Lumen</t>
  </si>
  <si>
    <t>Lumen SE 2-in-1 Convertible</t>
  </si>
  <si>
    <t>PER-036-04</t>
  </si>
  <si>
    <t>the Blaze Air; Persephone Blaze Air; Perrsephone Blaze Air; Blaze Air laptop</t>
  </si>
  <si>
    <t>Lower price than Aeolus Crest SE 13" Ultrabook [AEO-031-07] ($985.99 vs $1,800.99); Longer battery than Aristaeus Sable 13" Ultrabook [ARI-027-04] (19 vs 13 hrs)</t>
  </si>
  <si>
    <t>Persephone Blaze</t>
  </si>
  <si>
    <t>Blaze Air 13" Ultrabook</t>
  </si>
  <si>
    <t>Air, 16GB / 512GB</t>
  </si>
  <si>
    <t>PER-036-05</t>
  </si>
  <si>
    <t>the Wave Max; Persephone Wave Max; Persephhone Wave Max; Wave Max laptop</t>
  </si>
  <si>
    <t>Lower price than Thallo Quanta Ultra Dual-Screen Laptop [THA-046-08] ($1,257.99 vs $2,911.99); Longer battery than Momus Wave Lite Dual-Screen Laptop [MOM-043-05] (9 vs 7 hrs)</t>
  </si>
  <si>
    <t>Persephone Wave</t>
  </si>
  <si>
    <t>Wave Max Dual-Screen Laptop</t>
  </si>
  <si>
    <t>PER-036-06</t>
  </si>
  <si>
    <t>the Rift Plus; Persephone Rift Plus; Persephon Rift Plus; Rift Plus laptop</t>
  </si>
  <si>
    <t>Lower price than Chronos Volt Plus 15" Ultrabook [CHR-050-05] ($1,630.99 vs $1,919.99); Longer battery than Boreas Nova Lite 15" Ultrabook [BOR-044-04] (11 vs 10 hrs)</t>
  </si>
  <si>
    <t>Persephone Rift</t>
  </si>
  <si>
    <t>Rift Plus 15" Ultrabook</t>
  </si>
  <si>
    <t>PER-036-07</t>
  </si>
  <si>
    <t>the Strata Air; Persephone Strata Air; Perspehone Strata Air; Strata Air laptop</t>
  </si>
  <si>
    <t>Lower price than Demeter Core Ultra 15" Gaming Laptop [DEM-028-06] ($1,876.99 vs $2,411.99); Lighter than Thalia Pulse Max 15" Gaming Laptop [THA-030-06] (2,160 g vs 2,208 g)</t>
  </si>
  <si>
    <t>Persephone Strata</t>
  </si>
  <si>
    <t>Strata Air 15" Gaming Laptop</t>
  </si>
  <si>
    <t>Air, 32GB / 1TB</t>
  </si>
  <si>
    <t>PER-036-08</t>
  </si>
  <si>
    <t>the Vibe; Persephone Vibe; Persephhone Vibe; Vibe laptop</t>
  </si>
  <si>
    <t>Lower price than Atropos Rift Ultra Mobile Workstation [ATR-035-10] ($2,083.99 vs $4,611.99); Lighter than Hygieia Spark Plus Mobile Workstation [HYG-048-10] (2,692 g vs 2,784 g)</t>
  </si>
  <si>
    <t>Persephone Vibe</t>
  </si>
  <si>
    <t>Vibe Mobile Workstation</t>
  </si>
  <si>
    <t>PER-036-09</t>
  </si>
  <si>
    <t>the Lumen Pro; Persephone Lumen Pro; Perssephone Lumen Pro; Lumen Pro laptop</t>
  </si>
  <si>
    <t>Lighter than Zephyrus Lumen Pro 17" Gaming Laptop [ZEP-032-08] (2,969 g vs 3,344 g); Lower price than Aeolus Spark 17" Gaming Laptop [AEO-031-09] ($2,639.99 vs $2,744.99)</t>
  </si>
  <si>
    <t>PER-036-10</t>
  </si>
  <si>
    <t>the Crest Air; Persephone Crest Air; Persephonee Crest Air; Crest Air laptop</t>
  </si>
  <si>
    <t>Longer battery than Rhea Strata Ultra Rugged Laptop [RHE-047-08] (11 vs 9 hrs); Lighter than Metis Drift Pro Rugged Laptop [MET-029-08] (2,755 g vs 2,836 g)</t>
  </si>
  <si>
    <t>Crest Air Rugged Laptop</t>
  </si>
  <si>
    <t>Air, 64GB / 4TB</t>
  </si>
  <si>
    <t>HER-037-01</t>
  </si>
  <si>
    <t>the Crest Ultra; Heracles Crest Ultra; Heracels Crest Ultra; Crest Ultra laptop</t>
  </si>
  <si>
    <t>Lower price than Priapus Volt Max Chromebook [PRI-042-03] ($446.99 vs $667.99); Lighter than Metis Blaze SE Chromebook [MET-029-02] (1,392 g vs 1,454 g)</t>
  </si>
  <si>
    <t>Heracles Crest</t>
  </si>
  <si>
    <t>Crest Ultra Chromebook</t>
  </si>
  <si>
    <t>Ultra, 8GB / 128GB</t>
  </si>
  <si>
    <t>HER-037-02</t>
  </si>
  <si>
    <t>the Nova Max; Heracles Nova Max; Herracles Nova Max; Nova Max laptop</t>
  </si>
  <si>
    <t>Longer battery than Atropos Titan 15" Budget Laptop [ATR-035-01] (8 vs 6 hrs); Lighter than Thanatos Prism Max 15" Budget Laptop [THA-049-02] (1,708 g vs 1,712 g)</t>
  </si>
  <si>
    <t>Heracles Nova</t>
  </si>
  <si>
    <t>Nova Max 15" Budget Laptop</t>
  </si>
  <si>
    <t>HER-037-03</t>
  </si>
  <si>
    <t>the Apex X; Heracles Apex X; Heeracles Apex X; Apex X laptop</t>
  </si>
  <si>
    <t>Longer battery than Momus Blaze Pro Student Laptop [MOM-043-03] (12 vs 7 hrs); Lower price than Aristaeus Pulse Student Laptop [ARI-027-03] ($645.99 vs $760.99)</t>
  </si>
  <si>
    <t>Heracles Apex</t>
  </si>
  <si>
    <t>Apex X Student Laptop</t>
  </si>
  <si>
    <t>X, 16GB / 512GB</t>
  </si>
  <si>
    <t>HER-037-04</t>
  </si>
  <si>
    <t>the Apex SE; Heracles Apex SE; Heeracles Apex SE; Apex SE laptop</t>
  </si>
  <si>
    <t>Lighter than Demeter Prism SE 14" Business Laptop [DEM-028-05] (1,345 g vs 1,364 g); Longer battery than Aeolus Apex Air 14" Business Laptop [AEO-031-05] (18 vs 16 hrs)</t>
  </si>
  <si>
    <t>Apex SE 14" Business Laptop</t>
  </si>
  <si>
    <t>HER-037-05</t>
  </si>
  <si>
    <t>the Vibe Lite; Heracles Vibe Lite; Heeracles Vibe Lite; Vibe Lite laptop</t>
  </si>
  <si>
    <t>Lower price than Polyhymnia Echo Pro 17" Gaming Laptop [POL-041-07] ($1,713.99 vs $2,204.99); Longer battery than Persephone Lumen Pro 17" Gaming Laptop [PER-036-09] (4 vs 3 hrs)</t>
  </si>
  <si>
    <t>Heracles Vibe</t>
  </si>
  <si>
    <t>Vibe Lite 17" Gaming Laptop</t>
  </si>
  <si>
    <t>HER-037-06</t>
  </si>
  <si>
    <t>the Orbit Max; Heracles Orbit Max; Herakles Orbit Max; Orbit Max laptop</t>
  </si>
  <si>
    <t>Lighter than Chronos Core Max 13" Ultrabook [CHR-050-02] (1,191 g vs 1,240 g); Lower price than Homonoia Lumen 13" Ultrabook [HOM-033-04] ($1,794.99 vs $1,849.99)</t>
  </si>
  <si>
    <t>Heracles Orbit</t>
  </si>
  <si>
    <t>Orbit Max 13" Ultrabook</t>
  </si>
  <si>
    <t>HER-037-07</t>
  </si>
  <si>
    <t>the Core Pro; Heracles Core Pro; Heracle Core Pro; Core Pro laptop</t>
  </si>
  <si>
    <t>Lighter than Atropos Echo Max 15" Gaming Laptop [ATR-035-08] (2,138 g vs 2,431 g); Longer battery than Boreas Titan 15" Gaming Laptop [BOR-044-05] (7 vs 4 hrs)</t>
  </si>
  <si>
    <t>Heracles Core</t>
  </si>
  <si>
    <t>Core Pro 15" Gaming Laptop</t>
  </si>
  <si>
    <t>HER-037-08</t>
  </si>
  <si>
    <t>the Flux Max; Heracles Flux Max; Heraclles Flux Max; Flux Max laptop</t>
  </si>
  <si>
    <t>Lighter than Metis Drift Pro Rugged Laptop [MET-029-08] (2,440 g vs 2,836 g); Longer battery than Rhea Strata Ultra Rugged Laptop [RHE-047-08] (14 vs 9 hrs)</t>
  </si>
  <si>
    <t>Heracles Flux</t>
  </si>
  <si>
    <t>Flux Max Rugged Laptop</t>
  </si>
  <si>
    <t>Max, 64GB / 2TB</t>
  </si>
  <si>
    <t>HER-037-09</t>
  </si>
  <si>
    <t>the Flux Plus; Heracles Flux Plus; Heracle Flux Plus; Flux Plus laptop</t>
  </si>
  <si>
    <t>None verified</t>
  </si>
  <si>
    <t>Flux Plus 16" Creator Laptop</t>
  </si>
  <si>
    <t>Plus, 64GB / 2TB</t>
  </si>
  <si>
    <t>HER-037-10</t>
  </si>
  <si>
    <t>the Crest; Heracles Crest; Heraclles Crest; Crest laptop</t>
  </si>
  <si>
    <t>FCC, CE, UL 62368-1, EPEAT Bronze, TCO Certified, MIL-STD-810H</t>
  </si>
  <si>
    <t>Longer battery than Aeolus Drift Mobile Workstation [AEO-031-10] (8 vs 6 hrs); Lighter than Thalia Nimbus Plus Mobile Workstation [THA-030-10] (2,382 g vs 2,895 g)</t>
  </si>
  <si>
    <t>Crest Mobile Workstation</t>
  </si>
  <si>
    <t>Standard, 64GB / 4TB</t>
  </si>
  <si>
    <t>AUX-038-01</t>
  </si>
  <si>
    <t>the Aria Plus; Auxo Aria Plus; Auxxo Aria Plus; Aria Plus laptop</t>
  </si>
  <si>
    <t>Lighter than Priapus Drift Plus Student Laptop [PRI-042-01] (1,537 g vs 1,570 g); Lower price than Heracles Apex X Student Laptop [HER-037-03] ($584.99 vs $645.99)</t>
  </si>
  <si>
    <t>Auxo Aria</t>
  </si>
  <si>
    <t>Aria Plus Student Laptop</t>
  </si>
  <si>
    <t>AUX-038-02</t>
  </si>
  <si>
    <t>the Nimbus; Auxo Nimbus; Auuxo Nimbus; Nimbus laptop</t>
  </si>
  <si>
    <t>Lower price than Boreas Nova Lite 15" Ultrabook [BOR-044-04] ($1,145.99 vs $1,581.99); Lighter than Aristaeus Volt Plus 15" Ultrabook [ARI-027-05] (1,487 g vs 1,720 g)</t>
  </si>
  <si>
    <t>Auxo Nimbus</t>
  </si>
  <si>
    <t>Nimbus 15" Ultrabook</t>
  </si>
  <si>
    <t>AUX-038-03</t>
  </si>
  <si>
    <t>the Prism Plus; Auxo Prism Plus; Auuxo Prism Plus; Prism Plus laptop</t>
  </si>
  <si>
    <t>Lighter than Rhea Sable Lite 13" Ultrabook [RHE-047-05] (991 g vs 1,068 g); Lower price than Priapus Vibe X 13" Ultrabook [PRI-042-06] ($1,321.99 vs $1,600.99)</t>
  </si>
  <si>
    <t>Auxo Prism</t>
  </si>
  <si>
    <t>Prism Plus 13" Ultrabook</t>
  </si>
  <si>
    <t>AUX-038-04</t>
  </si>
  <si>
    <t>the Strata Plus; Auxo Strata Plus; Aux Strata Plus; Strata Plus laptop</t>
  </si>
  <si>
    <t>Lower price than Aristaeus Vertex Rugged Laptop [ARI-027-07] ($1,616.99 vs $1,668.99); Longer battery than Rhea Strata Ultra Rugged Laptop [RHE-047-08] (13 vs 9 hrs)</t>
  </si>
  <si>
    <t>Auxo Strata</t>
  </si>
  <si>
    <t>Strata Plus Rugged Laptop</t>
  </si>
  <si>
    <t>AUX-038-05</t>
  </si>
  <si>
    <t>the Vertex X; Auxo Vertex X; Aux Vertex X; Vertex X laptop</t>
  </si>
  <si>
    <t>Longer battery than Rhea Echo Plus 2-in-1 Convertible [RHE-047-04] (13 vs 10 hrs); Lighter than Thanatos Core 2-in-1 Convertible [THA-049-05] (1,407 g vs 1,529 g)</t>
  </si>
  <si>
    <t>Auxo Vertex</t>
  </si>
  <si>
    <t>Vertex X 2-in-1 Convertible</t>
  </si>
  <si>
    <t>AUX-038-06</t>
  </si>
  <si>
    <t>the Pulse Ultra; Auxo Pulse Ultra; Auuxo Pulse Ultra; Pulse Ultra laptop</t>
  </si>
  <si>
    <t>Lower price than Homonoia Zen 15" Gaming Laptop [HOM-033-08] ($1,891.99 vs $2,203.99); Longer battery than Demeter Core Ultra 15" Gaming Laptop [DEM-028-06] (8 vs 6 hrs)</t>
  </si>
  <si>
    <t>Auxo Pulse</t>
  </si>
  <si>
    <t>Pulse Ultra 15" Gaming Laptop</t>
  </si>
  <si>
    <t>Ultra, 32GB / 1TB</t>
  </si>
  <si>
    <t>AUX-038-07</t>
  </si>
  <si>
    <t>the Nimbus Air; Auxo Nimbus Air; Auxoo Nimbus Air; Nimbus Air laptop</t>
  </si>
  <si>
    <t>Longer battery than Atropos Apex 16" Creator Laptop [ATR-035-09] (11 vs 8 hrs); Lighter than Homonoia Aeon 16" Creator Laptop [HOM-033-10] (1,947 g vs 2,008 g)</t>
  </si>
  <si>
    <t>Nimbus Air 16" Creator Laptop</t>
  </si>
  <si>
    <t>AUX-038-08</t>
  </si>
  <si>
    <t>the Pulse Ultra; Auxo Pulse Ultra; Aukso Pulse Ultra; Pulse Ultra laptop</t>
  </si>
  <si>
    <t>Lower price than Chronos Onyx 17" Gaming Laptop [CHR-050-09] ($1,989.99 vs $3,316.99); Longer battery than Calliope Aeon X 17" Gaming Laptop [CAL-040-10] (6 vs 4 hrs)</t>
  </si>
  <si>
    <t>Pulse Ultra 17" Gaming Laptop</t>
  </si>
  <si>
    <t>AUX-038-09</t>
  </si>
  <si>
    <t>the Arc Air; Auxo Arc Air; Aux Arc Air; Arc Air laptop</t>
  </si>
  <si>
    <t>Longer battery than Hygieia Wave Ultra Dual-Screen Laptop [HYG-048-06] (11 vs 8 hrs); Lower price than Zephyrus Quanta X Dual-Screen Laptop [ZEP-032-09] ($2,639.99 vs $2,813.99)</t>
  </si>
  <si>
    <t>Auxo Arc</t>
  </si>
  <si>
    <t>Arc Air Dual-Screen Laptop</t>
  </si>
  <si>
    <t>AUX-038-10</t>
  </si>
  <si>
    <t>the Vertex Lite; Auxo Vertex Lite; Axuo Vertex Lite; Vertex Lite laptop</t>
  </si>
  <si>
    <t>Lighter than Hygieia Spark Plus Mobile Workstation [HYG-048-10] (2,684 g vs 2,784 g); Longer battery than Dolos Nova Plus Mobile Workstation [DOL-045-10] (7 vs 5 hrs)</t>
  </si>
  <si>
    <t>Vertex Lite Mobile Workstation</t>
  </si>
  <si>
    <t>TER-039-01</t>
  </si>
  <si>
    <t>the Vertex; Terpsichore Vertex; Terpsiichore Vertex; Vertex laptop</t>
  </si>
  <si>
    <t>Lower price than Boreas Onyx Max 15" Budget Laptop [BOR-044-01] ($293.99 vs $484.99)</t>
  </si>
  <si>
    <t>Terpsichore Vertex</t>
  </si>
  <si>
    <t>TER-039-02</t>
  </si>
  <si>
    <t>the Orbit Air; Terpsichore Orbit Air; Terpsichoree Orbit Air; Orbit Air laptop</t>
  </si>
  <si>
    <t>Lower price than Auxo Prism Plus 13" Ultrabook [AUX-038-03] ($1,031.99 vs $1,321.99); Longer battery than Melpomene Pulse Lite 13" Ultrabook [MEL-026-05] (14 vs 13 hrs)</t>
  </si>
  <si>
    <t>Terpsichore Orbit</t>
  </si>
  <si>
    <t>Orbit Air 13" Ultrabook</t>
  </si>
  <si>
    <t>TER-039-03</t>
  </si>
  <si>
    <t>the Quanta Plus; Terpsichore Quanta Plus; Terpsichoree Quanta Plus; Quanta Plus laptop</t>
  </si>
  <si>
    <t>Lower price than Atropos Echo Max 15" Gaming Laptop [ATR-035-08] ($1,395.99 vs $2,474.99); Longer battery than Selene Strata Pro 15" Gaming Laptop [SEL-034-08] (8 vs 4 hrs)</t>
  </si>
  <si>
    <t>Terpsichore Quanta</t>
  </si>
  <si>
    <t>TER-039-04</t>
  </si>
  <si>
    <t>the Strata Max; Terpsichore Strata Max; Terpsicchore Strata Max; Strata Max laptop</t>
  </si>
  <si>
    <t>Longer battery than Momus Onyx Air 2-in-1 Convertible [MOM-043-06] (11 vs 10 hrs); Lower price than Polyhymnia Rift X 2-in-1 Convertible [POL-041-06] ($1,408.99 vs $1,519.99)</t>
  </si>
  <si>
    <t>Terpsichore Strata</t>
  </si>
  <si>
    <t>Strata Max 2-in-1 Convertible</t>
  </si>
  <si>
    <t>TER-039-05</t>
  </si>
  <si>
    <t>the Blaze Lite; Terpsichore Blaze Lite; Terpsikhore Blaze Lite; Blaze Lite laptop</t>
  </si>
  <si>
    <t>Lower price than Aristaeus Wave Max 14" Business Laptop [ARI-027-06] ($1,467.99 vs $1,656.99); Lighter than Atropos Volt SE 14" Business Laptop [ATR-035-06] (1,226 g vs 1,338 g)</t>
  </si>
  <si>
    <t>Terpsichore Blaze</t>
  </si>
  <si>
    <t>Blaze Lite 14" Business Laptop</t>
  </si>
  <si>
    <t>TER-039-06</t>
  </si>
  <si>
    <t>the Arc Plus; Terpsichore Arc Plus; Terpischore Arc Plus; Arc Plus laptop</t>
  </si>
  <si>
    <t>Longer battery than Dolos Pulse Plus 15" Ultrabook [DOL-045-06] (15 vs 11 hrs); Lower price than Selene Axis Plus 15" Ultrabook [SEL-034-07] ($1,693.99 vs $2,121.99)</t>
  </si>
  <si>
    <t>Terpsichore Arc</t>
  </si>
  <si>
    <t>Arc Plus 15" Ultrabook</t>
  </si>
  <si>
    <t>TER-039-07</t>
  </si>
  <si>
    <t>the Orbit; Terpsichore Orbit; Trepsichore Orbit; Orbit laptop</t>
  </si>
  <si>
    <t>Longer battery than Hygieia Wave Ultra Dual-Screen Laptop [HYG-048-06] (11 vs 8 hrs); Lower price than Polyhymnia Aeon Ultra Dual-Screen Laptop [POL-041-08] ($2,018.99 vs $2,647.99)</t>
  </si>
  <si>
    <t>Orbit Dual-Screen Laptop</t>
  </si>
  <si>
    <t>TER-039-08</t>
  </si>
  <si>
    <t>the Nova Air; Terpsichore Nova Air; Terpsichorre Nova Air; Nova Air laptop</t>
  </si>
  <si>
    <t>Lower price than Priapus Volt 17" Gaming Laptop [PRI-042-10] ($2,186.99 vs $3,580.99); Longer battery than Boreas Wave Pro 17" Gaming Laptop [BOR-044-09] (6 vs 5 hrs)</t>
  </si>
  <si>
    <t>Terpsichore Nova</t>
  </si>
  <si>
    <t>Nova Air 17" Gaming Laptop</t>
  </si>
  <si>
    <t>TER-039-09</t>
  </si>
  <si>
    <t>the Vertex X; Terpsichore Vertex X; Terpsicohre Vertex X; Vertex X laptop</t>
  </si>
  <si>
    <t>Longer battery than Aeolus Arc Air Rugged Laptop [AEO-031-06] (14 vs 12 hrs); Lighter than Selene Drift X Rugged Laptop [SEL-034-10] (2,496 g vs 2,960 g)</t>
  </si>
  <si>
    <t>Vertex X Rugged Laptop</t>
  </si>
  <si>
    <t>TER-039-10</t>
  </si>
  <si>
    <t>the Aeon Plus; Terpsichore Aeon Plus; Terspichore Aeon Plus; Aeon Plus laptop</t>
  </si>
  <si>
    <t>Longer battery than Priapus Zen Mobile Workstation [PRI-042-09] (8 vs 5 hrs); Lower price than Auxo Vertex Lite Mobile Workstation [AUX-038-10] ($4,329.99 vs $4,857.99)</t>
  </si>
  <si>
    <t>Terpsichore Aeon</t>
  </si>
  <si>
    <t>Aeon Plus Mobile Workstation</t>
  </si>
  <si>
    <t>CAL-040-01</t>
  </si>
  <si>
    <t>the Echo Plus; Calliope Echo Plus; Calliop Echo Plus; Echo Plus laptop</t>
  </si>
  <si>
    <t>Intel N100</t>
  </si>
  <si>
    <t>Lower price than Heracles Crest Ultra Chromebook [HER-037-01] ($217.99 vs $446.99); Longer battery than Chronos Nimbus Plus Chromebook [CHR-050-01] (12 vs 9 hrs)</t>
  </si>
  <si>
    <t>Calliope Echo</t>
  </si>
  <si>
    <t>Echo Plus Chromebook</t>
  </si>
  <si>
    <t>Plus, 4GB / 64GB</t>
  </si>
  <si>
    <t>CAL-040-02</t>
  </si>
  <si>
    <t>the Orbit; Calliope Orbit; Claliope Orbit; Orbit laptop</t>
  </si>
  <si>
    <t>Longer battery than Momus Crest Max 15" Budget Laptop [MOM-043-02] (9 vs 6 hrs); Lower price than Boreas Onyx Max 15" Budget Laptop [BOR-044-01] ($428.99 vs $484.99)</t>
  </si>
  <si>
    <t>Calliope Orbit</t>
  </si>
  <si>
    <t>Orbit 15" Budget Laptop</t>
  </si>
  <si>
    <t>CAL-040-03</t>
  </si>
  <si>
    <t>the Strata Plus; Calliope Strata Plus; Calliop Strata Plus; Strata Plus laptop</t>
  </si>
  <si>
    <t>Longer battery than Momus Onyx Air 2-in-1 Convertible [MOM-043-06] (16 vs 10 hrs); Lower price than Melpomene Nimbus Plus 2-in-1 Convertible [MEL-026-04] ($1,259.99 vs $1,690.99)</t>
  </si>
  <si>
    <t>Calliope Strata</t>
  </si>
  <si>
    <t>Strata Plus 2-in-1 Convertible</t>
  </si>
  <si>
    <t>CAL-040-04</t>
  </si>
  <si>
    <t>the Aeon Ultra; Calliope Aeon Ultra; Callioope Aeon Ultra; Aeon Ultra laptop</t>
  </si>
  <si>
    <t>Lower price than Priapus Vibe X 13" Ultrabook [PRI-042-06] ($1,433.99 vs $1,600.99); Lighter than Heracles Orbit Max 13" Ultrabook [HER-037-06] (1,086 g vs 1,191 g)</t>
  </si>
  <si>
    <t>Calliope Aeon</t>
  </si>
  <si>
    <t>Aeon Ultra 13" Ultrabook</t>
  </si>
  <si>
    <t>CAL-040-05</t>
  </si>
  <si>
    <t>the Aeon; Calliope Aeon; Calliop Aeon; Aeon laptop</t>
  </si>
  <si>
    <t>Lower price than Thallo Quanta Ultra Dual-Screen Laptop [THA-046-08] ($1,507.99 vs $2,911.99); Lighter than Aristaeus Vibe Pro Dual-Screen Laptop [ARI-027-08] (1,851 g vs 1,855 g)</t>
  </si>
  <si>
    <t>Aeon Dual-Screen Laptop</t>
  </si>
  <si>
    <t>CAL-040-06</t>
  </si>
  <si>
    <t>the Aeon X; Calliope Aeon X; Callliope Aeon X; Aeon X laptop</t>
  </si>
  <si>
    <t>Lighter than Rhea Core 15" Ultrabook [RHE-047-07] (1,447 g vs 1,572 g); Longer battery than Aeolus Nimbus Ultra 15" Ultrabook [AEO-031-03] (18 vs 10 hrs)</t>
  </si>
  <si>
    <t>Aeon X 15" Ultrabook</t>
  </si>
  <si>
    <t>CAL-040-07</t>
  </si>
  <si>
    <t>the Drift X; Calliope Drift X; Callioope Drift X; Drift X laptop</t>
  </si>
  <si>
    <t>Longer battery than Thanatos Strata Plus 15" Gaming Laptop [THA-049-08] (6 vs 5 hrs); Lower price than Selene Strata Pro 15" Gaming Laptop [SEL-034-08] ($2,314.99 vs $2,474.99)</t>
  </si>
  <si>
    <t>Calliope Drift</t>
  </si>
  <si>
    <t>Drift X 15" Gaming Laptop</t>
  </si>
  <si>
    <t>CAL-040-08</t>
  </si>
  <si>
    <t>the Lumen; Calliope Lumen; Calliop Lumen; Lumen laptop</t>
  </si>
  <si>
    <t>Lighter than Hygieia Quanta SE 16" Creator Laptop [HYG-048-09] (2,191 g vs 2,220 g); Longer battery than Demeter Apex 16" Creator Laptop [DEM-028-07] (9 vs 6 hrs)</t>
  </si>
  <si>
    <t>Calliope Lumen</t>
  </si>
  <si>
    <t>Lumen 16" Creator Laptop</t>
  </si>
  <si>
    <t>CAL-040-09</t>
  </si>
  <si>
    <t>the Aeon Max; Calliope Aeon Max; Calilope Aeon Max; Aeon Max laptop</t>
  </si>
  <si>
    <t>FCC, CE, UL 62368-1, EPEAT Silver, MIL-STD-810H, IP65</t>
  </si>
  <si>
    <t>Longer battery than Thalia Flux Ultra Rugged Laptop [THA-030-09] (9 vs 8 hrs); Lower price than Selene Drift X Rugged Laptop [SEL-034-10] ($3,218.99 vs $3,855.99)</t>
  </si>
  <si>
    <t>Aeon Max Rugged Laptop</t>
  </si>
  <si>
    <t>CAL-040-10</t>
  </si>
  <si>
    <t>the Aeon X; Calliope Aeon X; Callioppe Aeon X; Aeon X laptop</t>
  </si>
  <si>
    <t>NVIDIA GeForce RTX 4090 16GB Laptop GPU</t>
  </si>
  <si>
    <t>Lighter than Polyhymnia Echo Pro 17" Gaming Laptop [POL-041-07] (3,182 g vs 3,363 g); Longer battery than Zephyrus Lumen Pro 17" Gaming Laptop [ZEP-032-08] (4 vs 3 hrs)</t>
  </si>
  <si>
    <t>Aeon X 17" Gaming Laptop</t>
  </si>
  <si>
    <t>POL-041-01</t>
  </si>
  <si>
    <t>the Aeon; Polyhymnia Aeon; Polhyymnia Aeon; Aeon laptop</t>
  </si>
  <si>
    <t>Lower price than Thallo Drift X 15" Budget Laptop [THA-046-02] ($279.99 vs $462.99); Longer battery than Heracles Nova Max 15" Budget Laptop [HER-037-02] (9 vs 8 hrs)</t>
  </si>
  <si>
    <t>Polyhymnia Aeon</t>
  </si>
  <si>
    <t>Aeon 15" Budget Laptop</t>
  </si>
  <si>
    <t>POL-041-02</t>
  </si>
  <si>
    <t>the Orbit X; Polyhymnia Orbit X; Polyyhmnia Orbit X; Orbit X laptop</t>
  </si>
  <si>
    <t>Lower price than Zephyrus Pulse Chromebook [ZEP-032-02] ($466.99 vs $695.99); Lighter than Demeter Prism Max Chromebook [DEM-028-01] (1,130 g vs 1,299 g)</t>
  </si>
  <si>
    <t>Polyhymnia Orbit</t>
  </si>
  <si>
    <t>Orbit X Chromebook</t>
  </si>
  <si>
    <t>POL-041-03</t>
  </si>
  <si>
    <t>the Quanta Plus; Polyhymnia Quanta Plus; Polyyhymnia Quanta Plus; Quanta Plus laptop</t>
  </si>
  <si>
    <t>Lighter than Aeolus Arc Plus Student Laptop [AEO-031-02] (1,678 g vs 1,689 g); Longer battery than Auxo Aria Plus Student Laptop [AUX-038-01] (10 vs 7 hrs)</t>
  </si>
  <si>
    <t>Polyhymnia Quanta</t>
  </si>
  <si>
    <t>Quanta Plus Student Laptop</t>
  </si>
  <si>
    <t>POL-041-04</t>
  </si>
  <si>
    <t>the Volt Plus; Polyhymnia Volt Plus; Pollyhymnia Volt Plus; Volt Plus laptop</t>
  </si>
  <si>
    <t>Lower price than Homonoia Lumen 13" Ultrabook [HOM-033-04] ($1,123.99 vs $1,849.99); Longer battery than Metis Crest Plus 13" Ultrabook [MET-029-04] (21 vs 15 hrs)</t>
  </si>
  <si>
    <t>Polyhymnia Volt</t>
  </si>
  <si>
    <t>Volt Plus 13" Ultrabook</t>
  </si>
  <si>
    <t>POL-041-05</t>
  </si>
  <si>
    <t>the Zen X; Polyhymnia Zen X; Polyhymniaa Zen X; Zen X laptop</t>
  </si>
  <si>
    <t>Lower price than Terpsichore Arc Plus 15" Ultrabook [TER-039-06] ($1,383.99 vs $1,693.99); Lighter than Chronos Volt Plus 15" Ultrabook [CHR-050-05] (1,415 g vs 1,441 g)</t>
  </si>
  <si>
    <t>Polyhymnia Zen</t>
  </si>
  <si>
    <t>Zen X 15" Ultrabook</t>
  </si>
  <si>
    <t>POL-041-06</t>
  </si>
  <si>
    <t>the Rift X; Polyhymnia Rift X; Pollyhymnia Rift X; Rift X laptop</t>
  </si>
  <si>
    <t>Lower price than Thalia Volt 2-in-1 Convertible [THA-030-05] ($1,519.99 vs $1,739.99); Lighter than Homonoia Blaze SE 2-in-1 Convertible [HOM-033-03] (1,405 g vs 1,490 g)</t>
  </si>
  <si>
    <t>Polyhymnia Rift</t>
  </si>
  <si>
    <t>Rift X 2-in-1 Convertible</t>
  </si>
  <si>
    <t>POL-041-07</t>
  </si>
  <si>
    <t>the Echo Pro; Polyhymnia Echo Pro; Polyhymnnia Echo Pro; Echo Pro laptop</t>
  </si>
  <si>
    <t>Longer battery than Chronos Onyx 17" Gaming Laptop [CHR-050-09] (6 vs 5 hrs); Lower price than Aeolus Spark 17" Gaming Laptop [AEO-031-09] ($2,204.99 vs $2,744.99)</t>
  </si>
  <si>
    <t>Polyhymnia Echo</t>
  </si>
  <si>
    <t>Echo Pro 17" Gaming Laptop</t>
  </si>
  <si>
    <t>POL-041-08</t>
  </si>
  <si>
    <t>the Aeon Ultra; Polyhymnia Aeon Ultra; Polyhymnnia Aeon Ultra; Aeon Ultra laptop</t>
  </si>
  <si>
    <t>Lighter than Thanatos Aeon Dual-Screen Laptop [THA-049-07] (1,610 g vs 1,761 g); Lower price than Zephyrus Quanta X Dual-Screen Laptop [ZEP-032-09] ($2,647.99 vs $2,813.99)</t>
  </si>
  <si>
    <t>Aeon Ultra Dual-Screen Laptop</t>
  </si>
  <si>
    <t>POL-041-09</t>
  </si>
  <si>
    <t>the Orbit Lite; Polyhymnia Orbit Lite; Polyhyymnia Orbit Lite; Orbit Lite laptop</t>
  </si>
  <si>
    <t>FCC, CE, UL 62368-1, EPEAT Bronze, MIL-STD-810H, IP65</t>
  </si>
  <si>
    <t>Lighter than Aristaeus Vertex Rugged Laptop [ARI-027-07] (2,495 g vs 2,808 g); Lower price than Selene Drift X Rugged Laptop [SEL-034-10] ($3,246.99 vs $3,855.99)</t>
  </si>
  <si>
    <t>Orbit Lite Rugged Laptop</t>
  </si>
  <si>
    <t>Lite, 64GB / 2TB</t>
  </si>
  <si>
    <t>POL-041-10</t>
  </si>
  <si>
    <t>the Nova Air; Polyhymnia Nova Air; Polyyhmnia Nova Air; Nova Air laptop</t>
  </si>
  <si>
    <t>Lighter than Thanatos Crest SE Mobile Workstation [THA-049-10] (2,313 g vs 2,533 g); Longer battery than Atropos Rift Ultra Mobile Workstation [ATR-035-10] (7 vs 5 hrs)</t>
  </si>
  <si>
    <t>Polyhymnia Nova</t>
  </si>
  <si>
    <t>Nova Air Mobile Workstation</t>
  </si>
  <si>
    <t>PRI-042-01</t>
  </si>
  <si>
    <t>the Drift Plus; Priapus Drift Plus; Pripaus Drift Plus; Drift Plus laptop</t>
  </si>
  <si>
    <t>Lower price than Thalia Nova Lite Student Laptop [THA-030-02] ($490.99 vs $537.99); Lighter than Selene Zen Ultra Student Laptop [SEL-034-01] (1,570 g vs 1,773 g)</t>
  </si>
  <si>
    <t>Priapus Drift</t>
  </si>
  <si>
    <t>Drift Plus Student Laptop</t>
  </si>
  <si>
    <t>PRI-042-02</t>
  </si>
  <si>
    <t>the Apex Lite; Priapus Apex Lite; Priaapus Apex Lite; Apex Lite laptop</t>
  </si>
  <si>
    <t>Lower price than Aristaeus Axis 15" Budget Laptop [ARI-027-02] ($546.99 vs $572.99); Lighter than Terpsichore Vertex 15" Budget Laptop [TER-039-01] (1,803 g vs 1,856 g)</t>
  </si>
  <si>
    <t>Priapus Apex</t>
  </si>
  <si>
    <t>Apex Lite 15" Budget Laptop</t>
  </si>
  <si>
    <t>PRI-042-03</t>
  </si>
  <si>
    <t>the Volt Max; Priapus Volt Max; Priapuus Volt Max; Volt Max laptop</t>
  </si>
  <si>
    <t>Lighter than Aristaeus Vertex X Chromebook [ARI-027-01] (1,193 g vs 1,367 g); Longer battery than Dolos Rift Ultra Chromebook [DOL-045-02] (13 vs 10 hrs)</t>
  </si>
  <si>
    <t>Priapus Volt</t>
  </si>
  <si>
    <t>Volt Max Chromebook</t>
  </si>
  <si>
    <t>PRI-042-04</t>
  </si>
  <si>
    <t>the Core X; Priapus Core X; Priaups Core X; Core X laptop</t>
  </si>
  <si>
    <t>Lower price than Hygieia Core 2-in-1 Convertible [HYG-048-03] ($1,179.99 vs $1,277.99); Lighter than Aeolus Lumen Lite 2-in-1 Convertible [AEO-031-04] (1,402 g vs 1,468 g)</t>
  </si>
  <si>
    <t>Priapus Core</t>
  </si>
  <si>
    <t>Core X 2-in-1 Convertible</t>
  </si>
  <si>
    <t>PRI-042-05</t>
  </si>
  <si>
    <t>the Apex Air; Priapus Apex Air; Pirapus Apex Air; Apex Air laptop</t>
  </si>
  <si>
    <t>Lower price than Persephone Strata Air 15" Gaming Laptop [PER-036-07] ($1,259.99 vs $1,876.99); Lighter than Homonoia Zen 15" Gaming Laptop [HOM-033-08] (2,165 g vs 2,383 g)</t>
  </si>
  <si>
    <t>Apex Air 15" Gaming Laptop</t>
  </si>
  <si>
    <t>PRI-042-06</t>
  </si>
  <si>
    <t>the Vibe X; Priapus Vibe X; Priappus Vibe X; Vibe X laptop</t>
  </si>
  <si>
    <t>Longer battery than Selene Strata Air 13" Ultrabook [SEL-034-03] (15 vs 14 hrs); Lighter than Melpomene Pulse Lite 13" Ultrabook [MEL-026-05] (1,157 g vs 1,193 g)</t>
  </si>
  <si>
    <t>Priapus Vibe</t>
  </si>
  <si>
    <t>Vibe X 13" Ultrabook</t>
  </si>
  <si>
    <t>PRI-042-07</t>
  </si>
  <si>
    <t>the Drift SE; Priapus Drift SE; Priapuss Drift SE; Drift SE laptop</t>
  </si>
  <si>
    <t>Lower price than Thallo Axis Lite Rugged Laptop [THA-046-06] ($1,680.99 vs $2,288.99); Longer battery than Aristaeus Vertex Rugged Laptop [ARI-027-07] (11 vs 8 hrs)</t>
  </si>
  <si>
    <t>Drift SE Rugged Laptop</t>
  </si>
  <si>
    <t>PRI-042-08</t>
  </si>
  <si>
    <t>the Prism Air; Priapus Prism Air; Prriapus Prism Air; Prism Air laptop</t>
  </si>
  <si>
    <t>Lower price than Atropos Apex 16" Creator Laptop [ATR-035-09] ($1,745.99 vs $2,748.99); Longer battery than Homonoia Aeon 16" Creator Laptop [HOM-033-10] (10 vs 8 hrs)</t>
  </si>
  <si>
    <t>Priapus Prism</t>
  </si>
  <si>
    <t>Prism Air 16" Creator Laptop</t>
  </si>
  <si>
    <t>PRI-042-09</t>
  </si>
  <si>
    <t>the Zen; Priapus Zen; Priaapus Zen; Zen laptop</t>
  </si>
  <si>
    <t>Lighter than Heracles Crest Mobile Workstation [HER-037-10] (2,216 g vs 2,382 g); Lower price than Boreas Aeon Air Mobile Workstation [BOR-044-08] ($2,413.99 vs $2,915.99)</t>
  </si>
  <si>
    <t>Priapus Zen</t>
  </si>
  <si>
    <t>Zen Mobile Workstation</t>
  </si>
  <si>
    <t>PRI-042-10</t>
  </si>
  <si>
    <t>the Volt; Priapus Volt; Priaapus Volt; Volt laptop</t>
  </si>
  <si>
    <t>Lighter than Auxo Pulse Ultra 17" Gaming Laptop [AUX-038-08] (3,175 g vs 3,322 g); Longer battery than Metis Halo Lite 17" Gaming Laptop [MET-029-09] (6 vs 4 hrs)</t>
  </si>
  <si>
    <t>Volt 17" Gaming Laptop</t>
  </si>
  <si>
    <t>MOM-043-01</t>
  </si>
  <si>
    <t>the Prism; Momus Prism; Moums Prism; Prism laptop</t>
  </si>
  <si>
    <t>Lower price than Thanatos Pulse Lite Chromebook [THA-049-03] ($237.99 vs $685.99); Longer battery than Rhea Arc Chromebook [RHE-047-01] (12 vs 10 hrs)</t>
  </si>
  <si>
    <t>Momus Prism</t>
  </si>
  <si>
    <t>Prism Chromebook</t>
  </si>
  <si>
    <t>Standard, 4GB / 64GB</t>
  </si>
  <si>
    <t>Discontinued</t>
  </si>
  <si>
    <t>MOM-043-02</t>
  </si>
  <si>
    <t>the Crest Max; Momus Crest Max; Momos Crest Max; Crest Max laptop</t>
  </si>
  <si>
    <t>Lower price than Homonoia Orbit Pro 15" Budget Laptop [HOM-033-02] ($475.99 vs $479.99); Lighter than Dolos Pulse Max 15" Budget Laptop [DOL-045-01] (1,637 g vs 1,850 g)</t>
  </si>
  <si>
    <t>Momus Crest</t>
  </si>
  <si>
    <t>Crest Max 15" Budget Laptop</t>
  </si>
  <si>
    <t>Max, 8GB / 256GB</t>
  </si>
  <si>
    <t>MOM-043-03</t>
  </si>
  <si>
    <t>the Blaze Pro; Momus Blaze Pro; Moums Blaze Pro; Blaze Pro laptop</t>
  </si>
  <si>
    <t>Lighter than Aeolus Arc Plus Student Laptop [AEO-031-02] (1,670 g vs 1,689 g); Lower price than Aristaeus Pulse Student Laptop [ARI-027-03] ($644.99 vs $760.99)</t>
  </si>
  <si>
    <t>Momus Blaze</t>
  </si>
  <si>
    <t>Blaze Pro Student Laptop</t>
  </si>
  <si>
    <t>MOM-043-04</t>
  </si>
  <si>
    <t>the Blaze Ultra; Momus Blaze Ultra; Moums Blaze Ultra; Blaze Ultra laptop</t>
  </si>
  <si>
    <t>Lower price than Homonoia Aeon Plus 15" Ultrabook [HOM-033-05] ($1,337.99 vs $1,973.99); Longer battery than Aeolus Nimbus Ultra 15" Ultrabook [AEO-031-03] (13 vs 10 hrs)</t>
  </si>
  <si>
    <t>Blaze Ultra 15" Ultrabook</t>
  </si>
  <si>
    <t>MOM-043-05</t>
  </si>
  <si>
    <t>the Wave Lite; Momus Wave Lite; Momu Wave Lite; Wave Lite laptop</t>
  </si>
  <si>
    <t>Lower price than Terpsichore Orbit Dual-Screen Laptop [TER-039-07] ($1,513.99 vs $2,018.99); Lighter than Zephyrus Quanta X Dual-Screen Laptop [ZEP-032-09] (1,518 g vs 1,702 g)</t>
  </si>
  <si>
    <t>Momus Wave</t>
  </si>
  <si>
    <t>Wave Lite Dual-Screen Laptop</t>
  </si>
  <si>
    <t>MOM-043-06</t>
  </si>
  <si>
    <t>the Onyx Air; Momus Onyx Air; Momu Onyx Air; Onyx Air laptop</t>
  </si>
  <si>
    <t>Lower price than Melpomene Nimbus Plus 2-in-1 Convertible [MEL-026-04] ($1,637.99 vs $1,690.99); Lighter than Hygieia Core 2-in-1 Convertible [HYG-048-03] (1,520 g vs 1,597 g)</t>
  </si>
  <si>
    <t>Momus Onyx</t>
  </si>
  <si>
    <t>Onyx Air 2-in-1 Convertible</t>
  </si>
  <si>
    <t>MOM-043-07</t>
  </si>
  <si>
    <t>the Vertex Plus; Momus Vertex Plus; Momos Vertex Plus; Vertex Plus laptop</t>
  </si>
  <si>
    <t>Longer battery than Homonoia Spark SE Mobile Workstation [HOM-033-07] (8 vs 5 hrs); Lower price than Boreas Aeon Air Mobile Workstation [BOR-044-08] ($1,976.99 vs $2,915.99)</t>
  </si>
  <si>
    <t>Momus Vertex</t>
  </si>
  <si>
    <t>Vertex Plus Mobile Workstation</t>
  </si>
  <si>
    <t>MOM-043-08</t>
  </si>
  <si>
    <t>the Crest SE; Momus Crest SE; Momuus Crest SE; Crest SE laptop</t>
  </si>
  <si>
    <t>Lower price than Aeolus Spark 17" Gaming Laptop [AEO-031-09] ($2,034.99 vs $2,744.99); Lighter than Dolos Aria Plus 17" Gaming Laptop [DOL-045-07] (3,192 g vs 3,339 g)</t>
  </si>
  <si>
    <t>Crest SE 17" Gaming Laptop</t>
  </si>
  <si>
    <t>MOM-043-09</t>
  </si>
  <si>
    <t>the Echo Plus; Momus Echo Plus; Moums Echo Plus; Echo Plus laptop</t>
  </si>
  <si>
    <t>Lighter than Terpsichore Quanta Plus 15" Gaming Laptop [TER-039-03] (2,380 g vs 2,496 g); Lower price than Demeter Core Ultra 15" Gaming Laptop [DEM-028-06] ($2,076.99 vs $2,411.99)</t>
  </si>
  <si>
    <t>Momus Echo</t>
  </si>
  <si>
    <t>Echo Plus 15" Gaming Laptop</t>
  </si>
  <si>
    <t>MOM-043-10</t>
  </si>
  <si>
    <t>the Onyx X; Momus Onyx X; Momos Onyx X; Onyx X laptop</t>
  </si>
  <si>
    <t>Lighter than Demeter Prism SE 14" Business Laptop [DEM-028-05] (1,278 g vs 1,364 g); Longer battery than Thallo Volt Pro 14" Business Laptop [THA-046-05] (11 vs 10 hrs)</t>
  </si>
  <si>
    <t>Onyx X 14" Business Laptop</t>
  </si>
  <si>
    <t>BOR-044-01</t>
  </si>
  <si>
    <t>the Onyx Max; Boreas Onyx Max; Booreas Onyx Max; Onyx Max laptop</t>
  </si>
  <si>
    <t>Lighter than Dolos Pulse Max 15" Budget Laptop [DOL-045-01] (1,728 g vs 1,850 g); Longer battery than Priapus Apex Lite 15" Budget Laptop [PRI-042-02] (7 vs 6 hrs)</t>
  </si>
  <si>
    <t>Boreas Onyx</t>
  </si>
  <si>
    <t>Onyx Max 15" Budget Laptop</t>
  </si>
  <si>
    <t>BOR-044-02</t>
  </si>
  <si>
    <t>the Crest Lite; Boreas Crest Lite; Broeas Crest Lite; Crest Lite laptop</t>
  </si>
  <si>
    <t>Longer battery than Aeolus Arc Plus Student Laptop [AEO-031-02] (12 vs 9 hrs); Lighter than Momus Blaze Pro Student Laptop [MOM-043-03] (1,646 g vs 1,670 g)</t>
  </si>
  <si>
    <t>Boreas Crest</t>
  </si>
  <si>
    <t>Crest Lite Student Laptop</t>
  </si>
  <si>
    <t>BOR-044-03</t>
  </si>
  <si>
    <t>the Orbit Air; Boreas Orbit Air; Boraes Orbit Air; Orbit Air laptop</t>
  </si>
  <si>
    <t>Longer battery than Persephone Crest Max 14" Business Laptop [PER-036-02] (17 vs 13 hrs); Lighter than Aeolus Apex Air 14" Business Laptop [AEO-031-05] (1,200 g vs 1,428 g)</t>
  </si>
  <si>
    <t>Boreas Orbit</t>
  </si>
  <si>
    <t>Orbit Air 14" Business Laptop</t>
  </si>
  <si>
    <t>BOR-044-04</t>
  </si>
  <si>
    <t>the Nova Lite; Boreas Nova Lite; Boreaas Nova Lite; Nova Lite laptop</t>
  </si>
  <si>
    <t>Lighter than Hygieia Orbit SE 15" Ultrabook [HYG-048-05] (1,424 g vs 1,670 g); Lower price than Demeter Halo SE 15" Ultrabook [DEM-028-03] ($1,581.99 vs $1,616.99)</t>
  </si>
  <si>
    <t>Boreas Nova</t>
  </si>
  <si>
    <t>Nova Lite 15" Ultrabook</t>
  </si>
  <si>
    <t>BOR-044-05</t>
  </si>
  <si>
    <t>the Titan; Boreas Titan; Borreas Titan; Titan laptop</t>
  </si>
  <si>
    <t>Lower price than Hygieia Core 15" Gaming Laptop [HYG-048-07] ($1,758.99 vs $2,061.99); Lighter than Atropos Echo Max 15" Gaming Laptop [ATR-035-08] (2,242 g vs 2,431 g)</t>
  </si>
  <si>
    <t>Boreas Titan</t>
  </si>
  <si>
    <t>Titan 15" Gaming Laptop</t>
  </si>
  <si>
    <t>Standard, 32GB / 1TB</t>
  </si>
  <si>
    <t>BOR-044-06</t>
  </si>
  <si>
    <t>the Echo Ultra; Boreas Echo Ultra; Boreeas Echo Ultra; Echo Ultra laptop</t>
  </si>
  <si>
    <t>Lower price than Chronos Arc 16" Creator Laptop [CHR-050-08] ($2,422.99 vs $2,539.99); Lighter than Selene Aeon Air 16" Creator Laptop [SEL-034-09] (1,857 g vs 1,957 g)</t>
  </si>
  <si>
    <t>Boreas Echo</t>
  </si>
  <si>
    <t>Echo Ultra 16" Creator Laptop</t>
  </si>
  <si>
    <t>BOR-044-07</t>
  </si>
  <si>
    <t>the Lumen Ultra; Boreas Lumen Ultra; Booreas Lumen Ultra; Lumen Ultra laptop</t>
  </si>
  <si>
    <t>Lighter than Demeter Titan Lite Dual-Screen Laptop [DEM-028-08] (1,527 g vs 1,575 g); Lower price than Thallo Quanta Ultra Dual-Screen Laptop [THA-046-08] ($2,587.99 vs $2,911.99)</t>
  </si>
  <si>
    <t>Boreas Lumen</t>
  </si>
  <si>
    <t>Lumen Ultra Dual-Screen Laptop</t>
  </si>
  <si>
    <t>BOR-044-08</t>
  </si>
  <si>
    <t>the Aeon Air; Boreas Aeon Air; Boreaas Aeon Air; Aeon Air laptop</t>
  </si>
  <si>
    <t>Lower price than Heracles Crest Mobile Workstation [HER-037-10] ($2,915.99 vs $4,888.99); Longer battery than Rhea Zen Lite Mobile Workstation [RHE-047-10] (8 vs 7 hrs)</t>
  </si>
  <si>
    <t>Boreas Aeon</t>
  </si>
  <si>
    <t>Aeon Air Mobile Workstation</t>
  </si>
  <si>
    <t>BOR-044-09</t>
  </si>
  <si>
    <t>the Wave Pro; Boreas Wave Pro; Booreas Wave Pro; Wave Pro laptop</t>
  </si>
  <si>
    <t>Longer battery than Demeter Aeon Plus 17" Gaming Laptop [DEM-028-04] (5 vs 4 hrs); Lighter than Dolos Aria Plus 17" Gaming Laptop [DOL-045-07] (3,219 g vs 3,339 g)</t>
  </si>
  <si>
    <t>Boreas Wave</t>
  </si>
  <si>
    <t>Wave Pro 17" Gaming Laptop</t>
  </si>
  <si>
    <t>BOR-044-10</t>
  </si>
  <si>
    <t>the Strata; Boreas Strata; Broeas Strata; Strata laptop</t>
  </si>
  <si>
    <t>Lighter than Thalia Flux Ultra Rugged Laptop [THA-030-09] (2,636 g vs 2,992 g); Longer battery than Aristaeus Vertex Rugged Laptop [ARI-027-07] (9 vs 8 hrs)</t>
  </si>
  <si>
    <t>Boreas Strata</t>
  </si>
  <si>
    <t>Strata Rugged Laptop</t>
  </si>
  <si>
    <t>DOL-045-01</t>
  </si>
  <si>
    <t>the Pulse Max; Dolos Pulse Max; Doloss Pulse Max; Pulse Max laptop</t>
  </si>
  <si>
    <t>Lower price than Persephone Pulse Lite 15" Budget Laptop [PER-036-01] ($288.99 vs $427.99); Longer battery than Homonoia Orbit Pro 15" Budget Laptop [HOM-033-02] (8 vs 6 hrs)</t>
  </si>
  <si>
    <t>Dolos Pulse</t>
  </si>
  <si>
    <t>Pulse Max 15" Budget Laptop</t>
  </si>
  <si>
    <t>DOL-045-02</t>
  </si>
  <si>
    <t>the Rift Ultra; Dolos Rift Ultra; Dolo Rift Ultra; Rift Ultra laptop</t>
  </si>
  <si>
    <t>Lower price than Thallo Vertex Lite Chromebook [THA-046-03] ($344.99 vs $490.99); Longer battery than Atropos Blaze Plus Chromebook [ATR-035-02] (10 vs 9 hrs)</t>
  </si>
  <si>
    <t>Dolos Rift</t>
  </si>
  <si>
    <t>Rift Ultra Chromebook</t>
  </si>
  <si>
    <t>Ultra, 4GB / 128GB</t>
  </si>
  <si>
    <t>DOL-045-03</t>
  </si>
  <si>
    <t>the Aria Lite; Dolos Aria Lite; Doloos Aria Lite; Aria Lite laptop</t>
  </si>
  <si>
    <t>Lighter than Aeolus Arc Plus Student Laptop [AEO-031-02] (1,502 g vs 1,689 g); Longer battery than Thallo Echo Pro Student Laptop [THA-046-01] (12 vs 10 hrs)</t>
  </si>
  <si>
    <t>Dolos Aria</t>
  </si>
  <si>
    <t>Aria Lite Student Laptop</t>
  </si>
  <si>
    <t>DOL-045-04</t>
  </si>
  <si>
    <t>the Vibe; Dolos Vibe; Doolos Vibe; Vibe laptop</t>
  </si>
  <si>
    <t>Lighter than Aristaeus Wave Max 14" Business Laptop [ARI-027-06] (1,167 g vs 1,176 g); Lower price than Atropos Volt SE 14" Business Laptop [ATR-035-06] ($1,047.99 vs $1,589.99)</t>
  </si>
  <si>
    <t>Dolos Vibe</t>
  </si>
  <si>
    <t>Vibe 14" Business Laptop</t>
  </si>
  <si>
    <t>DOL-045-05</t>
  </si>
  <si>
    <t>the Onyx Ultra; Dolos Onyx Ultra; Dolo Onyx Ultra; Onyx Ultra laptop</t>
  </si>
  <si>
    <t>Lower price than Melpomene Pulse Lite 13" Ultrabook [MEL-026-05] ($1,082.99 vs $1,733.99); Longer battery than Aeolus Crest SE 13" Ultrabook [AEO-031-07] (13 vs 12 hrs)</t>
  </si>
  <si>
    <t>Dolos Onyx</t>
  </si>
  <si>
    <t>Onyx Ultra 13" Ultrabook</t>
  </si>
  <si>
    <t>DOL-045-06</t>
  </si>
  <si>
    <t>the Pulse Plus; Dolos Pulse Plus; Dloos Pulse Plus; Pulse Plus laptop</t>
  </si>
  <si>
    <t>Lower price than Persephone Rift Plus 15" Ultrabook [PER-036-06] ($1,457.99 vs $1,630.99); Longer battery than Boreas Nova Lite 15" Ultrabook [BOR-044-04] (11 vs 10 hrs)</t>
  </si>
  <si>
    <t>Pulse Plus 15" Ultrabook</t>
  </si>
  <si>
    <t>DOL-045-07</t>
  </si>
  <si>
    <t>the Aria Plus; Dolos Aria Plus; Dolo Aria Plus; Aria Plus laptop</t>
  </si>
  <si>
    <t>Longer battery than Calliope Aeon X 17" Gaming Laptop [CAL-040-10] (6 vs 4 hrs); Lighter than Polyhymnia Echo Pro 17" Gaming Laptop [POL-041-07] (3,339 g vs 3,363 g)</t>
  </si>
  <si>
    <t>Aria Plus 17" Gaming Laptop</t>
  </si>
  <si>
    <t>DOL-045-08</t>
  </si>
  <si>
    <t>the Volt Pro; Dolos Volt Pro; Doloos Volt Pro; Volt Pro laptop</t>
  </si>
  <si>
    <t>Lighter than Terpsichore Quanta Plus 15" Gaming Laptop [TER-039-03] (2,246 g vs 2,496 g); Longer battery than Momus Echo Plus 15" Gaming Laptop [MOM-043-09] (7 vs 5 hrs)</t>
  </si>
  <si>
    <t>Dolos Volt</t>
  </si>
  <si>
    <t>Volt Pro 15" Gaming Laptop</t>
  </si>
  <si>
    <t>DOL-045-09</t>
  </si>
  <si>
    <t>the Crest; Dolos Crest; Doolos Crest; Crest laptop</t>
  </si>
  <si>
    <t>Lighter than Hygieia Quanta SE 16" Creator Laptop [HYG-048-09] (1,968 g vs 2,220 g); Longer battery than Heracles Flux Plus 16" Creator Laptop [HER-037-09] (8 vs 6 hrs)</t>
  </si>
  <si>
    <t>Dolos Crest</t>
  </si>
  <si>
    <t>Crest 16" Creator Laptop</t>
  </si>
  <si>
    <t>DOL-045-10</t>
  </si>
  <si>
    <t>the Nova Plus; Dolos Nova Plus; Dolo Nova Plus; Nova Plus laptop</t>
  </si>
  <si>
    <t>Lighter than Metis Core Lite Mobile Workstation [MET-029-10] (2,314 g vs 2,570 g); Lower price than Terpsichore Aeon Plus Mobile Workstation [TER-039-10] ($3,379.99 vs $4,329.99)</t>
  </si>
  <si>
    <t>Dolos Nova</t>
  </si>
  <si>
    <t>Nova Plus Mobile Workstation</t>
  </si>
  <si>
    <t>THA-046-01</t>
  </si>
  <si>
    <t>the Echo Pro; Thallo Echo Pro; Thlalo Echo Pro; Echo Pro laptop</t>
  </si>
  <si>
    <t>Lighter than Dolos Aria Lite Student Laptop [DOL-045-03] (1,456 g vs 1,502 g); Lower price than Rhea Sable Student Laptop [RHE-047-02] ($360.99 vs $480.99)</t>
  </si>
  <si>
    <t>Thallo Echo</t>
  </si>
  <si>
    <t>Echo Pro Student Laptop</t>
  </si>
  <si>
    <t>THA-046-02</t>
  </si>
  <si>
    <t>the Drift X; Thallo Drift X; Thlalo Drift X; Drift X laptop</t>
  </si>
  <si>
    <t>Lighter than Aeolus Echo Plus 15" Budget Laptop [AEO-031-01] (1,649 g vs 1,850 g); Lower price than Rhea Blaze Plus 15" Budget Laptop [RHE-047-03] ($462.99 vs $545.99)</t>
  </si>
  <si>
    <t>Thallo Drift</t>
  </si>
  <si>
    <t>Drift X 15" Budget Laptop</t>
  </si>
  <si>
    <t>THA-046-03</t>
  </si>
  <si>
    <t>the Vertex Lite; Thallo Vertex Lite; Thalllo Vertex Lite; Vertex Lite laptop</t>
  </si>
  <si>
    <t>Lighter than Demeter Prism Max Chromebook [DEM-028-01] (1,254 g vs 1,299 g); Longer battery than Aristaeus Vertex X Chromebook [ARI-027-01] (10 vs 9 hrs)</t>
  </si>
  <si>
    <t>Thallo Vertex</t>
  </si>
  <si>
    <t>Vertex Lite Chromebook</t>
  </si>
  <si>
    <t>THA-046-04</t>
  </si>
  <si>
    <t>the Vertex; Thallo Vertex; Thall Vertex; Vertex laptop</t>
  </si>
  <si>
    <t>Lower price than Momus Echo Plus 15" Gaming Laptop [MOM-043-09] ($1,594.99 vs $2,076.99); Lighter than Terpsichore Quanta Plus 15" Gaming Laptop [TER-039-03] (2,465 g vs 2,496 g)</t>
  </si>
  <si>
    <t>Vertex 15" Gaming Laptop</t>
  </si>
  <si>
    <t>THA-046-05</t>
  </si>
  <si>
    <t>the Volt Pro; Thallo Volt Pro; Tallo Volt Pro; Volt Pro laptop</t>
  </si>
  <si>
    <t>Lighter than Melpomene Spark Max 14" Business Laptop [MEL-026-03] (1,229 g vs 1,393 g); Lower price than Chronos Aeon Pro 14" Business Laptop [CHR-050-06] ($2,007.99 vs $2,189.99)</t>
  </si>
  <si>
    <t>Thallo Volt</t>
  </si>
  <si>
    <t>Volt Pro 14" Business Laptop</t>
  </si>
  <si>
    <t>THA-046-06</t>
  </si>
  <si>
    <t>the Axis Lite; Thallo Axis Lite; Tallo Axis Lite; Axis Lite laptop</t>
  </si>
  <si>
    <t>Longer battery than Zephyrus Drift X Rugged Laptop [ZEP-032-10] (13 vs 11 hrs); Lighter than Metis Drift Pro Rugged Laptop [MET-029-08] (2,822 g vs 2,836 g)</t>
  </si>
  <si>
    <t>Thallo Axis</t>
  </si>
  <si>
    <t>Axis Lite Rugged Laptop</t>
  </si>
  <si>
    <t>THA-046-07</t>
  </si>
  <si>
    <t>the Orbit X; Thallo Orbit X; Thlalo Orbit X; Orbit X laptop</t>
  </si>
  <si>
    <t>Longer battery than Dolos Pulse Plus 15" Ultrabook [DOL-045-06] (14 vs 11 hrs); Lighter than Terpsichore Arc Plus 15" Ultrabook [TER-039-06] (1,708 g vs 1,738 g)</t>
  </si>
  <si>
    <t>Thallo Orbit</t>
  </si>
  <si>
    <t>Orbit X 15" Ultrabook</t>
  </si>
  <si>
    <t>THA-046-08</t>
  </si>
  <si>
    <t>the Quanta Ultra; Thallo Quanta Ultra; Thaallo Quanta Ultra; Quanta Ultra laptop</t>
  </si>
  <si>
    <t>Lighter than Melpomene Nova Plus Dual-Screen Laptop [MEL-026-08] (1,550 g vs 1,818 g); Longer battery than Thalia Arc SE Dual-Screen Laptop [THA-030-08] (11 vs 7 hrs)</t>
  </si>
  <si>
    <t>Thallo Quanta</t>
  </si>
  <si>
    <t>Quanta Ultra Dual-Screen Laptop</t>
  </si>
  <si>
    <t>THA-046-09</t>
  </si>
  <si>
    <t>the Nova; Thallo Nova; Thlalo Nova; Nova laptop</t>
  </si>
  <si>
    <t>Longer battery than Dolos Crest 16" Creator Laptop [DOL-045-09] (9 vs 8 hrs); Lower price than Heracles Flux Plus 16" Creator Laptop [HER-037-09] ($3,270.99 vs $3,496.99)</t>
  </si>
  <si>
    <t>Thallo Nova</t>
  </si>
  <si>
    <t>Nova 16" Creator Laptop</t>
  </si>
  <si>
    <t>THA-046-10</t>
  </si>
  <si>
    <t>the Titan; Thallo Titan; Thall Titan; Titan laptop</t>
  </si>
  <si>
    <t>Lighter than Metis Core Lite Mobile Workstation [MET-029-10] (2,247 g vs 2,570 g); Longer battery than Polyhymnia Nova Air Mobile Workstation [POL-041-10] (10 vs 7 hrs)</t>
  </si>
  <si>
    <t>Thallo Titan</t>
  </si>
  <si>
    <t>Titan Mobile Workstation</t>
  </si>
  <si>
    <t>RHE-047-01</t>
  </si>
  <si>
    <t>the Arc; Rhea Arc; Reha Arc; Arc laptop</t>
  </si>
  <si>
    <t>Longer battery than Atropos Blaze Plus Chromebook [ATR-035-02] (10 vs 9 hrs); Lighter than Momus Prism Chromebook [MOM-043-01] (1,248 g vs 1,421 g)</t>
  </si>
  <si>
    <t>Rhea Arc</t>
  </si>
  <si>
    <t>Arc Chromebook</t>
  </si>
  <si>
    <t>RHE-047-02</t>
  </si>
  <si>
    <t>the Sable; Rhea Sable; Rhe Sable; Sable laptop</t>
  </si>
  <si>
    <t>Lower price than Thalia Nova Lite Student Laptop [THA-030-02] ($480.99 vs $537.99); Lighter than Dolos Aria Lite Student Laptop [DOL-045-03] (1,471 g vs 1,502 g)</t>
  </si>
  <si>
    <t>Rhea Sable</t>
  </si>
  <si>
    <t>Sable Student Laptop</t>
  </si>
  <si>
    <t>RHE-047-03</t>
  </si>
  <si>
    <t>the Blaze Plus; Rhea Blaze Plus; Rheea Blaze Plus; Blaze Plus laptop</t>
  </si>
  <si>
    <t>Lighter than Homonoia Orbit Pro 15" Budget Laptop [HOM-033-02] (1,662 g vs 1,851 g); Longer battery than Boreas Onyx Max 15" Budget Laptop [BOR-044-01] (8 vs 7 hrs)</t>
  </si>
  <si>
    <t>Rhea Blaze</t>
  </si>
  <si>
    <t>Blaze Plus 15" Budget Laptop</t>
  </si>
  <si>
    <t>RHE-047-04</t>
  </si>
  <si>
    <t>the Echo Plus; Rhea Echo Plus; Rheaa Echo Plus; Echo Plus laptop</t>
  </si>
  <si>
    <t>Lighter than Melpomene Nimbus Plus 2-in-1 Convertible [MEL-026-04] (1,268 g vs 1,341 g); Lower price than Chronos Orbit SE 2-in-1 Convertible [CHR-050-03] ($871.99 vs $1,620.99)</t>
  </si>
  <si>
    <t>Rhea Echo</t>
  </si>
  <si>
    <t>Echo Plus 2-in-1 Convertible</t>
  </si>
  <si>
    <t>RHE-047-05</t>
  </si>
  <si>
    <t>the Sable Lite; Rhea Sable Lite; Rhhea Sable Lite; Sable Lite laptop</t>
  </si>
  <si>
    <t>Lower price than Thalia Rift X 13" Ultrabook [THA-030-03] ($1,171.99 vs $1,469.99); Lighter than Heracles Orbit Max 13" Ultrabook [HER-037-06] (1,068 g vs 1,191 g)</t>
  </si>
  <si>
    <t>Sable Lite 13" Ultrabook</t>
  </si>
  <si>
    <t>RHE-047-06</t>
  </si>
  <si>
    <t>the Drift SE; Rhea Drift SE; Rheaa Drift SE; Drift SE laptop</t>
  </si>
  <si>
    <t>Lower price than Atropos Nova Dual-Screen Laptop [ATR-035-05] ($1,287.99 vs $1,335.99); Lighter than Thanatos Aeon Dual-Screen Laptop [THA-049-07] (1,693 g vs 1,761 g)</t>
  </si>
  <si>
    <t>Rhea Drift</t>
  </si>
  <si>
    <t>Drift SE Dual-Screen Laptop</t>
  </si>
  <si>
    <t>RHE-047-07</t>
  </si>
  <si>
    <t>the Core; Rhea Core; Rhe Core; Core laptop</t>
  </si>
  <si>
    <t>Lighter than Aristaeus Volt Plus 15" Ultrabook [ARI-027-05] (1,572 g vs 1,720 g); Lower price than Thallo Orbit X 15" Ultrabook [THA-046-07] ($1,762.99 vs $2,292.99)</t>
  </si>
  <si>
    <t>Rhea Core</t>
  </si>
  <si>
    <t>Core 15" Ultrabook</t>
  </si>
  <si>
    <t>RHE-047-08</t>
  </si>
  <si>
    <t>the Strata Ultra; Rhea Strata Ultra; Rhe Strata Ultra; Strata Ultra laptop</t>
  </si>
  <si>
    <t>Lower price than Chronos Vibe Air Rugged Laptop [CHR-050-10] ($2,897.99 vs $3,648.99); Lighter than Atropos Lumen Air Rugged Laptop [ATR-035-07] (3,233 g vs 3,447 g)</t>
  </si>
  <si>
    <t>Rhea Strata</t>
  </si>
  <si>
    <t>Strata Ultra Rugged Laptop</t>
  </si>
  <si>
    <t>RHE-047-09</t>
  </si>
  <si>
    <t>the Axis Ultra; Rhea Axis Ultra; Rhhea Axis Ultra; Axis Ultra laptop</t>
  </si>
  <si>
    <t>Longer battery than Boreas Echo Ultra 16" Creator Laptop [BOR-044-06] (8 vs 6 hrs); Lighter than Melpomene Spark 16" Creator Laptop [MEL-026-06] (1,895 g vs 2,245 g)</t>
  </si>
  <si>
    <t>Rhea Axis</t>
  </si>
  <si>
    <t>Axis Ultra 16" Creator Laptop</t>
  </si>
  <si>
    <t>RHE-047-10</t>
  </si>
  <si>
    <t>the Zen Lite; Rhea Zen Lite; Rheaa Zen Lite; Zen Lite laptop</t>
  </si>
  <si>
    <t>Longer battery than Dolos Nova Plus Mobile Workstation [DOL-045-10] (7 vs 5 hrs); Lighter than Metis Core Lite Mobile Workstation [MET-029-10] (2,398 g vs 2,570 g)</t>
  </si>
  <si>
    <t>Rhea Zen</t>
  </si>
  <si>
    <t>Zen Lite Mobile Workstation</t>
  </si>
  <si>
    <t>HYG-048-01</t>
  </si>
  <si>
    <t>the Spark Max; Hygieia Spark Max; Hygieiaa Spark Max; Spark Max laptop</t>
  </si>
  <si>
    <t>Lighter than Aeolus Echo Plus 15" Budget Laptop [AEO-031-01] (1,746 g vs 1,850 g); Longer battery than Priapus Apex Lite 15" Budget Laptop [PRI-042-02] (7 vs 6 hrs)</t>
  </si>
  <si>
    <t>Hygieia Spark</t>
  </si>
  <si>
    <t>Spark Max 15" Budget Laptop</t>
  </si>
  <si>
    <t>HYG-048-02</t>
  </si>
  <si>
    <t>the Onyx Pro; Hygieia Onyx Pro; Hyggieia Onyx Pro; Onyx Pro laptop</t>
  </si>
  <si>
    <t>Lower price than Demeter Prism SE 14" Business Laptop [DEM-028-05] ($822.99 vs $1,951.99); Lighter than Atropos Volt SE 14" Business Laptop [ATR-035-06] (1,279 g vs 1,338 g)</t>
  </si>
  <si>
    <t>Hygieia Onyx</t>
  </si>
  <si>
    <t>Onyx Pro 14" Business Laptop</t>
  </si>
  <si>
    <t>HYG-048-03</t>
  </si>
  <si>
    <t>the Core; Hygieia Core; Hygiei Core; Core laptop</t>
  </si>
  <si>
    <t>Longer battery than Rhea Echo Plus 2-in-1 Convertible [RHE-047-04] (15 vs 10 hrs); Lower price than Selene Aeon Pro 2-in-1 Convertible [SEL-034-04] ($1,277.99 vs $1,478.99)</t>
  </si>
  <si>
    <t>Hygieia Core</t>
  </si>
  <si>
    <t>Core 2-in-1 Convertible</t>
  </si>
  <si>
    <t>HYG-048-04</t>
  </si>
  <si>
    <t>the Volt; Hygieia Volt; Hygiiea Volt; Volt laptop</t>
  </si>
  <si>
    <t>Lower price than Melpomene Pulse Lite 13" Ultrabook [MEL-026-05] ($1,383.99 vs $1,733.99); Lighter than Rhea Sable Lite 13" Ultrabook [RHE-047-05] (1,013 g vs 1,068 g)</t>
  </si>
  <si>
    <t>Hygieia Volt</t>
  </si>
  <si>
    <t>Volt 13" Ultrabook</t>
  </si>
  <si>
    <t>HYG-048-05</t>
  </si>
  <si>
    <t>the Orbit SE; Hygieia Orbit SE; Hyigeia Orbit SE; Orbit SE laptop</t>
  </si>
  <si>
    <t>Longer battery than Selene Axis Plus 15" Ultrabook [SEL-034-07] (17 vs 13 hrs); Lower price than Rhea Core 15" Ultrabook [RHE-047-07] ($1,633.99 vs $1,762.99)</t>
  </si>
  <si>
    <t>Hygieia Orbit</t>
  </si>
  <si>
    <t>Orbit SE 15" Ultrabook</t>
  </si>
  <si>
    <t>HYG-048-06</t>
  </si>
  <si>
    <t>the Wave Ultra; Hygieia Wave Ultra; Hygeiia Wave Ultra; Wave Ultra laptop</t>
  </si>
  <si>
    <t>Lower price than Thalia Arc SE Dual-Screen Laptop [THA-030-08] ($1,892.99 vs $2,742.99); Lighter than Calliope Aeon Dual-Screen Laptop [CAL-040-05] (1,596 g vs 1,851 g)</t>
  </si>
  <si>
    <t>Hygieia Wave</t>
  </si>
  <si>
    <t>Wave Ultra Dual-Screen Laptop</t>
  </si>
  <si>
    <t>HYG-048-07</t>
  </si>
  <si>
    <t>the Core; Hygieia Core; Hygiieia Core; Core laptop</t>
  </si>
  <si>
    <t>Lighter than Boreas Titan 15" Gaming Laptop [BOR-044-05] (2,126 g vs 2,242 g); Lower price than Momus Echo Plus 15" Gaming Laptop [MOM-043-09] ($2,061.99 vs $2,076.99)</t>
  </si>
  <si>
    <t>Core 15" Gaming Laptop</t>
  </si>
  <si>
    <t>HYG-048-08</t>
  </si>
  <si>
    <t>the Vertex SE; Hygieia Vertex SE; Hygeiia Vertex SE; Vertex SE laptop</t>
  </si>
  <si>
    <t>Lighter than Zephyrus Lumen Pro 17" Gaming Laptop [ZEP-032-08] (3,297 g vs 3,344 g); Longer battery than Persephone Lumen Pro 17" Gaming Laptop [PER-036-09] (6 vs 3 hrs)</t>
  </si>
  <si>
    <t>Hygieia Vertex</t>
  </si>
  <si>
    <t>Vertex SE 17" Gaming Laptop</t>
  </si>
  <si>
    <t>SE, 64GB / 2TB</t>
  </si>
  <si>
    <t>HYG-048-09</t>
  </si>
  <si>
    <t>the Quanta SE; Hygieia Quanta SE; Hyygieia Quanta SE; Quanta SE laptop</t>
  </si>
  <si>
    <t>Lower price than Thallo Nova 16" Creator Laptop [THA-046-09] ($3,199.99 vs $3,270.99); Longer battery than Heracles Flux Plus 16" Creator Laptop [HER-037-09] (8 vs 6 hrs)</t>
  </si>
  <si>
    <t>Hygieia Quanta</t>
  </si>
  <si>
    <t>Quanta SE 16" Creator Laptop</t>
  </si>
  <si>
    <t>HYG-048-10</t>
  </si>
  <si>
    <t>the Spark Plus; Hygieia Spark Plus; Hygieiaa Spark Plus; Spark Plus laptop</t>
  </si>
  <si>
    <t>Longer battery than Dolos Nova Plus Mobile Workstation [DOL-045-10] (10 vs 5 hrs); Lighter than Terpsichore Aeon Plus Mobile Workstation [TER-039-10] (2,784 g vs 2,808 g)</t>
  </si>
  <si>
    <t>Spark Plus Mobile Workstation</t>
  </si>
  <si>
    <t>THA-049-01</t>
  </si>
  <si>
    <t>the Apex SE; Thanatos Apex SE; Thanato Apex SE; Apex SE laptop</t>
  </si>
  <si>
    <t>Lower price than Heracles Apex X Student Laptop [HER-037-03] ($336.99 vs $645.99); Longer battery than Thalia Nova Lite Student Laptop [THA-030-02] (9 vs 8 hrs)</t>
  </si>
  <si>
    <t>Thanatos Apex</t>
  </si>
  <si>
    <t>Apex SE Student Laptop</t>
  </si>
  <si>
    <t>SE, 8GB / 256GB</t>
  </si>
  <si>
    <t>THA-049-02</t>
  </si>
  <si>
    <t>the Prism Max; Thanatos Prism Max; Thanaots Prism Max; Prism Max laptop</t>
  </si>
  <si>
    <t>Lighter than Dolos Pulse Max 15" Budget Laptop [DOL-045-01] (1,712 g vs 1,850 g); Longer battery than Thallo Drift X 15" Budget Laptop [THA-046-02] (7 vs 6 hrs)</t>
  </si>
  <si>
    <t>Thanatos Prism</t>
  </si>
  <si>
    <t>Prism Max 15" Budget Laptop</t>
  </si>
  <si>
    <t>THA-049-03</t>
  </si>
  <si>
    <t>the Pulse Lite; Thanatos Pulse Lite; Thanaots Pulse Lite; Pulse Lite laptop</t>
  </si>
  <si>
    <t>Lighter than Dolos Rift Ultra Chromebook [DOL-045-02] (1,294 g vs 1,482 g); Longer battery than Thallo Vertex Lite Chromebook [THA-046-03] (13 vs 10 hrs)</t>
  </si>
  <si>
    <t>Thanatos Pulse</t>
  </si>
  <si>
    <t>Pulse Lite Chromebook</t>
  </si>
  <si>
    <t>THA-049-04</t>
  </si>
  <si>
    <t>the Axis Ultra; Thanatos Axis Ultra; Thanattos Axis Ultra; Axis Ultra laptop</t>
  </si>
  <si>
    <t>Lighter than Zephyrus Nova Pro 15" Ultrabook [ZEP-032-07] (1,439 g vs 1,553 g); Longer battery than Persephone Rift Plus 15" Ultrabook [PER-036-06] (17 vs 11 hrs)</t>
  </si>
  <si>
    <t>Thanatos Axis</t>
  </si>
  <si>
    <t>Axis Ultra 15" Ultrabook</t>
  </si>
  <si>
    <t>THA-049-05</t>
  </si>
  <si>
    <t>the Core; Thanatos Core; Thanatoos Core; Core laptop</t>
  </si>
  <si>
    <t>Longer battery than Terpsichore Strata Max 2-in-1 Convertible [TER-039-04] (15 vs 11 hrs); Lighter than Hygieia Core 2-in-1 Convertible [HYG-048-03] (1,529 g vs 1,597 g)</t>
  </si>
  <si>
    <t>Thanatos Core</t>
  </si>
  <si>
    <t>THA-049-06</t>
  </si>
  <si>
    <t>the Orbit Lite; Thanatos Orbit Lite; Thanaots Orbit Lite; Orbit Lite laptop</t>
  </si>
  <si>
    <t>Lower price than Melpomene Pulse Lite 13" Ultrabook [MEL-026-05] ($1,542.99 vs $1,733.99); Lighter than Dolos Onyx Ultra 13" Ultrabook [DOL-045-05] (1,207 g vs 1,258 g)</t>
  </si>
  <si>
    <t>Thanatos Orbit</t>
  </si>
  <si>
    <t>Orbit Lite 13" Ultrabook</t>
  </si>
  <si>
    <t>THA-049-07</t>
  </si>
  <si>
    <t>the Aeon; Thanatos Aeon; Thanatoss Aeon; Aeon laptop</t>
  </si>
  <si>
    <t>Lower price than Aristaeus Vibe Pro Dual-Screen Laptop [ARI-027-08] ($1,917.99 vs $2,080.99); Lighter than Auxo Arc Air Dual-Screen Laptop [AUX-038-09] (1,761 g vs 1,830 g)</t>
  </si>
  <si>
    <t>Thanatos Aeon</t>
  </si>
  <si>
    <t>THA-049-08</t>
  </si>
  <si>
    <t>the Strata Plus; Thanatos Strata Plus; Tanatos Strata Plus; Strata Plus laptop</t>
  </si>
  <si>
    <t>Longer battery than Selene Strata Pro 15" Gaming Laptop [SEL-034-08] (5 vs 4 hrs); Lighter than Boreas Titan 15" Gaming Laptop [BOR-044-05] (2,115 g vs 2,242 g)</t>
  </si>
  <si>
    <t>Thanatos Strata</t>
  </si>
  <si>
    <t>Strata Plus 15" Gaming Laptop</t>
  </si>
  <si>
    <t>THA-049-09</t>
  </si>
  <si>
    <t>the Echo Lite; Thanatos Echo Lite; Thanattos Echo Lite; Echo Lite laptop</t>
  </si>
  <si>
    <t>Lower price than Rhea Axis Ultra 16" Creator Laptop [RHE-047-09] ($3,192.99 vs $3,301.99); Lighter than Chronos Arc 16" Creator Laptop [CHR-050-08] (1,856 g vs 1,912 g)</t>
  </si>
  <si>
    <t>Thanatos Echo</t>
  </si>
  <si>
    <t>Echo Lite 16" Creator Laptop</t>
  </si>
  <si>
    <t>THA-049-10</t>
  </si>
  <si>
    <t>the Crest SE; Thanatos Crest SE; Thanattos Crest SE; Crest SE laptop</t>
  </si>
  <si>
    <t>Longer battery than Aeolus Drift Mobile Workstation [AEO-031-10] (8 vs 6 hrs); Lower price than Metis Core Lite Mobile Workstation [MET-029-10] ($3,624.99 vs $4,341.99)</t>
  </si>
  <si>
    <t>Thanatos Crest</t>
  </si>
  <si>
    <t>Crest SE Mobile Workstation</t>
  </si>
  <si>
    <t>SE, 64GB / 4TB</t>
  </si>
  <si>
    <t>CHR-050-01</t>
  </si>
  <si>
    <t>the Nimbus Plus; Chronos Nimbus Plus; Chhronos Nimbus Plus; Nimbus Plus laptop</t>
  </si>
  <si>
    <t>Lower price than Atropos Blaze Plus Chromebook [ATR-035-02] ($385.99 vs $579.99); Lighter than Dolos Rift Ultra Chromebook [DOL-045-02] (1,434 g vs 1,482 g)</t>
  </si>
  <si>
    <t>Chronos Nimbus</t>
  </si>
  <si>
    <t>Nimbus Plus Chromebook</t>
  </si>
  <si>
    <t>CHR-050-02</t>
  </si>
  <si>
    <t>the Core Max; Chronos Core Max; Chroons Core Max; Core Max laptop</t>
  </si>
  <si>
    <t>Lower price than Heracles Orbit Max 13" Ultrabook [HER-037-06] ($1,039.99 vs $1,794.99); Longer battery than Rhea Sable Lite 13" Ultrabook [RHE-047-05] (17 vs 14 hrs)</t>
  </si>
  <si>
    <t>Chronos Core</t>
  </si>
  <si>
    <t>Core Max 13" Ultrabook</t>
  </si>
  <si>
    <t>CHR-050-03</t>
  </si>
  <si>
    <t>the Orbit SE; Chronos Orbit SE; Chronnos Orbit SE; Orbit SE laptop</t>
  </si>
  <si>
    <t>Lower price than Momus Onyx Air 2-in-1 Convertible [MOM-043-06] ($1,620.99 vs $1,637.99); Lighter than Priapus Core X 2-in-1 Convertible [PRI-042-04] (1,290 g vs 1,402 g)</t>
  </si>
  <si>
    <t>Chronos Orbit</t>
  </si>
  <si>
    <t>Orbit SE 2-in-1 Convertible</t>
  </si>
  <si>
    <t>CHR-050-04</t>
  </si>
  <si>
    <t>the Blaze Lite; Chronos Blaze Lite; Chrnoos Blaze Lite; Blaze Lite laptop</t>
  </si>
  <si>
    <t>Lower price than Persephone Vibe Mobile Workstation [PER-036-08] ($1,904.99 vs $2,083.99); Lighter than Auxo Vertex Lite Mobile Workstation [AUX-038-10] (2,453 g vs 2,684 g)</t>
  </si>
  <si>
    <t>Chronos Blaze</t>
  </si>
  <si>
    <t>Blaze Lite Mobile Workstation</t>
  </si>
  <si>
    <t>CHR-050-05</t>
  </si>
  <si>
    <t>the Volt Plus; Chronos Volt Plus; Crhonos Volt Plus; Volt Plus laptop</t>
  </si>
  <si>
    <t>Longer battery than Persephone Rift Plus 15" Ultrabook [PER-036-06] (14 vs 11 hrs); Lower price than Calliope Aeon X 15" Ultrabook [CAL-040-06] ($1,919.99 vs $2,184.99)</t>
  </si>
  <si>
    <t>Chronos Volt</t>
  </si>
  <si>
    <t>CHR-050-06</t>
  </si>
  <si>
    <t>the Aeon Pro; Chronos Aeon Pro; Chhronos Aeon Pro; Aeon Pro laptop</t>
  </si>
  <si>
    <t>Longer battery than Atropos Volt SE 14" Business Laptop [ATR-035-06] (15 vs 12 hrs); Lighter than Selene Crest Air 14" Business Laptop [SEL-034-05] (1,313 g vs 1,448 g)</t>
  </si>
  <si>
    <t>Chronos Aeon</t>
  </si>
  <si>
    <t>Aeon Pro 14" Business Laptop</t>
  </si>
  <si>
    <t>CHR-050-07</t>
  </si>
  <si>
    <t>the Prism Ultra; Chronos Prism Ultra; Crhonos Prism Ultra; Prism Ultra laptop</t>
  </si>
  <si>
    <t>Longer battery than Metis Sable Ultra Dual-Screen Laptop [MET-029-05] (11 vs 9 hrs); Lighter than Calliope Aeon Dual-Screen Laptop [CAL-040-05] (1,520 g vs 1,851 g)</t>
  </si>
  <si>
    <t>Chronos Prism</t>
  </si>
  <si>
    <t>Prism Ultra Dual-Screen Laptop</t>
  </si>
  <si>
    <t>CHR-050-08</t>
  </si>
  <si>
    <t>the Arc; Chronos Arc; Chroonos Arc; Arc laptop</t>
  </si>
  <si>
    <t>Longer battery than Boreas Echo Ultra 16" Creator Laptop [BOR-044-06] (11 vs 6 hrs); Lower price than Atropos Apex 16" Creator Laptop [ATR-035-09] ($2,539.99 vs $2,748.99)</t>
  </si>
  <si>
    <t>Chronos Arc</t>
  </si>
  <si>
    <t>Arc 16" Creator Laptop</t>
  </si>
  <si>
    <t>CHR-050-09</t>
  </si>
  <si>
    <t>the Onyx; Chronos Onyx; Chroonos Onyx; Onyx laptop</t>
  </si>
  <si>
    <t>Longer battery than Demeter Aeon Plus 17" Gaming Laptop [DEM-028-04] (5 vs 4 hrs); Lighter than Auxo Pulse Ultra 17" Gaming Laptop [AUX-038-08] (3,314 g vs 3,322 g)</t>
  </si>
  <si>
    <t>Chronos Onyx</t>
  </si>
  <si>
    <t>Onyx 17" Gaming Laptop</t>
  </si>
  <si>
    <t>CHR-050-10</t>
  </si>
  <si>
    <t>the Vibe Air; Chronos Vibe Air; Chrronos Vibe Air; Vibe Air laptop</t>
  </si>
  <si>
    <t>Lighter than Demeter Flux Pro Rugged Laptop [DEM-028-09] (2,930 g vs 3,332 g); Longer battery than Zephyrus Drift X Rugged Laptop [ZEP-032-10] (16 vs 11 hrs)</t>
  </si>
  <si>
    <t>Chronos Vibe</t>
  </si>
  <si>
    <t>Vibe Air Rugged Laptop</t>
  </si>
  <si>
    <t>NEM-051-01</t>
  </si>
  <si>
    <t>Tablet</t>
  </si>
  <si>
    <t>the Arc Ultra; Nemesis Arc Ultra; Nemesi Arc Ultra; Arc Ultra tablet</t>
  </si>
  <si>
    <t>FCC, CE, TUV Rheinland Low Blue Light</t>
  </si>
  <si>
    <t>Qualcomm Snapdragon 6 Gen 1</t>
  </si>
  <si>
    <t>Qualcomm Adreno 710</t>
  </si>
  <si>
    <t>IPS LCD, 60Hz</t>
  </si>
  <si>
    <t>1200x1920</t>
  </si>
  <si>
    <t>USB-C (USB 2.0), microSD slot</t>
  </si>
  <si>
    <t>Android 15</t>
  </si>
  <si>
    <t>Lower price than Eunomia Volt SE 8" Mini Tablet [EUN-056-06] ($269.99 vs $570.99); Lighter than Comus Zen Max 8" Mini Tablet [COM-078-03] (304 g vs 331 g)</t>
  </si>
  <si>
    <t>reading, travel, gaming</t>
  </si>
  <si>
    <t>Nemesis Arc</t>
  </si>
  <si>
    <t>Arc Ultra 8" Mini Tablet</t>
  </si>
  <si>
    <t>8MP rear; 5MP front</t>
  </si>
  <si>
    <t>18W wired</t>
  </si>
  <si>
    <t>Wi-Fi only</t>
  </si>
  <si>
    <t>NEM-051-02</t>
  </si>
  <si>
    <t>Smartphone</t>
  </si>
  <si>
    <t>the Axis; Nemesis Axis; Nemseis Axis; Axis smartphone</t>
  </si>
  <si>
    <t>FCC, CE, IP54</t>
  </si>
  <si>
    <t>IPS LCD, 90Hz</t>
  </si>
  <si>
    <t>1080x2400</t>
  </si>
  <si>
    <t>USB-C (USB 2.0), nano-SIM + eSIM, 3.5mm headphone jack, microSD slot</t>
  </si>
  <si>
    <t>Android 14</t>
  </si>
  <si>
    <t>Lower price than Dike Sable Lite Budget Smartphone [DIK-099-04] ($305.99 vs $355.99); Longer battery than Proteus Rift Pro Budget Smartphone [PRO-070-02] (29 vs 26 hrs)</t>
  </si>
  <si>
    <t>budget, first phone, everyday</t>
  </si>
  <si>
    <t>Nemesis Axis</t>
  </si>
  <si>
    <t>Axis Budget Smartphone</t>
  </si>
  <si>
    <t>Standard, 6GB / 128GB</t>
  </si>
  <si>
    <t>IP54</t>
  </si>
  <si>
    <t>50MP main + 2MP macro; 8MP front</t>
  </si>
  <si>
    <t>25W wired</t>
  </si>
  <si>
    <t>5G (sub-6)</t>
  </si>
  <si>
    <t>NEM-051-03</t>
  </si>
  <si>
    <t>the Axis Lite; Nemesis Axis Lite; Nemesi Axis Lite; Axis Lite tablet</t>
  </si>
  <si>
    <t>FCC, CE, TUV Rheinland Low Blue Light, Energy Star</t>
  </si>
  <si>
    <t>Rockchip RK3566</t>
  </si>
  <si>
    <t>Arm Mali-G52 2EE</t>
  </si>
  <si>
    <t>E Ink Carta 1300, front-lit</t>
  </si>
  <si>
    <t>1404x1872</t>
  </si>
  <si>
    <t>Android 13 (E Ink optimized)</t>
  </si>
  <si>
    <t>Lighter than Pothos Aria SE E-Ink Note Tablet [POT-072-03] (382 g vs 405 g); Lower price than Phorcys Halo Ultra E-Ink Note Tablet [PHO-087-04] ($612.99 vs $670.99)</t>
  </si>
  <si>
    <t>reading, note-taking, school</t>
  </si>
  <si>
    <t>Axis Lite E-Ink Note Tablet</t>
  </si>
  <si>
    <t>Lite, 4GB / 64GB</t>
  </si>
  <si>
    <t>15W wired</t>
  </si>
  <si>
    <t>NEM-051-04</t>
  </si>
  <si>
    <t>the Flux Pro; Nemesis Flux Pro; Nemmesis Flux Pro; Flux Pro tablet</t>
  </si>
  <si>
    <t>Qualcomm Snapdragon 7+ Gen 3</t>
  </si>
  <si>
    <t>Qualcomm Adreno 732</t>
  </si>
  <si>
    <t>IPS LCD anti-glare, pen digitizer</t>
  </si>
  <si>
    <t>2000x1200</t>
  </si>
  <si>
    <t>Lower price than Oceanus Drift Max Drawing Tablet with Stylus [OCE-060-06] ($627.99 vs $850.99); Longer battery than Erebus Sable Lite Drawing Tablet with Stylus [ERE-098-03] (10 vs 9 hrs)</t>
  </si>
  <si>
    <t>drawing, design, note-taking</t>
  </si>
  <si>
    <t>Nemesis Flux</t>
  </si>
  <si>
    <t>Flux Pro Drawing Tablet with Stylus</t>
  </si>
  <si>
    <t>13MP rear; 8MP front</t>
  </si>
  <si>
    <t>20W wired</t>
  </si>
  <si>
    <t>NEM-051-05</t>
  </si>
  <si>
    <t>the Strata Lite; Nemesis Strata Lite; Nemseis Strata Lite; Strata Lite smartphone</t>
  </si>
  <si>
    <t>FCC, CE, IP68</t>
  </si>
  <si>
    <t>MediaTek Dimensity 8300</t>
  </si>
  <si>
    <t>Arm Mali-G615 MC6</t>
  </si>
  <si>
    <t>AMOLED, 120Hz</t>
  </si>
  <si>
    <t>1080x2340</t>
  </si>
  <si>
    <t>USB-C (USB 2.0), nano-SIM + eSIM</t>
  </si>
  <si>
    <t>Lower price than Panacea Nova Air Compact Smartphone [PAN-069-05] ($651.99 vs $687.99); Longer battery than Peitho Vibe X Compact Smartphone [PEI-083-06] (23 vs 21 hrs)</t>
  </si>
  <si>
    <t>everyday, one-handed use</t>
  </si>
  <si>
    <t>Nemesis Strata</t>
  </si>
  <si>
    <t>Strata Lite Compact Smartphone</t>
  </si>
  <si>
    <t>IP68</t>
  </si>
  <si>
    <t>50MP main (OIS) + 12MP ultrawide; 32MP front</t>
  </si>
  <si>
    <t>45W wired</t>
  </si>
  <si>
    <t>NEM-051-06</t>
  </si>
  <si>
    <t>the Volt Air; Nemesis Volt Air; Nemeiss Volt Air; Volt Air tablet</t>
  </si>
  <si>
    <t>FCC, CE, Energy Star</t>
  </si>
  <si>
    <t>1752x2800</t>
  </si>
  <si>
    <t>USB-C (USB 3.2), microSD slot</t>
  </si>
  <si>
    <t>Lighter than Clotho Titan Air 11" Tablet [CLO-062-05] (472 g vs 495 g); Longer battery than Hephaestus Zen SE 11" Tablet [HEP-076-06] (13 vs 10 hrs)</t>
  </si>
  <si>
    <t>school, streaming, reading</t>
  </si>
  <si>
    <t>Nemesis Volt</t>
  </si>
  <si>
    <t>Volt Air 11" Tablet</t>
  </si>
  <si>
    <t>Air, 12GB / 256GB</t>
  </si>
  <si>
    <t>13MP rear; 12MP ultrawide front</t>
  </si>
  <si>
    <t>30W wired</t>
  </si>
  <si>
    <t>NEM-051-07</t>
  </si>
  <si>
    <t>the Volt Air; Nemesis Volt Air; Nemmesis Volt Air; Volt Air smartphone</t>
  </si>
  <si>
    <t>FCC, CE, IP68, Qi2</t>
  </si>
  <si>
    <t>Qualcomm Snapdragon 8 Gen 3</t>
  </si>
  <si>
    <t>Qualcomm Adreno 750</t>
  </si>
  <si>
    <t>USB-C (USB 3.2), nano-SIM + eSIM</t>
  </si>
  <si>
    <t>Lower price than Anteros Onyx Flagship Smartphone [ANT-090-05] ($811.99 vs $869.99); Longer battery than Paean Vibe SE Flagship Smartphone [PAE-066-09] (29 vs 27 hrs)</t>
  </si>
  <si>
    <t>photography, everyday, business</t>
  </si>
  <si>
    <t>Volt Air Flagship Smartphone</t>
  </si>
  <si>
    <t>Air, 12GB / 512GB</t>
  </si>
  <si>
    <t>50MP main (OIS) + 12MP ultrawide + 10MP 3x tele; 12MP front</t>
  </si>
  <si>
    <t>45W wired, 25W Qi2 wireless</t>
  </si>
  <si>
    <t>NEM-051-08</t>
  </si>
  <si>
    <t>the Volt Ultra; Nemesis Volt Ultra; Nemesi Volt Ultra; Volt Ultra smartphone</t>
  </si>
  <si>
    <t>FCC, CE, IPX8</t>
  </si>
  <si>
    <t>MediaTek Dimensity 9400</t>
  </si>
  <si>
    <t>Arm Immortalis-G925</t>
  </si>
  <si>
    <t>Foldable AMOLED inner + AMOLED cover screen</t>
  </si>
  <si>
    <t>1080x2640 inner / 720x748 cover</t>
  </si>
  <si>
    <t>Lighter than Proteus Zen Max Flip Foldable Phone [PRO-070-06] (185 g vs 186 g); Lower price than Triton Onyx Flip Foldable Phone [TRI-092-08] ($1,091.99 vs $1,122.99)</t>
  </si>
  <si>
    <t>style, everyday, compact</t>
  </si>
  <si>
    <t>Volt Ultra Flip Foldable Phone</t>
  </si>
  <si>
    <t>Ultra, 12GB / 256GB</t>
  </si>
  <si>
    <t>IPX8</t>
  </si>
  <si>
    <t>45W wired, 15W wireless</t>
  </si>
  <si>
    <t>NEM-051-09</t>
  </si>
  <si>
    <t>the Titan Max; Nemesis Titan Max; Nemesi Titan Max; Titan Max smartphone</t>
  </si>
  <si>
    <t>Qualcomm Snapdragon 8 Elite</t>
  </si>
  <si>
    <t>Qualcomm Adreno 830</t>
  </si>
  <si>
    <t>LTPO AMOLED, 1-120Hz</t>
  </si>
  <si>
    <t>1440x3120</t>
  </si>
  <si>
    <t>Lighter than Helios Volt SE Pro Max Smartphone [HEL-073-06] (230 g vs 234 g); Longer battery than Athena Apex Pro Pro Max Smartphone [ATH-064-09] (32 vs 26 hrs)</t>
  </si>
  <si>
    <t>photography, video, mobile gaming</t>
  </si>
  <si>
    <t>Nemesis Titan</t>
  </si>
  <si>
    <t>Titan Max Pro Max Smartphone</t>
  </si>
  <si>
    <t>Max, 12GB / 512GB</t>
  </si>
  <si>
    <t>200MP main (OIS) + 50MP ultrawide + 50MP 5x periscope; 12MP front</t>
  </si>
  <si>
    <t>65W wired, 25W Qi2 wireless</t>
  </si>
  <si>
    <t>5G (sub-6 + mmWave)</t>
  </si>
  <si>
    <t>NEM-051-10</t>
  </si>
  <si>
    <t>the Titan Lite; Nemesis Titan Lite; Nmeesis Titan Lite; Titan Lite tablet</t>
  </si>
  <si>
    <t>Mini-LED, 144Hz</t>
  </si>
  <si>
    <t>2960x1848</t>
  </si>
  <si>
    <t>USB-C (USB 3.2), magnetic keyboard connector</t>
  </si>
  <si>
    <t>Lighter than Pallas Crest Air 13" Pro Tablet [PAL-057-09] (613 g vs 661 g); Lower price than Triton Vibe Air 13" Pro Tablet [TRI-092-09] ($1,820.99 vs $1,825.99)</t>
  </si>
  <si>
    <t>creative work, productivity, drawing</t>
  </si>
  <si>
    <t>Titan Lite 13" Pro Tablet</t>
  </si>
  <si>
    <t>13MP + 8MP ultrawide rear; 12MP front</t>
  </si>
  <si>
    <t>HEC-052-01</t>
  </si>
  <si>
    <t>the Zen Pro; Hecate Zen Pro; Hecatee Zen Pro; Zen Pro tablet</t>
  </si>
  <si>
    <t>FCC, CE, TUV Rheinland Low Blue Light, EN 71 Toy Safety</t>
  </si>
  <si>
    <t>MediaTek Helio G88</t>
  </si>
  <si>
    <t>800x1280</t>
  </si>
  <si>
    <t>Android 14 with parental controls</t>
  </si>
  <si>
    <t>Lighter than Iapetus Blaze Kids Tablet [IAP-096-01] (388 g vs 435 g); Lower price than Plutus Halo Air Kids Tablet [PLU-100-01] ($98.99 vs $131.99)</t>
  </si>
  <si>
    <t>kids, learning, games</t>
  </si>
  <si>
    <t>Hecate Zen</t>
  </si>
  <si>
    <t>Zen Pro Kids Tablet</t>
  </si>
  <si>
    <t>Pro, 3GB / 32GB</t>
  </si>
  <si>
    <t>5MP rear; 2MP front</t>
  </si>
  <si>
    <t>10W wired</t>
  </si>
  <si>
    <t>HEC-052-02</t>
  </si>
  <si>
    <t>the Prism Lite; Hecate Prism Lite; Hecaate Prism Lite; Prism Lite smartphone</t>
  </si>
  <si>
    <t>MediaTek Helio G99</t>
  </si>
  <si>
    <t>Arm Mali-G57 MC2</t>
  </si>
  <si>
    <t>720x1600</t>
  </si>
  <si>
    <t>Lower price than Aether Titan X Budget Smartphone [AET-080-02] ($206.99 vs $393.99); Longer battery than Mnemosyne Pulse Air Budget Smartphone [MNE-061-02] (28 vs 26 hrs)</t>
  </si>
  <si>
    <t>Hecate Prism</t>
  </si>
  <si>
    <t>Prism Lite Budget Smartphone</t>
  </si>
  <si>
    <t>13MP main; 5MP front</t>
  </si>
  <si>
    <t>4G LTE</t>
  </si>
  <si>
    <t>HEC-052-03</t>
  </si>
  <si>
    <t>the Vibe Plus; Hecate Vibe Plus; Heacte Vibe Plus; Vibe Plus tablet</t>
  </si>
  <si>
    <t>Lower price than Eupheme Axis Ultra 8" Mini Tablet [EUP-084-03] ($235.99 vs $410.99); Lighter than Plutus Titan Ultra 8" Mini Tablet [PLU-100-03] (316 g vs 333 g)</t>
  </si>
  <si>
    <t>Hecate Vibe</t>
  </si>
  <si>
    <t>Vibe Plus 8" Mini Tablet</t>
  </si>
  <si>
    <t>Plus, 6GB / 128GB</t>
  </si>
  <si>
    <t>HEC-052-04</t>
  </si>
  <si>
    <t>the Apex Air; Hecate Apex Air; Heacte Apex Air; Apex Air tablet</t>
  </si>
  <si>
    <t>Longer battery than Tyche Echo Max E-Ink Note Tablet [TYC-055-01] (180 vs 143 hrs); Lower price than Elpis Aria SE E-Ink Note Tablet [ELP-074-03] ($486.99 vs $538.99)</t>
  </si>
  <si>
    <t>Hecate Apex</t>
  </si>
  <si>
    <t>Apex Air E-Ink Note Tablet</t>
  </si>
  <si>
    <t>Air, 4GB / 64GB</t>
  </si>
  <si>
    <t>HEC-052-05</t>
  </si>
  <si>
    <t>the Lumen Lite; Hecate Lumen Lite; Hecaate Lumen Lite; Lumen Lite smartphone</t>
  </si>
  <si>
    <t>FCC, CE, IP69K, MIL-STD-810H</t>
  </si>
  <si>
    <t>IPS LCD, Gorilla Glass Victus, 120Hz</t>
  </si>
  <si>
    <t>Lighter than Hephaestus Titan Air Rugged Smartphone [HEP-076-04] (280 g vs 286 g); Longer battery than Phorcys Pulse Rugged Smartphone [PHO-087-03] (43 vs 35 hrs)</t>
  </si>
  <si>
    <t>outdoor, construction, fieldwork</t>
  </si>
  <si>
    <t>Hecate Lumen</t>
  </si>
  <si>
    <t>Lumen Lite Rugged Smartphone</t>
  </si>
  <si>
    <t>IP69K</t>
  </si>
  <si>
    <t>HEC-052-06</t>
  </si>
  <si>
    <t>the Vibe SE; Hecate Vibe SE; Hceate Vibe SE; Vibe SE tablet</t>
  </si>
  <si>
    <t>Lighter than Peitho Nimbus SE 11" Tablet [PEI-083-04] (485 g vs 510 g); Longer battery than Pallas Spark 11" Tablet [PAL-057-03] (14 vs 13 hrs)</t>
  </si>
  <si>
    <t>Vibe SE 11" Tablet</t>
  </si>
  <si>
    <t>HEC-052-07</t>
  </si>
  <si>
    <t>the Rift; Hecate Rift; Hceate Rift; Rift tablet</t>
  </si>
  <si>
    <t>USB-C (USB 3.2), magnetic keyboard connector, nano-SIM + eSIM</t>
  </si>
  <si>
    <t>Longer battery than Circe Nimbus Lite 5G Tablet [CIR-068-05] (13 vs 11 hrs); Lower price than Helios Aria 5G Tablet [HEL-073-08] ($1,012.99 vs $1,198.99)</t>
  </si>
  <si>
    <t>travel, streaming, work on the go</t>
  </si>
  <si>
    <t>Hecate Rift</t>
  </si>
  <si>
    <t>Rift 5G Tablet</t>
  </si>
  <si>
    <t>Standard, 12GB / 512GB</t>
  </si>
  <si>
    <t>13MP rear + LiDAR-style depth; 12MP front</t>
  </si>
  <si>
    <t>HEC-052-08</t>
  </si>
  <si>
    <t>the Nova Ultra; Hecate Nova Ultra; Hceate Nova Ultra; Nova Ultra smartphone</t>
  </si>
  <si>
    <t>Longer battery than Coeus Aeon Ultra Pro Max Smartphone [COE-075-10] (33 vs 30 hrs); Lighter than Paean Vertex Lite Pro Max Smartphone [PAE-066-10] (220 g vs 225 g)</t>
  </si>
  <si>
    <t>Hecate Nova</t>
  </si>
  <si>
    <t>Nova Ultra Pro Max Smartphone</t>
  </si>
  <si>
    <t>HEC-052-09</t>
  </si>
  <si>
    <t>the Vibe Air; Hecate Vibe Air; Hectae Vibe Air; Vibe Air smartphone</t>
  </si>
  <si>
    <t>Foldable LTPO AMOLED inner + AMOLED cover, 120Hz</t>
  </si>
  <si>
    <t>2160x1856 inner / 1080x2376 cover</t>
  </si>
  <si>
    <t>Longer battery than Eurus Flux Ultra Foldable Phone [EUR-088-09] (19 vs 18 hrs); Lower price than Arete Axis Plus Foldable Phone [ARE-054-10] ($1,650.99 vs $2,180.99)</t>
  </si>
  <si>
    <t>multitasking, business, media</t>
  </si>
  <si>
    <t>Vibe Air Foldable Phone</t>
  </si>
  <si>
    <t>65W wired, 25W wireless</t>
  </si>
  <si>
    <t>HEC-052-10</t>
  </si>
  <si>
    <t>the Flux Air; Hecate Flux Air; Hecat Flux Air; Flux Air tablet</t>
  </si>
  <si>
    <t>Longer battery than Leto Sable 13" Pro Tablet [LET-077-10] (13 vs 10 hrs)</t>
  </si>
  <si>
    <t>Hecate Flux</t>
  </si>
  <si>
    <t>Flux Air 13" Pro Tablet</t>
  </si>
  <si>
    <t>PHO-053-01</t>
  </si>
  <si>
    <t>the Echo X; Phobos Echo X; Fobos Echo X; Echo X tablet</t>
  </si>
  <si>
    <t>Lower price than Iapetus Blaze Kids Tablet [IAP-096-01] ($88.99 vs $136.99); Lighter than Pothos Volt Kids Tablet [POT-072-01] (406 g vs 436 g)</t>
  </si>
  <si>
    <t>Phobos Echo</t>
  </si>
  <si>
    <t>Echo X Kids Tablet</t>
  </si>
  <si>
    <t>X, 3GB / 32GB</t>
  </si>
  <si>
    <t>PHO-053-02</t>
  </si>
  <si>
    <t>the Aria; Phobos Aria; Phboos Aria; Aria tablet</t>
  </si>
  <si>
    <t>Lower price than Clymene Crest 8" Mini Tablet [CLY-067-04] ($219.99 vs $426.99); Longer battery than Leto Flux Lite 8" Mini Tablet [LET-077-03] (11 vs 9 hrs)</t>
  </si>
  <si>
    <t>Phobos Aria</t>
  </si>
  <si>
    <t>Aria 8" Mini Tablet</t>
  </si>
  <si>
    <t>Standard, 4GB / 128GB</t>
  </si>
  <si>
    <t>PHO-053-03</t>
  </si>
  <si>
    <t>the Aria X; Phobos Aria X; Phobo Aria X; Aria X smartphone</t>
  </si>
  <si>
    <t>Longer battery than Epimetheus Nimbus X Budget Smartphone [EPI-091-01] (30 vs 27 hrs); Lower price than Leto Core Pro Budget Smartphone [LET-077-02] ($300.99 vs $312.99)</t>
  </si>
  <si>
    <t>Aria X Budget Smartphone</t>
  </si>
  <si>
    <t>X, 4GB / 128GB</t>
  </si>
  <si>
    <t>PHO-053-04</t>
  </si>
  <si>
    <t>the Drift Pro; Phobos Drift Pro; Phhobos Drift Pro; Drift Pro tablet</t>
  </si>
  <si>
    <t>FCC, CE</t>
  </si>
  <si>
    <t>1600x2560</t>
  </si>
  <si>
    <t>USB-C (USB 3.2), microSD slot, nano-SIM + eSIM</t>
  </si>
  <si>
    <t>Lower price than Arete Nimbus Lite 5G Tablet [ARE-054-06] ($769.99 vs $851.99); Lighter than Erebus Nova Pro 5G Tablet [ERE-098-06] (480 g vs 504 g)</t>
  </si>
  <si>
    <t>Phobos Drift</t>
  </si>
  <si>
    <t>Drift Pro 5G Tablet</t>
  </si>
  <si>
    <t>Pro, 8GB / 128GB</t>
  </si>
  <si>
    <t>PHO-053-05</t>
  </si>
  <si>
    <t>the Lumen SE; Phobos Lumen SE; Phobo Lumen SE; Lumen SE smartphone</t>
  </si>
  <si>
    <t>Lighter than Theia Strata Plus Compact Smartphone [THE-081-04] (154 g vs 161 g); Lower price than Erato Titan Plus Compact Smartphone [ERA-085-06] ($890.99 vs $894.99)</t>
  </si>
  <si>
    <t>Phobos Lumen</t>
  </si>
  <si>
    <t>Lumen SE Compact Smartphone</t>
  </si>
  <si>
    <t>SE, 12GB / 256GB</t>
  </si>
  <si>
    <t>PHO-053-06</t>
  </si>
  <si>
    <t>the Titan; Phobos Titan; Pohbos Titan; Titan smartphone</t>
  </si>
  <si>
    <t>Lower price than Styx Sable X Flip Foldable Phone [STY-058-07] ($1,112.99 vs $1,133.99); Longer battery than Plutus Arc Max Flip Foldable Phone [PLU-100-07] (20 vs 19 hrs)</t>
  </si>
  <si>
    <t>Phobos Titan</t>
  </si>
  <si>
    <t>Titan Flip Foldable Phone</t>
  </si>
  <si>
    <t>Standard, 12GB / 256GB</t>
  </si>
  <si>
    <t>PHO-053-07</t>
  </si>
  <si>
    <t>the Quanta X; Phobos Quanta X; Phobbos Quanta X; Quanta X tablet</t>
  </si>
  <si>
    <t>OLED, 120Hz, pen digitizer</t>
  </si>
  <si>
    <t>Longer battery than Comus Axis Ultra Drawing Tablet with Stylus [COM-078-08] (12 vs 9 hrs); Lighter than Mnemosyne Vertex Lite Drawing Tablet with Stylus [MNE-061-06] (612 g vs 639 g)</t>
  </si>
  <si>
    <t>Phobos Quanta</t>
  </si>
  <si>
    <t>Quanta X Drawing Tablet with Stylus</t>
  </si>
  <si>
    <t>X, 12GB / 512GB</t>
  </si>
  <si>
    <t>PHO-053-08</t>
  </si>
  <si>
    <t>the Apex X; Phobos Apex X; Phoobos Apex X; Apex X smartphone</t>
  </si>
  <si>
    <t>Lower price than Paean Vertex Lite Pro Max Smartphone [PAE-066-10] ($1,185.99 vs $1,244.99); Lighter than Aletheia Flux SE Pro Max Smartphone [ALE-089-09] (212 g vs 214 g)</t>
  </si>
  <si>
    <t>Phobos Apex</t>
  </si>
  <si>
    <t>Apex X Pro Max Smartphone</t>
  </si>
  <si>
    <t>PHO-053-09</t>
  </si>
  <si>
    <t>the Drift Lite; Phobos Drift Lite; Phboos Drift Lite; Drift Lite tablet</t>
  </si>
  <si>
    <t>Lighter than Oceanus Echo Max 13" Pro Tablet [OCE-060-09] (602 g vs 608 g); Longer battery than Leucothea Aeon Plus 13" Pro Tablet [LEU-095-08] (12 vs 9 hrs)</t>
  </si>
  <si>
    <t>Drift Lite 13" Pro Tablet</t>
  </si>
  <si>
    <t>PHO-053-10</t>
  </si>
  <si>
    <t>the Lumen Lite; Phobos Lumen Lite; Phoboss Lumen Lite; Lumen Lite smartphone</t>
  </si>
  <si>
    <t>Longer battery than Iapetus Axis Plus Foldable Phone [IAP-096-10] (25 vs 22 hrs); Lower price than Tyche Prism Ultra Foldable Phone [TYC-055-10] ($1,904.99 vs $2,198.99)</t>
  </si>
  <si>
    <t>Lumen Lite Foldable Phone</t>
  </si>
  <si>
    <t>ARE-054-01</t>
  </si>
  <si>
    <t>the Echo Lite; Arete Echo Lite; Aret Echo Lite; Echo Lite tablet</t>
  </si>
  <si>
    <t>FCC, CE, TUV Rheinland Low Blue Light, EN 71 Toy Safety, Energy Star</t>
  </si>
  <si>
    <t>Lighter than Styx Spark Lite Kids Tablet [STY-058-01] (401 g vs 404 g); Lower price than Aether Zen SE Kids Tablet [AET-080-01] ($166.99 vs $174.99)</t>
  </si>
  <si>
    <t>Arete Echo</t>
  </si>
  <si>
    <t>Echo Lite Kids Tablet</t>
  </si>
  <si>
    <t>ARE-054-02</t>
  </si>
  <si>
    <t>the Orbit Air; Arete Orbit Air; Aretee Orbit Air; Orbit Air smartphone</t>
  </si>
  <si>
    <t>Lighter than Coeus Sable Pro Budget Smartphone [COE-075-01] (199 g vs 209 g); Lower price than Alpheus Nimbus Budget Smartphone [ALP-082-03] ($317.99 vs $347.99)</t>
  </si>
  <si>
    <t>Arete Orbit</t>
  </si>
  <si>
    <t>Orbit Air Budget Smartphone</t>
  </si>
  <si>
    <t>Air, 8GB / 128GB</t>
  </si>
  <si>
    <t>50MP main + 8MP ultrawide; 16MP front</t>
  </si>
  <si>
    <t>33W wired</t>
  </si>
  <si>
    <t>ARE-054-03</t>
  </si>
  <si>
    <t>the Aeon; Arete Aeon; Artee Aeon; Aeon tablet</t>
  </si>
  <si>
    <t>MediaTek Dimensity 7300</t>
  </si>
  <si>
    <t>Arm Mali-G615 MC2</t>
  </si>
  <si>
    <t>Lighter than Erato Halo SE 8" Mini Tablet [ERA-085-01] (301 g vs 302 g); Longer battery than Phobos Aria 8" Mini Tablet [PHO-053-02] (12 vs 11 hrs)</t>
  </si>
  <si>
    <t>Arete Aeon</t>
  </si>
  <si>
    <t>Aeon 8" Mini Tablet</t>
  </si>
  <si>
    <t>ARE-054-04</t>
  </si>
  <si>
    <t>the Flux Max; Arete Flux Max; Aerte Flux Max; Flux Max smartphone</t>
  </si>
  <si>
    <t>Lower price than Pallas Spark X Rugged Smartphone [PAL-057-05] ($536.99 vs $570.99); Longer battery than Dike Wave X Rugged Smartphone [DIK-099-03] (38 vs 30 hrs)</t>
  </si>
  <si>
    <t>Arete Flux</t>
  </si>
  <si>
    <t>Flux Max Rugged Smartphone</t>
  </si>
  <si>
    <t>ARE-054-05</t>
  </si>
  <si>
    <t>the Halo Plus; Arete Halo Plus; Artee Halo Plus; Halo Plus tablet</t>
  </si>
  <si>
    <t>Lower price than Hypnos Onyx Max 11" Tablet [HYP-059-07] ($565.99 vs $674.99); Lighter than Eupheme Aria SE 11" Tablet [EUP-084-04] (461 g vs 494 g)</t>
  </si>
  <si>
    <t>Arete Halo</t>
  </si>
  <si>
    <t>Halo Plus 11" Tablet</t>
  </si>
  <si>
    <t>ARE-054-06</t>
  </si>
  <si>
    <t>the Nimbus Lite; Arete Nimbus Lite; Aret Nimbus Lite; Nimbus Lite tablet</t>
  </si>
  <si>
    <t>Lighter than Styx Arc 5G Tablet [STY-058-06] (505 g vs 541 g); Lower price than Proteus Rift Pro 5G Tablet [PRO-070-05] ($851.99 vs $904.99)</t>
  </si>
  <si>
    <t>Arete Nimbus</t>
  </si>
  <si>
    <t>Nimbus Lite 5G Tablet</t>
  </si>
  <si>
    <t>ARE-054-07</t>
  </si>
  <si>
    <t>the Vertex Ultra; Arete Vertex Ultra; Areete Vertex Ultra; Vertex Ultra smartphone</t>
  </si>
  <si>
    <t>Lower price than Eurus Axis Pro Flagship Smartphone [EUR-088-08] ($1,023.99 vs $1,169.99); Lighter than Paean Vibe SE Flagship Smartphone [PAE-066-09] (170 g vs 180 g)</t>
  </si>
  <si>
    <t>Arete Vertex</t>
  </si>
  <si>
    <t>Vertex Ultra Flagship Smartphone</t>
  </si>
  <si>
    <t>ARE-054-08</t>
  </si>
  <si>
    <t>the Zen Pro; Arete Zen Pro; Areete Zen Pro; Zen Pro smartphone</t>
  </si>
  <si>
    <t>Lighter than Paean Vertex Lite Pro Max Smartphone [PAE-066-10] (219 g vs 225 g); Lower price than Leto Vertex Max Pro Max Smartphone [LET-077-08] ($1,152.99 vs $1,239.99)</t>
  </si>
  <si>
    <t>Arete Zen</t>
  </si>
  <si>
    <t>Zen Pro Pro Max Smartphone</t>
  </si>
  <si>
    <t>ARE-054-09</t>
  </si>
  <si>
    <t>the Vibe Plus; Arete Vibe Plus; Arrete Vibe Plus; Vibe Plus tablet</t>
  </si>
  <si>
    <t>Lower price than Eurus Prism Lite 13" Pro Tablet [EUR-088-10] ($1,619.99 vs $1,663.99); Lighter than Phobos Drift Lite 13" Pro Tablet [PHO-053-09] (580 g vs 602 g)</t>
  </si>
  <si>
    <t>Arete Vibe</t>
  </si>
  <si>
    <t>Vibe Plus 13" Pro Tablet</t>
  </si>
  <si>
    <t>Plus, 12GB / 512GB</t>
  </si>
  <si>
    <t>ARE-054-10</t>
  </si>
  <si>
    <t>the Axis Plus; Arete Axis Plus; Areete Axis Plus; Axis Plus smartphone</t>
  </si>
  <si>
    <t>Longer battery than Styx Aria Pro Foldable Phone [STY-058-10] (20 vs 19 hrs); Lighter than Hecate Vibe Air Foldable Phone [HEC-052-09] (267 g vs 269 g)</t>
  </si>
  <si>
    <t>Arete Axis</t>
  </si>
  <si>
    <t>Axis Plus Foldable Phone</t>
  </si>
  <si>
    <t>TYC-055-01</t>
  </si>
  <si>
    <t>the Echo Max; Tyche Echo Max; Tychhe Echo Max; Echo Max tablet</t>
  </si>
  <si>
    <t>Longer battery than Hypnos Axis Ultra E-Ink Note Tablet [HYP-059-05] (143 vs 127 hrs); Lower price than Clotho Prism Ultra E-Ink Note Tablet [CLO-062-03] ($272.99 vs $419.99)</t>
  </si>
  <si>
    <t>Tyche Echo</t>
  </si>
  <si>
    <t>Echo Max E-Ink Note Tablet</t>
  </si>
  <si>
    <t>Max, 4GB / 64GB</t>
  </si>
  <si>
    <t>TYC-055-02</t>
  </si>
  <si>
    <t>the Rift X; Tyche Rift X; Tych Rift X; Rift X smartphone</t>
  </si>
  <si>
    <t>Lighter than Pallas Lumen Plus Budget Smartphone [PAL-057-02] (186 g vs 201 g); Longer battery than Helios Nova SE Budget Smartphone [HEL-073-02] (25 vs 22 hrs)</t>
  </si>
  <si>
    <t>Tyche Rift</t>
  </si>
  <si>
    <t>Rift X Budget Smartphone</t>
  </si>
  <si>
    <t>TYC-055-03</t>
  </si>
  <si>
    <t>the Nova SE; Tyche Nova SE; Tychee Nova SE; Nova SE smartphone</t>
  </si>
  <si>
    <t>Longer battery than Triton Orbit Pro Rugged Smartphone [TRI-092-02] (44 vs 41 hrs); Lighter than Lethe Lumen Max Rugged Smartphone [LET-086-03] (288 g vs 306 g)</t>
  </si>
  <si>
    <t>Tyche Nova</t>
  </si>
  <si>
    <t>Nova SE Rugged Smartphone</t>
  </si>
  <si>
    <t>SE, 6GB / 128GB</t>
  </si>
  <si>
    <t>TYC-055-04</t>
  </si>
  <si>
    <t>the Strata Lite; Tyche Strata Lite; Tycche Strata Lite; Strata Lite tablet</t>
  </si>
  <si>
    <t>Lower price than Alpheus Halo Ultra 11" Tablet [ALP-082-07] ($455.99 vs $780.99)</t>
  </si>
  <si>
    <t>Tyche Strata</t>
  </si>
  <si>
    <t>Strata Lite 11" Tablet</t>
  </si>
  <si>
    <t>TYC-055-05</t>
  </si>
  <si>
    <t>the Zen Pro; Tyche Zen Pro; Tykhe Zen Pro; Zen Pro smartphone</t>
  </si>
  <si>
    <t>Lighter than Plutus Echo Compact Smartphone [PLU-100-05] (150 g vs 159 g); Longer battery than Panacea Nova Air Compact Smartphone [PAN-069-05] (19 vs 18 hrs)</t>
  </si>
  <si>
    <t>Tyche Zen</t>
  </si>
  <si>
    <t>Zen Pro Compact Smartphone</t>
  </si>
  <si>
    <t>Pro, 12GB / 512GB</t>
  </si>
  <si>
    <t>TYC-055-06</t>
  </si>
  <si>
    <t>the Aeon Pro; Tyche Aeon Pro; Tycche Aeon Pro; Aeon Pro tablet</t>
  </si>
  <si>
    <t>Lighter than Anteros Blaze X 5G Tablet [ANT-090-08] (512 g vs 534 g); Lower price than Lachesis Blaze Ultra 5G Tablet [LAC-071-09] ($1,015.99 vs $1,155.99)</t>
  </si>
  <si>
    <t>Tyche Aeon</t>
  </si>
  <si>
    <t>Aeon Pro 5G Tablet</t>
  </si>
  <si>
    <t>Pro, 12GB / 256GB</t>
  </si>
  <si>
    <t>TYC-055-07</t>
  </si>
  <si>
    <t>the Aeon Ultra; Tyche Aeon Ultra; Tcyhe Aeon Ultra; Aeon Ultra smartphone</t>
  </si>
  <si>
    <t>Longer battery than Epimetheus Orbit Flagship Smartphone [EPI-091-06] (31 vs 23 hrs); Lighter than Anteros Onyx Flagship Smartphone [ANT-090-05] (171 g vs 191 g)</t>
  </si>
  <si>
    <t>Aeon Ultra Flagship Smartphone</t>
  </si>
  <si>
    <t>TYC-055-08</t>
  </si>
  <si>
    <t>the Lumen Plus; Tyche Lumen Plus; Tcyhe Lumen Plus; Lumen Plus tablet</t>
  </si>
  <si>
    <t>2800x1752</t>
  </si>
  <si>
    <t>Lower price than Phobos Drift Lite 13" Pro Tablet [PHO-053-09] ($1,218.99 vs $1,512.99); Longer battery than Leto Sable 13" Pro Tablet [LET-077-10] (11 vs 10 hrs)</t>
  </si>
  <si>
    <t>Tyche Lumen</t>
  </si>
  <si>
    <t>Lumen Plus 13" Pro Tablet</t>
  </si>
  <si>
    <t>Plus, 12GB / 256GB</t>
  </si>
  <si>
    <t>TYC-055-09</t>
  </si>
  <si>
    <t>the Wave Ultra; Tyche Wave Ultra; Tyyche Wave Ultra; Wave Ultra smartphone</t>
  </si>
  <si>
    <t>Lighter than Styx Drift X Pro Max Smartphone [STY-058-09] (218 g vs 235 g); Lower price than Theia Halo Air Pro Max Smartphone [THE-081-08] ($1,488.99 vs $1,499.99)</t>
  </si>
  <si>
    <t>Tyche Wave</t>
  </si>
  <si>
    <t>Wave Ultra Pro Max Smartphone</t>
  </si>
  <si>
    <t>TYC-055-10</t>
  </si>
  <si>
    <t>the Prism Ultra; Tyche Prism Ultra; Tyhce Prism Ultra; Prism Ultra smartphone</t>
  </si>
  <si>
    <t>Lighter than Hypnos Prism Pro Foldable Phone [HYP-059-10] (262 g vs 264 g)</t>
  </si>
  <si>
    <t>Tyche Prism</t>
  </si>
  <si>
    <t>Prism Ultra Foldable Phone</t>
  </si>
  <si>
    <t>Ultra, 12GB / 512GB</t>
  </si>
  <si>
    <t>EUN-056-01</t>
  </si>
  <si>
    <t>the Echo SE; Eunomia Echo SE; Enuomia Echo SE; Echo SE tablet</t>
  </si>
  <si>
    <t>Lower price than Leto Crest Pro Kids Tablet [LET-077-01] ($124.99 vs $154.99); Lighter than Lethe Echo Max Kids Tablet [LET-086-01] (389 g vs 426 g)</t>
  </si>
  <si>
    <t>Eunomia Echo</t>
  </si>
  <si>
    <t>Echo SE Kids Tablet</t>
  </si>
  <si>
    <t>SE, 3GB / 32GB</t>
  </si>
  <si>
    <t>EUN-056-02</t>
  </si>
  <si>
    <t>the Flux SE; Eunomia Flux SE; Eunomi Flux SE; Flux SE smartphone</t>
  </si>
  <si>
    <t>Longer battery than Styx Vertex Lite Budget Smartphone [STY-058-02] (26 vs 24 hrs); Lower price than Pan Aeon Ultra Budget Smartphone [PAN-097-01] ($193.99 vs $212.99)</t>
  </si>
  <si>
    <t>Eunomia Flux</t>
  </si>
  <si>
    <t>Flux SE Budget Smartphone</t>
  </si>
  <si>
    <t>SE, 4GB / 64GB</t>
  </si>
  <si>
    <t>EUN-056-03</t>
  </si>
  <si>
    <t>the Quanta Max; Eunomia Quanta Max; Eunommia Quanta Max; Quanta Max tablet</t>
  </si>
  <si>
    <t>Lower price than Pallas Spark 11" Tablet [PAL-057-03] ($396.99 vs $481.99); Lighter than Aglaea Aeon X 11" Tablet [AGL-079-02] (478 g vs 496 g)</t>
  </si>
  <si>
    <t>Eunomia Quanta</t>
  </si>
  <si>
    <t>Quanta Max 11" Tablet</t>
  </si>
  <si>
    <t>EUN-056-04</t>
  </si>
  <si>
    <t>the Aria X; Eunomia Aria X; Euonmia Aria X; Aria X smartphone</t>
  </si>
  <si>
    <t>Longer battery than Pothos Pulse Air Rugged Smartphone [POT-072-02] (36 vs 33 hrs); Lighter than Elpis Nova Max Rugged Smartphone [ELP-074-05] (264 g vs 275 g)</t>
  </si>
  <si>
    <t>Eunomia Aria</t>
  </si>
  <si>
    <t>Aria X Rugged Smartphone</t>
  </si>
  <si>
    <t>EUN-056-05</t>
  </si>
  <si>
    <t>the Lumen Air; Eunomia Lumen Air; Eunomi Lumen Air; Lumen Air tablet</t>
  </si>
  <si>
    <t>Lighter than Dike Vertex Lite Drawing Tablet with Stylus [DIK-099-08] (526 g vs 635 g); Lower price than Phobos Quanta X Drawing Tablet with Stylus [PHO-053-07] ($450.99 vs $1,135.99)</t>
  </si>
  <si>
    <t>Eunomia Lumen</t>
  </si>
  <si>
    <t>Lumen Air Drawing Tablet with Stylus</t>
  </si>
  <si>
    <t>EUN-056-06</t>
  </si>
  <si>
    <t>the Volt SE; Eunomia Volt SE; Eunoima Volt SE; Volt SE tablet</t>
  </si>
  <si>
    <t>Longer battery than Eupheme Axis Ultra 8" Mini Tablet [EUP-084-03] (12 vs 11 hrs); Lighter than Elpis Pulse Pro 8" Mini Tablet [ELP-074-02] (322 g vs 332 g)</t>
  </si>
  <si>
    <t>Eunomia Volt</t>
  </si>
  <si>
    <t>Volt SE 8" Mini Tablet</t>
  </si>
  <si>
    <t>EUN-056-07</t>
  </si>
  <si>
    <t>the Crest; Eunomia Crest; Eunommia Crest; Crest tablet</t>
  </si>
  <si>
    <t>Longer battery than Erato Aria E-Ink Note Tablet [ERA-085-03] (181 vs 167 hrs); Lighter than Mnemosyne Aria SE E-Ink Note Tablet [MNE-061-03] (386 g vs 388 g)</t>
  </si>
  <si>
    <t>Eunomia Crest</t>
  </si>
  <si>
    <t>Crest E-Ink Note Tablet</t>
  </si>
  <si>
    <t>EUN-056-08</t>
  </si>
  <si>
    <t>the Volt Air; Eunomia Volt Air; Enuomia Volt Air; Volt Air tablet</t>
  </si>
  <si>
    <t>USB-C (USB 2.0), microSD slot, nano-SIM + eSIM</t>
  </si>
  <si>
    <t>Lower price than Anteros Blaze X 5G Tablet [ANT-090-08] ($697.99 vs $1,112.99); Longer battery than Athena Apex X 5G Tablet [ATH-064-06] (14 vs 13 hrs)</t>
  </si>
  <si>
    <t>Volt Air 5G Tablet</t>
  </si>
  <si>
    <t>EUN-056-09</t>
  </si>
  <si>
    <t>the Aeon Air; Eunomia Aeon Air; Eunoima Aeon Air; Aeon Air smartphone</t>
  </si>
  <si>
    <t>Longer battery than Adrastea Nimbus Lite Flagship Smartphone [ADR-094-07] (28 vs 23 hrs); Lighter than Nemesis Volt Air Flagship Smartphone [NEM-051-07] (170 g vs 186 g)</t>
  </si>
  <si>
    <t>Eunomia Aeon</t>
  </si>
  <si>
    <t>Aeon Air Flagship Smartphone</t>
  </si>
  <si>
    <t>EUN-056-10</t>
  </si>
  <si>
    <t>the Nova SE; Eunomia Nova SE; Eunomiaa Nova SE; Nova SE smartphone</t>
  </si>
  <si>
    <t>Lower price than Adrastea Sable SE Foldable Phone [ADR-094-10] ($1,593.99 vs $1,864.99); Lighter than Alpheus Nimbus X Foldable Phone [ALP-082-10] (234 g vs 260 g)</t>
  </si>
  <si>
    <t>Eunomia Nova</t>
  </si>
  <si>
    <t>Nova SE Foldable Phone</t>
  </si>
  <si>
    <t>PAL-057-01</t>
  </si>
  <si>
    <t>the Vibe Plus; Pallas Vibe Plus; Palllas Vibe Plus; Vibe Plus tablet</t>
  </si>
  <si>
    <t>Longer battery than Peitho Drift Air E-Ink Note Tablet [PEI-083-03] (279 vs 131 hrs); Lower price than Oceanus Nova Plus E-Ink Note Tablet [OCE-060-03] ($267.99 vs $613.99)</t>
  </si>
  <si>
    <t>Pallas Vibe</t>
  </si>
  <si>
    <t>Vibe Plus E-Ink Note Tablet</t>
  </si>
  <si>
    <t>PAL-057-02</t>
  </si>
  <si>
    <t>the Lumen Plus; Pallas Lumen Plus; Pallass Lumen Plus; Lumen Plus smartphone</t>
  </si>
  <si>
    <t>Lower price than Aether Titan X Budget Smartphone [AET-080-02] ($281.99 vs $393.99); Longer battery than Aglaea Lumen SE Budget Smartphone [AGL-079-03] (29 vs 25 hrs)</t>
  </si>
  <si>
    <t>Pallas Lumen</t>
  </si>
  <si>
    <t>Lumen Plus Budget Smartphone</t>
  </si>
  <si>
    <t>PAL-057-03</t>
  </si>
  <si>
    <t>the Spark; Pallas Spark; Palals Spark; Spark tablet</t>
  </si>
  <si>
    <t>Lighter than Peitho Nimbus SE 11" Tablet [PEI-083-04] (478 g vs 510 g); Longer battery than Thetis Onyx Max 11" Tablet [THE-093-07] (13 vs 11 hrs)</t>
  </si>
  <si>
    <t>Pallas Spark</t>
  </si>
  <si>
    <t>Spark 11" Tablet</t>
  </si>
  <si>
    <t>PAL-057-04</t>
  </si>
  <si>
    <t>the Zen X; Pallas Zen X; Palals Zen X; Zen X tablet</t>
  </si>
  <si>
    <t>Lower price than Epimetheus Spark X Drawing Tablet with Stylus [EPI-091-03] ($541.99 vs $644.99); Longer battery than Erebus Sable Lite Drawing Tablet with Stylus [ERE-098-03] (12 vs 9 hrs)</t>
  </si>
  <si>
    <t>Pallas Zen</t>
  </si>
  <si>
    <t>Zen X Drawing Tablet with Stylus</t>
  </si>
  <si>
    <t>PAL-057-05</t>
  </si>
  <si>
    <t>the Spark X; Pallas Spark X; Pallaas Spark X; Spark X smartphone</t>
  </si>
  <si>
    <t>Lower price than Hephaestus Titan Air Rugged Smartphone [HEP-076-04] ($570.99 vs $583.99); Longer battery than Phorcys Pulse Rugged Smartphone [PHO-087-03] (44 vs 35 hrs)</t>
  </si>
  <si>
    <t>Spark X Rugged Smartphone</t>
  </si>
  <si>
    <t>PAL-057-06</t>
  </si>
  <si>
    <t>the Wave SE; Pallas Wave SE; Palla Wave SE; Wave SE smartphone</t>
  </si>
  <si>
    <t>Lower price than Aglaea Spark Lite Compact Smartphone [AGL-079-07] ($661.99 vs $842.99); Lighter than Dike Quanta Plus Compact Smartphone [DIK-099-06] (152 g vs 163 g)</t>
  </si>
  <si>
    <t>Pallas Wave</t>
  </si>
  <si>
    <t>Wave SE Compact Smartphone</t>
  </si>
  <si>
    <t>PAL-057-07</t>
  </si>
  <si>
    <t>the Orbit Ultra; Pallas Orbit Ultra; Paallas Orbit Ultra; Orbit Ultra tablet</t>
  </si>
  <si>
    <t>Lighter than Theia Nova Max 5G Tablet [THE-081-06] (528 g vs 541 g); Lower price than Hecate Rift 5G Tablet [HEC-052-07] ($983.99 vs $1,012.99)</t>
  </si>
  <si>
    <t>Pallas Orbit</t>
  </si>
  <si>
    <t>Orbit Ultra 5G Tablet</t>
  </si>
  <si>
    <t>PAL-057-08</t>
  </si>
  <si>
    <t>the Echo; Pallas Echo; Palals Echo; Echo smartphone</t>
  </si>
  <si>
    <t>Lighter than Coeus Aria Flip Foldable Phone [COE-075-06] (183 g vs 186 g); Lower price than Styx Sable X Flip Foldable Phone [STY-058-07] ($1,054.99 vs $1,133.99)</t>
  </si>
  <si>
    <t>Pallas Echo</t>
  </si>
  <si>
    <t>Echo Flip Foldable Phone</t>
  </si>
  <si>
    <t>PAL-057-09</t>
  </si>
  <si>
    <t>the Crest Air; Pallas Crest Air; Paallas Crest Air; Crest Air tablet</t>
  </si>
  <si>
    <t>Lower price than Oceanus Echo Max 13" Pro Tablet [OCE-060-09] ($1,150.99 vs $1,295.99); Longer battery than Leucothea Aeon Plus 13" Pro Tablet [LEU-095-08] (10 vs 9 hrs)</t>
  </si>
  <si>
    <t>Pallas Crest</t>
  </si>
  <si>
    <t>Crest Air 13" Pro Tablet</t>
  </si>
  <si>
    <t>PAL-057-10</t>
  </si>
  <si>
    <t>the Aria Air; Pallas Aria Air; Pallaas Aria Air; Aria Air smartphone</t>
  </si>
  <si>
    <t>Lower price than Triton Vertex SE Foldable Phone [TRI-092-10] ($1,817.99 vs $2,083.99); Longer battery than Iapetus Axis Plus Foldable Phone [IAP-096-10] (25 vs 22 hrs)</t>
  </si>
  <si>
    <t>Pallas Aria</t>
  </si>
  <si>
    <t>Aria Air Foldable Phone</t>
  </si>
  <si>
    <t>STY-058-01</t>
  </si>
  <si>
    <t>the Spark Lite; Styx Spark Lite; Styyx Spark Lite; Spark Lite tablet</t>
  </si>
  <si>
    <t>Lighter than Plutus Halo Air Kids Tablet [PLU-100-01] (404 g vs 411 g); Longer battery than Mnemosyne Wave SE Kids Tablet [MNE-061-01] (9 vs 8 hrs)</t>
  </si>
  <si>
    <t>Styx Spark</t>
  </si>
  <si>
    <t>Spark Lite Kids Tablet</t>
  </si>
  <si>
    <t>STY-058-02</t>
  </si>
  <si>
    <t>the Vertex Lite; Styx Vertex Lite; Sytx Vertex Lite; Vertex Lite smartphone</t>
  </si>
  <si>
    <t>Longer battery than Athena Axis Plus Budget Smartphone [ATH-064-03] (24 vs 22 hrs); Lower price than Phobos Aria X Budget Smartphone [PHO-053-03] ($288.99 vs $300.99)</t>
  </si>
  <si>
    <t>Styx Vertex</t>
  </si>
  <si>
    <t>Vertex Lite Budget Smartphone</t>
  </si>
  <si>
    <t>Lite, 6GB / 128GB</t>
  </si>
  <si>
    <t>STY-058-03</t>
  </si>
  <si>
    <t>the Aria SE; Styx Aria SE; Stix Aria SE; Aria SE smartphone</t>
  </si>
  <si>
    <t>Lighter than Mnemosyne Drift Rugged Smartphone [MNE-061-04] (291 g vs 336 g); Lower price than Peitho Crest X Rugged Smartphone [PEI-083-05] ($694.99 vs $768.99)</t>
  </si>
  <si>
    <t>Styx Aria</t>
  </si>
  <si>
    <t>Aria SE Rugged Smartphone</t>
  </si>
  <si>
    <t>STY-058-04</t>
  </si>
  <si>
    <t>the Axis Pro; Styx Axis Pro; Styyx Axis Pro; Axis Pro smartphone</t>
  </si>
  <si>
    <t>Lighter than Panacea Nova Air Compact Smartphone [PAN-069-05] (159 g vs 165 g); Lower price than Iapetus Arc SE Compact Smartphone [IAP-096-05] ($709.99 vs $769.99)</t>
  </si>
  <si>
    <t>Styx Axis</t>
  </si>
  <si>
    <t>Axis Pro Compact Smartphone</t>
  </si>
  <si>
    <t>STY-058-05</t>
  </si>
  <si>
    <t>the Lumen; Styx Lumen; Styxx Lumen; Lumen smartphone</t>
  </si>
  <si>
    <t>Lower price than Aether Pulse Ultra Flagship Smartphone [AET-080-06] ($814.99 vs $974.99); Lighter than Anteros Onyx Flagship Smartphone [ANT-090-05] (180 g vs 191 g)</t>
  </si>
  <si>
    <t>Styx Lumen</t>
  </si>
  <si>
    <t>Lumen Flagship Smartphone</t>
  </si>
  <si>
    <t>STY-058-06</t>
  </si>
  <si>
    <t>the Arc; Styx Arc; Styyx Arc; Arc tablet</t>
  </si>
  <si>
    <t>Longer battery than Peitho Vertex Lite 5G Tablet [PEI-083-07] (12 vs 11 hrs); Lighter than Coeus Vertex Lite 5G Tablet [COE-075-05] (541 g vs 553 g)</t>
  </si>
  <si>
    <t>Styx Arc</t>
  </si>
  <si>
    <t>Arc 5G Tablet</t>
  </si>
  <si>
    <t>STY-058-07</t>
  </si>
  <si>
    <t>the Sable X; Styx Sable X; Sty Sable X; Sable X smartphone</t>
  </si>
  <si>
    <t>Longer battery than Peitho Flux Lite Flip Foldable Phone [PEI-083-08] (19 vs 18 hrs); Lighter than Paean Strata SE Flip Foldable Phone [PAE-066-06] (192 g vs 196 g)</t>
  </si>
  <si>
    <t>Styx Sable</t>
  </si>
  <si>
    <t>Sable X Flip Foldable Phone</t>
  </si>
  <si>
    <t>STY-058-08</t>
  </si>
  <si>
    <t>the Pulse Ultra; Styx Pulse Ultra; Styyx Pulse Ultra; Pulse Ultra tablet</t>
  </si>
  <si>
    <t>Lighter than Hypnos Aeon Air 13" Pro Tablet [HYP-059-09] (595 g vs 655 g); Lower price than Pan Aria Plus 13" Pro Tablet [PAN-097-10] ($1,193.99 vs $1,715.99)</t>
  </si>
  <si>
    <t>Styx Pulse</t>
  </si>
  <si>
    <t>Pulse Ultra 13" Pro Tablet</t>
  </si>
  <si>
    <t>STY-058-09</t>
  </si>
  <si>
    <t>the Drift X; Styx Drift X; Sytx Drift X; Drift X smartphone</t>
  </si>
  <si>
    <t>Longer battery than Peitho Flux Pro Pro Max Smartphone [PEI-083-09] (35 vs 29 hrs); Lower price than Pan Zen SE Pro Max Smartphone [PAN-097-09] ($1,366.99 vs $1,533.99)</t>
  </si>
  <si>
    <t>Styx Drift</t>
  </si>
  <si>
    <t>Drift X Pro Max Smartphone</t>
  </si>
  <si>
    <t>STY-058-10</t>
  </si>
  <si>
    <t>the Aria Pro; Styx Aria Pro; Sytx Aria Pro; Aria Pro smartphone</t>
  </si>
  <si>
    <t>Longer battery than Eupheme Orbit Ultra Foldable Phone [EUP-084-10] (19 vs 18 hrs); Lower price than Elpis Quanta Air Foldable Phone [ELP-074-10] ($1,449.99 vs $1,991.99)</t>
  </si>
  <si>
    <t>Aria Pro Foldable Phone</t>
  </si>
  <si>
    <t>HYP-059-01</t>
  </si>
  <si>
    <t>the Spark Plus; Hypnos Spark Plus; Hypno Spark Plus; Spark Plus tablet</t>
  </si>
  <si>
    <t>Lighter than Adrastea Wave Max Kids Tablet [ADR-094-01] (416 g vs 428 g); Lower price than Clotho Core Lite Kids Tablet [CLO-062-01] ($118.99 vs $160.99)</t>
  </si>
  <si>
    <t>Hypnos Spark</t>
  </si>
  <si>
    <t>Spark Plus Kids Tablet</t>
  </si>
  <si>
    <t>Plus, 3GB / 32GB</t>
  </si>
  <si>
    <t>HYP-059-02</t>
  </si>
  <si>
    <t>the Arc Max; Hypnos Arc Max; Hipnos Arc Max; Arc Max smartphone</t>
  </si>
  <si>
    <t>Lower price than Lachesis Prism Lite Budget Smartphone [LAC-071-02] ($280.99 vs $341.99); Lighter than Dike Sable Lite Budget Smartphone [DIK-099-04] (185 g vs 210 g)</t>
  </si>
  <si>
    <t>Hypnos Arc</t>
  </si>
  <si>
    <t>Arc Max Budget Smartphone</t>
  </si>
  <si>
    <t>Max, 6GB / 128GB</t>
  </si>
  <si>
    <t>HYP-059-03</t>
  </si>
  <si>
    <t>the Titan Plus; Hypnos Titan Plus; Hypons Titan Plus; Titan Plus tablet</t>
  </si>
  <si>
    <t>Lighter than Eunomia Volt SE 8" Mini Tablet [EUN-056-06] (306 g vs 322 g); Lower price than Circe Spark 8" Mini Tablet [CIR-068-02] ($373.99 vs $482.99)</t>
  </si>
  <si>
    <t>Hypnos Titan</t>
  </si>
  <si>
    <t>Titan Plus 8" Mini Tablet</t>
  </si>
  <si>
    <t>HYP-059-04</t>
  </si>
  <si>
    <t>the Nimbus Plus; Hypnos Nimbus Plus; Hypons Nimbus Plus; Nimbus Plus smartphone</t>
  </si>
  <si>
    <t>Lower price than Peitho Crest X Rugged Smartphone [PEI-083-05] ($567.99 vs $768.99); Longer battery than Alpheus Halo Pro Rugged Smartphone [ALP-082-06] (39 vs 31 hrs)</t>
  </si>
  <si>
    <t>Hypnos Nimbus</t>
  </si>
  <si>
    <t>Nimbus Plus Rugged Smartphone</t>
  </si>
  <si>
    <t>HYP-059-05</t>
  </si>
  <si>
    <t>the Axis Ultra; Hypnos Axis Ultra; Hynpos Axis Ultra; Axis Ultra tablet</t>
  </si>
  <si>
    <t>Lighter than Hephaestus Onyx Max E-Ink Note Tablet [HEP-076-03] (384 g vs 395 g); Lower price than Oceanus Nova Plus E-Ink Note Tablet [OCE-060-03] ($601.99 vs $613.99)</t>
  </si>
  <si>
    <t>Hypnos Axis</t>
  </si>
  <si>
    <t>Axis Ultra E-Ink Note Tablet</t>
  </si>
  <si>
    <t>Ultra, 4GB / 64GB</t>
  </si>
  <si>
    <t>HYP-059-06</t>
  </si>
  <si>
    <t>the Core Air; Hypnos Core Air; Hypnoss Core Air; Core Air smartphone</t>
  </si>
  <si>
    <t>Lighter than Eupheme Spark Lite Compact Smartphone [EUP-084-06] (151 g vs 156 g); Lower price than Peitho Vibe X Compact Smartphone [PEI-083-06] ($624.99 vs $803.99)</t>
  </si>
  <si>
    <t>Hypnos Core</t>
  </si>
  <si>
    <t>Core Air Compact Smartphone</t>
  </si>
  <si>
    <t>HYP-059-07</t>
  </si>
  <si>
    <t>the Onyx Max; Hypnos Onyx Max; Hpynos Onyx Max; Onyx Max tablet</t>
  </si>
  <si>
    <t>Lighter than Aletheia Zen Plus 11" Tablet [ALE-089-04] (487 g vs 490 g); Longer battery than Pallas Spark 11" Tablet [PAL-057-03] (14 vs 13 hrs)</t>
  </si>
  <si>
    <t>Hypnos Onyx</t>
  </si>
  <si>
    <t>Onyx Max 11" Tablet</t>
  </si>
  <si>
    <t>HYP-059-08</t>
  </si>
  <si>
    <t>the Spark Pro; Hypnos Spark Pro; Hypnnos Spark Pro; Spark Pro smartphone</t>
  </si>
  <si>
    <t>Longer battery than Epimetheus Orbit Flagship Smartphone [EPI-091-06] (27 vs 23 hrs); Lower price than Paean Vibe SE Flagship Smartphone [PAE-066-09] ($1,110.99 vs $1,191.99)</t>
  </si>
  <si>
    <t>Spark Pro Flagship Smartphone</t>
  </si>
  <si>
    <t>HYP-059-09</t>
  </si>
  <si>
    <t>the Aeon Air; Hypnos Aeon Air; Hypno Aeon Air; Aeon Air tablet</t>
  </si>
  <si>
    <t>Lower price than Pan Aria Plus 13" Pro Tablet [PAN-097-10] ($1,175.99 vs $1,715.99); Lighter than Pothos Orbit Max 13" Pro Tablet [POT-072-07] (655 g vs 661 g)</t>
  </si>
  <si>
    <t>Hypnos Aeon</t>
  </si>
  <si>
    <t>Aeon Air 13" Pro Tablet</t>
  </si>
  <si>
    <t>HYP-059-10</t>
  </si>
  <si>
    <t>the Prism Pro; Hypnos Prism Pro; Hpynos Prism Pro; Prism Pro smartphone</t>
  </si>
  <si>
    <t>Lower price than Comus Aria X Foldable Phone [COM-078-10] ($2,087.99 vs $2,133.99); Longer battery than Plutus Nimbus Lite Foldable Phone [PLU-100-10] (26 vs 22 hrs)</t>
  </si>
  <si>
    <t>Hypnos Prism</t>
  </si>
  <si>
    <t>Prism Pro Foldable Phone</t>
  </si>
  <si>
    <t>OCE-060-01</t>
  </si>
  <si>
    <t>the Aria Air; Oceanus Aria Air; Okeanus Aria Air; Aria Air tablet</t>
  </si>
  <si>
    <t>Lower price than Comus Sable Pro Kids Tablet [COM-078-01] ($103.99 vs $151.99); Lighter than Eupheme Titan Max Kids Tablet [EUP-084-01] (440 g vs 443 g)</t>
  </si>
  <si>
    <t>Oceanus Aria</t>
  </si>
  <si>
    <t>Aria Air Kids Tablet</t>
  </si>
  <si>
    <t>Air, 3GB / 32GB</t>
  </si>
  <si>
    <t>OCE-060-02</t>
  </si>
  <si>
    <t>the Crest X; Oceanus Crest X; Okeanus Crest X; Crest X smartphone</t>
  </si>
  <si>
    <t>Lighter than Pallas Lumen Plus Budget Smartphone [PAL-057-02] (195 g vs 201 g); Lower price than Eupheme Echo Max Budget Smartphone [EUP-084-02] ($183.99 vs $277.99)</t>
  </si>
  <si>
    <t>Oceanus Crest</t>
  </si>
  <si>
    <t>Crest X Budget Smartphone</t>
  </si>
  <si>
    <t>X, 4GB / 64GB</t>
  </si>
  <si>
    <t>OCE-060-03</t>
  </si>
  <si>
    <t>the Nova Plus; Oceanus Nova Plus; Oceaanus Nova Plus; Nova Plus tablet</t>
  </si>
  <si>
    <t>Longer battery than Hypnos Axis Ultra E-Ink Note Tablet [HYP-059-05] (156 vs 127 hrs); Lower price than Circe Orbit Plus E-Ink Note Tablet [CIR-068-03] ($613.99 vs $650.99)</t>
  </si>
  <si>
    <t>Oceanus Nova</t>
  </si>
  <si>
    <t>Nova Plus E-Ink Note Tablet</t>
  </si>
  <si>
    <t>OCE-060-04</t>
  </si>
  <si>
    <t>the Arc; Oceanus Arc; Occeanus Arc; Arc smartphone</t>
  </si>
  <si>
    <t>Lower price than Helios Sable SE Compact Smartphone [HEL-073-04] ($620.99 vs $634.99); Longer battery than Iapetus Arc SE Compact Smartphone [IAP-096-05] (24 vs 18 hrs)</t>
  </si>
  <si>
    <t>Oceanus Arc</t>
  </si>
  <si>
    <t>Arc Compact Smartphone</t>
  </si>
  <si>
    <t>OCE-060-05</t>
  </si>
  <si>
    <t>the Core Lite; Oceanus Core Lite; Oceaanus Core Lite; Core Lite smartphone</t>
  </si>
  <si>
    <t>Longer battery than Pan Nova Pro Rugged Smartphone [PAN-097-04] (44 vs 30 hrs); Lighter than Comus Axis Pro Rugged Smartphone [COM-078-04] (328 g vs 334 g)</t>
  </si>
  <si>
    <t>Oceanus Core</t>
  </si>
  <si>
    <t>Core Lite Rugged Smartphone</t>
  </si>
  <si>
    <t>Lite, 12GB / 256GB</t>
  </si>
  <si>
    <t>OCE-060-06</t>
  </si>
  <si>
    <t>the Drift Max; Oceanus Drift Max; Oceanos Drift Max; Drift Max tablet</t>
  </si>
  <si>
    <t>Lower price than Phobos Quanta X Drawing Tablet with Stylus [PHO-053-07] ($850.99 vs $1,135.99); Longer battery than Dike Vertex Lite Drawing Tablet with Stylus [DIK-099-08] (12 vs 8 hrs)</t>
  </si>
  <si>
    <t>Oceanus Drift</t>
  </si>
  <si>
    <t>Drift Max Drawing Tablet with Stylus</t>
  </si>
  <si>
    <t>Max, 12GB / 256GB</t>
  </si>
  <si>
    <t>OCE-060-07</t>
  </si>
  <si>
    <t>the Quanta Air; Oceanus Quanta Air; Oceaanus Quanta Air; Quanta Air tablet</t>
  </si>
  <si>
    <t>Lighter than Paean Nova Air 5G Tablet [PAE-066-05] (518 g vs 556 g); Lower price than Helios Aria 5G Tablet [HEL-073-08] ($1,183.99 vs $1,198.99)</t>
  </si>
  <si>
    <t>Oceanus Quanta</t>
  </si>
  <si>
    <t>Quanta Air 5G Tablet</t>
  </si>
  <si>
    <t>OCE-060-08</t>
  </si>
  <si>
    <t>the Rift Air; Oceanus Rift Air; Okeanus Rift Air; Rift Air smartphone</t>
  </si>
  <si>
    <t>Lighter than Amphitrite Halo X Pro Max Smartphone [AMP-065-10] (216 g vs 221 g); Longer battery than Leto Vertex Max Pro Max Smartphone [LET-077-08] (34 vs 33 hrs)</t>
  </si>
  <si>
    <t>Oceanus Rift</t>
  </si>
  <si>
    <t>Rift Air Pro Max Smartphone</t>
  </si>
  <si>
    <t>OCE-060-09</t>
  </si>
  <si>
    <t>the Echo Max; Oceanus Echo Max; Okeanus Echo Max; Echo Max tablet</t>
  </si>
  <si>
    <t>Lower price than Peitho Rift Lite 13" Pro Tablet [PEI-083-10] ($1,295.99 vs $1,708.99); Lighter than Hecate Flux Air 13" Pro Tablet [HEC-052-10] (608 g vs 677 g)</t>
  </si>
  <si>
    <t>Oceanus Echo</t>
  </si>
  <si>
    <t>Echo Max 13" Pro Tablet</t>
  </si>
  <si>
    <t>OCE-060-10</t>
  </si>
  <si>
    <t>the Spark Pro; Oceanus Spark Pro; Oceanos Spark Pro; Spark Pro smartphone</t>
  </si>
  <si>
    <t>Lighter than Hypnos Prism Pro Foldable Phone [HYP-059-10] (254 g vs 264 g); Longer battery than Erebus Halo Plus Foldable Phone [ERE-098-10] (25 vs 22 hrs)</t>
  </si>
  <si>
    <t>Oceanus Spark</t>
  </si>
  <si>
    <t>Spark Pro Foldable Phone</t>
  </si>
  <si>
    <t>MNE-061-01</t>
  </si>
  <si>
    <t>the Wave SE; Mnemosyne Wave SE; Menmosyne Wave SE; Wave SE tablet</t>
  </si>
  <si>
    <t>Lighter than Oceanus Aria Air Kids Tablet [OCE-060-01] (422 g vs 440 g)</t>
  </si>
  <si>
    <t>Mnemosyne Wave</t>
  </si>
  <si>
    <t>Wave SE Kids Tablet</t>
  </si>
  <si>
    <t>MNE-061-02</t>
  </si>
  <si>
    <t>the Pulse Air; Mnemosyne Pulse Air; Mnemoosyne Pulse Air; Pulse Air smartphone</t>
  </si>
  <si>
    <t>Lighter than Oceanus Crest X Budget Smartphone [OCE-060-02] (187 g vs 195 g); Lower price than Theia Titan SE Budget Smartphone [THE-081-02] ($198.99 vs $297.99)</t>
  </si>
  <si>
    <t>Mnemosyne Pulse</t>
  </si>
  <si>
    <t>Pulse Air Budget Smartphone</t>
  </si>
  <si>
    <t>MNE-061-03</t>
  </si>
  <si>
    <t>the Aria SE; Mnemosyne Aria SE; Mnemoysne Aria SE; Aria SE tablet</t>
  </si>
  <si>
    <t>Lighter than Dike Nova Pro E-Ink Note Tablet [DIK-099-02] (388 g vs 429 g); Lower price than Eunomia Crest E-Ink Note Tablet [EUN-056-07] ($266.99 vs $596.99)</t>
  </si>
  <si>
    <t>Mnemosyne Aria</t>
  </si>
  <si>
    <t>Aria SE E-Ink Note Tablet</t>
  </si>
  <si>
    <t>MNE-061-04</t>
  </si>
  <si>
    <t>the Drift; Mnemosyne Drift; Mnemoysne Drift; Drift smartphone</t>
  </si>
  <si>
    <t>Lower price than Elpis Nova Max Rugged Smartphone [ELP-074-05] ($444.99 vs $771.99); Longer battery than Theia Aeon Ultra Rugged Smartphone [THE-081-03] (36 vs 29 hrs)</t>
  </si>
  <si>
    <t>Mnemosyne Drift</t>
  </si>
  <si>
    <t>Drift Rugged Smartphone</t>
  </si>
  <si>
    <t>MNE-061-05</t>
  </si>
  <si>
    <t>the Titan; Mnemosyne Titan; Menmosyne Titan; Titan tablet</t>
  </si>
  <si>
    <t>Lower price than Alpheus Halo Ultra 11" Tablet [ALP-082-07] ($446.99 vs $780.99); Lighter than Adrastea Blaze 11" Tablet [ADR-094-05] (483 g vs 508 g)</t>
  </si>
  <si>
    <t>Mnemosyne Titan</t>
  </si>
  <si>
    <t>Titan 11" Tablet</t>
  </si>
  <si>
    <t>MNE-061-06</t>
  </si>
  <si>
    <t>the Vertex Lite; Mnemosyne Vertex Lite; Mnmeosyne Vertex Lite; Vertex Lite tablet</t>
  </si>
  <si>
    <t>Longer battery than Thetis Volt Lite Drawing Tablet with Stylus [THE-093-04] (11 vs 8 hrs); Lower price than Triton Nova Max Drawing Tablet with Stylus [TRI-092-04] ($577.99 vs $682.99)</t>
  </si>
  <si>
    <t>Mnemosyne Vertex</t>
  </si>
  <si>
    <t>Vertex Lite Drawing Tablet with Stylus</t>
  </si>
  <si>
    <t>MNE-061-07</t>
  </si>
  <si>
    <t>the Drift Pro; Mnemosyne Drift Pro; Mneemosyne Drift Pro; Drift Pro smartphone</t>
  </si>
  <si>
    <t>Lower price than Hypnos Spark Pro Flagship Smartphone [HYP-059-08] ($1,042.99 vs $1,110.99); Longer battery than Epimetheus Orbit Flagship Smartphone [EPI-091-06] (27 vs 23 hrs)</t>
  </si>
  <si>
    <t>Drift Pro Flagship Smartphone</t>
  </si>
  <si>
    <t>MNE-061-08</t>
  </si>
  <si>
    <t>the Rift Ultra; Mnemosyne Rift Ultra; Mnemossyne Rift Ultra; Rift Ultra tablet</t>
  </si>
  <si>
    <t>Lighter than Paean Nova Air 5G Tablet [PAE-066-05] (508 g vs 556 g); Longer battery than Styx Arc 5G Tablet [STY-058-06] (14 vs 12 hrs)</t>
  </si>
  <si>
    <t>Mnemosyne Rift</t>
  </si>
  <si>
    <t>Rift Ultra 5G Tablet</t>
  </si>
  <si>
    <t>MNE-061-09</t>
  </si>
  <si>
    <t>the Nova X; Mnemosyne Nova X; Mnemossyne Nova X; Nova X smartphone</t>
  </si>
  <si>
    <t>Longer battery than Lethe Titan Max Flip Foldable Phone [LET-086-06] (22 vs 17 hrs); Lighter than Paean Strata SE Flip Foldable Phone [PAE-066-06] (190 g vs 196 g)</t>
  </si>
  <si>
    <t>Mnemosyne Nova</t>
  </si>
  <si>
    <t>Nova X Flip Foldable Phone</t>
  </si>
  <si>
    <t>MNE-061-10</t>
  </si>
  <si>
    <t>the Prism Plus; Mnemosyne Prism Plus; Mnemosynee Prism Plus; Prism Plus smartphone</t>
  </si>
  <si>
    <t>Lower price than Pan Zen SE Pro Max Smartphone [PAN-097-09] ($1,485.99 vs $1,533.99); Longer battery than Lethe Drift Lite Pro Max Smartphone [LET-086-10] (34 vs 28 hrs)</t>
  </si>
  <si>
    <t>Mnemosyne Prism</t>
  </si>
  <si>
    <t>Prism Plus Pro Max Smartphone</t>
  </si>
  <si>
    <t>CLO-062-01</t>
  </si>
  <si>
    <t>the Core Lite; Clotho Core Lite; Clootho Core Lite; Core Lite tablet</t>
  </si>
  <si>
    <t>Lighter than Comus Sable Pro Kids Tablet [COM-078-01] (419 g vs 433 g); Longer battery than Alpheus Onyx Kids Tablet [ALP-082-01] (11 vs 8 hrs)</t>
  </si>
  <si>
    <t>Clotho Core</t>
  </si>
  <si>
    <t>Core Lite Kids Tablet</t>
  </si>
  <si>
    <t>CLO-062-02</t>
  </si>
  <si>
    <t>the Wave Ultra; Clotho Wave Ultra; Cloto Wave Ultra; Wave Ultra tablet</t>
  </si>
  <si>
    <t>Lighter than Eurus Nimbus Max 8" Mini Tablet [EUR-088-01] (304 g vs 312 g); Longer battery than Lachesis Vibe Air 8" Mini Tablet [LAC-071-01] (12 vs 10 hrs)</t>
  </si>
  <si>
    <t>Clotho Wave</t>
  </si>
  <si>
    <t>Wave Ultra 8" Mini Tablet</t>
  </si>
  <si>
    <t>CLO-062-03</t>
  </si>
  <si>
    <t>the Prism Ultra; Clotho Prism Ultra; Clootho Prism Ultra; Prism Ultra tablet</t>
  </si>
  <si>
    <t>Longer battery than Peitho Drift Air E-Ink Note Tablet [PEI-083-03] (163 vs 131 hrs); Lower price than Hephaestus Onyx Max E-Ink Note Tablet [HEP-076-03] ($419.99 vs $432.99)</t>
  </si>
  <si>
    <t>Clotho Prism</t>
  </si>
  <si>
    <t>Prism Ultra E-Ink Note Tablet</t>
  </si>
  <si>
    <t>CLO-062-04</t>
  </si>
  <si>
    <t>the Blaze Plus; Clotho Blaze Plus; Coltho Blaze Plus; Blaze Plus tablet</t>
  </si>
  <si>
    <t>Lighter than Aglaea Apex Lite 5G Tablet [AGL-079-06] (484 g vs 506 g); Lower price than Lachesis Blaze Ultra 5G Tablet [LAC-071-09] ($512.99 vs $1,155.99)</t>
  </si>
  <si>
    <t>Clotho Blaze</t>
  </si>
  <si>
    <t>Blaze Plus 5G Tablet</t>
  </si>
  <si>
    <t>CLO-062-05</t>
  </si>
  <si>
    <t>the Titan Air; Clotho Titan Air; Clothho Titan Air; Titan Air tablet</t>
  </si>
  <si>
    <t>Longer battery than Eurus Nova Plus 11" Tablet [EUR-088-02] (13 vs 10 hrs); Lighter than Adrastea Blaze 11" Tablet [ADR-094-05] (495 g vs 508 g)</t>
  </si>
  <si>
    <t>Clotho Titan</t>
  </si>
  <si>
    <t>Titan Air 11" Tablet</t>
  </si>
  <si>
    <t>CLO-062-06</t>
  </si>
  <si>
    <t>the Prism X; Clotho Prism X; Clootho Prism X; Prism X smartphone</t>
  </si>
  <si>
    <t>USB-C (USB 3.2), nano-SIM + eSIM, 3.5mm headphone jack, microSD slot</t>
  </si>
  <si>
    <t>Longer battery than Pan Nova Pro Rugged Smartphone [PAN-097-04] (44 vs 30 hrs); Lighter than Mnemosyne Drift Rugged Smartphone [MNE-061-04] (307 g vs 336 g)</t>
  </si>
  <si>
    <t>Prism X Rugged Smartphone</t>
  </si>
  <si>
    <t>X, 12GB / 256GB</t>
  </si>
  <si>
    <t>CLO-062-07</t>
  </si>
  <si>
    <t>the Quanta Lite; Clotho Quanta Lite; Clottho Quanta Lite; Quanta Lite smartphone</t>
  </si>
  <si>
    <t>Longer battery than Helios Sable SE Compact Smartphone [HEL-073-04] (24 vs 18 hrs); Lower price than Peitho Vibe X Compact Smartphone [PEI-083-06] ($750.99 vs $803.99)</t>
  </si>
  <si>
    <t>Clotho Quanta</t>
  </si>
  <si>
    <t>Quanta Lite Compact Smartphone</t>
  </si>
  <si>
    <t>CLO-062-08</t>
  </si>
  <si>
    <t>the Halo; Clotho Halo; Coltho Halo; Halo smartphone</t>
  </si>
  <si>
    <t>Longer battery than Thetis Pulse Lite Flagship Smartphone [THE-093-08] (27 vs 24 hrs); Lighter than Aglaea Vertex SE Flagship Smartphone [AGL-079-09] (188 g vs 194 g)</t>
  </si>
  <si>
    <t>Clotho Halo</t>
  </si>
  <si>
    <t>Halo Flagship Smartphone</t>
  </si>
  <si>
    <t>CLO-062-09</t>
  </si>
  <si>
    <t>the Onyx Pro; Clotho Onyx Pro; Klotho Onyx Pro; Onyx Pro tablet</t>
  </si>
  <si>
    <t>Lighter than Aether Onyx X 13" Pro Tablet [AET-080-09] (588 g vs 590 g); Lower price than Theia Arc Air 13" Pro Tablet [THE-081-09] ($1,688.99 vs $1,756.99)</t>
  </si>
  <si>
    <t>Clotho Onyx</t>
  </si>
  <si>
    <t>Onyx Pro 13" Pro Tablet</t>
  </si>
  <si>
    <t>CLO-062-10</t>
  </si>
  <si>
    <t>the Orbit Ultra; Clotho Orbit Ultra; Klotho Orbit Ultra; Orbit Ultra smartphone</t>
  </si>
  <si>
    <t>Longer battery than Styx Aria Pro Foldable Phone [STY-058-10] (25 vs 19 hrs); Lighter than Comus Aria X Foldable Phone [COM-078-10] (237 g vs 254 g)</t>
  </si>
  <si>
    <t>Clotho Orbit</t>
  </si>
  <si>
    <t>Orbit Ultra Foldable Phone</t>
  </si>
  <si>
    <t>PON-063-01</t>
  </si>
  <si>
    <t>the Core SE; Pontus Core SE; Pontu Core SE; Core SE tablet</t>
  </si>
  <si>
    <t>Longer battery than Aglaea Prism Pro Kids Tablet [AGL-079-01] (12 vs 8 hrs); Lower price than Elpis Titan X Kids Tablet [ELP-074-01] ($78.99 vs $193.99)</t>
  </si>
  <si>
    <t>Pontus Core</t>
  </si>
  <si>
    <t>Core SE Kids Tablet</t>
  </si>
  <si>
    <t>PON-063-02</t>
  </si>
  <si>
    <t>the Aeon Max; Pontus Aeon Max; Pontos Aeon Max; Aeon Max smartphone</t>
  </si>
  <si>
    <t>Longer battery than Pan Aeon Ultra Budget Smartphone [PAN-097-01] (30 vs 20 hrs); Lower price than Phorcys Nimbus Ultra Budget Smartphone [PHO-087-01] ($188.99 vs $340.99)</t>
  </si>
  <si>
    <t>Pontus Aeon</t>
  </si>
  <si>
    <t>Aeon Max Budget Smartphone</t>
  </si>
  <si>
    <t>PON-063-03</t>
  </si>
  <si>
    <t>the Nimbus Air; Pontus Nimbus Air; Poontus Nimbus Air; Nimbus Air tablet</t>
  </si>
  <si>
    <t>Lighter than Aglaea Echo Plus E-Ink Note Tablet [AGL-079-04] (396 g vs 437 g); Lower price than Phorcys Halo Ultra E-Ink Note Tablet [PHO-087-04] ($329.99 vs $670.99)</t>
  </si>
  <si>
    <t>Pontus Nimbus</t>
  </si>
  <si>
    <t>Nimbus Air E-Ink Note Tablet</t>
  </si>
  <si>
    <t>PON-063-04</t>
  </si>
  <si>
    <t>the Rift Pro; Pontus Rift Pro; Ponuts Rift Pro; Rift Pro tablet</t>
  </si>
  <si>
    <t>Lower price than Comus Zen Max 8" Mini Tablet [COM-078-03] ($363.99 vs $401.99); Lighter than Thetis Axis X 8" Mini Tablet [THE-093-02] (336 g vs 338 g)</t>
  </si>
  <si>
    <t>Pontus Rift</t>
  </si>
  <si>
    <t>Rift Pro 8" Mini Tablet</t>
  </si>
  <si>
    <t>PON-063-05</t>
  </si>
  <si>
    <t>the Aeon Max; Pontus Aeon Max; Poontus Aeon Max; Aeon Max smartphone</t>
  </si>
  <si>
    <t>Longer battery than Comus Axis Pro Rugged Smartphone [COM-078-04] (45 vs 39 hrs); Lower price than Styx Aria SE Rugged Smartphone [STY-058-03] ($418.99 vs $694.99)</t>
  </si>
  <si>
    <t>Aeon Max Rugged Smartphone</t>
  </si>
  <si>
    <t>Max, 4GB / 128GB</t>
  </si>
  <si>
    <t>PON-063-06</t>
  </si>
  <si>
    <t>the Vibe Ultra; Pontus Vibe Ultra; Pontu Vibe Ultra; Vibe Ultra smartphone</t>
  </si>
  <si>
    <t>Lower price than Panacea Nova Air Compact Smartphone [PAN-069-05] ($592.99 vs $687.99); Lighter than Thetis Sable SE Compact Smartphone [THE-093-06] (156 g vs 159 g)</t>
  </si>
  <si>
    <t>Pontus Vibe</t>
  </si>
  <si>
    <t>Vibe Ultra Compact Smartphone</t>
  </si>
  <si>
    <t>PON-063-07</t>
  </si>
  <si>
    <t>the Prism X; Pontus Prism X; Ponttus Prism X; Prism X tablet</t>
  </si>
  <si>
    <t>Longer battery than Erato Blaze Pro Drawing Tablet with Stylus [ERA-085-02] (11 vs 9 hrs); Lower price than Pan Volt Pro Drawing Tablet with Stylus [PAN-097-07] ($735.99 vs $946.99)</t>
  </si>
  <si>
    <t>Pontus Prism</t>
  </si>
  <si>
    <t>Prism X Drawing Tablet with Stylus</t>
  </si>
  <si>
    <t>PON-063-08</t>
  </si>
  <si>
    <t>the Drift Plus; Pontus Drift Plus; Pontos Drift Plus; Drift Plus smartphone</t>
  </si>
  <si>
    <t>Lighter than Aether Lumen Pro Flip Foldable Phone [AET-080-07] (184 g vs 188 g); Lower price than Phorcys Rift Plus Flip Foldable Phone [PHO-087-08] ($931.99 vs $1,153.99)</t>
  </si>
  <si>
    <t>Pontus Drift</t>
  </si>
  <si>
    <t>Drift Plus Flip Foldable Phone</t>
  </si>
  <si>
    <t>PON-063-09</t>
  </si>
  <si>
    <t>the Arc; Pontus Arc; Pnotus Arc; Arc smartphone</t>
  </si>
  <si>
    <t>Longer battery than Coeus Lumen SE Flagship Smartphone [COE-075-08] (31 vs 23 hrs); Lower price than Plutus Axis Plus Flagship Smartphone [PLU-100-08] ($1,152.99 vs $1,198.99)</t>
  </si>
  <si>
    <t>Pontus Arc</t>
  </si>
  <si>
    <t>Arc Flagship Smartphone</t>
  </si>
  <si>
    <t>PON-063-10</t>
  </si>
  <si>
    <t>the Lumen; Pontus Lumen; Ponttus Lumen; Lumen tablet</t>
  </si>
  <si>
    <t>Longer battery than Helios Arc Max 13" Pro Tablet [HEL-073-09] (11 vs 9 hrs); Lighter than Lethe Onyx SE 13" Pro Tablet [LET-086-08] (636 g vs 637 g)</t>
  </si>
  <si>
    <t>Pontus Lumen</t>
  </si>
  <si>
    <t>Lumen 13" Pro Tablet</t>
  </si>
  <si>
    <t>ATH-064-01</t>
  </si>
  <si>
    <t>the Rift X; Athena Rift X; Ahtena Rift X; Rift X tablet</t>
  </si>
  <si>
    <t>Longer battery than Mnemosyne Wave SE Kids Tablet [MNE-061-01] (10 vs 8 hrs); Lower price than Eunomia Echo SE Kids Tablet [EUN-056-01] ($87.99 vs $124.99)</t>
  </si>
  <si>
    <t>Athena Rift</t>
  </si>
  <si>
    <t>Rift X Kids Tablet</t>
  </si>
  <si>
    <t>ATH-064-02</t>
  </si>
  <si>
    <t>the Echo Air; Athena Echo Air; Atehna Echo Air; Echo Air smartphone</t>
  </si>
  <si>
    <t>Longer battery than Mnemosyne Drift Rugged Smartphone [MNE-061-04] (45 vs 36 hrs); Lower price than Phorcys Pulse Rugged Smartphone [PHO-087-03] ($355.99 vs $595.99)</t>
  </si>
  <si>
    <t>Athena Echo</t>
  </si>
  <si>
    <t>Echo Air Rugged Smartphone</t>
  </si>
  <si>
    <t>Air, 4GB / 128GB</t>
  </si>
  <si>
    <t>ATH-064-03</t>
  </si>
  <si>
    <t>the Axis Plus; Athena Axis Plus; Athen Axis Plus; Axis Plus smartphone</t>
  </si>
  <si>
    <t>Longer battery than Pan Aeon Ultra Budget Smartphone [PAN-097-01] (22 vs 20 hrs); Lighter than Adrastea Rift Budget Smartphone [ADR-094-02] (204 g vs 208 g)</t>
  </si>
  <si>
    <t>Athena Axis</t>
  </si>
  <si>
    <t>Axis Plus Budget Smartphone</t>
  </si>
  <si>
    <t>ATH-064-04</t>
  </si>
  <si>
    <t>the Vertex Air; Athena Vertex Air; Atena Vertex Air; Vertex Air tablet</t>
  </si>
  <si>
    <t>Lighter than Epimetheus Nimbus E-Ink Note Tablet [EPI-091-02] (409 g vs 429 g); Lower price than Leucothea Pulse Plus E-Ink Note Tablet [LEU-095-05] ($439.99 vs $481.99)</t>
  </si>
  <si>
    <t>Athena Vertex</t>
  </si>
  <si>
    <t>Vertex Air E-Ink Note Tablet</t>
  </si>
  <si>
    <t>ATH-064-05</t>
  </si>
  <si>
    <t>the Aeon X; Athena Aeon X; Athnea Aeon X; Aeon X tablet</t>
  </si>
  <si>
    <t>Lighter than Erebus Sable Lite Drawing Tablet with Stylus [ERE-098-03] (564 g vs 613 g); Lower price than Nemesis Flux Pro Drawing Tablet with Stylus [NEM-051-04] ($554.99 vs $627.99)</t>
  </si>
  <si>
    <t>Athena Aeon</t>
  </si>
  <si>
    <t>Aeon X Drawing Tablet with Stylus</t>
  </si>
  <si>
    <t>ATH-064-06</t>
  </si>
  <si>
    <t>the Apex X; Athena Apex X; Athenaa Apex X; Apex X tablet</t>
  </si>
  <si>
    <t>Lower price than Phobos Drift Pro 5G Tablet [PHO-053-04] ($751.99 vs $769.99); Longer battery than Styx Arc 5G Tablet [STY-058-06] (13 vs 12 hrs)</t>
  </si>
  <si>
    <t>Athena Apex</t>
  </si>
  <si>
    <t>Apex X 5G Tablet</t>
  </si>
  <si>
    <t>ATH-064-07</t>
  </si>
  <si>
    <t>the Orbit Pro; Athena Orbit Pro; Atheena Orbit Pro; Orbit Pro tablet</t>
  </si>
  <si>
    <t>Lighter than Tyche Strata Lite 11" Tablet [TYC-055-04] (483 g vs 513 g)</t>
  </si>
  <si>
    <t>Athena Orbit</t>
  </si>
  <si>
    <t>Orbit Pro 11" Tablet</t>
  </si>
  <si>
    <t>ATH-064-08</t>
  </si>
  <si>
    <t>the Orbit Ultra; Athena Orbit Ultra; Atena Orbit Ultra; Orbit Ultra smartphone</t>
  </si>
  <si>
    <t>Longer battery than Lachesis Zen Pro Flip Foldable Phone [LAC-071-07] (22 vs 16 hrs); Lower price than Pontus Drift Plus Flip Foldable Phone [PON-063-08] ($839.99 vs $931.99)</t>
  </si>
  <si>
    <t>Orbit Ultra Flip Foldable Phone</t>
  </si>
  <si>
    <t>ATH-064-09</t>
  </si>
  <si>
    <t>the Apex Pro; Athena Apex Pro; Ahtena Apex Pro; Apex Pro smartphone</t>
  </si>
  <si>
    <t>Lower price than Pan Zen SE Pro Max Smartphone [PAN-097-09] ($1,508.99 vs $1,533.99); Lighter than Proteus Spark Ultra Pro Max Smartphone [PRO-070-08] (229 g vs 232 g)</t>
  </si>
  <si>
    <t>Apex Pro Pro Max Smartphone</t>
  </si>
  <si>
    <t>ATH-064-10</t>
  </si>
  <si>
    <t>the Onyx Air; Athena Onyx Air; Atthena Onyx Air; Onyx Air smartphone</t>
  </si>
  <si>
    <t>Lower price than Epimetheus Echo Pro Foldable Phone [EPI-091-10] ($1,780.99 vs $1,959.99); Lighter than Panacea Nova Ultra Foldable Phone [PAN-069-10] (236 g vs 250 g)</t>
  </si>
  <si>
    <t>Athena Onyx</t>
  </si>
  <si>
    <t>Onyx Air Foldable Phone</t>
  </si>
  <si>
    <t>AMP-065-01</t>
  </si>
  <si>
    <t>the Titan Ultra; Amphitrite Titan Ultra; Amphitritte Titan Ultra; Titan Ultra tablet</t>
  </si>
  <si>
    <t>Lower price than Lachesis Lumen Pro E-Ink Note Tablet [LAC-071-03] ($277.99 vs $442.99); Lighter than Adrastea Zen Pro E-Ink Note Tablet [ADR-094-03] (384 g vs 438 g)</t>
  </si>
  <si>
    <t>Amphitrite Titan</t>
  </si>
  <si>
    <t>Titan Ultra E-Ink Note Tablet</t>
  </si>
  <si>
    <t>AMP-065-02</t>
  </si>
  <si>
    <t>the Lumen Ultra; Amphitrite Lumen Ultra; Amphhitrite Lumen Ultra; Lumen Ultra tablet</t>
  </si>
  <si>
    <t>Lighter than Lachesis Vibe Air 8" Mini Tablet [LAC-071-01] (321 g vs 333 g); Lower price than Eunomia Volt SE 8" Mini Tablet [EUN-056-06] ($565.99 vs $570.99)</t>
  </si>
  <si>
    <t>Amphitrite Lumen</t>
  </si>
  <si>
    <t>Lumen Ultra 8" Mini Tablet</t>
  </si>
  <si>
    <t>AMP-065-03</t>
  </si>
  <si>
    <t>the Sable Max; Amphitrite Sable Max; Amphitrit Sable Max; Sable Max tablet</t>
  </si>
  <si>
    <t>Lighter than Clotho Titan Air 11" Tablet [CLO-062-05] (481 g vs 495 g); Lower price than Proteus Crest Pro 11" Tablet [PRO-070-04] ($672.99 vs $684.99)</t>
  </si>
  <si>
    <t>Amphitrite Sable</t>
  </si>
  <si>
    <t>Sable Max 11" Tablet</t>
  </si>
  <si>
    <t>AMP-065-04</t>
  </si>
  <si>
    <t>the Sable; Amphitrite Sable; Amphitrrite Sable; Sable smartphone</t>
  </si>
  <si>
    <t>Longer battery than Phobos Lumen SE Compact Smartphone [PHO-053-05] (22 vs 18 hrs); Lower price than Clotho Quanta Lite Compact Smartphone [CLO-062-07] ($726.99 vs $750.99)</t>
  </si>
  <si>
    <t>Sable Compact Smartphone</t>
  </si>
  <si>
    <t>AMP-065-05</t>
  </si>
  <si>
    <t>the Aria; Amphitrite Aria; Amphittrite Aria; Aria tablet</t>
  </si>
  <si>
    <t>Lower price than Mnemosyne Rift Ultra 5G Tablet [MNE-061-08] ($758.99 vs $1,166.99); Longer battery than Circe Nimbus Lite 5G Tablet [CIR-068-05] (13 vs 11 hrs)</t>
  </si>
  <si>
    <t>Amphitrite Aria</t>
  </si>
  <si>
    <t>Aria 5G Tablet</t>
  </si>
  <si>
    <t>AMP-065-06</t>
  </si>
  <si>
    <t>the Vibe Air; Amphitrite Vibe Air; Amphitritee Vibe Air; Vibe Air tablet</t>
  </si>
  <si>
    <t>Lighter than Oceanus Drift Max Drawing Tablet with Stylus [OCE-060-06] (527 g vs 552 g); Longer battery than Triton Nova Max Drawing Tablet with Stylus [TRI-092-04] (11 vs 9 hrs)</t>
  </si>
  <si>
    <t>Amphitrite Vibe</t>
  </si>
  <si>
    <t>Vibe Air Drawing Tablet with Stylus</t>
  </si>
  <si>
    <t>AMP-065-07</t>
  </si>
  <si>
    <t>the Aeon X; Amphitrite Aeon X; Amphitrrite Aeon X; Aeon X smartphone</t>
  </si>
  <si>
    <t>Lower price than Phobos Titan Flip Foldable Phone [PHO-053-06] ($1,010.99 vs $1,112.99); Lighter than Eurus Flux Lite Flip Foldable Phone [EUR-088-06] (190 g vs 197 g)</t>
  </si>
  <si>
    <t>Amphitrite Aeon</t>
  </si>
  <si>
    <t>Aeon X Flip Foldable Phone</t>
  </si>
  <si>
    <t>AMP-065-08</t>
  </si>
  <si>
    <t>the Quanta Air; Amphitrite Quanta Air; Amphittrite Quanta Air; Quanta Air tablet</t>
  </si>
  <si>
    <t>Lower price than Nemesis Titan Lite 13" Pro Tablet [NEM-051-10] ($1,091.99 vs $1,820.99); Longer battery than Aether Onyx X 13" Pro Tablet [AET-080-09] (11 vs 10 hrs)</t>
  </si>
  <si>
    <t>Amphitrite Quanta</t>
  </si>
  <si>
    <t>Quanta Air 13" Pro Tablet</t>
  </si>
  <si>
    <t>AMP-065-09</t>
  </si>
  <si>
    <t>the Pulse SE; Amphitrite Pulse SE; Amphitritte Pulse SE; Pulse SE smartphone</t>
  </si>
  <si>
    <t>Lighter than Pothos Axis Lite Flagship Smartphone [POT-072-05] (177 g vs 181 g); Lower price than Plutus Axis Plus Flagship Smartphone [PLU-100-08] ($1,168.99 vs $1,198.99)</t>
  </si>
  <si>
    <t>Amphitrite Pulse</t>
  </si>
  <si>
    <t>Pulse SE Flagship Smartphone</t>
  </si>
  <si>
    <t>SE, 12GB / 512GB</t>
  </si>
  <si>
    <t>AMP-065-10</t>
  </si>
  <si>
    <t>the Halo X; Amphitrite Halo X; Amhpitrite Halo X; Halo X smartphone</t>
  </si>
  <si>
    <t>Lighter than Paean Vertex Lite Pro Max Smartphone [PAE-066-10] (221 g vs 225 g); Lower price than Theia Halo Air Pro Max Smartphone [THE-081-08] ($1,479.99 vs $1,499.99)</t>
  </si>
  <si>
    <t>Amphitrite Halo</t>
  </si>
  <si>
    <t>Halo X Pro Max Smartphone</t>
  </si>
  <si>
    <t>PAE-066-01</t>
  </si>
  <si>
    <t>the Aria; Paean Aria; Pean Aria; Aria smartphone</t>
  </si>
  <si>
    <t>Lighter than Hecate Prism Lite Budget Smartphone [HEC-052-02] (192 g vs 210 g); Longer battery than Lachesis Prism Lite Budget Smartphone [LAC-071-02] (29 vs 20 hrs)</t>
  </si>
  <si>
    <t>Paean Aria</t>
  </si>
  <si>
    <t>Aria Budget Smartphone</t>
  </si>
  <si>
    <t>PAE-066-02</t>
  </si>
  <si>
    <t>the Wave Air; Paean Wave Air; Paaen Wave Air; Wave Air tablet</t>
  </si>
  <si>
    <t>Lower price than Hypnos Axis Ultra E-Ink Note Tablet [HYP-059-05] ($308.99 vs $601.99); Longer battery than Oceanus Nova Plus E-Ink Note Tablet [OCE-060-03] (300 vs 156 hrs)</t>
  </si>
  <si>
    <t>Paean Wave</t>
  </si>
  <si>
    <t>Wave Air E-Ink Note Tablet</t>
  </si>
  <si>
    <t>PAE-066-03</t>
  </si>
  <si>
    <t>the Quanta SE; Paean Quanta SE; Pean Quanta SE; Quanta SE smartphone</t>
  </si>
  <si>
    <t>Lower price than Eurus Drift Lite Rugged Smartphone [EUR-088-05] ($489.99 vs $760.99); Longer battery than Alpheus Halo Pro Rugged Smartphone [ALP-082-06] (43 vs 31 hrs)</t>
  </si>
  <si>
    <t>Paean Quanta</t>
  </si>
  <si>
    <t>Quanta SE Rugged Smartphone</t>
  </si>
  <si>
    <t>PAE-066-04</t>
  </si>
  <si>
    <t>the Orbit Lite; Paean Orbit Lite; Paea Orbit Lite; Orbit Lite tablet</t>
  </si>
  <si>
    <t>Lower price than Hephaestus Zen SE 11" Tablet [HEP-076-06] ($529.99 vs $729.99); Longer battery than Epimetheus Nova 11" Tablet [EPI-091-04] (14 vs 11 hrs)</t>
  </si>
  <si>
    <t>Paean Orbit</t>
  </si>
  <si>
    <t>Orbit Lite 11" Tablet</t>
  </si>
  <si>
    <t>PAE-066-05</t>
  </si>
  <si>
    <t>the Nova Air; Paean Nova Air; Paeaan Nova Air; Nova Air tablet</t>
  </si>
  <si>
    <t>Longer battery than Eurus Aeon 5G Tablet [EUR-088-07] (13 vs 11 hrs); Lower price than Helios Aria 5G Tablet [HEL-073-08] ($882.99 vs $1,198.99)</t>
  </si>
  <si>
    <t>Paean Nova</t>
  </si>
  <si>
    <t>Nova Air 5G Tablet</t>
  </si>
  <si>
    <t>PAE-066-06</t>
  </si>
  <si>
    <t>the Strata SE; Paean Strata SE; Paea Strata SE; Strata SE smartphone</t>
  </si>
  <si>
    <t>Lighter than Eurus Flux Lite Flip Foldable Phone [EUR-088-06] (196 g vs 197 g); Lower price than Comus Zen Lite Flip Foldable Phone [COM-078-07] ($1,027.99 vs $1,043.99)</t>
  </si>
  <si>
    <t>Paean Strata</t>
  </si>
  <si>
    <t>Strata SE Flip Foldable Phone</t>
  </si>
  <si>
    <t>PAE-066-07</t>
  </si>
  <si>
    <t>the Drift Plus; Paean Drift Plus; Paeean Drift Plus; Drift Plus tablet</t>
  </si>
  <si>
    <t>Lower price than Leto Sable 13" Pro Tablet [LET-077-10] ($1,134.99 vs $1,493.99); Longer battery than Aglaea Strata SE 13" Pro Tablet [AGL-079-10] (13 vs 11 hrs)</t>
  </si>
  <si>
    <t>Paean Drift</t>
  </si>
  <si>
    <t>Drift Plus 13" Pro Tablet</t>
  </si>
  <si>
    <t>PAE-066-08</t>
  </si>
  <si>
    <t>the Pulse Max; Paean Pulse Max; Paea Pulse Max; Pulse Max tablet</t>
  </si>
  <si>
    <t>Lighter than Mnemosyne Vertex Lite Drawing Tablet with Stylus [MNE-061-06] (559 g vs 639 g); Lower price than Plutus Pulse SE Drawing Tablet with Stylus [PLU-100-09] ($1,172.99 vs $1,211.99)</t>
  </si>
  <si>
    <t>Paean Pulse</t>
  </si>
  <si>
    <t>Pulse Max Drawing Tablet with Stylus</t>
  </si>
  <si>
    <t>PAE-066-09</t>
  </si>
  <si>
    <t>the Vibe SE; Paean Vibe SE; Paea Vibe SE; Vibe SE smartphone</t>
  </si>
  <si>
    <t>Longer battery than Aglaea Vertex SE Flagship Smartphone [AGL-079-09] (27 vs 22 hrs); Lower price than Plutus Axis Plus Flagship Smartphone [PLU-100-08] ($1,191.99 vs $1,198.99)</t>
  </si>
  <si>
    <t>Paean Vibe</t>
  </si>
  <si>
    <t>Vibe SE Flagship Smartphone</t>
  </si>
  <si>
    <t>PAE-066-10</t>
  </si>
  <si>
    <t>the Vertex Lite; Paean Vertex Lite; Pean Vertex Lite; Vertex Lite smartphone</t>
  </si>
  <si>
    <t>Longer battery than Aether Pulse Pro Max Smartphone [AET-080-08] (35 vs 31 hrs); Lighter than Erato Core Plus Pro Max Smartphone [ERA-085-09] (225 g vs 232 g)</t>
  </si>
  <si>
    <t>Paean Vertex</t>
  </si>
  <si>
    <t>Vertex Lite Pro Max Smartphone</t>
  </si>
  <si>
    <t>Lite, 12GB / 512GB</t>
  </si>
  <si>
    <t>CLY-067-01</t>
  </si>
  <si>
    <t>the Halo; Clymene Halo; Clymeene Halo; Halo tablet</t>
  </si>
  <si>
    <t>Lighter than Oceanus Aria Air Kids Tablet [OCE-060-01] (431 g vs 440 g); Lower price than Lethe Echo Max Kids Tablet [LET-086-01] ($113.99 vs $195.99)</t>
  </si>
  <si>
    <t>Clymene Halo</t>
  </si>
  <si>
    <t>Halo Kids Tablet</t>
  </si>
  <si>
    <t>Standard, 3GB / 32GB</t>
  </si>
  <si>
    <t>CLY-067-02</t>
  </si>
  <si>
    <t>the Crest; Clymene Crest; Clymenee Crest; Crest tablet</t>
  </si>
  <si>
    <t>Lower price than Helios Aria Plus E-Ink Note Tablet [HEL-073-03] ($299.99 vs $377.99); Lighter than Athena Vertex Air E-Ink Note Tablet [ATH-064-04] (390 g vs 409 g)</t>
  </si>
  <si>
    <t>Clymene Crest</t>
  </si>
  <si>
    <t>CLY-067-03</t>
  </si>
  <si>
    <t>the Halo; Clymene Halo; Clymmene Halo; Halo smartphone</t>
  </si>
  <si>
    <t>Lower price than Eupheme Pulse Pro Rugged Smartphone [EUP-084-07] ($421.99 vs $587.99); Longer battery than Elpis Nova Max Rugged Smartphone [ELP-074-05] (42 vs 37 hrs)</t>
  </si>
  <si>
    <t>Halo Rugged Smartphone</t>
  </si>
  <si>
    <t>CLY-067-04</t>
  </si>
  <si>
    <t>the Crest; Clymene Crest; Clymen Crest; Crest tablet</t>
  </si>
  <si>
    <t>Lower price than Plutus Titan Ultra 8" Mini Tablet [PLU-100-03] ($426.99 vs $443.99); Longer battery than Lethe Axis Max 8" Mini Tablet [LET-086-02] (12 vs 9 hrs)</t>
  </si>
  <si>
    <t>Crest 8" Mini Tablet</t>
  </si>
  <si>
    <t>CLY-067-05</t>
  </si>
  <si>
    <t>the Sable SE; Clymene Sable SE; Clymen Sable SE; Sable SE tablet</t>
  </si>
  <si>
    <t>Lower price than Erato Blaze Pro Drawing Tablet with Stylus [ERA-085-02] ($430.99 vs $502.99); Lighter than Mnemosyne Vertex Lite Drawing Tablet with Stylus [MNE-061-06] (628 g vs 639 g)</t>
  </si>
  <si>
    <t>Clymene Sable</t>
  </si>
  <si>
    <t>Sable SE Drawing Tablet with Stylus</t>
  </si>
  <si>
    <t>CLY-067-06</t>
  </si>
  <si>
    <t>the Volt Lite; Clymene Volt Lite; Clymeene Volt Lite; Volt Lite tablet</t>
  </si>
  <si>
    <t>Lower price than Amphitrite Sable Max 11" Tablet [AMP-065-03] ($563.99 vs $672.99); Lighter than Aglaea Aeon X 11" Tablet [AGL-079-02] (490 g vs 496 g)</t>
  </si>
  <si>
    <t>Clymene Volt</t>
  </si>
  <si>
    <t>Volt Lite 11" Tablet</t>
  </si>
  <si>
    <t>CLY-067-07</t>
  </si>
  <si>
    <t>the Blaze; Clymene Blaze; Cllymene Blaze; Blaze tablet</t>
  </si>
  <si>
    <t>Lighter than Triton Nimbus X 5G Tablet [TRI-092-06] (522 g vs 535 g); Longer battery than Anteros Blaze X 5G Tablet [ANT-090-08] (13 vs 10 hrs)</t>
  </si>
  <si>
    <t>Clymene Blaze</t>
  </si>
  <si>
    <t>Blaze 5G Tablet</t>
  </si>
  <si>
    <t>CLY-067-08</t>
  </si>
  <si>
    <t>the Halo; Clymene Halo; Clymnee Halo; Halo smartphone</t>
  </si>
  <si>
    <t>Lower price than Theia Flux Lite Flip Foldable Phone [THE-081-07] ($1,074.99 vs $1,129.99); Longer battery than Lethe Titan Max Flip Foldable Phone [LET-086-06] (18 vs 17 hrs)</t>
  </si>
  <si>
    <t>Halo Flip Foldable Phone</t>
  </si>
  <si>
    <t>CLY-067-09</t>
  </si>
  <si>
    <t>the Aeon Pro; Clymene Aeon Pro; Clymnee Aeon Pro; Aeon Pro smartphone</t>
  </si>
  <si>
    <t>Lighter than Athena Apex Pro Pro Max Smartphone [ATH-064-09] (227 g vs 229 g); Longer battery than Arete Zen Pro Pro Max Smartphone [ARE-054-08] (35 vs 30 hrs)</t>
  </si>
  <si>
    <t>Clymene Aeon</t>
  </si>
  <si>
    <t>Aeon Pro Pro Max Smartphone</t>
  </si>
  <si>
    <t>CLY-067-10</t>
  </si>
  <si>
    <t>the Onyx; Clymene Onyx; Clymnee Onyx; Onyx tablet</t>
  </si>
  <si>
    <t>Lighter than Comus Halo X 13" Pro Tablet [COM-078-09] (669 g vs 672 g); Lower price than Eurus Prism Lite 13" Pro Tablet [EUR-088-10] ($1,627.99 vs $1,663.99)</t>
  </si>
  <si>
    <t>Clymene Onyx</t>
  </si>
  <si>
    <t>Onyx 13" Pro Tablet</t>
  </si>
  <si>
    <t>CIR-068-01</t>
  </si>
  <si>
    <t>the Drift SE; Circe Drift SE; Ciirce Drift SE; Drift SE smartphone</t>
  </si>
  <si>
    <t>Lower price than Triton Nova Air Budget Smartphone [TRI-092-01] ($217.99 vs $333.99); Lighter than Coeus Sable Pro Budget Smartphone [COE-075-01] (182 g vs 209 g)</t>
  </si>
  <si>
    <t>Circe Drift</t>
  </si>
  <si>
    <t>Drift SE Budget Smartphone</t>
  </si>
  <si>
    <t>CIR-068-02</t>
  </si>
  <si>
    <t>the Spark; Circe Spark; Kirce Spark; Spark tablet</t>
  </si>
  <si>
    <t>Lighter than Nemesis Arc Ultra 8" Mini Tablet [NEM-051-01] (303 g vs 304 g); Lower price than Aglaea Quanta Air 8" Mini Tablet [AGL-079-05] ($482.99 vs $557.99)</t>
  </si>
  <si>
    <t>Circe Spark</t>
  </si>
  <si>
    <t>Spark 8" Mini Tablet</t>
  </si>
  <si>
    <t>CIR-068-03</t>
  </si>
  <si>
    <t>the Orbit Plus; Circe Orbit Plus; Crice Orbit Plus; Orbit Plus tablet</t>
  </si>
  <si>
    <t>Longer battery than Elpis Aria SE E-Ink Note Tablet [ELP-074-03] (240 vs 132 hrs); Lighter than Anteros Drift E-Ink Note Tablet [ANT-090-02] (414 g vs 437 g)</t>
  </si>
  <si>
    <t>Circe Orbit</t>
  </si>
  <si>
    <t>Orbit Plus E-Ink Note Tablet</t>
  </si>
  <si>
    <t>CIR-068-04</t>
  </si>
  <si>
    <t>the Titan Ultra; Circe Titan Ultra; Circ Titan Ultra; Titan Ultra smartphone</t>
  </si>
  <si>
    <t>Lighter than Clotho Prism X Rugged Smartphone [CLO-062-06] (266 g vs 307 g); Lower price than Elpis Nova Max Rugged Smartphone [ELP-074-05] ($684.99 vs $771.99)</t>
  </si>
  <si>
    <t>Circe Titan</t>
  </si>
  <si>
    <t>Titan Ultra Rugged Smartphone</t>
  </si>
  <si>
    <t>CIR-068-05</t>
  </si>
  <si>
    <t>the Nimbus Lite; Circe Nimbus Lite; Cirrce Nimbus Lite; Nimbus Lite tablet</t>
  </si>
  <si>
    <t>Lighter than Coeus Vertex Lite 5G Tablet [COE-075-05] (511 g vs 553 g); Longer battery than Panacea Halo Plus 5G Tablet [PAN-069-07] (11 vs 10 hrs)</t>
  </si>
  <si>
    <t>Circe Nimbus</t>
  </si>
  <si>
    <t>CIR-068-06</t>
  </si>
  <si>
    <t>the Orbit Pro; Circe Orbit Pro; Cicre Orbit Pro; Orbit Pro smartphone</t>
  </si>
  <si>
    <t>Lighter than Phorcys Drift Compact Smartphone [PHO-087-02] (150 g vs 152 g); Lower price than Erato Titan Plus Compact Smartphone [ERA-085-06] ($836.99 vs $894.99)</t>
  </si>
  <si>
    <t>Orbit Pro Compact Smartphone</t>
  </si>
  <si>
    <t>CIR-068-07</t>
  </si>
  <si>
    <t>the Drift SE; Circe Drift SE; Cirrce Drift SE; Drift SE smartphone</t>
  </si>
  <si>
    <t>Lighter than Plutus Arc Max Flip Foldable Phone [PLU-100-07] (184 g vs 199 g); Lower price than Nemesis Volt Ultra Flip Foldable Phone [NEM-051-08] ($974.99 vs $1,091.99)</t>
  </si>
  <si>
    <t>Drift SE Flip Foldable Phone</t>
  </si>
  <si>
    <t>CIR-068-08</t>
  </si>
  <si>
    <t>the Titan X; Circe Titan X; Cicre Titan X; Titan X smartphone</t>
  </si>
  <si>
    <t>Lighter than Epimetheus Echo Pro Foldable Phone [EPI-091-10] (233 g vs 257 g); Lower price than Lachesis Echo Air Foldable Phone [LAC-071-10] ($1,360.99 vs $1,955.99)</t>
  </si>
  <si>
    <t>Titan X Foldable Phone</t>
  </si>
  <si>
    <t>CIR-068-09</t>
  </si>
  <si>
    <t>the Prism Max; Circe Prism Max; Circ Prism Max; Prism Max tablet</t>
  </si>
  <si>
    <t>Lighter than Pontus Lumen 13" Pro Tablet [PON-063-10] (582 g vs 636 g); Lower price than Helios Arc Max 13" Pro Tablet [HEL-073-09] ($1,421.99 vs $1,711.99)</t>
  </si>
  <si>
    <t>Circe Prism</t>
  </si>
  <si>
    <t>Prism Max 13" Pro Tablet</t>
  </si>
  <si>
    <t>CIR-068-10</t>
  </si>
  <si>
    <t>the Vertex SE; Circe Vertex SE; Circ Vertex SE; Vertex SE smartphone</t>
  </si>
  <si>
    <t>Lighter than Erato Core Plus Pro Max Smartphone [ERA-085-09] (227 g vs 232 g); Lower price than Aletheia Flux SE Pro Max Smartphone [ALE-089-09] ($1,454.99 vs $1,516.99)</t>
  </si>
  <si>
    <t>Circe Vertex</t>
  </si>
  <si>
    <t>Vertex SE Pro Max Smartphone</t>
  </si>
  <si>
    <t>PAN-069-01</t>
  </si>
  <si>
    <t>the Nimbus Pro; Panacea Nimbus Pro; Paancea Nimbus Pro; Nimbus Pro smartphone</t>
  </si>
  <si>
    <t>Lower price than Plutus Vertex Air Budget Smartphone [PLU-100-02] ($196.99 vs $383.99); Lighter than Pallas Lumen Plus Budget Smartphone [PAL-057-02] (195 g vs 201 g)</t>
  </si>
  <si>
    <t>Panacea Nimbus</t>
  </si>
  <si>
    <t>Nimbus Pro Budget Smartphone</t>
  </si>
  <si>
    <t>Pro, 4GB / 64GB</t>
  </si>
  <si>
    <t>PAN-069-02</t>
  </si>
  <si>
    <t>the Strata; Panacea Strata; Paancea Strata; Strata tablet</t>
  </si>
  <si>
    <t>Longer battery than Hypnos Axis Ultra E-Ink Note Tablet [HYP-059-05] (138 vs 127 hrs); Lighter than Alpheus Apex Ultra E-Ink Note Tablet [ALP-082-04] (418 g vs 437 g)</t>
  </si>
  <si>
    <t>Panacea Strata</t>
  </si>
  <si>
    <t>Strata E-Ink Note Tablet</t>
  </si>
  <si>
    <t>PAN-069-03</t>
  </si>
  <si>
    <t>the Sable X; Panacea Sable X; Panaeca Sable X; Sable X tablet</t>
  </si>
  <si>
    <t>Longer battery than Athena Aeon X Drawing Tablet with Stylus [ATH-064-05] (10 vs 8 hrs); Lower price than Proteus Volt Air Drawing Tablet with Stylus [PRO-070-03] ($590.99 vs $665.99)</t>
  </si>
  <si>
    <t>Panacea Sable</t>
  </si>
  <si>
    <t>Sable X Drawing Tablet with Stylus</t>
  </si>
  <si>
    <t>PAN-069-04</t>
  </si>
  <si>
    <t>the Crest X; Panacea Crest X; Pnaacea Crest X; Crest X smartphone</t>
  </si>
  <si>
    <t>Lower price than Clotho Prism X Rugged Smartphone [CLO-062-06] ($642.99 vs $702.99); Longer battery than Leucothea Arc Air Rugged Smartphone [LEU-095-03] (39 vs 38 hrs)</t>
  </si>
  <si>
    <t>Panacea Crest</t>
  </si>
  <si>
    <t>Crest X Rugged Smartphone</t>
  </si>
  <si>
    <t>PAN-069-05</t>
  </si>
  <si>
    <t>the Nova Air; Panacea Nova Air; Panaeca Nova Air; Nova Air smartphone</t>
  </si>
  <si>
    <t>Lower price than Plutus Echo Compact Smartphone [PLU-100-05] ($687.99 vs $743.99); Lighter than Coeus Drift Max Compact Smartphone [COE-075-04] (165 g vs 169 g)</t>
  </si>
  <si>
    <t>Panacea Nova</t>
  </si>
  <si>
    <t>Nova Air Compact Smartphone</t>
  </si>
  <si>
    <t>PAN-069-06</t>
  </si>
  <si>
    <t>the Aria Pro; Panacea Aria Pro; Pnaacea Aria Pro; Aria Pro tablet</t>
  </si>
  <si>
    <t>Lighter than Aglaea Aeon X 11" Tablet [AGL-079-02] (482 g vs 496 g); Lower price than Phorcys Aeon Plus 11" Tablet [PHO-087-05] ($698.99 vs $702.99)</t>
  </si>
  <si>
    <t>Panacea Aria</t>
  </si>
  <si>
    <t>Aria Pro 11" Tablet</t>
  </si>
  <si>
    <t>PAN-069-07</t>
  </si>
  <si>
    <t>the Halo Plus; Panacea Halo Plus; Panaccea Halo Plus; Halo Plus tablet</t>
  </si>
  <si>
    <t>Lower price than Peitho Vertex Lite 5G Tablet [PEI-083-07] ($759.99 vs $890.99); Lighter than Amphitrite Aria 5G Tablet [AMP-065-05] (548 g vs 558 g)</t>
  </si>
  <si>
    <t>Panacea Halo</t>
  </si>
  <si>
    <t>Halo Plus 5G Tablet</t>
  </si>
  <si>
    <t>PAN-069-08</t>
  </si>
  <si>
    <t>the Core SE; Panacea Core SE; Pannacea Core SE; Core SE smartphone</t>
  </si>
  <si>
    <t>Lower price than Erato Strata Flagship Smartphone [ERA-085-07] ($824.99 vs $1,022.99); Longer battery than Lachesis Onyx Ultra Flagship Smartphone [LAC-071-08] (31 vs 27 hrs)</t>
  </si>
  <si>
    <t>Panacea Core</t>
  </si>
  <si>
    <t>Core SE Flagship Smartphone</t>
  </si>
  <si>
    <t>PAN-069-09</t>
  </si>
  <si>
    <t>the Apex Air; Panacea Apex Air; Panaceaa Apex Air; Apex Air smartphone</t>
  </si>
  <si>
    <t>Lower price than Mnemosyne Nova X Flip Foldable Phone [MNE-061-09] ($1,168.99 vs $1,191.99); Lighter than Paean Strata SE Flip Foldable Phone [PAE-066-06] (191 g vs 196 g)</t>
  </si>
  <si>
    <t>Panacea Apex</t>
  </si>
  <si>
    <t>Apex Air Flip Foldable Phone</t>
  </si>
  <si>
    <t>PAN-069-10</t>
  </si>
  <si>
    <t>the Nova Ultra; Panacea Nova Ultra; Panaceaa Nova Ultra; Nova Ultra smartphone</t>
  </si>
  <si>
    <t>Lighter than Epimetheus Echo Pro Foldable Phone [EPI-091-10] (250 g vs 257 g); Longer battery than Leto Core Max Foldable Phone [LET-077-09] (25 vs 24 hrs)</t>
  </si>
  <si>
    <t>Nova Ultra Foldable Phone</t>
  </si>
  <si>
    <t>PRO-070-01</t>
  </si>
  <si>
    <t>the Sable Ultra; Proteus Sable Ultra; Proteos Sable Ultra; Sable Ultra tablet</t>
  </si>
  <si>
    <t>Lower price than Peitho Axis Lite Kids Tablet [PEI-083-01] ($90.99 vs $125.99); Longer battery than Alpheus Onyx Kids Tablet [ALP-082-01] (9 vs 8 hrs)</t>
  </si>
  <si>
    <t>Proteus Sable</t>
  </si>
  <si>
    <t>Sable Ultra Kids Tablet</t>
  </si>
  <si>
    <t>Ultra, 3GB / 32GB</t>
  </si>
  <si>
    <t>PRO-070-02</t>
  </si>
  <si>
    <t>the Rift Pro; Proteus Rift Pro; Proteos Rift Pro; Rift Pro smartphone</t>
  </si>
  <si>
    <t>Longer battery than Leto Core Pro Budget Smartphone [LET-077-02] (26 vs 21 hrs); Lower price than Aether Titan X Budget Smartphone [AET-080-02] ($373.99 vs $393.99)</t>
  </si>
  <si>
    <t>Proteus Rift</t>
  </si>
  <si>
    <t>Rift Pro Budget Smartphone</t>
  </si>
  <si>
    <t>PRO-070-03</t>
  </si>
  <si>
    <t>the Volt Air; Proteus Volt Air; Proteuus Volt Air; Volt Air tablet</t>
  </si>
  <si>
    <t>Lower price than Hephaestus Flux Drawing Tablet with Stylus [HEP-076-07] ($665.99 vs $767.99); Lighter than Iapetus Aria Drawing Tablet with Stylus [IAP-096-06] (580 g vs 605 g)</t>
  </si>
  <si>
    <t>Proteus Volt</t>
  </si>
  <si>
    <t>Volt Air Drawing Tablet with Stylus</t>
  </si>
  <si>
    <t>PRO-070-04</t>
  </si>
  <si>
    <t>the Crest Pro; Proteus Crest Pro; Proteuus Crest Pro; Crest Pro tablet</t>
  </si>
  <si>
    <t>Lighter than Adrastea Blaze 11" Tablet [ADR-094-05] (468 g vs 508 g); Lower price than Phorcys Aeon Plus 11" Tablet [PHO-087-05] ($684.99 vs $702.99)</t>
  </si>
  <si>
    <t>Proteus Crest</t>
  </si>
  <si>
    <t>Crest Pro 11" Tablet</t>
  </si>
  <si>
    <t>PRO-070-05</t>
  </si>
  <si>
    <t>the Rift Pro; Proteus Rift Pro; Proteuss Rift Pro; Rift Pro tablet</t>
  </si>
  <si>
    <t>Lower price than Hecate Rift 5G Tablet [HEC-052-07] ($904.99 vs $1,012.99); Lighter than Eunomia Volt Air 5G Tablet [EUN-056-08] (488 g vs 495 g)</t>
  </si>
  <si>
    <t>Rift Pro 5G Tablet</t>
  </si>
  <si>
    <t>PRO-070-06</t>
  </si>
  <si>
    <t>the Zen Max; Proteus Zen Max; Proteos Zen Max; Zen Max smartphone</t>
  </si>
  <si>
    <t>Lower price than Triton Onyx Flip Foldable Phone [TRI-092-08] ($1,080.99 vs $1,122.99); Lighter than Plutus Arc Max Flip Foldable Phone [PLU-100-07] (186 g vs 199 g)</t>
  </si>
  <si>
    <t>Proteus Zen</t>
  </si>
  <si>
    <t>Zen Max Flip Foldable Phone</t>
  </si>
  <si>
    <t>PRO-070-07</t>
  </si>
  <si>
    <t>the Volt Max; Proteus Volt Max; Proteuus Volt Max; Volt Max smartphone</t>
  </si>
  <si>
    <t>Lighter than Pothos Axis Lite Flagship Smartphone [POT-072-05] (176 g vs 181 g); Longer battery than Triton Crest Lite Flagship Smartphone [TRI-092-07] (28 vs 22 hrs)</t>
  </si>
  <si>
    <t>Volt Max Flagship Smartphone</t>
  </si>
  <si>
    <t>PRO-070-08</t>
  </si>
  <si>
    <t>the Spark Ultra; Proteus Spark Ultra; Porteus Spark Ultra; Spark Ultra smartphone</t>
  </si>
  <si>
    <t>Longer battery than Nemesis Titan Max Pro Max Smartphone [NEM-051-09] (33 vs 32 hrs); Lighter than Coeus Aeon Ultra Pro Max Smartphone [COE-075-10] (232 g vs 234 g)</t>
  </si>
  <si>
    <t>Proteus Spark</t>
  </si>
  <si>
    <t>Spark Ultra Pro Max Smartphone</t>
  </si>
  <si>
    <t>PRO-070-09</t>
  </si>
  <si>
    <t>the Aeon Air; Proteus Aeon Air; Porteus Aeon Air; Aeon Air smartphone</t>
  </si>
  <si>
    <t>Lower price than Theia Volt Ultra Foldable Phone [THE-081-10] ($1,687.99 vs $1,792.99); Lighter than Arete Axis Plus Foldable Phone [ARE-054-10] (260 g vs 267 g)</t>
  </si>
  <si>
    <t>Proteus Aeon</t>
  </si>
  <si>
    <t>Aeon Air Foldable Phone</t>
  </si>
  <si>
    <t>PRO-070-10</t>
  </si>
  <si>
    <t>the Aria Plus; Proteus Aria Plus; Proetus Aria Plus; Aria Plus tablet</t>
  </si>
  <si>
    <t>Lighter than Hypnos Aeon Air 13" Pro Tablet [HYP-059-09] (597 g vs 655 g); Longer battery than Leucothea Aeon Plus 13" Pro Tablet [LEU-095-08] (10 vs 9 hrs)</t>
  </si>
  <si>
    <t>Proteus Aria</t>
  </si>
  <si>
    <t>Aria Plus 13" Pro Tablet</t>
  </si>
  <si>
    <t>LAC-071-01</t>
  </si>
  <si>
    <t>the Vibe Air; Lachesis Vibe Air; Lachesiss Vibe Air; Vibe Air tablet</t>
  </si>
  <si>
    <t>Longer battery than Nemesis Arc Ultra 8" Mini Tablet [NEM-051-01] (10 vs 9 hrs); Lower price than Circe Spark 8" Mini Tablet [CIR-068-02] ($284.99 vs $482.99)</t>
  </si>
  <si>
    <t>Lachesis Vibe</t>
  </si>
  <si>
    <t>Vibe Air 8" Mini Tablet</t>
  </si>
  <si>
    <t>LAC-071-02</t>
  </si>
  <si>
    <t>the Prism Lite; Lachesis Prism Lite; Lachesi Prism Lite; Prism Lite smartphone</t>
  </si>
  <si>
    <t>Lighter than Theia Titan SE Budget Smartphone [THE-081-02] (189 g vs 192 g); Lower price than Dike Sable Lite Budget Smartphone [DIK-099-04] ($341.99 vs $355.99)</t>
  </si>
  <si>
    <t>Lachesis Prism</t>
  </si>
  <si>
    <t>LAC-071-03</t>
  </si>
  <si>
    <t>the Lumen Pro; Lachesis Lumen Pro; Lachessis Lumen Pro; Lumen Pro tablet</t>
  </si>
  <si>
    <t>Lower price than Eupheme Apex Ultra E-Ink Note Tablet [EUP-084-05] ($442.99 vs $457.99); Lighter than Panacea Strata E-Ink Note Tablet [PAN-069-02] (395 g vs 418 g)</t>
  </si>
  <si>
    <t>Lachesis Lumen</t>
  </si>
  <si>
    <t>Lumen Pro E-Ink Note Tablet</t>
  </si>
  <si>
    <t>LAC-071-04</t>
  </si>
  <si>
    <t>the Titan Plus; Lachesis Titan Plus; Lachesi Titan Plus; Titan Plus smartphone</t>
  </si>
  <si>
    <t>Lower price than Circe Titan Ultra Rugged Smartphone [CIR-068-04] ($553.99 vs $684.99); Longer battery than Leto Spark Lite Rugged Smartphone [LET-077-04] (30 vs 29 hrs)</t>
  </si>
  <si>
    <t>Lachesis Titan</t>
  </si>
  <si>
    <t>Titan Plus Rugged Smartphone</t>
  </si>
  <si>
    <t>LAC-071-05</t>
  </si>
  <si>
    <t>the Wave Air; Lachesis Wave Air; Lachseis Wave Air; Wave Air tablet</t>
  </si>
  <si>
    <t>Lower price than Anteros Vibe Pro 11" Tablet [ANT-090-04] ($578.99 vs $733.99); Lighter than Aletheia Zen Plus 11" Tablet [ALE-089-04] (487 g vs 490 g)</t>
  </si>
  <si>
    <t>Lachesis Wave</t>
  </si>
  <si>
    <t>Wave Air 11" Tablet</t>
  </si>
  <si>
    <t>LAC-071-06</t>
  </si>
  <si>
    <t>the Wave Plus; Lachesis Wave Plus; Lacheiss Wave Plus; Wave Plus smartphone</t>
  </si>
  <si>
    <t>Longer battery than Dike Quanta Plus Compact Smartphone [DIK-099-06] (22 vs 21 hrs); Lower price than Tyche Zen Pro Compact Smartphone [TYC-055-05] ($733.99 vs $867.99)</t>
  </si>
  <si>
    <t>Wave Plus Compact Smartphone</t>
  </si>
  <si>
    <t>LAC-071-07</t>
  </si>
  <si>
    <t>the Zen Pro; Lachesis Zen Pro; Lachesiis Zen Pro; Zen Pro smartphone</t>
  </si>
  <si>
    <t>Lower price than Clymene Halo Flip Foldable Phone [CLY-067-08] ($898.99 vs $1,074.99); Lighter than Amphitrite Aeon X Flip Foldable Phone [AMP-065-07] (183 g vs 190 g)</t>
  </si>
  <si>
    <t>Lachesis Zen</t>
  </si>
  <si>
    <t>Zen Pro Flip Foldable Phone</t>
  </si>
  <si>
    <t>LAC-071-08</t>
  </si>
  <si>
    <t>the Onyx Ultra; Lachesis Onyx Ultra; Lacchesis Onyx Ultra; Onyx Ultra smartphone</t>
  </si>
  <si>
    <t>Longer battery than Comus Prism Plus Flagship Smartphone [COM-078-06] (27 vs 26 hrs); Lower price than Adrastea Nimbus Lite Flagship Smartphone [ADR-094-07] ($929.99 vs $984.99)</t>
  </si>
  <si>
    <t>Lachesis Onyx</t>
  </si>
  <si>
    <t>Onyx Ultra Flagship Smartphone</t>
  </si>
  <si>
    <t>LAC-071-09</t>
  </si>
  <si>
    <t>the Blaze Ultra; Lachesis Blaze Ultra; Laachesis Blaze Ultra; Blaze Ultra tablet</t>
  </si>
  <si>
    <t>Lighter than Tyche Aeon Pro 5G Tablet [TYC-055-06] (487 g vs 512 g); Longer battery than Pallas Orbit Ultra 5G Tablet [PAL-057-07] (14 vs 10 hrs)</t>
  </si>
  <si>
    <t>Lachesis Blaze</t>
  </si>
  <si>
    <t>Blaze Ultra 5G Tablet</t>
  </si>
  <si>
    <t>LAC-071-10</t>
  </si>
  <si>
    <t>the Echo Air; Lachesis Echo Air; Laachesis Echo Air; Echo Air smartphone</t>
  </si>
  <si>
    <t>Lower price than Panacea Nova Ultra Foldable Phone [PAN-069-10] ($1,955.99 vs $1,960.99); Longer battery than Erato Aria Foldable Phone [ERA-085-10] (21 vs 20 hrs)</t>
  </si>
  <si>
    <t>Lachesis Echo</t>
  </si>
  <si>
    <t>Echo Air Foldable Phone</t>
  </si>
  <si>
    <t>POT-072-01</t>
  </si>
  <si>
    <t>the Volt; Pothos Volt; Potos Volt; Volt tablet</t>
  </si>
  <si>
    <t>Lower price than Elpis Titan X Kids Tablet [ELP-074-01] ($136.99 vs $193.99); Lighter than Theia Sable Kids Tablet [THE-081-01] (436 g vs 437 g)</t>
  </si>
  <si>
    <t>Pothos Volt</t>
  </si>
  <si>
    <t>Volt Kids Tablet</t>
  </si>
  <si>
    <t>POT-072-02</t>
  </si>
  <si>
    <t>the Pulse Air; Pothos Pulse Air; Poothos Pulse Air; Pulse Air smartphone</t>
  </si>
  <si>
    <t>Lower price than Coeus Crest X Rugged Smartphone [COE-075-03] ($306.99 vs $472.99); Longer battery than Leto Spark Lite Rugged Smartphone [LET-077-04] (33 vs 29 hrs)</t>
  </si>
  <si>
    <t>Pothos Pulse</t>
  </si>
  <si>
    <t>Pulse Air Rugged Smartphone</t>
  </si>
  <si>
    <t>Air, 6GB / 128GB</t>
  </si>
  <si>
    <t>POT-072-03</t>
  </si>
  <si>
    <t>the Aria SE; Pothos Aria SE; Poothos Aria SE; Aria SE tablet</t>
  </si>
  <si>
    <t>Longer battery than Coeus Onyx X E-Ink Note Tablet [COE-075-02] (288 vs 153 hrs); Lighter than Erebus Nimbus Air E-Ink Note Tablet [ERE-098-02] (405 g vs 415 g)</t>
  </si>
  <si>
    <t>Pothos Aria</t>
  </si>
  <si>
    <t>POT-072-04</t>
  </si>
  <si>
    <t>the Vertex; Pothos Vertex; Poothos Vertex; Vertex smartphone</t>
  </si>
  <si>
    <t>Lower price than Aglaea Spark Lite Compact Smartphone [AGL-079-07] ($780.99 vs $842.99); Lighter than Anteros Vertex Plus Compact Smartphone [ANT-090-03] (160 g vs 162 g)</t>
  </si>
  <si>
    <t>Pothos Vertex</t>
  </si>
  <si>
    <t>Vertex Compact Smartphone</t>
  </si>
  <si>
    <t>POT-072-05</t>
  </si>
  <si>
    <t>the Axis Lite; Pothos Axis Lite; Potohs Axis Lite; Axis Lite smartphone</t>
  </si>
  <si>
    <t>Lower price than Eurus Axis Pro Flagship Smartphone [EUR-088-08] ($832.99 vs $1,169.99); Lighter than Mnemosyne Drift Pro Flagship Smartphone [MNE-061-07] (181 g vs 196 g)</t>
  </si>
  <si>
    <t>Pothos Axis</t>
  </si>
  <si>
    <t>Axis Lite Flagship Smartphone</t>
  </si>
  <si>
    <t>POT-072-06</t>
  </si>
  <si>
    <t>the Apex Ultra; Pothos Apex Ultra; Potho Apex Ultra; Apex Ultra tablet</t>
  </si>
  <si>
    <t>Lighter than Lethe Echo X Drawing Tablet with Stylus [LET-086-09] (553 g vs 637 g); Longer battery than Athena Aeon X Drawing Tablet with Stylus [ATH-064-05] (12 vs 8 hrs)</t>
  </si>
  <si>
    <t>Pothos Apex</t>
  </si>
  <si>
    <t>Apex Ultra Drawing Tablet with Stylus</t>
  </si>
  <si>
    <t>POT-072-07</t>
  </si>
  <si>
    <t>the Orbit Max; Pothos Orbit Max; Pothhos Orbit Max; Orbit Max tablet</t>
  </si>
  <si>
    <t>Lighter than Peitho Rift Lite 13" Pro Tablet [PEI-083-10] (661 g vs 670 g); Lower price than Tyche Lumen Plus 13" Pro Tablet [TYC-055-08] ($1,015.99 vs $1,218.99)</t>
  </si>
  <si>
    <t>Pothos Orbit</t>
  </si>
  <si>
    <t>Orbit Max 13" Pro Tablet</t>
  </si>
  <si>
    <t>POT-072-08</t>
  </si>
  <si>
    <t>the Prism; Pothos Prism; Potos Prism; Prism smartphone</t>
  </si>
  <si>
    <t>Longer battery than Clymene Halo Flip Foldable Phone [CLY-067-08] (20 vs 18 hrs); Lighter than Thetis Orbit Flip Foldable Phone [THE-093-09] (180 g vs 195 g)</t>
  </si>
  <si>
    <t>Pothos Prism</t>
  </si>
  <si>
    <t>Prism Flip Foldable Phone</t>
  </si>
  <si>
    <t>POT-072-09</t>
  </si>
  <si>
    <t>the Halo Air; Pothos Halo Air; Pohtos Halo Air; Halo Air smartphone</t>
  </si>
  <si>
    <t>Lighter than Helios Volt SE Pro Max Smartphone [HEL-073-06] (227 g vs 234 g); Lower price than Peitho Flux Pro Pro Max Smartphone [PEI-083-09] ($1,102.99 vs $1,258.99)</t>
  </si>
  <si>
    <t>Pothos Halo</t>
  </si>
  <si>
    <t>Halo Air Pro Max Smartphone</t>
  </si>
  <si>
    <t>POT-072-10</t>
  </si>
  <si>
    <t>the Drift X; Pothos Drift X; Pothoos Drift X; Drift X tablet</t>
  </si>
  <si>
    <t>Lower price than Helios Aria 5G Tablet [HEL-073-08] ($1,130.99 vs $1,198.99); Lighter than Thetis Onyx 5G Tablet [THE-093-05] (484 g vs 505 g)</t>
  </si>
  <si>
    <t>Pothos Drift</t>
  </si>
  <si>
    <t>Drift X 5G Tablet</t>
  </si>
  <si>
    <t>HEL-073-01</t>
  </si>
  <si>
    <t>the Nimbus Air; Helios Nimbus Air; Heilos Nimbus Air; Nimbus Air tablet</t>
  </si>
  <si>
    <t>Lower price than Plutus Halo Air Kids Tablet [PLU-100-01] ($126.99 vs $131.99); Lighter than Aether Zen SE Kids Tablet [AET-080-01] (438 g vs 450 g)</t>
  </si>
  <si>
    <t>Helios Nimbus</t>
  </si>
  <si>
    <t>Nimbus Air Kids Tablet</t>
  </si>
  <si>
    <t>HEL-073-02</t>
  </si>
  <si>
    <t>the Nova SE; Helios Nova SE; Hellios Nova SE; Nova SE smartphone</t>
  </si>
  <si>
    <t>MediaTek Dimensity 6300</t>
  </si>
  <si>
    <t>Lighter than Hecate Prism Lite Budget Smartphone [HEC-052-02] (191 g vs 210 g); Lower price than Alpheus Nimbus Budget Smartphone [ALP-082-03] ($144.99 vs $347.99)</t>
  </si>
  <si>
    <t>Helios Nova</t>
  </si>
  <si>
    <t>Nova SE Budget Smartphone</t>
  </si>
  <si>
    <t>HEL-073-03</t>
  </si>
  <si>
    <t>the Aria Plus; Helios Aria Plus; Helioos Aria Plus; Aria Plus tablet</t>
  </si>
  <si>
    <t>Lower price than Erato Aria E-Ink Note Tablet [ERA-085-03] ($377.99 vs $525.99); Lighter than Adrastea Zen Pro E-Ink Note Tablet [ADR-094-03] (424 g vs 438 g)</t>
  </si>
  <si>
    <t>Helios Aria</t>
  </si>
  <si>
    <t>Aria Plus E-Ink Note Tablet</t>
  </si>
  <si>
    <t>HEL-073-04</t>
  </si>
  <si>
    <t>the Sable SE; Helios Sable SE; Hleios Sable SE; Sable SE smartphone</t>
  </si>
  <si>
    <t>Lighter than Dike Quanta Plus Compact Smartphone [DIK-099-06] (149 g vs 163 g); Lower price than Pothos Vertex Compact Smartphone [POT-072-04] ($634.99 vs $780.99)</t>
  </si>
  <si>
    <t>Helios Sable</t>
  </si>
  <si>
    <t>Sable SE Compact Smartphone</t>
  </si>
  <si>
    <t>HEL-073-05</t>
  </si>
  <si>
    <t>the Lumen Pro; Helios Lumen Pro; Helio Lumen Pro; Lumen Pro tablet</t>
  </si>
  <si>
    <t>Lower price than Aletheia Vibe Ultra Drawing Tablet with Stylus [ALE-089-08] ($868.99 vs $1,108.99); Longer battery than Alpheus Aeon Drawing Tablet with Stylus [ALP-082-05] (9 vs 8 hrs)</t>
  </si>
  <si>
    <t>Helios Lumen</t>
  </si>
  <si>
    <t>Lumen Pro Drawing Tablet with Stylus</t>
  </si>
  <si>
    <t>HEL-073-06</t>
  </si>
  <si>
    <t>the Volt SE; Helios Volt SE; Heelios Volt SE; Volt SE smartphone</t>
  </si>
  <si>
    <t>Lower price than Aether Pulse Pro Max Smartphone [AET-080-08] ($1,138.99 vs $1,152.99); Longer battery than Coeus Aeon Ultra Pro Max Smartphone [COE-075-10] (35 vs 30 hrs)</t>
  </si>
  <si>
    <t>Helios Volt</t>
  </si>
  <si>
    <t>Volt SE Pro Max Smartphone</t>
  </si>
  <si>
    <t>HEL-073-07</t>
  </si>
  <si>
    <t>the Wave; Helios Wave; Heilos Wave; Wave smartphone</t>
  </si>
  <si>
    <t>Longer battery than Leucothea Strata Max Flip Foldable Phone [LEU-095-06] (21 vs 17 hrs); Lighter than Eurus Flux Lite Flip Foldable Phone [EUR-088-06] (188 g vs 197 g)</t>
  </si>
  <si>
    <t>Helios Wave</t>
  </si>
  <si>
    <t>Wave Flip Foldable Phone</t>
  </si>
  <si>
    <t>HEL-073-08</t>
  </si>
  <si>
    <t>the Aria; Helios Aria; Heliios Aria; Aria tablet</t>
  </si>
  <si>
    <t>Longer battery than Peitho Vertex Lite 5G Tablet [PEI-083-07] (14 vs 11 hrs); Lighter than Triton Nimbus X 5G Tablet [TRI-092-06] (520 g vs 535 g)</t>
  </si>
  <si>
    <t>HEL-073-09</t>
  </si>
  <si>
    <t>the Arc Max; Helios Arc Max; Helio Arc Max; Arc Max tablet</t>
  </si>
  <si>
    <t>Lower price than Triton Vibe Air 13" Pro Tablet [TRI-092-09] ($1,711.99 vs $1,825.99); Lighter than Leto Sable 13" Pro Tablet [LET-077-10] (582 g vs 660 g)</t>
  </si>
  <si>
    <t>Helios Arc</t>
  </si>
  <si>
    <t>Arc Max 13" Pro Tablet</t>
  </si>
  <si>
    <t>HEL-073-10</t>
  </si>
  <si>
    <t>the Echo; Helios Echo; Helioos Echo; Echo smartphone</t>
  </si>
  <si>
    <t>Lower price than Aether Orbit Lite Foldable Phone [AET-080-10] ($1,785.99 vs $2,005.99); Longer battery than Erato Aria Foldable Phone [ERA-085-10] (24 vs 20 hrs)</t>
  </si>
  <si>
    <t>Helios Echo</t>
  </si>
  <si>
    <t>Echo Foldable Phone</t>
  </si>
  <si>
    <t>ELP-074-01</t>
  </si>
  <si>
    <t>the Titan X; Elpis Titan X; Elpi Titan X; Titan X tablet</t>
  </si>
  <si>
    <t>Lighter than Clotho Core Lite Kids Tablet [CLO-062-01] (383 g vs 419 g); Longer battery than Proteus Sable Ultra Kids Tablet [PRO-070-01] (11 vs 9 hrs)</t>
  </si>
  <si>
    <t>Elpis Titan</t>
  </si>
  <si>
    <t>Titan X Kids Tablet</t>
  </si>
  <si>
    <t>ELP-074-02</t>
  </si>
  <si>
    <t>the Pulse Pro; Elpis Pulse Pro; Elpiss Pulse Pro; Pulse Pro tablet</t>
  </si>
  <si>
    <t>Longer battery than Lethe Axis Max 8" Mini Tablet [LET-086-02] (12 vs 9 hrs); Lower price than Circe Spark 8" Mini Tablet [CIR-068-02] ($359.99 vs $482.99)</t>
  </si>
  <si>
    <t>Elpis Pulse</t>
  </si>
  <si>
    <t>Pulse Pro 8" Mini Tablet</t>
  </si>
  <si>
    <t>ELP-074-03</t>
  </si>
  <si>
    <t>the Aria SE; Elpis Aria SE; Elpiis Aria SE; Aria SE tablet</t>
  </si>
  <si>
    <t>Lighter than Clotho Prism Ultra E-Ink Note Tablet [CLO-062-03] (402 g vs 433 g); Longer battery than Peitho Drift Air E-Ink Note Tablet [PEI-083-03] (132 vs 131 hrs)</t>
  </si>
  <si>
    <t>Elpis Aria</t>
  </si>
  <si>
    <t>ELP-074-04</t>
  </si>
  <si>
    <t>the Core; Elpis Core; Elpiss Core; Core tablet</t>
  </si>
  <si>
    <t>Lighter than Clymene Volt Lite 11" Tablet [CLY-067-06] (461 g vs 490 g); Longer battery than Eurus Nova Plus 11" Tablet [EUR-088-02] (13 vs 10 hrs)</t>
  </si>
  <si>
    <t>Elpis Core</t>
  </si>
  <si>
    <t>Core 11" Tablet</t>
  </si>
  <si>
    <t>ELP-074-05</t>
  </si>
  <si>
    <t>the Nova Max; Elpis Nova Max; Elppis Nova Max; Nova Max smartphone</t>
  </si>
  <si>
    <t>Longer battery than Styx Aria SE Rugged Smartphone [STY-058-03] (37 vs 30 hrs); Lighter than Tyche Nova SE Rugged Smartphone [TYC-055-03] (275 g vs 288 g)</t>
  </si>
  <si>
    <t>Elpis Nova</t>
  </si>
  <si>
    <t>Nova Max Rugged Smartphone</t>
  </si>
  <si>
    <t>ELP-074-06</t>
  </si>
  <si>
    <t>the Echo Lite; Elpis Echo Lite; Elips Echo Lite; Echo Lite smartphone</t>
  </si>
  <si>
    <t>Lower price than Epimetheus Wave Ultra Flip Foldable Phone [EPI-091-08] ($1,134.99 vs $1,147.99); Lighter than Theia Flux Lite Flip Foldable Phone [THE-081-07] (182 g vs 186 g)</t>
  </si>
  <si>
    <t>Elpis Echo</t>
  </si>
  <si>
    <t>Echo Lite Flip Foldable Phone</t>
  </si>
  <si>
    <t>ELP-074-07</t>
  </si>
  <si>
    <t>the Lumen Pro; Elpis Lumen Pro; Elips Lumen Pro; Lumen Pro tablet</t>
  </si>
  <si>
    <t>Lighter than Nemesis Titan Lite 13" Pro Tablet [NEM-051-10] (611 g vs 613 g); Lower price than Erato Strata 13" Pro Tablet [ERA-085-08] ($1,164.99 vs $1,302.99)</t>
  </si>
  <si>
    <t>Elpis Lumen</t>
  </si>
  <si>
    <t>Lumen Pro 13" Pro Tablet</t>
  </si>
  <si>
    <t>ELP-074-08</t>
  </si>
  <si>
    <t>the Nova Max; Elpis Nova Max; Elpiis Nova Max; Nova Max smartphone</t>
  </si>
  <si>
    <t>Longer battery than Triton Crest Lite Flagship Smartphone [TRI-092-07] (23 vs 22 hrs); Lighter than Aletheia Arc SE Flagship Smartphone [ALE-089-07] (196 g vs 199 g)</t>
  </si>
  <si>
    <t>Nova Max Flagship Smartphone</t>
  </si>
  <si>
    <t>ELP-074-09</t>
  </si>
  <si>
    <t>the Vibe SE; Elpis Vibe SE; Elpiis Vibe SE; Vibe SE smartphone</t>
  </si>
  <si>
    <t>Lighter than Helios Volt SE Pro Max Smartphone [HEL-073-06] (218 g vs 234 g); Longer battery than Tyche Wave Ultra Pro Max Smartphone [TYC-055-09] (36 vs 31 hrs)</t>
  </si>
  <si>
    <t>Elpis Vibe</t>
  </si>
  <si>
    <t>Vibe SE Pro Max Smartphone</t>
  </si>
  <si>
    <t>ELP-074-10</t>
  </si>
  <si>
    <t>the Quanta Air; Elpis Quanta Air; Elpiis Quanta Air; Quanta Air smartphone</t>
  </si>
  <si>
    <t>Lighter than Helios Echo Foldable Phone [HEL-073-10] (242 g vs 259 g); Lower price than Erato Aria Foldable Phone [ERA-085-10] ($1,991.99 vs $2,180.99)</t>
  </si>
  <si>
    <t>Elpis Quanta</t>
  </si>
  <si>
    <t>Quanta Air Foldable Phone</t>
  </si>
  <si>
    <t>COE-075-01</t>
  </si>
  <si>
    <t>the Sable Pro; Coeus Sable Pro; Coeeus Sable Pro; Sable Pro smartphone</t>
  </si>
  <si>
    <t>Longer battery than Iapetus Flux Pro Budget Smartphone [IAP-096-03] (28 vs 24 hrs); Lower price than Aether Titan X Budget Smartphone [AET-080-02] ($279.99 vs $393.99)</t>
  </si>
  <si>
    <t>Coeus Sable</t>
  </si>
  <si>
    <t>Sable Pro Budget Smartphone</t>
  </si>
  <si>
    <t>Pro, 4GB / 128GB</t>
  </si>
  <si>
    <t>COE-075-02</t>
  </si>
  <si>
    <t>the Onyx X; Coeus Onyx X; Coeuus Onyx X; Onyx X tablet</t>
  </si>
  <si>
    <t>Lighter than Helios Aria Plus E-Ink Note Tablet [HEL-073-03] (400 g vs 424 g); Lower price than Oceanus Nova Plus E-Ink Note Tablet [OCE-060-03] ($291.99 vs $613.99)</t>
  </si>
  <si>
    <t>Coeus Onyx</t>
  </si>
  <si>
    <t>Onyx X E-Ink Note Tablet</t>
  </si>
  <si>
    <t>COE-075-03</t>
  </si>
  <si>
    <t>the Crest X; Coeus Crest X; Koeus Crest X; Crest X smartphone</t>
  </si>
  <si>
    <t>Lower price than Thetis Sable Max Rugged Smartphone [THE-093-03] ($472.99 vs $562.99); Lighter than Lachesis Titan Plus Rugged Smartphone [LAC-071-04] (292 g vs 340 g)</t>
  </si>
  <si>
    <t>Coeus Crest</t>
  </si>
  <si>
    <t>COE-075-04</t>
  </si>
  <si>
    <t>the Drift Max; Coeus Drift Max; Coues Drift Max; Drift Max smartphone</t>
  </si>
  <si>
    <t>Lower price than Lethe Quanta Compact Smartphone [LET-086-05] ($513.99 vs $761.99); Longer battery than Phobos Lumen SE Compact Smartphone [PHO-053-05] (19 vs 18 hrs)</t>
  </si>
  <si>
    <t>Coeus Drift</t>
  </si>
  <si>
    <t>Drift Max Compact Smartphone</t>
  </si>
  <si>
    <t>COE-075-05</t>
  </si>
  <si>
    <t>the Vertex Lite; Coeus Vertex Lite; Coeuus Vertex Lite; Vertex Lite tablet</t>
  </si>
  <si>
    <t>Lower price than Oceanus Quanta Air 5G Tablet [OCE-060-07] ($882.99 vs $1,183.99); Longer battery than Tyche Aeon Pro 5G Tablet [TYC-055-06] (13 vs 10 hrs)</t>
  </si>
  <si>
    <t>Coeus Vertex</t>
  </si>
  <si>
    <t>Vertex Lite 5G Tablet</t>
  </si>
  <si>
    <t>COE-075-06</t>
  </si>
  <si>
    <t>the Aria; Coeus Aria; Cooeus Aria; Aria smartphone</t>
  </si>
  <si>
    <t>Longer battery than Plutus Arc Max Flip Foldable Phone [PLU-100-07] (21 vs 19 hrs); Lower price than Triton Onyx Flip Foldable Phone [TRI-092-08] ($916.99 vs $1,122.99)</t>
  </si>
  <si>
    <t>Coeus Aria</t>
  </si>
  <si>
    <t>Aria Flip Foldable Phone</t>
  </si>
  <si>
    <t>COE-075-07</t>
  </si>
  <si>
    <t>the Nimbus Plus; Coeus Nimbus Plus; Cous Nimbus Plus; Nimbus Plus tablet</t>
  </si>
  <si>
    <t>Lighter than Thetis Volt Lite Drawing Tablet with Stylus [THE-093-04] (612 g vs 619 g); Lower price than Phobos Quanta X Drawing Tablet with Stylus [PHO-053-07] ($1,007.99 vs $1,135.99)</t>
  </si>
  <si>
    <t>Coeus Nimbus</t>
  </si>
  <si>
    <t>Nimbus Plus Drawing Tablet with Stylus</t>
  </si>
  <si>
    <t>COE-075-08</t>
  </si>
  <si>
    <t>the Lumen SE; Coeus Lumen SE; Ceous Lumen SE; Lumen SE smartphone</t>
  </si>
  <si>
    <t>Lighter than Pothos Axis Lite Flagship Smartphone [POT-072-05] (180 g vs 181 g); Lower price than Plutus Axis Plus Flagship Smartphone [PLU-100-08] ($1,146.99 vs $1,198.99)</t>
  </si>
  <si>
    <t>Coeus Lumen</t>
  </si>
  <si>
    <t>Lumen SE Flagship Smartphone</t>
  </si>
  <si>
    <t>COE-075-09</t>
  </si>
  <si>
    <t>the Volt Air; Coeus Volt Air; Coues Volt Air; Volt Air tablet</t>
  </si>
  <si>
    <t>Lower price than Pan Aria Plus 13" Pro Tablet [PAN-097-10] ($1,231.99 vs $1,715.99); Lighter than Paean Drift Plus 13" Pro Tablet [PAE-066-07] (599 g vs 638 g)</t>
  </si>
  <si>
    <t>Coeus Volt</t>
  </si>
  <si>
    <t>Volt Air 13" Pro Tablet</t>
  </si>
  <si>
    <t>COE-075-10</t>
  </si>
  <si>
    <t>the Aeon Ultra; Coeus Aeon Ultra; Cooeus Aeon Ultra; Aeon Ultra smartphone</t>
  </si>
  <si>
    <t>Lower price than Iapetus Strata Air Pro Max Smartphone [IAP-096-09] ($1,499.99 vs $1,557.99); Lighter than Styx Drift X Pro Max Smartphone [STY-058-09] (234 g vs 235 g)</t>
  </si>
  <si>
    <t>Coeus Aeon</t>
  </si>
  <si>
    <t>Aeon Ultra Pro Max Smartphone</t>
  </si>
  <si>
    <t>HEP-076-01</t>
  </si>
  <si>
    <t>the Crest X; Hephaestus Crest X; Hepahestus Crest X; Crest X smartphone</t>
  </si>
  <si>
    <t>Lower price than Circe Drift SE Budget Smartphone [CIR-068-01] ($175.99 vs $217.99); Lighter than Athena Axis Plus Budget Smartphone [ATH-064-03] (199 g vs 204 g)</t>
  </si>
  <si>
    <t>Hephaestus Crest</t>
  </si>
  <si>
    <t>HEP-076-02</t>
  </si>
  <si>
    <t>the Flux; Hephaestus Flux; Hepphaestus Flux; Flux tablet</t>
  </si>
  <si>
    <t>Lighter than Phobos Aria 8" Mini Tablet [PHO-053-02] (290 g vs 321 g); Lower price than Aglaea Quanta Air 8" Mini Tablet [AGL-079-05] ($406.99 vs $557.99)</t>
  </si>
  <si>
    <t>Hephaestus Flux</t>
  </si>
  <si>
    <t>Flux 8" Mini Tablet</t>
  </si>
  <si>
    <t>HEP-076-03</t>
  </si>
  <si>
    <t>the Onyx Max; Hephaestus Onyx Max; Hephaesstus Onyx Max; Onyx Max tablet</t>
  </si>
  <si>
    <t>Lighter than Clotho Prism Ultra E-Ink Note Tablet [CLO-062-03] (395 g vs 433 g); Lower price than Hecate Apex Air E-Ink Note Tablet [HEC-052-04] ($432.99 vs $486.99)</t>
  </si>
  <si>
    <t>Hephaestus Onyx</t>
  </si>
  <si>
    <t>Onyx Max E-Ink Note Tablet</t>
  </si>
  <si>
    <t>HEP-076-04</t>
  </si>
  <si>
    <t>the Titan Air; Hephaestus Titan Air; Hephaesuts Titan Air; Titan Air smartphone</t>
  </si>
  <si>
    <t>Longer battery than Leucothea Arc Air Rugged Smartphone [LEU-095-03] (44 vs 38 hrs); Lower price than Eupheme Pulse Pro Rugged Smartphone [EUP-084-07] ($583.99 vs $587.99)</t>
  </si>
  <si>
    <t>Hephaestus Titan</t>
  </si>
  <si>
    <t>Titan Air Rugged Smartphone</t>
  </si>
  <si>
    <t>HEP-076-05</t>
  </si>
  <si>
    <t>the Vertex Ultra; Hephaestus Vertex Ultra; Hephasetus Vertex Ultra; Vertex Ultra smartphone</t>
  </si>
  <si>
    <t>Lower price than Amphitrite Sable Compact Smartphone [AMP-065-04] ($593.99 vs $726.99); Lighter than Alpheus Flux Air Compact Smartphone [ALP-082-08] (159 g vs 169 g)</t>
  </si>
  <si>
    <t>Hephaestus Vertex</t>
  </si>
  <si>
    <t>Vertex Ultra Compact Smartphone</t>
  </si>
  <si>
    <t>Ultra, 8GB / 256GB</t>
  </si>
  <si>
    <t>HEP-076-06</t>
  </si>
  <si>
    <t>the Zen SE; Hephaestus Zen SE; Hephaaestus Zen SE; Zen SE tablet</t>
  </si>
  <si>
    <t>Lighter than Clymene Volt Lite 11" Tablet [CLY-067-06] (468 g vs 490 g); Lower price than Nemesis Volt Air 11" Tablet [NEM-051-06] ($729.99 vs $734.99)</t>
  </si>
  <si>
    <t>Hephaestus Zen</t>
  </si>
  <si>
    <t>Zen SE 11" Tablet</t>
  </si>
  <si>
    <t>HEP-076-07</t>
  </si>
  <si>
    <t>the Flux; Hephaestus Flux; Hephaesuts Flux; Flux tablet</t>
  </si>
  <si>
    <t>Lighter than Erato Blaze Pro Drawing Tablet with Stylus [ERA-085-02] (524 g vs 543 g); Longer battery than Triton Nova Max Drawing Tablet with Stylus [TRI-092-04] (11 vs 9 hrs)</t>
  </si>
  <si>
    <t>Flux Drawing Tablet with Stylus</t>
  </si>
  <si>
    <t>HEP-076-08</t>
  </si>
  <si>
    <t>the Volt Air; Hephaestus Volt Air; Hephaestuss Volt Air; Volt Air smartphone</t>
  </si>
  <si>
    <t>Lower price than Triton Onyx Flip Foldable Phone [TRI-092-08] ($843.99 vs $1,122.99); Longer battery than Lachesis Zen Pro Flip Foldable Phone [LAC-071-07] (18 vs 16 hrs)</t>
  </si>
  <si>
    <t>Hephaestus Volt</t>
  </si>
  <si>
    <t>Volt Air Flip Foldable Phone</t>
  </si>
  <si>
    <t>HEP-076-09</t>
  </si>
  <si>
    <t>the Prism Ultra; Hephaestus Prism Ultra; Hephhaestus Prism Ultra; Prism Ultra smartphone</t>
  </si>
  <si>
    <t>Lower price than Erato Core Plus Pro Max Smartphone [ERA-085-09] ($1,100.99 vs $1,328.99); Longer battery than Leucothea Nova Air Pro Max Smartphone [LEU-095-09] (32 vs 28 hrs)</t>
  </si>
  <si>
    <t>Hephaestus Prism</t>
  </si>
  <si>
    <t>Prism Ultra Pro Max Smartphone</t>
  </si>
  <si>
    <t>HEP-076-10</t>
  </si>
  <si>
    <t>the Vibe; Hephaestus Vibe; Hephhaestus Vibe; Vibe smartphone</t>
  </si>
  <si>
    <t>Longer battery than Phorcys Halo SE Foldable Phone [PHO-087-10] (25 vs 18 hrs); Lighter than Oceanus Spark Pro Foldable Phone [OCE-060-10] (251 g vs 254 g)</t>
  </si>
  <si>
    <t>Hephaestus Vibe</t>
  </si>
  <si>
    <t>Vibe Foldable Phone</t>
  </si>
  <si>
    <t>LET-077-01</t>
  </si>
  <si>
    <t>the Crest Pro; Leto Crest Pro; Leeto Crest Pro; Crest Pro tablet</t>
  </si>
  <si>
    <t>Lower price than Lethe Echo Max Kids Tablet [LET-086-01] ($154.99 vs $195.99); Lighter than Pothos Volt Kids Tablet [POT-072-01] (414 g vs 436 g)</t>
  </si>
  <si>
    <t>Leto Crest</t>
  </si>
  <si>
    <t>Crest Pro Kids Tablet</t>
  </si>
  <si>
    <t>LET-077-02</t>
  </si>
  <si>
    <t>the Core Pro; Leto Core Pro; Leeto Core Pro; Core Pro smartphone</t>
  </si>
  <si>
    <t>Lighter than Hephaestus Crest X Budget Smartphone [HEP-076-01] (196 g vs 199 g); Lower price than Triton Nova Air Budget Smartphone [TRI-092-01] ($312.99 vs $333.99)</t>
  </si>
  <si>
    <t>Leto Core</t>
  </si>
  <si>
    <t>Core Pro Budget Smartphone</t>
  </si>
  <si>
    <t>Pro, 6GB / 128GB</t>
  </si>
  <si>
    <t>LET-077-03</t>
  </si>
  <si>
    <t>the Flux Lite; Leto Flux Lite; Leeto Flux Lite; Flux Lite tablet</t>
  </si>
  <si>
    <t>Lighter than Elpis Pulse Pro 8" Mini Tablet [ELP-074-02] (325 g vs 332 g); Lower price than Circe Spark 8" Mini Tablet [CIR-068-02] ($432.99 vs $482.99)</t>
  </si>
  <si>
    <t>Leto Flux</t>
  </si>
  <si>
    <t>Flux Lite 8" Mini Tablet</t>
  </si>
  <si>
    <t>LET-077-04</t>
  </si>
  <si>
    <t>the Spark Lite; Leto Spark Lite; Letto Spark Lite; Spark Lite smartphone</t>
  </si>
  <si>
    <t>Lower price than Eupheme Pulse Pro Rugged Smartphone [EUP-084-07] ($435.99 vs $587.99); Lighter than Mnemosyne Drift Rugged Smartphone [MNE-061-04] (299 g vs 336 g)</t>
  </si>
  <si>
    <t>Leto Spark</t>
  </si>
  <si>
    <t>Spark Lite Rugged Smartphone</t>
  </si>
  <si>
    <t>LET-077-05</t>
  </si>
  <si>
    <t>the Wave SE; Leto Wave SE; Letto Wave SE; Wave SE tablet</t>
  </si>
  <si>
    <t>Lower price than Hephaestus Flux Drawing Tablet with Stylus [HEP-076-07] ($462.99 vs $767.99); Lighter than Lethe Echo X Drawing Tablet with Stylus [LET-086-09] (609 g vs 637 g)</t>
  </si>
  <si>
    <t>Leto Wave</t>
  </si>
  <si>
    <t>Wave SE Drawing Tablet with Stylus</t>
  </si>
  <si>
    <t>LET-077-06</t>
  </si>
  <si>
    <t>the Drift Ultra; Leto Drift Ultra; Let Drift Ultra; Drift Ultra tablet</t>
  </si>
  <si>
    <t>Longer battery than Lethe Strata Lite E-Ink Note Tablet [LET-086-04] (207 vs 193 hrs); Lighter than Erebus Nimbus Air E-Ink Note Tablet [ERE-098-02] (393 g vs 415 g)</t>
  </si>
  <si>
    <t>Leto Drift</t>
  </si>
  <si>
    <t>Drift Ultra E-Ink Note Tablet</t>
  </si>
  <si>
    <t>LET-077-07</t>
  </si>
  <si>
    <t>the Nimbus Lite; Leto Nimbus Lite; Letoo Nimbus Lite; Nimbus Lite smartphone</t>
  </si>
  <si>
    <t>Longer battery than Arete Vertex Ultra Flagship Smartphone [ARE-054-07] (31 vs 27 hrs); Lighter than Pothos Axis Lite Flagship Smartphone [POT-072-05] (179 g vs 181 g)</t>
  </si>
  <si>
    <t>Leto Nimbus</t>
  </si>
  <si>
    <t>Nimbus Lite Flagship Smartphone</t>
  </si>
  <si>
    <t>LET-077-08</t>
  </si>
  <si>
    <t>the Vertex Max; Leto Vertex Max; Lteo Vertex Max; Vertex Max smartphone</t>
  </si>
  <si>
    <t>Longer battery than Nemesis Titan Max Pro Max Smartphone [NEM-051-09] (33 vs 32 hrs); Lower price than Pan Zen SE Pro Max Smartphone [PAN-097-09] ($1,239.99 vs $1,533.99)</t>
  </si>
  <si>
    <t>Leto Vertex</t>
  </si>
  <si>
    <t>Vertex Max Pro Max Smartphone</t>
  </si>
  <si>
    <t>LET-077-09</t>
  </si>
  <si>
    <t>the Core Max; Leto Core Max; Leeto Core Max; Core Max smartphone</t>
  </si>
  <si>
    <t>Lighter than Helios Echo Foldable Phone [HEL-073-10] (240 g vs 259 g); Lower price than Elpis Quanta Air Foldable Phone [ELP-074-10] ($1,440.99 vs $1,991.99)</t>
  </si>
  <si>
    <t>Core Max Foldable Phone</t>
  </si>
  <si>
    <t>LET-077-10</t>
  </si>
  <si>
    <t>the Sable; Leto Sable; Letoo Sable; Sable tablet</t>
  </si>
  <si>
    <t>Lighter than Tyche Lumen Plus 13" Pro Tablet [TYC-055-08] (660 g vs 667 g); Longer battery than Iapetus Pulse SE 13" Pro Tablet [IAP-096-08] (10 vs 9 hrs)</t>
  </si>
  <si>
    <t>Leto Sable</t>
  </si>
  <si>
    <t>Sable 13" Pro Tablet</t>
  </si>
  <si>
    <t>COM-078-01</t>
  </si>
  <si>
    <t>the Sable Pro; Comus Sable Pro; Comos Sable Pro; Sable Pro tablet</t>
  </si>
  <si>
    <t>Longer battery than Leto Crest Pro Kids Tablet [LET-077-01] (12 vs 9 hrs); Lower price than Mnemosyne Wave SE Kids Tablet [MNE-061-01] ($151.99 vs $196.99)</t>
  </si>
  <si>
    <t>Comus Sable</t>
  </si>
  <si>
    <t>Sable Pro Kids Tablet</t>
  </si>
  <si>
    <t>COM-078-02</t>
  </si>
  <si>
    <t>the Nimbus Max; Comus Nimbus Max; Comuss Nimbus Max; Nimbus Max smartphone</t>
  </si>
  <si>
    <t>Lower price than Aglaea Lumen SE Budget Smartphone [AGL-079-03] ($294.99 vs $373.99); Longer battery than Thetis Wave Ultra Budget Smartphone [THE-093-01] (24 vs 20 hrs)</t>
  </si>
  <si>
    <t>Comus Nimbus</t>
  </si>
  <si>
    <t>Nimbus Max Budget Smartphone</t>
  </si>
  <si>
    <t>COM-078-03</t>
  </si>
  <si>
    <t>the Zen Max; Comus Zen Max; Commus Zen Max; Zen Max tablet</t>
  </si>
  <si>
    <t>Longer battery than Dike Aria SE 8" Mini Tablet [DIK-099-05] (12 vs 11 hrs); Lighter than Thetis Axis X 8" Mini Tablet [THE-093-02] (331 g vs 338 g)</t>
  </si>
  <si>
    <t>Comus Zen</t>
  </si>
  <si>
    <t>Zen Max 8" Mini Tablet</t>
  </si>
  <si>
    <t>COM-078-04</t>
  </si>
  <si>
    <t>the Axis Pro; Comus Axis Pro; Komus Axis Pro; Axis Pro smartphone</t>
  </si>
  <si>
    <t>Longer battery than Lachesis Titan Plus Rugged Smartphone [LAC-071-04] (39 vs 30 hrs); Lower price than Elpis Nova Max Rugged Smartphone [ELP-074-05] ($606.99 vs $771.99)</t>
  </si>
  <si>
    <t>Comus Axis</t>
  </si>
  <si>
    <t>Axis Pro Rugged Smartphone</t>
  </si>
  <si>
    <t>COM-078-05</t>
  </si>
  <si>
    <t>the Volt; Comus Volt; Comuus Volt; Volt smartphone</t>
  </si>
  <si>
    <t>Longer battery than Eurus Nova Plus Compact Smartphone [EUR-088-04] (23 vs 18 hrs); Lighter than Panacea Nova Air Compact Smartphone [PAN-069-05] (146 g vs 165 g)</t>
  </si>
  <si>
    <t>Comus Volt</t>
  </si>
  <si>
    <t>Volt Compact Smartphone</t>
  </si>
  <si>
    <t>COM-078-06</t>
  </si>
  <si>
    <t>the Prism Plus; Comus Prism Plus; Cmous Prism Plus; Prism Plus smartphone</t>
  </si>
  <si>
    <t>Lighter than Elpis Nova Max Flagship Smartphone [ELP-074-08] (187 g vs 196 g); Longer battery than Pan Vibe Flagship Smartphone [PAN-097-06] (26 vs 23 hrs)</t>
  </si>
  <si>
    <t>Comus Prism</t>
  </si>
  <si>
    <t>Prism Plus Flagship Smartphone</t>
  </si>
  <si>
    <t>COM-078-07</t>
  </si>
  <si>
    <t>the Zen Lite; Comus Zen Lite; Coums Zen Lite; Zen Lite smartphone</t>
  </si>
  <si>
    <t>Lower price than Proteus Zen Max Flip Foldable Phone [PRO-070-06] ($1,043.99 vs $1,080.99); Lighter than Plutus Arc Max Flip Foldable Phone [PLU-100-07] (192 g vs 199 g)</t>
  </si>
  <si>
    <t>Zen Lite Flip Foldable Phone</t>
  </si>
  <si>
    <t>COM-078-08</t>
  </si>
  <si>
    <t>the Axis Ultra; Comus Axis Ultra; Coums Axis Ultra; Axis Ultra tablet</t>
  </si>
  <si>
    <t>Lighter than Mnemosyne Vertex Lite Drawing Tablet with Stylus [MNE-061-06] (629 g vs 639 g); Lower price than Paean Pulse Max Drawing Tablet with Stylus [PAE-066-08] ($1,150.99 vs $1,172.99)</t>
  </si>
  <si>
    <t>Axis Ultra Drawing Tablet with Stylus</t>
  </si>
  <si>
    <t>COM-078-09</t>
  </si>
  <si>
    <t>the Halo X; Comus Halo X; Comuus Halo X; Halo X tablet</t>
  </si>
  <si>
    <t>Longer battery than Adrastea Echo 13" Pro Tablet [ADR-094-08] (13 vs 11 hrs); Lower price than Proteus Aria Plus 13" Pro Tablet [PRO-070-10] ($1,575.99 vs $1,777.99)</t>
  </si>
  <si>
    <t>Comus Halo</t>
  </si>
  <si>
    <t>Halo X 13" Pro Tablet</t>
  </si>
  <si>
    <t>COM-078-10</t>
  </si>
  <si>
    <t>the Aria X; Comus Aria X; Coomus Aria X; Aria X smartphone</t>
  </si>
  <si>
    <t>Longer battery than Leucothea Strata Max Foldable Phone [LEU-095-10] (23 vs 22 hrs); Lighter than Iapetus Axis Plus Foldable Phone [IAP-096-10] (254 g vs 260 g)</t>
  </si>
  <si>
    <t>Comus Aria</t>
  </si>
  <si>
    <t>Aria X Foldable Phone</t>
  </si>
  <si>
    <t>AGL-079-01</t>
  </si>
  <si>
    <t>the Prism Pro; Aglaea Prism Pro; Aglaeaa Prism Pro; Prism Pro tablet</t>
  </si>
  <si>
    <t>Lighter than Pothos Volt Kids Tablet [POT-072-01] (403 g vs 436 g); Lower price than Mnemosyne Wave SE Kids Tablet [MNE-061-01] ($159.99 vs $196.99)</t>
  </si>
  <si>
    <t>Aglaea Prism</t>
  </si>
  <si>
    <t>Prism Pro Kids Tablet</t>
  </si>
  <si>
    <t>AGL-079-02</t>
  </si>
  <si>
    <t>the Aeon X; Aglaea Aeon X; Aglaaea Aeon X; Aeon X tablet</t>
  </si>
  <si>
    <t>Lower price than Clotho Titan Air 11" Tablet [CLO-062-05] ($365.99 vs $656.99); Longer battery than Lachesis Wave Air 11" Tablet [LAC-071-05] (13 vs 10 hrs)</t>
  </si>
  <si>
    <t>Aglaea Aeon</t>
  </si>
  <si>
    <t>Aeon X 11" Tablet</t>
  </si>
  <si>
    <t>AGL-079-03</t>
  </si>
  <si>
    <t>the Lumen SE; Aglaea Lumen SE; Agglaea Lumen SE; Lumen SE smartphone</t>
  </si>
  <si>
    <t>Lighter than Pallas Lumen Plus Budget Smartphone [PAL-057-02] (195 g vs 201 g); Lower price than Athena Axis Plus Budget Smartphone [ATH-064-03] ($373.99 vs $398.99)</t>
  </si>
  <si>
    <t>Aglaea Lumen</t>
  </si>
  <si>
    <t>Lumen SE Budget Smartphone</t>
  </si>
  <si>
    <t>AGL-079-04</t>
  </si>
  <si>
    <t>the Echo Plus; Aglaea Echo Plus; Aglae Echo Plus; Echo Plus tablet</t>
  </si>
  <si>
    <t>Longer battery than Aletheia Aria Lite E-Ink Note Tablet [ALE-089-06] (247 vs 238 hrs); Lower price than Nemesis Axis Lite E-Ink Note Tablet [NEM-051-03] ($526.99 vs $612.99)</t>
  </si>
  <si>
    <t>Aglaea Echo</t>
  </si>
  <si>
    <t>Echo Plus E-Ink Note Tablet</t>
  </si>
  <si>
    <t>AGL-079-05</t>
  </si>
  <si>
    <t>the Quanta Air; Aglaea Quanta Air; Aglaaea Quanta Air; Quanta Air tablet</t>
  </si>
  <si>
    <t>Lighter than Aether Drift SE 8" Mini Tablet [AET-080-03] (292 g vs 310 g); Longer battery than Plutus Titan Ultra 8" Mini Tablet [PLU-100-03] (10 vs 9 hrs)</t>
  </si>
  <si>
    <t>Aglaea Quanta</t>
  </si>
  <si>
    <t>Quanta Air 8" Mini Tablet</t>
  </si>
  <si>
    <t>AGL-079-06</t>
  </si>
  <si>
    <t>the Apex Lite; Aglaea Apex Lite; Agglaea Apex Lite; Apex Lite tablet</t>
  </si>
  <si>
    <t>Lower price than Proteus Rift Pro 5G Tablet [PRO-070-05] ($756.99 vs $904.99); Lighter than Hecate Rift 5G Tablet [HEC-052-07] (506 g vs 513 g)</t>
  </si>
  <si>
    <t>Aglaea Apex</t>
  </si>
  <si>
    <t>Apex Lite 5G Tablet</t>
  </si>
  <si>
    <t>AGL-079-07</t>
  </si>
  <si>
    <t>the Spark Lite; Aglaea Spark Lite; Agllaea Spark Lite; Spark Lite smartphone</t>
  </si>
  <si>
    <t>Lighter than Anteros Vertex Plus Compact Smartphone [ANT-090-03] (158 g vs 162 g); Lower price than Erato Titan Plus Compact Smartphone [ERA-085-06] ($842.99 vs $894.99)</t>
  </si>
  <si>
    <t>Aglaea Spark</t>
  </si>
  <si>
    <t>Spark Lite Compact Smartphone</t>
  </si>
  <si>
    <t>AGL-079-08</t>
  </si>
  <si>
    <t>the Orbit SE; Aglaea Orbit SE; Aglae Orbit SE; Orbit SE tablet</t>
  </si>
  <si>
    <t>Longer battery than Amphitrite Vibe Air Drawing Tablet with Stylus [AMP-065-06] (12 vs 11 hrs); Lower price than Plutus Pulse SE Drawing Tablet with Stylus [PLU-100-09] ($945.99 vs $1,211.99)</t>
  </si>
  <si>
    <t>Aglaea Orbit</t>
  </si>
  <si>
    <t>Orbit SE Drawing Tablet with Stylus</t>
  </si>
  <si>
    <t>AGL-079-09</t>
  </si>
  <si>
    <t>the Vertex SE; Aglaea Vertex SE; Aglaeaa Vertex SE; Vertex SE smartphone</t>
  </si>
  <si>
    <t>Lighter than Aether Pulse Ultra Flagship Smartphone [AET-080-06] (194 g vs 195 g); Lower price than Eurus Axis Pro Flagship Smartphone [EUR-088-08] ($1,164.99 vs $1,169.99)</t>
  </si>
  <si>
    <t>Aglaea Vertex</t>
  </si>
  <si>
    <t>Vertex SE Flagship Smartphone</t>
  </si>
  <si>
    <t>AGL-079-10</t>
  </si>
  <si>
    <t>the Strata SE; Aglaea Strata SE; Aglea Strata SE; Strata SE tablet</t>
  </si>
  <si>
    <t>Lighter than Pan Aria Plus 13" Pro Tablet [PAN-097-10] (587 g vs 603 g); Longer battery than Iapetus Pulse SE 13" Pro Tablet [IAP-096-08] (11 vs 9 hrs)</t>
  </si>
  <si>
    <t>Aglaea Strata</t>
  </si>
  <si>
    <t>Strata SE 13" Pro Tablet</t>
  </si>
  <si>
    <t>AET-080-01</t>
  </si>
  <si>
    <t>the Zen SE; Aether Zen SE; Aethe Zen SE; Zen SE tablet</t>
  </si>
  <si>
    <t>Longer battery than Adrastea Wave Max Kids Tablet [ADR-094-01] (12 vs 10 hrs); Lower price than Leucothea Prism X Kids Tablet [LEU-095-01] ($174.99 vs $178.99)</t>
  </si>
  <si>
    <t>Aether Zen</t>
  </si>
  <si>
    <t>Zen SE Kids Tablet</t>
  </si>
  <si>
    <t>AET-080-02</t>
  </si>
  <si>
    <t>the Titan X; Aether Titan X; Aetehr Titan X; Titan X smartphone</t>
  </si>
  <si>
    <t>Longer battery than Epimetheus Nimbus X Budget Smartphone [EPI-091-01] (29 vs 27 hrs); Lighter than Adrastea Rift Budget Smartphone [ADR-094-02] (202 g vs 208 g)</t>
  </si>
  <si>
    <t>Aether Titan</t>
  </si>
  <si>
    <t>Titan X Budget Smartphone</t>
  </si>
  <si>
    <t>AET-080-03</t>
  </si>
  <si>
    <t>the Drift SE; Aether Drift SE; Aethe Drift SE; Drift SE tablet</t>
  </si>
  <si>
    <t>Lighter than Alpheus Volt Plus 8" Mini Tablet [ALP-082-02] (310 g vs 312 g); Longer battery than Hecate Vibe Plus 8" Mini Tablet [HEC-052-03] (10 vs 9 hrs)</t>
  </si>
  <si>
    <t>Aether Drift</t>
  </si>
  <si>
    <t>Drift SE 8" Mini Tablet</t>
  </si>
  <si>
    <t>AET-080-04</t>
  </si>
  <si>
    <t>the Arc Air; Aether Arc Air; Aetherr Arc Air; Arc Air tablet</t>
  </si>
  <si>
    <t>Lower price than Comus Axis Ultra Drawing Tablet with Stylus [COM-078-08] ($662.99 vs $1,150.99); Lighter than Pan Volt Pro Drawing Tablet with Stylus [PAN-097-07] (560 g vs 590 g)</t>
  </si>
  <si>
    <t>Aether Arc</t>
  </si>
  <si>
    <t>Arc Air Drawing Tablet with Stylus</t>
  </si>
  <si>
    <t>AET-080-05</t>
  </si>
  <si>
    <t>the Volt SE; Aether Volt SE; Aetheer Volt SE; Volt SE smartphone</t>
  </si>
  <si>
    <t>Longer battery than Panacea Nova Air Compact Smartphone [PAN-069-05] (19 vs 18 hrs); Lighter than Styx Axis Pro Compact Smartphone [STY-058-04] (156 g vs 159 g)</t>
  </si>
  <si>
    <t>Aether Volt</t>
  </si>
  <si>
    <t>Volt SE Compact Smartphone</t>
  </si>
  <si>
    <t>AET-080-06</t>
  </si>
  <si>
    <t>the Pulse Ultra; Aether Pulse Ultra; Aetheer Pulse Ultra; Pulse Ultra smartphone</t>
  </si>
  <si>
    <t>Lower price than Arete Vertex Ultra Flagship Smartphone [ARE-054-07] ($974.99 vs $1,023.99); Longer battery than Plutus Axis Plus Flagship Smartphone [PLU-100-08] (32 vs 27 hrs)</t>
  </si>
  <si>
    <t>Aether Pulse</t>
  </si>
  <si>
    <t>Pulse Ultra Flagship Smartphone</t>
  </si>
  <si>
    <t>AET-080-07</t>
  </si>
  <si>
    <t>the Lumen Pro; Aether Lumen Pro; Aeter Lumen Pro; Lumen Pro smartphone</t>
  </si>
  <si>
    <t>Lighter than Thetis Orbit Flip Foldable Phone [THE-093-09] (188 g vs 195 g); Longer battery than Hephaestus Volt Air Flip Foldable Phone [HEP-076-08] (19 vs 18 hrs)</t>
  </si>
  <si>
    <t>Aether Lumen</t>
  </si>
  <si>
    <t>Lumen Pro Flip Foldable Phone</t>
  </si>
  <si>
    <t>AET-080-08</t>
  </si>
  <si>
    <t>the Pulse; Aether Pulse; Aeether Pulse; Pulse smartphone</t>
  </si>
  <si>
    <t>Longer battery than Thetis Volt Air Pro Max Smartphone [THE-093-10] (31 vs 29 hrs); Lower price than Nemesis Titan Max Pro Max Smartphone [NEM-051-09] ($1,152.99 vs $1,379.99)</t>
  </si>
  <si>
    <t>Pulse Pro Max Smartphone</t>
  </si>
  <si>
    <t>AET-080-09</t>
  </si>
  <si>
    <t>the Onyx X; Aether Onyx X; Aetehr Onyx X; Onyx X tablet</t>
  </si>
  <si>
    <t>Lower price than Pan Aria Plus 13" Pro Tablet [PAN-097-10] ($1,472.99 vs $1,715.99); Lighter than Proteus Aria Plus 13" Pro Tablet [PRO-070-10] (590 g vs 597 g)</t>
  </si>
  <si>
    <t>Aether Onyx</t>
  </si>
  <si>
    <t>Onyx X 13" Pro Tablet</t>
  </si>
  <si>
    <t>AET-080-10</t>
  </si>
  <si>
    <t>the Orbit Lite; Aether Orbit Lite; Aetther Orbit Lite; Orbit Lite smartphone</t>
  </si>
  <si>
    <t>Lighter than Proteus Aeon Air Foldable Phone [PRO-070-09] (259 g vs 260 g); Lower price than Tyche Prism Ultra Foldable Phone [TYC-055-10] ($2,005.99 vs $2,198.99)</t>
  </si>
  <si>
    <t>Aether Orbit</t>
  </si>
  <si>
    <t>Orbit Lite Foldable Phone</t>
  </si>
  <si>
    <t>THE-081-01</t>
  </si>
  <si>
    <t>the Sable; Theia Sable; Theiia Sable; Sable tablet</t>
  </si>
  <si>
    <t>Longer battery than Alpheus Onyx Kids Tablet [ALP-082-01] (12 vs 8 hrs); Lower price than Athena Rift X Kids Tablet [ATH-064-01] ($83.99 vs $87.99)</t>
  </si>
  <si>
    <t>Theia Sable</t>
  </si>
  <si>
    <t>Sable Kids Tablet</t>
  </si>
  <si>
    <t>THE-081-02</t>
  </si>
  <si>
    <t>the Titan SE; Theia Titan SE; Thei Titan SE; Titan SE smartphone</t>
  </si>
  <si>
    <t>Longer battery than Proteus Rift Pro Budget Smartphone [PRO-070-02] (27 vs 26 hrs); Lower price than Alpheus Nimbus Budget Smartphone [ALP-082-03] ($297.99 vs $347.99)</t>
  </si>
  <si>
    <t>Theia Titan</t>
  </si>
  <si>
    <t>Titan SE Budget Smartphone</t>
  </si>
  <si>
    <t>THE-081-03</t>
  </si>
  <si>
    <t>the Aeon Ultra; Theia Aeon Ultra; Theiia Aeon Ultra; Aeon Ultra smartphone</t>
  </si>
  <si>
    <t>Lower price than Peitho Crest X Rugged Smartphone [PEI-083-05] ($347.99 vs $768.99); Lighter than Lethe Lumen Max Rugged Smartphone [LET-086-03] (276 g vs 306 g)</t>
  </si>
  <si>
    <t>Theia Aeon</t>
  </si>
  <si>
    <t>Aeon Ultra Rugged Smartphone</t>
  </si>
  <si>
    <t>THE-081-04</t>
  </si>
  <si>
    <t>the Strata Plus; Theia Strata Plus; Theiia Strata Plus; Strata Plus smartphone</t>
  </si>
  <si>
    <t>Lower price than Phorcys Drift Compact Smartphone [PHO-087-02] ($509.99 vs $536.99); Longer battery than Aether Volt SE Compact Smartphone [AET-080-05] (21 vs 19 hrs)</t>
  </si>
  <si>
    <t>Theia Strata</t>
  </si>
  <si>
    <t>Strata Plus Compact Smartphone</t>
  </si>
  <si>
    <t>THE-081-05</t>
  </si>
  <si>
    <t>the Titan Lite; Theia Titan Lite; Theiaa Titan Lite; Titan Lite tablet</t>
  </si>
  <si>
    <t>Lighter than Erebus Sable Lite Drawing Tablet with Stylus [ERE-098-03] (526 g vs 613 g); Lower price than Comus Axis Ultra Drawing Tablet with Stylus [COM-078-08] ($576.99 vs $1,150.99)</t>
  </si>
  <si>
    <t>Titan Lite Drawing Tablet with Stylus</t>
  </si>
  <si>
    <t>THE-081-06</t>
  </si>
  <si>
    <t>the Nova Max; Theia Nova Max; Theiaa Nova Max; Nova Max tablet</t>
  </si>
  <si>
    <t>Lower price than Peitho Vertex Lite 5G Tablet [PEI-083-07] ($824.99 vs $890.99); Lighter than Panacea Halo Plus 5G Tablet [PAN-069-07] (541 g vs 548 g)</t>
  </si>
  <si>
    <t>Theia Nova</t>
  </si>
  <si>
    <t>Nova Max 5G Tablet</t>
  </si>
  <si>
    <t>THE-081-07</t>
  </si>
  <si>
    <t>the Flux Lite; Theia Flux Lite; Theiaa Flux Lite; Flux Lite smartphone</t>
  </si>
  <si>
    <t>Lighter than Peitho Flux Lite Flip Foldable Phone [PEI-083-08] (186 g vs 192 g); Longer battery than Clymene Halo Flip Foldable Phone [CLY-067-08] (21 vs 18 hrs)</t>
  </si>
  <si>
    <t>Theia Flux</t>
  </si>
  <si>
    <t>Flux Lite Flip Foldable Phone</t>
  </si>
  <si>
    <t>THE-081-08</t>
  </si>
  <si>
    <t>the Halo Air; Theia Halo Air; Theeia Halo Air; Halo Air smartphone</t>
  </si>
  <si>
    <t>Longer battery than Iapetus Strata Air Pro Max Smartphone [IAP-096-09] (33 vs 31 hrs); Lighter than Coeus Aeon Ultra Pro Max Smartphone [COE-075-10] (233 g vs 234 g)</t>
  </si>
  <si>
    <t>Theia Halo</t>
  </si>
  <si>
    <t>THE-081-09</t>
  </si>
  <si>
    <t>the Arc Air; Theia Arc Air; Thiea Arc Air; Arc Air tablet</t>
  </si>
  <si>
    <t>Longer battery than Coeus Volt Air 13" Pro Tablet [COE-075-09] (13 vs 10 hrs); Lighter than Amphitrite Quanta Air 13" Pro Tablet [AMP-065-08] (607 g vs 643 g)</t>
  </si>
  <si>
    <t>Theia Arc</t>
  </si>
  <si>
    <t>Arc Air 13" Pro Tablet</t>
  </si>
  <si>
    <t>THE-081-10</t>
  </si>
  <si>
    <t>the Volt Ultra; Theia Volt Ultra; Theeia Volt Ultra; Volt Ultra smartphone</t>
  </si>
  <si>
    <t>Lighter than Erato Aria Foldable Phone [ERA-085-10] (234 g vs 241 g); Longer battery than Elpis Quanta Air Foldable Phone [ELP-074-10] (23 vs 18 hrs)</t>
  </si>
  <si>
    <t>Theia Volt</t>
  </si>
  <si>
    <t>Volt Ultra Foldable Phone</t>
  </si>
  <si>
    <t>ALP-082-01</t>
  </si>
  <si>
    <t>the Onyx; Alpheus Onyx; Alphus Onyx; Onyx tablet</t>
  </si>
  <si>
    <t>Lighter than Arete Echo Lite Kids Tablet [ARE-054-01] (387 g vs 401 g); Lower price than Iapetus Blaze Kids Tablet [IAP-096-01] ($113.99 vs $136.99)</t>
  </si>
  <si>
    <t>Alpheus Onyx</t>
  </si>
  <si>
    <t>Onyx Kids Tablet</t>
  </si>
  <si>
    <t>ALP-082-02</t>
  </si>
  <si>
    <t>the Volt Plus; Alpheus Volt Plus; Alpheu Volt Plus; Volt Plus tablet</t>
  </si>
  <si>
    <t>Lower price than Clotho Wave Ultra 8" Mini Tablet [CLO-062-02] ($293.99 vs $367.99); Lighter than Lethe Axis Max 8" Mini Tablet [LET-086-02] (312 g vs 339 g)</t>
  </si>
  <si>
    <t>Alpheus Volt</t>
  </si>
  <si>
    <t>Volt Plus 8" Mini Tablet</t>
  </si>
  <si>
    <t>Plus, 4GB / 128GB</t>
  </si>
  <si>
    <t>ALP-082-03</t>
  </si>
  <si>
    <t>the Nimbus; Alpheus Nimbus; Alppheus Nimbus; Nimbus smartphone</t>
  </si>
  <si>
    <t>Longer battery than Helios Nova SE Budget Smartphone [HEL-073-02] (27 vs 22 hrs); Lighter than Coeus Sable Pro Budget Smartphone [COE-075-01] (180 g vs 209 g)</t>
  </si>
  <si>
    <t>Alpheus Nimbus</t>
  </si>
  <si>
    <t>Nimbus Budget Smartphone</t>
  </si>
  <si>
    <t>ALP-082-04</t>
  </si>
  <si>
    <t>the Apex Ultra; Alpheus Apex Ultra; Aplheus Apex Ultra; Apex Ultra tablet</t>
  </si>
  <si>
    <t>Longer battery than Amphitrite Titan Ultra E-Ink Note Tablet [AMP-065-01] (299 vs 193 hrs); Lower price than Leto Drift Ultra E-Ink Note Tablet [LET-077-06] ($382.99 vs $617.99)</t>
  </si>
  <si>
    <t>Alpheus Apex</t>
  </si>
  <si>
    <t>Apex Ultra E-Ink Note Tablet</t>
  </si>
  <si>
    <t>ALP-082-05</t>
  </si>
  <si>
    <t>the Aeon; Alpheus Aeon; Aplheus Aeon; Aeon tablet</t>
  </si>
  <si>
    <t>Lower price than Pothos Apex Ultra Drawing Tablet with Stylus [POT-072-06] ($599.99 vs $892.99); Lighter than Triton Nova Max Drawing Tablet with Stylus [TRI-092-04] (580 g vs 581 g)</t>
  </si>
  <si>
    <t>Alpheus Aeon</t>
  </si>
  <si>
    <t>Aeon Drawing Tablet with Stylus</t>
  </si>
  <si>
    <t>ALP-082-06</t>
  </si>
  <si>
    <t>the Halo Pro; Alpheus Halo Pro; Alphus Halo Pro; Halo Pro smartphone</t>
  </si>
  <si>
    <t>Lighter than Coeus Crest X Rugged Smartphone [COE-075-03] (271 g vs 292 g); Longer battery than Dike Wave X Rugged Smartphone [DIK-099-03] (31 vs 30 hrs)</t>
  </si>
  <si>
    <t>Alpheus Halo</t>
  </si>
  <si>
    <t>Halo Pro Rugged Smartphone</t>
  </si>
  <si>
    <t>ALP-082-07</t>
  </si>
  <si>
    <t>the Halo Ultra; Alpheus Halo Ultra; Allpheus Halo Ultra; Halo Ultra tablet</t>
  </si>
  <si>
    <t>Longer battery than Panacea Aria Pro 11" Tablet [PAN-069-06] (11 vs 10 hrs); Lighter than Epimetheus Nova 11" Tablet [EPI-091-04] (465 g vs 483 g)</t>
  </si>
  <si>
    <t>Halo Ultra 11" Tablet</t>
  </si>
  <si>
    <t>ALP-082-08</t>
  </si>
  <si>
    <t>the Flux Air; Alpheus Flux Air; Allpheus Flux Air; Flux Air smartphone</t>
  </si>
  <si>
    <t>Lower price than Peitho Vibe X Compact Smartphone [PEI-083-06] ($793.99 vs $803.99); Longer battery than Phobos Lumen SE Compact Smartphone [PHO-053-05] (19 vs 18 hrs)</t>
  </si>
  <si>
    <t>Alpheus Flux</t>
  </si>
  <si>
    <t>Flux Air Compact Smartphone</t>
  </si>
  <si>
    <t>ALP-082-09</t>
  </si>
  <si>
    <t>the Drift Plus; Alpheus Drift Plus; Alfeus Drift Plus; Drift Plus smartphone</t>
  </si>
  <si>
    <t>Lower price than Proteus Volt Max Flagship Smartphone [PRO-070-07] ($1,068.99 vs $1,130.99); Longer battery than Aglaea Vertex SE Flagship Smartphone [AGL-079-09] (25 vs 22 hrs)</t>
  </si>
  <si>
    <t>Alpheus Drift</t>
  </si>
  <si>
    <t>Drift Plus Flagship Smartphone</t>
  </si>
  <si>
    <t>ALP-082-10</t>
  </si>
  <si>
    <t>the Nimbus X; Alpheus Nimbus X; Alphues Nimbus X; Nimbus X smartphone</t>
  </si>
  <si>
    <t>Longer battery than Phorcys Halo SE Foldable Phone [PHO-087-10] (19 vs 18 hrs); Lower price than Epimetheus Echo Pro Foldable Phone [EPI-091-10] ($1,909.99 vs $1,959.99)</t>
  </si>
  <si>
    <t>Nimbus X Foldable Phone</t>
  </si>
  <si>
    <t>PEI-083-01</t>
  </si>
  <si>
    <t>the Axis Lite; Peitho Axis Lite; Pietho Axis Lite; Axis Lite tablet</t>
  </si>
  <si>
    <t>Longer battery than Eunomia Echo SE Kids Tablet [EUN-056-01] (11 vs 10 hrs); Lighter than Aletheia Pulse Plus Kids Tablet [ALE-089-01] (382 g vs 416 g)</t>
  </si>
  <si>
    <t>Peitho Axis</t>
  </si>
  <si>
    <t>Axis Lite Kids Tablet</t>
  </si>
  <si>
    <t>Lite, 3GB / 32GB</t>
  </si>
  <si>
    <t>PEI-083-02</t>
  </si>
  <si>
    <t>the Apex Lite; Peitho Apex Lite; Peito Apex Lite; Apex Lite tablet</t>
  </si>
  <si>
    <t>Lower price than Erato Halo SE 8" Mini Tablet [ERA-085-01] ($241.99 vs $477.99); Lighter than Leto Flux Lite 8" Mini Tablet [LET-077-03] (312 g vs 325 g)</t>
  </si>
  <si>
    <t>Peitho Apex</t>
  </si>
  <si>
    <t>Apex Lite 8" Mini Tablet</t>
  </si>
  <si>
    <t>Lite, 4GB / 128GB</t>
  </si>
  <si>
    <t>PEI-083-03</t>
  </si>
  <si>
    <t>the Drift Air; Peitho Drift Air; Petiho Drift Air; Drift Air tablet</t>
  </si>
  <si>
    <t>Lower price than Pothos Aria SE E-Ink Note Tablet [POT-072-03] ($497.99 vs $505.99); Lighter than Panacea Strata E-Ink Note Tablet [PAN-069-02] (414 g vs 418 g)</t>
  </si>
  <si>
    <t>Peitho Drift</t>
  </si>
  <si>
    <t>Drift Air E-Ink Note Tablet</t>
  </si>
  <si>
    <t>PEI-083-04</t>
  </si>
  <si>
    <t>the Nimbus SE; Peitho Nimbus SE; Peito Nimbus SE; Nimbus SE tablet</t>
  </si>
  <si>
    <t>Lower price than Phorcys Aeon Plus 11" Tablet [PHO-087-05] ($589.99 vs $702.99); Longer battery than Athena Orbit Pro 11" Tablet [ATH-064-07] (11 vs 10 hrs)</t>
  </si>
  <si>
    <t>Peitho Nimbus</t>
  </si>
  <si>
    <t>Nimbus SE 11" Tablet</t>
  </si>
  <si>
    <t>PEI-083-05</t>
  </si>
  <si>
    <t>the Crest X; Peitho Crest X; Peith Crest X; Crest X smartphone</t>
  </si>
  <si>
    <t>Longer battery than Eupheme Pulse Pro Rugged Smartphone [EUP-084-07] (37 vs 36 hrs); Lighter than Thetis Sable Max Rugged Smartphone [THE-093-03] (285 g vs 335 g)</t>
  </si>
  <si>
    <t>Peitho Crest</t>
  </si>
  <si>
    <t>PEI-083-06</t>
  </si>
  <si>
    <t>the Vibe X; Peitho Vibe X; Pietho Vibe X; Vibe X smartphone</t>
  </si>
  <si>
    <t>Longer battery than Hypnos Core Air Compact Smartphone [HYP-059-06] (21 vs 18 hrs); Lighter than Hephaestus Vertex Ultra Compact Smartphone [HEP-076-05] (156 g vs 159 g)</t>
  </si>
  <si>
    <t>Peitho Vibe</t>
  </si>
  <si>
    <t>Vibe X Compact Smartphone</t>
  </si>
  <si>
    <t>PEI-083-07</t>
  </si>
  <si>
    <t>the Vertex Lite; Peitho Vertex Lite; Peithho Vertex Lite; Vertex Lite tablet</t>
  </si>
  <si>
    <t>Lower price than Tyche Aeon Pro 5G Tablet [TYC-055-06] ($890.99 vs $1,015.99); Lighter than Theia Nova Max 5G Tablet [THE-081-06] (528 g vs 541 g)</t>
  </si>
  <si>
    <t>Peitho Vertex</t>
  </si>
  <si>
    <t>PEI-083-08</t>
  </si>
  <si>
    <t>the Flux Lite; Peitho Flux Lite; Peeitho Flux Lite; Flux Lite smartphone</t>
  </si>
  <si>
    <t>Lighter than Epimetheus Wave Ultra Flip Foldable Phone [EPI-091-08] (192 g vs 198 g); Longer battery than Proteus Zen Max Flip Foldable Phone [PRO-070-06] (18 vs 16 hrs)</t>
  </si>
  <si>
    <t>Peitho Flux</t>
  </si>
  <si>
    <t>PEI-083-09</t>
  </si>
  <si>
    <t>the Flux Pro; Peitho Flux Pro; Peittho Flux Pro; Flux Pro smartphone</t>
  </si>
  <si>
    <t>Lower price than Dike Lumen Max Pro Max Smartphone [DIK-099-10] ($1,258.99 vs $1,396.99); Lighter than Paean Vertex Lite Pro Max Smartphone [PAE-066-10] (223 g vs 225 g)</t>
  </si>
  <si>
    <t>Flux Pro Pro Max Smartphone</t>
  </si>
  <si>
    <t>PEI-083-10</t>
  </si>
  <si>
    <t>the Rift Lite; Peitho Rift Lite; Peiitho Rift Lite; Rift Lite tablet</t>
  </si>
  <si>
    <t>Lower price than Theia Arc Air 13" Pro Tablet [THE-081-09] ($1,708.99 vs $1,756.99); Lighter than Comus Halo X 13" Pro Tablet [COM-078-09] (670 g vs 672 g)</t>
  </si>
  <si>
    <t>Peitho Rift</t>
  </si>
  <si>
    <t>Rift Lite 13" Pro Tablet</t>
  </si>
  <si>
    <t>EUP-084-01</t>
  </si>
  <si>
    <t>the Titan Max; Eupheme Titan Max; Euphem Titan Max; Titan Max tablet</t>
  </si>
  <si>
    <t>Lower price than Mnemosyne Wave SE Kids Tablet [MNE-061-01] ($106.99 vs $196.99); Lighter than Dike Echo Ultra Kids Tablet [DIK-099-01] (443 g vs 446 g)</t>
  </si>
  <si>
    <t>Eupheme Titan</t>
  </si>
  <si>
    <t>Titan Max Kids Tablet</t>
  </si>
  <si>
    <t>Max, 3GB / 32GB</t>
  </si>
  <si>
    <t>EUP-084-02</t>
  </si>
  <si>
    <t>the Echo Max; Eupheme Echo Max; Euphemme Echo Max; Echo Max smartphone</t>
  </si>
  <si>
    <t>Longer battery than Circe Drift SE Budget Smartphone [CIR-068-01] (30 vs 23 hrs); Lighter than Coeus Sable Pro Budget Smartphone [COE-075-01] (191 g vs 209 g)</t>
  </si>
  <si>
    <t>Eupheme Echo</t>
  </si>
  <si>
    <t>Echo Max Budget Smartphone</t>
  </si>
  <si>
    <t>EUP-084-03</t>
  </si>
  <si>
    <t>the Axis Ultra; Eupheme Axis Ultra; Euphmee Axis Ultra; Axis Ultra tablet</t>
  </si>
  <si>
    <t>Lighter than Lethe Axis Max 8" Mini Tablet [LET-086-02] (308 g vs 339 g); Longer battery than Hypnos Titan Plus 8" Mini Tablet [HYP-059-03] (11 vs 9 hrs)</t>
  </si>
  <si>
    <t>Eupheme Axis</t>
  </si>
  <si>
    <t>Axis Ultra 8" Mini Tablet</t>
  </si>
  <si>
    <t>EUP-084-04</t>
  </si>
  <si>
    <t>the Aria SE; Eupheme Aria SE; Euphem Aria SE; Aria SE tablet</t>
  </si>
  <si>
    <t>Lower price than Mnemosyne Titan 11" Tablet [MNE-061-05] ($427.99 vs $446.99); Longer battery than Clotho Titan Air 11" Tablet [CLO-062-05] (14 vs 13 hrs)</t>
  </si>
  <si>
    <t>Eupheme Aria</t>
  </si>
  <si>
    <t>Aria SE 11" Tablet</t>
  </si>
  <si>
    <t>EUP-084-05</t>
  </si>
  <si>
    <t>the Apex Ultra; Eupheme Apex Ultra; Euupheme Apex Ultra; Apex Ultra tablet</t>
  </si>
  <si>
    <t>Lower price than Circe Orbit Plus E-Ink Note Tablet [CIR-068-03] ($457.99 vs $650.99); Longer battery than Hephaestus Onyx Max E-Ink Note Tablet [HEP-076-03] (152 vs 133 hrs)</t>
  </si>
  <si>
    <t>Eupheme Apex</t>
  </si>
  <si>
    <t>EUP-084-06</t>
  </si>
  <si>
    <t>the Spark Lite; Eupheme Spark Lite; Euphmee Spark Lite; Spark Lite smartphone</t>
  </si>
  <si>
    <t>Lighter than Erato Titan Plus Compact Smartphone [ERA-085-06] (156 g vs 158 g); Lower price than Clotho Quanta Lite Compact Smartphone [CLO-062-07] ($502.99 vs $750.99)</t>
  </si>
  <si>
    <t>Eupheme Spark</t>
  </si>
  <si>
    <t>EUP-084-07</t>
  </si>
  <si>
    <t>the Pulse Pro; Eupheme Pulse Pro; Eufeme Pulse Pro; Pulse Pro smartphone</t>
  </si>
  <si>
    <t>Longer battery than Aletheia Orbit Ultra Rugged Smartphone [ALE-089-05] (36 vs 35 hrs); Lighter than Lethe Lumen Max Rugged Smartphone [LET-086-03] (266 g vs 306 g)</t>
  </si>
  <si>
    <t>Eupheme Pulse</t>
  </si>
  <si>
    <t>Pulse Pro Rugged Smartphone</t>
  </si>
  <si>
    <t>EUP-084-08</t>
  </si>
  <si>
    <t>the Wave; Eupheme Wave; Euphmee Wave; Wave smartphone</t>
  </si>
  <si>
    <t>Longer battery than Paean Strata SE Flip Foldable Phone [PAE-066-06] (20 vs 16 hrs); Lighter than Styx Sable X Flip Foldable Phone [STY-058-07] (191 g vs 192 g)</t>
  </si>
  <si>
    <t>Eupheme Wave</t>
  </si>
  <si>
    <t>EUP-084-09</t>
  </si>
  <si>
    <t>the Strata Plus; Eupheme Strata Plus; Upheme Strata Plus; Strata Plus tablet</t>
  </si>
  <si>
    <t>Longer battery than Clymene Onyx 13" Pro Tablet [CLY-067-10] (11 vs 9 hrs); Lower price than Epimetheus Volt Air 13" Pro Tablet [EPI-091-09] ($1,052.99 vs $1,428.99)</t>
  </si>
  <si>
    <t>Eupheme Strata</t>
  </si>
  <si>
    <t>Strata Plus 13" Pro Tablet</t>
  </si>
  <si>
    <t>EUP-084-10</t>
  </si>
  <si>
    <t>the Orbit Ultra; Eupheme Orbit Ultra; Upheme Orbit Ultra; Orbit Ultra smartphone</t>
  </si>
  <si>
    <t>Lower price than Alpheus Nimbus X Foldable Phone [ALP-082-10] ($1,873.99 vs $1,909.99); Lighter than Epimetheus Echo Pro Foldable Phone [EPI-091-10] (252 g vs 257 g)</t>
  </si>
  <si>
    <t>Eupheme Orbit</t>
  </si>
  <si>
    <t>ERA-085-01</t>
  </si>
  <si>
    <t>the Halo SE; Erato Halo SE; Eratoo Halo SE; Halo SE tablet</t>
  </si>
  <si>
    <t>Lighter than Peitho Apex Lite 8" Mini Tablet [PEI-083-02] (302 g vs 312 g); Longer battery than Alpheus Volt Plus 8" Mini Tablet [ALP-082-02] (11 vs 9 hrs)</t>
  </si>
  <si>
    <t>Erato Halo</t>
  </si>
  <si>
    <t>Halo SE 8" Mini Tablet</t>
  </si>
  <si>
    <t>ERA-085-02</t>
  </si>
  <si>
    <t>the Blaze Pro; Erato Blaze Pro; Eratoo Blaze Pro; Blaze Pro tablet</t>
  </si>
  <si>
    <t>Lighter than Aether Arc Air Drawing Tablet with Stylus [AET-080-04] (543 g vs 560 g); Lower price than Panacea Sable X Drawing Tablet with Stylus [PAN-069-03] ($502.99 vs $590.99)</t>
  </si>
  <si>
    <t>Erato Blaze</t>
  </si>
  <si>
    <t>Blaze Pro Drawing Tablet with Stylus</t>
  </si>
  <si>
    <t>ERA-085-03</t>
  </si>
  <si>
    <t>the Aria; Erato Aria; Eraato Aria; Aria tablet</t>
  </si>
  <si>
    <t>Longer battery than Clotho Prism Ultra E-Ink Note Tablet [CLO-062-03] (167 vs 163 hrs); Lower price than Hypnos Axis Ultra E-Ink Note Tablet [HYP-059-05] ($525.99 vs $601.99)</t>
  </si>
  <si>
    <t>Erato Aria</t>
  </si>
  <si>
    <t>Aria E-Ink Note Tablet</t>
  </si>
  <si>
    <t>ERA-085-04</t>
  </si>
  <si>
    <t>the Blaze Ultra; Erato Blaze Ultra; Ertao Blaze Ultra; Blaze Ultra tablet</t>
  </si>
  <si>
    <t>Longer battery than Eunomia Quanta Max 11" Tablet [EUN-056-03] (12 vs 10 hrs); Lower price than Hephaestus Zen SE 11" Tablet [HEP-076-06] ($717.99 vs $729.99)</t>
  </si>
  <si>
    <t>Blaze Ultra 11" Tablet</t>
  </si>
  <si>
    <t>ERA-085-05</t>
  </si>
  <si>
    <t>the Halo X; Erato Halo X; Ertao Halo X; Halo X tablet</t>
  </si>
  <si>
    <t>Longer battery than Athena Apex X 5G Tablet [ATH-064-06] (14 vs 13 hrs); Lower price than Anteros Blaze X 5G Tablet [ANT-090-08] ($740.99 vs $1,112.99)</t>
  </si>
  <si>
    <t>Halo X 5G Tablet</t>
  </si>
  <si>
    <t>ERA-085-06</t>
  </si>
  <si>
    <t>the Titan Plus; Erato Titan Plus; Earto Titan Plus; Titan Plus smartphone</t>
  </si>
  <si>
    <t>Longer battery than Amphitrite Sable Compact Smartphone [AMP-065-04] (23 vs 22 hrs); Lighter than Plutus Echo Compact Smartphone [PLU-100-05] (158 g vs 159 g)</t>
  </si>
  <si>
    <t>Erato Titan</t>
  </si>
  <si>
    <t>Titan Plus Compact Smartphone</t>
  </si>
  <si>
    <t>ERA-085-07</t>
  </si>
  <si>
    <t>the Strata; Erato Strata; Ertao Strata; Strata smartphone</t>
  </si>
  <si>
    <t>Lower price than Alpheus Drift Plus Flagship Smartphone [ALP-082-09] ($1,022.99 vs $1,068.99); Longer battery than Lachesis Onyx Ultra Flagship Smartphone [LAC-071-08] (30 vs 27 hrs)</t>
  </si>
  <si>
    <t>Erato Strata</t>
  </si>
  <si>
    <t>Strata Flagship Smartphone</t>
  </si>
  <si>
    <t>ERA-085-08</t>
  </si>
  <si>
    <t>the Strata; Erato Strata; Eratoo Strata; Strata tablet</t>
  </si>
  <si>
    <t>Lower price than Arete Vibe Plus 13" Pro Tablet [ARE-054-09] ($1,302.99 vs $1,619.99); Lighter than Anteros Apex Ultra 13" Pro Tablet [ANT-090-10] (581 g vs 594 g)</t>
  </si>
  <si>
    <t>Strata 13" Pro Tablet</t>
  </si>
  <si>
    <t>ERA-085-09</t>
  </si>
  <si>
    <t>the Core Plus; Erato Core Plus; Eratto Core Plus; Core Plus smartphone</t>
  </si>
  <si>
    <t>Lower price than Adrastea Flux X Pro Max Smartphone [ADR-094-09] ($1,328.99 vs $1,493.99); Longer battery than Erebus Apex Max Pro Max Smartphone [ERE-098-09] (36 vs 35 hrs)</t>
  </si>
  <si>
    <t>Erato Core</t>
  </si>
  <si>
    <t>Core Plus Pro Max Smartphone</t>
  </si>
  <si>
    <t>ERA-085-10</t>
  </si>
  <si>
    <t>the Aria; Erato Aria; Eratoo Aria; Aria smartphone</t>
  </si>
  <si>
    <t>Lighter than Epimetheus Echo Pro Foldable Phone [EPI-091-10] (241 g vs 257 g); Longer battery than Hecate Vibe Air Foldable Phone [HEC-052-09] (20 vs 19 hrs)</t>
  </si>
  <si>
    <t>Aria Foldable Phone</t>
  </si>
  <si>
    <t>LET-086-01</t>
  </si>
  <si>
    <t>the Echo Max; Lethe Echo Max; Lethhe Echo Max; Echo Max tablet</t>
  </si>
  <si>
    <t>Longer battery than Iapetus Blaze Kids Tablet [IAP-096-01] (11 vs 8 hrs); Lighter than Comus Sable Pro Kids Tablet [COM-078-01] (426 g vs 433 g)</t>
  </si>
  <si>
    <t>Lethe Echo</t>
  </si>
  <si>
    <t>Echo Max Kids Tablet</t>
  </si>
  <si>
    <t>LET-086-02</t>
  </si>
  <si>
    <t>the Axis Max; Lethe Axis Max; Leethe Axis Max; Axis Max tablet</t>
  </si>
  <si>
    <t>Lower price than Comus Zen Max 8" Mini Tablet [COM-078-03] ($363.99 vs $401.99)</t>
  </si>
  <si>
    <t>Lethe Axis</t>
  </si>
  <si>
    <t>Axis Max 8" Mini Tablet</t>
  </si>
  <si>
    <t>LET-086-03</t>
  </si>
  <si>
    <t>the Lumen Max; Lethe Lumen Max; Lethee Lumen Max; Lumen Max smartphone</t>
  </si>
  <si>
    <t>Lighter than Clotho Prism X Rugged Smartphone [CLO-062-06] (306 g vs 307 g); Longer battery than Hecate Lumen Lite Rugged Smartphone [HEC-052-05] (45 vs 43 hrs)</t>
  </si>
  <si>
    <t>Lethe Lumen</t>
  </si>
  <si>
    <t>Lumen Max Rugged Smartphone</t>
  </si>
  <si>
    <t>LET-086-04</t>
  </si>
  <si>
    <t>the Strata Lite; Lethe Strata Lite; Lete Strata Lite; Strata Lite tablet</t>
  </si>
  <si>
    <t>Longer battery than Peitho Drift Air E-Ink Note Tablet [PEI-083-03] (193 vs 131 hrs); Lighter than Aglaea Echo Plus E-Ink Note Tablet [AGL-079-04] (421 g vs 437 g)</t>
  </si>
  <si>
    <t>Lethe Strata</t>
  </si>
  <si>
    <t>Strata Lite E-Ink Note Tablet</t>
  </si>
  <si>
    <t>LET-086-05</t>
  </si>
  <si>
    <t>the Quanta; Lethe Quanta; Leethe Quanta; Quanta smartphone</t>
  </si>
  <si>
    <t>Lighter than Anteros Vertex Plus Compact Smartphone [ANT-090-03] (145 g vs 162 g); Longer battery than Panacea Nova Air Compact Smartphone [PAN-069-05] (23 vs 18 hrs)</t>
  </si>
  <si>
    <t>Lethe Quanta</t>
  </si>
  <si>
    <t>Quanta Compact Smartphone</t>
  </si>
  <si>
    <t>LET-086-06</t>
  </si>
  <si>
    <t>the Titan Max; Lethe Titan Max; Lete Titan Max; Titan Max smartphone</t>
  </si>
  <si>
    <t>Lower price than Theia Flux Lite Flip Foldable Phone [THE-081-07] ($977.99 vs $1,129.99); Lighter than Thetis Orbit Flip Foldable Phone [THE-093-09] (189 g vs 195 g)</t>
  </si>
  <si>
    <t>Lethe Titan</t>
  </si>
  <si>
    <t>Titan Max Flip Foldable Phone</t>
  </si>
  <si>
    <t>LET-086-07</t>
  </si>
  <si>
    <t>the Titan Lite; Lethe Titan Lite; Leethe Titan Lite; Titan Lite tablet</t>
  </si>
  <si>
    <t>Lighter than Panacea Halo Plus 5G Tablet [PAN-069-07] (508 g vs 548 g); Longer battery than Circe Nimbus Lite 5G Tablet [CIR-068-05] (14 vs 11 hrs)</t>
  </si>
  <si>
    <t>Titan Lite 5G Tablet</t>
  </si>
  <si>
    <t>LET-086-08</t>
  </si>
  <si>
    <t>the Onyx SE; Lethe Onyx SE; Lete Onyx SE; Onyx SE tablet</t>
  </si>
  <si>
    <t>Longer battery than Coeus Volt Air 13" Pro Tablet [COE-075-09] (11 vs 10 hrs); Lower price than Nemesis Titan Lite 13" Pro Tablet [NEM-051-10] ($1,136.99 vs $1,820.99)</t>
  </si>
  <si>
    <t>Lethe Onyx</t>
  </si>
  <si>
    <t>Onyx SE 13" Pro Tablet</t>
  </si>
  <si>
    <t>LET-086-09</t>
  </si>
  <si>
    <t>the Echo X; Lethe Echo X; Ltehe Echo X; Echo X tablet</t>
  </si>
  <si>
    <t>Longer battery than Aletheia Vibe Ultra Drawing Tablet with Stylus [ALE-089-08] (11 vs 9 hrs); Lighter than Mnemosyne Vertex Lite Drawing Tablet with Stylus [MNE-061-06] (637 g vs 639 g)</t>
  </si>
  <si>
    <t>Echo X Drawing Tablet with Stylus</t>
  </si>
  <si>
    <t>LET-086-10</t>
  </si>
  <si>
    <t>the Drift Lite; Lethe Drift Lite; Lethhe Drift Lite; Drift Lite smartphone</t>
  </si>
  <si>
    <t>Lighter than Dike Lumen Max Pro Max Smartphone [DIK-099-10] (212 g vs 234 g); Lower price than Iapetus Strata Air Pro Max Smartphone [IAP-096-09] ($1,541.99 vs $1,557.99)</t>
  </si>
  <si>
    <t>Lethe Drift</t>
  </si>
  <si>
    <t>Drift Lite Pro Max Smartphone</t>
  </si>
  <si>
    <t>PHO-087-01</t>
  </si>
  <si>
    <t>the Nimbus Ultra; Phorcys Nimbus Ultra; Phhorcys Nimbus Ultra; Nimbus Ultra smartphone</t>
  </si>
  <si>
    <t>Lighter than Paean Aria Budget Smartphone [PAE-066-01] (180 g vs 192 g); Longer battery than Pan Aeon Ultra Budget Smartphone [PAN-097-01] (29 vs 20 hrs)</t>
  </si>
  <si>
    <t>Phorcys Nimbus</t>
  </si>
  <si>
    <t>Nimbus Ultra Budget Smartphone</t>
  </si>
  <si>
    <t>PHO-087-02</t>
  </si>
  <si>
    <t>the Drift; Phorcys Drift; Forcys Drift; Drift smartphone</t>
  </si>
  <si>
    <t>Longer battery than Phobos Lumen SE Compact Smartphone [PHO-053-05] (23 vs 18 hrs); Lower price than Peitho Vibe X Compact Smartphone [PEI-083-06] ($536.99 vs $803.99)</t>
  </si>
  <si>
    <t>Phorcys Drift</t>
  </si>
  <si>
    <t>Drift Compact Smartphone</t>
  </si>
  <si>
    <t>PHO-087-03</t>
  </si>
  <si>
    <t>the Pulse; Phorcys Pulse; Phhorcys Pulse; Pulse smartphone</t>
  </si>
  <si>
    <t>Lighter than Pontus Aeon Max Rugged Smartphone [PON-063-05] (287 g vs 293 g); Lower price than Elpis Nova Max Rugged Smartphone [ELP-074-05] ($595.99 vs $771.99)</t>
  </si>
  <si>
    <t>Phorcys Pulse</t>
  </si>
  <si>
    <t>Pulse Rugged Smartphone</t>
  </si>
  <si>
    <t>PHO-087-04</t>
  </si>
  <si>
    <t>the Halo Ultra; Phorcys Halo Ultra; Phrocys Halo Ultra; Halo Ultra tablet</t>
  </si>
  <si>
    <t>Longer battery than Pontus Nimbus Air E-Ink Note Tablet [PON-063-03] (175 vs 153 hrs); Lighter than Aglaea Echo Plus E-Ink Note Tablet [AGL-079-04] (423 g vs 437 g)</t>
  </si>
  <si>
    <t>Phorcys Halo</t>
  </si>
  <si>
    <t>Halo Ultra E-Ink Note Tablet</t>
  </si>
  <si>
    <t>PHO-087-05</t>
  </si>
  <si>
    <t>the Aeon Plus; Phorcys Aeon Plus; Phoorcys Aeon Plus; Aeon Plus tablet</t>
  </si>
  <si>
    <t>Lower price than Erebus Axis X 11" Tablet [ERE-098-07] ($702.99 vs $751.99); Lighter than Hecate Vibe SE 11" Tablet [HEC-052-06] (483 g vs 485 g)</t>
  </si>
  <si>
    <t>Phorcys Aeon</t>
  </si>
  <si>
    <t>Aeon Plus 11" Tablet</t>
  </si>
  <si>
    <t>PHO-087-06</t>
  </si>
  <si>
    <t>the Orbit Max; Phorcys Orbit Max; Phorcyss Orbit Max; Orbit Max tablet</t>
  </si>
  <si>
    <t>Lower price than Aglaea Orbit SE Drawing Tablet with Stylus [AGL-079-08] ($810.99 vs $945.99); Lighter than Thetis Volt Lite Drawing Tablet with Stylus [THE-093-04] (569 g vs 619 g)</t>
  </si>
  <si>
    <t>Phorcys Orbit</t>
  </si>
  <si>
    <t>Orbit Max Drawing Tablet with Stylus</t>
  </si>
  <si>
    <t>PHO-087-07</t>
  </si>
  <si>
    <t>the Spark Plus; Phorcys Spark Plus; Pohrcys Spark Plus; Spark Plus tablet</t>
  </si>
  <si>
    <t>Longer battery than Panacea Halo Plus 5G Tablet [PAN-069-07] (13 vs 10 hrs); Lower price than Pallas Orbit Ultra 5G Tablet [PAL-057-07] ($963.99 vs $983.99)</t>
  </si>
  <si>
    <t>Phorcys Spark</t>
  </si>
  <si>
    <t>Spark Plus 5G Tablet</t>
  </si>
  <si>
    <t>PHO-087-08</t>
  </si>
  <si>
    <t>the Rift Plus; Phorcys Rift Plus; Phocrys Rift Plus; Rift Plus smartphone</t>
  </si>
  <si>
    <t>Lighter than Paean Strata SE Flip Foldable Phone [PAE-066-06] (188 g vs 196 g); Lower price than Panacea Apex Air Flip Foldable Phone [PAN-069-09] ($1,153.99 vs $1,168.99)</t>
  </si>
  <si>
    <t>Phorcys Rift</t>
  </si>
  <si>
    <t>Rift Plus Flip Foldable Phone</t>
  </si>
  <si>
    <t>PHO-087-09</t>
  </si>
  <si>
    <t>the Nova Air; Phorcys Nova Air; Pohrcys Nova Air; Nova Air smartphone</t>
  </si>
  <si>
    <t>Lighter than Mnemosyne Prism Plus Pro Max Smartphone [MNE-061-10] (222 g vs 230 g); Lower price than Thetis Volt Air Pro Max Smartphone [THE-093-10] ($1,533.99 vs $1,585.99)</t>
  </si>
  <si>
    <t>Phorcys Nova</t>
  </si>
  <si>
    <t>Nova Air Pro Max Smartphone</t>
  </si>
  <si>
    <t>PHO-087-10</t>
  </si>
  <si>
    <t>the Halo SE; Phorcys Halo SE; Phorccys Halo SE; Halo SE smartphone</t>
  </si>
  <si>
    <t>Lower price than Alpheus Nimbus X Foldable Phone [ALP-082-10] ($1,705.99 vs $1,909.99); Lighter than Hecate Vibe Air Foldable Phone [HEC-052-09] (256 g vs 269 g)</t>
  </si>
  <si>
    <t>Halo SE Foldable Phone</t>
  </si>
  <si>
    <t>EUR-088-01</t>
  </si>
  <si>
    <t>the Nimbus Max; Eurus Nimbus Max; Euruus Nimbus Max; Nimbus Max tablet</t>
  </si>
  <si>
    <t>Longer battery than Amphitrite Lumen Ultra 8" Mini Tablet [AMP-065-02] (12 vs 9 hrs); Lighter than Eunomia Volt SE 8" Mini Tablet [EUN-056-06] (312 g vs 322 g)</t>
  </si>
  <si>
    <t>Eurus Nimbus</t>
  </si>
  <si>
    <t>Nimbus Max 8" Mini Tablet</t>
  </si>
  <si>
    <t>EUR-088-02</t>
  </si>
  <si>
    <t>the Nova Plus; Eurus Nova Plus; Urus Nova Plus; Nova Plus tablet</t>
  </si>
  <si>
    <t>Lower price than Proteus Crest Pro 11" Tablet [PRO-070-04] ($456.99 vs $684.99); Lighter than Clymene Volt Lite 11" Tablet [CLY-067-06] (470 g vs 490 g)</t>
  </si>
  <si>
    <t>Eurus Nova</t>
  </si>
  <si>
    <t>Nova Plus 11" Tablet</t>
  </si>
  <si>
    <t>EUR-088-03</t>
  </si>
  <si>
    <t>the Halo Lite; Eurus Halo Lite; Urus Halo Lite; Halo Lite tablet</t>
  </si>
  <si>
    <t>Longer battery than Lachesis Lumen Pro E-Ink Note Tablet [LAC-071-03] (291 vs 248 hrs); Lighter than Clotho Prism Ultra E-Ink Note Tablet [CLO-062-03] (392 g vs 433 g)</t>
  </si>
  <si>
    <t>Eurus Halo</t>
  </si>
  <si>
    <t>Halo Lite E-Ink Note Tablet</t>
  </si>
  <si>
    <t>EUR-088-04</t>
  </si>
  <si>
    <t>the Nova Plus; Eurus Nova Plus; Euru Nova Plus; Nova Plus smartphone</t>
  </si>
  <si>
    <t>Lighter than Tyche Zen Pro Compact Smartphone [TYC-055-05] (149 g vs 150 g); Lower price than Aether Volt SE Compact Smartphone [AET-080-05] ($638.99 vs $726.99)</t>
  </si>
  <si>
    <t>Nova Plus Compact Smartphone</t>
  </si>
  <si>
    <t>EUR-088-05</t>
  </si>
  <si>
    <t>the Drift Lite; Eurus Drift Lite; Eurrus Drift Lite; Drift Lite smartphone</t>
  </si>
  <si>
    <t>Lighter than Comus Axis Pro Rugged Smartphone [COM-078-04] (302 g vs 334 g); Longer battery than Alpheus Halo Pro Rugged Smartphone [ALP-082-06] (32 vs 31 hrs)</t>
  </si>
  <si>
    <t>Eurus Drift</t>
  </si>
  <si>
    <t>Drift Lite Rugged Smartphone</t>
  </si>
  <si>
    <t>EUR-088-06</t>
  </si>
  <si>
    <t>the Flux Lite; Eurus Flux Lite; Euurs Flux Lite; Flux Lite smartphone</t>
  </si>
  <si>
    <t>Lower price than Lachesis Zen Pro Flip Foldable Phone [LAC-071-07] ($806.99 vs $898.99); Lighter than Plutus Arc Max Flip Foldable Phone [PLU-100-07] (197 g vs 199 g)</t>
  </si>
  <si>
    <t>Eurus Flux</t>
  </si>
  <si>
    <t>EUR-088-07</t>
  </si>
  <si>
    <t>the Aeon; Eurus Aeon; Euurus Aeon; Aeon tablet</t>
  </si>
  <si>
    <t>Lighter than Coeus Vertex Lite 5G Tablet [COE-075-05] (522 g vs 553 g); Lower price than Helios Aria 5G Tablet [HEL-073-08] ($949.99 vs $1,198.99)</t>
  </si>
  <si>
    <t>Eurus Aeon</t>
  </si>
  <si>
    <t>Aeon 5G Tablet</t>
  </si>
  <si>
    <t>EUR-088-08</t>
  </si>
  <si>
    <t>the Axis Pro; Eurus Axis Pro; Eurrus Axis Pro; Axis Pro smartphone</t>
  </si>
  <si>
    <t>Lighter than Aether Pulse Ultra Flagship Smartphone [AET-080-06] (183 g vs 195 g); Longer battery than Alpheus Drift Plus Flagship Smartphone [ALP-082-09] (26 vs 25 hrs)</t>
  </si>
  <si>
    <t>Eurus Axis</t>
  </si>
  <si>
    <t>Axis Pro Flagship Smartphone</t>
  </si>
  <si>
    <t>EUR-088-09</t>
  </si>
  <si>
    <t>the Flux Ultra; Eurus Flux Ultra; Euros Flux Ultra; Flux Ultra smartphone</t>
  </si>
  <si>
    <t>Lower price than Elpis Quanta Air Foldable Phone [ELP-074-10] ($1,345.99 vs $1,991.99); Lighter than Arete Axis Plus Foldable Phone [ARE-054-10] (243 g vs 267 g)</t>
  </si>
  <si>
    <t>Flux Ultra Foldable Phone</t>
  </si>
  <si>
    <t>EUR-088-10</t>
  </si>
  <si>
    <t>the Prism Lite; Eurus Prism Lite; Eruus Prism Lite; Prism Lite tablet</t>
  </si>
  <si>
    <t>Lower price than Aglaea Strata SE 13" Pro Tablet [AGL-079-10] ($1,663.99 vs $1,836.99); Lighter than Pothos Orbit Max 13" Pro Tablet [POT-072-07] (585 g vs 661 g)</t>
  </si>
  <si>
    <t>Eurus Prism</t>
  </si>
  <si>
    <t>Prism Lite 13" Pro Tablet</t>
  </si>
  <si>
    <t>ALE-089-01</t>
  </si>
  <si>
    <t>the Pulse Plus; Aletheia Pulse Plus; Aletheeia Pulse Plus; Pulse Plus tablet</t>
  </si>
  <si>
    <t>Longer battery than Aglaea Prism Pro Kids Tablet [AGL-079-01] (9 vs 8 hrs); Lighter than Theia Sable Kids Tablet [THE-081-01] (416 g vs 437 g)</t>
  </si>
  <si>
    <t>Aletheia Pulse</t>
  </si>
  <si>
    <t>Pulse Plus Kids Tablet</t>
  </si>
  <si>
    <t>ALE-089-02</t>
  </si>
  <si>
    <t>the Blaze; Aletheia Blaze; Aleteia Blaze; Blaze smartphone</t>
  </si>
  <si>
    <t>Lower price than Plutus Vertex Air Budget Smartphone [PLU-100-02] ($173.99 vs $383.99); Lighter than Athena Axis Plus Budget Smartphone [ATH-064-03] (193 g vs 204 g)</t>
  </si>
  <si>
    <t>Aletheia Blaze</t>
  </si>
  <si>
    <t>Blaze Budget Smartphone</t>
  </si>
  <si>
    <t>ALE-089-03</t>
  </si>
  <si>
    <t>the Vibe SE; Aletheia Vibe SE; Aeltheia Vibe SE; Vibe SE tablet</t>
  </si>
  <si>
    <t>Longer battery than Plutus Titan Ultra 8" Mini Tablet [PLU-100-03] (12 vs 9 hrs); Lower price than Hephaestus Flux 8" Mini Tablet [HEP-076-02] ($351.99 vs $406.99)</t>
  </si>
  <si>
    <t>Aletheia Vibe</t>
  </si>
  <si>
    <t>Vibe SE 8" Mini Tablet</t>
  </si>
  <si>
    <t>ALE-089-04</t>
  </si>
  <si>
    <t>the Zen Plus; Aletheia Zen Plus; Alethei Zen Plus; Zen Plus tablet</t>
  </si>
  <si>
    <t>Lower price than Erebus Axis X 11" Tablet [ERE-098-07] ($380.99 vs $751.99); Longer battery than Athena Orbit Pro 11" Tablet [ATH-064-07] (14 vs 10 hrs)</t>
  </si>
  <si>
    <t>Aletheia Zen</t>
  </si>
  <si>
    <t>Zen Plus 11" Tablet</t>
  </si>
  <si>
    <t>ALE-089-05</t>
  </si>
  <si>
    <t>the Orbit Ultra; Aletheia Orbit Ultra; Aleteia Orbit Ultra; Orbit Ultra smartphone</t>
  </si>
  <si>
    <t>Lighter than Comus Axis Pro Rugged Smartphone [COM-078-04] (275 g vs 334 g); Longer battery than Eurus Drift Lite Rugged Smartphone [EUR-088-05] (35 vs 32 hrs)</t>
  </si>
  <si>
    <t>Aletheia Orbit</t>
  </si>
  <si>
    <t>Orbit Ultra Rugged Smartphone</t>
  </si>
  <si>
    <t>Ultra, 6GB / 128GB</t>
  </si>
  <si>
    <t>ALE-089-06</t>
  </si>
  <si>
    <t>the Aria Lite; Aletheia Aria Lite; Alletheia Aria Lite; Aria Lite tablet</t>
  </si>
  <si>
    <t>Lighter than Athena Vertex Air E-Ink Note Tablet [ATH-064-04] (396 g vs 409 g); Longer battery than Eupheme Apex Ultra E-Ink Note Tablet [EUP-084-05] (238 vs 152 hrs)</t>
  </si>
  <si>
    <t>Aletheia Aria</t>
  </si>
  <si>
    <t>Aria Lite E-Ink Note Tablet</t>
  </si>
  <si>
    <t>ALE-089-07</t>
  </si>
  <si>
    <t>the Arc SE; Aletheia Arc SE; Aletheiia Arc SE; Arc SE smartphone</t>
  </si>
  <si>
    <t>Lower price than Leucothea Spark Pro Flagship Smartphone [LEU-095-07] ($834.99 vs $1,100.99); Longer battery than Alpheus Drift Plus Flagship Smartphone [ALP-082-09] (30 vs 25 hrs)</t>
  </si>
  <si>
    <t>Aletheia Arc</t>
  </si>
  <si>
    <t>Arc SE Flagship Smartphone</t>
  </si>
  <si>
    <t>ALE-089-08</t>
  </si>
  <si>
    <t>the Vibe Ultra; Aletheia Vibe Ultra; Alethheia Vibe Ultra; Vibe Ultra tablet</t>
  </si>
  <si>
    <t>Lighter than Thetis Volt Lite Drawing Tablet with Stylus [THE-093-04] (538 g vs 619 g); Lower price than Plutus Pulse SE Drawing Tablet with Stylus [PLU-100-09] ($1,108.99 vs $1,211.99)</t>
  </si>
  <si>
    <t>Vibe Ultra Drawing Tablet with Stylus</t>
  </si>
  <si>
    <t>ALE-089-09</t>
  </si>
  <si>
    <t>the Flux SE; Aletheia Flux SE; Aeltheia Flux SE; Flux SE smartphone</t>
  </si>
  <si>
    <t>Lighter than Pothos Halo Air Pro Max Smartphone [POT-072-09] (214 g vs 227 g); Longer battery than Tyche Wave Ultra Pro Max Smartphone [TYC-055-09] (34 vs 31 hrs)</t>
  </si>
  <si>
    <t>Aletheia Flux</t>
  </si>
  <si>
    <t>Flux SE Pro Max Smartphone</t>
  </si>
  <si>
    <t>ALE-089-10</t>
  </si>
  <si>
    <t>the Apex Lite; Aletheia Apex Lite; Alehteia Apex Lite; Apex Lite smartphone</t>
  </si>
  <si>
    <t>Lighter than Styx Aria Pro Foldable Phone [STY-058-10] (260 g vs 264 g); Lower price than Hypnos Prism Pro Foldable Phone [HYP-059-10] ($1,954.99 vs $2,087.99)</t>
  </si>
  <si>
    <t>Aletheia Apex</t>
  </si>
  <si>
    <t>Apex Lite Foldable Phone</t>
  </si>
  <si>
    <t>ANT-090-01</t>
  </si>
  <si>
    <t>the Nova; Anteros Nova; Antero Nova; Nova tablet</t>
  </si>
  <si>
    <t>Lighter than Eunomia Volt SE 8" Mini Tablet [EUN-056-06] (319 g vs 322 g); Lower price than Dike Aria SE 8" Mini Tablet [DIK-099-05] ($309.99 vs $419.99)</t>
  </si>
  <si>
    <t>Anteros Nova</t>
  </si>
  <si>
    <t>Nova 8" Mini Tablet</t>
  </si>
  <si>
    <t>ANT-090-02</t>
  </si>
  <si>
    <t>the Drift; Anteros Drift; Antteros Drift; Drift tablet</t>
  </si>
  <si>
    <t>Longer battery than Lethe Strata Lite E-Ink Note Tablet [LET-086-04] (298 vs 193 hrs); Lower price than Aglaea Echo Plus E-Ink Note Tablet [AGL-079-04] ($389.99 vs $526.99)</t>
  </si>
  <si>
    <t>Anteros Drift</t>
  </si>
  <si>
    <t>Drift E-Ink Note Tablet</t>
  </si>
  <si>
    <t>ANT-090-03</t>
  </si>
  <si>
    <t>the Vertex Plus; Anteros Vertex Plus; Antero Vertex Plus; Vertex Plus smartphone</t>
  </si>
  <si>
    <t>Longer battery than Lachesis Wave Plus Compact Smartphone [LAC-071-06] (24 vs 22 hrs); Lighter than Nemesis Strata Lite Compact Smartphone [NEM-051-05] (162 g vs 167 g)</t>
  </si>
  <si>
    <t>Anteros Vertex</t>
  </si>
  <si>
    <t>Vertex Plus Compact Smartphone</t>
  </si>
  <si>
    <t>ANT-090-04</t>
  </si>
  <si>
    <t>the Vibe Pro; Anteros Vibe Pro; Anteors Vibe Pro; Vibe Pro tablet</t>
  </si>
  <si>
    <t>Longer battery than Lachesis Wave Air 11" Tablet [LAC-071-05] (12 vs 10 hrs); Lower price than Alpheus Halo Ultra 11" Tablet [ALP-082-07] ($733.99 vs $780.99)</t>
  </si>
  <si>
    <t>Anteros Vibe</t>
  </si>
  <si>
    <t>Vibe Pro 11" Tablet</t>
  </si>
  <si>
    <t>ANT-090-05</t>
  </si>
  <si>
    <t>the Onyx; Anteros Onyx; Annteros Onyx; Onyx smartphone</t>
  </si>
  <si>
    <t>Longer battery than Pan Vibe Flagship Smartphone [PAN-097-06] (32 vs 23 hrs); Lighter than Hypnos Spark Pro Flagship Smartphone [HYP-059-08] (191 g vs 195 g)</t>
  </si>
  <si>
    <t>Anteros Onyx</t>
  </si>
  <si>
    <t>Onyx Flagship Smartphone</t>
  </si>
  <si>
    <t>ANT-090-06</t>
  </si>
  <si>
    <t>the Titan X; Anteros Titan X; Antteros Titan X; Titan X smartphone</t>
  </si>
  <si>
    <t>Longer battery than Peitho Flux Lite Flip Foldable Phone [PEI-083-08] (19 vs 18 hrs); Lower price than Thetis Orbit Flip Foldable Phone [THE-093-09] ($925.99 vs $937.99)</t>
  </si>
  <si>
    <t>Anteros Titan</t>
  </si>
  <si>
    <t>Titan X Flip Foldable Phone</t>
  </si>
  <si>
    <t>ANT-090-07</t>
  </si>
  <si>
    <t>the Blaze SE; Anteros Blaze SE; Antero Blaze SE; Blaze SE tablet</t>
  </si>
  <si>
    <t>Lower price than Coeus Nimbus Plus Drawing Tablet with Stylus [COE-075-07] ($1,001.99 vs $1,007.99); Longer battery than Proteus Volt Air Drawing Tablet with Stylus [PRO-070-03] (10 vs 9 hrs)</t>
  </si>
  <si>
    <t>Anteros Blaze</t>
  </si>
  <si>
    <t>Blaze SE Drawing Tablet with Stylus</t>
  </si>
  <si>
    <t>ANT-090-08</t>
  </si>
  <si>
    <t>the Blaze X; Anteros Blaze X; Antteros Blaze X; Blaze X tablet</t>
  </si>
  <si>
    <t>Lighter than Coeus Vertex Lite 5G Tablet [COE-075-05] (534 g vs 553 g); Lower price than Oceanus Quanta Air 5G Tablet [OCE-060-07] ($1,112.99 vs $1,183.99)</t>
  </si>
  <si>
    <t>Blaze X 5G Tablet</t>
  </si>
  <si>
    <t>ANT-090-09</t>
  </si>
  <si>
    <t>the Blaze Lite; Anteros Blaze Lite; Anteroos Blaze Lite; Blaze Lite smartphone</t>
  </si>
  <si>
    <t>Lighter than Coeus Aeon Ultra Pro Max Smartphone [COE-075-10] (217 g vs 234 g); Longer battery than Phobos Apex X Pro Max Smartphone [PHO-053-08] (31 vs 28 hrs)</t>
  </si>
  <si>
    <t>Blaze Lite Pro Max Smartphone</t>
  </si>
  <si>
    <t>ANT-090-10</t>
  </si>
  <si>
    <t>the Apex Ultra; Anteros Apex Ultra; Antero Apex Ultra; Apex Ultra tablet</t>
  </si>
  <si>
    <t>Longer battery than Leucothea Aeon Plus 13" Pro Tablet [LEU-095-08] (13 vs 9 hrs); Lighter than Theia Arc Air 13" Pro Tablet [THE-081-09] (594 g vs 607 g)</t>
  </si>
  <si>
    <t>Anteros Apex</t>
  </si>
  <si>
    <t>Apex Ultra 13" Pro Tablet</t>
  </si>
  <si>
    <t>EPI-091-01</t>
  </si>
  <si>
    <t>the Nimbus X; Epimetheus Nimbus X; Eipmetheus Nimbus X; Nimbus X smartphone</t>
  </si>
  <si>
    <t>Lighter than Hecate Prism Lite Budget Smartphone [HEC-052-02] (190 g vs 210 g); Longer battery than Eunomia Flux SE Budget Smartphone [EUN-056-02] (27 vs 26 hrs)</t>
  </si>
  <si>
    <t>Epimetheus Nimbus</t>
  </si>
  <si>
    <t>Nimbus X Budget Smartphone</t>
  </si>
  <si>
    <t>EPI-091-02</t>
  </si>
  <si>
    <t>the Nimbus; Epimetheus Nimbus; Epimeetheus Nimbus; Nimbus tablet</t>
  </si>
  <si>
    <t>Longer battery than Hephaestus Onyx Max E-Ink Note Tablet [HEP-076-03] (275 vs 133 hrs); Lighter than Adrastea Zen Pro E-Ink Note Tablet [ADR-094-03] (429 g vs 438 g)</t>
  </si>
  <si>
    <t>Nimbus E-Ink Note Tablet</t>
  </si>
  <si>
    <t>EPI-091-03</t>
  </si>
  <si>
    <t>the Spark X; Epimetheus Spark X; Epimethus Spark X; Spark X tablet</t>
  </si>
  <si>
    <t>Lighter than Phobos Quanta X Drawing Tablet with Stylus [PHO-053-07] (526 g vs 612 g); Lower price than Hephaestus Flux Drawing Tablet with Stylus [HEP-076-07] ($644.99 vs $767.99)</t>
  </si>
  <si>
    <t>Epimetheus Spark</t>
  </si>
  <si>
    <t>Spark X Drawing Tablet with Stylus</t>
  </si>
  <si>
    <t>EPI-091-04</t>
  </si>
  <si>
    <t>the Nova; Epimetheus Nova; Epimeetheus Nova; Nova tablet</t>
  </si>
  <si>
    <t>Lighter than Erato Blaze Ultra 11" Tablet [ERA-085-04] (483 g vs 503 g); Longer battery than Panacea Aria Pro 11" Tablet [PAN-069-06] (11 vs 10 hrs)</t>
  </si>
  <si>
    <t>Epimetheus Nova</t>
  </si>
  <si>
    <t>Nova 11" Tablet</t>
  </si>
  <si>
    <t>EPI-091-05</t>
  </si>
  <si>
    <t>the Nova; Epimetheus Nova; Epimetehus Nova; Nova smartphone</t>
  </si>
  <si>
    <t>Longer battery than Aether Volt SE Compact Smartphone [AET-080-05] (21 vs 19 hrs); Lighter than Iapetus Arc SE Compact Smartphone [IAP-096-05] (152 g vs 165 g)</t>
  </si>
  <si>
    <t>Nova Compact Smartphone</t>
  </si>
  <si>
    <t>EPI-091-06</t>
  </si>
  <si>
    <t>the Orbit; Epimetheus Orbit; Epimetheeus Orbit; Orbit smartphone</t>
  </si>
  <si>
    <t>Lighter than Alpheus Drift Plus Flagship Smartphone [ALP-082-09] (172 g vs 185 g); Lower price than Dike Aria Flagship Smartphone [DIK-099-09] ($834.99 vs $1,267.99)</t>
  </si>
  <si>
    <t>Epimetheus Orbit</t>
  </si>
  <si>
    <t>Orbit Flagship Smartphone</t>
  </si>
  <si>
    <t>EPI-091-07</t>
  </si>
  <si>
    <t>the Rift Plus; Epimetheus Rift Plus; Epmietheus Rift Plus; Rift Plus tablet</t>
  </si>
  <si>
    <t>Lighter than Coeus Vertex Lite 5G Tablet [COE-075-05] (529 g vs 553 g); Lower price than Lethe Titan Lite 5G Tablet [LET-086-07] ($867.99 vs $1,109.99)</t>
  </si>
  <si>
    <t>Epimetheus Rift</t>
  </si>
  <si>
    <t>Rift Plus 5G Tablet</t>
  </si>
  <si>
    <t>EPI-091-08</t>
  </si>
  <si>
    <t>the Wave Ultra; Epimetheus Wave Ultra; Epimethues Wave Ultra; Wave Ultra smartphone</t>
  </si>
  <si>
    <t>Longer battery than Lethe Titan Max Flip Foldable Phone [LET-086-06] (21 vs 17 hrs); Lower price than Mnemosyne Nova X Flip Foldable Phone [MNE-061-09] ($1,147.99 vs $1,191.99)</t>
  </si>
  <si>
    <t>Epimetheus Wave</t>
  </si>
  <si>
    <t>Wave Ultra Flip Foldable Phone</t>
  </si>
  <si>
    <t>EPI-091-09</t>
  </si>
  <si>
    <t>the Volt Air; Epimetheus Volt Air; Epimetehus Volt Air; Volt Air tablet</t>
  </si>
  <si>
    <t>Lighter than Clymene Onyx 13" Pro Tablet [CLY-067-10] (631 g vs 669 g); Lower price than Anteros Apex Ultra 13" Pro Tablet [ANT-090-10] ($1,428.99 vs $1,628.99)</t>
  </si>
  <si>
    <t>Epimetheus Volt</t>
  </si>
  <si>
    <t>EPI-091-10</t>
  </si>
  <si>
    <t>the Echo Pro; Epimetheus Echo Pro; Epimethus Echo Pro; Echo Pro smartphone</t>
  </si>
  <si>
    <t>Lower price than Clotho Orbit Ultra Foldable Phone [CLO-062-10] ($1,959.99 vs $2,169.99); Longer battery than Comus Aria X Foldable Phone [COM-078-10] (25 vs 23 hrs)</t>
  </si>
  <si>
    <t>Epimetheus Echo</t>
  </si>
  <si>
    <t>Echo Pro Foldable Phone</t>
  </si>
  <si>
    <t>TRI-092-01</t>
  </si>
  <si>
    <t>the Nova Air; Triton Nova Air; Tritoon Nova Air; Nova Air smartphone</t>
  </si>
  <si>
    <t>Lighter than Iapetus Flux Pro Budget Smartphone [IAP-096-03] (196 g vs 201 g); Longer battery than Hephaestus Crest X Budget Smartphone [HEP-076-01] (30 vs 24 hrs)</t>
  </si>
  <si>
    <t>Triton Nova</t>
  </si>
  <si>
    <t>Nova Air Budget Smartphone</t>
  </si>
  <si>
    <t>TRI-092-02</t>
  </si>
  <si>
    <t>the Orbit Pro; Triton Orbit Pro; Tritonn Orbit Pro; Orbit Pro smartphone</t>
  </si>
  <si>
    <t>Lower price than Lachesis Titan Plus Rugged Smartphone [LAC-071-04] ($338.99 vs $553.99); Longer battery than Panacea Crest X Rugged Smartphone [PAN-069-04] (41 vs 39 hrs)</t>
  </si>
  <si>
    <t>Triton Orbit</t>
  </si>
  <si>
    <t>Orbit Pro Rugged Smartphone</t>
  </si>
  <si>
    <t>TRI-092-03</t>
  </si>
  <si>
    <t>the Axis SE; Triton Axis SE; Tritonn Axis SE; Axis SE tablet</t>
  </si>
  <si>
    <t>Longer battery than Aether Drift SE 8" Mini Tablet [AET-080-03] (12 vs 10 hrs); Lower price than Elpis Pulse Pro 8" Mini Tablet [ELP-074-02] ($356.99 vs $359.99)</t>
  </si>
  <si>
    <t>Triton Axis</t>
  </si>
  <si>
    <t>Axis SE 8" Mini Tablet</t>
  </si>
  <si>
    <t>TRI-092-04</t>
  </si>
  <si>
    <t>the Nova Max; Triton Nova Max; Tritoon Nova Max; Nova Max tablet</t>
  </si>
  <si>
    <t>Lower price than Phorcys Orbit Max Drawing Tablet with Stylus [PHO-087-06] ($682.99 vs $810.99); Lighter than Lethe Echo X Drawing Tablet with Stylus [LET-086-09] (581 g vs 637 g)</t>
  </si>
  <si>
    <t>Nova Max Drawing Tablet with Stylus</t>
  </si>
  <si>
    <t>TRI-092-05</t>
  </si>
  <si>
    <t>the Strata Pro; Triton Strata Pro; Tritton Strata Pro; Strata Pro tablet</t>
  </si>
  <si>
    <t>Longer battery than Nemesis Volt Air 11" Tablet [NEM-051-06] (14 vs 13 hrs); Lower price than Erato Blaze Ultra 11" Tablet [ERA-085-04] ($701.99 vs $717.99)</t>
  </si>
  <si>
    <t>Triton Strata</t>
  </si>
  <si>
    <t>Strata Pro 11" Tablet</t>
  </si>
  <si>
    <t>TRI-092-06</t>
  </si>
  <si>
    <t>the Nimbus X; Triton Nimbus X; Tirton Nimbus X; Nimbus X tablet</t>
  </si>
  <si>
    <t>Lighter than Coeus Vertex Lite 5G Tablet [COE-075-05] (535 g vs 553 g); Lower price than Hecate Rift 5G Tablet [HEC-052-07] ($832.99 vs $1,012.99)</t>
  </si>
  <si>
    <t>Triton Nimbus</t>
  </si>
  <si>
    <t>Nimbus X 5G Tablet</t>
  </si>
  <si>
    <t>TRI-092-07</t>
  </si>
  <si>
    <t>the Crest Lite; Triton Crest Lite; Triiton Crest Lite; Crest Lite smartphone</t>
  </si>
  <si>
    <t>Lighter than Alpheus Drift Plus Flagship Smartphone [ALP-082-09] (179 g vs 185 g); Lower price than Amphitrite Pulse SE Flagship Smartphone [AMP-065-09] ($1,073.99 vs $1,168.99)</t>
  </si>
  <si>
    <t>Triton Crest</t>
  </si>
  <si>
    <t>Crest Lite Flagship Smartphone</t>
  </si>
  <si>
    <t>TRI-092-08</t>
  </si>
  <si>
    <t>the Onyx; Triton Onyx; Tirton Onyx; Onyx smartphone</t>
  </si>
  <si>
    <t>Lighter than Athena Orbit Ultra Flip Foldable Phone [ATH-064-08] (180 g vs 188 g); Longer battery than Lachesis Zen Pro Flip Foldable Phone [LAC-071-07] (18 vs 16 hrs)</t>
  </si>
  <si>
    <t>Triton Onyx</t>
  </si>
  <si>
    <t>Onyx Flip Foldable Phone</t>
  </si>
  <si>
    <t>TRI-092-09</t>
  </si>
  <si>
    <t>the Vibe Air; Triton Vibe Air; Trriton Vibe Air; Vibe Air tablet</t>
  </si>
  <si>
    <t>Longer battery than Aglaea Strata SE 13" Pro Tablet [AGL-079-10] (12 vs 11 hrs); Lighter than Tyche Lumen Plus 13" Pro Tablet [TYC-055-08] (599 g vs 667 g)</t>
  </si>
  <si>
    <t>Triton Vibe</t>
  </si>
  <si>
    <t>Vibe Air 13" Pro Tablet</t>
  </si>
  <si>
    <t>TRI-092-10</t>
  </si>
  <si>
    <t>the Vertex SE; Triton Vertex SE; Tritoon Vertex SE; Vertex SE smartphone</t>
  </si>
  <si>
    <t>Lighter than Hecate Vibe Air Foldable Phone [HEC-052-09] (232 g vs 269 g); Lower price than Clotho Orbit Ultra Foldable Phone [CLO-062-10] ($2,083.99 vs $2,169.99)</t>
  </si>
  <si>
    <t>Triton Vertex</t>
  </si>
  <si>
    <t>Vertex SE Foldable Phone</t>
  </si>
  <si>
    <t>THE-093-01</t>
  </si>
  <si>
    <t>the Wave Ultra; Thetis Wave Ultra; Thetiis Wave Ultra; Wave Ultra smartphone</t>
  </si>
  <si>
    <t>Lower price than Aglaea Lumen SE Budget Smartphone [AGL-079-03] ($133.99 vs $373.99); Lighter than Coeus Sable Pro Budget Smartphone [COE-075-01] (199 g vs 209 g)</t>
  </si>
  <si>
    <t>Thetis Wave</t>
  </si>
  <si>
    <t>Wave Ultra Budget Smartphone</t>
  </si>
  <si>
    <t>THE-093-02</t>
  </si>
  <si>
    <t>the Axis X; Thetis Axis X; Thetiis Axis X; Axis X tablet</t>
  </si>
  <si>
    <t>Longer battery than Alpheus Volt Plus 8" Mini Tablet [ALP-082-02] (10 vs 9 hrs); Lower price than Eupheme Axis Ultra 8" Mini Tablet [EUP-084-03] ($332.99 vs $410.99)</t>
  </si>
  <si>
    <t>Thetis Axis</t>
  </si>
  <si>
    <t>Axis X 8" Mini Tablet</t>
  </si>
  <si>
    <t>THE-093-03</t>
  </si>
  <si>
    <t>the Sable Max; Thetis Sable Max; Theetis Sable Max; Sable Max smartphone</t>
  </si>
  <si>
    <t>Longer battery than Lachesis Titan Plus Rugged Smartphone [LAC-071-04] (36 vs 30 hrs); Lower price than Hecate Lumen Lite Rugged Smartphone [HEC-052-05] ($562.99 vs $625.99)</t>
  </si>
  <si>
    <t>Thetis Sable</t>
  </si>
  <si>
    <t>Sable Max Rugged Smartphone</t>
  </si>
  <si>
    <t>THE-093-04</t>
  </si>
  <si>
    <t>the Volt Lite; Thetis Volt Lite; Theetis Volt Lite; Volt Lite tablet</t>
  </si>
  <si>
    <t>Lower price than Lethe Echo X Drawing Tablet with Stylus [LET-086-09] ($568.99 vs $1,222.99); Lighter than Comus Axis Ultra Drawing Tablet with Stylus [COM-078-08] (619 g vs 629 g)</t>
  </si>
  <si>
    <t>Thetis Volt</t>
  </si>
  <si>
    <t>Volt Lite Drawing Tablet with Stylus</t>
  </si>
  <si>
    <t>THE-093-05</t>
  </si>
  <si>
    <t>the Onyx; Thetis Onyx; Thetiis Onyx; Onyx tablet</t>
  </si>
  <si>
    <t>Longer battery than Paean Nova Air 5G Tablet [PAE-066-05] (14 vs 13 hrs); Lighter than Triton Nimbus X 5G Tablet [TRI-092-06] (505 g vs 535 g)</t>
  </si>
  <si>
    <t>Thetis Onyx</t>
  </si>
  <si>
    <t>Onyx 5G Tablet</t>
  </si>
  <si>
    <t>THE-093-06</t>
  </si>
  <si>
    <t>the Sable SE; Thetis Sable SE; Theetis Sable SE; Sable SE smartphone</t>
  </si>
  <si>
    <t>Lower price than Clotho Quanta Lite Compact Smartphone [CLO-062-07] ($669.99 vs $750.99); Lighter than Iapetus Arc SE Compact Smartphone [IAP-096-05] (159 g vs 165 g)</t>
  </si>
  <si>
    <t>THE-093-07</t>
  </si>
  <si>
    <t>the Onyx Max; Thetis Onyx Max; Theits Onyx Max; Onyx Max tablet</t>
  </si>
  <si>
    <t>Lighter than Eurus Nova Plus 11" Tablet [EUR-088-02] (461 g vs 470 g); Lower price than Athena Orbit Pro 11" Tablet [ATH-064-07] ($711.99 vs $790.99)</t>
  </si>
  <si>
    <t>THE-093-08</t>
  </si>
  <si>
    <t>the Pulse Lite; Thetis Pulse Lite; Theti Pulse Lite; Pulse Lite smartphone</t>
  </si>
  <si>
    <t>Longer battery than Coeus Lumen SE Flagship Smartphone [COE-075-08] (24 vs 23 hrs); Lower price than Alpheus Drift Plus Flagship Smartphone [ALP-082-09] ($859.99 vs $1,068.99)</t>
  </si>
  <si>
    <t>Thetis Pulse</t>
  </si>
  <si>
    <t>Pulse Lite Flagship Smartphone</t>
  </si>
  <si>
    <t>THE-093-09</t>
  </si>
  <si>
    <t>the Orbit; Thetis Orbit; Tehtis Orbit; Orbit smartphone</t>
  </si>
  <si>
    <t>Lower price than Proteus Zen Max Flip Foldable Phone [PRO-070-06] ($937.99 vs $1,080.99); Lighter than Plutus Arc Max Flip Foldable Phone [PLU-100-07] (195 g vs 199 g)</t>
  </si>
  <si>
    <t>Thetis Orbit</t>
  </si>
  <si>
    <t>Orbit Flip Foldable Phone</t>
  </si>
  <si>
    <t>THE-093-10</t>
  </si>
  <si>
    <t>the Volt Air; Thetis Volt Air; Thettis Volt Air; Volt Air smartphone</t>
  </si>
  <si>
    <t>Longer battery than Adrastea Flux X Pro Max Smartphone [ADR-094-09] (29 vs 27 hrs)</t>
  </si>
  <si>
    <t>Volt Air Pro Max Smartphone</t>
  </si>
  <si>
    <t>ADR-094-01</t>
  </si>
  <si>
    <t>the Wave Max; Adrastea Wave Max; Adrasstea Wave Max; Wave Max tablet</t>
  </si>
  <si>
    <t>Lighter than Theia Sable Kids Tablet [THE-081-01] (428 g vs 437 g); Longer battery than Iapetus Blaze Kids Tablet [IAP-096-01] (10 vs 8 hrs)</t>
  </si>
  <si>
    <t>Adrastea Wave</t>
  </si>
  <si>
    <t>Wave Max Kids Tablet</t>
  </si>
  <si>
    <t>ADR-094-02</t>
  </si>
  <si>
    <t>the Rift; Adrastea Rift; Adraseta Rift; Rift smartphone</t>
  </si>
  <si>
    <t>Longer battery than Dike Sable Lite Budget Smartphone [DIK-099-04] (28 vs 24 hrs); Lower price than Pallas Lumen Plus Budget Smartphone [PAL-057-02] ($219.99 vs $281.99)</t>
  </si>
  <si>
    <t>Adrastea Rift</t>
  </si>
  <si>
    <t>Rift Budget Smartphone</t>
  </si>
  <si>
    <t>ADR-094-03</t>
  </si>
  <si>
    <t>the Zen Pro; Adrastea Zen Pro; Adraastea Zen Pro; Zen Pro tablet</t>
  </si>
  <si>
    <t>Longer battery than Peitho Drift Air E-Ink Note Tablet [PEI-083-03] (293 vs 131 hrs); Lower price than Erato Aria E-Ink Note Tablet [ERA-085-03] ($362.99 vs $525.99)</t>
  </si>
  <si>
    <t>Adrastea Zen</t>
  </si>
  <si>
    <t>Zen Pro E-Ink Note Tablet</t>
  </si>
  <si>
    <t>ADR-094-04</t>
  </si>
  <si>
    <t>the Blaze Air; Adrastea Blaze Air; Adarstea Blaze Air; Blaze Air tablet</t>
  </si>
  <si>
    <t>Longer battery than Comus Axis Ultra Drawing Tablet with Stylus [COM-078-08] (12 vs 9 hrs); Lower price than Phobos Quanta X Drawing Tablet with Stylus [PHO-053-07] ($631.99 vs $1,135.99)</t>
  </si>
  <si>
    <t>Adrastea Blaze</t>
  </si>
  <si>
    <t>Blaze Air Drawing Tablet with Stylus</t>
  </si>
  <si>
    <t>ADR-094-05</t>
  </si>
  <si>
    <t>the Blaze; Adrastea Blaze; Addrastea Blaze; Blaze tablet</t>
  </si>
  <si>
    <t>Longer battery than Plutus Drift Air 11" Tablet [PLU-100-04] (14 vs 10 hrs); Lower price than Triton Strata Pro 11" Tablet [TRI-092-05] ($673.99 vs $701.99)</t>
  </si>
  <si>
    <t>Blaze 11" Tablet</t>
  </si>
  <si>
    <t>ADR-094-06</t>
  </si>
  <si>
    <t>the Echo Ultra; Adrastea Echo Ultra; Adratsea Echo Ultra; Echo Ultra smartphone</t>
  </si>
  <si>
    <t>Longer battery than Leucothea Strata Max Flip Foldable Phone [LEU-095-06] (20 vs 17 hrs); Lower price than Panacea Apex Air Flip Foldable Phone [PAN-069-09] ($923.99 vs $1,168.99)</t>
  </si>
  <si>
    <t>Adrastea Echo</t>
  </si>
  <si>
    <t>Echo Ultra Flip Foldable Phone</t>
  </si>
  <si>
    <t>ADR-094-07</t>
  </si>
  <si>
    <t>the Nimbus Lite; Adrastea Nimbus Lite; Adraastea Nimbus Lite; Nimbus Lite smartphone</t>
  </si>
  <si>
    <t>Lighter than Panacea Core SE Flagship Smartphone [PAN-069-08] (184 g vs 196 g); Lower price than Alpheus Drift Plus Flagship Smartphone [ALP-082-09] ($984.99 vs $1,068.99)</t>
  </si>
  <si>
    <t>Adrastea Nimbus</t>
  </si>
  <si>
    <t>ADR-094-08</t>
  </si>
  <si>
    <t>the Echo; Adrastea Echo; Addrastea Echo; Echo tablet</t>
  </si>
  <si>
    <t>Lower price than Pan Aria Plus 13" Pro Tablet [PAN-097-10] ($1,000.99 vs $1,715.99); Lighter than Amphitrite Quanta Air 13" Pro Tablet [AMP-065-08] (581 g vs 643 g)</t>
  </si>
  <si>
    <t>Echo 13" Pro Tablet</t>
  </si>
  <si>
    <t>ADR-094-09</t>
  </si>
  <si>
    <t>the Flux X; Adrastea Flux X; Ardastea Flux X; Flux X smartphone</t>
  </si>
  <si>
    <t>Lighter than Thetis Volt Air Pro Max Smartphone [THE-093-10] (216 g vs 235 g); Lower price than Lethe Drift Lite Pro Max Smartphone [LET-086-10] ($1,493.99 vs $1,541.99)</t>
  </si>
  <si>
    <t>Adrastea Flux</t>
  </si>
  <si>
    <t>Flux X Pro Max Smartphone</t>
  </si>
  <si>
    <t>ADR-094-10</t>
  </si>
  <si>
    <t>the Sable SE; Adrastea Sable SE; Ardastea Sable SE; Sable SE smartphone</t>
  </si>
  <si>
    <t>Longer battery than Tyche Prism Ultra Foldable Phone [TYC-055-10] (26 vs 18 hrs); Lighter than Phorcys Halo SE Foldable Phone [PHO-087-10] (241 g vs 256 g)</t>
  </si>
  <si>
    <t>Adrastea Sable</t>
  </si>
  <si>
    <t>Sable SE Foldable Phone</t>
  </si>
  <si>
    <t>LEU-095-01</t>
  </si>
  <si>
    <t>the Prism X; Leucothea Prism X; Leucoteha Prism X; Prism X tablet</t>
  </si>
  <si>
    <t>Lighter than Pontus Core SE Kids Tablet [PON-063-01] (381 g vs 404 g); Longer battery than Arete Echo Lite Kids Tablet [ARE-054-01] (12 vs 8 hrs)</t>
  </si>
  <si>
    <t>Leucothea Prism</t>
  </si>
  <si>
    <t>Prism X Kids Tablet</t>
  </si>
  <si>
    <t>LEU-095-02</t>
  </si>
  <si>
    <t>the Prism X; Leucothea Prism X; Luecothea Prism X; Prism X tablet</t>
  </si>
  <si>
    <t>Lower price than Eunomia Volt SE 8" Mini Tablet [EUN-056-06] ($300.99 vs $570.99); Lighter than Phobos Aria 8" Mini Tablet [PHO-053-02] (312 g vs 321 g)</t>
  </si>
  <si>
    <t>Prism X 8" Mini Tablet</t>
  </si>
  <si>
    <t>LEU-095-03</t>
  </si>
  <si>
    <t>the Arc Air; Leucothea Arc Air; Leeucothea Arc Air; Arc Air smartphone</t>
  </si>
  <si>
    <t>Longer battery than Leto Spark Lite Rugged Smartphone [LET-077-04] (38 vs 29 hrs); Lower price than Elpis Nova Max Rugged Smartphone [ELP-074-05] ($389.99 vs $771.99)</t>
  </si>
  <si>
    <t>Leucothea Arc</t>
  </si>
  <si>
    <t>Arc Air Rugged Smartphone</t>
  </si>
  <si>
    <t>LEU-095-04</t>
  </si>
  <si>
    <t>the Nimbus; Leucothea Nimbus; Leucoothea Nimbus; Nimbus tablet</t>
  </si>
  <si>
    <t>Lower price than Erato Blaze Pro Drawing Tablet with Stylus [ERA-085-02] ($445.99 vs $502.99); Longer battery than Aletheia Vibe Ultra Drawing Tablet with Stylus [ALE-089-08] (11 vs 9 hrs)</t>
  </si>
  <si>
    <t>Leucothea Nimbus</t>
  </si>
  <si>
    <t>Nimbus Drawing Tablet with Stylus</t>
  </si>
  <si>
    <t>LEU-095-05</t>
  </si>
  <si>
    <t>the Pulse Plus; Leucothea Pulse Plus; Leucotthea Pulse Plus; Pulse Plus tablet</t>
  </si>
  <si>
    <t>Lower price than Leto Drift Ultra E-Ink Note Tablet [LET-077-06] ($481.99 vs $617.99); Lighter than Circe Orbit Plus E-Ink Note Tablet [CIR-068-03] (403 g vs 414 g)</t>
  </si>
  <si>
    <t>Leucothea Pulse</t>
  </si>
  <si>
    <t>Pulse Plus E-Ink Note Tablet</t>
  </si>
  <si>
    <t>LEU-095-06</t>
  </si>
  <si>
    <t>the Strata Max; Leucothea Strata Max; Leucothhea Strata Max; Strata Max smartphone</t>
  </si>
  <si>
    <t>Longer battery than Lachesis Zen Pro Flip Foldable Phone [LAC-071-07] (17 vs 16 hrs); Lighter than Panacea Apex Air Flip Foldable Phone [PAN-069-09] (188 g vs 191 g)</t>
  </si>
  <si>
    <t>Leucothea Strata</t>
  </si>
  <si>
    <t>Strata Max Flip Foldable Phone</t>
  </si>
  <si>
    <t>LEU-095-07</t>
  </si>
  <si>
    <t>the Spark Pro; Leucothea Spark Pro; Leucothe Spark Pro; Spark Pro smartphone</t>
  </si>
  <si>
    <t>Lower price than Dike Aria Flagship Smartphone [DIK-099-09] ($1,100.99 vs $1,267.99); Longer battery than Eurus Axis Pro Flagship Smartphone [EUR-088-08] (30 vs 26 hrs)</t>
  </si>
  <si>
    <t>Leucothea Spark</t>
  </si>
  <si>
    <t>LEU-095-08</t>
  </si>
  <si>
    <t>the Aeon Plus; Leucothea Aeon Plus; Leucotea Aeon Plus; Aeon Plus tablet</t>
  </si>
  <si>
    <t>Lighter than Tyche Lumen Plus 13" Pro Tablet [TYC-055-08] (655 g vs 667 g); Lower price than Phobos Drift Lite 13" Pro Tablet [PHO-053-09] ($1,246.99 vs $1,512.99)</t>
  </si>
  <si>
    <t>Leucothea Aeon</t>
  </si>
  <si>
    <t>Aeon Plus 13" Pro Tablet</t>
  </si>
  <si>
    <t>LEU-095-09</t>
  </si>
  <si>
    <t>the Nova Air; Leucothea Nova Air; Leucothe Nova Air; Nova Air smartphone</t>
  </si>
  <si>
    <t>Lighter than Erato Core Plus Pro Max Smartphone [ERA-085-09] (220 g vs 232 g); Lower price than Dike Lumen Max Pro Max Smartphone [DIK-099-10] ($1,265.99 vs $1,396.99)</t>
  </si>
  <si>
    <t>Leucothea Nova</t>
  </si>
  <si>
    <t>LEU-095-10</t>
  </si>
  <si>
    <t>the Strata Max; Leucothea Strata Max; Lucothea Strata Max; Strata Max smartphone</t>
  </si>
  <si>
    <t>Longer battery than Phorcys Halo SE Foldable Phone [PHO-087-10] (22 vs 18 hrs); Lighter than Athena Onyx Air Foldable Phone [ATH-064-10] (232 g vs 236 g)</t>
  </si>
  <si>
    <t>Strata Max Foldable Phone</t>
  </si>
  <si>
    <t>IAP-096-01</t>
  </si>
  <si>
    <t>the Blaze; Iapetus Blaze; Iapetu Blaze; Blaze tablet</t>
  </si>
  <si>
    <t>Lighter than Helios Nimbus Air Kids Tablet [HEL-073-01] (435 g vs 438 g); Lower price than Styx Spark Lite Kids Tablet [STY-058-01] ($136.99 vs $152.99)</t>
  </si>
  <si>
    <t>Iapetus Blaze</t>
  </si>
  <si>
    <t>Blaze Kids Tablet</t>
  </si>
  <si>
    <t>IAP-096-02</t>
  </si>
  <si>
    <t>the Rift Pro; Iapetus Rift Pro; Iapeuts Rift Pro; Rift Pro tablet</t>
  </si>
  <si>
    <t>Lower price than Aether Drift SE 8" Mini Tablet [AET-080-03] ($220.99 vs $486.99); Longer battery than Circe Spark 8" Mini Tablet [CIR-068-02] (10 vs 9 hrs)</t>
  </si>
  <si>
    <t>Iapetus Rift</t>
  </si>
  <si>
    <t>IAP-096-03</t>
  </si>
  <si>
    <t>the Flux Pro; Iapetus Flux Pro; Iapettus Flux Pro; Flux Pro smartphone</t>
  </si>
  <si>
    <t>Lighter than Coeus Sable Pro Budget Smartphone [COE-075-01] (201 g vs 209 g); Lower price than Aglaea Lumen SE Budget Smartphone [AGL-079-03] ($285.99 vs $373.99)</t>
  </si>
  <si>
    <t>Iapetus Flux</t>
  </si>
  <si>
    <t>Flux Pro Budget Smartphone</t>
  </si>
  <si>
    <t>IAP-096-04</t>
  </si>
  <si>
    <t>the Core; Iapetus Core; Iapetuss Core; Core smartphone</t>
  </si>
  <si>
    <t>Longer battery than Theia Aeon Ultra Rugged Smartphone [THE-081-03] (35 vs 29 hrs); Lighter than Mnemosyne Drift Rugged Smartphone [MNE-061-04] (324 g vs 336 g)</t>
  </si>
  <si>
    <t>Iapetus Core</t>
  </si>
  <si>
    <t>Core Rugged Smartphone</t>
  </si>
  <si>
    <t>IAP-096-05</t>
  </si>
  <si>
    <t>the Arc SE; Iapetus Arc SE; Ipaetus Arc SE; Arc SE smartphone</t>
  </si>
  <si>
    <t>Lower price than Erato Titan Plus Compact Smartphone [ERA-085-06] ($769.99 vs $894.99); Lighter than Nemesis Strata Lite Compact Smartphone [NEM-051-05] (165 g vs 167 g)</t>
  </si>
  <si>
    <t>Iapetus Arc</t>
  </si>
  <si>
    <t>Arc SE Compact Smartphone</t>
  </si>
  <si>
    <t>IAP-096-06</t>
  </si>
  <si>
    <t>the Aria; Iapetus Aria; Iapteus Aria; Aria tablet</t>
  </si>
  <si>
    <t>Lower price than Lethe Echo X Drawing Tablet with Stylus [LET-086-09] ($1,049.99 vs $1,222.99); Lighter than Mnemosyne Vertex Lite Drawing Tablet with Stylus [MNE-061-06] (605 g vs 639 g)</t>
  </si>
  <si>
    <t>Iapetus Aria</t>
  </si>
  <si>
    <t>Aria Drawing Tablet with Stylus</t>
  </si>
  <si>
    <t>IAP-096-07</t>
  </si>
  <si>
    <t>the Echo Lite; Iapetus Echo Lite; Iapettus Echo Lite; Echo Lite smartphone</t>
  </si>
  <si>
    <t>Longer battery than Hypnos Spark Pro Flagship Smartphone [HYP-059-08] (28 vs 27 hrs); Lighter than Elpis Nova Max Flagship Smartphone [ELP-074-08] (176 g vs 196 g)</t>
  </si>
  <si>
    <t>Iapetus Echo</t>
  </si>
  <si>
    <t>Echo Lite Flagship Smartphone</t>
  </si>
  <si>
    <t>IAP-096-08</t>
  </si>
  <si>
    <t>the Pulse SE; Iapetus Pulse SE; Iappetus Pulse SE; Pulse SE tablet</t>
  </si>
  <si>
    <t>Lower price than Helios Arc Max 13" Pro Tablet [HEL-073-09] ($1,341.99 vs $1,711.99); Lighter than Lethe Onyx SE 13" Pro Tablet [LET-086-08] (586 g vs 637 g)</t>
  </si>
  <si>
    <t>Iapetus Pulse</t>
  </si>
  <si>
    <t>Pulse SE 13" Pro Tablet</t>
  </si>
  <si>
    <t>IAP-096-09</t>
  </si>
  <si>
    <t>the Strata Air; Iapetus Strata Air; Iaapetus Strata Air; Strata Air smartphone</t>
  </si>
  <si>
    <t>Longer battery than Athena Apex Pro Pro Max Smartphone [ATH-064-09] (31 vs 26 hrs); Lighter than Styx Drift X Pro Max Smartphone [STY-058-09] (234 g vs 235 g)</t>
  </si>
  <si>
    <t>Iapetus Strata</t>
  </si>
  <si>
    <t>Strata Air Pro Max Smartphone</t>
  </si>
  <si>
    <t>IAP-096-10</t>
  </si>
  <si>
    <t>the Axis Plus; Iapetus Axis Plus; Iappetus Axis Plus; Axis Plus smartphone</t>
  </si>
  <si>
    <t>Lighter than Lachesis Echo Air Foldable Phone [LAC-071-10] (260 g vs 261 g); Longer battery than Hecate Vibe Air Foldable Phone [HEC-052-09] (22 vs 19 hrs)</t>
  </si>
  <si>
    <t>Iapetus Axis</t>
  </si>
  <si>
    <t>PAN-097-01</t>
  </si>
  <si>
    <t>the Aeon Ultra; Pan Aeon Ultra; Pann Aeon Ultra; Aeon Ultra smartphone</t>
  </si>
  <si>
    <t>Lower price than Aether Titan X Budget Smartphone [AET-080-02] ($212.99 vs $393.99); Lighter than Proteus Rift Pro Budget Smartphone [PRO-070-02] (191 g vs 209 g)</t>
  </si>
  <si>
    <t>Pan Aeon</t>
  </si>
  <si>
    <t>Aeon Ultra Budget Smartphone</t>
  </si>
  <si>
    <t>PAN-097-02</t>
  </si>
  <si>
    <t>the Onyx X; Pan Onyx X; Paan Onyx X; Onyx X tablet</t>
  </si>
  <si>
    <t>Longer battery than Elpis Aria SE E-Ink Note Tablet [ELP-074-03] (186 vs 132 hrs); Lower price than Oceanus Nova Plus E-Ink Note Tablet [OCE-060-03] ($317.99 vs $613.99)</t>
  </si>
  <si>
    <t>Pan Onyx</t>
  </si>
  <si>
    <t>PAN-097-03</t>
  </si>
  <si>
    <t>the Prism Max; Pan Prism Max; Paan Prism Max; Prism Max tablet</t>
  </si>
  <si>
    <t>Lower price than Elpis Pulse Pro 8" Mini Tablet [ELP-074-02] ($319.99 vs $359.99); Lighter than Lethe Axis Max 8" Mini Tablet [LET-086-02] (318 g vs 339 g)</t>
  </si>
  <si>
    <t>Pan Prism</t>
  </si>
  <si>
    <t>Prism Max 8" Mini Tablet</t>
  </si>
  <si>
    <t>PAN-097-04</t>
  </si>
  <si>
    <t>the Nova Pro; Pan Nova Pro; Paan Nova Pro; Nova Pro smartphone</t>
  </si>
  <si>
    <t>Lighter than Lethe Lumen Max Rugged Smartphone [LET-086-03] (285 g vs 306 g); Lower price than Elpis Nova Max Rugged Smartphone [ELP-074-05] ($417.99 vs $771.99)</t>
  </si>
  <si>
    <t>Pan Nova</t>
  </si>
  <si>
    <t>Nova Pro Rugged Smartphone</t>
  </si>
  <si>
    <t>PAN-097-05</t>
  </si>
  <si>
    <t>the Aeon Max; Pan Aeon Max; Pann Aeon Max; Aeon Max smartphone</t>
  </si>
  <si>
    <t>Lower price than Anteros Vertex Plus Compact Smartphone [ANT-090-03] ($660.99 vs $677.99); Longer battery than Pontus Vibe Ultra Compact Smartphone [PON-063-06] (22 vs 18 hrs)</t>
  </si>
  <si>
    <t>Aeon Max Compact Smartphone</t>
  </si>
  <si>
    <t>PAN-097-06</t>
  </si>
  <si>
    <t>the Vibe; Pan Vibe; Pann Vibe; Vibe smartphone</t>
  </si>
  <si>
    <t>Lighter than Aletheia Arc SE Flagship Smartphone [ALE-089-07] (191 g vs 199 g); Lower price than Leto Nimbus Lite Flagship Smartphone [LET-077-07] ($853.99 vs $1,148.99)</t>
  </si>
  <si>
    <t>Pan Vibe</t>
  </si>
  <si>
    <t>Vibe Flagship Smartphone</t>
  </si>
  <si>
    <t>PAN-097-07</t>
  </si>
  <si>
    <t>the Volt Pro; Pan Volt Pro; Paan Volt Pro; Volt Pro tablet</t>
  </si>
  <si>
    <t>Lower price than Plutus Pulse SE Drawing Tablet with Stylus [PLU-100-09] ($946.99 vs $1,211.99); Lighter than Lethe Echo X Drawing Tablet with Stylus [LET-086-09] (590 g vs 637 g)</t>
  </si>
  <si>
    <t>Pan Volt</t>
  </si>
  <si>
    <t>Volt Pro Drawing Tablet with Stylus</t>
  </si>
  <si>
    <t>PAN-097-08</t>
  </si>
  <si>
    <t>the Vertex; Pan Vertex; Pann Vertex; Vertex smartphone</t>
  </si>
  <si>
    <t>Lower price than Phorcys Rift Plus Flip Foldable Phone [PHO-087-08] ($958.99 vs $1,153.99); Lighter than Paean Strata SE Flip Foldable Phone [PAE-066-06] (186 g vs 196 g)</t>
  </si>
  <si>
    <t>Pan Vertex</t>
  </si>
  <si>
    <t>Vertex Flip Foldable Phone</t>
  </si>
  <si>
    <t>PAN-097-09</t>
  </si>
  <si>
    <t>the Zen SE; Pan Zen SE; Paan Zen SE; Zen SE smartphone</t>
  </si>
  <si>
    <t>Lighter than Circe Vertex SE Pro Max Smartphone [CIR-068-10] (222 g vs 227 g); Longer battery than Tyche Wave Ultra Pro Max Smartphone [TYC-055-09] (33 vs 31 hrs)</t>
  </si>
  <si>
    <t>Pan Zen</t>
  </si>
  <si>
    <t>Zen SE Pro Max Smartphone</t>
  </si>
  <si>
    <t>PAN-097-10</t>
  </si>
  <si>
    <t>the Aria Plus; Pan Aria Plus; Paan Aria Plus; Aria Plus tablet</t>
  </si>
  <si>
    <t>Longer battery than Circe Prism Max 13" Pro Tablet [CIR-068-09] (13 vs 11 hrs); Lower price than Triton Vibe Air 13" Pro Tablet [TRI-092-09] ($1,715.99 vs $1,825.99)</t>
  </si>
  <si>
    <t>Pan Aria</t>
  </si>
  <si>
    <t>ERE-098-01</t>
  </si>
  <si>
    <t>the Aria Lite; Erebus Aria Lite; Erebbus Aria Lite; Aria Lite tablet</t>
  </si>
  <si>
    <t>Lower price than Aletheia Vibe SE 8" Mini Tablet [ALE-089-03] ($331.99 vs $351.99); Lighter than Aether Drift SE 8" Mini Tablet [AET-080-03] (304 g vs 310 g)</t>
  </si>
  <si>
    <t>Erebus Aria</t>
  </si>
  <si>
    <t>Aria Lite 8" Mini Tablet</t>
  </si>
  <si>
    <t>ERE-098-02</t>
  </si>
  <si>
    <t>the Nimbus Air; Erebus Nimbus Air; Erbeus Nimbus Air; Nimbus Air tablet</t>
  </si>
  <si>
    <t>Lighter than Anteros Drift E-Ink Note Tablet [ANT-090-02] (415 g vs 437 g); Longer battery than Hypnos Axis Ultra E-Ink Note Tablet [HYP-059-05] (153 vs 127 hrs)</t>
  </si>
  <si>
    <t>Erebus Nimbus</t>
  </si>
  <si>
    <t>ERE-098-03</t>
  </si>
  <si>
    <t>the Sable Lite; Erebus Sable Lite; Erebuus Sable Lite; Sable Lite tablet</t>
  </si>
  <si>
    <t>Lower price than Hephaestus Flux Drawing Tablet with Stylus [HEP-076-07] ($502.99 vs $767.99); Lighter than Thetis Volt Lite Drawing Tablet with Stylus [THE-093-04] (613 g vs 619 g)</t>
  </si>
  <si>
    <t>Erebus Sable</t>
  </si>
  <si>
    <t>Sable Lite Drawing Tablet with Stylus</t>
  </si>
  <si>
    <t>ERE-098-04</t>
  </si>
  <si>
    <t>the Nimbus Ultra; Erebus Nimbus Ultra; Erebbus Nimbus Ultra; Nimbus Ultra smartphone</t>
  </si>
  <si>
    <t>Longer battery than Helios Sable SE Compact Smartphone [HEL-073-04] (22 vs 18 hrs); Lighter than Pan Aeon Max Compact Smartphone [PAN-097-05] (159 g vs 163 g)</t>
  </si>
  <si>
    <t>Nimbus Ultra Compact Smartphone</t>
  </si>
  <si>
    <t>ERE-098-05</t>
  </si>
  <si>
    <t>the Blaze Air; Erebus Blaze Air; Erebbus Blaze Air; Blaze Air smartphone</t>
  </si>
  <si>
    <t>Lower price than Elpis Nova Max Rugged Smartphone [ELP-074-05] ($582.99 vs $771.99); Longer battery than Circe Titan Ultra Rugged Smartphone [CIR-068-04] (30 vs 29 hrs)</t>
  </si>
  <si>
    <t>Erebus Blaze</t>
  </si>
  <si>
    <t>Blaze Air Rugged Smartphone</t>
  </si>
  <si>
    <t>ERE-098-06</t>
  </si>
  <si>
    <t>the Nova Pro; Erebus Nova Pro; Erbeus Nova Pro; Nova Pro tablet</t>
  </si>
  <si>
    <t>Lower price than Plutus Rift X 5G Tablet [PLU-100-06] ($649.99 vs $850.99); Longer battery than Peitho Vertex Lite 5G Tablet [PEI-083-07] (12 vs 11 hrs)</t>
  </si>
  <si>
    <t>Erebus Nova</t>
  </si>
  <si>
    <t>Nova Pro 5G Tablet</t>
  </si>
  <si>
    <t>ERE-098-07</t>
  </si>
  <si>
    <t>the Axis X; Erebus Axis X; Erebu Axis X; Axis X tablet</t>
  </si>
  <si>
    <t>Lighter than Pallas Spark 11" Tablet [PAL-057-03] (465 g vs 478 g); Longer battery than Amphitrite Sable Max 11" Tablet [AMP-065-03] (14 vs 13 hrs)</t>
  </si>
  <si>
    <t>Erebus Axis</t>
  </si>
  <si>
    <t>Axis X 11" Tablet</t>
  </si>
  <si>
    <t>ERE-098-08</t>
  </si>
  <si>
    <t>the Flux Ultra; Erebus Flux Ultra; Erebos Flux Ultra; Flux Ultra smartphone</t>
  </si>
  <si>
    <t>Longer battery than Anteros Titan X Flip Foldable Phone [ANT-090-06] (21 vs 19 hrs); Lower price than Circe Drift SE Flip Foldable Phone [CIR-068-07] ($925.99 vs $974.99)</t>
  </si>
  <si>
    <t>Erebus Flux</t>
  </si>
  <si>
    <t>Flux Ultra Flip Foldable Phone</t>
  </si>
  <si>
    <t>ERE-098-09</t>
  </si>
  <si>
    <t>the Apex Max; Erebus Apex Max; Erebuus Apex Max; Apex Max smartphone</t>
  </si>
  <si>
    <t>Longer battery than Aletheia Flux SE Pro Max Smartphone [ALE-089-09] (35 vs 34 hrs); Lower price than Leucothea Nova Air Pro Max Smartphone [LEU-095-09] ($1,123.99 vs $1,265.99)</t>
  </si>
  <si>
    <t>Erebus Apex</t>
  </si>
  <si>
    <t>Apex Max Pro Max Smartphone</t>
  </si>
  <si>
    <t>ERE-098-10</t>
  </si>
  <si>
    <t>the Halo Plus; Erebus Halo Plus; Errebus Halo Plus; Halo Plus smartphone</t>
  </si>
  <si>
    <t>Lower price than Panacea Nova Ultra Foldable Phone [PAN-069-10] ($1,339.99 vs $1,960.99); Lighter than Oceanus Spark Pro Foldable Phone [OCE-060-10] (230 g vs 254 g)</t>
  </si>
  <si>
    <t>Erebus Halo</t>
  </si>
  <si>
    <t>Halo Plus Foldable Phone</t>
  </si>
  <si>
    <t>DIK-099-01</t>
  </si>
  <si>
    <t>the Echo Ultra; Dike Echo Ultra; Diike Echo Ultra; Echo Ultra tablet</t>
  </si>
  <si>
    <t>Lower price than Leucothea Prism X Kids Tablet [LEU-095-01] ($93.99 vs $178.99); Longer battery than Oceanus Aria Air Kids Tablet [OCE-060-01] (11 vs 10 hrs)</t>
  </si>
  <si>
    <t>Dike Echo</t>
  </si>
  <si>
    <t>Echo Ultra Kids Tablet</t>
  </si>
  <si>
    <t>DIK-099-02</t>
  </si>
  <si>
    <t>the Nova Pro; Dike Nova Pro; Dkie Nova Pro; Nova Pro tablet</t>
  </si>
  <si>
    <t>Lower price than Phorcys Halo Ultra E-Ink Note Tablet [PHO-087-04] ($259.99 vs $670.99); Lighter than Anteros Drift E-Ink Note Tablet [ANT-090-02] (429 g vs 437 g)</t>
  </si>
  <si>
    <t>Dike Nova</t>
  </si>
  <si>
    <t>Nova Pro E-Ink Note Tablet</t>
  </si>
  <si>
    <t>DIK-099-03</t>
  </si>
  <si>
    <t>the Wave X; Dike Wave X; Dkie Wave X; Wave X smartphone</t>
  </si>
  <si>
    <t>Lower price than Panacea Crest X Rugged Smartphone [PAN-069-04] ($323.99 vs $642.99); Lighter than Lachesis Titan Plus Rugged Smartphone [LAC-071-04] (306 g vs 340 g)</t>
  </si>
  <si>
    <t>Dike Wave</t>
  </si>
  <si>
    <t>Wave X Rugged Smartphone</t>
  </si>
  <si>
    <t>X, 6GB / 128GB</t>
  </si>
  <si>
    <t>DIK-099-04</t>
  </si>
  <si>
    <t>the Sable Lite; Dike Sable Lite; Diike Sable Lite; Sable Lite smartphone</t>
  </si>
  <si>
    <t>Longer battery than Pan Aeon Ultra Budget Smartphone [PAN-097-01] (24 vs 20 hrs); Lower price than Plutus Vertex Air Budget Smartphone [PLU-100-02] ($355.99 vs $383.99)</t>
  </si>
  <si>
    <t>Dike Sable</t>
  </si>
  <si>
    <t>Sable Lite Budget Smartphone</t>
  </si>
  <si>
    <t>DIK-099-05</t>
  </si>
  <si>
    <t>the Aria SE; Dike Aria SE; Dikke Aria SE; Aria SE tablet</t>
  </si>
  <si>
    <t>Lighter than Arete Aeon 8" Mini Tablet [ARE-054-03] (290 g vs 301 g); Longer battery than Alpheus Volt Plus 8" Mini Tablet [ALP-082-02] (11 vs 9 hrs)</t>
  </si>
  <si>
    <t>Dike Aria</t>
  </si>
  <si>
    <t>Aria SE 8" Mini Tablet</t>
  </si>
  <si>
    <t>DIK-099-06</t>
  </si>
  <si>
    <t>the Quanta Plus; Dike Quanta Plus; Diike Quanta Plus; Quanta Plus smartphone</t>
  </si>
  <si>
    <t>Longer battery than Alpheus Flux Air Compact Smartphone [ALP-082-08] (21 vs 19 hrs); Lower price than Aglaea Spark Lite Compact Smartphone [AGL-079-07] ($545.99 vs $842.99)</t>
  </si>
  <si>
    <t>Dike Quanta</t>
  </si>
  <si>
    <t>Quanta Plus Compact Smartphone</t>
  </si>
  <si>
    <t>DIK-099-07</t>
  </si>
  <si>
    <t>the Pulse SE; Dike Pulse SE; Dkie Pulse SE; Pulse SE smartphone</t>
  </si>
  <si>
    <t>Longer battery than Elpis Echo Lite Flip Foldable Phone [ELP-074-06] (22 vs 18 hrs); Lighter than Eurus Flux Lite Flip Foldable Phone [EUR-088-06] (183 g vs 197 g)</t>
  </si>
  <si>
    <t>Dike Pulse</t>
  </si>
  <si>
    <t>Pulse SE Flip Foldable Phone</t>
  </si>
  <si>
    <t>DIK-099-08</t>
  </si>
  <si>
    <t>the Vertex Lite; Dike Vertex Lite; Dik Vertex Lite; Vertex Lite tablet</t>
  </si>
  <si>
    <t>Lighter than Lethe Echo X Drawing Tablet with Stylus [LET-086-09] (635 g vs 637 g); Lower price than Aletheia Vibe Ultra Drawing Tablet with Stylus [ALE-089-08] ($1,097.99 vs $1,108.99)</t>
  </si>
  <si>
    <t>Dike Vertex</t>
  </si>
  <si>
    <t>DIK-099-09</t>
  </si>
  <si>
    <t>the Aria; Dike Aria; Dikee Aria; Aria smartphone</t>
  </si>
  <si>
    <t>Longer battery than Plutus Axis Plus Flagship Smartphone [PLU-100-08] (28 vs 27 hrs); Lighter than Panacea Core SE Flagship Smartphone [PAN-069-08] (193 g vs 196 g)</t>
  </si>
  <si>
    <t>Aria Flagship Smartphone</t>
  </si>
  <si>
    <t>DIK-099-10</t>
  </si>
  <si>
    <t>the Lumen Max; Dike Lumen Max; Dikke Lumen Max; Lumen Max smartphone</t>
  </si>
  <si>
    <t>Lower price than Iapetus Strata Air Pro Max Smartphone [IAP-096-09] ($1,396.99 vs $1,557.99); Longer battery than Arete Zen Pro Pro Max Smartphone [ARE-054-08] (31 vs 30 hrs)</t>
  </si>
  <si>
    <t>Dike Lumen</t>
  </si>
  <si>
    <t>Lumen Max Pro Max Smartphone</t>
  </si>
  <si>
    <t>PLU-100-01</t>
  </si>
  <si>
    <t>the Halo Air; Plutus Halo Air; Pultus Halo Air; Halo Air tablet</t>
  </si>
  <si>
    <t>Lower price than Aglaea Prism Pro Kids Tablet [AGL-079-01] ($131.99 vs $159.99); Lighter than Lethe Echo Max Kids Tablet [LET-086-01] (411 g vs 426 g)</t>
  </si>
  <si>
    <t>Plutus Halo</t>
  </si>
  <si>
    <t>Halo Air Kids Tablet</t>
  </si>
  <si>
    <t>PLU-100-02</t>
  </si>
  <si>
    <t>the Vertex Air; Plutus Vertex Air; Pultus Vertex Air; Vertex Air smartphone</t>
  </si>
  <si>
    <t>Lighter than Iapetus Flux Pro Budget Smartphone [IAP-096-03] (184 g vs 201 g); Longer battery than Hypnos Arc Max Budget Smartphone [HYP-059-02] (24 vs 23 hrs)</t>
  </si>
  <si>
    <t>Plutus Vertex</t>
  </si>
  <si>
    <t>Vertex Air Budget Smartphone</t>
  </si>
  <si>
    <t>PLU-100-03</t>
  </si>
  <si>
    <t>the Titan Ultra; Plutus Titan Ultra; Pultus Titan Ultra; Titan Ultra tablet</t>
  </si>
  <si>
    <t>Lighter than Pontus Rift Pro 8" Mini Tablet [PON-063-04] (333 g vs 336 g); Lower price than Eunomia Volt SE 8" Mini Tablet [EUN-056-06] ($443.99 vs $570.99)</t>
  </si>
  <si>
    <t>Plutus Titan</t>
  </si>
  <si>
    <t>Titan Ultra 8" Mini Tablet</t>
  </si>
  <si>
    <t>PLU-100-04</t>
  </si>
  <si>
    <t>the Drift Air; Plutus Drift Air; Plutu Drift Air; Drift Air tablet</t>
  </si>
  <si>
    <t>Lighter than Lachesis Wave Air 11" Tablet [LAC-071-05] (478 g vs 487 g); Lower price than Phorcys Aeon Plus 11" Tablet [PHO-087-05] ($455.99 vs $702.99)</t>
  </si>
  <si>
    <t>Plutus Drift</t>
  </si>
  <si>
    <t>Drift Air 11" Tablet</t>
  </si>
  <si>
    <t>PLU-100-05</t>
  </si>
  <si>
    <t>the Echo; Plutus Echo; Plutu Echo; Echo smartphone</t>
  </si>
  <si>
    <t>Lighter than Pan Aeon Max Compact Smartphone [PAN-097-05] (159 g vs 163 g); Lower price than Pothos Vertex Compact Smartphone [POT-072-04] ($743.99 vs $780.99)</t>
  </si>
  <si>
    <t>Plutus Echo</t>
  </si>
  <si>
    <t>Echo Compact Smartphone</t>
  </si>
  <si>
    <t>PLU-100-06</t>
  </si>
  <si>
    <t>the Rift X; Plutus Rift X; Pltuus Rift X; Rift X tablet</t>
  </si>
  <si>
    <t>Lower price than Phorcys Spark Plus 5G Tablet [PHO-087-07] ($850.99 vs $963.99); Longer battery than Tyche Aeon Pro 5G Tablet [TYC-055-06] (11 vs 10 hrs)</t>
  </si>
  <si>
    <t>Plutus Rift</t>
  </si>
  <si>
    <t>Rift X 5G Tablet</t>
  </si>
  <si>
    <t>PLU-100-07</t>
  </si>
  <si>
    <t>the Arc Max; Plutus Arc Max; Pluttus Arc Max; Arc Max smartphone</t>
  </si>
  <si>
    <t>Longer battery than Thetis Orbit Flip Foldable Phone [THE-093-09] (19 vs 17 hrs); Lighter than Hephaestus Volt Air Flip Foldable Phone [HEP-076-08] (199 g vs 200 g)</t>
  </si>
  <si>
    <t>Plutus Arc</t>
  </si>
  <si>
    <t>Arc Max Flip Foldable Phone</t>
  </si>
  <si>
    <t>PLU-100-08</t>
  </si>
  <si>
    <t>the Axis Plus; Plutus Axis Plus; Plutuus Axis Plus; Axis Plus smartphone</t>
  </si>
  <si>
    <t>Lighter than Panacea Core SE Flagship Smartphone [PAN-069-08] (192 g vs 196 g); Longer battery than Eurus Axis Pro Flagship Smartphone [EUR-088-08] (27 vs 26 hrs)</t>
  </si>
  <si>
    <t>Plutus Axis</t>
  </si>
  <si>
    <t>Axis Plus Flagship Smartphone</t>
  </si>
  <si>
    <t>PLU-100-09</t>
  </si>
  <si>
    <t>the Pulse SE; Plutus Pulse SE; Pllutus Pulse SE; Pulse SE tablet</t>
  </si>
  <si>
    <t>Longer battery than Helios Lumen Pro Drawing Tablet with Stylus [HEL-073-05] (12 vs 9 hrs); Lighter than Coeus Nimbus Plus Drawing Tablet with Stylus [COE-075-07] (533 g vs 612 g)</t>
  </si>
  <si>
    <t>Plutus Pulse</t>
  </si>
  <si>
    <t>Pulse SE Drawing Tablet with Stylus</t>
  </si>
  <si>
    <t>PLU-100-10</t>
  </si>
  <si>
    <t>the Nimbus Lite; Plutus Nimbus Lite; Plutuus Nimbus Lite; Nimbus Lite smartphone</t>
  </si>
  <si>
    <t>Lower price than Epimetheus Echo Pro Foldable Phone [EPI-091-10] ($1,584.99 vs $1,959.99); Longer battery than Erato Aria Foldable Phone [ERA-085-10] (22 vs 20 hrs)</t>
  </si>
  <si>
    <t>Plutus Nimbus</t>
  </si>
  <si>
    <t>Nimbus Lite Foldable Phone</t>
  </si>
  <si>
    <t>PER-101-01</t>
  </si>
  <si>
    <t>Networking</t>
  </si>
  <si>
    <t>the Arc X; Perses Arc X; Preses Arc X; Arc X networking</t>
  </si>
  <si>
    <t>FCC, CE, RoHS, Wi-Fi CERTIFIED 7, Bluetooth SIG Qualified</t>
  </si>
  <si>
    <t>Chipset: Qualcomm FastConnect 7800</t>
  </si>
  <si>
    <t>PCIe x1, internal USB 2.0 header (Bluetooth 5.4), 2x external antennas</t>
  </si>
  <si>
    <t>Lower price than Nike Nova Max Wi-Fi 7 PCIe Card [NIK-132-05] ($60.99 vs $115.99); Lighter than Eirene Drift SE Wi-Fi 7 PCIe Card [EIR-112-01] (108 g vs 109 g)</t>
  </si>
  <si>
    <t>gaming, streaming, PC building</t>
  </si>
  <si>
    <t>Perses Arc</t>
  </si>
  <si>
    <t>Arc X Wi-Fi 7 PCIe Card</t>
  </si>
  <si>
    <t>PCIe x1 add-in card</t>
  </si>
  <si>
    <t>Windows 11, Linux (kernel 6.5+)</t>
  </si>
  <si>
    <t>PER-101-02</t>
  </si>
  <si>
    <t>Mouse</t>
  </si>
  <si>
    <t>the Lumen SE; Perses Lumen SE; Perse Lumen SE; Lumen SE mouse</t>
  </si>
  <si>
    <t>FCC, CE, RoHS, Bluetooth SIG Qualified</t>
  </si>
  <si>
    <t>Sensor: 26K DPI optical</t>
  </si>
  <si>
    <t>USB-C, 2.4GHz dongle, Bluetooth 5.1</t>
  </si>
  <si>
    <t>Lighter than Notus Nimbus Air Gaming Mouse [NOT-108-01] (74 g vs 80 g); Lower price than Hyperion Quanta Air Gaming Mouse [HYP-123-04] ($74.99 vs $95.99)</t>
  </si>
  <si>
    <t>gaming, esports</t>
  </si>
  <si>
    <t>Perses Lumen</t>
  </si>
  <si>
    <t>Lumen SE Gaming Mouse</t>
  </si>
  <si>
    <t>Ambidextrous</t>
  </si>
  <si>
    <t>Windows, macOS</t>
  </si>
  <si>
    <t>PER-101-03</t>
  </si>
  <si>
    <t>Webcam</t>
  </si>
  <si>
    <t>the Sable Plus; Perses Sable Plus; Perse Sable Plus; Sable Plus webcam</t>
  </si>
  <si>
    <t>FCC, CE, RoHS, USB-IF Certified</t>
  </si>
  <si>
    <t>3840x2160 @ 30fps, 1080p @ 60fps</t>
  </si>
  <si>
    <t>USB-C (USB 3.0)</t>
  </si>
  <si>
    <t>Lower price than Ceto Nova Pro 4K Webcam [CET-131-07] ($129.99 vs $208.99); Lighter than Themis Nova SE 4K Webcam [THE-145-03] (156 g vs 165 g)</t>
  </si>
  <si>
    <t>video calls, streaming, remote work</t>
  </si>
  <si>
    <t>Perses Sable</t>
  </si>
  <si>
    <t>Sable Plus 4K Webcam</t>
  </si>
  <si>
    <t>Monitor clip / tripod mount</t>
  </si>
  <si>
    <t>UVC; Windows, macOS, ChromeOS</t>
  </si>
  <si>
    <t>PER-101-04</t>
  </si>
  <si>
    <t>Memory</t>
  </si>
  <si>
    <t>the Rift Lite; Perses Rift Lite; Pesres Rift Lite; Rift Lite memory</t>
  </si>
  <si>
    <t>Limited lifetime</t>
  </si>
  <si>
    <t>FCC, CE, RoHS</t>
  </si>
  <si>
    <t>2x 16GB DDR5 288-pin DIMM, 6000 MT/s</t>
  </si>
  <si>
    <t>Lighter than Eucleia Volt 32GB DDR5 RAM Kit [EUC-124-08] (83 g vs 90 g); Lower price than Ares Titan 32GB DDR5 RAM Kit [ARE-140-08] ($168.99 vs $232.99)</t>
  </si>
  <si>
    <t>gaming, multitasking, PC building</t>
  </si>
  <si>
    <t>Perses Rift</t>
  </si>
  <si>
    <t>Rift Lite 32GB DDR5 RAM Kit</t>
  </si>
  <si>
    <t>2x 288-pin DIMM</t>
  </si>
  <si>
    <t>DDR5 desktop boards; XMP 3.0 / EXPO</t>
  </si>
  <si>
    <t>PER-101-05</t>
  </si>
  <si>
    <t>PC Case</t>
  </si>
  <si>
    <t>the Orbit Plus; Perses Orbit Plus; Peress Orbit Plus; Orbit Plus pc case</t>
  </si>
  <si>
    <t>FCC, CE, RoHS, UL 94 V-0 (materials)</t>
  </si>
  <si>
    <t>Front I/O: 1x USB-C 10Gbps, 2x USB-A 3.0, 3.5mm combo audio</t>
  </si>
  <si>
    <t>Lighter than Astraeus Blaze Pro Mid-Tower PC Case [AST-146-02] (7,447 g vs 8,422 g); Lower price than Apollo Crest SE Mid-Tower PC Case [APO-109-08] ($178.99 vs $216.99)</t>
  </si>
  <si>
    <t>PC building, gaming</t>
  </si>
  <si>
    <t>Perses Orbit</t>
  </si>
  <si>
    <t>Orbit Plus Mid-Tower PC Case</t>
  </si>
  <si>
    <t>Mid-tower</t>
  </si>
  <si>
    <t>ATX, Micro-ATX, Mini-ITX; GPUs up to 400mm</t>
  </si>
  <si>
    <t>PER-101-06</t>
  </si>
  <si>
    <t>Power Supply</t>
  </si>
  <si>
    <t>the Aria; Perses Aria; Peerses Aria; Aria power supply</t>
  </si>
  <si>
    <t>10 year limited</t>
  </si>
  <si>
    <t>FCC, CE, RoHS, 80 PLUS Titanium, UL Listed</t>
  </si>
  <si>
    <t>ATX 3.1, native 12V-2x6 (600W) connector, fully modular</t>
  </si>
  <si>
    <t>Lighter than Eris Wave Ultra 850W Power Supply [ERI-148-06] (1,711 g vs 1,867 g)</t>
  </si>
  <si>
    <t>PC building, high-end gaming</t>
  </si>
  <si>
    <t>Perses Aria</t>
  </si>
  <si>
    <t>Aria 850W Power Supply</t>
  </si>
  <si>
    <t>ATX, 150mm depth</t>
  </si>
  <si>
    <t>ATX 3.1 / PCIe 5.1 GPUs</t>
  </si>
  <si>
    <t>PER-101-07</t>
  </si>
  <si>
    <t>Motherboard</t>
  </si>
  <si>
    <t>the Flux Pro; Perses Flux Pro; Perse Flux Pro; Flux Pro motherboard</t>
  </si>
  <si>
    <t>3 year limited</t>
  </si>
  <si>
    <t>Supports AMD Ryzen 7000/8000/9000 (Socket AM5)</t>
  </si>
  <si>
    <t>Rear I/O: 1x HDMI, 6x USB-A, 1x USB-C 10Gbps, 2.5GbE, Wi-Fi 6E</t>
  </si>
  <si>
    <t>Lower price than Eurybia Pulse ATX Motherboard [EUR-104-09] ($229.99 vs $516.99); Lighter than Euterpe Aria Plus ATX Motherboard [EUT-120-08] (1,609 g vs 1,687 g)</t>
  </si>
  <si>
    <t>PC building, gaming, workstation builds</t>
  </si>
  <si>
    <t>Perses Flux</t>
  </si>
  <si>
    <t>Flux Pro ATX Motherboard</t>
  </si>
  <si>
    <t>ATX (305 x 244mm)</t>
  </si>
  <si>
    <t>AMD Ryzen 7000/8000/9000 (Socket AM5)</t>
  </si>
  <si>
    <t>PER-101-08</t>
  </si>
  <si>
    <t>Storage</t>
  </si>
  <si>
    <t>the Lumen Pro; Perses Lumen Pro; Perse Lumen Pro; Lumen Pro storage</t>
  </si>
  <si>
    <t>5 year limited</t>
  </si>
  <si>
    <t>Controller: Phison E26</t>
  </si>
  <si>
    <t>M.2 2280, PCIe 5.0 x4 NVMe</t>
  </si>
  <si>
    <t>Lighter than Notus Echo SE 2TB NVMe SSD [NOT-108-05] (15 g vs 18 g); Lower price than Pheme Flux Air 2TB NVMe SSD [PHE-102-08] ($294.99 vs $296.99)</t>
  </si>
  <si>
    <t>gaming, fast boot, content creation</t>
  </si>
  <si>
    <t>Lumen Pro 2TB NVMe SSD</t>
  </si>
  <si>
    <t>M.2 2280 with heatsink</t>
  </si>
  <si>
    <t>PCIe 5.0 M.2 slot; backward compatible</t>
  </si>
  <si>
    <t>PER-101-09</t>
  </si>
  <si>
    <t>Monitor</t>
  </si>
  <si>
    <t>the Core; Perses Core; Preses Core; Core monitor</t>
  </si>
  <si>
    <t>FCC, CE, RoHS, Energy Star, TUV Rheinland Low Blue Light, VESA DisplayHDR True Black 400</t>
  </si>
  <si>
    <t>Fast IPS, 240Hz</t>
  </si>
  <si>
    <t>2560x1440</t>
  </si>
  <si>
    <t>2x HDMI 2.1, 1x DisplayPort 1.4, USB-C 90W, USB hub</t>
  </si>
  <si>
    <t>Lower price than Astraeus Core Pro 27" 1440p Monitor [AST-146-10] ($596.99 vs $644.99); Lighter than Iris Volt Ultra 27" 1440p Monitor [IRI-130-09] (5,716 g vs 6,654 g)</t>
  </si>
  <si>
    <t>gaming, office, content creation</t>
  </si>
  <si>
    <t>Perses Core</t>
  </si>
  <si>
    <t>Core 27" 1440p Monitor</t>
  </si>
  <si>
    <t>27-inch flat, VESA 100x100</t>
  </si>
  <si>
    <t>HDMI 2.1 / DisplayPort sources; adaptive sync</t>
  </si>
  <si>
    <t>PER-101-10</t>
  </si>
  <si>
    <t>Graphics Card</t>
  </si>
  <si>
    <t>the Arc Max; Perses Arc Max; Peress Arc Max; Arc Max graphics card</t>
  </si>
  <si>
    <t>AMD Radeon RX 7900 XTX 24GB (Perses Arc edition)</t>
  </si>
  <si>
    <t>2x DisplayPort 2.1, 1x HDMI 2.1, 1x USB-C</t>
  </si>
  <si>
    <t>Lighter than Euterpe Volt Ultra Graphics Card [EUT-120-10] (1,743 g vs 2,192 g); Lower price than Phanes Spark Ultra Graphics Card [PHA-138-10] ($1,593.99 vs $1,630.99)</t>
  </si>
  <si>
    <t>gaming, 3D rendering, AI workloads</t>
  </si>
  <si>
    <t>Arc Max Graphics Card</t>
  </si>
  <si>
    <t>2.5-slot, 300mm</t>
  </si>
  <si>
    <t>PCIe 4.0 x16; 650W+ PSU recommended</t>
  </si>
  <si>
    <t>PHE-102-01</t>
  </si>
  <si>
    <t>the Zen X; Pheme Zen X; Pehme Zen X; Zen X mouse</t>
  </si>
  <si>
    <t>Sensor: 12K DPI optical</t>
  </si>
  <si>
    <t>USB-C wired</t>
  </si>
  <si>
    <t>Lower price than Zelus Core SE Gaming Mouse [ZEL-137-04] ($18.99 vs $150.99); Lighter than Cronus Quanta Gaming Mouse [CRO-105-05] (91 g vs 92 g)</t>
  </si>
  <si>
    <t>Pheme Zen</t>
  </si>
  <si>
    <t>Zen X Gaming Mouse</t>
  </si>
  <si>
    <t>Right-handed ergonomic</t>
  </si>
  <si>
    <t>PHE-102-02</t>
  </si>
  <si>
    <t>the Nova; Pheme Nova; Phem Nova; Nova networking</t>
  </si>
  <si>
    <t>Chipset: Intel BE200</t>
  </si>
  <si>
    <t>Lower price than Crius Crest Ultra Wi-Fi 7 PCIe Card [CRI-139-03] ($42.99 vs $95.99); Lighter than Apate Vibe Max Wi-Fi 7 PCIe Card [APA-110-01] (78 g vs 82 g)</t>
  </si>
  <si>
    <t>Pheme Nova</t>
  </si>
  <si>
    <t>Nova Wi-Fi 7 PCIe Card</t>
  </si>
  <si>
    <t>PHE-102-03</t>
  </si>
  <si>
    <t>the Orbit Ultra; Pheme Orbit Ultra; Pheeme Orbit Ultra; Orbit Ultra power supply</t>
  </si>
  <si>
    <t>7 year limited</t>
  </si>
  <si>
    <t>FCC, CE, RoHS, 80 PLUS Gold, UL Listed</t>
  </si>
  <si>
    <t>ATX 3.1, native 12V-2x6 (600W) connector, semi-modular</t>
  </si>
  <si>
    <t>Lighter than Aidos Wave X 850W Power Supply [AID-135-04] (1,723 g vs 2,205 g); Lower price than Kairos Halo Air 850W Power Supply [KAI-142-06] ($93.99 vs $113.99)</t>
  </si>
  <si>
    <t>Pheme Orbit</t>
  </si>
  <si>
    <t>Orbit Ultra 850W Power Supply</t>
  </si>
  <si>
    <t>PHE-102-04</t>
  </si>
  <si>
    <t>the Crest Pro; Pheme Crest Pro; Pheeme Crest Pro; Crest Pro webcam</t>
  </si>
  <si>
    <t>Lighter than Harmonia Vibe 4K Webcam [HAR-106-06] (146 g vs 152 g); Lower price than Hymenaeus Drift Plus 4K Webcam [HYM-121-03] ($107.99 vs $114.99)</t>
  </si>
  <si>
    <t>Pheme Crest</t>
  </si>
  <si>
    <t>Crest Pro 4K Webcam</t>
  </si>
  <si>
    <t>PHE-102-05</t>
  </si>
  <si>
    <t>Cooling</t>
  </si>
  <si>
    <t>the Lumen Lite; Pheme Lumen Lite; Pheeme Lumen Lite; Lumen Lite cooling</t>
  </si>
  <si>
    <t>6 year limited</t>
  </si>
  <si>
    <t>3x 4-pin PWM fans, 3-pin pump header, ARGB 5V; LGA1700/LGA1851/AM5 mounts</t>
  </si>
  <si>
    <t>Lower price than Hestia Nimbus 360mm AIO CPU Cooler [HES-116-07] ($125.99 vs $210.99); Lighter than Ares Crest 360mm AIO CPU Cooler [ARE-140-09] (1,678 g vs 1,771 g)</t>
  </si>
  <si>
    <t>overclocking, gaming, quiet builds</t>
  </si>
  <si>
    <t>Pheme Lumen</t>
  </si>
  <si>
    <t>Lumen Lite 360mm AIO CPU Cooler</t>
  </si>
  <si>
    <t>360mm radiator</t>
  </si>
  <si>
    <t>LGA1700, LGA1851, AM5</t>
  </si>
  <si>
    <t>PHE-102-06</t>
  </si>
  <si>
    <t>the Echo; Pheme Echo; Phmee Echo; Echo memory</t>
  </si>
  <si>
    <t>Lighter than Psyche Crest Pro 32GB DDR5 RAM Kit [PSY-144-04] (70 g vs 84 g); Lower price than Zelus Spark Ultra 32GB DDR5 RAM Kit [ZEL-137-05] ($160.99 vs $177.99)</t>
  </si>
  <si>
    <t>Pheme Echo</t>
  </si>
  <si>
    <t>Echo 32GB DDR5 RAM Kit</t>
  </si>
  <si>
    <t>PHE-102-07</t>
  </si>
  <si>
    <t>Docking Station</t>
  </si>
  <si>
    <t>the Sable Lite; Pheme Sable Lite; Phheme Sable Lite; Sable Lite docking station</t>
  </si>
  <si>
    <t>FCC, CE, RoHS, USB-IF Certified, UL Listed</t>
  </si>
  <si>
    <t>2x HDMI 2.0, 1x DisplayPort 1.4, 3x USB-A 3.2, 2x USB-C, 2.5GbE, SD card, 100W PD</t>
  </si>
  <si>
    <t>Lower price than Apate Aria USB-C Docking Station [APA-110-07] ($181.99 vs $269.99); Lighter than Eros Blaze X USB-C Docking Station [ERO-134-06] (456 g vs 466 g)</t>
  </si>
  <si>
    <t>office, remote work, multi-monitor</t>
  </si>
  <si>
    <t>Pheme Sable</t>
  </si>
  <si>
    <t>Sable Lite USB-C Docking Station</t>
  </si>
  <si>
    <t>Desktop dock</t>
  </si>
  <si>
    <t>USB-C / Thunderbolt laptops (Windows, macOS)</t>
  </si>
  <si>
    <t>PHE-102-08</t>
  </si>
  <si>
    <t>the Flux Air; Pheme Flux Air; Phheme Flux Air; Flux Air storage</t>
  </si>
  <si>
    <t>Lighter than Kairos Apex SE 2TB NVMe SSD [KAI-142-07] (13 g vs 25 g)</t>
  </si>
  <si>
    <t>Pheme Flux</t>
  </si>
  <si>
    <t>Flux Air 2TB NVMe SSD</t>
  </si>
  <si>
    <t>PHE-102-09</t>
  </si>
  <si>
    <t>the Axis Lite; Pheme Axis Lite; Pehme Axis Lite; Axis Lite motherboard</t>
  </si>
  <si>
    <t>Rear I/O: 1x HDMI, 1x DisplayPort, 8x USB-A, 2x USB-C 20Gbps, 2.5GbE, Wi-Fi 7</t>
  </si>
  <si>
    <t>Lower price than Phoebe Nova X ATX Motherboard [PHO-143-08] ($322.99 vs $337.99)</t>
  </si>
  <si>
    <t>Pheme Axis</t>
  </si>
  <si>
    <t>Axis Lite ATX Motherboard</t>
  </si>
  <si>
    <t>PHE-102-10</t>
  </si>
  <si>
    <t>the Wave Ultra; Pheme Wave Ultra; Pheeme Wave Ultra; Wave Ultra graphics card</t>
  </si>
  <si>
    <t>NVIDIA GeForce RTX 4080 Super 16GB (Pheme Wave edition)</t>
  </si>
  <si>
    <t>3x DisplayPort 1.4a, 1x HDMI 2.1a</t>
  </si>
  <si>
    <t>Lighter than Nike Arc Lite Graphics Card [NIK-132-10] (1,784 g vs 2,071 g); Lower price than Euterpe Volt Ultra Graphics Card [EUT-120-10] ($880.99 vs $921.99)</t>
  </si>
  <si>
    <t>Pheme Wave</t>
  </si>
  <si>
    <t>Wave Ultra Graphics Card</t>
  </si>
  <si>
    <t>HER-103-01</t>
  </si>
  <si>
    <t>the Wave; Hermes Wave; Hemres Wave; Wave mouse</t>
  </si>
  <si>
    <t>Lower price than Thalassa Crest Max Gaming Mouse [THA-126-02] ($50.99 vs $71.99); Lighter than Pheme Zen X Gaming Mouse [PHE-102-01] (85 g vs 91 g)</t>
  </si>
  <si>
    <t>Hermes Wave</t>
  </si>
  <si>
    <t>Wave Gaming Mouse</t>
  </si>
  <si>
    <t>HER-103-02</t>
  </si>
  <si>
    <t>Case Fans</t>
  </si>
  <si>
    <t>the Arc X; Hermes Arc X; Hemres Arc X; Arc X case fans</t>
  </si>
  <si>
    <t>4-pin PWM, 3-pin 5V ARGB, daisy-chain connectors</t>
  </si>
  <si>
    <t>Lower price than Bia Volt Lite RGB Case Fan 3-Pack [BIA-107-01] ($73.99 vs $76.99); Lighter than Geras Flux RGB Case Fan 3-Pack [GER-133-01] (405 g vs 517 g)</t>
  </si>
  <si>
    <t>PC building, cooling, RGB builds</t>
  </si>
  <si>
    <t>Hermes Arc</t>
  </si>
  <si>
    <t>Arc X RGB Case Fan 3-Pack</t>
  </si>
  <si>
    <t>3x 120mm fans</t>
  </si>
  <si>
    <t>4-pin PWM + 3-pin 5V ARGB headers</t>
  </si>
  <si>
    <t>HER-103-03</t>
  </si>
  <si>
    <t>the Vibe Lite; Hermes Vibe Lite; Hermess Vibe Lite; Vibe Lite networking</t>
  </si>
  <si>
    <t>Chipset: MediaTek MT7927</t>
  </si>
  <si>
    <t>Lighter than Eirene Drift SE Wi-Fi 7 PCIe Card [EIR-112-01] (86 g vs 109 g); Lower price than Thalassa Volt Lite Wi-Fi 7 PCIe Card [THA-126-03] ($79.99 vs $125.99)</t>
  </si>
  <si>
    <t>Hermes Vibe</t>
  </si>
  <si>
    <t>Vibe Lite Wi-Fi 7 PCIe Card</t>
  </si>
  <si>
    <t>HER-103-04</t>
  </si>
  <si>
    <t>the Wave X; Hermes Wave X; Hermess Wave X; Wave X docking station</t>
  </si>
  <si>
    <t>1x HDMI 2.0, 2x USB-A, 1x USB-C, SD card, 100W PD pass-through</t>
  </si>
  <si>
    <t>Lower price than Hymenaeus Sable X USB-C Docking Station [HYM-121-06] ($94.99 vs $325.99); Lighter than Pheme Sable Lite USB-C Docking Station [PHE-102-07] (399 g vs 456 g)</t>
  </si>
  <si>
    <t>Wave X USB-C Docking Station</t>
  </si>
  <si>
    <t>HER-103-05</t>
  </si>
  <si>
    <t>the Blaze Max; Hermes Blaze Max; Herems Blaze Max; Blaze Max pc case</t>
  </si>
  <si>
    <t>Lower price than Harmonia Pulse SE Mid-Tower PC Case [HAR-106-04] ($136.99 vs $150.99)</t>
  </si>
  <si>
    <t>Hermes Blaze</t>
  </si>
  <si>
    <t>Blaze Max Mid-Tower PC Case</t>
  </si>
  <si>
    <t>HER-103-06</t>
  </si>
  <si>
    <t>the Wave Air; Hermes Wave Air; Hemres Wave Air; Wave Air power supply</t>
  </si>
  <si>
    <t>FCC, CE, RoHS, 80 PLUS Platinum, UL Listed</t>
  </si>
  <si>
    <t>Lighter than Zelus Lumen 850W Power Supply [ZEL-137-06] (2,215 g vs 2,237 g); Lower price than Eurybia Aeon SE 850W Power Supply [EUR-104-06] ($169.99 vs $186.99)</t>
  </si>
  <si>
    <t>Wave Air 850W Power Supply</t>
  </si>
  <si>
    <t>HER-103-07</t>
  </si>
  <si>
    <t>the Lumen SE; Hermes Lumen SE; Hemres Lumen SE; Lumen SE webcam</t>
  </si>
  <si>
    <t>Lighter than Hymenaeus Drift Plus 4K Webcam [HYM-121-03] (165 g vs 172 g)</t>
  </si>
  <si>
    <t>Hermes Lumen</t>
  </si>
  <si>
    <t>Lumen SE 4K Webcam</t>
  </si>
  <si>
    <t>HER-103-08</t>
  </si>
  <si>
    <t>the Rift X; Hermes Rift X; Heermes Rift X; Rift X motherboard</t>
  </si>
  <si>
    <t>Supports Intel Core Ultra 200S (LGA1851)</t>
  </si>
  <si>
    <t>Lower price than Themis Nimbus X ATX Motherboard [THE-145-09] ($310.99 vs $374.99); Lighter than Phoebe Nova X ATX Motherboard [PHO-143-08] (1,654 g vs 1,680 g)</t>
  </si>
  <si>
    <t>Hermes Rift</t>
  </si>
  <si>
    <t>Rift X ATX Motherboard</t>
  </si>
  <si>
    <t>Intel Core Ultra 200S (LGA1851)</t>
  </si>
  <si>
    <t>HER-103-09</t>
  </si>
  <si>
    <t>the Sable Ultra; Hermes Sable Ultra; Herme Sable Ultra; Sable Ultra processor</t>
  </si>
  <si>
    <t>Hermes Sable 16-core / 32-thread, up to 5.5 GHz</t>
  </si>
  <si>
    <t>None (discrete GPU required)</t>
  </si>
  <si>
    <t>Lower price than Zelus Lumen Lite Desktop CPU [ZEL-137-09] ($575.99 vs $685.99); Lighter than Phoebe Core Pro Desktop CPU [PHO-143-05] (48 g vs 58 g)</t>
  </si>
  <si>
    <t>gaming, content creation, workstation builds</t>
  </si>
  <si>
    <t>Hermes Sable</t>
  </si>
  <si>
    <t>Sable Ultra Desktop CPU</t>
  </si>
  <si>
    <t>Desktop LGA package</t>
  </si>
  <si>
    <t>Hermes S1 socket motherboards</t>
  </si>
  <si>
    <t>HER-103-10</t>
  </si>
  <si>
    <t>the Wave SE; Hermes Wave SE; Hermmes Wave SE; Wave SE monitor</t>
  </si>
  <si>
    <t>QD-OLED, 360Hz</t>
  </si>
  <si>
    <t>Lighter than Hyperion Arc Ultra 27" 1440p Monitor [HYP-123-10] (6,844 g vs 6,938 g); Lower price than Crius Vertex X 27" 1440p Monitor [CRI-139-10] ($615.99 vs $623.99)</t>
  </si>
  <si>
    <t>Wave SE 27" 1440p Monitor</t>
  </si>
  <si>
    <t>EUR-104-01</t>
  </si>
  <si>
    <t>the Core; Eurybia Core; Euribia Core; Core case fans</t>
  </si>
  <si>
    <t>Lower price than Kratos Lumen RGB Case Fan 3-Pack [KRA-147-03] ($72.99 vs $76.99); Lighter than Eucleia Halo RGB Case Fan 3-Pack [EUC-124-01] (516 g vs 519 g)</t>
  </si>
  <si>
    <t>Eurybia Core</t>
  </si>
  <si>
    <t>Core RGB Case Fan 3-Pack</t>
  </si>
  <si>
    <t>EUR-104-02</t>
  </si>
  <si>
    <t>the Quanta SE; Eurybia Quanta SE; Euurybia Quanta SE; Quanta SE storage</t>
  </si>
  <si>
    <t>USB-C (USB 3.2 Gen 1)</t>
  </si>
  <si>
    <t>Lower price than Atlas Aria Pro 4TB External Hard Drive [ATL-122-05] ($109.99 vs $139.99); Lighter than Geras Strata Air 4TB External Hard Drive [GER-133-07] (215 g vs 249 g)</t>
  </si>
  <si>
    <t>backup, media storage</t>
  </si>
  <si>
    <t>Eurybia Quanta</t>
  </si>
  <si>
    <t>Quanta SE 4TB External Hard Drive</t>
  </si>
  <si>
    <t>2.5-inch portable</t>
  </si>
  <si>
    <t>Windows, macOS (exFAT)</t>
  </si>
  <si>
    <t>EUR-104-03</t>
  </si>
  <si>
    <t>the Pulse Max; Eurybia Pulse Max; Eruybia Pulse Max; Pulse Max mouse</t>
  </si>
  <si>
    <t>Sensor: 36K DPI optical</t>
  </si>
  <si>
    <t>Longer battery than Perses Lumen SE Gaming Mouse [PER-101-02] (94 vs 92 hrs); Lighter than Cronus Quanta Gaming Mouse [CRO-105-05] (74 g vs 92 g)</t>
  </si>
  <si>
    <t>Eurybia Pulse</t>
  </si>
  <si>
    <t>Pulse Max Gaming Mouse</t>
  </si>
  <si>
    <t>EUR-104-04</t>
  </si>
  <si>
    <t>the Titan SE; Eurybia Titan SE; Urybia Titan SE; Titan SE webcam</t>
  </si>
  <si>
    <t>Lighter than Eileithyia Nimbus 4K Webcam [EIL-149-01] (145 g vs 163 g); Lower price than Hermes Lumen SE 4K Webcam [HER-103-07] ($137.99 vs $227.99)</t>
  </si>
  <si>
    <t>Eurybia Titan</t>
  </si>
  <si>
    <t>Titan SE 4K Webcam</t>
  </si>
  <si>
    <t>EUR-104-05</t>
  </si>
  <si>
    <t>the Wave; Eurybia Wave; Euryiba Wave; Wave cooling</t>
  </si>
  <si>
    <t>Lighter than Notus Wave Lite 360mm AIO CPU Cooler [NOT-108-06] (1,630 g vs 1,645 g); Lower price than Ares Crest 360mm AIO CPU Cooler [ARE-140-09] ($169.99 vs $245.99)</t>
  </si>
  <si>
    <t>Eurybia Wave</t>
  </si>
  <si>
    <t>Wave 360mm AIO CPU Cooler</t>
  </si>
  <si>
    <t>EUR-104-06</t>
  </si>
  <si>
    <t>the Aeon SE; Eurybia Aeon SE; Eruybia Aeon SE; Aeon SE power supply</t>
  </si>
  <si>
    <t>Lower price than Thalassa Apex Air 850W Power Supply [THA-126-07] ($186.99 vs $194.99); Lighter than Zelus Lumen 850W Power Supply [ZEL-137-06] (2,219 g vs 2,237 g)</t>
  </si>
  <si>
    <t>Eurybia Aeon</t>
  </si>
  <si>
    <t>Aeon SE 850W Power Supply</t>
  </si>
  <si>
    <t>EUR-104-07</t>
  </si>
  <si>
    <t>the Quanta SE; Eurybia Quanta SE; Eruybia Quanta SE; Quanta SE memory</t>
  </si>
  <si>
    <t>2x 16GB DDR5 288-pin DIMM, 6400 MT/s</t>
  </si>
  <si>
    <t>Lower price than Nyx Crest 32GB DDR5 RAM Kit [NYX-115-06] ($204.99 vs $226.99); Lighter than Astraeus Pulse Air 32GB DDR5 RAM Kit [AST-146-05] (80 g vs 87 g)</t>
  </si>
  <si>
    <t>Quanta SE 32GB DDR5 RAM Kit</t>
  </si>
  <si>
    <t>EUR-104-08</t>
  </si>
  <si>
    <t>the Arc; Eurybia Arc; Eurrybia Arc; Arc processor</t>
  </si>
  <si>
    <t>Eurybia Arc 8-core / 16-thread, up to 5.1 GHz</t>
  </si>
  <si>
    <t>Lighter than Phoebe Core Pro Desktop CPU [PHO-143-05] (41 g vs 58 g); Lower price than Nyx Echo X Desktop CPU [NYX-115-10] ($342.99 vs $609.99)</t>
  </si>
  <si>
    <t>Eurybia Arc</t>
  </si>
  <si>
    <t>Arc Desktop CPU</t>
  </si>
  <si>
    <t>Eurybia S1 socket motherboards</t>
  </si>
  <si>
    <t>EUR-104-09</t>
  </si>
  <si>
    <t>the Pulse; Eurybia Pulse; Euryiba Pulse; Pulse motherboard</t>
  </si>
  <si>
    <t>Rear I/O: USB4 (2x USB-C 40Gbps), 10x USB-A, 10GbE + 2.5GbE, Wi-Fi 7</t>
  </si>
  <si>
    <t>Lighter than Urania Lumen X ATX Motherboard [URA-136-08] (1,284 g vs 1,469 g); Lower price than Bia Nimbus Air ATX Motherboard [BIA-107-10] ($516.99 vs $578.99)</t>
  </si>
  <si>
    <t>Pulse ATX Motherboard</t>
  </si>
  <si>
    <t>EUR-104-10</t>
  </si>
  <si>
    <t>the Axis Plus; Eurybia Axis Plus; Eruybia Axis Plus; Axis Plus monitor</t>
  </si>
  <si>
    <t>Lighter than Hera Vertex Air 27" 1440p Monitor [HER-129-08] (6,532 g vs 7,097 g); Lower price than Palaemon Nimbus SE 27" 1440p Monitor [PAL-127-09] ($618.99 vs $672.99)</t>
  </si>
  <si>
    <t>Eurybia Axis</t>
  </si>
  <si>
    <t>Axis Plus 27" 1440p Monitor</t>
  </si>
  <si>
    <t>CRO-105-01</t>
  </si>
  <si>
    <t>the Prism; Cronus Prism; Kronus Prism; Prism memory</t>
  </si>
  <si>
    <t>2x 16GB DDR5 288-pin DIMM, 5200 MT/s</t>
  </si>
  <si>
    <t>Lower price than Hymenaeus Blaze X 32GB DDR5 RAM Kit [HYM-121-05] ($86.99 vs $225.99); Lighter than Eris Aria 32GB DDR5 RAM Kit [ERI-148-04] (63 g vs 82 g)</t>
  </si>
  <si>
    <t>Cronus Prism</t>
  </si>
  <si>
    <t>Prism 32GB DDR5 RAM Kit</t>
  </si>
  <si>
    <t>CRO-105-02</t>
  </si>
  <si>
    <t>the Axis; Cronus Axis; Kronus Axis; Axis case fans</t>
  </si>
  <si>
    <t>Lighter than Eurybia Core RGB Case Fan 3-Pack [EUR-104-01] (455 g vs 516 g); Lower price than Crius Nimbus X RGB Case Fan 3-Pack [CRI-139-02] ($89.99 vs $94.99)</t>
  </si>
  <si>
    <t>Cronus Axis</t>
  </si>
  <si>
    <t>Axis RGB Case Fan 3-Pack</t>
  </si>
  <si>
    <t>CRO-105-03</t>
  </si>
  <si>
    <t>the Zen Lite; Cronus Zen Lite; Crnous Zen Lite; Zen Lite cooling</t>
  </si>
  <si>
    <t>Lighter than Thalassa Quanta SE 360mm AIO CPU Cooler [THA-126-04] (1,800 g vs 1,864 g); Lower price than Astraeus Volt Pro 360mm AIO CPU Cooler [AST-146-04] ($106.99 vs $168.99)</t>
  </si>
  <si>
    <t>Cronus Zen</t>
  </si>
  <si>
    <t>Zen Lite 360mm AIO CPU Cooler</t>
  </si>
  <si>
    <t>CRO-105-04</t>
  </si>
  <si>
    <t>the Wave; Cronus Wave; Croonus Wave; Wave storage</t>
  </si>
  <si>
    <t>Lighter than Geras Strata Air 4TB External Hard Drive [GER-133-07] (241 g vs 249 g); Lower price than Hades Rift Pro 4TB External Hard Drive [HAD-119-05] ($136.99 vs $151.99)</t>
  </si>
  <si>
    <t>Cronus Wave</t>
  </si>
  <si>
    <t>Wave 4TB External Hard Drive</t>
  </si>
  <si>
    <t>CRO-105-05</t>
  </si>
  <si>
    <t>the Quanta; Cronus Quanta; Croonus Quanta; Quanta mouse</t>
  </si>
  <si>
    <t>Longer battery than Crius Nova Pro Gaming Mouse [CRI-139-01] (114 vs 73 hrs); Lighter than Hyperion Quanta Air Gaming Mouse [HYP-123-04] (92 g vs 93 g)</t>
  </si>
  <si>
    <t>Cronus Quanta</t>
  </si>
  <si>
    <t>Quanta Gaming Mouse</t>
  </si>
  <si>
    <t>CRO-105-06</t>
  </si>
  <si>
    <t>the Quanta SE; Cronus Quanta SE; Cronnus Quanta SE; Quanta SE webcam</t>
  </si>
  <si>
    <t>Lighter than Eirene Wave X 4K Webcam [EIR-112-06] (130 g vs 154 g); Lower price than Iris Arc 4K Webcam [IRI-130-05] ($203.99 vs $207.99)</t>
  </si>
  <si>
    <t>Quanta SE 4K Webcam</t>
  </si>
  <si>
    <t>CRO-105-07</t>
  </si>
  <si>
    <t>the Core; Cronus Core; Cronuus Core; Core docking station</t>
  </si>
  <si>
    <t>Lower price than Aidos Quanta Ultra USB-C Docking Station [AID-135-06] ($241.99 vs $247.99); Lighter than Hestia Lumen Lite USB-C Docking Station [HES-116-04] (418 g vs 476 g)</t>
  </si>
  <si>
    <t>Cronus Core</t>
  </si>
  <si>
    <t>Core USB-C Docking Station</t>
  </si>
  <si>
    <t>CRO-105-08</t>
  </si>
  <si>
    <t>the Drift Lite; Cronus Drift Lite; Croonus Drift Lite; Drift Lite motherboard</t>
  </si>
  <si>
    <t>Lighter than Phoebe Nova X ATX Motherboard [PHO-143-08] (1,607 g vs 1,680 g); Lower price than Enyo Volt Air ATX Motherboard [ENY-114-08] ($368.99 vs $491.99)</t>
  </si>
  <si>
    <t>Cronus Drift</t>
  </si>
  <si>
    <t>Drift Lite ATX Motherboard</t>
  </si>
  <si>
    <t>CRO-105-09</t>
  </si>
  <si>
    <t>the Crest X; Cronus Crest X; Cronos Crest X; Crest X monitor</t>
  </si>
  <si>
    <t>FCC, CE, RoHS, Energy Star, TUV Rheinland Low Blue Light, VESA DisplayHDR 600</t>
  </si>
  <si>
    <t>2x HDMI 2.1, 1x DisplayPort 1.4</t>
  </si>
  <si>
    <t>Lighter than Nyx Lumen Max 27" 1440p Monitor [NYX-115-08] (5,284 g vs 5,581 g); Lower price than Notus Core Air 27" 1440p Monitor [NOT-108-09] ($371.99 vs $636.99)</t>
  </si>
  <si>
    <t>Cronus Crest</t>
  </si>
  <si>
    <t>Crest X 27" 1440p Monitor</t>
  </si>
  <si>
    <t>CRO-105-10</t>
  </si>
  <si>
    <t>the Echo; Cronus Echo; Cronnus Echo; Echo graphics card</t>
  </si>
  <si>
    <t>NVIDIA GeForce RTX 4070 Super 12GB (Cronus Echo edition)</t>
  </si>
  <si>
    <t>Lower price than Eos Spark X Graphics Card [EOS-111-10] ($569.99 vs $1,010.99); Lighter than Perses Arc Max Graphics Card [PER-101-10] (875 g vs 1,743 g)</t>
  </si>
  <si>
    <t>Cronus Echo</t>
  </si>
  <si>
    <t>Echo Graphics Card</t>
  </si>
  <si>
    <t>2-slot, 245mm</t>
  </si>
  <si>
    <t>HAR-106-01</t>
  </si>
  <si>
    <t>the Halo Lite; Harmonia Halo Lite; Harmnoia Halo Lite; Halo Lite case fans</t>
  </si>
  <si>
    <t>Lower price than Bia Volt Lite RGB Case Fan 3-Pack [BIA-107-01] ($31.99 vs $76.99); Lighter than Eucleia Halo RGB Case Fan 3-Pack [EUC-124-01] (491 g vs 519 g)</t>
  </si>
  <si>
    <t>Harmonia Halo</t>
  </si>
  <si>
    <t>Halo Lite RGB Case Fan 3-Pack</t>
  </si>
  <si>
    <t>HAR-106-02</t>
  </si>
  <si>
    <t>the Prism X; Harmonia Prism X; Harmnoia Prism X; Prism X networking</t>
  </si>
  <si>
    <t>Lower price than Aphrodite Vertex Max Wi-Fi 7 PCIe Card [APH-141-03] ($49.99 vs $107.99); Lighter than Thalassa Volt Lite Wi-Fi 7 PCIe Card [THA-126-03] (78 g vs 79 g)</t>
  </si>
  <si>
    <t>Harmonia Prism</t>
  </si>
  <si>
    <t>Prism X Wi-Fi 7 PCIe Card</t>
  </si>
  <si>
    <t>HAR-106-03</t>
  </si>
  <si>
    <t>the Strata; Harmonia Strata; Harmoniia Strata; Strata mouse</t>
  </si>
  <si>
    <t>Lower price than Hestia Halo Gaming Mouse [HES-116-03] ($139.99 vs $153.99); Lighter than Hyperion Quanta Air Gaming Mouse [HYP-123-04] (77 g vs 93 g)</t>
  </si>
  <si>
    <t>Harmonia Strata</t>
  </si>
  <si>
    <t>Strata Gaming Mouse</t>
  </si>
  <si>
    <t>HAR-106-04</t>
  </si>
  <si>
    <t>the Pulse SE; Harmonia Pulse SE; Harmmonia Pulse SE; Pulse SE pc case</t>
  </si>
  <si>
    <t>Lighter than Phoebe Blaze SE Mid-Tower PC Case [PHO-143-02] (7,116 g vs 7,917 g); Lower price than Urania Arc X Mid-Tower PC Case [URA-136-06] ($150.99 vs $158.99)</t>
  </si>
  <si>
    <t>Harmonia Pulse</t>
  </si>
  <si>
    <t>Pulse SE Mid-Tower PC Case</t>
  </si>
  <si>
    <t>HAR-106-05</t>
  </si>
  <si>
    <t>Keyboard</t>
  </si>
  <si>
    <t>the Halo; Harmonia Halo; Harmonnia Halo; Halo keyboard</t>
  </si>
  <si>
    <t>Lighter than Eirene Axis Max Mechanical Keyboard [EIR-112-07] (900 g vs 1,039 g); Longer battery than Atlas Strata Ultra Mechanical Keyboard [ATL-122-07] (258 vs 220 hrs)</t>
  </si>
  <si>
    <t>gaming, typing, office</t>
  </si>
  <si>
    <t>Halo Mechanical Keyboard</t>
  </si>
  <si>
    <t>TKL</t>
  </si>
  <si>
    <t>Windows, macOS, Linux</t>
  </si>
  <si>
    <t>HAR-106-06</t>
  </si>
  <si>
    <t>the Vibe; Harmonia Vibe; Harmoni Vibe; Vibe webcam</t>
  </si>
  <si>
    <t>Lower price than Enyo Titan Ultra 4K Webcam [ENY-114-06] ($173.99 vs $223.99); Lighter than Hestia Titan Pro 4K Webcam [HES-116-01] (152 g vs 168 g)</t>
  </si>
  <si>
    <t>Harmonia Vibe</t>
  </si>
  <si>
    <t>Vibe 4K Webcam</t>
  </si>
  <si>
    <t>HAR-106-07</t>
  </si>
  <si>
    <t>the Lumen Air; Harmonia Lumen Air; Harmoni Lumen Air; Lumen Air memory</t>
  </si>
  <si>
    <t>Lower price than Eucleia Volt 32GB DDR5 RAM Kit [EUC-124-08] ($178.99 vs $211.99); Lighter than Dione Core Air 32GB DDR5 RAM Kit [DIO-128-07] (77 g vs 81 g)</t>
  </si>
  <si>
    <t>Harmonia Lumen</t>
  </si>
  <si>
    <t>Lumen Air 32GB DDR5 RAM Kit</t>
  </si>
  <si>
    <t>HAR-106-08</t>
  </si>
  <si>
    <t>the Prism; Harmonia Prism; Harmoina Prism; Prism storage</t>
  </si>
  <si>
    <t>Lower price than Dionysus Orbit Max 2TB NVMe SSD [DIO-118-08] ($261.99 vs $267.99); Lighter than Hades Vertex Max 2TB NVMe SSD [HAD-119-08] (18 g vs 28 g)</t>
  </si>
  <si>
    <t>Prism 2TB NVMe SSD</t>
  </si>
  <si>
    <t>HAR-106-09</t>
  </si>
  <si>
    <t>the Sable SE; Harmonia Sable SE; Harmoni Sable SE; Sable SE motherboard</t>
  </si>
  <si>
    <t>Supports Intel Core 12th-14th Gen (LGA1700)</t>
  </si>
  <si>
    <t>Lower price than Bia Nimbus Air ATX Motherboard [BIA-107-10] ($305.99 vs $578.99); Lighter than Hermes Rift X ATX Motherboard [HER-103-08] (1,351 g vs 1,654 g)</t>
  </si>
  <si>
    <t>Harmonia Sable</t>
  </si>
  <si>
    <t>Sable SE ATX Motherboard</t>
  </si>
  <si>
    <t>Intel Core 12th-14th Gen (LGA1700)</t>
  </si>
  <si>
    <t>HAR-106-10</t>
  </si>
  <si>
    <t>the Flux; Harmonia Flux; Hramonia Flux; Flux monitor</t>
  </si>
  <si>
    <t>FCC, CE, RoHS, Energy Star, TUV Rheinland Low Blue Light, VESA DisplayHDR 400</t>
  </si>
  <si>
    <t>Lower price than Cronus Crest X 27" 1440p Monitor [CRO-105-09] ($319.99 vs $371.99); Lighter than Gaia Rift Air 27" 1440p Monitor [GAI-125-09] (6,028 g vs 6,710 g)</t>
  </si>
  <si>
    <t>Harmonia Flux</t>
  </si>
  <si>
    <t>Flux 27" 1440p Monitor</t>
  </si>
  <si>
    <t>BIA-107-01</t>
  </si>
  <si>
    <t>the Volt Lite; Bia Volt Lite; Biaa Volt Lite; Volt Lite case fans</t>
  </si>
  <si>
    <t>Lighter than Dione Blaze Air RGB Case Fan 3-Pack [DIO-128-01] (387 g vs 437 g); Lower price than Apate Onyx Plus RGB Case Fan 3-Pack [APA-110-02] ($76.99 vs $84.99)</t>
  </si>
  <si>
    <t>Bia Volt</t>
  </si>
  <si>
    <t>Volt Lite RGB Case Fan 3-Pack</t>
  </si>
  <si>
    <t>BIA-107-02</t>
  </si>
  <si>
    <t>the Titan; Bia Titan; Biaa Titan; Titan pc case</t>
  </si>
  <si>
    <t>Lower price than Eos Aria Ultra Mid-Tower PC Case [EOS-111-04] ($116.99 vs $152.99); Lighter than Thalassa Halo Pro Mid-Tower PC Case [THA-126-08] (8,613 g vs 9,142 g)</t>
  </si>
  <si>
    <t>Bia Titan</t>
  </si>
  <si>
    <t>Titan Mid-Tower PC Case</t>
  </si>
  <si>
    <t>BIA-107-03</t>
  </si>
  <si>
    <t>the Apex Plus; Bia Apex Plus; Biaa Apex Plus; Apex Plus docking station</t>
  </si>
  <si>
    <t>Lighter than Psyche Core Lite USB-C Docking Station [PSY-144-01] (404 g vs 408 g); Lower price than Uranus Aria X USB-C Docking Station [URA-113-09] ($121.99 vs $344.99)</t>
  </si>
  <si>
    <t>Bia Apex</t>
  </si>
  <si>
    <t>Apex Plus USB-C Docking Station</t>
  </si>
  <si>
    <t>BIA-107-04</t>
  </si>
  <si>
    <t>the Aria Max; Bia Aria Max; Biia Aria Max; Aria Max storage</t>
  </si>
  <si>
    <t>Controller: Phison E21T</t>
  </si>
  <si>
    <t>M.2 2280, PCIe 4.0 x4 NVMe</t>
  </si>
  <si>
    <t>Lighter than Geras Prism Pro 2TB NVMe SSD [GER-133-04] (14 g vs 19 g); Lower price than Hestia Echo 2TB NVMe SSD [HES-116-09] ($155.99 vs $260.99)</t>
  </si>
  <si>
    <t>Bia Aria</t>
  </si>
  <si>
    <t>Aria Max 2TB NVMe SSD</t>
  </si>
  <si>
    <t>M.2 2280</t>
  </si>
  <si>
    <t>PCIe 4.0 M.2 slot; backward compatible</t>
  </si>
  <si>
    <t>BIA-107-05</t>
  </si>
  <si>
    <t>the Apex Ultra; Bia Apex Ultra; Biia Apex Ultra; Apex Ultra webcam</t>
  </si>
  <si>
    <t>Lighter than Geras Lumen X 4K Webcam [GER-133-02] (121 g vs 143 g); Lower price than Ceto Nova Pro 4K Webcam [CET-131-07] ($185.99 vs $208.99)</t>
  </si>
  <si>
    <t>Apex Ultra 4K Webcam</t>
  </si>
  <si>
    <t>BIA-107-06</t>
  </si>
  <si>
    <t>the Vertex X; Bia Vertex X; Biia Vertex X; Vertex X keyboard</t>
  </si>
  <si>
    <t>Lighter than Aphrodite Pulse Mechanical Keyboard [APH-141-02] (834 g vs 944 g); Longer battery than Artemis Volt Plus Mechanical Keyboard [ART-150-02] (309 vs 256 hrs)</t>
  </si>
  <si>
    <t>Bia Vertex</t>
  </si>
  <si>
    <t>Vertex X Mechanical Keyboard</t>
  </si>
  <si>
    <t>Full-size</t>
  </si>
  <si>
    <t>BIA-107-07</t>
  </si>
  <si>
    <t>the Vibe; Bia Vibe; Biia Vibe; Vibe processor</t>
  </si>
  <si>
    <t>Bia Vibe 6-core / 12-thread, up to 4.7 GHz</t>
  </si>
  <si>
    <t>Integrated graphics</t>
  </si>
  <si>
    <t>Lower price than Palaemon Aria Desktop CPU [PAL-127-08] ($191.99 vs $277.99); Lighter than Hestia Nimbus SE Desktop CPU [HES-116-10] (41 g vs 42 g)</t>
  </si>
  <si>
    <t>Bia Vibe</t>
  </si>
  <si>
    <t>Vibe Desktop CPU</t>
  </si>
  <si>
    <t>Bia S1 socket motherboards</t>
  </si>
  <si>
    <t>BIA-107-08</t>
  </si>
  <si>
    <t>the Echo Max; Bia Echo Max; Biia Echo Max; Echo Max cooling</t>
  </si>
  <si>
    <t>Lower price than Enyo Quanta Air 360mm AIO CPU Cooler [ENY-114-07] ($202.99 vs $256.99); Lighter than Euterpe Drift Lite 360mm AIO CPU Cooler [EUT-120-05] (2,006 g vs 2,018 g)</t>
  </si>
  <si>
    <t>Bia Echo</t>
  </si>
  <si>
    <t>Echo Max 360mm AIO CPU Cooler</t>
  </si>
  <si>
    <t>BIA-107-09</t>
  </si>
  <si>
    <t>the Aeon Max; Bia Aeon Max; Biaa Aeon Max; Aeon Max monitor</t>
  </si>
  <si>
    <t>IPS, 180Hz</t>
  </si>
  <si>
    <t>Lighter than Hyperion Arc Ultra 27" 1440p Monitor [HYP-123-10] (6,015 g vs 6,938 g); Lower price than Themis Zen SE 27" 1440p Monitor [THE-145-10] ($423.99 vs $607.99)</t>
  </si>
  <si>
    <t>Bia Aeon</t>
  </si>
  <si>
    <t>Aeon Max 27" 1440p Monitor</t>
  </si>
  <si>
    <t>BIA-107-10</t>
  </si>
  <si>
    <t>the Nimbus Air; Bia Nimbus Air; Biaa Nimbus Air; Nimbus Air motherboard</t>
  </si>
  <si>
    <t>Lighter than Gaia Nimbus X ATX Motherboard [GAI-125-06] (1,365 g vs 1,780 g); Lower price than Eos Aria Pro ATX Motherboard [EOS-111-08] ($578.99 vs $596.99)</t>
  </si>
  <si>
    <t>Bia Nimbus</t>
  </si>
  <si>
    <t>Nimbus Air ATX Motherboard</t>
  </si>
  <si>
    <t>NOT-108-01</t>
  </si>
  <si>
    <t>the Nimbus Air; Notus Nimbus Air; Nootus Nimbus Air; Nimbus Air mouse</t>
  </si>
  <si>
    <t>Lighter than Hyperion Quanta Air Gaming Mouse [HYP-123-04] (80 g vs 93 g); Lower price than Euterpe Axis Ultra Gaming Mouse [EUT-120-03] ($40.99 vs $116.99)</t>
  </si>
  <si>
    <t>Notus Nimbus</t>
  </si>
  <si>
    <t>Nimbus Air Gaming Mouse</t>
  </si>
  <si>
    <t>NOT-108-02</t>
  </si>
  <si>
    <t>the Sable Pro; Notus Sable Pro; Nootus Sable Pro; Sable Pro case fans</t>
  </si>
  <si>
    <t>Lighter than Eucleia Halo RGB Case Fan 3-Pack [EUC-124-01] (407 g vs 519 g); Lower price than Ceto Echo RGB Case Fan 3-Pack [CET-131-01] ($55.99 vs $70.99)</t>
  </si>
  <si>
    <t>Notus Sable</t>
  </si>
  <si>
    <t>Sable Pro RGB Case Fan 3-Pack</t>
  </si>
  <si>
    <t>NOT-108-03</t>
  </si>
  <si>
    <t>the Aria Lite; Notus Aria Lite; Nottus Aria Lite; Aria Lite pc case</t>
  </si>
  <si>
    <t>Lighter than Palaemon Volt Ultra Mid-Tower PC Case [PAL-127-02] (6,928 g vs 8,448 g); Lower price than Thalassa Halo Pro Mid-Tower PC Case [THA-126-08] ($109.99 vs $219.99)</t>
  </si>
  <si>
    <t>Notus Aria</t>
  </si>
  <si>
    <t>Aria Lite Mid-Tower PC Case</t>
  </si>
  <si>
    <t>NOT-108-04</t>
  </si>
  <si>
    <t>the Rift; Notus Rift; Notuss Rift; Rift keyboard</t>
  </si>
  <si>
    <t>Lighter than Artemis Volt Plus Mechanical Keyboard [ART-150-02] (954 g vs 993 g); Lower price than Geras Titan Air Mechanical Keyboard [GER-133-06] ($129.99 vs $148.99)</t>
  </si>
  <si>
    <t>Notus Rift</t>
  </si>
  <si>
    <t>Rift Mechanical Keyboard</t>
  </si>
  <si>
    <t>65%</t>
  </si>
  <si>
    <t>NOT-108-05</t>
  </si>
  <si>
    <t>the Echo SE; Notus Echo SE; Notuus Echo SE; Echo SE storage</t>
  </si>
  <si>
    <t>Lower price than Harmonia Prism 2TB NVMe SSD [HAR-106-08] ($130.99 vs $261.99); Lighter than Dionysus Orbit Max 2TB NVMe SSD [DIO-118-08] (18 g vs 23 g)</t>
  </si>
  <si>
    <t>Notus Echo</t>
  </si>
  <si>
    <t>Echo SE 2TB NVMe SSD</t>
  </si>
  <si>
    <t>NOT-108-06</t>
  </si>
  <si>
    <t>the Wave Lite; Notus Wave Lite; Notuss Wave Lite; Wave Lite cooling</t>
  </si>
  <si>
    <t>Lower price than Iris Aria Plus 360mm AIO CPU Cooler [IRI-130-06] ($202.99 vs $220.99); Lighter than Aphrodite Halo Plus 360mm AIO CPU Cooler [APH-141-08] (1,645 g vs 1,868 g)</t>
  </si>
  <si>
    <t>Notus Wave</t>
  </si>
  <si>
    <t>Wave Lite 360mm AIO CPU Cooler</t>
  </si>
  <si>
    <t>NOT-108-07</t>
  </si>
  <si>
    <t>the Apex SE; Notus Apex SE; Nouts Apex SE; Apex SE processor</t>
  </si>
  <si>
    <t>Notus Apex 6-core / 12-thread, up to 4.8 GHz</t>
  </si>
  <si>
    <t>Lower price than Euterpe Quanta Desktop CPU [EUT-120-09] ($208.99 vs $402.99); Lighter than Ceto Pulse Ultra Desktop CPU [CET-131-09] (58 g vs 59 g)</t>
  </si>
  <si>
    <t>Notus Apex</t>
  </si>
  <si>
    <t>Apex SE Desktop CPU</t>
  </si>
  <si>
    <t>Notus S1 socket motherboards</t>
  </si>
  <si>
    <t>NOT-108-08</t>
  </si>
  <si>
    <t>the Titan Plus; Notus Titan Plus; Nootus Titan Plus; Titan Plus motherboard</t>
  </si>
  <si>
    <t>Lower price than Themis Nimbus X ATX Motherboard [THE-145-09] ($351.99 vs $374.99); Lighter than Eos Aria Pro ATX Motherboard [EOS-111-08] (1,458 g vs 1,754 g)</t>
  </si>
  <si>
    <t>Notus Titan</t>
  </si>
  <si>
    <t>Titan Plus ATX Motherboard</t>
  </si>
  <si>
    <t>NOT-108-09</t>
  </si>
  <si>
    <t>the Core Air; Notus Core Air; Nootus Core Air; Core Air monitor</t>
  </si>
  <si>
    <t>Lower price than Astraeus Core Pro 27" 1440p Monitor [AST-146-10] ($636.99 vs $644.99)</t>
  </si>
  <si>
    <t>Notus Core</t>
  </si>
  <si>
    <t>Core Air 27" 1440p Monitor</t>
  </si>
  <si>
    <t>NOT-108-10</t>
  </si>
  <si>
    <t>the Crest Max; Notus Crest Max; Nottus Crest Max; Crest Max graphics card</t>
  </si>
  <si>
    <t>AMD Radeon RX 7900 XTX 24GB (Notus Crest edition)</t>
  </si>
  <si>
    <t>Lower price than Eucleia Nimbus Pro Graphics Card [EUC-124-10] ($1,956.99 vs $1,993.99); Lighter than Enyo Strata Lite Graphics Card [ENY-114-10] (1,508 g vs 2,102 g)</t>
  </si>
  <si>
    <t>Notus Crest</t>
  </si>
  <si>
    <t>Crest Max Graphics Card</t>
  </si>
  <si>
    <t>3-slot, 320mm</t>
  </si>
  <si>
    <t>PCIe 4.0 x16; 850W+ PSU recommended</t>
  </si>
  <si>
    <t>APO-109-01</t>
  </si>
  <si>
    <t>the Rift; Apollo Rift; Appollo Rift; Rift case fans</t>
  </si>
  <si>
    <t>Lower price than Kratos Lumen RGB Case Fan 3-Pack [KRA-147-03] ($40.99 vs $76.99); Lighter than Dionysus Aeon SE RGB Case Fan 3-Pack [DIO-118-02] (400 g vs 454 g)</t>
  </si>
  <si>
    <t>Apollo Rift</t>
  </si>
  <si>
    <t>Rift RGB Case Fan 3-Pack</t>
  </si>
  <si>
    <t>APO-109-02</t>
  </si>
  <si>
    <t>the Core SE; Apollo Core SE; Apoollo Core SE; Core SE networking</t>
  </si>
  <si>
    <t>Lighter than Dionysus Titan Max Wi-Fi 7 PCIe Card [DIO-118-01] (70 g vs 83 g); Lower price than Hestia Sable Wi-Fi 7 PCIe Card [HES-116-02] ($90.99 vs $100.99)</t>
  </si>
  <si>
    <t>Apollo Core</t>
  </si>
  <si>
    <t>Core SE Wi-Fi 7 PCIe Card</t>
  </si>
  <si>
    <t>APO-109-03</t>
  </si>
  <si>
    <t>the Nimbus Plus; Apollo Nimbus Plus; Aopllo Nimbus Plus; Nimbus Plus storage</t>
  </si>
  <si>
    <t>Lower price than Dione Axis Plus 4TB External Hard Drive [DIO-128-06] ($92.99 vs $169.99); Lighter than Uranus Strata X 4TB External Hard Drive [URA-113-07] (229 g vs 231 g)</t>
  </si>
  <si>
    <t>Apollo Nimbus</t>
  </si>
  <si>
    <t>Nimbus Plus 4TB External Hard Drive</t>
  </si>
  <si>
    <t>APO-109-04</t>
  </si>
  <si>
    <t>the Nimbus Lite; Apollo Nimbus Lite; Appollo Nimbus Lite; Nimbus Lite keyboard</t>
  </si>
  <si>
    <t>Lower price than Eris Aeon Lite Mechanical Keyboard [ERI-148-02] ($118.99 vs $119.99); Lighter than Themis Onyx Pro Mechanical Keyboard [THE-145-05] (908 g vs 950 g)</t>
  </si>
  <si>
    <t>Nimbus Lite Mechanical Keyboard</t>
  </si>
  <si>
    <t>60%</t>
  </si>
  <si>
    <t>APO-109-05</t>
  </si>
  <si>
    <t>the Sable Max; Apollo Sable Max; Aopllo Sable Max; Sable Max docking station</t>
  </si>
  <si>
    <t>Lower price than Eros Blaze X USB-C Docking Station [ERO-134-06] ($129.99 vs $179.99); Lighter than Psyche Core Lite USB-C Docking Station [PSY-144-01] (306 g vs 408 g)</t>
  </si>
  <si>
    <t>Apollo Sable</t>
  </si>
  <si>
    <t>Sable Max USB-C Docking Station</t>
  </si>
  <si>
    <t>APO-109-06</t>
  </si>
  <si>
    <t>the Lumen X; Apollo Lumen X; Apolllo Lumen X; Lumen X mouse</t>
  </si>
  <si>
    <t>Lighter than Iris Core Air Gaming Mouse [IRI-130-02] (56 g vs 86 g); Lower price than Cronus Quanta Gaming Mouse [CRO-105-05] ($142.99 vs $158.99)</t>
  </si>
  <si>
    <t>Apollo Lumen</t>
  </si>
  <si>
    <t>Lumen X Gaming Mouse</t>
  </si>
  <si>
    <t>APO-109-07</t>
  </si>
  <si>
    <t>the Vibe Lite; Apollo Vibe Lite; Apoollo Vibe Lite; Vibe Lite webcam</t>
  </si>
  <si>
    <t>Lower price than Hades Nova 4K Webcam [HAD-119-06] ($154.99 vs $178.99); Lighter than Harmonia Vibe 4K Webcam [HAR-106-06] (115 g vs 152 g)</t>
  </si>
  <si>
    <t>Apollo Vibe</t>
  </si>
  <si>
    <t>Vibe Lite 4K Webcam</t>
  </si>
  <si>
    <t>APO-109-08</t>
  </si>
  <si>
    <t>the Crest SE; Apollo Crest SE; Aopllo Crest SE; Crest SE pc case</t>
  </si>
  <si>
    <t>Lighter than Hermes Blaze Max Mid-Tower PC Case [HER-103-05] (8,765 g vs 9,367 g); Lower price than Thalassa Halo Pro Mid-Tower PC Case [THA-126-08] ($216.99 vs $219.99)</t>
  </si>
  <si>
    <t>Apollo Crest</t>
  </si>
  <si>
    <t>Crest SE Mid-Tower PC Case</t>
  </si>
  <si>
    <t>APO-109-09</t>
  </si>
  <si>
    <t>the Echo Lite; Apollo Echo Lite; Aplolo Echo Lite; Echo Lite monitor</t>
  </si>
  <si>
    <t>Lower price than Urania Wave Air 27" 1440p Monitor [URA-136-09] ($440.99 vs $548.99); Lighter than Geras Blaze Plus 27" 1440p Monitor [GER-133-09] (6,418 g vs 6,489 g)</t>
  </si>
  <si>
    <t>Apollo Echo</t>
  </si>
  <si>
    <t>Echo Lite 27" 1440p Monitor</t>
  </si>
  <si>
    <t>APO-109-10</t>
  </si>
  <si>
    <t>the Quanta Plus; Apollo Quanta Plus; Apoollo Quanta Plus; Quanta Plus graphics card</t>
  </si>
  <si>
    <t>AMD Radeon RX 7900 XTX 24GB (Apollo Quanta edition)</t>
  </si>
  <si>
    <t>Lower price than Phanes Spark Ultra Graphics Card [PHA-138-10] ($1,344.99 vs $1,630.99); Lighter than Palaemon Sable Lite Graphics Card [PAL-127-10] (1,064 g vs 1,945 g)</t>
  </si>
  <si>
    <t>Apollo Quanta</t>
  </si>
  <si>
    <t>Quanta Plus Graphics Card</t>
  </si>
  <si>
    <t>APA-110-01</t>
  </si>
  <si>
    <t>the Vibe Max; Apate Vibe Max; Apatee Vibe Max; Vibe Max networking</t>
  </si>
  <si>
    <t>Lower price than Thalassa Volt Lite Wi-Fi 7 PCIe Card [THA-126-03] ($67.99 vs $125.99); Lighter than Phoebe Orbit Air Wi-Fi 7 PCIe Card [PHO-143-04] (82 g vs 88 g)</t>
  </si>
  <si>
    <t>Apate Vibe</t>
  </si>
  <si>
    <t>Vibe Max Wi-Fi 7 PCIe Card</t>
  </si>
  <si>
    <t>APA-110-02</t>
  </si>
  <si>
    <t>the Onyx Plus; Apate Onyx Plus; Apatee Onyx Plus; Onyx Plus case fans</t>
  </si>
  <si>
    <t>Lower price than Kairos Core Max RGB Case Fan 3-Pack [KAI-142-02] ($84.99 vs $89.99); Lighter than Cronus Axis RGB Case Fan 3-Pack [CRO-105-02] (421 g vs 455 g)</t>
  </si>
  <si>
    <t>Apate Onyx</t>
  </si>
  <si>
    <t>Onyx Plus RGB Case Fan 3-Pack</t>
  </si>
  <si>
    <t>APA-110-03</t>
  </si>
  <si>
    <t>the Rift SE; Apate Rift SE; Apatee Rift SE; Rift SE webcam</t>
  </si>
  <si>
    <t>Lower price than Pheme Crest Pro 4K Webcam [PHE-102-04] ($102.99 vs $107.99)</t>
  </si>
  <si>
    <t>Apate Rift</t>
  </si>
  <si>
    <t>Rift SE 4K Webcam</t>
  </si>
  <si>
    <t>APA-110-04</t>
  </si>
  <si>
    <t>the Halo Ultra; Apate Halo Ultra; Apat Halo Ultra; Halo Ultra power supply</t>
  </si>
  <si>
    <t>Lower price than Eucleia Aria Pro 850W Power Supply [EUC-124-07] ($110.99 vs $205.99); Lighter than Aphrodite Vertex Lite 850W Power Supply [APH-141-04] (2,007 g vs 2,141 g)</t>
  </si>
  <si>
    <t>Apate Halo</t>
  </si>
  <si>
    <t>Halo Ultra 850W Power Supply</t>
  </si>
  <si>
    <t>APA-110-05</t>
  </si>
  <si>
    <t>the Aria Ultra; Apate Aria Ultra; Aapte Aria Ultra; Aria Ultra cooling</t>
  </si>
  <si>
    <t>Lower price than Aphrodite Halo Plus 360mm AIO CPU Cooler [APH-141-08] ($159.99 vs $255.99); Lighter than Enyo Quanta Air 360mm AIO CPU Cooler [ENY-114-07] (1,987 g vs 2,077 g)</t>
  </si>
  <si>
    <t>Apate Aria</t>
  </si>
  <si>
    <t>Aria Ultra 360mm AIO CPU Cooler</t>
  </si>
  <si>
    <t>APA-110-06</t>
  </si>
  <si>
    <t>the Blaze SE; Apate Blaze SE; Apaate Blaze SE; Blaze SE storage</t>
  </si>
  <si>
    <t>Controller: Phison E27T</t>
  </si>
  <si>
    <t>Lower price than Eris Onyx Plus 2TB NVMe SSD [ERI-148-08] ($166.99 vs $277.99); Lighter than Hades Vertex Max 2TB NVMe SSD [HAD-119-08] (7 g vs 28 g)</t>
  </si>
  <si>
    <t>Apate Blaze</t>
  </si>
  <si>
    <t>Blaze SE 2TB NVMe SSD</t>
  </si>
  <si>
    <t>APA-110-07</t>
  </si>
  <si>
    <t>the Aria; Apate Aria; Aapte Aria; Aria docking station</t>
  </si>
  <si>
    <t>Thunderbolt 4 host, 2x HDMI 2.1, 4x USB-A, 3x USB-C, 2.5GbE, SD/microSD, 96W PD</t>
  </si>
  <si>
    <t>Lighter than Eros Blaze X USB-C Docking Station [ERO-134-06] (292 g vs 466 g); Lower price than Dione Aria Pro USB-C Docking Station [DIO-128-08] ($269.99 vs $304.99)</t>
  </si>
  <si>
    <t>Aria USB-C Docking Station</t>
  </si>
  <si>
    <t>APA-110-08</t>
  </si>
  <si>
    <t>the Sable Lite; Apate Sable Lite; Appate Sable Lite; Sable Lite motherboard</t>
  </si>
  <si>
    <t>Lower price than Hymenaeus Pulse Lite ATX Motherboard [HYM-121-07] ($411.99 vs $461.99); Lighter than Cronus Drift Lite ATX Motherboard [CRO-105-08] (1,584 g vs 1,607 g)</t>
  </si>
  <si>
    <t>Apate Sable</t>
  </si>
  <si>
    <t>Sable Lite ATX Motherboard</t>
  </si>
  <si>
    <t>APA-110-09</t>
  </si>
  <si>
    <t>the Spark Air; Apate Spark Air; Apatee Spark Air; Spark Air monitor</t>
  </si>
  <si>
    <t>Lower price than Ares Vibe X 27" 1440p Monitor [ARE-140-10] ($577.99 vs $621.99); Lighter than Bia Aeon Max 27" 1440p Monitor [BIA-107-09] (5,395 g vs 6,015 g)</t>
  </si>
  <si>
    <t>Apate Spark</t>
  </si>
  <si>
    <t>Spark Air 27" 1440p Monitor</t>
  </si>
  <si>
    <t>APA-110-10</t>
  </si>
  <si>
    <t>the Apex; Apate Apex; Aptae Apex; Apex graphics card</t>
  </si>
  <si>
    <t>NVIDIA GeForce RTX 4090 24GB (Apate Apex edition)</t>
  </si>
  <si>
    <t>Lighter than Iris Sable Air Graphics Card [IRI-130-10] (1,528 g vs 1,621 g); Lower price than Aidos Prism Ultra Graphics Card [AID-135-10] ($1,673.99 vs $1,834.99)</t>
  </si>
  <si>
    <t>Apate Apex</t>
  </si>
  <si>
    <t>Apex Graphics Card</t>
  </si>
  <si>
    <t>3.5-slot, 336mm</t>
  </si>
  <si>
    <t>EOS-111-01</t>
  </si>
  <si>
    <t>the Nimbus; Eos Nimbus; Eoss Nimbus; Nimbus case fans</t>
  </si>
  <si>
    <t>Lighter than Eris Strata SE RGB Case Fan 3-Pack [ERI-148-01] (421 g vs 457 g); Lower price than Crius Nimbus X RGB Case Fan 3-Pack [CRI-139-02] ($92.99 vs $94.99)</t>
  </si>
  <si>
    <t>Eos Nimbus</t>
  </si>
  <si>
    <t>Nimbus RGB Case Fan 3-Pack</t>
  </si>
  <si>
    <t>EOS-111-02</t>
  </si>
  <si>
    <t>the Echo Plus; Eos Echo Plus; Eoos Echo Plus; Echo Plus networking</t>
  </si>
  <si>
    <t>Lighter than Eirene Drift SE Wi-Fi 7 PCIe Card [EIR-112-01] (78 g vs 109 g); Lower price than Thalassa Volt Lite Wi-Fi 7 PCIe Card [THA-126-03] ($96.99 vs $125.99)</t>
  </si>
  <si>
    <t>Eos Echo</t>
  </si>
  <si>
    <t>Echo Plus Wi-Fi 7 PCIe Card</t>
  </si>
  <si>
    <t>EOS-111-03</t>
  </si>
  <si>
    <t>the Arc; Eos Arc; Eoss Arc; Arc storage</t>
  </si>
  <si>
    <t>Lower price than Euterpe Flux 2TB NVMe SSD [EUT-120-07] ($112.99 vs $287.99)</t>
  </si>
  <si>
    <t>Eos Arc</t>
  </si>
  <si>
    <t>Arc 2TB NVMe SSD</t>
  </si>
  <si>
    <t>EOS-111-04</t>
  </si>
  <si>
    <t>the Aria Ultra; Eos Aria Ultra; Eoss Aria Ultra; Aria Ultra pc case</t>
  </si>
  <si>
    <t>Lighter than Phoebe Blaze SE Mid-Tower PC Case [PHO-143-02] (6,554 g vs 7,917 g); Lower price than Perses Orbit Plus Mid-Tower PC Case [PER-101-05] ($152.99 vs $178.99)</t>
  </si>
  <si>
    <t>Eos Aria</t>
  </si>
  <si>
    <t>Aria Ultra Mid-Tower PC Case</t>
  </si>
  <si>
    <t>EOS-111-05</t>
  </si>
  <si>
    <t>the Pulse Pro; Eos Pulse Pro; Eoss Pulse Pro; Pulse Pro storage</t>
  </si>
  <si>
    <t>Lighter than Geras Strata Air 4TB External Hard Drive [GER-133-07] (208 g vs 249 g); Lower price than Uranus Strata X 4TB External Hard Drive [URA-113-07] ($175.99 vs $191.99)</t>
  </si>
  <si>
    <t>Eos Pulse</t>
  </si>
  <si>
    <t>Pulse Pro 4TB External Hard Drive</t>
  </si>
  <si>
    <t>EOS-111-06</t>
  </si>
  <si>
    <t>the Halo Max; Eos Halo Max; Eoos Halo Max; Halo Max keyboard</t>
  </si>
  <si>
    <t>Lighter than Artemis Volt Plus Mechanical Keyboard [ART-150-02] (819 g vs 993 g); Lower price than Kairos Vibe Mechanical Keyboard [KAI-142-08] ($228.99 vs $236.99)</t>
  </si>
  <si>
    <t>Eos Halo</t>
  </si>
  <si>
    <t>Halo Max Mechanical Keyboard</t>
  </si>
  <si>
    <t>EOS-111-07</t>
  </si>
  <si>
    <t>the Wave Ultra; Eos Wave Ultra; Eoss Wave Ultra; Wave Ultra monitor</t>
  </si>
  <si>
    <t>Lighter than Dione Lumen Air 27" 1440p Monitor [DIO-128-09] (6,109 g vs 6,218 g); Lower price than Palaemon Nimbus SE 27" 1440p Monitor [PAL-127-09] ($426.99 vs $672.99)</t>
  </si>
  <si>
    <t>Eos Wave</t>
  </si>
  <si>
    <t>Wave Ultra 27" 1440p Monitor</t>
  </si>
  <si>
    <t>EOS-111-08</t>
  </si>
  <si>
    <t>the Aria Pro; Eos Aria Pro; Eoss Aria Pro; Aria Pro motherboard</t>
  </si>
  <si>
    <t>Lighter than Pheme Axis Lite ATX Motherboard [PHE-102-09] (1,754 g vs 1,785 g)</t>
  </si>
  <si>
    <t>Aria Pro ATX Motherboard</t>
  </si>
  <si>
    <t>EOS-111-09</t>
  </si>
  <si>
    <t>the Volt Plus; Eos Volt Plus; Eoos Volt Plus; Volt Plus processor</t>
  </si>
  <si>
    <t>Eos Volt 24-core / 48-thread, up to 5.8 GHz</t>
  </si>
  <si>
    <t>Lighter than Eirene Rift Lite Desktop CPU [EIR-112-09] (50 g vs 56 g)</t>
  </si>
  <si>
    <t>Eos Volt</t>
  </si>
  <si>
    <t>Volt Plus Desktop CPU</t>
  </si>
  <si>
    <t>Eos S1 socket motherboards</t>
  </si>
  <si>
    <t>EOS-111-10</t>
  </si>
  <si>
    <t>the Spark X; Eos Spark X; Eoos Spark X; Spark X graphics card</t>
  </si>
  <si>
    <t>NVIDIA GeForce RTX 4080 Super 16GB (Eos Spark edition)</t>
  </si>
  <si>
    <t>Lower price than Notus Crest Max Graphics Card [NOT-108-10] ($1,010.99 vs $1,956.99); Lighter than Aphrodite Prism X Graphics Card [APH-141-10] (1,437 g vs 1,653 g)</t>
  </si>
  <si>
    <t>Eos Spark</t>
  </si>
  <si>
    <t>Spark X Graphics Card</t>
  </si>
  <si>
    <t>EIR-112-01</t>
  </si>
  <si>
    <t>the Drift SE; Eirene Drift SE; IErene Drift SE; Drift SE networking</t>
  </si>
  <si>
    <t>Lower price than Apollo Core SE Wi-Fi 7 PCIe Card [APO-109-02] ($72.99 vs $90.99)</t>
  </si>
  <si>
    <t>Eirene Drift</t>
  </si>
  <si>
    <t>Drift SE Wi-Fi 7 PCIe Card</t>
  </si>
  <si>
    <t>EIR-112-02</t>
  </si>
  <si>
    <t>the Crest Max; Eirene Crest Max; Eirrene Crest Max; Crest Max pc case</t>
  </si>
  <si>
    <t>Lighter than Phoebe Blaze SE Mid-Tower PC Case [PHO-143-02] (7,200 g vs 7,917 g); Lower price than Thalassa Halo Pro Mid-Tower PC Case [THA-126-08] ($122.99 vs $219.99)</t>
  </si>
  <si>
    <t>Eirene Crest</t>
  </si>
  <si>
    <t>Crest Max Mid-Tower PC Case</t>
  </si>
  <si>
    <t>EIR-112-03</t>
  </si>
  <si>
    <t>the Strata X; Eirene Strata X; Eirenee Strata X; Strata X power supply</t>
  </si>
  <si>
    <t>Lower price than Geras Crest Max 850W Power Supply [GER-133-05] ($129.99 vs $144.99); Lighter than Ceto Titan SE 850W Power Supply [CET-131-03] (1,918 g vs 1,969 g)</t>
  </si>
  <si>
    <t>Eirene Strata</t>
  </si>
  <si>
    <t>Strata X 850W Power Supply</t>
  </si>
  <si>
    <t>EIR-112-04</t>
  </si>
  <si>
    <t>the Pulse; Eirene Pulse; Eirrene Pulse; Pulse storage</t>
  </si>
  <si>
    <t>Lower price than Artemis Prism Max 4TB External Hard Drive [ART-150-06] ($153.99 vs $171.99); Lighter than Dionysus Crest Lite 4TB External Hard Drive [DIO-118-07] (242 g vs 245 g)</t>
  </si>
  <si>
    <t>Eirene Pulse</t>
  </si>
  <si>
    <t>Pulse 4TB External Hard Drive</t>
  </si>
  <si>
    <t>EIR-112-05</t>
  </si>
  <si>
    <t>the Strata Pro; Eirene Strata Pro; Eiren Strata Pro; Strata Pro docking station</t>
  </si>
  <si>
    <t>Lighter than Kratos Onyx X USB-C Docking Station [KRA-147-07] (339 g vs 429 g); Lower price than Kairos Sable Plus USB-C Docking Station [KAI-142-09] ($187.99 vs $283.99)</t>
  </si>
  <si>
    <t>Strata Pro USB-C Docking Station</t>
  </si>
  <si>
    <t>EIR-112-06</t>
  </si>
  <si>
    <t>the Wave X; Eirene Wave X; Eiirene Wave X; Wave X webcam</t>
  </si>
  <si>
    <t>Lighter than Hymenaeus Drift Plus 4K Webcam [HYM-121-03] (154 g vs 172 g); Lower price than Euterpe Zen SE 4K Webcam [EUT-120-04] ($213.99 vs $221.99)</t>
  </si>
  <si>
    <t>Eirene Wave</t>
  </si>
  <si>
    <t>Wave X 4K Webcam</t>
  </si>
  <si>
    <t>EIR-112-07</t>
  </si>
  <si>
    <t>the Axis Max; Eirene Axis Max; Eirenee Axis Max; Axis Max keyboard</t>
  </si>
  <si>
    <t>Longer battery than Phanes Drift Max Mechanical Keyboard [PHA-138-05] (335 vs 253 hrs); Lighter than Dionysus Aria Mechanical Keyboard [DIO-118-06] (1,039 g vs 1,198 g)</t>
  </si>
  <si>
    <t>Eirene Axis</t>
  </si>
  <si>
    <t>Axis Max Mechanical Keyboard</t>
  </si>
  <si>
    <t>EIR-112-08</t>
  </si>
  <si>
    <t>the Arc Pro; Eirene Arc Pro; Eirnee Arc Pro; Arc Pro storage</t>
  </si>
  <si>
    <t>Lighter than Perses Lumen Pro 2TB NVMe SSD [PER-101-08] (12 g vs 15 g); Lower price than Themis Zen Ultra 2TB NVMe SSD [THE-145-08] ($263.99 vs $291.99)</t>
  </si>
  <si>
    <t>Eirene Arc</t>
  </si>
  <si>
    <t>Arc Pro 2TB NVMe SSD</t>
  </si>
  <si>
    <t>EIR-112-09</t>
  </si>
  <si>
    <t>the Rift Lite; Eirene Rift Lite; Eriene Rift Lite; Rift Lite processor</t>
  </si>
  <si>
    <t>Eirene Rift 24-core / 48-thread, up to 5.6 GHz</t>
  </si>
  <si>
    <t>Lighter than Ares Spark Lite Desktop CPU [ARE-140-07] (56 g vs 59 g); Lower price than Eos Volt Plus Desktop CPU [EOS-111-09] ($613.99 vs $692.99)</t>
  </si>
  <si>
    <t>Eirene Rift</t>
  </si>
  <si>
    <t>Rift Lite Desktop CPU</t>
  </si>
  <si>
    <t>Eirene S1 socket motherboards</t>
  </si>
  <si>
    <t>EIR-112-10</t>
  </si>
  <si>
    <t>the Pulse Pro; Eirene Pulse Pro; Eireene Pulse Pro; Pulse Pro graphics card</t>
  </si>
  <si>
    <t>NVIDIA GeForce RTX 4090 24GB (Eirene Pulse edition)</t>
  </si>
  <si>
    <t>Lighter than Aphrodite Prism X Graphics Card [APH-141-10] (857 g vs 1,653 g); Lower price than Notus Crest Max Graphics Card [NOT-108-10] ($1,888.99 vs $1,956.99)</t>
  </si>
  <si>
    <t>Pulse Pro Graphics Card</t>
  </si>
  <si>
    <t>URA-113-01</t>
  </si>
  <si>
    <t>the Orbit Plus; Uranus Orbit Plus; Uarnus Orbit Plus; Orbit Plus pc case</t>
  </si>
  <si>
    <t>Lighter than Eileithyia Quanta Air Mid-Tower PC Case [EIL-149-04] (7,573 g vs 9,190 g); Lower price than Thalassa Halo Pro Mid-Tower PC Case [THA-126-08] ($59.99 vs $219.99)</t>
  </si>
  <si>
    <t>Uranus Orbit</t>
  </si>
  <si>
    <t>URA-113-02</t>
  </si>
  <si>
    <t>the Vibe Air; Uranus Vibe Air; Uarnus Vibe Air; Vibe Air networking</t>
  </si>
  <si>
    <t>Lower price than Kairos Volt SE Wi-Fi 7 PCIe Card [KAI-142-05] ($62.99 vs $111.99); Lighter than Geras Wave Lite Wi-Fi 7 PCIe Card [GER-133-03] (76 g vs 99 g)</t>
  </si>
  <si>
    <t>Uranus Vibe</t>
  </si>
  <si>
    <t>Vibe Air Wi-Fi 7 PCIe Card</t>
  </si>
  <si>
    <t>URA-113-03</t>
  </si>
  <si>
    <t>the Core Max; Uranus Core Max; Urnaus Core Max; Core Max memory</t>
  </si>
  <si>
    <t>Lower price than Nyx Crest 32GB DDR5 RAM Kit [NYX-115-06] ($148.99 vs $226.99); Lighter than Eurybia Quanta SE 32GB DDR5 RAM Kit [EUR-104-07] (77 g vs 80 g)</t>
  </si>
  <si>
    <t>Uranus Core</t>
  </si>
  <si>
    <t>Core Max 32GB DDR5 RAM Kit</t>
  </si>
  <si>
    <t>URA-113-04</t>
  </si>
  <si>
    <t>the Lumen; Uranus Lumen; Urauns Lumen; Lumen webcam</t>
  </si>
  <si>
    <t>Lower price than Apollo Vibe Lite 4K Webcam [APO-109-07] ($149.99 vs $154.99); Lighter than Phoebe Spark Ultra 4K Webcam [PHO-143-06] (154 g vs 164 g)</t>
  </si>
  <si>
    <t>Uranus Lumen</t>
  </si>
  <si>
    <t>Lumen 4K Webcam</t>
  </si>
  <si>
    <t>URA-113-05</t>
  </si>
  <si>
    <t>the Prism; Uranus Prism; Urranus Prism; Prism power supply</t>
  </si>
  <si>
    <t>Lighter than Psyche Volt Max 850W Power Supply [PSY-144-07] (1,782 g vs 2,112 g); Lower price than Eris Wave Ultra 850W Power Supply [ERI-148-06] ($160.99 vs $181.99)</t>
  </si>
  <si>
    <t>Uranus Prism</t>
  </si>
  <si>
    <t>Prism 850W Power Supply</t>
  </si>
  <si>
    <t>URA-113-06</t>
  </si>
  <si>
    <t>the Drift Plus; Uranus Drift Plus; Uranuss Drift Plus; Drift Plus storage</t>
  </si>
  <si>
    <t>Lower price than Pheme Flux Air 2TB NVMe SSD [PHE-102-08] ($168.99 vs $296.99); Lighter than Eos Arc 2TB NVMe SSD [EOS-111-03] (29 g vs 30 g)</t>
  </si>
  <si>
    <t>Uranus Drift</t>
  </si>
  <si>
    <t>Drift Plus 2TB NVMe SSD</t>
  </si>
  <si>
    <t>URA-113-07</t>
  </si>
  <si>
    <t>the Strata X; Uranus Strata X; Urranus Strata X; Strata X storage</t>
  </si>
  <si>
    <t>Lower price than Urania Sable X 4TB External Hard Drive [URA-136-07] ($191.99 vs $196.99); Lighter than Zelus Echo Plus 4TB External Hard Drive [ZEL-137-02] (231 g vs 238 g)</t>
  </si>
  <si>
    <t>Uranus Strata</t>
  </si>
  <si>
    <t>Strata X 4TB External Hard Drive</t>
  </si>
  <si>
    <t>URA-113-08</t>
  </si>
  <si>
    <t>the Nova Plus; Uranus Nova Plus; Urannus Nova Plus; Nova Plus cooling</t>
  </si>
  <si>
    <t>IPS pump-head screen</t>
  </si>
  <si>
    <t>480x480</t>
  </si>
  <si>
    <t>Lighter than Gaia Quanta Plus 360mm AIO CPU Cooler [GAI-125-08] (1,696 g vs 1,824 g); Lower price than Eileithyia Wave 360mm AIO CPU Cooler [EIL-149-07] ($211.99 vs $264.99)</t>
  </si>
  <si>
    <t>Uranus Nova</t>
  </si>
  <si>
    <t>Nova Plus 360mm AIO CPU Cooler</t>
  </si>
  <si>
    <t>URA-113-09</t>
  </si>
  <si>
    <t>the Aria X; Uranus Aria X; Uraanus Aria X; Aria X docking station</t>
  </si>
  <si>
    <t>Lighter than Gaia Nimbus Plus USB-C Docking Station [GAI-125-07] (403 g vs 420 g)</t>
  </si>
  <si>
    <t>Uranus Aria</t>
  </si>
  <si>
    <t>Aria X USB-C Docking Station</t>
  </si>
  <si>
    <t>URA-113-10</t>
  </si>
  <si>
    <t>the Arc; Uranus Arc; Urranus Arc; Arc monitor</t>
  </si>
  <si>
    <t>Lighter than Eris Crest Plus 27" 1440p Monitor [ERI-148-10] (6,399 g vs 7,023 g); Lower price than Hermes Wave SE 27" 1440p Monitor [HER-103-10] ($589.99 vs $615.99)</t>
  </si>
  <si>
    <t>Uranus Arc</t>
  </si>
  <si>
    <t>Arc 27" 1440p Monitor</t>
  </si>
  <si>
    <t>ENY-114-01</t>
  </si>
  <si>
    <t>the Zen Pro; Enyo Zen Pro; Enio Zen Pro; Zen Pro power supply</t>
  </si>
  <si>
    <t>Lower price than Geras Crest Max 850W Power Supply [GER-133-05] ($136.99 vs $144.99); Lighter than Psyche Volt Max 850W Power Supply [PSY-144-07] (1,848 g vs 2,112 g)</t>
  </si>
  <si>
    <t>Enyo Zen</t>
  </si>
  <si>
    <t>Zen Pro 850W Power Supply</t>
  </si>
  <si>
    <t>ENY-114-02</t>
  </si>
  <si>
    <t>the Nimbus; Enyo Nimbus; Enyoo Nimbus; Nimbus storage</t>
  </si>
  <si>
    <t>Lighter than Apollo Nimbus Plus 4TB External Hard Drive [APO-109-03] (212 g vs 229 g); Lower price than Artemis Prism Max 4TB External Hard Drive [ART-150-06] ($139.99 vs $171.99)</t>
  </si>
  <si>
    <t>Enyo Nimbus</t>
  </si>
  <si>
    <t>Nimbus 4TB External Hard Drive</t>
  </si>
  <si>
    <t>ENY-114-03</t>
  </si>
  <si>
    <t>the Prism; Enyo Prism; Eny Prism; Prism storage</t>
  </si>
  <si>
    <t>Lower price than Harmonia Prism 2TB NVMe SSD [HAR-106-08] ($144.99 vs $261.99); Lighter than Eos Arc 2TB NVMe SSD [EOS-111-03] (29 g vs 30 g)</t>
  </si>
  <si>
    <t>Enyo Prism</t>
  </si>
  <si>
    <t>ENY-114-04</t>
  </si>
  <si>
    <t>the Vibe Max; Enyo Vibe Max; Enyyo Vibe Max; Vibe Max keyboard</t>
  </si>
  <si>
    <t>Lighter than Dionysus Aria Mechanical Keyboard [DIO-118-06] (1,113 g vs 1,198 g); Lower price than Bia Vertex X Mechanical Keyboard [BIA-107-06] ($168.99 vs $186.99)</t>
  </si>
  <si>
    <t>Enyo Vibe</t>
  </si>
  <si>
    <t>Vibe Max Mechanical Keyboard</t>
  </si>
  <si>
    <t>ENY-114-05</t>
  </si>
  <si>
    <t>the Onyx Lite; Enyo Onyx Lite; Eyno Onyx Lite; Onyx Lite memory</t>
  </si>
  <si>
    <t>2x 16GB DDR5 288-pin DIMM, 7200 MT/s</t>
  </si>
  <si>
    <t>Lower price than Nyx Crest 32GB DDR5 RAM Kit [NYX-115-06] ($221.99 vs $226.99); Lighter than Phanes Aria SE 32GB DDR5 RAM Kit [PHA-138-07] (73 g vs 83 g)</t>
  </si>
  <si>
    <t>Enyo Onyx</t>
  </si>
  <si>
    <t>Onyx Lite 32GB DDR5 RAM Kit</t>
  </si>
  <si>
    <t>ENY-114-06</t>
  </si>
  <si>
    <t>the Titan Ultra; Enyo Titan Ultra; Enyoo Titan Ultra; Titan Ultra webcam</t>
  </si>
  <si>
    <t>Lighter than Phoebe Spark Ultra 4K Webcam [PHO-143-06] (146 g vs 164 g); Lower price than Hermes Lumen SE 4K Webcam [HER-103-07] ($223.99 vs $227.99)</t>
  </si>
  <si>
    <t>Enyo Titan</t>
  </si>
  <si>
    <t>Titan Ultra 4K Webcam</t>
  </si>
  <si>
    <t>ENY-114-07</t>
  </si>
  <si>
    <t>the Quanta Air; Enyo Quanta Air; Ennyo Quanta Air; Quanta Air cooling</t>
  </si>
  <si>
    <t>Lower price than Euterpe Drift Lite 360mm AIO CPU Cooler [EUT-120-05] ($256.99 vs $257.99)</t>
  </si>
  <si>
    <t>Enyo Quanta</t>
  </si>
  <si>
    <t>Quanta Air 360mm AIO CPU Cooler</t>
  </si>
  <si>
    <t>ENY-114-08</t>
  </si>
  <si>
    <t>the Volt Air; Enyo Volt Air; Eny Volt Air; Volt Air motherboard</t>
  </si>
  <si>
    <t>Lighter than Phoebe Nova X ATX Motherboard [PHO-143-08] (1,285 g vs 1,680 g); Lower price than Bia Nimbus Air ATX Motherboard [BIA-107-10] ($491.99 vs $578.99)</t>
  </si>
  <si>
    <t>Enyo Volt</t>
  </si>
  <si>
    <t>Volt Air ATX Motherboard</t>
  </si>
  <si>
    <t>ENY-114-09</t>
  </si>
  <si>
    <t>the Axis X; Enyo Axis X; Enio Axis X; Axis X monitor</t>
  </si>
  <si>
    <t>Lighter than Hera Vertex Air 27" 1440p Monitor [HER-129-08] (6,703 g vs 7,097 g); Lower price than Iris Volt Ultra 27" 1440p Monitor [IRI-130-09] ($496.99 vs $540.99)</t>
  </si>
  <si>
    <t>Enyo Axis</t>
  </si>
  <si>
    <t>Axis X 27" 1440p Monitor</t>
  </si>
  <si>
    <t>ENY-114-10</t>
  </si>
  <si>
    <t>the Strata Lite; Enyo Strata Lite; Eny Strata Lite; Strata Lite graphics card</t>
  </si>
  <si>
    <t>NVIDIA GeForce RTX 4080 Super 16GB (Enyo Strata edition)</t>
  </si>
  <si>
    <t>Lower price than Eucleia Nimbus Pro Graphics Card [EUC-124-10] ($862.99 vs $1,993.99); Lighter than Euterpe Volt Ultra Graphics Card [EUT-120-10] (2,102 g vs 2,192 g)</t>
  </si>
  <si>
    <t>Enyo Strata</t>
  </si>
  <si>
    <t>Strata Lite Graphics Card</t>
  </si>
  <si>
    <t>NYX-115-01</t>
  </si>
  <si>
    <t>the Halo Plus; Nyx Halo Plus; Nyxx Halo Plus; Halo Plus networking</t>
  </si>
  <si>
    <t>Lighter than Zelus Apex Pro Wi-Fi 7 PCIe Card [ZEL-137-01] (62 g vs 69 g); Lower price than Psyche Rift SE Wi-Fi 7 PCIe Card [PSY-144-02] ($55.99 vs $96.99)</t>
  </si>
  <si>
    <t>Nyx Halo</t>
  </si>
  <si>
    <t>Halo Plus Wi-Fi 7 PCIe Card</t>
  </si>
  <si>
    <t>NYX-115-02</t>
  </si>
  <si>
    <t>the Strata Lite; Nyx Strata Lite; Nyyx Strata Lite; Strata Lite pc case</t>
  </si>
  <si>
    <t>Lower price than Perses Orbit Plus Mid-Tower PC Case [PER-101-05] ($71.99 vs $178.99); Lighter than Bia Titan Mid-Tower PC Case [BIA-107-02] (8,441 g vs 8,613 g)</t>
  </si>
  <si>
    <t>Nyx Strata</t>
  </si>
  <si>
    <t>Strata Lite Mid-Tower PC Case</t>
  </si>
  <si>
    <t>NYX-115-03</t>
  </si>
  <si>
    <t>the Strata; Nyx Strata; Nyks Strata; Strata case fans</t>
  </si>
  <si>
    <t>Lighter than Eucleia Halo RGB Case Fan 3-Pack [EUC-124-01] (466 g vs 519 g); Lower price than Eos Nimbus RGB Case Fan 3-Pack [EOS-111-01] ($87.99 vs $92.99)</t>
  </si>
  <si>
    <t>Strata RGB Case Fan 3-Pack</t>
  </si>
  <si>
    <t>NYX-115-04</t>
  </si>
  <si>
    <t>the Flux SE; Nyx Flux SE; Nyks Flux SE; Flux SE storage</t>
  </si>
  <si>
    <t>Lower price than Ares Apex SE 4TB External Hard Drive [ARE-140-06] ($152.99 vs $187.99); Lighter than Thalassa Drift Lite 4TB External Hard Drive [THA-126-06] (256 g vs 257 g)</t>
  </si>
  <si>
    <t>Nyx Flux</t>
  </si>
  <si>
    <t>Flux SE 4TB External Hard Drive</t>
  </si>
  <si>
    <t>NYX-115-05</t>
  </si>
  <si>
    <t>the Quanta Pro; Nyx Quanta Pro; Nix Quanta Pro; Quanta Pro power supply</t>
  </si>
  <si>
    <t>Lighter than Artemis Spark Ultra 850W Power Supply [ART-150-07] (2,184 g vs 2,209 g); Lower price than Hera Sable X 850W Power Supply [HER-129-05] ($208.99 vs $213.99)</t>
  </si>
  <si>
    <t>Nyx Quanta</t>
  </si>
  <si>
    <t>Quanta Pro 850W Power Supply</t>
  </si>
  <si>
    <t>NYX-115-06</t>
  </si>
  <si>
    <t>the Crest; Nyx Crest; Nyxx Crest; Crest memory</t>
  </si>
  <si>
    <t>Lighter than Eucleia Volt 32GB DDR5 RAM Kit [EUC-124-08] (60 g vs 90 g); Lower price than Ares Titan 32GB DDR5 RAM Kit [ARE-140-08] ($226.99 vs $232.99)</t>
  </si>
  <si>
    <t>Nyx Crest</t>
  </si>
  <si>
    <t>Crest 32GB DDR5 RAM Kit</t>
  </si>
  <si>
    <t>NYX-115-07</t>
  </si>
  <si>
    <t>the Prism SE; Nyx Prism SE; Nyyx Prism SE; Prism SE storage</t>
  </si>
  <si>
    <t>Lower price than Thalassa Rift Air 2TB NVMe SSD [THA-126-09] ($233.99 vs $286.99); Lighter than Kairos Apex SE 2TB NVMe SSD [KAI-142-07] (18 g vs 25 g)</t>
  </si>
  <si>
    <t>Nyx Prism</t>
  </si>
  <si>
    <t>Prism SE 2TB NVMe SSD</t>
  </si>
  <si>
    <t>NYX-115-08</t>
  </si>
  <si>
    <t>the Lumen Max; Nyx Lumen Max; Nyyx Lumen Max; Lumen Max monitor</t>
  </si>
  <si>
    <t>Lower price than Themis Zen SE 27" 1440p Monitor [THE-145-10] ($331.99 vs $607.99); Lighter than Eros Quanta Pro 27" 1440p Monitor [ERO-134-09] (5,581 g vs 6,391 g)</t>
  </si>
  <si>
    <t>Nyx Lumen</t>
  </si>
  <si>
    <t>Lumen Max 27" 1440p Monitor</t>
  </si>
  <si>
    <t>NYX-115-09</t>
  </si>
  <si>
    <t>the Lumen Ultra; Nyx Lumen Ultra; Nyxx Lumen Ultra; Lumen Ultra motherboard</t>
  </si>
  <si>
    <t>Lighter than Hera Wave Air ATX Motherboard [HER-129-07] (1,156 g vs 1,499 g); Lower price than Themis Nimbus X ATX Motherboard [THE-145-09] ($357.99 vs $374.99)</t>
  </si>
  <si>
    <t>Lumen Ultra ATX Motherboard</t>
  </si>
  <si>
    <t>NYX-115-10</t>
  </si>
  <si>
    <t>the Echo X; Nyx Echo X; Nyxx Echo X; Echo X processor</t>
  </si>
  <si>
    <t>Nyx Echo 24-core / 48-thread, up to 5.6 GHz</t>
  </si>
  <si>
    <t>Lighter than Hyperion Volt Desktop CPU [HYP-123-09] (43 g vs 50 g); Lower price than Kratos Core SE Desktop CPU [KRA-147-10] ($609.99 vs $651.99)</t>
  </si>
  <si>
    <t>Nyx Echo</t>
  </si>
  <si>
    <t>Echo X Desktop CPU</t>
  </si>
  <si>
    <t>Nyx S1 socket motherboards</t>
  </si>
  <si>
    <t>HES-116-01</t>
  </si>
  <si>
    <t>the Titan Pro; Hestia Titan Pro; Hesti Titan Pro; Titan Pro webcam</t>
  </si>
  <si>
    <t>Lower price than Artemis Drift X 4K Webcam [ART-150-05] ($57.99 vs $155.99); Lighter than Hymenaeus Drift Plus 4K Webcam [HYM-121-03] (168 g vs 172 g)</t>
  </si>
  <si>
    <t>Hestia Titan</t>
  </si>
  <si>
    <t>Titan Pro 4K Webcam</t>
  </si>
  <si>
    <t>HES-116-02</t>
  </si>
  <si>
    <t>the Sable; Hestia Sable; Hesita Sable; Sable networking</t>
  </si>
  <si>
    <t>Lower price than Phoebe Orbit Air Wi-Fi 7 PCIe Card [PHO-143-04] ($100.99 vs $114.99); Lighter than Nike Nova Max Wi-Fi 7 PCIe Card [NIK-132-05] (80 g vs 102 g)</t>
  </si>
  <si>
    <t>Hestia Sable</t>
  </si>
  <si>
    <t>Sable Wi-Fi 7 PCIe Card</t>
  </si>
  <si>
    <t>HES-116-03</t>
  </si>
  <si>
    <t>the Halo; Hestia Halo; Heestia Halo; Halo mouse</t>
  </si>
  <si>
    <t>Lighter than Cronus Quanta Gaming Mouse [CRO-105-05] (68 g vs 92 g); Lower price than Ares Orbit Gaming Mouse [ARE-140-04] ($153.99 vs $154.99)</t>
  </si>
  <si>
    <t>Hestia Halo</t>
  </si>
  <si>
    <t>Halo Gaming Mouse</t>
  </si>
  <si>
    <t>HES-116-04</t>
  </si>
  <si>
    <t>the Lumen Lite; Hestia Lumen Lite; Hestiia Lumen Lite; Lumen Lite docking station</t>
  </si>
  <si>
    <t>Lower price than Aphrodite Volt X USB-C Docking Station [APH-141-09] ($164.99 vs $273.99)</t>
  </si>
  <si>
    <t>Hestia Lumen</t>
  </si>
  <si>
    <t>Lumen Lite USB-C Docking Station</t>
  </si>
  <si>
    <t>HES-116-05</t>
  </si>
  <si>
    <t>the Volt; Hestia Volt; Hetsia Volt; Volt storage</t>
  </si>
  <si>
    <t>Lighter than Apollo Nimbus Plus 4TB External Hard Drive [APO-109-03] (228 g vs 229 g); Lower price than Phanes Flux Pro 4TB External Hard Drive [PHA-138-06] ($181.99 vs $192.99)</t>
  </si>
  <si>
    <t>Hestia Volt</t>
  </si>
  <si>
    <t>Volt 4TB External Hard Drive</t>
  </si>
  <si>
    <t>HES-116-06</t>
  </si>
  <si>
    <t>the Core Pro; Hestia Core Pro; Hetsia Core Pro; Core Pro power supply</t>
  </si>
  <si>
    <t>Lower price than Perses Aria 850W Power Supply [PER-101-06] ($203.99 vs $224.99); Lighter than Hera Sable X 850W Power Supply [HER-129-05] (1,962 g vs 2,198 g)</t>
  </si>
  <si>
    <t>Hestia Core</t>
  </si>
  <si>
    <t>Core Pro 850W Power Supply</t>
  </si>
  <si>
    <t>HES-116-07</t>
  </si>
  <si>
    <t>the Nimbus; Hestia Nimbus; Hesita Nimbus; Nimbus cooling</t>
  </si>
  <si>
    <t>Lighter than Notus Wave Lite 360mm AIO CPU Cooler [NOT-108-06] (1,546 g vs 1,645 g); Lower price than Hera Volt 360mm AIO CPU Cooler [HER-129-06] ($210.99 vs $228.99)</t>
  </si>
  <si>
    <t>Hestia Nimbus</t>
  </si>
  <si>
    <t>Nimbus 360mm AIO CPU Cooler</t>
  </si>
  <si>
    <t>HES-116-08</t>
  </si>
  <si>
    <t>the Crest SE; Hestia Crest SE; Hesstia Crest SE; Crest SE motherboard</t>
  </si>
  <si>
    <t>Lower price than Hermes Rift X ATX Motherboard [HER-103-08] ($214.99 vs $310.99); Lighter than Bia Nimbus Air ATX Motherboard [BIA-107-10] (1,340 g vs 1,365 g)</t>
  </si>
  <si>
    <t>Hestia Crest</t>
  </si>
  <si>
    <t>Crest SE ATX Motherboard</t>
  </si>
  <si>
    <t>HES-116-09</t>
  </si>
  <si>
    <t>the Echo; Hestia Echo; Hesita Echo; Echo storage</t>
  </si>
  <si>
    <t>Lighter than Geras Prism Pro 2TB NVMe SSD [GER-133-04] (15 g vs 19 g); Lower price than Eirene Arc Pro 2TB NVMe SSD [EIR-112-08] ($260.99 vs $263.99)</t>
  </si>
  <si>
    <t>Hestia Echo</t>
  </si>
  <si>
    <t>Echo 2TB NVMe SSD</t>
  </si>
  <si>
    <t>HES-116-10</t>
  </si>
  <si>
    <t>the Nimbus SE; Hestia Nimbus SE; Hesstia Nimbus SE; Nimbus SE processor</t>
  </si>
  <si>
    <t>Hestia Nimbus 16-core / 32-thread, up to 5.5 GHz</t>
  </si>
  <si>
    <t>Lower price than Eirene Rift Lite Desktop CPU [EIR-112-09] ($567.99 vs $613.99); Lighter than Artemis Drift Plus Desktop CPU [ART-150-09] (42 g vs 50 g)</t>
  </si>
  <si>
    <t>Nimbus SE Desktop CPU</t>
  </si>
  <si>
    <t>Hestia S1 socket motherboards</t>
  </si>
  <si>
    <t>HEM-117-01</t>
  </si>
  <si>
    <t>the Prism Ultra; Hemera Prism Ultra; Heemera Prism Ultra; Prism Ultra networking</t>
  </si>
  <si>
    <t>Lighter than Uranus Vibe Air Wi-Fi 7 PCIe Card [URA-113-02] (75 g vs 76 g); Lower price than Nike Nova Max Wi-Fi 7 PCIe Card [NIK-132-05] ($76.99 vs $115.99)</t>
  </si>
  <si>
    <t>Hemera Prism</t>
  </si>
  <si>
    <t>Prism Ultra Wi-Fi 7 PCIe Card</t>
  </si>
  <si>
    <t>HEM-117-02</t>
  </si>
  <si>
    <t>the Vertex Lite; Hemera Vertex Lite; Hemerra Vertex Lite; Vertex Lite storage</t>
  </si>
  <si>
    <t>Lower price than Nyx Flux SE 4TB External Hard Drive [NYX-115-04] ($131.99 vs $152.99); Lighter than Aidos Orbit 4TB External Hard Drive [AID-135-05] (246 g vs 250 g)</t>
  </si>
  <si>
    <t>Hemera Vertex</t>
  </si>
  <si>
    <t>Vertex Lite 4TB External Hard Drive</t>
  </si>
  <si>
    <t>HEM-117-03</t>
  </si>
  <si>
    <t>the Halo; Hemera Halo; Hemmera Halo; Halo docking station</t>
  </si>
  <si>
    <t>Lighter than Hestia Lumen Lite USB-C Docking Station [HES-116-04] (322 g vs 476 g); Lower price than Crius Sable X USB-C Docking Station [CRI-139-06] ($145.99 vs $151.99)</t>
  </si>
  <si>
    <t>Hemera Halo</t>
  </si>
  <si>
    <t>Halo USB-C Docking Station</t>
  </si>
  <si>
    <t>HEM-117-04</t>
  </si>
  <si>
    <t>the Arc Pro; Hemera Arc Pro; Heemra Arc Pro; Arc Pro processor</t>
  </si>
  <si>
    <t>Hemera Arc 6-core / 12-thread, up to 4.6 GHz</t>
  </si>
  <si>
    <t>Lighter than Notus Apex SE Desktop CPU [NOT-108-07] (57 g vs 58 g); Lower price than Hyperion Volt Desktop CPU [HYP-123-09] ($147.99 vs $477.99)</t>
  </si>
  <si>
    <t>Hemera Arc</t>
  </si>
  <si>
    <t>Arc Pro Desktop CPU</t>
  </si>
  <si>
    <t>Hemera S1 socket motherboards</t>
  </si>
  <si>
    <t>HEM-117-05</t>
  </si>
  <si>
    <t>the Quanta Ultra; Hemera Quanta Ultra; Hemmera Quanta Ultra; Quanta Ultra power supply</t>
  </si>
  <si>
    <t>Lower price than Perses Aria 850W Power Supply [PER-101-06] ($175.99 vs $224.99); Lighter than Aphrodite Vertex Lite 850W Power Supply [APH-141-04] (2,096 g vs 2,141 g)</t>
  </si>
  <si>
    <t>Hemera Quanta</t>
  </si>
  <si>
    <t>Quanta Ultra 850W Power Supply</t>
  </si>
  <si>
    <t>HEM-117-06</t>
  </si>
  <si>
    <t>the Onyx Pro; Hemera Onyx Pro; Hemmera Onyx Pro; Onyx Pro storage</t>
  </si>
  <si>
    <t>Lighter than Notus Echo SE 2TB NVMe SSD [NOT-108-05] (13 g vs 18 g); Lower price than Harmonia Prism 2TB NVMe SSD [HAR-106-08] ($189.99 vs $261.99)</t>
  </si>
  <si>
    <t>Hemera Onyx</t>
  </si>
  <si>
    <t>Onyx Pro 2TB NVMe SSD</t>
  </si>
  <si>
    <t>HEM-117-07</t>
  </si>
  <si>
    <t>the Crest Air; Hemera Crest Air; Hemeera Crest Air; Crest Air memory</t>
  </si>
  <si>
    <t>Lighter than Ares Titan 32GB DDR5 RAM Kit [ARE-140-08] (69 g vs 79 g); Lower price than Enyo Onyx Lite 32GB DDR5 RAM Kit [ENY-114-05] ($211.99 vs $221.99)</t>
  </si>
  <si>
    <t>Hemera Crest</t>
  </si>
  <si>
    <t>Crest Air 32GB DDR5 RAM Kit</t>
  </si>
  <si>
    <t>HEM-117-08</t>
  </si>
  <si>
    <t>the Rift SE; Hemera Rift SE; Hemrea Rift SE; Rift SE motherboard</t>
  </si>
  <si>
    <t>Lower price than Harmonia Sable SE ATX Motherboard [HAR-106-09] ($232.99 vs $305.99); Lighter than Notus Titan Plus ATX Motherboard [NOT-108-08] (1,310 g vs 1,458 g)</t>
  </si>
  <si>
    <t>Hemera Rift</t>
  </si>
  <si>
    <t>Rift SE ATX Motherboard</t>
  </si>
  <si>
    <t>HEM-117-09</t>
  </si>
  <si>
    <t>the Nova; Hemera Nova; Hemrea Nova; Nova monitor</t>
  </si>
  <si>
    <t>VA, 144Hz</t>
  </si>
  <si>
    <t>Lower price than Urania Wave Air 27" 1440p Monitor [URA-136-09] ($283.99 vs $548.99); Lighter than Dione Lumen Air 27" 1440p Monitor [DIO-128-09] (5,549 g vs 6,218 g)</t>
  </si>
  <si>
    <t>Hemera Nova</t>
  </si>
  <si>
    <t>Nova 27" 1440p Monitor</t>
  </si>
  <si>
    <t>HEM-117-10</t>
  </si>
  <si>
    <t>the Lumen Max; Hemera Lumen Max; Hmeera Lumen Max; Lumen Max graphics card</t>
  </si>
  <si>
    <t>NVIDIA GeForce RTX 4090 24GB (Hemera Lumen edition)</t>
  </si>
  <si>
    <t>Lighter than Eos Spark X Graphics Card [EOS-111-10] (1,256 g vs 1,437 g); Lower price than Perses Arc Max Graphics Card [PER-101-10] ($1,278.99 vs $1,593.99)</t>
  </si>
  <si>
    <t>Hemera Lumen</t>
  </si>
  <si>
    <t>Lumen Max Graphics Card</t>
  </si>
  <si>
    <t>DIO-118-01</t>
  </si>
  <si>
    <t>the Titan Max; Dionysus Titan Max; Dionyuss Titan Max; Titan Max networking</t>
  </si>
  <si>
    <t>Lighter than Phoebe Orbit Air Wi-Fi 7 PCIe Card [PHO-143-04] (83 g vs 88 g); Lower price than Kairos Volt SE Wi-Fi 7 PCIe Card [KAI-142-05] ($53.99 vs $111.99)</t>
  </si>
  <si>
    <t>Dionysus Titan</t>
  </si>
  <si>
    <t>Titan Max Wi-Fi 7 PCIe Card</t>
  </si>
  <si>
    <t>DIO-118-02</t>
  </si>
  <si>
    <t>the Aeon SE; Dionysus Aeon SE; Dionyuss Aeon SE; Aeon SE case fans</t>
  </si>
  <si>
    <t>Lower price than Apate Onyx Plus RGB Case Fan 3-Pack [APA-110-02] ($81.99 vs $84.99); Lighter than Harmonia Halo Lite RGB Case Fan 3-Pack [HAR-106-01] (454 g vs 491 g)</t>
  </si>
  <si>
    <t>Dionysus Aeon</t>
  </si>
  <si>
    <t>Aeon SE RGB Case Fan 3-Pack</t>
  </si>
  <si>
    <t>DIO-118-03</t>
  </si>
  <si>
    <t>the Apex; Dionysus Apex; Dionysos Apex; Apex power supply</t>
  </si>
  <si>
    <t>Lighter than Aidos Wave X 850W Power Supply [AID-135-04] (1,956 g vs 2,205 g); Lower price than Iris Quanta X 850W Power Supply [IRI-130-03] ($100.99 vs $149.99)</t>
  </si>
  <si>
    <t>Dionysus Apex</t>
  </si>
  <si>
    <t>Apex 850W Power Supply</t>
  </si>
  <si>
    <t>DIO-118-04</t>
  </si>
  <si>
    <t>the Vertex; Dionysus Vertex; Dionysuss Vertex; Vertex pc case</t>
  </si>
  <si>
    <t>Lighter than Nyx Strata Lite Mid-Tower PC Case [NYX-115-02] (8,137 g vs 8,441 g); Lower price than Harmonia Pulse SE Mid-Tower PC Case [HAR-106-04] ($135.99 vs $150.99)</t>
  </si>
  <si>
    <t>Dionysus Vertex</t>
  </si>
  <si>
    <t>Vertex Mid-Tower PC Case</t>
  </si>
  <si>
    <t>DIO-118-05</t>
  </si>
  <si>
    <t>the Echo; Dionysus Echo; Dioynsus Echo; Echo processor</t>
  </si>
  <si>
    <t>Dionysus Echo 6-core / 12-thread, up to 4.6 GHz</t>
  </si>
  <si>
    <t>Lower price than Eros Core Desktop CPU [ERO-134-08] ($148.99 vs $196.99); Lighter than Euterpe Quanta Desktop CPU [EUT-120-09] (46 g vs 52 g)</t>
  </si>
  <si>
    <t>Dionysus Echo</t>
  </si>
  <si>
    <t>Echo Desktop CPU</t>
  </si>
  <si>
    <t>Dionysus S1 socket motherboards</t>
  </si>
  <si>
    <t>DIO-118-06</t>
  </si>
  <si>
    <t>the Aria; Dionysus Aria; Dionyssus Aria; Aria keyboard</t>
  </si>
  <si>
    <t>Lower price than Kairos Vibe Mechanical Keyboard [KAI-142-08] ($155.99 vs $236.99); Longer battery than Eos Halo Max Mechanical Keyboard [EOS-111-06] (297 vs 230 hrs)</t>
  </si>
  <si>
    <t>Dionysus Aria</t>
  </si>
  <si>
    <t>Aria Mechanical Keyboard</t>
  </si>
  <si>
    <t>75%</t>
  </si>
  <si>
    <t>DIO-118-07</t>
  </si>
  <si>
    <t>the Crest Lite; Dionysus Crest Lite; Dionnysus Crest Lite; Crest Lite storage</t>
  </si>
  <si>
    <t>Lighter than Dione Axis Plus 4TB External Hard Drive [DIO-128-06] (245 g vs 247 g); Lower price than Aidos Orbit 4TB External Hard Drive [AID-135-05] ($167.99 vs $196.99)</t>
  </si>
  <si>
    <t>Dionysus Crest</t>
  </si>
  <si>
    <t>Crest Lite 4TB External Hard Drive</t>
  </si>
  <si>
    <t>DIO-118-08</t>
  </si>
  <si>
    <t>the Orbit Max; Dionysus Orbit Max; Dionyssus Orbit Max; Orbit Max storage</t>
  </si>
  <si>
    <t>Lighter than Hades Vertex Max 2TB NVMe SSD [HAD-119-08] (23 g vs 28 g); Lower price than Thalassa Rift Air 2TB NVMe SSD [THA-126-09] ($267.99 vs $286.99)</t>
  </si>
  <si>
    <t>Dionysus Orbit</t>
  </si>
  <si>
    <t>Orbit Max 2TB NVMe SSD</t>
  </si>
  <si>
    <t>DIO-118-09</t>
  </si>
  <si>
    <t>the Axis Lite; Dionysus Axis Lite; Dionyssus Axis Lite; Axis Lite monitor</t>
  </si>
  <si>
    <t>Lighter than Apollo Echo Lite 27" 1440p Monitor [APO-109-09] (5,616 g vs 6,418 g); Lower price than Hyperion Arc Ultra 27" 1440p Monitor [HYP-123-10] ($440.99 vs $616.99)</t>
  </si>
  <si>
    <t>Dionysus Axis</t>
  </si>
  <si>
    <t>Axis Lite 27" 1440p Monitor</t>
  </si>
  <si>
    <t>DIO-118-10</t>
  </si>
  <si>
    <t>the Axis; Dionysus Axis; Dionyuss Axis; Axis graphics card</t>
  </si>
  <si>
    <t>NVIDIA GeForce RTX 4070 Ti Super 16GB (Dionysus Axis edition)</t>
  </si>
  <si>
    <t>Lighter than Aidos Prism Ultra Graphics Card [AID-135-10] (1,874 g vs 2,108 g); Lower price than Iris Sable Air Graphics Card [IRI-130-10] ($668.99 vs $1,301.99)</t>
  </si>
  <si>
    <t>Axis Graphics Card</t>
  </si>
  <si>
    <t>2.5-slot, 285mm</t>
  </si>
  <si>
    <t>HAD-119-01</t>
  </si>
  <si>
    <t>the Aria X; Hades Aria X; Haddes Aria X; Aria X case fans</t>
  </si>
  <si>
    <t>Lighter than Hymenaeus Quanta SE RGB Case Fan 3-Pack [HYM-121-02] (494 g vs 500 g); Lower price than Nyx Strata RGB Case Fan 3-Pack [NYX-115-03] ($42.99 vs $87.99)</t>
  </si>
  <si>
    <t>Hades Aria</t>
  </si>
  <si>
    <t>Aria X RGB Case Fan 3-Pack</t>
  </si>
  <si>
    <t>HAD-119-02</t>
  </si>
  <si>
    <t>the Pulse; Hades Pulse; Hade Pulse; Pulse cooling</t>
  </si>
  <si>
    <t>Lighter than Pheme Lumen Lite 360mm AIO CPU Cooler [PHE-102-05] (1,606 g vs 1,678 g); Lower price than Hyperion Nimbus SE 360mm AIO CPU Cooler [HYP-123-05] ($88.99 vs $114.99)</t>
  </si>
  <si>
    <t>Hades Pulse</t>
  </si>
  <si>
    <t>Pulse 360mm AIO CPU Cooler</t>
  </si>
  <si>
    <t>HAD-119-03</t>
  </si>
  <si>
    <t>the Drift Pro; Hades Drift Pro; Hadees Drift Pro; Drift Pro pc case</t>
  </si>
  <si>
    <t>Lighter than Dionysus Vertex Mid-Tower PC Case [DIO-118-04] (6,688 g vs 8,137 g); Lower price than Thalassa Halo Pro Mid-Tower PC Case [THA-126-08] ($123.99 vs $219.99)</t>
  </si>
  <si>
    <t>Hades Drift</t>
  </si>
  <si>
    <t>Drift Pro Mid-Tower PC Case</t>
  </si>
  <si>
    <t>HAD-119-04</t>
  </si>
  <si>
    <t>the Vibe; Hades Vibe; Haeds Vibe; Vibe mouse</t>
  </si>
  <si>
    <t>Lighter than Kairos Volt Air Gaming Mouse [KAI-142-01] (63 g vs 93 g); Longer battery than Aphrodite Volt Gaming Mouse [APH-141-05] (107 vs 96 hrs)</t>
  </si>
  <si>
    <t>Hades Vibe</t>
  </si>
  <si>
    <t>Vibe Gaming Mouse</t>
  </si>
  <si>
    <t>HAD-119-05</t>
  </si>
  <si>
    <t>the Rift Pro; Hades Rift Pro; Hadees Rift Pro; Rift Pro storage</t>
  </si>
  <si>
    <t>Lower price than Eos Pulse Pro 4TB External Hard Drive [EOS-111-05] ($151.99 vs $175.99); Lighter than Cronus Wave 4TB External Hard Drive [CRO-105-04] (226 g vs 241 g)</t>
  </si>
  <si>
    <t>Hades Rift</t>
  </si>
  <si>
    <t>Rift Pro 4TB External Hard Drive</t>
  </si>
  <si>
    <t>HAD-119-06</t>
  </si>
  <si>
    <t>the Nova; Hades Nova; Hdaes Nova; Nova webcam</t>
  </si>
  <si>
    <t>Lighter than Themis Nova SE 4K Webcam [THE-145-03] (162 g vs 165 g); Lower price than Nike Pulse X 4K Webcam [NIK-132-08] ($178.99 vs $184.99)</t>
  </si>
  <si>
    <t>Hades Nova</t>
  </si>
  <si>
    <t>Nova 4K Webcam</t>
  </si>
  <si>
    <t>HAD-119-07</t>
  </si>
  <si>
    <t>the Halo Plus; Hades Halo Plus; Hadess Halo Plus; Halo Plus memory</t>
  </si>
  <si>
    <t>Lower price than Phanes Aria SE 32GB DDR5 RAM Kit [PHA-138-07] ($211.99 vs $243.99); Lighter than Eucleia Volt 32GB DDR5 RAM Kit [EUC-124-08] (87 g vs 90 g)</t>
  </si>
  <si>
    <t>Hades Halo</t>
  </si>
  <si>
    <t>Halo Plus 32GB DDR5 RAM Kit</t>
  </si>
  <si>
    <t>HAD-119-08</t>
  </si>
  <si>
    <t>the Vertex Max; Hades Vertex Max; Haddes Vertex Max; Vertex Max storage</t>
  </si>
  <si>
    <t>Lower price than Themis Zen Ultra 2TB NVMe SSD [THE-145-08] ($278.99 vs $291.99); Lighter than Uranus Drift Plus 2TB NVMe SSD [URA-113-06] (28 g vs 29 g)</t>
  </si>
  <si>
    <t>Hades Vertex</t>
  </si>
  <si>
    <t>Vertex Max 2TB NVMe SSD</t>
  </si>
  <si>
    <t>HAD-119-09</t>
  </si>
  <si>
    <t>the Echo Air; Hades Echo Air; Hadees Echo Air; Echo Air processor</t>
  </si>
  <si>
    <t>Hades Echo 8-core / 16-thread, up to 4.9 GHz</t>
  </si>
  <si>
    <t>Lower price than Hyperion Volt Desktop CPU [HYP-123-09] ($292.99 vs $477.99)</t>
  </si>
  <si>
    <t>Hades Echo</t>
  </si>
  <si>
    <t>Echo Air Desktop CPU</t>
  </si>
  <si>
    <t>Hades S1 socket motherboards</t>
  </si>
  <si>
    <t>HAD-119-10</t>
  </si>
  <si>
    <t>the Zen Pro; Hades Zen Pro; Haeds Zen Pro; Zen Pro docking station</t>
  </si>
  <si>
    <t>Lighter than Themis Apex Pro USB-C Docking Station [THE-145-06] (418 g vs 445 g); Lower price than Hymenaeus Sable X USB-C Docking Station [HYM-121-06] ($324.99 vs $325.99)</t>
  </si>
  <si>
    <t>Hades Zen</t>
  </si>
  <si>
    <t>Zen Pro USB-C Docking Station</t>
  </si>
  <si>
    <t>EUT-120-01</t>
  </si>
  <si>
    <t>the Pulse Lite; Euterpe Pulse Lite; Euterp Pulse Lite; Pulse Lite case fans</t>
  </si>
  <si>
    <t>Lighter than Hymenaeus Quanta SE RGB Case Fan 3-Pack [HYM-121-02] (403 g vs 500 g); Lower price than Eos Nimbus RGB Case Fan 3-Pack [EOS-111-01] ($33.99 vs $92.99)</t>
  </si>
  <si>
    <t>Euterpe Pulse</t>
  </si>
  <si>
    <t>Pulse Lite RGB Case Fan 3-Pack</t>
  </si>
  <si>
    <t>EUT-120-02</t>
  </si>
  <si>
    <t>the Flux SE; Euterpe Flux SE; Euterpee Flux SE; Flux SE networking</t>
  </si>
  <si>
    <t>Lower price than Hestia Sable Wi-Fi 7 PCIe Card [HES-116-02] ($61.99 vs $100.99); Lighter than Perses Arc X Wi-Fi 7 PCIe Card [PER-101-01] (99 g vs 108 g)</t>
  </si>
  <si>
    <t>Euterpe Flux</t>
  </si>
  <si>
    <t>Flux SE Wi-Fi 7 PCIe Card</t>
  </si>
  <si>
    <t>EUT-120-03</t>
  </si>
  <si>
    <t>the Axis Ultra; Euterpe Axis Ultra; Euetrpe Axis Ultra; Axis Ultra mouse</t>
  </si>
  <si>
    <t>Sensor: 30K DPI optical</t>
  </si>
  <si>
    <t>Lower price than Apollo Lumen X Gaming Mouse [APO-109-06] ($116.99 vs $142.99); Lighter than Kairos Volt Air Gaming Mouse [KAI-142-01] (75 g vs 93 g)</t>
  </si>
  <si>
    <t>Euterpe Axis</t>
  </si>
  <si>
    <t>Axis Ultra Gaming Mouse</t>
  </si>
  <si>
    <t>EUT-120-04</t>
  </si>
  <si>
    <t>the Zen SE; Euterpe Zen SE; Eutrepe Zen SE; Zen SE webcam</t>
  </si>
  <si>
    <t>Lighter than Apate Rift SE 4K Webcam [APA-110-03] (172 g vs 178 g); Lower price than Hermes Lumen SE 4K Webcam [HER-103-07] ($221.99 vs $227.99)</t>
  </si>
  <si>
    <t>Euterpe Zen</t>
  </si>
  <si>
    <t>Zen SE 4K Webcam</t>
  </si>
  <si>
    <t>EUT-120-05</t>
  </si>
  <si>
    <t>the Drift Lite; Euterpe Drift Lite; Euterp Drift Lite; Drift Lite cooling</t>
  </si>
  <si>
    <t>Lower price than Atlas Arc Ultra 360mm AIO CPU Cooler [ATL-122-08] ($257.99 vs $274.99); Lighter than Enyo Quanta Air 360mm AIO CPU Cooler [ENY-114-07] (2,018 g vs 2,077 g)</t>
  </si>
  <si>
    <t>Euterpe Drift</t>
  </si>
  <si>
    <t>Drift Lite 360mm AIO CPU Cooler</t>
  </si>
  <si>
    <t>EUT-120-06</t>
  </si>
  <si>
    <t>the Aeon Max; Euterpe Aeon Max; Uterpe Aeon Max; Aeon Max docking station</t>
  </si>
  <si>
    <t>Lighter than Cronus Core USB-C Docking Station [CRO-105-07] (378 g vs 418 g); Lower price than Uranus Aria X USB-C Docking Station [URA-113-09] ($282.99 vs $344.99)</t>
  </si>
  <si>
    <t>Euterpe Aeon</t>
  </si>
  <si>
    <t>Aeon Max USB-C Docking Station</t>
  </si>
  <si>
    <t>EUT-120-07</t>
  </si>
  <si>
    <t>the Flux; Euterpe Flux; Euterp Flux; Flux storage</t>
  </si>
  <si>
    <t>Lighter than Iris Quanta Plus 2TB NVMe SSD [IRI-130-08] (10 g vs 11 g); Lower price than Perses Lumen Pro 2TB NVMe SSD [PER-101-08] ($287.99 vs $294.99)</t>
  </si>
  <si>
    <t>Flux 2TB NVMe SSD</t>
  </si>
  <si>
    <t>EUT-120-08</t>
  </si>
  <si>
    <t>the Aria Plus; Euterpe Aria Plus; Uterpe Aria Plus; Aria Plus motherboard</t>
  </si>
  <si>
    <t>Lighter than Artemis Zen Plus ATX Motherboard [ART-150-08] (1,687 g vs 1,751 g); Lower price than Eileithyia Blaze Plus ATX Motherboard [EIL-149-09] ($338.99 vs $421.99)</t>
  </si>
  <si>
    <t>Euterpe Aria</t>
  </si>
  <si>
    <t>Aria Plus ATX Motherboard</t>
  </si>
  <si>
    <t>EUT-120-09</t>
  </si>
  <si>
    <t>the Quanta; Euterpe Quanta; Euterp Quanta; Quanta processor</t>
  </si>
  <si>
    <t>Euterpe Quanta 12-core / 24-thread, up to 5.2 GHz</t>
  </si>
  <si>
    <t>Lower price than Eos Volt Plus Desktop CPU [EOS-111-09] ($402.99 vs $692.99); Lighter than Notus Apex SE Desktop CPU [NOT-108-07] (52 g vs 58 g)</t>
  </si>
  <si>
    <t>Euterpe Quanta</t>
  </si>
  <si>
    <t>Quanta Desktop CPU</t>
  </si>
  <si>
    <t>Euterpe S1 socket motherboards</t>
  </si>
  <si>
    <t>EUT-120-10</t>
  </si>
  <si>
    <t>the Volt Ultra; Euterpe Volt Ultra; Eutrepe Volt Ultra; Volt Ultra graphics card</t>
  </si>
  <si>
    <t>AMD Radeon RX 7900 XTX 24GB (Euterpe Volt edition)</t>
  </si>
  <si>
    <t>Lower price than Hymenaeus Echo Graphics Card [HYM-121-10] ($921.99 vs $1,150.99)</t>
  </si>
  <si>
    <t>Euterpe Volt</t>
  </si>
  <si>
    <t>Volt Ultra Graphics Card</t>
  </si>
  <si>
    <t>HYM-121-01</t>
  </si>
  <si>
    <t>the Axis Air; Hymenaeus Axis Air; Himenaeus Axis Air; Axis Air networking</t>
  </si>
  <si>
    <t>Lower price than Kairos Volt SE Wi-Fi 7 PCIe Card [KAI-142-05] ($39.99 vs $111.99); Lighter than Dione Vibe Lite Wi-Fi 7 PCIe Card [DIO-128-02] (69 g vs 104 g)</t>
  </si>
  <si>
    <t>Hymenaeus Axis</t>
  </si>
  <si>
    <t>Axis Air Wi-Fi 7 PCIe Card</t>
  </si>
  <si>
    <t>HYM-121-02</t>
  </si>
  <si>
    <t>the Quanta SE; Hymenaeus Quanta SE; Hymenaues Quanta SE; Quanta SE case fans</t>
  </si>
  <si>
    <t>Lower price than Apate Onyx Plus RGB Case Fan 3-Pack [APA-110-02] ($42.99 vs $84.99); Lighter than Eucleia Halo RGB Case Fan 3-Pack [EUC-124-01] (500 g vs 519 g)</t>
  </si>
  <si>
    <t>Hymenaeus Quanta</t>
  </si>
  <si>
    <t>Quanta SE RGB Case Fan 3-Pack</t>
  </si>
  <si>
    <t>HYM-121-03</t>
  </si>
  <si>
    <t>the Drift Plus; Hymenaeus Drift Plus; Hymenaeu Drift Plus; Drift Plus webcam</t>
  </si>
  <si>
    <t>Lower price than Hermes Lumen SE 4K Webcam [HER-103-07] ($114.99 vs $227.99); Lighter than Apate Rift SE 4K Webcam [APA-110-03] (172 g vs 178 g)</t>
  </si>
  <si>
    <t>Hymenaeus Drift</t>
  </si>
  <si>
    <t>Drift Plus 4K Webcam</t>
  </si>
  <si>
    <t>HYM-121-04</t>
  </si>
  <si>
    <t>the Nimbus Plus; Hymenaeus Nimbus Plus; Hymeenaeus Nimbus Plus; Nimbus Plus storage</t>
  </si>
  <si>
    <t>Lighter than Eirene Pulse 4TB External Hard Drive [EIR-112-04] (222 g vs 242 g); Lower price than Aidos Orbit 4TB External Hard Drive [AID-135-05] ($166.99 vs $196.99)</t>
  </si>
  <si>
    <t>Hymenaeus Nimbus</t>
  </si>
  <si>
    <t>HYM-121-05</t>
  </si>
  <si>
    <t>the Blaze X; Hymenaeus Blaze X; Hymenaues Blaze X; Blaze X memory</t>
  </si>
  <si>
    <t>Lighter than Aphrodite Pulse SE 32GB DDR5 RAM Kit [APH-141-07] (75 g vs 77 g); Lower price than Ares Titan 32GB DDR5 RAM Kit [ARE-140-08] ($225.99 vs $232.99)</t>
  </si>
  <si>
    <t>Hymenaeus Blaze</t>
  </si>
  <si>
    <t>Blaze X 32GB DDR5 RAM Kit</t>
  </si>
  <si>
    <t>HYM-121-06</t>
  </si>
  <si>
    <t>the Sable X; Hymenaeus Sable X; Hymenaus Sable X; Sable X docking station</t>
  </si>
  <si>
    <t>Lighter than Pheme Sable Lite USB-C Docking Station [PHE-102-07] (348 g vs 456 g); Lower price than Uranus Aria X USB-C Docking Station [URA-113-09] ($325.99 vs $344.99)</t>
  </si>
  <si>
    <t>Hymenaeus Sable</t>
  </si>
  <si>
    <t>Sable X USB-C Docking Station</t>
  </si>
  <si>
    <t>HYM-121-07</t>
  </si>
  <si>
    <t>the Pulse Lite; Hymenaeus Pulse Lite; Hymenaeuus Pulse Lite; Pulse Lite motherboard</t>
  </si>
  <si>
    <t>Lighter than Notus Titan Plus ATX Motherboard [NOT-108-08] (1,337 g vs 1,458 g); Lower price than Enyo Volt Air ATX Motherboard [ENY-114-08] ($461.99 vs $491.99)</t>
  </si>
  <si>
    <t>Hymenaeus Pulse</t>
  </si>
  <si>
    <t>Pulse Lite ATX Motherboard</t>
  </si>
  <si>
    <t>HYM-121-08</t>
  </si>
  <si>
    <t>the Aeon Lite; Hymenaeus Aeon Lite; Hymenaeuus Aeon Lite; Aeon Lite monitor</t>
  </si>
  <si>
    <t>Lighter than Atlas Apex SE 27" 1440p Monitor [ATL-122-09] (4,841 g vs 5,385 g); Lower price than Dione Lumen Air 27" 1440p Monitor [DIO-128-09] ($545.99 vs $584.99)</t>
  </si>
  <si>
    <t>Hymenaeus Aeon</t>
  </si>
  <si>
    <t>Aeon Lite 27" 1440p Monitor</t>
  </si>
  <si>
    <t>HYM-121-09</t>
  </si>
  <si>
    <t>the Rift Ultra; Hymenaeus Rift Ultra; Hymenaaeus Rift Ultra; Rift Ultra processor</t>
  </si>
  <si>
    <t>Hymenaeus Rift 24-core / 48-thread, up to 5.6 GHz</t>
  </si>
  <si>
    <t>Lighter than Phoebe Core Pro Desktop CPU [PHO-143-05] (55 g vs 58 g); Lower price than Kratos Core SE Desktop CPU [KRA-147-10] ($622.99 vs $651.99)</t>
  </si>
  <si>
    <t>Hymenaeus Rift</t>
  </si>
  <si>
    <t>Rift Ultra Desktop CPU</t>
  </si>
  <si>
    <t>Hymenaeus S1 socket motherboards</t>
  </si>
  <si>
    <t>HYM-121-10</t>
  </si>
  <si>
    <t>the Echo; Hymenaeus Echo; Hymmenaeus Echo; Echo graphics card</t>
  </si>
  <si>
    <t>AMD Radeon RX 7900 XTX 24GB (Hymenaeus Echo edition)</t>
  </si>
  <si>
    <t>Lighter than Dione Nova Lite Graphics Card [DIO-128-10] (1,265 g vs 1,670 g); Lower price than Phoebe Orbit Max Graphics Card [PHO-143-10] ($1,150.99 vs $1,591.99)</t>
  </si>
  <si>
    <t>Hymenaeus Echo</t>
  </si>
  <si>
    <t>ATL-122-01</t>
  </si>
  <si>
    <t>the Nova Ultra; Atlas Nova Ultra; Attlas Nova Ultra; Nova Ultra networking</t>
  </si>
  <si>
    <t>Lighter than Aidos Quanta Air Wi-Fi 7 PCIe Card [AID-135-01] (72 g vs 102 g); Lower price than Euterpe Flux SE Wi-Fi 7 PCIe Card [EUT-120-02] ($59.99 vs $61.99)</t>
  </si>
  <si>
    <t>Atlas Nova</t>
  </si>
  <si>
    <t>Nova Ultra Wi-Fi 7 PCIe Card</t>
  </si>
  <si>
    <t>ATL-122-02</t>
  </si>
  <si>
    <t>the Arc Plus; Atlas Arc Plus; Attlas Arc Plus; Arc Plus mouse</t>
  </si>
  <si>
    <t>Lower price than Eucleia Flux SE Gaming Mouse [EUC-124-02] ($100.99 vs $104.99); Lighter than Pheme Zen X Gaming Mouse [PHE-102-01] (59 g vs 91 g)</t>
  </si>
  <si>
    <t>Atlas Arc</t>
  </si>
  <si>
    <t>Arc Plus Gaming Mouse</t>
  </si>
  <si>
    <t>ATL-122-03</t>
  </si>
  <si>
    <t>the Pulse Lite; Atlas Pulse Lite; Attlas Pulse Lite; Pulse Lite power supply</t>
  </si>
  <si>
    <t>Lower price than Uranus Prism 850W Power Supply [URA-113-05] ($101.99 vs $160.99); Lighter than Psyche Volt Max 850W Power Supply [PSY-144-07] (1,827 g vs 2,112 g)</t>
  </si>
  <si>
    <t>Atlas Pulse</t>
  </si>
  <si>
    <t>Pulse Lite 850W Power Supply</t>
  </si>
  <si>
    <t>ATL-122-04</t>
  </si>
  <si>
    <t>the Titan SE; Atlas Titan SE; Atlass Titan SE; Titan SE pc case</t>
  </si>
  <si>
    <t>Lighter than Kairos Vertex Air Mid-Tower PC Case [KAI-142-04] (7,922 g vs 9,278 g); Lower price than Perses Orbit Plus Mid-Tower PC Case [PER-101-05] ($115.99 vs $178.99)</t>
  </si>
  <si>
    <t>Atlas Titan</t>
  </si>
  <si>
    <t>Titan SE Mid-Tower PC Case</t>
  </si>
  <si>
    <t>ATL-122-05</t>
  </si>
  <si>
    <t>the Aria Pro; Atlas Aria Pro; Atla Aria Pro; Aria Pro storage</t>
  </si>
  <si>
    <t>Lower price than Eris Vibe X 4TB External Hard Drive [ERI-148-05] ($139.99 vs $161.99); Lighter than Nyx Flux SE 4TB External Hard Drive [NYX-115-04] (236 g vs 256 g)</t>
  </si>
  <si>
    <t>Atlas Aria</t>
  </si>
  <si>
    <t>Aria Pro 4TB External Hard Drive</t>
  </si>
  <si>
    <t>ATL-122-06</t>
  </si>
  <si>
    <t>the Aria Air; Atlas Aria Air; Altas Aria Air; Aria Air docking station</t>
  </si>
  <si>
    <t>Lower price than Uranus Aria X USB-C Docking Station [URA-113-09] ($154.99 vs $344.99); Lighter than Pheme Sable Lite USB-C Docking Station [PHE-102-07] (385 g vs 456 g)</t>
  </si>
  <si>
    <t>Aria Air USB-C Docking Station</t>
  </si>
  <si>
    <t>ATL-122-07</t>
  </si>
  <si>
    <t>the Strata Ultra; Atlas Strata Ultra; Attlas Strata Ultra; Strata Ultra keyboard</t>
  </si>
  <si>
    <t>Lighter than Eirene Axis Max Mechanical Keyboard [EIR-112-07] (985 g vs 1,039 g); Lower price than Iris Prism Mechanical Keyboard [IRI-130-07] ($177.99 vs $233.99)</t>
  </si>
  <si>
    <t>Atlas Strata</t>
  </si>
  <si>
    <t>Strata Ultra Mechanical Keyboard</t>
  </si>
  <si>
    <t>ATL-122-08</t>
  </si>
  <si>
    <t>the Arc Ultra; Atlas Arc Ultra; Altas Arc Ultra; Arc Ultra cooling</t>
  </si>
  <si>
    <t>Lighter than Cronus Zen Lite 360mm AIO CPU Cooler [CRO-105-03] (1,533 g vs 1,800 g)</t>
  </si>
  <si>
    <t>Arc Ultra 360mm AIO CPU Cooler</t>
  </si>
  <si>
    <t>ATL-122-09</t>
  </si>
  <si>
    <t>the Apex SE; Atlas Apex SE; Atlaas Apex SE; Apex SE monitor</t>
  </si>
  <si>
    <t>Lighter than Bia Aeon Max 27" 1440p Monitor [BIA-107-09] (5,385 g vs 6,015 g); Lower price than Iris Volt Ultra 27" 1440p Monitor [IRI-130-09] ($375.99 vs $540.99)</t>
  </si>
  <si>
    <t>Atlas Apex</t>
  </si>
  <si>
    <t>Apex SE 27" 1440p Monitor</t>
  </si>
  <si>
    <t>ATL-122-10</t>
  </si>
  <si>
    <t>the Echo Air; Atlas Echo Air; Atlass Echo Air; Echo Air processor</t>
  </si>
  <si>
    <t>Atlas Echo 12-core / 24-thread, up to 5.2 GHz</t>
  </si>
  <si>
    <t>Lighter than Ceto Pulse Ultra Desktop CPU [CET-131-09] (47 g vs 59 g); Lower price than Aidos Onyx X Desktop CPU [AID-135-09] ($412.99 vs $542.99)</t>
  </si>
  <si>
    <t>Atlas Echo</t>
  </si>
  <si>
    <t>Atlas S1 socket motherboards</t>
  </si>
  <si>
    <t>HYP-123-01</t>
  </si>
  <si>
    <t>the Titan Air; Hyperion Titan Air; Hyyperion Titan Air; Titan Air webcam</t>
  </si>
  <si>
    <t>Lower price than Iris Arc 4K Webcam [IRI-130-05] ($57.99 vs $207.99); Lighter than Ceto Nova Pro 4K Webcam [CET-131-07] (124 g vs 149 g)</t>
  </si>
  <si>
    <t>Hyperion Titan</t>
  </si>
  <si>
    <t>Titan Air 4K Webcam</t>
  </si>
  <si>
    <t>HYP-123-02</t>
  </si>
  <si>
    <t>the Axis Ultra; Hyperion Axis Ultra; Hyperio Axis Ultra; Axis Ultra case fans</t>
  </si>
  <si>
    <t>Lower price than Crius Nimbus X RGB Case Fan 3-Pack [CRI-139-02] ($74.99 vs $94.99); Lighter than Ceto Echo RGB Case Fan 3-Pack [CET-131-01] (384 g vs 440 g)</t>
  </si>
  <si>
    <t>Hyperion Axis</t>
  </si>
  <si>
    <t>Axis Ultra RGB Case Fan 3-Pack</t>
  </si>
  <si>
    <t>HYP-123-03</t>
  </si>
  <si>
    <t>the Aria; Hyperion Aria; Hypeiron Aria; Aria storage</t>
  </si>
  <si>
    <t>Lower price than Urania Sable X 4TB External Hard Drive [URA-136-07] ($88.99 vs $196.99); Lighter than Eurybia Quanta SE 4TB External Hard Drive [EUR-104-02] (213 g vs 215 g)</t>
  </si>
  <si>
    <t>Hyperion Aria</t>
  </si>
  <si>
    <t>Aria 4TB External Hard Drive</t>
  </si>
  <si>
    <t>HYP-123-04</t>
  </si>
  <si>
    <t>the Quanta Air; Hyperion Quanta Air; Hiperion Quanta Air; Quanta Air mouse</t>
  </si>
  <si>
    <t>Lower price than Aphrodite Volt Gaming Mouse [APH-141-05] ($95.99 vs $122.99); Longer battery than Thalassa Crest Max Gaming Mouse [THA-126-02] (101 vs 89 hrs)</t>
  </si>
  <si>
    <t>Hyperion Quanta</t>
  </si>
  <si>
    <t>Quanta Air Gaming Mouse</t>
  </si>
  <si>
    <t>HYP-123-05</t>
  </si>
  <si>
    <t>the Nimbus SE; Hyperion Nimbus SE; Hyperionn Nimbus SE; Nimbus SE cooling</t>
  </si>
  <si>
    <t>Lower price than Astraeus Volt Pro 360mm AIO CPU Cooler [AST-146-04] ($114.99 vs $168.99); Lighter than Apate Aria Ultra 360mm AIO CPU Cooler [APA-110-05] (1,875 g vs 1,987 g)</t>
  </si>
  <si>
    <t>Hyperion Nimbus</t>
  </si>
  <si>
    <t>Nimbus SE 360mm AIO CPU Cooler</t>
  </si>
  <si>
    <t>HYP-123-06</t>
  </si>
  <si>
    <t>the Titan X; Hyperion Titan X; Hyyperion Titan X; Titan X keyboard</t>
  </si>
  <si>
    <t>Lower price than Ceto Aria Mechanical Keyboard [CET-131-08] ($132.99 vs $213.99); Lighter than Eros Apex Pro Mechanical Keyboard [ERO-134-02] (805 g vs 940 g)</t>
  </si>
  <si>
    <t>Titan X Mechanical Keyboard</t>
  </si>
  <si>
    <t>HYP-123-07</t>
  </si>
  <si>
    <t>the Drift Ultra; Hyperion Drift Ultra; Hpyerion Drift Ultra; Drift Ultra docking station</t>
  </si>
  <si>
    <t>Lighter than Kairos Sable Plus USB-C Docking Station [KAI-142-09] (346 g vs 407 g); Lower price than Astraeus Vibe USB-C Docking Station [AST-146-07] ($183.99 vs $260.99)</t>
  </si>
  <si>
    <t>Hyperion Drift</t>
  </si>
  <si>
    <t>Drift Ultra USB-C Docking Station</t>
  </si>
  <si>
    <t>HYP-123-08</t>
  </si>
  <si>
    <t>the Spark; Hyperion Spark; Hpyerion Spark; Spark motherboard</t>
  </si>
  <si>
    <t>Lighter than Hera Wave Air ATX Motherboard [HER-129-07] (1,112 g vs 1,499 g); Lower price than Hestia Crest SE ATX Motherboard [HES-116-08] ($208.99 vs $214.99)</t>
  </si>
  <si>
    <t>Hyperion Spark</t>
  </si>
  <si>
    <t>Spark ATX Motherboard</t>
  </si>
  <si>
    <t>HYP-123-09</t>
  </si>
  <si>
    <t>the Volt; Hyperion Volt; Hyyperion Volt; Volt processor</t>
  </si>
  <si>
    <t>Hyperion Volt 16-core / 32-thread, up to 5.3 GHz</t>
  </si>
  <si>
    <t>Lower price than Eos Volt Plus Desktop CPU [EOS-111-09] ($477.99 vs $692.99); Lighter than Eucleia Quanta Lite Desktop CPU [EUC-124-06] (50 g vs 51 g)</t>
  </si>
  <si>
    <t>Hyperion Volt</t>
  </si>
  <si>
    <t>Volt Desktop CPU</t>
  </si>
  <si>
    <t>Hyperion S1 socket motherboards</t>
  </si>
  <si>
    <t>HYP-123-10</t>
  </si>
  <si>
    <t>the Arc Ultra; Hyperion Arc Ultra; Hyperiion Arc Ultra; Arc Ultra monitor</t>
  </si>
  <si>
    <t>Lighter than Eris Crest Plus 27" 1440p Monitor [ERI-148-10] (6,938 g vs 7,023 g); Lower price than Notus Core Air 27" 1440p Monitor [NOT-108-09] ($616.99 vs $636.99)</t>
  </si>
  <si>
    <t>Hyperion Arc</t>
  </si>
  <si>
    <t>Arc Ultra 27" 1440p Monitor</t>
  </si>
  <si>
    <t>EUC-124-01</t>
  </si>
  <si>
    <t>the Halo; Eucleia Halo; Eucliea Halo; Halo case fans</t>
  </si>
  <si>
    <t>Lower price than Bia Volt Lite RGB Case Fan 3-Pack [BIA-107-01] ($53.99 vs $76.99)</t>
  </si>
  <si>
    <t>Eucleia Halo</t>
  </si>
  <si>
    <t>Halo RGB Case Fan 3-Pack</t>
  </si>
  <si>
    <t>EUC-124-02</t>
  </si>
  <si>
    <t>the Flux SE; Eucleia Flux SE; Eucleiaa Flux SE; Flux SE mouse</t>
  </si>
  <si>
    <t>Longer battery than Crius Nova Pro Gaming Mouse [CRI-139-01] (120 vs 73 hrs); Lower price than Artemis Strata Gaming Mouse [ART-150-03] ($104.99 vs $121.99)</t>
  </si>
  <si>
    <t>Eucleia Flux</t>
  </si>
  <si>
    <t>Flux SE Gaming Mouse</t>
  </si>
  <si>
    <t>EUC-124-03</t>
  </si>
  <si>
    <t>the Rift X; Eucleia Rift X; Euclei Rift X; Rift X storage</t>
  </si>
  <si>
    <t>Lighter than Dionysus Orbit Max 2TB NVMe SSD [DIO-118-08] (15 g vs 23 g); Lower price than Eos Arc 2TB NVMe SSD [EOS-111-03] ($109.99 vs $112.99)</t>
  </si>
  <si>
    <t>Eucleia Rift</t>
  </si>
  <si>
    <t>Rift X 2TB NVMe SSD</t>
  </si>
  <si>
    <t>EUC-124-04</t>
  </si>
  <si>
    <t>the Onyx Ultra; Eucleia Onyx Ultra; Eucleiia Onyx Ultra; Onyx Ultra cooling</t>
  </si>
  <si>
    <t>Lower price than Hestia Nimbus 360mm AIO CPU Cooler [HES-116-07] ($119.99 vs $210.99); Lighter than Bia Echo Max 360mm AIO CPU Cooler [BIA-107-08] (1,938 g vs 2,006 g)</t>
  </si>
  <si>
    <t>Eucleia Onyx</t>
  </si>
  <si>
    <t>Onyx Ultra 360mm AIO CPU Cooler</t>
  </si>
  <si>
    <t>EUC-124-05</t>
  </si>
  <si>
    <t>the Vibe SE; Eucleia Vibe SE; Euclleia Vibe SE; Vibe SE storage</t>
  </si>
  <si>
    <t>Lighter than Atlas Aria Pro 4TB External Hard Drive [ATL-122-05] (202 g vs 236 g); Lower price than Palaemon Arc Air 4TB External Hard Drive [PAL-127-06] ($151.99 vs $198.99)</t>
  </si>
  <si>
    <t>Eucleia Vibe</t>
  </si>
  <si>
    <t>Vibe SE 4TB External Hard Drive</t>
  </si>
  <si>
    <t>EUC-124-06</t>
  </si>
  <si>
    <t>the Quanta Lite; Eucleia Quanta Lite; Eucleeia Quanta Lite; Quanta Lite processor</t>
  </si>
  <si>
    <t>Eucleia Quanta 6-core / 12-thread, up to 4.7 GHz</t>
  </si>
  <si>
    <t>Lower price than Hyperion Volt Desktop CPU [HYP-123-09] ($174.99 vs $477.99); Lighter than Eirene Rift Lite Desktop CPU [EIR-112-09] (51 g vs 56 g)</t>
  </si>
  <si>
    <t>Eucleia Quanta</t>
  </si>
  <si>
    <t>Quanta Lite Desktop CPU</t>
  </si>
  <si>
    <t>Eucleia S1 socket motherboards</t>
  </si>
  <si>
    <t>EUC-124-07</t>
  </si>
  <si>
    <t>the Aria Pro; Eucleia Aria Pro; Euclei Aria Pro; Aria Pro power supply</t>
  </si>
  <si>
    <t>Lower price than Artemis Spark Ultra 850W Power Supply [ART-150-07] ($205.99 vs $218.99); Lighter than Thalassa Apex Air 850W Power Supply [THA-126-07] (1,848 g vs 1,995 g)</t>
  </si>
  <si>
    <t>Eucleia Aria</t>
  </si>
  <si>
    <t>Aria Pro 850W Power Supply</t>
  </si>
  <si>
    <t>EUC-124-08</t>
  </si>
  <si>
    <t>the Volt; Eucleia Volt; Euccleia Volt; Volt memory</t>
  </si>
  <si>
    <t>Lower price than Enyo Onyx Lite 32GB DDR5 RAM Kit [ENY-114-05] ($211.99 vs $221.99)</t>
  </si>
  <si>
    <t>Eucleia Volt</t>
  </si>
  <si>
    <t>Volt 32GB DDR5 RAM Kit</t>
  </si>
  <si>
    <t>EUC-124-09</t>
  </si>
  <si>
    <t>the Core X; Eucleia Core X; Eucliea Core X; Core X monitor</t>
  </si>
  <si>
    <t>Lower price than Phanes Flux Ultra 27" 1440p Monitor [PHA-138-09] ($252.99 vs $566.99); Lighter than Kairos Titan Ultra 27" 1440p Monitor [KAI-142-10] (6,972 g vs 7,013 g)</t>
  </si>
  <si>
    <t>Eucleia Core</t>
  </si>
  <si>
    <t>Core X 27" 1440p Monitor</t>
  </si>
  <si>
    <t>EUC-124-10</t>
  </si>
  <si>
    <t>the Nimbus Pro; Eucleia Nimbus Pro; Eucleeia Nimbus Pro; Nimbus Pro graphics card</t>
  </si>
  <si>
    <t>NVIDIA GeForce RTX 4090 24GB (Eucleia Nimbus edition)</t>
  </si>
  <si>
    <t>Lighter than Nike Arc Lite Graphics Card [NIK-132-10] (832 g vs 2,071 g)</t>
  </si>
  <si>
    <t>Eucleia Nimbus</t>
  </si>
  <si>
    <t>Nimbus Pro Graphics Card</t>
  </si>
  <si>
    <t>GAI-125-01</t>
  </si>
  <si>
    <t>the Axis X; Gaia Axis X; Gaiia Axis X; Axis X mouse</t>
  </si>
  <si>
    <t>Lower price than Euterpe Axis Ultra Gaming Mouse [EUT-120-03] ($63.99 vs $116.99); Lighter than Hermes Wave Gaming Mouse [HER-103-01] (84 g vs 85 g)</t>
  </si>
  <si>
    <t>Gaia Axis</t>
  </si>
  <si>
    <t>Axis X Gaming Mouse</t>
  </si>
  <si>
    <t>GAI-125-02</t>
  </si>
  <si>
    <t>the Blaze Lite; Gaia Blaze Lite; Gaaia Blaze Lite; Blaze Lite keyboard</t>
  </si>
  <si>
    <t>Lower price than Ceto Aria Mechanical Keyboard [CET-131-08] ($92.99 vs $213.99); Lighter than Artemis Volt Plus Mechanical Keyboard [ART-150-02] (968 g vs 993 g)</t>
  </si>
  <si>
    <t>Gaia Blaze</t>
  </si>
  <si>
    <t>Blaze Lite Mechanical Keyboard</t>
  </si>
  <si>
    <t>GAI-125-03</t>
  </si>
  <si>
    <t>the Crest Pro; Gaia Crest Pro; Giaa Crest Pro; Crest Pro storage</t>
  </si>
  <si>
    <t>Lower price than Eos Pulse Pro 4TB External Hard Drive [EOS-111-05] ($141.99 vs $175.99); Lighter than Aidos Orbit 4TB External Hard Drive [AID-135-05] (222 g vs 250 g)</t>
  </si>
  <si>
    <t>Gaia Crest</t>
  </si>
  <si>
    <t>Crest Pro 4TB External Hard Drive</t>
  </si>
  <si>
    <t>GAI-125-04</t>
  </si>
  <si>
    <t>the Aria X; Gaia Aria X; Gaiia Aria X; Aria X webcam</t>
  </si>
  <si>
    <t>Lighter than Iris Arc 4K Webcam [IRI-130-05] (136 g vs 155 g); Lower price than Euterpe Zen SE 4K Webcam [EUT-120-04] ($158.99 vs $221.99)</t>
  </si>
  <si>
    <t>Gaia Aria</t>
  </si>
  <si>
    <t>Aria X 4K Webcam</t>
  </si>
  <si>
    <t>GAI-125-05</t>
  </si>
  <si>
    <t>the Aeon Lite; Gaia Aeon Lite; Gaaia Aeon Lite; Aeon Lite storage</t>
  </si>
  <si>
    <t>Lower price than Hemera Onyx Pro 2TB NVMe SSD [HEM-117-06] ($173.99 vs $189.99); Lighter than Uranus Drift Plus 2TB NVMe SSD [URA-113-06] (22 g vs 29 g)</t>
  </si>
  <si>
    <t>Gaia Aeon</t>
  </si>
  <si>
    <t>Aeon Lite 2TB NVMe SSD</t>
  </si>
  <si>
    <t>GAI-125-06</t>
  </si>
  <si>
    <t>the Nimbus X; Gaia Nimbus X; Gaaia Nimbus X; Nimbus X motherboard</t>
  </si>
  <si>
    <t>Lower price than Phanes Lumen Lite ATX Motherboard [PHA-138-08] ($201.99 vs $255.99); Lighter than Pheme Axis Lite ATX Motherboard [PHE-102-09] (1,780 g vs 1,785 g)</t>
  </si>
  <si>
    <t>Gaia Nimbus</t>
  </si>
  <si>
    <t>Nimbus X ATX Motherboard</t>
  </si>
  <si>
    <t>GAI-125-07</t>
  </si>
  <si>
    <t>the Nimbus Plus; Gaia Nimbus Plus; Gaiia Nimbus Plus; Nimbus Plus docking station</t>
  </si>
  <si>
    <t>Lighter than Themis Apex Pro USB-C Docking Station [THE-145-06] (420 g vs 445 g); Lower price than Eileithyia Aria USB-C Docking Station [EIL-149-08] ($218.99 vs $321.99)</t>
  </si>
  <si>
    <t>Nimbus Plus USB-C Docking Station</t>
  </si>
  <si>
    <t>GAI-125-08</t>
  </si>
  <si>
    <t>the Quanta Plus; Gaia Quanta Plus; Gaiaa Quanta Plus; Quanta Plus cooling</t>
  </si>
  <si>
    <t>Lighter than Bia Echo Max 360mm AIO CPU Cooler [BIA-107-08] (1,824 g vs 2,006 g); Lower price than Ares Crest 360mm AIO CPU Cooler [ARE-140-09] ($243.99 vs $245.99)</t>
  </si>
  <si>
    <t>Gaia Quanta</t>
  </si>
  <si>
    <t>Quanta Plus 360mm AIO CPU Cooler</t>
  </si>
  <si>
    <t>GAI-125-09</t>
  </si>
  <si>
    <t>the Rift Air; Gaia Rift Air; Gaiia Rift Air; Rift Air monitor</t>
  </si>
  <si>
    <t>Lower price than Palaemon Nimbus SE 27" 1440p Monitor [PAL-127-09] ($445.99 vs $672.99); Lighter than Kairos Titan Ultra 27" 1440p Monitor [KAI-142-10] (6,710 g vs 7,013 g)</t>
  </si>
  <si>
    <t>Gaia Rift</t>
  </si>
  <si>
    <t>Rift Air 27" 1440p Monitor</t>
  </si>
  <si>
    <t>GAI-125-10</t>
  </si>
  <si>
    <t>the Quanta SE; Gaia Quanta SE; Gaaia Quanta SE; Quanta SE graphics card</t>
  </si>
  <si>
    <t>NVIDIA GeForce RTX 4090 24GB (Gaia Quanta edition)</t>
  </si>
  <si>
    <t>Lower price than Phanes Spark Ultra Graphics Card [PHA-138-10] ($1,280.99 vs $1,630.99); Lighter than Apate Apex Graphics Card [APA-110-10] (875 g vs 1,528 g)</t>
  </si>
  <si>
    <t>Quanta SE Graphics Card</t>
  </si>
  <si>
    <t>THA-126-01</t>
  </si>
  <si>
    <t>the Onyx Plus; Thalassa Onyx Plus; Thallassa Onyx Plus; Onyx Plus case fans</t>
  </si>
  <si>
    <t>Lower price than Nyx Strata RGB Case Fan 3-Pack [NYX-115-03] ($42.99 vs $87.99); Lighter than Nike Prism Max RGB Case Fan 3-Pack [NIK-132-01] (432 g vs 490 g)</t>
  </si>
  <si>
    <t>Thalassa Onyx</t>
  </si>
  <si>
    <t>THA-126-02</t>
  </si>
  <si>
    <t>the Crest Max; Thalassa Crest Max; Thalsasa Crest Max; Crest Max mouse</t>
  </si>
  <si>
    <t>Lighter than Pheme Zen X Gaming Mouse [PHE-102-01] (57 g vs 91 g); Lower price than Hestia Halo Gaming Mouse [HES-116-03] ($71.99 vs $153.99)</t>
  </si>
  <si>
    <t>Thalassa Crest</t>
  </si>
  <si>
    <t>Crest Max Gaming Mouse</t>
  </si>
  <si>
    <t>THA-126-03</t>
  </si>
  <si>
    <t>the Volt Lite; Thalassa Volt Lite; Thalaassa Volt Lite; Volt Lite networking</t>
  </si>
  <si>
    <t>Lighter than Psyche Rift SE Wi-Fi 7 PCIe Card [PSY-144-02] (79 g vs 88 g); Lower price than Hera Zen Air Wi-Fi 7 PCIe Card [HER-129-03] ($125.99 vs $128.99)</t>
  </si>
  <si>
    <t>Thalassa Volt</t>
  </si>
  <si>
    <t>Volt Lite Wi-Fi 7 PCIe Card</t>
  </si>
  <si>
    <t>THA-126-04</t>
  </si>
  <si>
    <t>the Quanta SE; Thalassa Quanta SE; Thaalassa Quanta SE; Quanta SE cooling</t>
  </si>
  <si>
    <t>Lighter than Hyperion Nimbus SE 360mm AIO CPU Cooler [HYP-123-05] (1,864 g vs 1,875 g); Lower price than Eurybia Wave 360mm AIO CPU Cooler [EUR-104-05] ($161.99 vs $169.99)</t>
  </si>
  <si>
    <t>Thalassa Quanta</t>
  </si>
  <si>
    <t>Quanta SE 360mm AIO CPU Cooler</t>
  </si>
  <si>
    <t>THA-126-05</t>
  </si>
  <si>
    <t>the Titan Plus; Thalassa Titan Plus; Thalsasa Titan Plus; Titan Plus keyboard</t>
  </si>
  <si>
    <t>Longer battery than Enyo Vibe Max Mechanical Keyboard [ENY-114-04] (387 vs 223 hrs); Lower price than Ceto Aria Mechanical Keyboard [CET-131-08] ($176.99 vs $213.99)</t>
  </si>
  <si>
    <t>Thalassa Titan</t>
  </si>
  <si>
    <t>Titan Plus Mechanical Keyboard</t>
  </si>
  <si>
    <t>THA-126-06</t>
  </si>
  <si>
    <t>the Drift Lite; Thalassa Drift Lite; Talassa Drift Lite; Drift Lite storage</t>
  </si>
  <si>
    <t>Lower price than Ares Apex SE 4TB External Hard Drive [ARE-140-06] ($178.99 vs $187.99)</t>
  </si>
  <si>
    <t>Thalassa Drift</t>
  </si>
  <si>
    <t>Drift Lite 4TB External Hard Drive</t>
  </si>
  <si>
    <t>THA-126-07</t>
  </si>
  <si>
    <t>the Apex Air; Thalassa Apex Air; Thalaassa Apex Air; Apex Air power supply</t>
  </si>
  <si>
    <t>Lighter than Nyx Quanta Pro 850W Power Supply [NYX-115-05] (1,995 g vs 2,184 g); Lower price than Hera Sable X 850W Power Supply [HER-129-05] ($194.99 vs $213.99)</t>
  </si>
  <si>
    <t>Thalassa Apex</t>
  </si>
  <si>
    <t>Apex Air 850W Power Supply</t>
  </si>
  <si>
    <t>THA-126-08</t>
  </si>
  <si>
    <t>the Halo Pro; Thalassa Halo Pro; Talassa Halo Pro; Halo Pro pc case</t>
  </si>
  <si>
    <t>Lighter than Kairos Vertex Air Mid-Tower PC Case [KAI-142-04] (9,142 g vs 9,278 g)</t>
  </si>
  <si>
    <t>Thalassa Halo</t>
  </si>
  <si>
    <t>Halo Pro Mid-Tower PC Case</t>
  </si>
  <si>
    <t>THA-126-09</t>
  </si>
  <si>
    <t>the Rift Air; Thalassa Rift Air; Thaalssa Rift Air; Rift Air storage</t>
  </si>
  <si>
    <t>Lighter than Iris Quanta Plus 2TB NVMe SSD [IRI-130-08] (8 g vs 11 g); Lower price than Pheme Flux Air 2TB NVMe SSD [PHE-102-08] ($286.99 vs $296.99)</t>
  </si>
  <si>
    <t>Thalassa Rift</t>
  </si>
  <si>
    <t>Rift Air 2TB NVMe SSD</t>
  </si>
  <si>
    <t>THA-126-10</t>
  </si>
  <si>
    <t>the Spark X; Thalassa Spark X; Thalaassa Spark X; Spark X monitor</t>
  </si>
  <si>
    <t>Lighter than Harmonia Flux 27" 1440p Monitor [HAR-106-10] (5,426 g vs 6,028 g); Lower price than Urania Wave Air 27" 1440p Monitor [URA-136-09] ($485.99 vs $548.99)</t>
  </si>
  <si>
    <t>Thalassa Spark</t>
  </si>
  <si>
    <t>Spark X 27" 1440p Monitor</t>
  </si>
  <si>
    <t>PAL-127-01</t>
  </si>
  <si>
    <t>the Halo Air; Palaemon Halo Air; Palaaemon Halo Air; Halo Air case fans</t>
  </si>
  <si>
    <t>Lower price than Hermes Arc X RGB Case Fan 3-Pack [HER-103-02] ($65.99 vs $73.99); Lighter than Eurybia Core RGB Case Fan 3-Pack [EUR-104-01] (491 g vs 516 g)</t>
  </si>
  <si>
    <t>Palaemon Halo</t>
  </si>
  <si>
    <t>Halo Air RGB Case Fan 3-Pack</t>
  </si>
  <si>
    <t>PAL-127-02</t>
  </si>
  <si>
    <t>the Volt Ultra; Palaemon Volt Ultra; Palaemo Volt Ultra; Volt Ultra pc case</t>
  </si>
  <si>
    <t>Lower price than Harmonia Pulse SE Mid-Tower PC Case [HAR-106-04] ($66.99 vs $150.99); Lighter than Eileithyia Quanta Air Mid-Tower PC Case [EIL-149-04] (8,448 g vs 9,190 g)</t>
  </si>
  <si>
    <t>Palaemon Volt</t>
  </si>
  <si>
    <t>Volt Ultra Mid-Tower PC Case</t>
  </si>
  <si>
    <t>PAL-127-03</t>
  </si>
  <si>
    <t>the Arc Air; Palaemon Arc Air; Paalemon Arc Air; Arc Air mouse</t>
  </si>
  <si>
    <t>Lower price than Apollo Lumen X Gaming Mouse [APO-109-06] ($117.99 vs $142.99); Longer battery than Eris Halo SE Gaming Mouse [ERI-148-03] (114 vs 74 hrs)</t>
  </si>
  <si>
    <t>Palaemon Arc</t>
  </si>
  <si>
    <t>Arc Air Gaming Mouse</t>
  </si>
  <si>
    <t>PAL-127-04</t>
  </si>
  <si>
    <t>the Apex Max; Palaemon Apex Max; Palameon Apex Max; Apex Max keyboard</t>
  </si>
  <si>
    <t>Longer battery than Phanes Drift Max Mechanical Keyboard [PHA-138-05] (335 vs 253 hrs); Lighter than Thalassa Titan Plus Mechanical Keyboard [THA-126-05] (1,015 g vs 1,167 g)</t>
  </si>
  <si>
    <t>Palaemon Apex</t>
  </si>
  <si>
    <t>Apex Max Mechanical Keyboard</t>
  </si>
  <si>
    <t>PAL-127-05</t>
  </si>
  <si>
    <t>the Axis; Palaemon Axis; Paalemon Axis; Axis memory</t>
  </si>
  <si>
    <t>Lighter than Psyche Crest Pro 32GB DDR5 RAM Kit [PSY-144-04] (82 g vs 84 g); Lower price than Hymenaeus Blaze X 32GB DDR5 RAM Kit [HYM-121-05] ($151.99 vs $225.99)</t>
  </si>
  <si>
    <t>Palaemon Axis</t>
  </si>
  <si>
    <t>Axis 32GB DDR5 RAM Kit</t>
  </si>
  <si>
    <t>PAL-127-06</t>
  </si>
  <si>
    <t>the Arc Air; Palaemon Arc Air; Paalaemon Arc Air; Arc Air storage</t>
  </si>
  <si>
    <t>Lighter than Nike Rift Air 4TB External Hard Drive [NIK-132-07] (225 g vs 241 g)</t>
  </si>
  <si>
    <t>Arc Air 4TB External Hard Drive</t>
  </si>
  <si>
    <t>PAL-127-07</t>
  </si>
  <si>
    <t>the Crest Air; Palaemon Crest Air; Palaeemon Crest Air; Crest Air motherboard</t>
  </si>
  <si>
    <t>Lower price than Phanes Lumen Lite ATX Motherboard [PHA-138-08] ($200.99 vs $255.99); Lighter than Eos Aria Pro ATX Motherboard [EOS-111-08] (1,403 g vs 1,754 g)</t>
  </si>
  <si>
    <t>Palaemon Crest</t>
  </si>
  <si>
    <t>Crest Air ATX Motherboard</t>
  </si>
  <si>
    <t>PAL-127-08</t>
  </si>
  <si>
    <t>the Aria; Palaemon Aria; Plaaemon Aria; Aria processor</t>
  </si>
  <si>
    <t>Palaemon Aria 8-core / 16-thread, up to 4.9 GHz</t>
  </si>
  <si>
    <t>Lower price than Eos Volt Plus Desktop CPU [EOS-111-09] ($277.99 vs $692.99); Lighter than Aidos Onyx X Desktop CPU [AID-135-09] (52 g vs 55 g)</t>
  </si>
  <si>
    <t>Palaemon Aria</t>
  </si>
  <si>
    <t>Aria Desktop CPU</t>
  </si>
  <si>
    <t>Palaemon S1 socket motherboards</t>
  </si>
  <si>
    <t>PAL-127-09</t>
  </si>
  <si>
    <t>the Nimbus SE; Palaemon Nimbus SE; Palaaemon Nimbus SE; Nimbus SE monitor</t>
  </si>
  <si>
    <t>Lighter than Themis Zen SE 27" 1440p Monitor [THE-145-10] (6,400 g vs 7,033 g); Lower price than Eris Crest Plus 27" 1440p Monitor [ERI-148-10] ($672.99 vs $688.99)</t>
  </si>
  <si>
    <t>Palaemon Nimbus</t>
  </si>
  <si>
    <t>Nimbus SE 27" 1440p Monitor</t>
  </si>
  <si>
    <t>PAL-127-10</t>
  </si>
  <si>
    <t>the Sable Lite; Palaemon Sable Lite; Paalaemon Sable Lite; Sable Lite graphics card</t>
  </si>
  <si>
    <t>NVIDIA GeForce RTX 4090 24GB (Palaemon Sable edition)</t>
  </si>
  <si>
    <t>Lighter than Eileithyia Aria Max Graphics Card [EIL-149-10] (1,945 g vs 2,064 g); Lower price than Notus Crest Max Graphics Card [NOT-108-10] ($1,784.99 vs $1,956.99)</t>
  </si>
  <si>
    <t>Palaemon Sable</t>
  </si>
  <si>
    <t>Sable Lite Graphics Card</t>
  </si>
  <si>
    <t>DIO-128-01</t>
  </si>
  <si>
    <t>the Blaze Air; Dione Blaze Air; Dioone Blaze Air; Blaze Air case fans</t>
  </si>
  <si>
    <t>Lower price than Kairos Core Max RGB Case Fan 3-Pack [KAI-142-02] ($50.99 vs $89.99); Lighter than Eucleia Halo RGB Case Fan 3-Pack [EUC-124-01] (437 g vs 519 g)</t>
  </si>
  <si>
    <t>Dione Blaze</t>
  </si>
  <si>
    <t>Blaze Air RGB Case Fan 3-Pack</t>
  </si>
  <si>
    <t>DIO-128-02</t>
  </si>
  <si>
    <t>the Vibe Lite; Dione Vibe Lite; Dionne Vibe Lite; Vibe Lite networking</t>
  </si>
  <si>
    <t>Lower price than Kairos Volt SE Wi-Fi 7 PCIe Card [KAI-142-05] ($71.99 vs $111.99); Lighter than Eirene Drift SE Wi-Fi 7 PCIe Card [EIR-112-01] (104 g vs 109 g)</t>
  </si>
  <si>
    <t>Dione Vibe</t>
  </si>
  <si>
    <t>DIO-128-03</t>
  </si>
  <si>
    <t>the Aeon Lite; Dione Aeon Lite; Diione Aeon Lite; Aeon Lite keyboard</t>
  </si>
  <si>
    <t>Lighter than Eris Aeon Lite Mechanical Keyboard [ERI-148-02] (1,037 g vs 1,090 g); Lower price than Bia Vertex X Mechanical Keyboard [BIA-107-06] ($123.99 vs $186.99)</t>
  </si>
  <si>
    <t>Dione Aeon</t>
  </si>
  <si>
    <t>Aeon Lite Mechanical Keyboard</t>
  </si>
  <si>
    <t>DIO-128-04</t>
  </si>
  <si>
    <t>the Nimbus; Dione Nimbus; Dioone Nimbus; Nimbus storage</t>
  </si>
  <si>
    <t>Lower price than Hades Vertex Max 2TB NVMe SSD [HAD-119-08] ($128.99 vs $278.99); Lighter than Eos Arc 2TB NVMe SSD [EOS-111-03] (29 g vs 30 g)</t>
  </si>
  <si>
    <t>Dione Nimbus</t>
  </si>
  <si>
    <t>Nimbus 2TB NVMe SSD</t>
  </si>
  <si>
    <t>DIO-128-05</t>
  </si>
  <si>
    <t>the Onyx Pro; Dione Onyx Pro; Diione Onyx Pro; Onyx Pro power supply</t>
  </si>
  <si>
    <t>Lighter than Geras Crest Max 850W Power Supply [GER-133-05] (1,815 g vs 2,113 g); Lower price than Eros Sable Plus 850W Power Supply [ERO-134-07] ($138.99 vs $181.99)</t>
  </si>
  <si>
    <t>Dione Onyx</t>
  </si>
  <si>
    <t>Onyx Pro 850W Power Supply</t>
  </si>
  <si>
    <t>DIO-128-06</t>
  </si>
  <si>
    <t>the Axis Plus; Dione Axis Plus; Dioone Axis Plus; Axis Plus storage</t>
  </si>
  <si>
    <t>Lower price than Urania Sable X 4TB External Hard Drive [URA-136-07] ($169.99 vs $196.99); Lighter than Geras Strata Air 4TB External Hard Drive [GER-133-07] (247 g vs 249 g)</t>
  </si>
  <si>
    <t>Dione Axis</t>
  </si>
  <si>
    <t>Axis Plus 4TB External Hard Drive</t>
  </si>
  <si>
    <t>DIO-128-07</t>
  </si>
  <si>
    <t>the Core Air; Dione Core Air; Dinoe Core Air; Core Air memory</t>
  </si>
  <si>
    <t>Lower price than Eucleia Volt 32GB DDR5 RAM Kit [EUC-124-08] ($187.99 vs $211.99); Lighter than Palaemon Axis 32GB DDR5 RAM Kit [PAL-127-05] (81 g vs 82 g)</t>
  </si>
  <si>
    <t>Dione Core</t>
  </si>
  <si>
    <t>Core Air 32GB DDR5 RAM Kit</t>
  </si>
  <si>
    <t>DIO-128-08</t>
  </si>
  <si>
    <t>the Aria Pro; Dione Aria Pro; Dionee Aria Pro; Aria Pro docking station</t>
  </si>
  <si>
    <t>Lighter than Apollo Sable Max USB-C Docking Station [APO-109-05] (264 g vs 306 g); Lower price than Hymenaeus Sable X USB-C Docking Station [HYM-121-06] ($304.99 vs $325.99)</t>
  </si>
  <si>
    <t>Dione Aria</t>
  </si>
  <si>
    <t>Aria Pro USB-C Docking Station</t>
  </si>
  <si>
    <t>DIO-128-09</t>
  </si>
  <si>
    <t>the Lumen Air; Dione Lumen Air; Dionee Lumen Air; Lumen Air monitor</t>
  </si>
  <si>
    <t>Lighter than Apollo Echo Lite 27" 1440p Monitor [APO-109-09] (6,218 g vs 6,418 g); Lower price than Notus Core Air 27" 1440p Monitor [NOT-108-09] ($584.99 vs $636.99)</t>
  </si>
  <si>
    <t>Dione Lumen</t>
  </si>
  <si>
    <t>Lumen Air 27" 1440p Monitor</t>
  </si>
  <si>
    <t>DIO-128-10</t>
  </si>
  <si>
    <t>the Nova Lite; Dione Nova Lite; Diione Nova Lite; Nova Lite graphics card</t>
  </si>
  <si>
    <t>NVIDIA GeForce RTX 4090 24GB (Dione Nova edition)</t>
  </si>
  <si>
    <t>Lower price than Apate Apex Graphics Card [APA-110-10] ($1,646.99 vs $1,673.99); Lighter than Hera Apex Max Graphics Card [HER-129-10] (1,670 g vs 1,740 g)</t>
  </si>
  <si>
    <t>Dione Nova</t>
  </si>
  <si>
    <t>Nova Lite Graphics Card</t>
  </si>
  <si>
    <t>HER-129-01</t>
  </si>
  <si>
    <t>the Onyx X; Hera Onyx X; Heraa Onyx X; Onyx X keyboard</t>
  </si>
  <si>
    <t>Lower price than Ares Vibe Mechanical Keyboard [ARE-140-03] ($61.99 vs $146.99); Lighter than Dionysus Aria Mechanical Keyboard [DIO-118-06] (1,194 g vs 1,198 g)</t>
  </si>
  <si>
    <t>Hera Onyx</t>
  </si>
  <si>
    <t>Onyx X Mechanical Keyboard</t>
  </si>
  <si>
    <t>HER-129-02</t>
  </si>
  <si>
    <t>the Sable Air; Hera Sable Air; Hrea Sable Air; Sable Air webcam</t>
  </si>
  <si>
    <t>Lower price than Eurybia Titan SE 4K Webcam [EUR-104-04] ($65.99 vs $137.99); Lighter than Uranus Lumen 4K Webcam [URA-113-04] (148 g vs 154 g)</t>
  </si>
  <si>
    <t>Hera Sable</t>
  </si>
  <si>
    <t>Sable Air 4K Webcam</t>
  </si>
  <si>
    <t>HER-129-03</t>
  </si>
  <si>
    <t>the Zen Air; Hera Zen Air; Herra Zen Air; Zen Air networking</t>
  </si>
  <si>
    <t>Lighter than Eirene Drift SE Wi-Fi 7 PCIe Card [EIR-112-01] (97 g vs 109 g)</t>
  </si>
  <si>
    <t>Hera Zen</t>
  </si>
  <si>
    <t>Zen Air Wi-Fi 7 PCIe Card</t>
  </si>
  <si>
    <t>HER-129-04</t>
  </si>
  <si>
    <t>the Quanta Pro; Hera Quanta Pro; Heraa Quanta Pro; Quanta Pro storage</t>
  </si>
  <si>
    <t>Lower price than Astraeus Core Lite 2TB NVMe SSD [AST-146-06] ($154.99 vs $244.99); Lighter than Dionysus Orbit Max 2TB NVMe SSD [DIO-118-08] (13 g vs 23 g)</t>
  </si>
  <si>
    <t>Hera Quanta</t>
  </si>
  <si>
    <t>Quanta Pro 2TB NVMe SSD</t>
  </si>
  <si>
    <t>HER-129-05</t>
  </si>
  <si>
    <t>the Sable X; Hera Sable X; Heraa Sable X; Sable X power supply</t>
  </si>
  <si>
    <t>Lighter than Eurybia Aeon SE 850W Power Supply [EUR-104-06] (2,198 g vs 2,219 g); Lower price than Perses Aria 850W Power Supply [PER-101-06] ($213.99 vs $224.99)</t>
  </si>
  <si>
    <t>Sable X 850W Power Supply</t>
  </si>
  <si>
    <t>HER-129-06</t>
  </si>
  <si>
    <t>the Volt; Hera Volt; Hrea Volt; Volt cooling</t>
  </si>
  <si>
    <t>Lighter than Eucleia Onyx Ultra 360mm AIO CPU Cooler [EUC-124-04] (1,633 g vs 1,938 g); Lower price than Gaia Quanta Plus 360mm AIO CPU Cooler [GAI-125-08] ($228.99 vs $243.99)</t>
  </si>
  <si>
    <t>Hera Volt</t>
  </si>
  <si>
    <t>Volt 360mm AIO CPU Cooler</t>
  </si>
  <si>
    <t>HER-129-07</t>
  </si>
  <si>
    <t>the Wave Air; Hera Wave Air; Herra Wave Air; Wave Air motherboard</t>
  </si>
  <si>
    <t>Lighter than Artemis Zen Plus ATX Motherboard [ART-150-08] (1,499 g vs 1,751 g); Lower price than Euterpe Aria Plus ATX Motherboard [EUT-120-08] ($260.99 vs $338.99)</t>
  </si>
  <si>
    <t>Hera Wave</t>
  </si>
  <si>
    <t>Wave Air ATX Motherboard</t>
  </si>
  <si>
    <t>HER-129-08</t>
  </si>
  <si>
    <t>the Vertex Air; Hera Vertex Air; Heraa Vertex Air; Vertex Air monitor</t>
  </si>
  <si>
    <t>Lower price than Palaemon Nimbus SE 27" 1440p Monitor [PAL-127-09] ($279.99 vs $672.99); Lighter than Notus Core Air 27" 1440p Monitor [NOT-108-09] (7,097 g vs 7,125 g)</t>
  </si>
  <si>
    <t>Hera Vertex</t>
  </si>
  <si>
    <t>Vertex Air 27" 1440p Monitor</t>
  </si>
  <si>
    <t>HER-129-09</t>
  </si>
  <si>
    <t>the Nova Plus; Hera Nova Plus; Herra Nova Plus; Nova Plus docking station</t>
  </si>
  <si>
    <t>Lighter than Hestia Lumen Lite USB-C Docking Station [HES-116-04] (352 g vs 476 g); Lower price than Dione Aria Pro USB-C Docking Station [DIO-128-08] ($284.99 vs $304.99)</t>
  </si>
  <si>
    <t>Hera Nova</t>
  </si>
  <si>
    <t>Nova Plus USB-C Docking Station</t>
  </si>
  <si>
    <t>HER-129-10</t>
  </si>
  <si>
    <t>the Apex Max; Hera Apex Max; Herra Apex Max; Apex Max graphics card</t>
  </si>
  <si>
    <t>NVIDIA GeForce RTX 4090 24GB (Hera Apex edition)</t>
  </si>
  <si>
    <t>Lighter than Eileithyia Aria Max Graphics Card [EIL-149-10] (1,740 g vs 2,064 g); Lower price than Eucleia Nimbus Pro Graphics Card [EUC-124-10] ($1,974.99 vs $1,993.99)</t>
  </si>
  <si>
    <t>Hera Apex</t>
  </si>
  <si>
    <t>Apex Max Graphics Card</t>
  </si>
  <si>
    <t>IRI-130-01</t>
  </si>
  <si>
    <t>the Spark; Iris Spark; Irris Spark; Spark case fans</t>
  </si>
  <si>
    <t>Lighter than Dionysus Aeon SE RGB Case Fan 3-Pack [DIO-118-02] (425 g vs 454 g); Lower price than Kairos Core Max RGB Case Fan 3-Pack [KAI-142-02] ($85.99 vs $89.99)</t>
  </si>
  <si>
    <t>Iris Spark</t>
  </si>
  <si>
    <t>Spark RGB Case Fan 3-Pack</t>
  </si>
  <si>
    <t>IRI-130-02</t>
  </si>
  <si>
    <t>the Core Air; Iris Core Air; Irris Core Air; Core Air mouse</t>
  </si>
  <si>
    <t>Lower price than Apollo Lumen X Gaming Mouse [APO-109-06] ($116.99 vs $142.99); Lighter than Hyperion Quanta Air Gaming Mouse [HYP-123-04] (86 g vs 93 g)</t>
  </si>
  <si>
    <t>Iris Core</t>
  </si>
  <si>
    <t>Core Air Gaming Mouse</t>
  </si>
  <si>
    <t>IRI-130-03</t>
  </si>
  <si>
    <t>the Quanta X; Iris Quanta X; Iriis Quanta X; Quanta X power supply</t>
  </si>
  <si>
    <t>Lighter than Thalassa Apex Air 850W Power Supply [THA-126-07] (1,614 g vs 1,995 g); Lower price than Eros Sable Plus 850W Power Supply [ERO-134-07] ($149.99 vs $181.99)</t>
  </si>
  <si>
    <t>Iris Quanta</t>
  </si>
  <si>
    <t>Quanta X 850W Power Supply</t>
  </si>
  <si>
    <t>IRI-130-04</t>
  </si>
  <si>
    <t>the Rift; Iris Rift; Iriss Rift; Rift memory</t>
  </si>
  <si>
    <t>Lower price than Ceto Aria 32GB DDR5 RAM Kit [CET-131-06] ($175.99 vs $186.99); Lighter than Pheme Echo 32GB DDR5 RAM Kit [PHE-102-06] (67 g vs 70 g)</t>
  </si>
  <si>
    <t>Iris Rift</t>
  </si>
  <si>
    <t>Rift 32GB DDR5 RAM Kit</t>
  </si>
  <si>
    <t>IRI-130-05</t>
  </si>
  <si>
    <t>the Arc; Iris Arc; Iirs Arc; Arc webcam</t>
  </si>
  <si>
    <t>Lower price than Enyo Titan Ultra 4K Webcam [ENY-114-06] ($207.99 vs $223.99); Lighter than Phoebe Spark Ultra 4K Webcam [PHO-143-06] (155 g vs 164 g)</t>
  </si>
  <si>
    <t>Iris Arc</t>
  </si>
  <si>
    <t>Arc 4K Webcam</t>
  </si>
  <si>
    <t>IRI-130-06</t>
  </si>
  <si>
    <t>the Aria Plus; Iris Aria Plus; Iirs Aria Plus; Aria Plus cooling</t>
  </si>
  <si>
    <t>Lighter than Psyche Onyx SE 360mm AIO CPU Cooler [PSY-144-06] (1,539 g vs 1,615 g); Lower price than Hera Volt 360mm AIO CPU Cooler [HER-129-06] ($220.99 vs $228.99)</t>
  </si>
  <si>
    <t>Iris Aria</t>
  </si>
  <si>
    <t>Aria Plus 360mm AIO CPU Cooler</t>
  </si>
  <si>
    <t>IRI-130-07</t>
  </si>
  <si>
    <t>the Prism; Iris Prism; Iriss Prism; Prism keyboard</t>
  </si>
  <si>
    <t>Longer battery than Eirene Axis Max Mechanical Keyboard [EIR-112-07] (354 vs 335 hrs); Lower price than Kairos Vibe Mechanical Keyboard [KAI-142-08] ($233.99 vs $236.99)</t>
  </si>
  <si>
    <t>Iris Prism</t>
  </si>
  <si>
    <t>Prism Mechanical Keyboard</t>
  </si>
  <si>
    <t>IRI-130-08</t>
  </si>
  <si>
    <t>the Quanta Plus; Iris Quanta Plus; Iriss Quanta Plus; Quanta Plus storage</t>
  </si>
  <si>
    <t>Lower price than Hades Vertex Max 2TB NVMe SSD [HAD-119-08] ($272.99 vs $278.99); Lighter than Eos Arc 2TB NVMe SSD [EOS-111-03] (11 g vs 30 g)</t>
  </si>
  <si>
    <t>Quanta Plus 2TB NVMe SSD</t>
  </si>
  <si>
    <t>IRI-130-09</t>
  </si>
  <si>
    <t>the Volt Ultra; Iris Volt Ultra; Iriss Volt Ultra; Volt Ultra monitor</t>
  </si>
  <si>
    <t>Lower price than Ares Vibe X 27" 1440p Monitor [ARE-140-10] ($540.99 vs $621.99); Lighter than Themis Zen SE 27" 1440p Monitor [THE-145-10] (6,654 g vs 7,033 g)</t>
  </si>
  <si>
    <t>Iris Volt</t>
  </si>
  <si>
    <t>Volt Ultra 27" 1440p Monitor</t>
  </si>
  <si>
    <t>IRI-130-10</t>
  </si>
  <si>
    <t>the Sable Air; Iris Sable Air; Iriis Sable Air; Sable Air graphics card</t>
  </si>
  <si>
    <t>AMD Radeon RX 7900 XTX 24GB (Iris Sable edition)</t>
  </si>
  <si>
    <t>Lower price than Hera Apex Max Graphics Card [HER-129-10] ($1,301.99 vs $1,974.99); Lighter than Palaemon Sable Lite Graphics Card [PAL-127-10] (1,621 g vs 1,945 g)</t>
  </si>
  <si>
    <t>Iris Sable</t>
  </si>
  <si>
    <t>Sable Air Graphics Card</t>
  </si>
  <si>
    <t>CET-131-01</t>
  </si>
  <si>
    <t>the Echo; Ceto Echo; Cetto Echo; Echo case fans</t>
  </si>
  <si>
    <t>Lower price than Hyperion Axis Ultra RGB Case Fan 3-Pack [HYP-123-02] ($70.99 vs $74.99); Lighter than Eucleia Halo RGB Case Fan 3-Pack [EUC-124-01] (440 g vs 519 g)</t>
  </si>
  <si>
    <t>Ceto Echo</t>
  </si>
  <si>
    <t>Echo RGB Case Fan 3-Pack</t>
  </si>
  <si>
    <t>CET-131-02</t>
  </si>
  <si>
    <t>the Titan; Ceto Titan; Ceeto Titan; Titan pc case</t>
  </si>
  <si>
    <t>Lighter than Kairos Vertex Air Mid-Tower PC Case [KAI-142-04] (7,241 g vs 9,278 g); Lower price than Perses Orbit Plus Mid-Tower PC Case [PER-101-05] ($122.99 vs $178.99)</t>
  </si>
  <si>
    <t>Ceto Titan</t>
  </si>
  <si>
    <t>CET-131-03</t>
  </si>
  <si>
    <t>the Titan SE; Ceto Titan SE; Keto Titan SE; Titan SE power supply</t>
  </si>
  <si>
    <t>Lower price than Hemera Quanta Ultra 850W Power Supply [HEM-117-05] ($140.99 vs $175.99); Lighter than Aidos Wave X 850W Power Supply [AID-135-04] (1,969 g vs 2,205 g)</t>
  </si>
  <si>
    <t>Titan SE 850W Power Supply</t>
  </si>
  <si>
    <t>CET-131-04</t>
  </si>
  <si>
    <t>the Titan; Ceto Titan; Cteo Titan; Titan mouse</t>
  </si>
  <si>
    <t>Longer battery than Eurybia Pulse Max Gaming Mouse [EUR-104-03] (108 vs 94 hrs); Lighter than Eucleia Flux SE Gaming Mouse [EUC-124-02] (64 g vs 67 g)</t>
  </si>
  <si>
    <t>Titan Gaming Mouse</t>
  </si>
  <si>
    <t>CET-131-05</t>
  </si>
  <si>
    <t>the Echo Lite; Ceto Echo Lite; Cet Echo Lite; Echo Lite motherboard</t>
  </si>
  <si>
    <t>Lighter than Apate Sable Lite ATX Motherboard [APA-110-08] (1,517 g vs 1,584 g); Lower price than Eris Strata SE ATX Motherboard [ERI-148-09] ($185.99 vs $334.99)</t>
  </si>
  <si>
    <t>Echo Lite ATX Motherboard</t>
  </si>
  <si>
    <t>CET-131-06</t>
  </si>
  <si>
    <t>the Aria; Ceto Aria; Cet Aria; Aria memory</t>
  </si>
  <si>
    <t>Lighter than Harmonia Lumen Air 32GB DDR5 RAM Kit [HAR-106-07] (67 g vs 77 g); Lower price than Nyx Crest 32GB DDR5 RAM Kit [NYX-115-06] ($186.99 vs $226.99)</t>
  </si>
  <si>
    <t>Ceto Aria</t>
  </si>
  <si>
    <t>Aria 32GB DDR5 RAM Kit</t>
  </si>
  <si>
    <t>CET-131-07</t>
  </si>
  <si>
    <t>the Nova Pro; Ceto Nova Pro; Ceeto Nova Pro; Nova Pro webcam</t>
  </si>
  <si>
    <t>Lighter than Eileithyia Nimbus 4K Webcam [EIL-149-01] (149 g vs 163 g); Lower price than Enyo Titan Ultra 4K Webcam [ENY-114-06] ($208.99 vs $223.99)</t>
  </si>
  <si>
    <t>Ceto Nova</t>
  </si>
  <si>
    <t>Nova Pro 4K Webcam</t>
  </si>
  <si>
    <t>CET-131-08</t>
  </si>
  <si>
    <t>the Aria; Ceto Aria; Cetoo Aria; Aria keyboard</t>
  </si>
  <si>
    <t>Lighter than Eros Apex Pro Mechanical Keyboard [ERO-134-02] (884 g vs 940 g); Longer battery than Atlas Strata Ultra Mechanical Keyboard [ATL-122-07] (364 vs 220 hrs)</t>
  </si>
  <si>
    <t>CET-131-09</t>
  </si>
  <si>
    <t>the Pulse Ultra; Ceto Pulse Ultra; Ceeto Pulse Ultra; Pulse Ultra processor</t>
  </si>
  <si>
    <t>Ceto Pulse 8-core / 16-thread, up to 4.9 GHz</t>
  </si>
  <si>
    <t>Lower price than Nyx Echo X Desktop CPU [NYX-115-10] ($285.99 vs $609.99)</t>
  </si>
  <si>
    <t>Ceto Pulse</t>
  </si>
  <si>
    <t>Pulse Ultra Desktop CPU</t>
  </si>
  <si>
    <t>Ceto S1 socket motherboards</t>
  </si>
  <si>
    <t>CET-131-10</t>
  </si>
  <si>
    <t>the Drift Pro; Ceto Drift Pro; Cteo Drift Pro; Drift Pro monitor</t>
  </si>
  <si>
    <t>Lighter than Apollo Echo Lite 27" 1440p Monitor [APO-109-09] (5,181 g vs 6,418 g); Lower price than Hyperion Arc Ultra 27" 1440p Monitor [HYP-123-10] ($541.99 vs $616.99)</t>
  </si>
  <si>
    <t>Ceto Drift</t>
  </si>
  <si>
    <t>Drift Pro 27" 1440p Monitor</t>
  </si>
  <si>
    <t>NIK-132-01</t>
  </si>
  <si>
    <t>the Prism Max; Nike Prism Max; Nikee Prism Max; Prism Max case fans</t>
  </si>
  <si>
    <t>Lower price than Crius Nimbus X RGB Case Fan 3-Pack [CRI-139-02] ($41.99 vs $94.99); Lighter than Harmonia Halo Lite RGB Case Fan 3-Pack [HAR-106-01] (490 g vs 491 g)</t>
  </si>
  <si>
    <t>Nike Prism</t>
  </si>
  <si>
    <t>Prism Max RGB Case Fan 3-Pack</t>
  </si>
  <si>
    <t>NIK-132-02</t>
  </si>
  <si>
    <t>the Axis; Nike Axis; Nik Axis; Axis pc case</t>
  </si>
  <si>
    <t>Lower price than Ceto Titan Mid-Tower PC Case [CET-131-02] ($69.99 vs $122.99); Lighter than Astraeus Blaze Pro Mid-Tower PC Case [AST-146-02] (8,041 g vs 8,422 g)</t>
  </si>
  <si>
    <t>Nike Axis</t>
  </si>
  <si>
    <t>Axis Mid-Tower PC Case</t>
  </si>
  <si>
    <t>NIK-132-03</t>
  </si>
  <si>
    <t>the Spark Lite; Nike Spark Lite; Niike Spark Lite; Spark Lite power supply</t>
  </si>
  <si>
    <t>Lower price than Ares Wave Ultra 850W Power Supply [ARE-140-02] ($95.99 vs $112.99); Lighter than Apate Halo Ultra 850W Power Supply [APA-110-04] (1,732 g vs 2,007 g)</t>
  </si>
  <si>
    <t>Nike Spark</t>
  </si>
  <si>
    <t>Spark Lite 850W Power Supply</t>
  </si>
  <si>
    <t>NIK-132-04</t>
  </si>
  <si>
    <t>the Onyx X; Nike Onyx X; Nik Onyx X; Onyx X storage</t>
  </si>
  <si>
    <t>Lighter than Bia Aria Max 2TB NVMe SSD [BIA-107-04] (8 g vs 14 g); Lower price than Zelus Drift SE 2TB NVMe SSD [ZEL-137-07] ($114.99 vs $194.99)</t>
  </si>
  <si>
    <t>Nike Onyx</t>
  </si>
  <si>
    <t>Onyx X 2TB NVMe SSD</t>
  </si>
  <si>
    <t>NIK-132-05</t>
  </si>
  <si>
    <t>the Nova Max; Nike Nova Max; Nikee Nova Max; Nova Max networking</t>
  </si>
  <si>
    <t>Lighter than Eirene Drift SE Wi-Fi 7 PCIe Card [EIR-112-01] (102 g vs 109 g); Lower price than Hera Zen Air Wi-Fi 7 PCIe Card [HER-129-03] ($115.99 vs $128.99)</t>
  </si>
  <si>
    <t>Nike Nova</t>
  </si>
  <si>
    <t>Nova Max Wi-Fi 7 PCIe Card</t>
  </si>
  <si>
    <t>NIK-132-06</t>
  </si>
  <si>
    <t>the Nimbus SE; Nike Nimbus SE; Nikee Nimbus SE; Nimbus SE mouse</t>
  </si>
  <si>
    <t>Longer battery than Iris Core Air Gaming Mouse [IRI-130-02] (114 vs 93 hrs); Lower price than Ares Orbit Gaming Mouse [ARE-140-04] ($130.99 vs $154.99)</t>
  </si>
  <si>
    <t>Nike Nimbus</t>
  </si>
  <si>
    <t>Nimbus SE Gaming Mouse</t>
  </si>
  <si>
    <t>NIK-132-07</t>
  </si>
  <si>
    <t>the Rift Air; Nike Rift Air; Niike Rift Air; Rift Air storage</t>
  </si>
  <si>
    <t>Lower price than Aidos Orbit 4TB External Hard Drive [AID-135-05] ($133.99 vs $196.99); Lighter than Eileithyia Spark Max 4TB External Hard Drive [EIL-149-06] (241 g vs 254 g)</t>
  </si>
  <si>
    <t>Nike Rift</t>
  </si>
  <si>
    <t>Rift Air 4TB External Hard Drive</t>
  </si>
  <si>
    <t>NIK-132-08</t>
  </si>
  <si>
    <t>the Pulse X; Nike Pulse X; Nkie Pulse X; Pulse X webcam</t>
  </si>
  <si>
    <t>Lighter than Euterpe Zen SE 4K Webcam [EUT-120-04] (141 g vs 172 g); Lower price than Iris Arc 4K Webcam [IRI-130-05] ($184.99 vs $207.99)</t>
  </si>
  <si>
    <t>Nike Pulse</t>
  </si>
  <si>
    <t>Pulse X 4K Webcam</t>
  </si>
  <si>
    <t>NIK-132-09</t>
  </si>
  <si>
    <t>the Apex; Nike Apex; Nik Apex; Apex cooling</t>
  </si>
  <si>
    <t>Lower price than Enyo Quanta Air 360mm AIO CPU Cooler [ENY-114-07] ($187.99 vs $256.99); Lighter than Pheme Lumen Lite 360mm AIO CPU Cooler [PHE-102-05] (1,617 g vs 1,678 g)</t>
  </si>
  <si>
    <t>Nike Apex</t>
  </si>
  <si>
    <t>Apex 360mm AIO CPU Cooler</t>
  </si>
  <si>
    <t>NIK-132-10</t>
  </si>
  <si>
    <t>the Arc Lite; Nike Arc Lite; Nikke Arc Lite; Arc Lite graphics card</t>
  </si>
  <si>
    <t>NVIDIA GeForce RTX 4090 24GB (Nike Arc edition)</t>
  </si>
  <si>
    <t>Lower price than Perses Arc Max Graphics Card [PER-101-10] ($1,340.99 vs $1,593.99); Lighter than Aidos Prism Ultra Graphics Card [AID-135-10] (2,071 g vs 2,108 g)</t>
  </si>
  <si>
    <t>Nike Arc</t>
  </si>
  <si>
    <t>Arc Lite Graphics Card</t>
  </si>
  <si>
    <t>GER-133-01</t>
  </si>
  <si>
    <t>the Flux; Geras Flux; Geeras Flux; Flux case fans</t>
  </si>
  <si>
    <t>Lower price than Hyperion Axis Ultra RGB Case Fan 3-Pack [HYP-123-02] ($46.99 vs $74.99); Lighter than Eucleia Halo RGB Case Fan 3-Pack [EUC-124-01] (517 g vs 519 g)</t>
  </si>
  <si>
    <t>Geras Flux</t>
  </si>
  <si>
    <t>Flux RGB Case Fan 3-Pack</t>
  </si>
  <si>
    <t>GER-133-02</t>
  </si>
  <si>
    <t>the Lumen X; Geras Lumen X; Greas Lumen X; Lumen X webcam</t>
  </si>
  <si>
    <t>Lower price than Kratos Flux Air 4K Webcam [KRA-147-06] ($49.99 vs $165.99); Lighter than Phoebe Spark Ultra 4K Webcam [PHO-143-06] (143 g vs 164 g)</t>
  </si>
  <si>
    <t>Geras Lumen</t>
  </si>
  <si>
    <t>Lumen X 4K Webcam</t>
  </si>
  <si>
    <t>GER-133-03</t>
  </si>
  <si>
    <t>the Wave Lite; Geras Wave Lite; Gears Wave Lite; Wave Lite networking</t>
  </si>
  <si>
    <t>Lighter than Nike Nova Max Wi-Fi 7 PCIe Card [NIK-132-05] (99 g vs 102 g); Lower price than Psyche Rift SE Wi-Fi 7 PCIe Card [PSY-144-02] ($56.99 vs $96.99)</t>
  </si>
  <si>
    <t>Geras Wave</t>
  </si>
  <si>
    <t>Wave Lite Wi-Fi 7 PCIe Card</t>
  </si>
  <si>
    <t>GER-133-04</t>
  </si>
  <si>
    <t>the Prism Pro; Geras Prism Pro; Gerras Prism Pro; Prism Pro storage</t>
  </si>
  <si>
    <t>Lower price than Notus Echo SE 2TB NVMe SSD [NOT-108-05] ($119.99 vs $130.99); Lighter than Astraeus Core Lite 2TB NVMe SSD [AST-146-06] (19 g vs 21 g)</t>
  </si>
  <si>
    <t>Geras Prism</t>
  </si>
  <si>
    <t>Prism Pro 2TB NVMe SSD</t>
  </si>
  <si>
    <t>GER-133-05</t>
  </si>
  <si>
    <t>the Crest Max; Geras Crest Max; Geeras Crest Max; Crest Max power supply</t>
  </si>
  <si>
    <t>Lower price than Eucleia Aria Pro 850W Power Supply [EUC-124-07] ($144.99 vs $205.99); Lighter than Aidos Wave X 850W Power Supply [AID-135-04] (2,113 g vs 2,205 g)</t>
  </si>
  <si>
    <t>Geras Crest</t>
  </si>
  <si>
    <t>Crest Max 850W Power Supply</t>
  </si>
  <si>
    <t>GER-133-06</t>
  </si>
  <si>
    <t>the Titan Air; Geras Titan Air; Greas Titan Air; Titan Air keyboard</t>
  </si>
  <si>
    <t>Lower price than Bia Vertex X Mechanical Keyboard [BIA-107-06] ($148.99 vs $186.99); Longer battery than Notus Rift Mechanical Keyboard [NOT-108-04] (250 vs 225 hrs)</t>
  </si>
  <si>
    <t>Geras Titan</t>
  </si>
  <si>
    <t>Titan Air Mechanical Keyboard</t>
  </si>
  <si>
    <t>GER-133-07</t>
  </si>
  <si>
    <t>the Strata Air; Geras Strata Air; Gears Strata Air; Strata Air storage</t>
  </si>
  <si>
    <t>Lower price than Eris Vibe X 4TB External Hard Drive [ERI-148-05] ($158.99 vs $161.99); Lighter than Aidos Orbit 4TB External Hard Drive [AID-135-05] (249 g vs 250 g)</t>
  </si>
  <si>
    <t>Geras Strata</t>
  </si>
  <si>
    <t>Strata Air 4TB External Hard Drive</t>
  </si>
  <si>
    <t>GER-133-08</t>
  </si>
  <si>
    <t>the Vertex Air; Geras Vertex Air; Geeras Vertex Air; Vertex Air motherboard</t>
  </si>
  <si>
    <t>Lighter than Enyo Volt Air ATX Motherboard [ENY-114-08] (1,223 g vs 1,285 g); Lower price than Eos Aria Pro ATX Motherboard [EOS-111-08] ($256.99 vs $596.99)</t>
  </si>
  <si>
    <t>Geras Vertex</t>
  </si>
  <si>
    <t>Vertex Air ATX Motherboard</t>
  </si>
  <si>
    <t>GER-133-09</t>
  </si>
  <si>
    <t>the Blaze Plus; Geras Blaze Plus; Gerass Blaze Plus; Blaze Plus monitor</t>
  </si>
  <si>
    <t>Lower price than Crius Vertex X 27" 1440p Monitor [CRI-139-10] ($581.99 vs $623.99); Lighter than Iris Volt Ultra 27" 1440p Monitor [IRI-130-09] (6,489 g vs 6,654 g)</t>
  </si>
  <si>
    <t>Geras Blaze</t>
  </si>
  <si>
    <t>Blaze Plus 27" 1440p Monitor</t>
  </si>
  <si>
    <t>GER-133-10</t>
  </si>
  <si>
    <t>the Flux Lite; Geras Flux Lite; Geeras Flux Lite; Flux Lite graphics card</t>
  </si>
  <si>
    <t>NVIDIA GeForce RTX 4070 Super 12GB (Geras Flux edition)</t>
  </si>
  <si>
    <t>Lower price than Eirene Pulse Pro Graphics Card [EIR-112-10] ($645.99 vs $1,888.99); Lighter than Phoebe Orbit Max Graphics Card [PHO-143-10] (1,196 g vs 2,131 g)</t>
  </si>
  <si>
    <t>Flux Lite Graphics Card</t>
  </si>
  <si>
    <t>ERO-134-01</t>
  </si>
  <si>
    <t>the Crest Max; Eros Crest Max; Eross Crest Max; Crest Max case fans</t>
  </si>
  <si>
    <t>Lighter than Dionysus Aeon SE RGB Case Fan 3-Pack [DIO-118-02] (419 g vs 454 g); Lower price than Nyx Strata RGB Case Fan 3-Pack [NYX-115-03] ($70.99 vs $87.99)</t>
  </si>
  <si>
    <t>Eros Crest</t>
  </si>
  <si>
    <t>Crest Max RGB Case Fan 3-Pack</t>
  </si>
  <si>
    <t>ERO-134-02</t>
  </si>
  <si>
    <t>the Apex Pro; Eros Apex Pro; Erros Apex Pro; Apex Pro keyboard</t>
  </si>
  <si>
    <t>Lower price than Themis Onyx Pro Mechanical Keyboard [THE-145-05] ($80.99 vs $171.99); Lighter than Ares Vibe Mechanical Keyboard [ARE-140-03] (940 g vs 945 g)</t>
  </si>
  <si>
    <t>Eros Apex</t>
  </si>
  <si>
    <t>Apex Pro Mechanical Keyboard</t>
  </si>
  <si>
    <t>ERO-134-03</t>
  </si>
  <si>
    <t>the Prism X; Eros Prism X; Eross Prism X; Prism X cooling</t>
  </si>
  <si>
    <t>Lower price than Thalassa Quanta SE 360mm AIO CPU Cooler [THA-126-04] ($113.99 vs $161.99); Lighter than Enyo Quanta Air 360mm AIO CPU Cooler [ENY-114-07] (1,876 g vs 2,077 g)</t>
  </si>
  <si>
    <t>Eros Prism</t>
  </si>
  <si>
    <t>Prism X 360mm AIO CPU Cooler</t>
  </si>
  <si>
    <t>ERO-134-04</t>
  </si>
  <si>
    <t>the Spark Ultra; Eros Spark Ultra; Ero Spark Ultra; Spark Ultra webcam</t>
  </si>
  <si>
    <t>Lighter than Iris Arc 4K Webcam [IRI-130-05] (140 g vs 155 g); Lower price than Enyo Titan Ultra 4K Webcam [ENY-114-06] ($129.99 vs $223.99)</t>
  </si>
  <si>
    <t>Eros Spark</t>
  </si>
  <si>
    <t>Spark Ultra 4K Webcam</t>
  </si>
  <si>
    <t>ERO-134-05</t>
  </si>
  <si>
    <t>the Zen Plus; Eros Zen Plus; Erros Zen Plus; Zen Plus storage</t>
  </si>
  <si>
    <t>Lighter than Apollo Nimbus Plus 4TB External Hard Drive [APO-109-03] (223 g vs 229 g); Lower price than Eris Vibe X 4TB External Hard Drive [ERI-148-05] ($150.99 vs $161.99)</t>
  </si>
  <si>
    <t>Eros Zen</t>
  </si>
  <si>
    <t>Zen Plus 4TB External Hard Drive</t>
  </si>
  <si>
    <t>ERO-134-06</t>
  </si>
  <si>
    <t>the Blaze X; Eros Blaze X; Eross Blaze X; Blaze X docking station</t>
  </si>
  <si>
    <t>Lower price than Phoebe Halo USB-C Docking Station [PHO-143-07] ($179.99 vs $224.99); Lighter than Hestia Lumen Lite USB-C Docking Station [HES-116-04] (466 g vs 476 g)</t>
  </si>
  <si>
    <t>Eros Blaze</t>
  </si>
  <si>
    <t>Blaze X USB-C Docking Station</t>
  </si>
  <si>
    <t>ERO-134-07</t>
  </si>
  <si>
    <t>the Sable Plus; Eros Sable Plus; Erros Sable Plus; Sable Plus power supply</t>
  </si>
  <si>
    <t>Lighter than Zelus Lumen 850W Power Supply [ZEL-137-06] (1,860 g vs 2,237 g); Lower price than Thalassa Apex Air 850W Power Supply [THA-126-07] ($181.99 vs $194.99)</t>
  </si>
  <si>
    <t>Eros Sable</t>
  </si>
  <si>
    <t>Sable Plus 850W Power Supply</t>
  </si>
  <si>
    <t>ERO-134-08</t>
  </si>
  <si>
    <t>the Core; Eros Core; Eroos Core; Core processor</t>
  </si>
  <si>
    <t>Eros Core 6-core / 12-thread, up to 4.7 GHz</t>
  </si>
  <si>
    <t>Lighter than Kratos Core SE Desktop CPU [KRA-147-10] (46 g vs 55 g); Lower price than Zelus Lumen Lite Desktop CPU [ZEL-137-09] ($196.99 vs $685.99)</t>
  </si>
  <si>
    <t>Eros Core</t>
  </si>
  <si>
    <t>Core Desktop CPU</t>
  </si>
  <si>
    <t>Eros S1 socket motherboards</t>
  </si>
  <si>
    <t>ERO-134-09</t>
  </si>
  <si>
    <t>the Quanta Pro; Eros Quanta Pro; Eroos Quanta Pro; Quanta Pro monitor</t>
  </si>
  <si>
    <t>Lighter than Kairos Titan Ultra 27" 1440p Monitor [KAI-142-10] (6,391 g vs 7,013 g); Lower price than Eucleia Core X 27" 1440p Monitor [EUC-124-09] ($233.99 vs $252.99)</t>
  </si>
  <si>
    <t>Eros Quanta</t>
  </si>
  <si>
    <t>Quanta Pro 27" 1440p Monitor</t>
  </si>
  <si>
    <t>ERO-134-10</t>
  </si>
  <si>
    <t>the Lumen Lite; Eros Lumen Lite; Erros Lumen Lite; Lumen Lite storage</t>
  </si>
  <si>
    <t>Lighter than Kairos Apex SE 2TB NVMe SSD [KAI-142-07] (24 g vs 25 g); Lower price than Pheme Flux Air 2TB NVMe SSD [PHE-102-08] ($275.99 vs $296.99)</t>
  </si>
  <si>
    <t>Eros Lumen</t>
  </si>
  <si>
    <t>Lumen Lite 2TB NVMe SSD</t>
  </si>
  <si>
    <t>AID-135-01</t>
  </si>
  <si>
    <t>the Quanta Air; Aidos Quanta Air; Aiidos Quanta Air; Quanta Air networking</t>
  </si>
  <si>
    <t>Lower price than Atlas Nova Ultra Wi-Fi 7 PCIe Card [ATL-122-01] ($55.99 vs $59.99); Lighter than Crius Crest Ultra Wi-Fi 7 PCIe Card [CRI-139-03] (102 g vs 104 g)</t>
  </si>
  <si>
    <t>Aidos Quanta</t>
  </si>
  <si>
    <t>Quanta Air Wi-Fi 7 PCIe Card</t>
  </si>
  <si>
    <t>AID-135-02</t>
  </si>
  <si>
    <t>the Aria Max; Aidos Aria Max; Aiddos Aria Max; Aria Max memory</t>
  </si>
  <si>
    <t>Lower price than Eris Aria 32GB DDR5 RAM Kit [ERI-148-04] ($98.99 vs $136.99); Lighter than Eucleia Volt 32GB DDR5 RAM Kit [EUC-124-08] (83 g vs 90 g)</t>
  </si>
  <si>
    <t>Aidos Aria</t>
  </si>
  <si>
    <t>Aria Max 32GB DDR5 RAM Kit</t>
  </si>
  <si>
    <t>AID-135-03</t>
  </si>
  <si>
    <t>the Core; Aidos Core; Aido Core; Core pc case</t>
  </si>
  <si>
    <t>Lower price than Eirene Crest Max Mid-Tower PC Case [EIR-112-02] ($108.99 vs $122.99); Lighter than Kairos Vertex Air Mid-Tower PC Case [KAI-142-04] (6,697 g vs 9,278 g)</t>
  </si>
  <si>
    <t>Aidos Core</t>
  </si>
  <si>
    <t>Core Mid-Tower PC Case</t>
  </si>
  <si>
    <t>AID-135-04</t>
  </si>
  <si>
    <t>the Wave X; Aidos Wave X; Aiidos Wave X; Wave X power supply</t>
  </si>
  <si>
    <t>Lower price than Hemera Quanta Ultra 850W Power Supply [HEM-117-05] ($115.99 vs $175.99); Lighter than Zelus Lumen 850W Power Supply [ZEL-137-06] (2,205 g vs 2,237 g)</t>
  </si>
  <si>
    <t>Aidos Wave</t>
  </si>
  <si>
    <t>Wave X 850W Power Supply</t>
  </si>
  <si>
    <t>AID-135-05</t>
  </si>
  <si>
    <t>the Orbit; Aidos Orbit; Aiddos Orbit; Orbit storage</t>
  </si>
  <si>
    <t>Lighter than Thalassa Drift Lite 4TB External Hard Drive [THA-126-06] (250 g vs 257 g); Lower price than Palaemon Arc Air 4TB External Hard Drive [PAL-127-06] ($196.99 vs $198.99)</t>
  </si>
  <si>
    <t>Aidos Orbit</t>
  </si>
  <si>
    <t>Orbit 4TB External Hard Drive</t>
  </si>
  <si>
    <t>AID-135-06</t>
  </si>
  <si>
    <t>the Quanta Ultra; Aidos Quanta Ultra; Aidoos Quanta Ultra; Quanta Ultra docking station</t>
  </si>
  <si>
    <t>Lighter than Hemera Halo USB-C Docking Station [HEM-117-03] (281 g vs 322 g); Lower price than Aphrodite Volt X USB-C Docking Station [APH-141-09] ($247.99 vs $273.99)</t>
  </si>
  <si>
    <t>Quanta Ultra USB-C Docking Station</t>
  </si>
  <si>
    <t>AID-135-07</t>
  </si>
  <si>
    <t>the Nova; Aidos Nova; Aidoss Nova; Nova storage</t>
  </si>
  <si>
    <t>Lighter than Iris Quanta Plus 2TB NVMe SSD [IRI-130-08] (9 g vs 11 g); Lower price than Perses Lumen Pro 2TB NVMe SSD [PER-101-08] ($284.99 vs $294.99)</t>
  </si>
  <si>
    <t>Aidos Nova</t>
  </si>
  <si>
    <t>Nova 2TB NVMe SSD</t>
  </si>
  <si>
    <t>AID-135-08</t>
  </si>
  <si>
    <t>the Aeon Plus; Aidos Aeon Plus; Aidoss Aeon Plus; Aeon Plus motherboard</t>
  </si>
  <si>
    <t>Lighter than Notus Titan Plus ATX Motherboard [NOT-108-08] (1,429 g vs 1,458 g); Lower price than Eos Aria Pro ATX Motherboard [EOS-111-08] ($384.99 vs $596.99)</t>
  </si>
  <si>
    <t>Aidos Aeon</t>
  </si>
  <si>
    <t>Aeon Plus ATX Motherboard</t>
  </si>
  <si>
    <t>AID-135-09</t>
  </si>
  <si>
    <t>the Onyx X; Aidos Onyx X; Aido Onyx X; Onyx X processor</t>
  </si>
  <si>
    <t>Aidos Onyx 16-core / 32-thread, up to 5.5 GHz</t>
  </si>
  <si>
    <t>Lighter than Hades Echo Air Desktop CPU [HAD-119-09] (55 g vs 59 g); Lower price than Zelus Lumen Lite Desktop CPU [ZEL-137-09] ($542.99 vs $685.99)</t>
  </si>
  <si>
    <t>Aidos Onyx</t>
  </si>
  <si>
    <t>Onyx X Desktop CPU</t>
  </si>
  <si>
    <t>Aidos S1 socket motherboards</t>
  </si>
  <si>
    <t>AID-135-10</t>
  </si>
  <si>
    <t>the Prism Ultra; Aidos Prism Ultra; Aiods Prism Ultra; Prism Ultra graphics card</t>
  </si>
  <si>
    <t>AMD Radeon RX 7900 XTX 24GB (Aidos Prism edition)</t>
  </si>
  <si>
    <t>Lighter than Phoebe Orbit Max Graphics Card [PHO-143-10] (2,108 g vs 2,131 g); Lower price than Eucleia Nimbus Pro Graphics Card [EUC-124-10] ($1,834.99 vs $1,993.99)</t>
  </si>
  <si>
    <t>Aidos Prism</t>
  </si>
  <si>
    <t>Prism Ultra Graphics Card</t>
  </si>
  <si>
    <t>URA-136-01</t>
  </si>
  <si>
    <t>the Blaze Ultra; Urania Blaze Ultra; Uraania Blaze Ultra; Blaze Ultra mouse</t>
  </si>
  <si>
    <t>Lighter than Notus Nimbus Air Gaming Mouse [NOT-108-01] (60 g vs 80 g); Lower price than Hestia Halo Gaming Mouse [HES-116-03] ($55.99 vs $153.99)</t>
  </si>
  <si>
    <t>Urania Blaze</t>
  </si>
  <si>
    <t>Blaze Ultra Gaming Mouse</t>
  </si>
  <si>
    <t>URA-136-02</t>
  </si>
  <si>
    <t>the Apex Pro; Urania Apex Pro; Uraania Apex Pro; Apex Pro storage</t>
  </si>
  <si>
    <t>Lighter than Hades Vertex Max 2TB NVMe SSD [HAD-119-08] (11 g vs 28 g); Lower price than Euterpe Flux 2TB NVMe SSD [EUT-120-07] ($100.99 vs $287.99)</t>
  </si>
  <si>
    <t>Urania Apex</t>
  </si>
  <si>
    <t>Apex Pro 2TB NVMe SSD</t>
  </si>
  <si>
    <t>URA-136-03</t>
  </si>
  <si>
    <t>the Vibe Ultra; Urania Vibe Ultra; Uraniia Vibe Ultra; Vibe Ultra webcam</t>
  </si>
  <si>
    <t>Lower price than Eirene Wave X 4K Webcam [EIR-112-06] ($122.99 vs $213.99); Lighter than Eileithyia Nimbus 4K Webcam [EIL-149-01] (112 g vs 163 g)</t>
  </si>
  <si>
    <t>Urania Vibe</t>
  </si>
  <si>
    <t>Vibe Ultra 4K Webcam</t>
  </si>
  <si>
    <t>URA-136-04</t>
  </si>
  <si>
    <t>the Aeon Lite; Urania Aeon Lite; Uarnia Aeon Lite; Aeon Lite cooling</t>
  </si>
  <si>
    <t>Lower price than Atlas Arc Ultra 360mm AIO CPU Cooler [ATL-122-08] ($123.99 vs $274.99); Lighter than Aphrodite Halo Plus 360mm AIO CPU Cooler [APH-141-08] (1,670 g vs 1,868 g)</t>
  </si>
  <si>
    <t>Urania Aeon</t>
  </si>
  <si>
    <t>Aeon Lite 360mm AIO CPU Cooler</t>
  </si>
  <si>
    <t>URA-136-05</t>
  </si>
  <si>
    <t>the Volt Air; Urania Volt Air; Uraina Volt Air; Volt Air keyboard</t>
  </si>
  <si>
    <t>Lighter than Dione Aeon Lite Mechanical Keyboard [DIO-128-03] (832 g vs 1,037 g); Lower price than Themis Onyx Pro Mechanical Keyboard [THE-145-05] ($149.99 vs $171.99)</t>
  </si>
  <si>
    <t>Urania Volt</t>
  </si>
  <si>
    <t>Volt Air Mechanical Keyboard</t>
  </si>
  <si>
    <t>URA-136-06</t>
  </si>
  <si>
    <t>the Arc X; Urania Arc X; Urani Arc X; Arc X pc case</t>
  </si>
  <si>
    <t>Lighter than Nyx Strata Lite Mid-Tower PC Case [NYX-115-02] (7,946 g vs 8,441 g); Lower price than Apollo Crest SE Mid-Tower PC Case [APO-109-08] ($158.99 vs $216.99)</t>
  </si>
  <si>
    <t>Urania Arc</t>
  </si>
  <si>
    <t>Arc X Mid-Tower PC Case</t>
  </si>
  <si>
    <t>URA-136-07</t>
  </si>
  <si>
    <t>the Sable X; Urania Sable X; Urannia Sable X; Sable X storage</t>
  </si>
  <si>
    <t>Lighter than Nike Rift Air 4TB External Hard Drive [NIK-132-07] (224 g vs 241 g); Lower price than Palaemon Arc Air 4TB External Hard Drive [PAL-127-06] ($196.99 vs $198.99)</t>
  </si>
  <si>
    <t>Urania Sable</t>
  </si>
  <si>
    <t>Sable X 4TB External Hard Drive</t>
  </si>
  <si>
    <t>URA-136-08</t>
  </si>
  <si>
    <t>the Lumen X; Urania Lumen X; Uraniaa Lumen X; Lumen X motherboard</t>
  </si>
  <si>
    <t>Lower price than Euterpe Aria Plus ATX Motherboard [EUT-120-08] ($239.99 vs $338.99); Lighter than Hermes Rift X ATX Motherboard [HER-103-08] (1,469 g vs 1,654 g)</t>
  </si>
  <si>
    <t>Urania Lumen</t>
  </si>
  <si>
    <t>Lumen X ATX Motherboard</t>
  </si>
  <si>
    <t>URA-136-09</t>
  </si>
  <si>
    <t>the Wave Air; Urania Wave Air; Urrania Wave Air; Wave Air monitor</t>
  </si>
  <si>
    <t>Lower price than Hyperion Arc Ultra 27" 1440p Monitor [HYP-123-10] ($548.99 vs $616.99); Lighter than Crius Vertex X 27" 1440p Monitor [CRI-139-10] (5,863 g vs 6,833 g)</t>
  </si>
  <si>
    <t>Urania Wave</t>
  </si>
  <si>
    <t>Wave Air 27" 1440p Monitor</t>
  </si>
  <si>
    <t>URA-136-10</t>
  </si>
  <si>
    <t>the Orbit; Urania Orbit; Uarnia Orbit; Orbit graphics card</t>
  </si>
  <si>
    <t>NVIDIA GeForce RTX 4090 24GB (Urania Orbit edition)</t>
  </si>
  <si>
    <t>Lighter than Geras Flux Lite Graphics Card [GER-133-10] (908 g vs 1,196 g); Lower price than Apate Apex Graphics Card [APA-110-10] ($1,274.99 vs $1,673.99)</t>
  </si>
  <si>
    <t>Urania Orbit</t>
  </si>
  <si>
    <t>Orbit Graphics Card</t>
  </si>
  <si>
    <t>ZEL-137-01</t>
  </si>
  <si>
    <t>the Apex Pro; Zelus Apex Pro; Zeuls Apex Pro; Apex Pro networking</t>
  </si>
  <si>
    <t>Lighter than Aidos Quanta Air Wi-Fi 7 PCIe Card [AID-135-01] (69 g vs 102 g); Lower price than Apollo Core SE Wi-Fi 7 PCIe Card [APO-109-02] ($43.99 vs $90.99)</t>
  </si>
  <si>
    <t>Zelus Apex</t>
  </si>
  <si>
    <t>Apex Pro Wi-Fi 7 PCIe Card</t>
  </si>
  <si>
    <t>ZEL-137-02</t>
  </si>
  <si>
    <t>the Echo Plus; Zelus Echo Plus; Zleus Echo Plus; Echo Plus storage</t>
  </si>
  <si>
    <t>Lower price than Aidos Orbit 4TB External Hard Drive [AID-135-05] ($93.99 vs $196.99); Lighter than Geras Strata Air 4TB External Hard Drive [GER-133-07] (238 g vs 249 g)</t>
  </si>
  <si>
    <t>Zelus Echo</t>
  </si>
  <si>
    <t>Echo Plus 4TB External Hard Drive</t>
  </si>
  <si>
    <t>ZEL-137-03</t>
  </si>
  <si>
    <t>the Axis Air; Zelus Axis Air; Zelos Axis Air; Axis Air cooling</t>
  </si>
  <si>
    <t>Lower price than Apate Aria Ultra 360mm AIO CPU Cooler [APA-110-05] ($114.99 vs $159.99); Lighter than Kratos Echo Air 360mm AIO CPU Cooler [KRA-147-04] (1,510 g vs 1,565 g)</t>
  </si>
  <si>
    <t>Zelus Axis</t>
  </si>
  <si>
    <t>Axis Air 360mm AIO CPU Cooler</t>
  </si>
  <si>
    <t>ZEL-137-04</t>
  </si>
  <si>
    <t>the Core SE; Zelus Core SE; Zeelus Core SE; Core SE mouse</t>
  </si>
  <si>
    <t>Lighter than Gaia Axis X Gaming Mouse [GAI-125-01] (71 g vs 84 g); Longer battery than Eurybia Pulse Max Gaming Mouse [EUR-104-03] (113 vs 94 hrs)</t>
  </si>
  <si>
    <t>Zelus Core</t>
  </si>
  <si>
    <t>Core SE Gaming Mouse</t>
  </si>
  <si>
    <t>ZEL-137-05</t>
  </si>
  <si>
    <t>the Spark Ultra; Zelus Spark Ultra; Zeluus Spark Ultra; Spark Ultra memory</t>
  </si>
  <si>
    <t>Lower price than Nyx Crest 32GB DDR5 RAM Kit [NYX-115-06] ($177.99 vs $226.99); Lighter than Eucleia Volt 32GB DDR5 RAM Kit [EUC-124-08] (81 g vs 90 g)</t>
  </si>
  <si>
    <t>Zelus Spark</t>
  </si>
  <si>
    <t>Spark Ultra 32GB DDR5 RAM Kit</t>
  </si>
  <si>
    <t>ZEL-137-06</t>
  </si>
  <si>
    <t>the Lumen; Zelus Lumen; Zellus Lumen; Lumen power supply</t>
  </si>
  <si>
    <t>Lower price than Nyx Quanta Pro 850W Power Supply [NYX-115-05] ($181.99 vs $208.99)</t>
  </si>
  <si>
    <t>Zelus Lumen</t>
  </si>
  <si>
    <t>Lumen 850W Power Supply</t>
  </si>
  <si>
    <t>ZEL-137-07</t>
  </si>
  <si>
    <t>the Drift SE; Zelus Drift SE; Zellus Drift SE; Drift SE storage</t>
  </si>
  <si>
    <t>Lighter than Enyo Prism 2TB NVMe SSD [ENY-114-03] (9 g vs 29 g); Lower price than Pheme Flux Air 2TB NVMe SSD [PHE-102-08] ($194.99 vs $296.99)</t>
  </si>
  <si>
    <t>Zelus Drift</t>
  </si>
  <si>
    <t>Drift SE 2TB NVMe SSD</t>
  </si>
  <si>
    <t>ZEL-137-08</t>
  </si>
  <si>
    <t>the Aria Max; Zelus Aria Max; Zelos Aria Max; Aria Max docking station</t>
  </si>
  <si>
    <t>Lower price than Aphrodite Volt X USB-C Docking Station [APH-141-09] ($218.99 vs $273.99); Lighter than Hymenaeus Sable X USB-C Docking Station [HYM-121-06] (308 g vs 348 g)</t>
  </si>
  <si>
    <t>Zelus Aria</t>
  </si>
  <si>
    <t>Aria Max USB-C Docking Station</t>
  </si>
  <si>
    <t>ZEL-137-09</t>
  </si>
  <si>
    <t>the Lumen Lite; Zelus Lumen Lite; Zelu Lumen Lite; Lumen Lite processor</t>
  </si>
  <si>
    <t>Zelus Lumen 24-core / 48-thread, up to 5.8 GHz</t>
  </si>
  <si>
    <t>Lighter than Ceto Pulse Ultra Desktop CPU [CET-131-09] (41 g vs 59 g); Lower price than Eos Volt Plus Desktop CPU [EOS-111-09] ($685.99 vs $692.99)</t>
  </si>
  <si>
    <t>Lumen Lite Desktop CPU</t>
  </si>
  <si>
    <t>Zelus S1 socket motherboards</t>
  </si>
  <si>
    <t>ZEL-137-10</t>
  </si>
  <si>
    <t>the Rift Plus; Zelus Rift Plus; Zleus Rift Plus; Rift Plus graphics card</t>
  </si>
  <si>
    <t>NVIDIA GeForce RTX 4090 24GB (Zelus Rift edition)</t>
  </si>
  <si>
    <t>Lighter than Palaemon Sable Lite Graphics Card [PAL-127-10] (1,360 g vs 1,945 g); Lower price than Perses Arc Max Graphics Card [PER-101-10] ($1,308.99 vs $1,593.99)</t>
  </si>
  <si>
    <t>Zelus Rift</t>
  </si>
  <si>
    <t>Rift Plus Graphics Card</t>
  </si>
  <si>
    <t>PHA-138-01</t>
  </si>
  <si>
    <t>the Sable Plus; Phanes Sable Plus; Phanees Sable Plus; Sable Plus case fans</t>
  </si>
  <si>
    <t>Lighter than Iris Spark RGB Case Fan 3-Pack [IRI-130-01] (389 g vs 425 g); Lower price than Eos Nimbus RGB Case Fan 3-Pack [EOS-111-01] ($81.99 vs $92.99)</t>
  </si>
  <si>
    <t>Phanes Sable</t>
  </si>
  <si>
    <t>Sable Plus RGB Case Fan 3-Pack</t>
  </si>
  <si>
    <t>PHA-138-02</t>
  </si>
  <si>
    <t>the Vibe Lite; Phanes Vibe Lite; Fanes Vibe Lite; Vibe Lite pc case</t>
  </si>
  <si>
    <t>Lighter than Nike Axis Mid-Tower PC Case [NIK-132-02] (7,046 g vs 8,041 g); Lower price than Aphrodite Orbit Mid-Tower PC Case [APH-141-06] ($112.99 vs $205.99)</t>
  </si>
  <si>
    <t>Phanes Vibe</t>
  </si>
  <si>
    <t>Vibe Lite Mid-Tower PC Case</t>
  </si>
  <si>
    <t>PHA-138-03</t>
  </si>
  <si>
    <t>the Volt X; Phanes Volt X; Phaness Volt X; Volt X power supply</t>
  </si>
  <si>
    <t>Lower price than Kratos Spark Air 850W Power Supply [KRA-147-08] ($128.99 vs $196.99); Lighter than Artemis Spark Ultra 850W Power Supply [ART-150-07] (1,849 g vs 2,209 g)</t>
  </si>
  <si>
    <t>Phanes Volt</t>
  </si>
  <si>
    <t>Volt X 850W Power Supply</t>
  </si>
  <si>
    <t>PHA-138-04</t>
  </si>
  <si>
    <t>the Arc; Phanes Arc; Phaness Arc; Arc cooling</t>
  </si>
  <si>
    <t>Lower price than Psyche Onyx SE 360mm AIO CPU Cooler [PSY-144-06] ($130.99 vs $158.99); Lighter than Eucleia Onyx Ultra 360mm AIO CPU Cooler [EUC-124-04] (1,900 g vs 1,938 g)</t>
  </si>
  <si>
    <t>Phanes Arc</t>
  </si>
  <si>
    <t>Arc 360mm AIO CPU Cooler</t>
  </si>
  <si>
    <t>PHA-138-05</t>
  </si>
  <si>
    <t>the Drift Max; Phanes Drift Max; Phanees Drift Max; Drift Max keyboard</t>
  </si>
  <si>
    <t>Lighter than Dione Aeon Lite Mechanical Keyboard [DIO-128-03] (1,036 g vs 1,037 g); Longer battery than Enyo Vibe Max Mechanical Keyboard [ENY-114-04] (253 vs 223 hrs)</t>
  </si>
  <si>
    <t>Phanes Drift</t>
  </si>
  <si>
    <t>Drift Max Mechanical Keyboard</t>
  </si>
  <si>
    <t>PHA-138-06</t>
  </si>
  <si>
    <t>the Flux Pro; Phanes Flux Pro; Phaanes Flux Pro; Flux Pro storage</t>
  </si>
  <si>
    <t>Lighter than Zelus Echo Plus 4TB External Hard Drive [ZEL-137-02] (229 g vs 238 g); Lower price than Urania Sable X 4TB External Hard Drive [URA-136-07] ($192.99 vs $196.99)</t>
  </si>
  <si>
    <t>Phanes Flux</t>
  </si>
  <si>
    <t>Flux Pro 4TB External Hard Drive</t>
  </si>
  <si>
    <t>PHA-138-07</t>
  </si>
  <si>
    <t>the Aria SE; Phanes Aria SE; Phaness Aria SE; Aria SE memory</t>
  </si>
  <si>
    <t>Lighter than Astraeus Pulse Air 32GB DDR5 RAM Kit [AST-146-05] (83 g vs 87 g)</t>
  </si>
  <si>
    <t>Phanes Aria</t>
  </si>
  <si>
    <t>Aria SE 32GB DDR5 RAM Kit</t>
  </si>
  <si>
    <t>PHA-138-08</t>
  </si>
  <si>
    <t>the Lumen Lite; Phanes Lumen Lite; Phaens Lumen Lite; Lumen Lite motherboard</t>
  </si>
  <si>
    <t>Lower price than Bia Nimbus Air ATX Motherboard [BIA-107-10] ($255.99 vs $578.99); Lighter than Psyche Lumen Pro ATX Motherboard [PSY-144-08] (1,433 g vs 1,442 g)</t>
  </si>
  <si>
    <t>Phanes Lumen</t>
  </si>
  <si>
    <t>Lumen Lite ATX Motherboard</t>
  </si>
  <si>
    <t>PHA-138-09</t>
  </si>
  <si>
    <t>the Flux Ultra; Phanes Flux Ultra; Phanees Flux Ultra; Flux Ultra monitor</t>
  </si>
  <si>
    <t>Lower price than Astraeus Core Pro 27" 1440p Monitor [AST-146-10] ($566.99 vs $644.99); Lighter than Themis Zen SE 27" 1440p Monitor [THE-145-10] (6,887 g vs 7,033 g)</t>
  </si>
  <si>
    <t>Flux Ultra 27" 1440p Monitor</t>
  </si>
  <si>
    <t>PHA-138-10</t>
  </si>
  <si>
    <t>the Spark Ultra; Phanes Spark Ultra; Pahnes Spark Ultra; Spark Ultra graphics card</t>
  </si>
  <si>
    <t>NVIDIA GeForce RTX 4090 24GB (Phanes Spark edition)</t>
  </si>
  <si>
    <t>Lower price than Apate Apex Graphics Card [APA-110-10] ($1,630.99 vs $1,673.99); Lighter than Enyo Strata Lite Graphics Card [ENY-114-10] (1,973 g vs 2,102 g)</t>
  </si>
  <si>
    <t>Phanes Spark</t>
  </si>
  <si>
    <t>Spark Ultra Graphics Card</t>
  </si>
  <si>
    <t>CRI-139-01</t>
  </si>
  <si>
    <t>the Nova Pro; Crius Nova Pro; Criius Nova Pro; Nova Pro mouse</t>
  </si>
  <si>
    <t>Lighter than Hyperion Quanta Air Gaming Mouse [HYP-123-04] (91 g vs 93 g); Lower price than Aphrodite Volt Gaming Mouse [APH-141-05] ($90.99 vs $122.99)</t>
  </si>
  <si>
    <t>Crius Nova</t>
  </si>
  <si>
    <t>Nova Pro Gaming Mouse</t>
  </si>
  <si>
    <t>CRI-139-02</t>
  </si>
  <si>
    <t>the Nimbus X; Crius Nimbus X; Krius Nimbus X; Nimbus X case fans</t>
  </si>
  <si>
    <t>Lighter than Dione Blaze Air RGB Case Fan 3-Pack [DIO-128-01] (385 g vs 437 g)</t>
  </si>
  <si>
    <t>Crius Nimbus</t>
  </si>
  <si>
    <t>Nimbus X RGB Case Fan 3-Pack</t>
  </si>
  <si>
    <t>CRI-139-03</t>
  </si>
  <si>
    <t>the Crest Ultra; Crius Crest Ultra; Cruis Crest Ultra; Crest Ultra networking</t>
  </si>
  <si>
    <t>Lighter than Perses Arc X Wi-Fi 7 PCIe Card [PER-101-01] (104 g vs 108 g); Lower price than Kairos Volt SE Wi-Fi 7 PCIe Card [KAI-142-05] ($95.99 vs $111.99)</t>
  </si>
  <si>
    <t>Crius Crest</t>
  </si>
  <si>
    <t>Crest Ultra Wi-Fi 7 PCIe Card</t>
  </si>
  <si>
    <t>CRI-139-04</t>
  </si>
  <si>
    <t>the Rift Lite; Crius Rift Lite; Criuus Rift Lite; Rift Lite memory</t>
  </si>
  <si>
    <t>2x 16GB DDR5 288-pin DIMM, 5600 MT/s</t>
  </si>
  <si>
    <t>Lighter than Eurybia Quanta SE 32GB DDR5 RAM Kit [EUR-104-07] (76 g vs 80 g); Lower price than Eucleia Volt 32GB DDR5 RAM Kit [EUC-124-08] ($144.99 vs $211.99)</t>
  </si>
  <si>
    <t>Crius Rift</t>
  </si>
  <si>
    <t>CRI-139-05</t>
  </si>
  <si>
    <t>the Wave Pro; Crius Wave Pro; Crios Wave Pro; Wave Pro storage</t>
  </si>
  <si>
    <t>Lighter than Atlas Aria Pro 4TB External Hard Drive [ATL-122-05] (231 g vs 236 g); Lower price than Eris Vibe X 4TB External Hard Drive [ERI-148-05] ($149.99 vs $161.99)</t>
  </si>
  <si>
    <t>Crius Wave</t>
  </si>
  <si>
    <t>Wave Pro 4TB External Hard Drive</t>
  </si>
  <si>
    <t>CRI-139-06</t>
  </si>
  <si>
    <t>the Sable X; Crius Sable X; Criu Sable X; Sable X docking station</t>
  </si>
  <si>
    <t>Lower price than Eileithyia Aria USB-C Docking Station [EIL-149-08] ($151.99 vs $321.99); Lighter than Eirene Strata Pro USB-C Docking Station [EIR-112-05] (291 g vs 339 g)</t>
  </si>
  <si>
    <t>Crius Sable</t>
  </si>
  <si>
    <t>CRI-139-07</t>
  </si>
  <si>
    <t>the Wave X; Crius Wave X; Crrius Wave X; Wave X storage</t>
  </si>
  <si>
    <t>Lighter than Notus Echo SE 2TB NVMe SSD [NOT-108-05] (16 g vs 18 g); Lower price than Pheme Flux Air 2TB NVMe SSD [PHE-102-08] ($294.99 vs $296.99)</t>
  </si>
  <si>
    <t>Wave X 2TB NVMe SSD</t>
  </si>
  <si>
    <t>CRI-139-08</t>
  </si>
  <si>
    <t>the Drift; Crius Drift; Crios Drift; Drift motherboard</t>
  </si>
  <si>
    <t>Lighter than Eos Aria Pro ATX Motherboard [EOS-111-08] (1,216 g vs 1,754 g); Lower price than Enyo Volt Air ATX Motherboard [ENY-114-08] ($436.99 vs $491.99)</t>
  </si>
  <si>
    <t>Crius Drift</t>
  </si>
  <si>
    <t>Drift ATX Motherboard</t>
  </si>
  <si>
    <t>CRI-139-09</t>
  </si>
  <si>
    <t>the Echo Lite; Crius Echo Lite; Cirus Echo Lite; Echo Lite graphics card</t>
  </si>
  <si>
    <t>AMD Radeon RX 7800 XT 16GB (Crius Echo edition)</t>
  </si>
  <si>
    <t>Lower price than Apollo Quanta Plus Graphics Card [APO-109-10] ($548.99 vs $1,344.99); Lighter than Euterpe Volt Ultra Graphics Card [EUT-120-10] (2,094 g vs 2,192 g)</t>
  </si>
  <si>
    <t>Crius Echo</t>
  </si>
  <si>
    <t>Echo Lite Graphics Card</t>
  </si>
  <si>
    <t>CRI-139-10</t>
  </si>
  <si>
    <t>the Vertex X; Crius Vertex X; Criius Vertex X; Vertex X monitor</t>
  </si>
  <si>
    <t>Lighter than Hyperion Arc Ultra 27" 1440p Monitor [HYP-123-10] (6,833 g vs 6,938 g); Lower price than Eris Crest Plus 27" 1440p Monitor [ERI-148-10] ($623.99 vs $688.99)</t>
  </si>
  <si>
    <t>Crius Vertex</t>
  </si>
  <si>
    <t>Vertex X 27" 1440p Monitor</t>
  </si>
  <si>
    <t>ARE-140-01</t>
  </si>
  <si>
    <t>the Apex SE; Ares Apex SE; Arees Apex SE; Apex SE networking</t>
  </si>
  <si>
    <t>Lower price than Thalassa Volt Lite Wi-Fi 7 PCIe Card [THA-126-03] ($102.99 vs $125.99); Lighter than Dione Vibe Lite Wi-Fi 7 PCIe Card [DIO-128-02] (89 g vs 104 g)</t>
  </si>
  <si>
    <t>Ares Apex</t>
  </si>
  <si>
    <t>Apex SE Wi-Fi 7 PCIe Card</t>
  </si>
  <si>
    <t>ARE-140-02</t>
  </si>
  <si>
    <t>the Wave Ultra; Ares Wave Ultra; Aress Wave Ultra; Wave Ultra power supply</t>
  </si>
  <si>
    <t>Lighter than Psyche Volt Max 850W Power Supply [PSY-144-07] (1,984 g vs 2,112 g); Lower price than Enyo Zen Pro 850W Power Supply [ENY-114-01] ($112.99 vs $136.99)</t>
  </si>
  <si>
    <t>Ares Wave</t>
  </si>
  <si>
    <t>Wave Ultra 850W Power Supply</t>
  </si>
  <si>
    <t>ARE-140-03</t>
  </si>
  <si>
    <t>the Vibe; Ares Vibe; Aress Vibe; Vibe keyboard</t>
  </si>
  <si>
    <t>Lower price than Geras Titan Air Mechanical Keyboard [GER-133-06] ($146.99 vs $148.99); Lighter than Hera Onyx X Mechanical Keyboard [HER-129-01] (945 g vs 1,194 g)</t>
  </si>
  <si>
    <t>Ares Vibe</t>
  </si>
  <si>
    <t>Vibe Mechanical Keyboard</t>
  </si>
  <si>
    <t>ARE-140-04</t>
  </si>
  <si>
    <t>the Orbit; Ares Orbit; Arees Orbit; Orbit mouse</t>
  </si>
  <si>
    <t>Longer battery than Eurybia Pulse Max Gaming Mouse [EUR-104-03] (104 vs 94 hrs); Lighter than Cronus Quanta Gaming Mouse [CRO-105-05] (57 g vs 92 g)</t>
  </si>
  <si>
    <t>Ares Orbit</t>
  </si>
  <si>
    <t>Orbit Gaming Mouse</t>
  </si>
  <si>
    <t>ARE-140-05</t>
  </si>
  <si>
    <t>the Halo Air; Ares Halo Air; Arres Halo Air; Halo Air motherboard</t>
  </si>
  <si>
    <t>Lighter than Artemis Zen Plus ATX Motherboard [ART-150-08] (1,537 g vs 1,751 g); Lower price than Phanes Lumen Lite ATX Motherboard [PHA-138-08] ($156.99 vs $255.99)</t>
  </si>
  <si>
    <t>Ares Halo</t>
  </si>
  <si>
    <t>Halo Air ATX Motherboard</t>
  </si>
  <si>
    <t>ARE-140-06</t>
  </si>
  <si>
    <t>the Apex SE; Ares Apex SE; Arees Apex SE; Apex SE storage</t>
  </si>
  <si>
    <t>Lower price than Urania Sable X 4TB External Hard Drive [URA-136-07] ($187.99 vs $196.99); Lighter than Dione Axis Plus 4TB External Hard Drive [DIO-128-06] (228 g vs 247 g)</t>
  </si>
  <si>
    <t>Apex SE 4TB External Hard Drive</t>
  </si>
  <si>
    <t>ARE-140-07</t>
  </si>
  <si>
    <t>the Spark Lite; Ares Spark Lite; Aress Spark Lite; Spark Lite processor</t>
  </si>
  <si>
    <t>Ares Spark 6-core / 12-thread, up to 4.8 GHz</t>
  </si>
  <si>
    <t>Lower price than Hestia Nimbus SE Desktop CPU [HES-116-10] ($223.99 vs $567.99)</t>
  </si>
  <si>
    <t>Ares Spark</t>
  </si>
  <si>
    <t>Spark Lite Desktop CPU</t>
  </si>
  <si>
    <t>Ares S1 socket motherboards</t>
  </si>
  <si>
    <t>ARE-140-08</t>
  </si>
  <si>
    <t>the Titan; Ares Titan; Arees Titan; Titan memory</t>
  </si>
  <si>
    <t>Lighter than Phanes Aria SE 32GB DDR5 RAM Kit [PHA-138-07] (79 g vs 83 g); Lower price than Astraeus Pulse Air 32GB DDR5 RAM Kit [AST-146-05] ($232.99 vs $235.99)</t>
  </si>
  <si>
    <t>Ares Titan</t>
  </si>
  <si>
    <t>Titan 32GB DDR5 RAM Kit</t>
  </si>
  <si>
    <t>ARE-140-09</t>
  </si>
  <si>
    <t>the Crest; Ares Crest; Arees Crest; Crest cooling</t>
  </si>
  <si>
    <t>Lower price than Atlas Arc Ultra 360mm AIO CPU Cooler [ATL-122-08] ($245.99 vs $274.99); Lighter than Gaia Quanta Plus 360mm AIO CPU Cooler [GAI-125-08] (1,771 g vs 1,824 g)</t>
  </si>
  <si>
    <t>Ares Crest</t>
  </si>
  <si>
    <t>Crest 360mm AIO CPU Cooler</t>
  </si>
  <si>
    <t>ARE-140-10</t>
  </si>
  <si>
    <t>the Vibe X; Ares Vibe X; Are Vibe X; Vibe X monitor</t>
  </si>
  <si>
    <t>Lighter than Ceto Drift Pro 27" 1440p Monitor [CET-131-10] (5,151 g vs 5,181 g); Lower price than Crius Vertex X 27" 1440p Monitor [CRI-139-10] ($621.99 vs $623.99)</t>
  </si>
  <si>
    <t>Vibe X 27" 1440p Monitor</t>
  </si>
  <si>
    <t>APH-141-01</t>
  </si>
  <si>
    <t>the Spark Pro; Aphrodite Spark Pro; Afrodite Spark Pro; Spark Pro case fans</t>
  </si>
  <si>
    <t>Lower price than Phanes Sable Plus RGB Case Fan 3-Pack [PHA-138-01] ($60.99 vs $81.99); Lighter than Palaemon Halo Air RGB Case Fan 3-Pack [PAL-127-01] (481 g vs 491 g)</t>
  </si>
  <si>
    <t>Aphrodite Spark</t>
  </si>
  <si>
    <t>Spark Pro RGB Case Fan 3-Pack</t>
  </si>
  <si>
    <t>APH-141-02</t>
  </si>
  <si>
    <t>the Pulse; Aphrodite Pulse; Aphroodite Pulse; Pulse keyboard</t>
  </si>
  <si>
    <t>Lighter than Notus Rift Mechanical Keyboard [NOT-108-04] (944 g vs 954 g); Lower price than Atlas Strata Ultra Mechanical Keyboard [ATL-122-07] ($96.99 vs $177.99)</t>
  </si>
  <si>
    <t>Aphrodite Pulse</t>
  </si>
  <si>
    <t>Pulse Mechanical Keyboard</t>
  </si>
  <si>
    <t>APH-141-03</t>
  </si>
  <si>
    <t>the Vertex Max; Aphrodite Vertex Max; Aphordite Vertex Max; Vertex Max networking</t>
  </si>
  <si>
    <t>Lighter than Aidos Quanta Air Wi-Fi 7 PCIe Card [AID-135-01] (92 g vs 102 g); Lower price than Nike Nova Max Wi-Fi 7 PCIe Card [NIK-132-05] ($107.99 vs $115.99)</t>
  </si>
  <si>
    <t>Aphrodite Vertex</t>
  </si>
  <si>
    <t>Vertex Max Wi-Fi 7 PCIe Card</t>
  </si>
  <si>
    <t>APH-141-04</t>
  </si>
  <si>
    <t>the Vertex Lite; Aphrodite Vertex Lite; Afrodite Vertex Lite; Vertex Lite power supply</t>
  </si>
  <si>
    <t>Lower price than Dione Onyx Pro 850W Power Supply [DIO-128-05] ($113.99 vs $138.99); Lighter than Nyx Quanta Pro 850W Power Supply [NYX-115-05] (2,141 g vs 2,184 g)</t>
  </si>
  <si>
    <t>Vertex Lite 850W Power Supply</t>
  </si>
  <si>
    <t>APH-141-05</t>
  </si>
  <si>
    <t>the Volt; Aphrodite Volt; Aphroidte Volt; Volt mouse</t>
  </si>
  <si>
    <t>Lower price than Hades Vibe Gaming Mouse [HAD-119-04] ($122.99 vs $144.99); Longer battery than Atlas Arc Plus Gaming Mouse [ATL-122-02] (96 vs 86 hrs)</t>
  </si>
  <si>
    <t>Aphrodite Volt</t>
  </si>
  <si>
    <t>Volt Gaming Mouse</t>
  </si>
  <si>
    <t>APH-141-06</t>
  </si>
  <si>
    <t>the Orbit; Aphrodite Orbit; Aphordite Orbit; Orbit pc case</t>
  </si>
  <si>
    <t>Lighter than Kairos Vertex Air Mid-Tower PC Case [KAI-142-04] (8,823 g vs 9,278 g); Lower price than Thalassa Halo Pro Mid-Tower PC Case [THA-126-08] ($205.99 vs $219.99)</t>
  </si>
  <si>
    <t>Aphrodite Orbit</t>
  </si>
  <si>
    <t>Orbit Mid-Tower PC Case</t>
  </si>
  <si>
    <t>APH-141-07</t>
  </si>
  <si>
    <t>the Pulse SE; Aphrodite Pulse SE; Apphrodite Pulse SE; Pulse SE memory</t>
  </si>
  <si>
    <t>Lighter than Perses Rift Lite 32GB DDR5 RAM Kit [PER-101-04] (77 g vs 83 g); Lower price than Nyx Crest 32GB DDR5 RAM Kit [NYX-115-06] ($211.99 vs $226.99)</t>
  </si>
  <si>
    <t>Pulse SE 32GB DDR5 RAM Kit</t>
  </si>
  <si>
    <t>APH-141-08</t>
  </si>
  <si>
    <t>the Halo Plus; Aphrodite Halo Plus; Aphroidte Halo Plus; Halo Plus cooling</t>
  </si>
  <si>
    <t>Lighter than Eros Prism X 360mm AIO CPU Cooler [ERO-134-03] (1,868 g vs 1,876 g); Lower price than Atlas Arc Ultra 360mm AIO CPU Cooler [ATL-122-08] ($255.99 vs $274.99)</t>
  </si>
  <si>
    <t>Aphrodite Halo</t>
  </si>
  <si>
    <t>Halo Plus 360mm AIO CPU Cooler</t>
  </si>
  <si>
    <t>APH-141-09</t>
  </si>
  <si>
    <t>the Volt X; Aphrodite Volt X; Aphrodit Volt X; Volt X docking station</t>
  </si>
  <si>
    <t>Lower price than Hymenaeus Sable X USB-C Docking Station [HYM-121-06] ($273.99 vs $325.99); Lighter than Hemera Halo USB-C Docking Station [HEM-117-03] (267 g vs 322 g)</t>
  </si>
  <si>
    <t>Volt X USB-C Docking Station</t>
  </si>
  <si>
    <t>APH-141-10</t>
  </si>
  <si>
    <t>the Prism X; Aphrodite Prism X; Afrodite Prism X; Prism X graphics card</t>
  </si>
  <si>
    <t>AMD Radeon RX 7700 XT 12GB (Aphrodite Prism edition)</t>
  </si>
  <si>
    <t>Lower price than Psyche Titan Max Graphics Card [PSY-144-09] ($419.99 vs $432.99); Lighter than Pheme Wave Ultra Graphics Card [PHE-102-10] (1,653 g vs 1,784 g)</t>
  </si>
  <si>
    <t>Aphrodite Prism</t>
  </si>
  <si>
    <t>Prism X Graphics Card</t>
  </si>
  <si>
    <t>KAI-142-01</t>
  </si>
  <si>
    <t>the Volt Air; Kairos Volt Air; Kaiross Volt Air; Volt Air mouse</t>
  </si>
  <si>
    <t>Lower price than Eris Halo SE Gaming Mouse [ERI-148-03] ($63.99 vs $126.99)</t>
  </si>
  <si>
    <t>Kairos Volt</t>
  </si>
  <si>
    <t>Volt Air Gaming Mouse</t>
  </si>
  <si>
    <t>KAI-142-02</t>
  </si>
  <si>
    <t>the Core Max; Kairos Core Max; Kaiross Core Max; Core Max case fans</t>
  </si>
  <si>
    <t>Lighter than Geras Flux RGB Case Fan 3-Pack [GER-133-01] (440 g vs 517 g); Lower price than Crius Nimbus X RGB Case Fan 3-Pack [CRI-139-02] ($89.99 vs $94.99)</t>
  </si>
  <si>
    <t>Kairos Core</t>
  </si>
  <si>
    <t>Core Max RGB Case Fan 3-Pack</t>
  </si>
  <si>
    <t>KAI-142-03</t>
  </si>
  <si>
    <t>the Aeon Lite; Kairos Aeon Lite; Kaiross Aeon Lite; Aeon Lite webcam</t>
  </si>
  <si>
    <t>Lower price than Bia Apex Ultra 4K Webcam [BIA-107-05] ($106.99 vs $185.99); Lighter than Uranus Lumen 4K Webcam [URA-113-04] (133 g vs 154 g)</t>
  </si>
  <si>
    <t>Kairos Aeon</t>
  </si>
  <si>
    <t>Aeon Lite 4K Webcam</t>
  </si>
  <si>
    <t>KAI-142-04</t>
  </si>
  <si>
    <t>the Vertex Air; Kairos Vertex Air; Kiaros Vertex Air; Vertex Air pc case</t>
  </si>
  <si>
    <t>Lower price than Eos Aria Ultra Mid-Tower PC Case [EOS-111-04] ($110.99 vs $152.99); Lighter than Hermes Blaze Max Mid-Tower PC Case [HER-103-05] (9,278 g vs 9,367 g)</t>
  </si>
  <si>
    <t>Kairos Vertex</t>
  </si>
  <si>
    <t>Vertex Air Mid-Tower PC Case</t>
  </si>
  <si>
    <t>KAI-142-05</t>
  </si>
  <si>
    <t>the Volt SE; Kairos Volt SE; Kaiiros Volt SE; Volt SE networking</t>
  </si>
  <si>
    <t>Lighter than Atlas Nova Ultra Wi-Fi 7 PCIe Card [ATL-122-01] (63 g vs 72 g); Lower price than Nike Nova Max Wi-Fi 7 PCIe Card [NIK-132-05] ($111.99 vs $115.99)</t>
  </si>
  <si>
    <t>Volt SE Wi-Fi 7 PCIe Card</t>
  </si>
  <si>
    <t>KAI-142-06</t>
  </si>
  <si>
    <t>the Halo Air; Kairos Halo Air; Kairo Halo Air; Halo Air power supply</t>
  </si>
  <si>
    <t>Lighter than Hera Sable X 850W Power Supply [HER-129-05] (1,999 g vs 2,198 g); Lower price than Iris Quanta X 850W Power Supply [IRI-130-03] ($113.99 vs $149.99)</t>
  </si>
  <si>
    <t>Kairos Halo</t>
  </si>
  <si>
    <t>Halo Air 850W Power Supply</t>
  </si>
  <si>
    <t>KAI-142-07</t>
  </si>
  <si>
    <t>the Apex SE; Kairos Apex SE; Kairoos Apex SE; Apex SE storage</t>
  </si>
  <si>
    <t>Lower price than Euterpe Flux 2TB NVMe SSD [EUT-120-07] ($168.99 vs $287.99); Lighter than Uranus Drift Plus 2TB NVMe SSD [URA-113-06] (25 g vs 29 g)</t>
  </si>
  <si>
    <t>Kairos Apex</t>
  </si>
  <si>
    <t>Apex SE 2TB NVMe SSD</t>
  </si>
  <si>
    <t>KAI-142-08</t>
  </si>
  <si>
    <t>the Vibe; Kairos Vibe; Kaairos Vibe; Vibe keyboard</t>
  </si>
  <si>
    <t>Lighter than Eirene Axis Max Mechanical Keyboard [EIR-112-07] (887 g vs 1,039 g); Longer battery than Eos Halo Max Mechanical Keyboard [EOS-111-06] (237 vs 230 hrs)</t>
  </si>
  <si>
    <t>Kairos Vibe</t>
  </si>
  <si>
    <t>KAI-142-09</t>
  </si>
  <si>
    <t>the Sable Plus; Kairos Sable Plus; Karios Sable Plus; Sable Plus docking station</t>
  </si>
  <si>
    <t>Lighter than Pheme Sable Lite USB-C Docking Station [PHE-102-07] (407 g vs 456 g); Lower price than Hera Nova Plus USB-C Docking Station [HER-129-09] ($283.99 vs $284.99)</t>
  </si>
  <si>
    <t>Kairos Sable</t>
  </si>
  <si>
    <t>Sable Plus USB-C Docking Station</t>
  </si>
  <si>
    <t>KAI-142-10</t>
  </si>
  <si>
    <t>the Titan Ultra; Kairos Titan Ultra; Kairo Titan Ultra; Titan Ultra monitor</t>
  </si>
  <si>
    <t>Lighter than Notus Core Air 27" 1440p Monitor [NOT-108-09] (7,013 g vs 7,125 g); Lower price than Ares Vibe X 27" 1440p Monitor [ARE-140-10] ($599.99 vs $621.99)</t>
  </si>
  <si>
    <t>Kairos Titan</t>
  </si>
  <si>
    <t>Titan Ultra 27" 1440p Monitor</t>
  </si>
  <si>
    <t>PHO-143-01</t>
  </si>
  <si>
    <t>the Onyx Lite; Phoebe Onyx Lite; Phoeebe Onyx Lite; Onyx Lite case fans</t>
  </si>
  <si>
    <t>Lighter than Iris Spark RGB Case Fan 3-Pack [IRI-130-01] (408 g vs 425 g); Lower price than Hades Aria X RGB Case Fan 3-Pack [HAD-119-01] ($35.99 vs $42.99)</t>
  </si>
  <si>
    <t>Phoebe Onyx</t>
  </si>
  <si>
    <t>Onyx Lite RGB Case Fan 3-Pack</t>
  </si>
  <si>
    <t>PHO-143-02</t>
  </si>
  <si>
    <t>the Blaze SE; Phoebe Blaze SE; Foebe Blaze SE; Blaze SE pc case</t>
  </si>
  <si>
    <t>Lower price than Perses Orbit Plus Mid-Tower PC Case [PER-101-05] ($67.99 vs $178.99); Lighter than Kairos Vertex Air Mid-Tower PC Case [KAI-142-04] (7,917 g vs 9,278 g)</t>
  </si>
  <si>
    <t>Phoebe Blaze</t>
  </si>
  <si>
    <t>Blaze SE Mid-Tower PC Case</t>
  </si>
  <si>
    <t>PHO-143-03</t>
  </si>
  <si>
    <t>the Halo Air; Phoebe Halo Air; Phoebbe Halo Air; Halo Air cooling</t>
  </si>
  <si>
    <t>Lower price than Astraeus Volt Pro 360mm AIO CPU Cooler [AST-146-04] ($90.99 vs $168.99); Lighter than Apate Aria Ultra 360mm AIO CPU Cooler [APA-110-05] (1,812 g vs 1,987 g)</t>
  </si>
  <si>
    <t>Phoebe Halo</t>
  </si>
  <si>
    <t>Halo Air 360mm AIO CPU Cooler</t>
  </si>
  <si>
    <t>PHO-143-04</t>
  </si>
  <si>
    <t>the Orbit Air; Phoebe Orbit Air; Phoeebe Orbit Air; Orbit Air networking</t>
  </si>
  <si>
    <t>Lighter than Crius Crest Ultra Wi-Fi 7 PCIe Card [CRI-139-03] (88 g vs 104 g); Lower price than Nike Nova Max Wi-Fi 7 PCIe Card [NIK-132-05] ($114.99 vs $115.99)</t>
  </si>
  <si>
    <t>Phoebe Orbit</t>
  </si>
  <si>
    <t>Orbit Air Wi-Fi 7 PCIe Card</t>
  </si>
  <si>
    <t>PHO-143-05</t>
  </si>
  <si>
    <t>the Core Pro; Phoebe Core Pro; Phobee Core Pro; Core Pro processor</t>
  </si>
  <si>
    <t>Phoebe Core 6-core / 12-thread, up to 4.7 GHz</t>
  </si>
  <si>
    <t>Lower price than Aidos Onyx X Desktop CPU [AID-135-09] ($193.99 vs $542.99); Lighter than Ares Spark Lite Desktop CPU [ARE-140-07] (58 g vs 59 g)</t>
  </si>
  <si>
    <t>Phoebe Core</t>
  </si>
  <si>
    <t>Core Pro Desktop CPU</t>
  </si>
  <si>
    <t>Phoebe S1 socket motherboards</t>
  </si>
  <si>
    <t>PHO-143-06</t>
  </si>
  <si>
    <t>the Spark Ultra; Phoebe Spark Ultra; Phoeb Spark Ultra; Spark Ultra webcam</t>
  </si>
  <si>
    <t>Lighter than Apate Rift SE 4K Webcam [APA-110-03] (164 g vs 178 g); Lower price than Euterpe Zen SE 4K Webcam [EUT-120-04] ($211.99 vs $221.99)</t>
  </si>
  <si>
    <t>Phoebe Spark</t>
  </si>
  <si>
    <t>PHO-143-07</t>
  </si>
  <si>
    <t>the Halo; Phoebe Halo; Phhoebe Halo; Halo docking station</t>
  </si>
  <si>
    <t>Lighter than Atlas Aria Air USB-C Docking Station [ATL-122-06] (256 g vs 385 g); Lower price than Kairos Sable Plus USB-C Docking Station [KAI-142-09] ($224.99 vs $283.99)</t>
  </si>
  <si>
    <t>PHO-143-08</t>
  </si>
  <si>
    <t>the Nova X; Phoebe Nova X; Phobee Nova X; Nova X motherboard</t>
  </si>
  <si>
    <t>Lower price than Enyo Volt Air ATX Motherboard [ENY-114-08] ($337.99 vs $491.99); Lighter than Artemis Zen Plus ATX Motherboard [ART-150-08] (1,680 g vs 1,751 g)</t>
  </si>
  <si>
    <t>Phoebe Nova</t>
  </si>
  <si>
    <t>Nova X ATX Motherboard</t>
  </si>
  <si>
    <t>PHO-143-09</t>
  </si>
  <si>
    <t>the Nimbus X; Phoebe Nimbus X; Pheobe Nimbus X; Nimbus X monitor</t>
  </si>
  <si>
    <t>Lighter than Palaemon Nimbus SE 27" 1440p Monitor [PAL-127-09] (6,093 g vs 6,400 g); Lower price than Eris Crest Plus 27" 1440p Monitor [ERI-148-10] ($674.99 vs $688.99)</t>
  </si>
  <si>
    <t>Phoebe Nimbus</t>
  </si>
  <si>
    <t>Nimbus X 27" 1440p Monitor</t>
  </si>
  <si>
    <t>PHO-143-10</t>
  </si>
  <si>
    <t>the Orbit Max; Phoebe Orbit Max; Phobee Orbit Max; Orbit Max graphics card</t>
  </si>
  <si>
    <t>NVIDIA GeForce RTX 4090 24GB (Phoebe Orbit edition)</t>
  </si>
  <si>
    <t>Lower price than Perses Arc Max Graphics Card [PER-101-10] ($1,591.99 vs $1,593.99); Lighter than Euterpe Volt Ultra Graphics Card [EUT-120-10] (2,131 g vs 2,192 g)</t>
  </si>
  <si>
    <t>Orbit Max Graphics Card</t>
  </si>
  <si>
    <t>PSY-144-01</t>
  </si>
  <si>
    <t>the Core Lite; Psyche Core Lite; Psych Core Lite; Core Lite docking station</t>
  </si>
  <si>
    <t>Lower price than Hestia Lumen Lite USB-C Docking Station [HES-116-04] ($80.99 vs $164.99); Lighter than Cronus Core USB-C Docking Station [CRO-105-07] (408 g vs 418 g)</t>
  </si>
  <si>
    <t>Psyche Core</t>
  </si>
  <si>
    <t>Core Lite USB-C Docking Station</t>
  </si>
  <si>
    <t>PSY-144-02</t>
  </si>
  <si>
    <t>the Rift SE; Psyche Rift SE; Psyhce Rift SE; Rift SE networking</t>
  </si>
  <si>
    <t>Lighter than Euterpe Flux SE Wi-Fi 7 PCIe Card [EUT-120-02] (88 g vs 99 g); Lower price than Hestia Sable Wi-Fi 7 PCIe Card [HES-116-02] ($96.99 vs $100.99)</t>
  </si>
  <si>
    <t>Psyche Rift</t>
  </si>
  <si>
    <t>Rift SE Wi-Fi 7 PCIe Card</t>
  </si>
  <si>
    <t>PSY-144-03</t>
  </si>
  <si>
    <t>the Apex SE; Psyche Apex SE; Psyyche Apex SE; Apex SE mouse</t>
  </si>
  <si>
    <t>Lower price than Artemis Strata Gaming Mouse [ART-150-03] ($108.99 vs $121.99); Lighter than Harmonia Strata Gaming Mouse [HAR-106-03] (71 g vs 77 g)</t>
  </si>
  <si>
    <t>Psyche Apex</t>
  </si>
  <si>
    <t>Apex SE Gaming Mouse</t>
  </si>
  <si>
    <t>PSY-144-04</t>
  </si>
  <si>
    <t>the Crest Pro; Psyche Crest Pro; Psykhe Crest Pro; Crest Pro memory</t>
  </si>
  <si>
    <t>Lower price than Iris Rift 32GB DDR5 RAM Kit [IRI-130-04] ($135.99 vs $175.99); Lighter than Hades Halo Plus 32GB DDR5 RAM Kit [HAD-119-07] (84 g vs 87 g)</t>
  </si>
  <si>
    <t>Psyche Crest</t>
  </si>
  <si>
    <t>Crest Pro 32GB DDR5 RAM Kit</t>
  </si>
  <si>
    <t>PSY-144-05</t>
  </si>
  <si>
    <t>the Orbit; Psyche Orbit; Psychee Orbit; Orbit keyboard</t>
  </si>
  <si>
    <t>Lighter than Dione Aeon Lite Mechanical Keyboard [DIO-128-03] (916 g vs 1,037 g); Longer battery than Notus Rift Mechanical Keyboard [NOT-108-04] (287 vs 225 hrs)</t>
  </si>
  <si>
    <t>Psyche Orbit</t>
  </si>
  <si>
    <t>Orbit Mechanical Keyboard</t>
  </si>
  <si>
    <t>PSY-144-06</t>
  </si>
  <si>
    <t>the Onyx SE; Psyche Onyx SE; Psych Onyx SE; Onyx SE cooling</t>
  </si>
  <si>
    <t>Lower price than Euterpe Drift Lite 360mm AIO CPU Cooler [EUT-120-05] ($158.99 vs $257.99); Lighter than Phanes Arc 360mm AIO CPU Cooler [PHA-138-04] (1,615 g vs 1,900 g)</t>
  </si>
  <si>
    <t>Psyche Onyx</t>
  </si>
  <si>
    <t>Onyx SE 360mm AIO CPU Cooler</t>
  </si>
  <si>
    <t>PSY-144-07</t>
  </si>
  <si>
    <t>the Volt Max; Psyche Volt Max; Psyhce Volt Max; Volt Max power supply</t>
  </si>
  <si>
    <t>Lower price than Eucleia Aria Pro 850W Power Supply [EUC-124-07] ($177.99 vs $205.99); Lighter than Aidos Wave X 850W Power Supply [AID-135-04] (2,112 g vs 2,205 g)</t>
  </si>
  <si>
    <t>Psyche Volt</t>
  </si>
  <si>
    <t>Volt Max 850W Power Supply</t>
  </si>
  <si>
    <t>PSY-144-08</t>
  </si>
  <si>
    <t>the Lumen Pro; Psyche Lumen Pro; Psykhe Lumen Pro; Lumen Pro motherboard</t>
  </si>
  <si>
    <t>Lighter than Perses Flux Pro ATX Motherboard [PER-101-07] (1,442 g vs 1,609 g); Lower price than Astraeus Apex Ultra ATX Motherboard [AST-146-09] ($355.99 vs $494.99)</t>
  </si>
  <si>
    <t>Psyche Lumen</t>
  </si>
  <si>
    <t>Lumen Pro ATX Motherboard</t>
  </si>
  <si>
    <t>PSY-144-09</t>
  </si>
  <si>
    <t>the Titan Max; Psyche Titan Max; Psychee Titan Max; Titan Max graphics card</t>
  </si>
  <si>
    <t>AMD Radeon RX 7700 XT 12GB (Psyche Titan edition)</t>
  </si>
  <si>
    <t>Lighter than Hera Apex Max Graphics Card [HER-129-10] (752 g vs 1,740 g); Lower price than Eucleia Nimbus Pro Graphics Card [EUC-124-10] ($432.99 vs $1,993.99)</t>
  </si>
  <si>
    <t>Psyche Titan</t>
  </si>
  <si>
    <t>Titan Max Graphics Card</t>
  </si>
  <si>
    <t>PSY-144-10</t>
  </si>
  <si>
    <t>the Pulse; Psyche Pulse; Psykhe Pulse; Pulse monitor</t>
  </si>
  <si>
    <t>Lower price than Phoebe Nimbus X 27" 1440p Monitor [PHO-143-09] ($463.99 vs $674.99); Lighter than Eris Crest Plus 27" 1440p Monitor [ERI-148-10] (6,608 g vs 7,023 g)</t>
  </si>
  <si>
    <t>Psyche Pulse</t>
  </si>
  <si>
    <t>Pulse 27" 1440p Monitor</t>
  </si>
  <si>
    <t>THE-145-01</t>
  </si>
  <si>
    <t>the Axis Max; Themis Axis Max; Themiis Axis Max; Axis Max storage</t>
  </si>
  <si>
    <t>Lower price than Eileithyia Spark Max 4TB External Hard Drive [EIL-149-06] ($89.99 vs $188.99); Lighter than Cronus Wave 4TB External Hard Drive [CRO-105-04] (227 g vs 241 g)</t>
  </si>
  <si>
    <t>Themis Axis</t>
  </si>
  <si>
    <t>Axis Max 4TB External Hard Drive</t>
  </si>
  <si>
    <t>THE-145-02</t>
  </si>
  <si>
    <t>the Orbit Air; Themis Orbit Air; Tehmis Orbit Air; Orbit Air mouse</t>
  </si>
  <si>
    <t>Lower price than Zelus Core SE Gaming Mouse [ZEL-137-04] ($108.99 vs $150.99); Longer battery than Aphrodite Volt Gaming Mouse [APH-141-05] (97 vs 96 hrs)</t>
  </si>
  <si>
    <t>Themis Orbit</t>
  </si>
  <si>
    <t>Orbit Air Gaming Mouse</t>
  </si>
  <si>
    <t>THE-145-03</t>
  </si>
  <si>
    <t>the Nova SE; Themis Nova SE; Tehmis Nova SE; Nova SE webcam</t>
  </si>
  <si>
    <t>Lower price than Hermes Lumen SE 4K Webcam [HER-103-07] ($114.99 vs $227.99); Lighter than Hestia Titan Pro 4K Webcam [HES-116-01] (165 g vs 168 g)</t>
  </si>
  <si>
    <t>Themis Nova</t>
  </si>
  <si>
    <t>Nova SE 4K Webcam</t>
  </si>
  <si>
    <t>THE-145-04</t>
  </si>
  <si>
    <t>the Spark; Themis Spark; Themiis Spark; Spark processor</t>
  </si>
  <si>
    <t>Themis Spark 6-core / 12-thread, up to 4.7 GHz</t>
  </si>
  <si>
    <t>Lower price than Eurybia Arc Desktop CPU [EUR-104-08] ($156.99 vs $342.99); Lighter than Hyperion Volt Desktop CPU [HYP-123-09] (46 g vs 50 g)</t>
  </si>
  <si>
    <t>Themis Spark</t>
  </si>
  <si>
    <t>Spark Desktop CPU</t>
  </si>
  <si>
    <t>Themis S1 socket motherboards</t>
  </si>
  <si>
    <t>THE-145-05</t>
  </si>
  <si>
    <t>the Onyx Pro; Themis Onyx Pro; Themmis Onyx Pro; Onyx Pro keyboard</t>
  </si>
  <si>
    <t>Longer battery than Urania Volt Air Mechanical Keyboard [URA-136-05] (394 vs 391 hrs); Lighter than Iris Prism Mechanical Keyboard [IRI-130-07] (950 g vs 1,019 g)</t>
  </si>
  <si>
    <t>Themis Onyx</t>
  </si>
  <si>
    <t>Onyx Pro Mechanical Keyboard</t>
  </si>
  <si>
    <t>THE-145-06</t>
  </si>
  <si>
    <t>the Apex Pro; Themis Apex Pro; Themmis Apex Pro; Apex Pro docking station</t>
  </si>
  <si>
    <t>Lower price than Eileithyia Aria USB-C Docking Station [EIL-149-08] ($190.99 vs $321.99); Lighter than Hestia Lumen Lite USB-C Docking Station [HES-116-04] (445 g vs 476 g)</t>
  </si>
  <si>
    <t>Themis Apex</t>
  </si>
  <si>
    <t>Apex Pro USB-C Docking Station</t>
  </si>
  <si>
    <t>THE-145-07</t>
  </si>
  <si>
    <t>the Quanta X; Themis Quanta X; Temis Quanta X; Quanta X power supply</t>
  </si>
  <si>
    <t>Lighter than Kairos Halo Air 850W Power Supply [KAI-142-06] (1,842 g vs 1,999 g); Lower price than Nyx Quanta Pro 850W Power Supply [NYX-115-05] ($205.99 vs $208.99)</t>
  </si>
  <si>
    <t>Themis Quanta</t>
  </si>
  <si>
    <t>THE-145-08</t>
  </si>
  <si>
    <t>the Zen Ultra; Themis Zen Ultra; Tehmis Zen Ultra; Zen Ultra storage</t>
  </si>
  <si>
    <t>Lighter than Dionysus Orbit Max 2TB NVMe SSD [DIO-118-08] (14 g vs 23 g); Lower price than Crius Wave X 2TB NVMe SSD [CRI-139-07] ($291.99 vs $294.99)</t>
  </si>
  <si>
    <t>Themis Zen</t>
  </si>
  <si>
    <t>Zen Ultra 2TB NVMe SSD</t>
  </si>
  <si>
    <t>THE-145-09</t>
  </si>
  <si>
    <t>the Nimbus X; Themis Nimbus X; Theemis Nimbus X; Nimbus X motherboard</t>
  </si>
  <si>
    <t>Lighter than Hestia Crest SE ATX Motherboard [HES-116-08] (1,339 g vs 1,340 g); Lower price than Aidos Aeon Plus ATX Motherboard [AID-135-08] ($374.99 vs $384.99)</t>
  </si>
  <si>
    <t>Themis Nimbus</t>
  </si>
  <si>
    <t>THE-145-10</t>
  </si>
  <si>
    <t>the Zen SE; Themis Zen SE; Themi Zen SE; Zen SE monitor</t>
  </si>
  <si>
    <t>Lower price than Astraeus Core Pro 27" 1440p Monitor [AST-146-10] ($607.99 vs $644.99); Lighter than Notus Core Air 27" 1440p Monitor [NOT-108-09] (7,033 g vs 7,125 g)</t>
  </si>
  <si>
    <t>Zen SE 27" 1440p Monitor</t>
  </si>
  <si>
    <t>AST-146-01</t>
  </si>
  <si>
    <t>the Rift; Astraeus Rift; Astraeu Rift; Rift keyboard</t>
  </si>
  <si>
    <t>Lower price than Eris Aeon Lite Mechanical Keyboard [ERI-148-02] ($78.99 vs $119.99); Lighter than Thalassa Titan Plus Mechanical Keyboard [THA-126-05] (896 g vs 1,167 g)</t>
  </si>
  <si>
    <t>Astraeus Rift</t>
  </si>
  <si>
    <t>AST-146-02</t>
  </si>
  <si>
    <t>the Blaze Pro; Astraeus Blaze Pro; Astraeuus Blaze Pro; Blaze Pro pc case</t>
  </si>
  <si>
    <t>Lower price than Artemis Aeon Lite Mid-Tower PC Case [ART-150-04] ($118.99 vs $131.99); Lighter than Apollo Crest SE Mid-Tower PC Case [APO-109-08] (8,422 g vs 8,765 g)</t>
  </si>
  <si>
    <t>Astraeus Blaze</t>
  </si>
  <si>
    <t>Blaze Pro Mid-Tower PC Case</t>
  </si>
  <si>
    <t>AST-146-03</t>
  </si>
  <si>
    <t>the Halo Pro; Astraeus Halo Pro; Astareus Halo Pro; Halo Pro power supply</t>
  </si>
  <si>
    <t>Lower price than Artemis Spark Ultra 850W Power Supply [ART-150-07] ($146.99 vs $218.99); Lighter than Hera Sable X 850W Power Supply [HER-129-05] (2,197 g vs 2,198 g)</t>
  </si>
  <si>
    <t>Astraeus Halo</t>
  </si>
  <si>
    <t>Halo Pro 850W Power Supply</t>
  </si>
  <si>
    <t>AST-146-04</t>
  </si>
  <si>
    <t>the Volt Pro; Astraeus Volt Pro; Astraues Volt Pro; Volt Pro cooling</t>
  </si>
  <si>
    <t>Lighter than Gaia Quanta Plus 360mm AIO CPU Cooler [GAI-125-08] (1,517 g vs 1,824 g); Lower price than Ares Crest 360mm AIO CPU Cooler [ARE-140-09] ($168.99 vs $245.99)</t>
  </si>
  <si>
    <t>Astraeus Volt</t>
  </si>
  <si>
    <t>Volt Pro 360mm AIO CPU Cooler</t>
  </si>
  <si>
    <t>AST-146-05</t>
  </si>
  <si>
    <t>the Pulse Air; Astraeus Pulse Air; Astrraeus Pulse Air; Pulse Air memory</t>
  </si>
  <si>
    <t>Lighter than Eucleia Volt 32GB DDR5 RAM Kit [EUC-124-08] (87 g vs 90 g); Lower price than Phanes Aria SE 32GB DDR5 RAM Kit [PHA-138-07] ($235.99 vs $243.99)</t>
  </si>
  <si>
    <t>Astraeus Pulse</t>
  </si>
  <si>
    <t>Pulse Air 32GB DDR5 RAM Kit</t>
  </si>
  <si>
    <t>AST-146-06</t>
  </si>
  <si>
    <t>the Core Lite; Astraeus Core Lite; Astareus Core Lite; Core Lite storage</t>
  </si>
  <si>
    <t>Lower price than Perses Lumen Pro 2TB NVMe SSD [PER-101-08] ($244.99 vs $294.99); Lighter than Kairos Apex SE 2TB NVMe SSD [KAI-142-07] (21 g vs 25 g)</t>
  </si>
  <si>
    <t>Astraeus Core</t>
  </si>
  <si>
    <t>Core Lite 2TB NVMe SSD</t>
  </si>
  <si>
    <t>AST-146-07</t>
  </si>
  <si>
    <t>the Vibe; Astraeus Vibe; Asstraeus Vibe; Vibe docking station</t>
  </si>
  <si>
    <t>Lighter than Kratos Onyx X USB-C Docking Station [KRA-147-07] (309 g vs 429 g); Lower price than Kairos Sable Plus USB-C Docking Station [KAI-142-09] ($260.99 vs $283.99)</t>
  </si>
  <si>
    <t>Astraeus Vibe</t>
  </si>
  <si>
    <t>Vibe USB-C Docking Station</t>
  </si>
  <si>
    <t>AST-146-08</t>
  </si>
  <si>
    <t>the Spark Pro; Astraeus Spark Pro; Astareus Spark Pro; Spark Pro processor</t>
  </si>
  <si>
    <t>Astraeus Spark 8-core / 16-thread, up to 5.0 GHz</t>
  </si>
  <si>
    <t>Lower price than Eos Volt Plus Desktop CPU [EOS-111-09] ($322.99 vs $692.99); Lighter than Hemera Arc Pro Desktop CPU [HEM-117-04] (52 g vs 57 g)</t>
  </si>
  <si>
    <t>Astraeus Spark</t>
  </si>
  <si>
    <t>Spark Pro Desktop CPU</t>
  </si>
  <si>
    <t>Astraeus S1 socket motherboards</t>
  </si>
  <si>
    <t>AST-146-09</t>
  </si>
  <si>
    <t>the Apex Ultra; Astraeus Apex Ultra; Astreus Apex Ultra; Apex Ultra motherboard</t>
  </si>
  <si>
    <t>Lighter than Hermes Rift X ATX Motherboard [HER-103-08] (1,334 g vs 1,654 g); Lower price than Bia Nimbus Air ATX Motherboard [BIA-107-10] ($494.99 vs $578.99)</t>
  </si>
  <si>
    <t>Astraeus Apex</t>
  </si>
  <si>
    <t>Apex Ultra ATX Motherboard</t>
  </si>
  <si>
    <t>AST-146-10</t>
  </si>
  <si>
    <t>the Core Pro; Astraeus Core Pro; Atsraeus Core Pro; Core Pro monitor</t>
  </si>
  <si>
    <t>Lighter than Ceto Drift Pro 27" 1440p Monitor [CET-131-10] (5,109 g vs 5,181 g); Lower price than Phoebe Nimbus X 27" 1440p Monitor [PHO-143-09] ($644.99 vs $674.99)</t>
  </si>
  <si>
    <t>Core Pro 27" 1440p Monitor</t>
  </si>
  <si>
    <t>KRA-147-01</t>
  </si>
  <si>
    <t>the Orbit Plus; Kratos Orbit Plus; Krato Orbit Plus; Orbit Plus mouse</t>
  </si>
  <si>
    <t>Lighter than Hades Vibe Gaming Mouse [HAD-119-04] (56 g vs 63 g); Lower price than Euterpe Axis Ultra Gaming Mouse [EUT-120-03] ($26.99 vs $116.99)</t>
  </si>
  <si>
    <t>Kratos Orbit</t>
  </si>
  <si>
    <t>Orbit Plus Gaming Mouse</t>
  </si>
  <si>
    <t>KRA-147-02</t>
  </si>
  <si>
    <t>the Apex Pro; Kratos Apex Pro; Krato Apex Pro; Apex Pro networking</t>
  </si>
  <si>
    <t>Lower price than Perses Arc X Wi-Fi 7 PCIe Card [PER-101-01] ($39.99 vs $60.99); Lighter than Aidos Quanta Air Wi-Fi 7 PCIe Card [AID-135-01] (64 g vs 102 g)</t>
  </si>
  <si>
    <t>Kratos Apex</t>
  </si>
  <si>
    <t>KRA-147-03</t>
  </si>
  <si>
    <t>the Lumen; Kratos Lumen; Kartos Lumen; Lumen case fans</t>
  </si>
  <si>
    <t>Lower price than Eris Strata SE RGB Case Fan 3-Pack [ERI-148-01] ($76.99 vs $83.99); Lighter than Eurybia Core RGB Case Fan 3-Pack [EUR-104-01] (514 g vs 516 g)</t>
  </si>
  <si>
    <t>Kratos Lumen</t>
  </si>
  <si>
    <t>Lumen RGB Case Fan 3-Pack</t>
  </si>
  <si>
    <t>KRA-147-04</t>
  </si>
  <si>
    <t>the Echo Air; Kratos Echo Air; Krtaos Echo Air; Echo Air cooling</t>
  </si>
  <si>
    <t>Lighter than Psyche Onyx SE 360mm AIO CPU Cooler [PSY-144-06] (1,565 g vs 1,615 g); Lower price than Gaia Quanta Plus 360mm AIO CPU Cooler [GAI-125-08] ($120.99 vs $243.99)</t>
  </si>
  <si>
    <t>Kratos Echo</t>
  </si>
  <si>
    <t>Echo Air 360mm AIO CPU Cooler</t>
  </si>
  <si>
    <t>KRA-147-05</t>
  </si>
  <si>
    <t>the Strata Lite; Kratos Strata Lite; Kratoos Strata Lite; Strata Lite storage</t>
  </si>
  <si>
    <t>Lower price than Ares Apex SE 4TB External Hard Drive [ARE-140-06] ($138.99 vs $187.99); Lighter than Dione Axis Plus 4TB External Hard Drive [DIO-128-06] (245 g vs 247 g)</t>
  </si>
  <si>
    <t>Kratos Strata</t>
  </si>
  <si>
    <t>Strata Lite 4TB External Hard Drive</t>
  </si>
  <si>
    <t>KRA-147-06</t>
  </si>
  <si>
    <t>the Flux Air; Kratos Flux Air; Kratoos Flux Air; Flux Air webcam</t>
  </si>
  <si>
    <t>Lighter than Eileithyia Nimbus 4K Webcam [EIL-149-01] (145 g vs 163 g); Lower price than Phoebe Spark Ultra 4K Webcam [PHO-143-06] ($165.99 vs $211.99)</t>
  </si>
  <si>
    <t>Kratos Flux</t>
  </si>
  <si>
    <t>Flux Air 4K Webcam</t>
  </si>
  <si>
    <t>KRA-147-07</t>
  </si>
  <si>
    <t>the Onyx X; Kratos Onyx X; Kratoos Onyx X; Onyx X docking station</t>
  </si>
  <si>
    <t>Lower price than Astraeus Vibe USB-C Docking Station [AST-146-07] ($191.99 vs $260.99); Lighter than Eris Sable Pro USB-C Docking Station [ERI-148-07] (429 g vs 464 g)</t>
  </si>
  <si>
    <t>Kratos Onyx</t>
  </si>
  <si>
    <t>Onyx X USB-C Docking Station</t>
  </si>
  <si>
    <t>KRA-147-08</t>
  </si>
  <si>
    <t>the Spark Air; Kratos Spark Air; Kraots Spark Air; Spark Air power supply</t>
  </si>
  <si>
    <t>Lighter than Thalassa Apex Air 850W Power Supply [THA-126-07] (1,696 g vs 1,995 g); Lower price than Perses Aria 850W Power Supply [PER-101-06] ($196.99 vs $224.99)</t>
  </si>
  <si>
    <t>Kratos Spark</t>
  </si>
  <si>
    <t>Spark Air 850W Power Supply</t>
  </si>
  <si>
    <t>KRA-147-09</t>
  </si>
  <si>
    <t>the Zen; Kratos Zen; Kraatos Zen; Zen storage</t>
  </si>
  <si>
    <t>Lower price than Eris Onyx Plus 2TB NVMe SSD [ERI-148-08] ($215.99 vs $277.99); Lighter than Eos Arc 2TB NVMe SSD [EOS-111-03] (29 g vs 30 g)</t>
  </si>
  <si>
    <t>Kratos Zen</t>
  </si>
  <si>
    <t>Zen 2TB NVMe SSD</t>
  </si>
  <si>
    <t>KRA-147-10</t>
  </si>
  <si>
    <t>the Core SE; Kratos Core SE; Krtaos Core SE; Core SE processor</t>
  </si>
  <si>
    <t>Kratos Core 24-core / 48-thread, up to 5.7 GHz</t>
  </si>
  <si>
    <t>Lighter than Ceto Pulse Ultra Desktop CPU [CET-131-09] (55 g vs 59 g); Lower price than Eos Volt Plus Desktop CPU [EOS-111-09] ($651.99 vs $692.99)</t>
  </si>
  <si>
    <t>Kratos Core</t>
  </si>
  <si>
    <t>Core SE Desktop CPU</t>
  </si>
  <si>
    <t>Kratos S1 socket motherboards</t>
  </si>
  <si>
    <t>ERI-148-01</t>
  </si>
  <si>
    <t>the Strata SE; Eris Strata SE; Eriss Strata SE; Strata SE case fans</t>
  </si>
  <si>
    <t>Lighter than Palaemon Halo Air RGB Case Fan 3-Pack [PAL-127-01] (457 g vs 491 g); Lower price than Eileithyia Blaze Plus RGB Case Fan 3-Pack [EIL-149-03] ($83.99 vs $85.99)</t>
  </si>
  <si>
    <t>Eris Strata</t>
  </si>
  <si>
    <t>Strata SE RGB Case Fan 3-Pack</t>
  </si>
  <si>
    <t>ERI-148-02</t>
  </si>
  <si>
    <t>the Aeon Lite; Eris Aeon Lite; Eriss Aeon Lite; Aeon Lite keyboard</t>
  </si>
  <si>
    <t>Lower price than Kairos Vibe Mechanical Keyboard [KAI-142-08] ($119.99 vs $236.99); Longer battery than Eos Halo Max Mechanical Keyboard [EOS-111-06] (233 vs 230 hrs)</t>
  </si>
  <si>
    <t>Eris Aeon</t>
  </si>
  <si>
    <t>ERI-148-03</t>
  </si>
  <si>
    <t>the Halo SE; Eris Halo SE; Eri Halo SE; Halo SE mouse</t>
  </si>
  <si>
    <t>Lighter than Aphrodite Volt Gaming Mouse [APH-141-05] (60 g vs 93 g); Lower price than Harmonia Strata Gaming Mouse [HAR-106-03] ($126.99 vs $139.99)</t>
  </si>
  <si>
    <t>Eris Halo</t>
  </si>
  <si>
    <t>Halo SE Gaming Mouse</t>
  </si>
  <si>
    <t>ERI-148-04</t>
  </si>
  <si>
    <t>the Aria; Eris Aria; Eirs Aria; Aria memory</t>
  </si>
  <si>
    <t>Lower price than Enyo Onyx Lite 32GB DDR5 RAM Kit [ENY-114-05] ($136.99 vs $221.99); Lighter than Astraeus Pulse Air 32GB DDR5 RAM Kit [AST-146-05] (82 g vs 87 g)</t>
  </si>
  <si>
    <t>Eris Aria</t>
  </si>
  <si>
    <t>ERI-148-05</t>
  </si>
  <si>
    <t>the Vibe X; Eris Vibe X; Eirs Vibe X; Vibe X storage</t>
  </si>
  <si>
    <t>Lighter than Themis Axis Max 4TB External Hard Drive [THE-145-01] (225 g vs 227 g); Lower price than Phanes Flux Pro 4TB External Hard Drive [PHA-138-06] ($161.99 vs $192.99)</t>
  </si>
  <si>
    <t>Eris Vibe</t>
  </si>
  <si>
    <t>Vibe X 4TB External Hard Drive</t>
  </si>
  <si>
    <t>ERI-148-06</t>
  </si>
  <si>
    <t>the Wave Ultra; Eris Wave Ultra; Eri Wave Ultra; Wave Ultra power supply</t>
  </si>
  <si>
    <t>Lower price than Artemis Spark Ultra 850W Power Supply [ART-150-07] ($181.99 vs $218.99); Lighter than Hermes Wave Air 850W Power Supply [HER-103-06] (1,867 g vs 2,215 g)</t>
  </si>
  <si>
    <t>Eris Wave</t>
  </si>
  <si>
    <t>ERI-148-07</t>
  </si>
  <si>
    <t>the Sable Pro; Eris Sable Pro; Eirs Sable Pro; Sable Pro docking station</t>
  </si>
  <si>
    <t>Lower price than Hades Zen Pro USB-C Docking Station [HAD-119-10] ($216.99 vs $324.99); Lighter than Eros Blaze X USB-C Docking Station [ERO-134-06] (464 g vs 466 g)</t>
  </si>
  <si>
    <t>Eris Sable</t>
  </si>
  <si>
    <t>Sable Pro USB-C Docking Station</t>
  </si>
  <si>
    <t>ERI-148-08</t>
  </si>
  <si>
    <t>the Onyx Plus; Eris Onyx Plus; Eirs Onyx Plus; Onyx Plus storage</t>
  </si>
  <si>
    <t>Lighter than Notus Echo SE 2TB NVMe SSD [NOT-108-05] (16 g vs 18 g); Lower price than Themis Zen Ultra 2TB NVMe SSD [THE-145-08] ($277.99 vs $291.99)</t>
  </si>
  <si>
    <t>Eris Onyx</t>
  </si>
  <si>
    <t>Onyx Plus 2TB NVMe SSD</t>
  </si>
  <si>
    <t>ERI-148-09</t>
  </si>
  <si>
    <t>the Strata SE; Eris Strata SE; Erris Strata SE; Strata SE motherboard</t>
  </si>
  <si>
    <t>Lower price than Hymenaeus Pulse Lite ATX Motherboard [HYM-121-07] ($334.99 vs $461.99); Lighter than Perses Flux Pro ATX Motherboard [PER-101-07] (1,451 g vs 1,609 g)</t>
  </si>
  <si>
    <t>Strata SE ATX Motherboard</t>
  </si>
  <si>
    <t>ERI-148-10</t>
  </si>
  <si>
    <t>the Crest Plus; Eris Crest Plus; Eriss Crest Plus; Crest Plus monitor</t>
  </si>
  <si>
    <t>Lighter than Themis Zen SE 27" 1440p Monitor [THE-145-10] (7,023 g vs 7,033 g)</t>
  </si>
  <si>
    <t>Eris Crest</t>
  </si>
  <si>
    <t>Crest Plus 27" 1440p Monitor</t>
  </si>
  <si>
    <t>EIL-149-01</t>
  </si>
  <si>
    <t>the Nimbus; Eileithyia Nimbus; Eileithyiia Nimbus; Nimbus webcam</t>
  </si>
  <si>
    <t>Lighter than Euterpe Zen SE 4K Webcam [EUT-120-04] (163 g vs 172 g); Lower price than Phoebe Spark Ultra 4K Webcam [PHO-143-06] ($60.99 vs $211.99)</t>
  </si>
  <si>
    <t>Eileithyia Nimbus</t>
  </si>
  <si>
    <t>Nimbus 4K Webcam</t>
  </si>
  <si>
    <t>EIL-149-02</t>
  </si>
  <si>
    <t>the Titan X; Eileithyia Titan X; Eileithyiaa Titan X; Titan X networking</t>
  </si>
  <si>
    <t>Lighter than Thalassa Volt Lite Wi-Fi 7 PCIe Card [THA-126-03] (78 g vs 79 g); Lower price than Hemera Prism Ultra Wi-Fi 7 PCIe Card [HEM-117-01] ($70.99 vs $76.99)</t>
  </si>
  <si>
    <t>Eileithyia Titan</t>
  </si>
  <si>
    <t>Titan X Wi-Fi 7 PCIe Card</t>
  </si>
  <si>
    <t>EIL-149-03</t>
  </si>
  <si>
    <t>the Blaze Plus; Eileithyia Blaze Plus; Eileithyyia Blaze Plus; Blaze Plus case fans</t>
  </si>
  <si>
    <t>Lighter than Geras Flux RGB Case Fan 3-Pack [GER-133-01] (457 g vs 517 g); Lower price than Crius Nimbus X RGB Case Fan 3-Pack [CRI-139-02] ($85.99 vs $94.99)</t>
  </si>
  <si>
    <t>Eileithyia Blaze</t>
  </si>
  <si>
    <t>Blaze Plus RGB Case Fan 3-Pack</t>
  </si>
  <si>
    <t>EIL-149-04</t>
  </si>
  <si>
    <t>the Quanta Air; Eileithyia Quanta Air; Elieithyia Quanta Air; Quanta Air pc case</t>
  </si>
  <si>
    <t>Lower price than Artemis Aeon Lite Mid-Tower PC Case [ART-150-04] ($92.99 vs $131.99); Lighter than Hermes Blaze Max Mid-Tower PC Case [HER-103-05] (9,190 g vs 9,367 g)</t>
  </si>
  <si>
    <t>Eileithyia Quanta</t>
  </si>
  <si>
    <t>Quanta Air Mid-Tower PC Case</t>
  </si>
  <si>
    <t>EIL-149-05</t>
  </si>
  <si>
    <t>the Volt Plus; Eileithyia Volt Plus; Eileithyi Volt Plus; Volt Plus memory</t>
  </si>
  <si>
    <t>Lighter than Perses Rift Lite 32GB DDR5 RAM Kit [PER-101-04] (72 g vs 83 g); Lower price than Iris Rift 32GB DDR5 RAM Kit [IRI-130-04] ($144.99 vs $175.99)</t>
  </si>
  <si>
    <t>Eileithyia Volt</t>
  </si>
  <si>
    <t>Volt Plus 32GB DDR5 RAM Kit</t>
  </si>
  <si>
    <t>EIL-149-06</t>
  </si>
  <si>
    <t>the Spark Max; Eileithyia Spark Max; Eiliethyia Spark Max; Spark Max storage</t>
  </si>
  <si>
    <t>Lower price than Urania Sable X 4TB External Hard Drive [URA-136-07] ($188.99 vs $196.99); Lighter than Thalassa Drift Lite 4TB External Hard Drive [THA-126-06] (254 g vs 257 g)</t>
  </si>
  <si>
    <t>Eileithyia Spark</t>
  </si>
  <si>
    <t>Spark Max 4TB External Hard Drive</t>
  </si>
  <si>
    <t>EIL-149-07</t>
  </si>
  <si>
    <t>the Wave; Eileithyia Wave; Eileihtyia Wave; Wave cooling</t>
  </si>
  <si>
    <t>Lighter than Apate Aria Ultra 360mm AIO CPU Cooler [APA-110-05] (1,836 g vs 1,987 g); Lower price than Atlas Arc Ultra 360mm AIO CPU Cooler [ATL-122-08] ($264.99 vs $274.99)</t>
  </si>
  <si>
    <t>Eileithyia Wave</t>
  </si>
  <si>
    <t>EIL-149-08</t>
  </si>
  <si>
    <t>the Aria; Eileithyia Aria; Eilleithyia Aria; Aria docking station</t>
  </si>
  <si>
    <t>Lighter than Cronus Core USB-C Docking Station [CRO-105-07] (368 g vs 418 g); Lower price than Hymenaeus Sable X USB-C Docking Station [HYM-121-06] ($321.99 vs $325.99)</t>
  </si>
  <si>
    <t>Eileithyia Aria</t>
  </si>
  <si>
    <t>EIL-149-09</t>
  </si>
  <si>
    <t>the Blaze Plus; Eileithyia Blaze Plus; Eiliethyia Blaze Plus; Blaze Plus motherboard</t>
  </si>
  <si>
    <t>Lighter than Pheme Axis Lite ATX Motherboard [PHE-102-09] (1,516 g vs 1,785 g); Lower price than Bia Nimbus Air ATX Motherboard [BIA-107-10] ($421.99 vs $578.99)</t>
  </si>
  <si>
    <t>Blaze Plus ATX Motherboard</t>
  </si>
  <si>
    <t>EIL-149-10</t>
  </si>
  <si>
    <t>the Aria Max; Eileithyia Aria Max; Eileithyiaa Aria Max; Aria Max graphics card</t>
  </si>
  <si>
    <t>NVIDIA GeForce RTX 4070 Ti Super 16GB (Eileithyia Aria edition)</t>
  </si>
  <si>
    <t>Lower price than Apate Apex Graphics Card [APA-110-10] ($689.99 vs $1,673.99); Lighter than Phoebe Orbit Max Graphics Card [PHO-143-10] (2,064 g vs 2,131 g)</t>
  </si>
  <si>
    <t>Aria Max Graphics Card</t>
  </si>
  <si>
    <t>ART-150-01</t>
  </si>
  <si>
    <t>the Wave Plus; Artemis Wave Plus; Artmeis Wave Plus; Wave Plus memory</t>
  </si>
  <si>
    <t>Lower price than Uranus Core Max 32GB DDR5 RAM Kit [URA-113-03] ($98.99 vs $148.99); Lighter than Hades Halo Plus 32GB DDR5 RAM Kit [HAD-119-07] (76 g vs 87 g)</t>
  </si>
  <si>
    <t>Artemis Wave</t>
  </si>
  <si>
    <t>Wave Plus 32GB DDR5 RAM Kit</t>
  </si>
  <si>
    <t>ART-150-02</t>
  </si>
  <si>
    <t>the Volt Plus; Artemis Volt Plus; Atremis Volt Plus; Volt Plus keyboard</t>
  </si>
  <si>
    <t>Lower price than Ares Vibe Mechanical Keyboard [ARE-140-03] ($120.99 vs $146.99); Longer battery than Kairos Vibe Mechanical Keyboard [KAI-142-08] (256 vs 237 hrs)</t>
  </si>
  <si>
    <t>Artemis Volt</t>
  </si>
  <si>
    <t>Volt Plus Mechanical Keyboard</t>
  </si>
  <si>
    <t>ART-150-03</t>
  </si>
  <si>
    <t>the Strata; Artemis Strata; Arteemis Strata; Strata mouse</t>
  </si>
  <si>
    <t>Lighter than Palaemon Arc Air Gaming Mouse [PAL-127-03] (57 g vs 71 g); Lower price than Zelus Core SE Gaming Mouse [ZEL-137-04] ($121.99 vs $150.99)</t>
  </si>
  <si>
    <t>Artemis Strata</t>
  </si>
  <si>
    <t>ART-150-04</t>
  </si>
  <si>
    <t>the Aeon Lite; Artemis Aeon Lite; Artemi Aeon Lite; Aeon Lite pc case</t>
  </si>
  <si>
    <t>Lighter than Astraeus Blaze Pro Mid-Tower PC Case [AST-146-02] (7,034 g vs 8,422 g); Lower price than Harmonia Pulse SE Mid-Tower PC Case [HAR-106-04] ($131.99 vs $150.99)</t>
  </si>
  <si>
    <t>Artemis Aeon</t>
  </si>
  <si>
    <t>Aeon Lite Mid-Tower PC Case</t>
  </si>
  <si>
    <t>ART-150-05</t>
  </si>
  <si>
    <t>the Drift X; Artemis Drift X; Artemi Drift X; Drift X webcam</t>
  </si>
  <si>
    <t>Lower price than Cronus Quanta SE 4K Webcam [CRO-105-06] ($155.99 vs $203.99); Lighter than Euterpe Zen SE 4K Webcam [EUT-120-04] (128 g vs 172 g)</t>
  </si>
  <si>
    <t>Artemis Drift</t>
  </si>
  <si>
    <t>Drift X 4K Webcam</t>
  </si>
  <si>
    <t>ART-150-06</t>
  </si>
  <si>
    <t>the Prism Max; Artemis Prism Max; Artmeis Prism Max; Prism Max storage</t>
  </si>
  <si>
    <t>Lighter than Eros Zen Plus 4TB External Hard Drive [ERO-134-05] (202 g vs 223 g); Lower price than Uranus Strata X 4TB External Hard Drive [URA-113-07] ($171.99 vs $191.99)</t>
  </si>
  <si>
    <t>Artemis Prism</t>
  </si>
  <si>
    <t>Prism Max 4TB External Hard Drive</t>
  </si>
  <si>
    <t>ART-150-07</t>
  </si>
  <si>
    <t>the Spark Ultra; Artemis Spark Ultra; Arrtemis Spark Ultra; Spark Ultra power supply</t>
  </si>
  <si>
    <t>Lower price than Perses Aria 850W Power Supply [PER-101-06] ($218.99 vs $224.99); Lighter than Hermes Wave Air 850W Power Supply [HER-103-06] (2,209 g vs 2,215 g)</t>
  </si>
  <si>
    <t>Artemis Spark</t>
  </si>
  <si>
    <t>Spark Ultra 850W Power Supply</t>
  </si>
  <si>
    <t>ART-150-08</t>
  </si>
  <si>
    <t>the Zen Plus; Artemis Zen Plus; Arrtemis Zen Plus; Zen Plus motherboard</t>
  </si>
  <si>
    <t>Lower price than Eurybia Pulse ATX Motherboard [EUR-104-09] ($264.99 vs $516.99); Lighter than Gaia Nimbus X ATX Motherboard [GAI-125-06] (1,751 g vs 1,780 g)</t>
  </si>
  <si>
    <t>Artemis Zen</t>
  </si>
  <si>
    <t>Zen Plus ATX Motherboard</t>
  </si>
  <si>
    <t>ART-150-09</t>
  </si>
  <si>
    <t>the Drift Plus; Artemis Drift Plus; Atremis Drift Plus; Drift Plus processor</t>
  </si>
  <si>
    <t>Artemis Drift 8-core / 16-thread, up to 5.0 GHz</t>
  </si>
  <si>
    <t>Lower price than Hyperion Volt Desktop CPU [HYP-123-09] ($299.99 vs $477.99); Lighter than Aidos Onyx X Desktop CPU [AID-135-09] (50 g vs 55 g)</t>
  </si>
  <si>
    <t>Drift Plus Desktop CPU</t>
  </si>
  <si>
    <t>Artemis S1 socket motherboards</t>
  </si>
  <si>
    <t>ART-150-10</t>
  </si>
  <si>
    <t>the Nimbus X; Artemis Nimbus X; Arteemis Nimbus X; Nimbus X graphics card</t>
  </si>
  <si>
    <t>NVIDIA GeForce RTX 4070 12GB (Artemis Nimbus edition)</t>
  </si>
  <si>
    <t>Lighter than Geras Flux Lite Graphics Card [GER-133-10] (842 g vs 1,196 g); Lower price than Zelus Rift Plus Graphics Card [ZEL-137-10] ($408.99 vs $1,308.99)</t>
  </si>
  <si>
    <t>Artemis Nimbus</t>
  </si>
  <si>
    <t>Nimbus X Graphics Card</t>
  </si>
  <si>
    <t>Product Offers: how each product is sold (condition, seller, price, availability)</t>
  </si>
  <si>
    <t>One row per offer. Product ID links to the SKU on Product Details. New-condition offers from the official store pull Current Price and Previous Price directly from Product Details, so the base catalog stays the single source of truth.</t>
  </si>
  <si>
    <t>COMPANY TYPE (row color)</t>
  </si>
  <si>
    <t>CONDITION (Condition cell color)</t>
  </si>
  <si>
    <t>New</t>
  </si>
  <si>
    <t>Open Box</t>
  </si>
  <si>
    <t>Refurbished</t>
  </si>
  <si>
    <t>Used - Excellent</t>
  </si>
  <si>
    <t>Used - Good</t>
  </si>
  <si>
    <t>Used - Fair</t>
  </si>
  <si>
    <t>Offer ID</t>
  </si>
  <si>
    <t>Product ID (SKU)</t>
  </si>
  <si>
    <t>Manufacturer</t>
  </si>
  <si>
    <t>Seller</t>
  </si>
  <si>
    <t>Seller Type</t>
  </si>
  <si>
    <t>Condition</t>
  </si>
  <si>
    <t>Sale Type</t>
  </si>
  <si>
    <t>Previous Price</t>
  </si>
  <si>
    <t>Current Price</t>
  </si>
  <si>
    <t>Discount % (vs Previous)</t>
  </si>
  <si>
    <t>Discount % (vs MSRP)</t>
  </si>
  <si>
    <t>Equivalent New Price</t>
  </si>
  <si>
    <t>Savings vs New</t>
  </si>
  <si>
    <t>Availability</t>
  </si>
  <si>
    <t>Return Policy (days)</t>
  </si>
  <si>
    <t>Date Listed</t>
  </si>
  <si>
    <t>Date Updated</t>
  </si>
  <si>
    <t>MOR-001-01-N</t>
  </si>
  <si>
    <t>Morpheus Official Store</t>
  </si>
  <si>
    <t>Official store</t>
  </si>
  <si>
    <t>Price drop</t>
  </si>
  <si>
    <t>MOR-001-02-N</t>
  </si>
  <si>
    <t>Clearance</t>
  </si>
  <si>
    <t>MOR-001-02-CL</t>
  </si>
  <si>
    <t>Olympia Outlet</t>
  </si>
  <si>
    <t>Outlet retailer</t>
  </si>
  <si>
    <t>MOR-001-03-N</t>
  </si>
  <si>
    <t>MOR-001-04-N</t>
  </si>
  <si>
    <t>MOR-001-05-N</t>
  </si>
  <si>
    <t>MOR-001-06-N</t>
  </si>
  <si>
    <t>MOR-001-07-N</t>
  </si>
  <si>
    <t>MOR-001-07-RF</t>
  </si>
  <si>
    <t>Argo Renewed</t>
  </si>
  <si>
    <t>Third-party refurbisher</t>
  </si>
  <si>
    <t>90 day seller warranty</t>
  </si>
  <si>
    <t>MOR-001-08-N</t>
  </si>
  <si>
    <t>MOR-001-08-RF</t>
  </si>
  <si>
    <t>MOR-001-09-N</t>
  </si>
  <si>
    <t>MOR-001-10-N</t>
  </si>
  <si>
    <t>CAR-002-01-N</t>
  </si>
  <si>
    <t>Carpo Official Store</t>
  </si>
  <si>
    <t>CAR-002-02-N</t>
  </si>
  <si>
    <t>CAR-002-02-CL</t>
  </si>
  <si>
    <t>CAR-002-03-N</t>
  </si>
  <si>
    <t>CAR-002-04-N</t>
  </si>
  <si>
    <t>CAR-002-05-N</t>
  </si>
  <si>
    <t>CAR-002-05-CL</t>
  </si>
  <si>
    <t>CAR-002-06-N</t>
  </si>
  <si>
    <t>CAR-002-06-CL</t>
  </si>
  <si>
    <t>CAR-002-07-N</t>
  </si>
  <si>
    <t>CAR-002-07-RF</t>
  </si>
  <si>
    <t>CAR-002-08-N</t>
  </si>
  <si>
    <t>CAR-002-09-N</t>
  </si>
  <si>
    <t>CAR-002-10-N</t>
  </si>
  <si>
    <t>HIM-003-01-N</t>
  </si>
  <si>
    <t>Himeros Official Store</t>
  </si>
  <si>
    <t>HIM-003-02-N</t>
  </si>
  <si>
    <t>HIM-003-03-N</t>
  </si>
  <si>
    <t>HIM-003-03-CL</t>
  </si>
  <si>
    <t>HIM-003-03-RF</t>
  </si>
  <si>
    <t>HIM-003-03-UF</t>
  </si>
  <si>
    <t>Agora Marketplace</t>
  </si>
  <si>
    <t>Marketplace seller</t>
  </si>
  <si>
    <t>Used / pre-owned</t>
  </si>
  <si>
    <t>Sold as-is, no warranty</t>
  </si>
  <si>
    <t>HIM-003-04-N</t>
  </si>
  <si>
    <t>HIM-003-05-N</t>
  </si>
  <si>
    <t>HIM-003-06-N</t>
  </si>
  <si>
    <t>HIM-003-07-N</t>
  </si>
  <si>
    <t>HIM-003-08-N</t>
  </si>
  <si>
    <t>HIM-003-09-N</t>
  </si>
  <si>
    <t>HIM-003-10-N</t>
  </si>
  <si>
    <t>HIM-003-10-OB</t>
  </si>
  <si>
    <t>Acropolis Electronics</t>
  </si>
  <si>
    <t>Authorized retailer</t>
  </si>
  <si>
    <t>Open-box return</t>
  </si>
  <si>
    <t>1 year limited (full manufacturer warranty)</t>
  </si>
  <si>
    <t>HIM-003-10-UE</t>
  </si>
  <si>
    <t>30 day seller warranty</t>
  </si>
  <si>
    <t>DOR-004-01-N</t>
  </si>
  <si>
    <t>Doris Official Store</t>
  </si>
  <si>
    <t>DOR-004-02-N</t>
  </si>
  <si>
    <t>DOR-004-03-N</t>
  </si>
  <si>
    <t>DOR-004-04-N</t>
  </si>
  <si>
    <t>DOR-004-05-N</t>
  </si>
  <si>
    <t>DOR-004-06-N</t>
  </si>
  <si>
    <t>DOR-004-07-N</t>
  </si>
  <si>
    <t>DOR-004-08-N</t>
  </si>
  <si>
    <t>DOR-004-09-N</t>
  </si>
  <si>
    <t>DOR-004-10-N</t>
  </si>
  <si>
    <t>DEI-005-01-N</t>
  </si>
  <si>
    <t>Deimos Official Store</t>
  </si>
  <si>
    <t>DEI-005-02-N</t>
  </si>
  <si>
    <t>DEI-005-02-RF</t>
  </si>
  <si>
    <t>Deimos Certified Refurbished</t>
  </si>
  <si>
    <t>Official refurbished program</t>
  </si>
  <si>
    <t>Certified refurbished</t>
  </si>
  <si>
    <t>1 year limited (certified refurbished)</t>
  </si>
  <si>
    <t>DEI-005-03-N</t>
  </si>
  <si>
    <t>DEI-005-03-RF</t>
  </si>
  <si>
    <t>DEI-005-04-N</t>
  </si>
  <si>
    <t>DEI-005-05-N</t>
  </si>
  <si>
    <t>DEI-005-05-RF</t>
  </si>
  <si>
    <t>DEI-005-06-N</t>
  </si>
  <si>
    <t>DEI-005-06-OB</t>
  </si>
  <si>
    <t>DEI-005-06-RF</t>
  </si>
  <si>
    <t>DEI-005-07-N</t>
  </si>
  <si>
    <t>DEI-005-08-N</t>
  </si>
  <si>
    <t>DEI-005-09-N</t>
  </si>
  <si>
    <t>DEI-005-10-N</t>
  </si>
  <si>
    <t>AST-006-01-N</t>
  </si>
  <si>
    <t>Asteria Official Store</t>
  </si>
  <si>
    <t>AST-006-02-N</t>
  </si>
  <si>
    <t>AST-006-03-N</t>
  </si>
  <si>
    <t>AST-006-04-N</t>
  </si>
  <si>
    <t>AST-006-05-N</t>
  </si>
  <si>
    <t>AST-006-06-N</t>
  </si>
  <si>
    <t>AST-006-07-N</t>
  </si>
  <si>
    <t>AST-006-08-N</t>
  </si>
  <si>
    <t>AST-006-09-N</t>
  </si>
  <si>
    <t>AST-006-10-N</t>
  </si>
  <si>
    <t>TET-007-01-N</t>
  </si>
  <si>
    <t>Tethys Official Store</t>
  </si>
  <si>
    <t>TET-007-02-N</t>
  </si>
  <si>
    <t>TET-007-03-N</t>
  </si>
  <si>
    <t>TET-007-04-N</t>
  </si>
  <si>
    <t>TET-007-05-N</t>
  </si>
  <si>
    <t>TET-007-05-OB</t>
  </si>
  <si>
    <t>TET-007-06-N</t>
  </si>
  <si>
    <t>TET-007-07-N</t>
  </si>
  <si>
    <t>TET-007-08-N</t>
  </si>
  <si>
    <t>TET-007-09-N</t>
  </si>
  <si>
    <t>TET-007-10-N</t>
  </si>
  <si>
    <t>MEN-008-01-N</t>
  </si>
  <si>
    <t>Menoetius Official Store</t>
  </si>
  <si>
    <t>MEN-008-02-N</t>
  </si>
  <si>
    <t>MEN-008-03-N</t>
  </si>
  <si>
    <t>MEN-008-03-RF</t>
  </si>
  <si>
    <t>Menoetius Certified Refurbished</t>
  </si>
  <si>
    <t>MEN-008-04-N</t>
  </si>
  <si>
    <t>MEN-008-04-OB</t>
  </si>
  <si>
    <t>Delphi Digital</t>
  </si>
  <si>
    <t>MEN-008-05-N</t>
  </si>
  <si>
    <t>MEN-008-06-N</t>
  </si>
  <si>
    <t>MEN-008-07-N</t>
  </si>
  <si>
    <t>MEN-008-08-N</t>
  </si>
  <si>
    <t>MEN-008-08-RF</t>
  </si>
  <si>
    <t>MEN-008-09-N</t>
  </si>
  <si>
    <t>MEN-008-10-N</t>
  </si>
  <si>
    <t>PHO-009-01-N</t>
  </si>
  <si>
    <t>Phosphorus Official Store</t>
  </si>
  <si>
    <t>PHO-009-02-N</t>
  </si>
  <si>
    <t>PHO-009-03-N</t>
  </si>
  <si>
    <t>PHO-009-04-N</t>
  </si>
  <si>
    <t>PHO-009-04-RF</t>
  </si>
  <si>
    <t>PHO-009-05-N</t>
  </si>
  <si>
    <t>PHO-009-06-N</t>
  </si>
  <si>
    <t>PHO-009-07-N</t>
  </si>
  <si>
    <t>PHO-009-07-RF</t>
  </si>
  <si>
    <t>PHO-009-08-N</t>
  </si>
  <si>
    <t>PHO-009-09-N</t>
  </si>
  <si>
    <t>PHO-009-10-N</t>
  </si>
  <si>
    <t>HED-010-01-N</t>
  </si>
  <si>
    <t>Hedone Official Store</t>
  </si>
  <si>
    <t>HED-010-02-N</t>
  </si>
  <si>
    <t>HED-010-03-N</t>
  </si>
  <si>
    <t>HED-010-03-RF</t>
  </si>
  <si>
    <t>Hedone Certified Refurbished</t>
  </si>
  <si>
    <t>HED-010-04-N</t>
  </si>
  <si>
    <t>HED-010-04-RF</t>
  </si>
  <si>
    <t>HED-010-05-N</t>
  </si>
  <si>
    <t>HED-010-06-N</t>
  </si>
  <si>
    <t>HED-010-07-N</t>
  </si>
  <si>
    <t>HED-010-08-N</t>
  </si>
  <si>
    <t>HED-010-08-RF</t>
  </si>
  <si>
    <t>HED-010-09-N</t>
  </si>
  <si>
    <t>HED-010-10-N</t>
  </si>
  <si>
    <t>HED-010-10-RF</t>
  </si>
  <si>
    <t>HEB-011-01-N</t>
  </si>
  <si>
    <t>Hebe Official Store</t>
  </si>
  <si>
    <t>HEB-011-02-N</t>
  </si>
  <si>
    <t>HEB-011-02-OB</t>
  </si>
  <si>
    <t>HEB-011-03-N</t>
  </si>
  <si>
    <t>HEB-011-04-N</t>
  </si>
  <si>
    <t>HEB-011-05-N</t>
  </si>
  <si>
    <t>HEB-011-06-N</t>
  </si>
  <si>
    <t>HEB-011-07-N</t>
  </si>
  <si>
    <t>HEB-011-08-N</t>
  </si>
  <si>
    <t>HEB-011-08-OB</t>
  </si>
  <si>
    <t>HEB-011-09-N</t>
  </si>
  <si>
    <t>HEB-011-10-N</t>
  </si>
  <si>
    <t>GLA-012-01-N</t>
  </si>
  <si>
    <t>Glaucus Official Store</t>
  </si>
  <si>
    <t>GLA-012-01-OB</t>
  </si>
  <si>
    <t>GLA-012-01-RF</t>
  </si>
  <si>
    <t>Glaucus Certified Refurbished</t>
  </si>
  <si>
    <t>GLA-012-02-N</t>
  </si>
  <si>
    <t>GLA-012-03-N</t>
  </si>
  <si>
    <t>GLA-012-03-RF</t>
  </si>
  <si>
    <t>GLA-012-03-UE</t>
  </si>
  <si>
    <t>GLA-012-04-N</t>
  </si>
  <si>
    <t>GLA-012-05-N</t>
  </si>
  <si>
    <t>GLA-012-05-OB</t>
  </si>
  <si>
    <t>GLA-012-05-RF</t>
  </si>
  <si>
    <t>GLA-012-06-N</t>
  </si>
  <si>
    <t>GLA-012-07-N</t>
  </si>
  <si>
    <t>GLA-012-08-N</t>
  </si>
  <si>
    <t>GLA-012-08-OB</t>
  </si>
  <si>
    <t>GLA-012-08-RF</t>
  </si>
  <si>
    <t>GLA-012-08-UE</t>
  </si>
  <si>
    <t>GLA-012-09-N</t>
  </si>
  <si>
    <t>GLA-012-09-OB</t>
  </si>
  <si>
    <t>GLA-012-09-RF</t>
  </si>
  <si>
    <t>GLA-012-10-N</t>
  </si>
  <si>
    <t>ZEU-013-01-N</t>
  </si>
  <si>
    <t>Zeus Official Store</t>
  </si>
  <si>
    <t>ZEU-013-02-N</t>
  </si>
  <si>
    <t>ZEU-013-02-OB</t>
  </si>
  <si>
    <t>ZEU-013-02-RF</t>
  </si>
  <si>
    <t>ZEU-013-03-N</t>
  </si>
  <si>
    <t>ZEU-013-04-N</t>
  </si>
  <si>
    <t>ZEU-013-04-OB</t>
  </si>
  <si>
    <t>ZEU-013-05-N</t>
  </si>
  <si>
    <t>ZEU-013-06-N</t>
  </si>
  <si>
    <t>ZEU-013-07-N</t>
  </si>
  <si>
    <t>ZEU-013-08-N</t>
  </si>
  <si>
    <t>ZEU-013-09-N</t>
  </si>
  <si>
    <t>ZEU-013-10-N</t>
  </si>
  <si>
    <t>SOT-014-01-N</t>
  </si>
  <si>
    <t>Soteria Official Store</t>
  </si>
  <si>
    <t>SOT-014-02-N</t>
  </si>
  <si>
    <t>SOT-014-03-N</t>
  </si>
  <si>
    <t>SOT-014-04-N</t>
  </si>
  <si>
    <t>SOT-014-05-N</t>
  </si>
  <si>
    <t>SOT-014-06-N</t>
  </si>
  <si>
    <t>SOT-014-07-N</t>
  </si>
  <si>
    <t>SOT-014-08-N</t>
  </si>
  <si>
    <t>SOT-014-09-N</t>
  </si>
  <si>
    <t>SOT-014-10-N</t>
  </si>
  <si>
    <t>AUR-015-01-N</t>
  </si>
  <si>
    <t>Aura Official Store</t>
  </si>
  <si>
    <t>AUR-015-02-N</t>
  </si>
  <si>
    <t>AUR-015-02-OB</t>
  </si>
  <si>
    <t>AUR-015-02-RF</t>
  </si>
  <si>
    <t>Aura Certified Refurbished</t>
  </si>
  <si>
    <t>AUR-015-03-N</t>
  </si>
  <si>
    <t>AUR-015-03-OB</t>
  </si>
  <si>
    <t>AUR-015-03-RF</t>
  </si>
  <si>
    <t>AUR-015-04-N</t>
  </si>
  <si>
    <t>AUR-015-04-OB</t>
  </si>
  <si>
    <t>AUR-015-04-RF</t>
  </si>
  <si>
    <t>AUR-015-05-N</t>
  </si>
  <si>
    <t>AUR-015-06-N</t>
  </si>
  <si>
    <t>AUR-015-07-N</t>
  </si>
  <si>
    <t>AUR-015-07-OB</t>
  </si>
  <si>
    <t>AUR-015-07-RF</t>
  </si>
  <si>
    <t>AUR-015-08-N</t>
  </si>
  <si>
    <t>AUR-015-09-N</t>
  </si>
  <si>
    <t>AUR-015-10-N</t>
  </si>
  <si>
    <t>CHA-016-01-N</t>
  </si>
  <si>
    <t>Chaos Official Store</t>
  </si>
  <si>
    <t>CHA-016-02-N</t>
  </si>
  <si>
    <t>CHA-016-03-N</t>
  </si>
  <si>
    <t>CHA-016-04-N</t>
  </si>
  <si>
    <t>CHA-016-04-RF</t>
  </si>
  <si>
    <t>CHA-016-05-N</t>
  </si>
  <si>
    <t>CHA-016-06-N</t>
  </si>
  <si>
    <t>CHA-016-07-N</t>
  </si>
  <si>
    <t>CHA-016-08-N</t>
  </si>
  <si>
    <t>CHA-016-09-N</t>
  </si>
  <si>
    <t>CHA-016-09-UE</t>
  </si>
  <si>
    <t>CHA-016-10-N</t>
  </si>
  <si>
    <t>TAR-017-01-N</t>
  </si>
  <si>
    <t>Tartarus Official Store</t>
  </si>
  <si>
    <t>TAR-017-02-N</t>
  </si>
  <si>
    <t>TAR-017-03-N</t>
  </si>
  <si>
    <t>TAR-017-04-N</t>
  </si>
  <si>
    <t>TAR-017-05-N</t>
  </si>
  <si>
    <t>TAR-017-06-N</t>
  </si>
  <si>
    <t>TAR-017-07-N</t>
  </si>
  <si>
    <t>TAR-017-08-N</t>
  </si>
  <si>
    <t>TAR-017-09-N</t>
  </si>
  <si>
    <t>TAR-017-10-N</t>
  </si>
  <si>
    <t>ACH-018-01-N</t>
  </si>
  <si>
    <t>Achelous Official Store</t>
  </si>
  <si>
    <t>ACH-018-02-N</t>
  </si>
  <si>
    <t>ACH-018-03-N</t>
  </si>
  <si>
    <t>ACH-018-03-OB</t>
  </si>
  <si>
    <t>ACH-018-03-RF</t>
  </si>
  <si>
    <t>Achelous Certified Refurbished</t>
  </si>
  <si>
    <t>ACH-018-04-N</t>
  </si>
  <si>
    <t>ACH-018-05-N</t>
  </si>
  <si>
    <t>ACH-018-05-RF</t>
  </si>
  <si>
    <t>ACH-018-05-UE</t>
  </si>
  <si>
    <t>ACH-018-06-N</t>
  </si>
  <si>
    <t>ACH-018-06-OB</t>
  </si>
  <si>
    <t>ACH-018-07-N</t>
  </si>
  <si>
    <t>ACH-018-08-N</t>
  </si>
  <si>
    <t>ACH-018-08-OB</t>
  </si>
  <si>
    <t>ACH-018-08-RF</t>
  </si>
  <si>
    <t>ACH-018-09-N</t>
  </si>
  <si>
    <t>ACH-018-09-OB</t>
  </si>
  <si>
    <t>ACH-018-10-N</t>
  </si>
  <si>
    <t>EUP-019-01-N</t>
  </si>
  <si>
    <t>Euphrosyne Official Store</t>
  </si>
  <si>
    <t>EUP-019-02-N</t>
  </si>
  <si>
    <t>EUP-019-03-N</t>
  </si>
  <si>
    <t>EUP-019-04-N</t>
  </si>
  <si>
    <t>EUP-019-05-N</t>
  </si>
  <si>
    <t>EUP-019-05-RF</t>
  </si>
  <si>
    <t>Euphrosyne Certified Refurbished</t>
  </si>
  <si>
    <t>EUP-019-06-N</t>
  </si>
  <si>
    <t>EUP-019-06-RF</t>
  </si>
  <si>
    <t>EUP-019-07-N</t>
  </si>
  <si>
    <t>EUP-019-08-N</t>
  </si>
  <si>
    <t>EUP-019-09-N</t>
  </si>
  <si>
    <t>EUP-019-09-RF</t>
  </si>
  <si>
    <t>EUP-019-10-N</t>
  </si>
  <si>
    <t>EUP-019-10-RF</t>
  </si>
  <si>
    <t>NER-020-01-N</t>
  </si>
  <si>
    <t>Nereus Official Store</t>
  </si>
  <si>
    <t>NER-020-02-N</t>
  </si>
  <si>
    <t>NER-020-03-N</t>
  </si>
  <si>
    <t>NER-020-04-N</t>
  </si>
  <si>
    <t>NER-020-05-N</t>
  </si>
  <si>
    <t>NER-020-06-N</t>
  </si>
  <si>
    <t>NER-020-07-N</t>
  </si>
  <si>
    <t>NER-020-08-N</t>
  </si>
  <si>
    <t>NER-020-09-N</t>
  </si>
  <si>
    <t>NER-020-10-N</t>
  </si>
  <si>
    <t>POS-021-01-N</t>
  </si>
  <si>
    <t>Poseidon Official Store</t>
  </si>
  <si>
    <t>POS-021-02-N</t>
  </si>
  <si>
    <t>POS-021-03-N</t>
  </si>
  <si>
    <t>POS-021-04-N</t>
  </si>
  <si>
    <t>POS-021-05-N</t>
  </si>
  <si>
    <t>POS-021-06-N</t>
  </si>
  <si>
    <t>POS-021-07-N</t>
  </si>
  <si>
    <t>POS-021-08-N</t>
  </si>
  <si>
    <t>POS-021-09-N</t>
  </si>
  <si>
    <t>POS-021-10-N</t>
  </si>
  <si>
    <t>CLI-022-01-N</t>
  </si>
  <si>
    <t>Clio Official Store</t>
  </si>
  <si>
    <t>CLI-022-02-N</t>
  </si>
  <si>
    <t>CLI-022-03-N</t>
  </si>
  <si>
    <t>CLI-022-03-RF</t>
  </si>
  <si>
    <t>Clio Certified Refurbished</t>
  </si>
  <si>
    <t>CLI-022-04-N</t>
  </si>
  <si>
    <t>CLI-022-04-RF</t>
  </si>
  <si>
    <t>CLI-022-05-N</t>
  </si>
  <si>
    <t>CLI-022-06-N</t>
  </si>
  <si>
    <t>CLI-022-06-OB</t>
  </si>
  <si>
    <t>CLI-022-06-RF</t>
  </si>
  <si>
    <t>CLI-022-07-N</t>
  </si>
  <si>
    <t>CLI-022-08-N</t>
  </si>
  <si>
    <t>CLI-022-09-N</t>
  </si>
  <si>
    <t>CLI-022-10-N</t>
  </si>
  <si>
    <t>CLI-022-10-OB</t>
  </si>
  <si>
    <t>CLI-022-10-RF</t>
  </si>
  <si>
    <t>ANA-023-01-N</t>
  </si>
  <si>
    <t>Ananke Official Store</t>
  </si>
  <si>
    <t>ANA-023-02-N</t>
  </si>
  <si>
    <t>ANA-023-03-N</t>
  </si>
  <si>
    <t>ANA-023-04-N</t>
  </si>
  <si>
    <t>ANA-023-04-OB</t>
  </si>
  <si>
    <t>ANA-023-05-N</t>
  </si>
  <si>
    <t>ANA-023-06-N</t>
  </si>
  <si>
    <t>ANA-023-06-RF</t>
  </si>
  <si>
    <t>ANA-023-07-N</t>
  </si>
  <si>
    <t>ANA-023-07-CL</t>
  </si>
  <si>
    <t>ANA-023-07-RF</t>
  </si>
  <si>
    <t>ANA-023-08-N</t>
  </si>
  <si>
    <t>ANA-023-09-N</t>
  </si>
  <si>
    <t>ANA-023-10-N</t>
  </si>
  <si>
    <t>ANA-023-10-RF</t>
  </si>
  <si>
    <t>ASC-024-01-N</t>
  </si>
  <si>
    <t>Asclepius Official Store</t>
  </si>
  <si>
    <t>ASC-024-02-N</t>
  </si>
  <si>
    <t>ASC-024-03-N</t>
  </si>
  <si>
    <t>ASC-024-03-RF</t>
  </si>
  <si>
    <t>Asclepius Certified Refurbished</t>
  </si>
  <si>
    <t>ASC-024-04-N</t>
  </si>
  <si>
    <t>ASC-024-05-N</t>
  </si>
  <si>
    <t>ASC-024-06-N</t>
  </si>
  <si>
    <t>ASC-024-06-OB</t>
  </si>
  <si>
    <t>ASC-024-06-RF</t>
  </si>
  <si>
    <t>ASC-024-07-N</t>
  </si>
  <si>
    <t>ASC-024-08-N</t>
  </si>
  <si>
    <t>ASC-024-08-OB</t>
  </si>
  <si>
    <t>ASC-024-08-RF</t>
  </si>
  <si>
    <t>ASC-024-09-N</t>
  </si>
  <si>
    <t>ASC-024-10-N</t>
  </si>
  <si>
    <t>HES-025-01-N</t>
  </si>
  <si>
    <t>Hesperus Official Store</t>
  </si>
  <si>
    <t>HES-025-02-N</t>
  </si>
  <si>
    <t>HES-025-02-CL</t>
  </si>
  <si>
    <t>HES-025-02-RF</t>
  </si>
  <si>
    <t>HES-025-03-N</t>
  </si>
  <si>
    <t>HES-025-04-N</t>
  </si>
  <si>
    <t>HES-025-05-N</t>
  </si>
  <si>
    <t>HES-025-06-N</t>
  </si>
  <si>
    <t>HES-025-07-N</t>
  </si>
  <si>
    <t>HES-025-08-N</t>
  </si>
  <si>
    <t>HES-025-09-N</t>
  </si>
  <si>
    <t>HES-025-10-N</t>
  </si>
  <si>
    <t>MEL-026-01-N</t>
  </si>
  <si>
    <t>Melpomene Official Store</t>
  </si>
  <si>
    <t>MEL-026-02-N</t>
  </si>
  <si>
    <t>MEL-026-03-N</t>
  </si>
  <si>
    <t>MEL-026-04-N</t>
  </si>
  <si>
    <t>MEL-026-05-N</t>
  </si>
  <si>
    <t>MEL-026-06-N</t>
  </si>
  <si>
    <t>MEL-026-07-N</t>
  </si>
  <si>
    <t>MEL-026-08-N</t>
  </si>
  <si>
    <t>MEL-026-09-N</t>
  </si>
  <si>
    <t>MEL-026-10-N</t>
  </si>
  <si>
    <t>ARI-027-01-N</t>
  </si>
  <si>
    <t>Aristaeus Official Store</t>
  </si>
  <si>
    <t>ARI-027-01-OB</t>
  </si>
  <si>
    <t>ARI-027-01-RF</t>
  </si>
  <si>
    <t>Aristaeus Certified Refurbished</t>
  </si>
  <si>
    <t>ARI-027-02-N</t>
  </si>
  <si>
    <t>ARI-027-02-RF</t>
  </si>
  <si>
    <t>ARI-027-03-N</t>
  </si>
  <si>
    <t>ARI-027-03-RF</t>
  </si>
  <si>
    <t>ARI-027-04-N</t>
  </si>
  <si>
    <t>ARI-027-04-RF</t>
  </si>
  <si>
    <t>ARI-027-05-N</t>
  </si>
  <si>
    <t>ARI-027-05-RF</t>
  </si>
  <si>
    <t>ARI-027-06-N</t>
  </si>
  <si>
    <t>ARI-027-07-N</t>
  </si>
  <si>
    <t>ARI-027-08-N</t>
  </si>
  <si>
    <t>ARI-027-09-N</t>
  </si>
  <si>
    <t>ARI-027-10-N</t>
  </si>
  <si>
    <t>DEM-028-01-N</t>
  </si>
  <si>
    <t>Demeter Official Store</t>
  </si>
  <si>
    <t>DEM-028-01-RF</t>
  </si>
  <si>
    <t>Demeter Certified Refurbished</t>
  </si>
  <si>
    <t>DEM-028-02-N</t>
  </si>
  <si>
    <t>DEM-028-02-RF</t>
  </si>
  <si>
    <t>DEM-028-03-N</t>
  </si>
  <si>
    <t>DEM-028-04-N</t>
  </si>
  <si>
    <t>DEM-028-04-RF</t>
  </si>
  <si>
    <t>DEM-028-05-N</t>
  </si>
  <si>
    <t>DEM-028-06-N</t>
  </si>
  <si>
    <t>DEM-028-07-N</t>
  </si>
  <si>
    <t>DEM-028-08-N</t>
  </si>
  <si>
    <t>DEM-028-08-RF</t>
  </si>
  <si>
    <t>DEM-028-09-N</t>
  </si>
  <si>
    <t>DEM-028-10-N</t>
  </si>
  <si>
    <t>MET-029-01-N</t>
  </si>
  <si>
    <t>Metis Official Store</t>
  </si>
  <si>
    <t>MET-029-02-N</t>
  </si>
  <si>
    <t>MET-029-03-N</t>
  </si>
  <si>
    <t>MET-029-04-N</t>
  </si>
  <si>
    <t>MET-029-05-N</t>
  </si>
  <si>
    <t>MET-029-06-N</t>
  </si>
  <si>
    <t>MET-029-07-N</t>
  </si>
  <si>
    <t>MET-029-08-N</t>
  </si>
  <si>
    <t>MET-029-09-N</t>
  </si>
  <si>
    <t>MET-029-10-N</t>
  </si>
  <si>
    <t>THA-030-01-N</t>
  </si>
  <si>
    <t>Thalia Official Store</t>
  </si>
  <si>
    <t>THA-030-02-N</t>
  </si>
  <si>
    <t>THA-030-03-N</t>
  </si>
  <si>
    <t>THA-030-04-N</t>
  </si>
  <si>
    <t>THA-030-05-N</t>
  </si>
  <si>
    <t>THA-030-06-N</t>
  </si>
  <si>
    <t>THA-030-07-N</t>
  </si>
  <si>
    <t>THA-030-08-N</t>
  </si>
  <si>
    <t>THA-030-08-UG</t>
  </si>
  <si>
    <t>THA-030-09-N</t>
  </si>
  <si>
    <t>THA-030-10-N</t>
  </si>
  <si>
    <t>THA-030-10-CL</t>
  </si>
  <si>
    <t>AEO-031-01-N</t>
  </si>
  <si>
    <t>Aeolus Official Store</t>
  </si>
  <si>
    <t>AEO-031-01-OB</t>
  </si>
  <si>
    <t>AEO-031-01-RF</t>
  </si>
  <si>
    <t>Aeolus Certified Refurbished</t>
  </si>
  <si>
    <t>AEO-031-02-N</t>
  </si>
  <si>
    <t>AEO-031-03-N</t>
  </si>
  <si>
    <t>AEO-031-04-N</t>
  </si>
  <si>
    <t>AEO-031-05-N</t>
  </si>
  <si>
    <t>AEO-031-05-RF</t>
  </si>
  <si>
    <t>AEO-031-06-N</t>
  </si>
  <si>
    <t>AEO-031-07-N</t>
  </si>
  <si>
    <t>AEO-031-07-OB</t>
  </si>
  <si>
    <t>2 year limited (full manufacturer warranty)</t>
  </si>
  <si>
    <t>AEO-031-07-RF</t>
  </si>
  <si>
    <t>AEO-031-08-N</t>
  </si>
  <si>
    <t>AEO-031-09-N</t>
  </si>
  <si>
    <t>AEO-031-10-N</t>
  </si>
  <si>
    <t>AEO-031-10-RF</t>
  </si>
  <si>
    <t>ZEP-032-01-N</t>
  </si>
  <si>
    <t>Zephyrus Official Store</t>
  </si>
  <si>
    <t>ZEP-032-02-N</t>
  </si>
  <si>
    <t>ZEP-032-02-UE</t>
  </si>
  <si>
    <t>ZEP-032-03-N</t>
  </si>
  <si>
    <t>ZEP-032-03-OB</t>
  </si>
  <si>
    <t>ZEP-032-03-RF</t>
  </si>
  <si>
    <t>ZEP-032-03-UG</t>
  </si>
  <si>
    <t>ZEP-032-04-N</t>
  </si>
  <si>
    <t>ZEP-032-05-N</t>
  </si>
  <si>
    <t>ZEP-032-06-N</t>
  </si>
  <si>
    <t>ZEP-032-07-N</t>
  </si>
  <si>
    <t>ZEP-032-08-N</t>
  </si>
  <si>
    <t>ZEP-032-09-N</t>
  </si>
  <si>
    <t>ZEP-032-10-N</t>
  </si>
  <si>
    <t>HOM-033-01-N</t>
  </si>
  <si>
    <t>Homonoia Official Store</t>
  </si>
  <si>
    <t>HOM-033-02-N</t>
  </si>
  <si>
    <t>HOM-033-03-N</t>
  </si>
  <si>
    <t>HOM-033-04-N</t>
  </si>
  <si>
    <t>HOM-033-05-N</t>
  </si>
  <si>
    <t>HOM-033-06-N</t>
  </si>
  <si>
    <t>HOM-033-07-N</t>
  </si>
  <si>
    <t>HOM-033-08-N</t>
  </si>
  <si>
    <t>HOM-033-08-UF</t>
  </si>
  <si>
    <t>HOM-033-09-N</t>
  </si>
  <si>
    <t>HOM-033-10-N</t>
  </si>
  <si>
    <t>HOM-033-10-CL</t>
  </si>
  <si>
    <t>HOM-033-10-OB</t>
  </si>
  <si>
    <t>HOM-033-10-UE</t>
  </si>
  <si>
    <t>SEL-034-01-N</t>
  </si>
  <si>
    <t>Selene Official Store</t>
  </si>
  <si>
    <t>SEL-034-01-RF</t>
  </si>
  <si>
    <t>SEL-034-01-UF</t>
  </si>
  <si>
    <t>SEL-034-02-N</t>
  </si>
  <si>
    <t>SEL-034-03-N</t>
  </si>
  <si>
    <t>SEL-034-04-N</t>
  </si>
  <si>
    <t>SEL-034-05-N</t>
  </si>
  <si>
    <t>SEL-034-06-N</t>
  </si>
  <si>
    <t>SEL-034-06-UE</t>
  </si>
  <si>
    <t>SEL-034-07-N</t>
  </si>
  <si>
    <t>SEL-034-08-N</t>
  </si>
  <si>
    <t>SEL-034-09-N</t>
  </si>
  <si>
    <t>SEL-034-10-N</t>
  </si>
  <si>
    <t>ATR-035-01-N</t>
  </si>
  <si>
    <t>Atropos Official Store</t>
  </si>
  <si>
    <t>ATR-035-02-N</t>
  </si>
  <si>
    <t>ATR-035-03-N</t>
  </si>
  <si>
    <t>ATR-035-04-N</t>
  </si>
  <si>
    <t>ATR-035-05-N</t>
  </si>
  <si>
    <t>ATR-035-05-CL</t>
  </si>
  <si>
    <t>ATR-035-06-N</t>
  </si>
  <si>
    <t>ATR-035-06-RF</t>
  </si>
  <si>
    <t>ATR-035-07-N</t>
  </si>
  <si>
    <t>ATR-035-08-N</t>
  </si>
  <si>
    <t>ATR-035-09-N</t>
  </si>
  <si>
    <t>ATR-035-09-RF</t>
  </si>
  <si>
    <t>ATR-035-10-N</t>
  </si>
  <si>
    <t>PER-036-01-N</t>
  </si>
  <si>
    <t>Persephone Official Store</t>
  </si>
  <si>
    <t>PER-036-02-N</t>
  </si>
  <si>
    <t>PER-036-03-N</t>
  </si>
  <si>
    <t>PER-036-04-N</t>
  </si>
  <si>
    <t>PER-036-05-N</t>
  </si>
  <si>
    <t>PER-036-06-N</t>
  </si>
  <si>
    <t>PER-036-07-N</t>
  </si>
  <si>
    <t>PER-036-08-N</t>
  </si>
  <si>
    <t>PER-036-09-N</t>
  </si>
  <si>
    <t>PER-036-10-N</t>
  </si>
  <si>
    <t>HER-037-01-N</t>
  </si>
  <si>
    <t>Heracles Official Store</t>
  </si>
  <si>
    <t>HER-037-02-N</t>
  </si>
  <si>
    <t>HER-037-02-OB</t>
  </si>
  <si>
    <t>HER-037-02-RF</t>
  </si>
  <si>
    <t>Heracles Certified Refurbished</t>
  </si>
  <si>
    <t>HER-037-02-UE</t>
  </si>
  <si>
    <t>HER-037-03-N</t>
  </si>
  <si>
    <t>HER-037-04-N</t>
  </si>
  <si>
    <t>HER-037-05-N</t>
  </si>
  <si>
    <t>HER-037-06-N</t>
  </si>
  <si>
    <t>HER-037-06-OB</t>
  </si>
  <si>
    <t>HER-037-06-UE</t>
  </si>
  <si>
    <t>HER-037-07-N</t>
  </si>
  <si>
    <t>HER-037-08-N</t>
  </si>
  <si>
    <t>HER-037-08-RF</t>
  </si>
  <si>
    <t>HER-037-08-UE</t>
  </si>
  <si>
    <t>HER-037-09-N</t>
  </si>
  <si>
    <t>HER-037-10-N</t>
  </si>
  <si>
    <t>HER-037-10-OB</t>
  </si>
  <si>
    <t>3 year limited, on-site service (full manufacturer warranty)</t>
  </si>
  <si>
    <t>HER-037-10-RF</t>
  </si>
  <si>
    <t>AUX-038-01-N</t>
  </si>
  <si>
    <t>Auxo Official Store</t>
  </si>
  <si>
    <t>AUX-038-02-N</t>
  </si>
  <si>
    <t>AUX-038-03-N</t>
  </si>
  <si>
    <t>AUX-038-04-N</t>
  </si>
  <si>
    <t>AUX-038-04-CL</t>
  </si>
  <si>
    <t>AUX-038-05-N</t>
  </si>
  <si>
    <t>AUX-038-06-N</t>
  </si>
  <si>
    <t>AUX-038-06-RF</t>
  </si>
  <si>
    <t>AUX-038-07-N</t>
  </si>
  <si>
    <t>AUX-038-08-N</t>
  </si>
  <si>
    <t>AUX-038-09-N</t>
  </si>
  <si>
    <t>AUX-038-09-RF</t>
  </si>
  <si>
    <t>AUX-038-10-N</t>
  </si>
  <si>
    <t>TER-039-01-N</t>
  </si>
  <si>
    <t>Terpsichore Official Store</t>
  </si>
  <si>
    <t>TER-039-02-N</t>
  </si>
  <si>
    <t>TER-039-03-N</t>
  </si>
  <si>
    <t>TER-039-04-N</t>
  </si>
  <si>
    <t>TER-039-05-N</t>
  </si>
  <si>
    <t>TER-039-06-N</t>
  </si>
  <si>
    <t>TER-039-07-N</t>
  </si>
  <si>
    <t>TER-039-08-N</t>
  </si>
  <si>
    <t>TER-039-09-N</t>
  </si>
  <si>
    <t>TER-039-10-N</t>
  </si>
  <si>
    <t>CAL-040-01-N</t>
  </si>
  <si>
    <t>Calliope Official Store</t>
  </si>
  <si>
    <t>CAL-040-01-OB</t>
  </si>
  <si>
    <t>CAL-040-01-RF</t>
  </si>
  <si>
    <t>Calliope Certified Refurbished</t>
  </si>
  <si>
    <t>CAL-040-02-N</t>
  </si>
  <si>
    <t>CAL-040-02-OB</t>
  </si>
  <si>
    <t>CAL-040-02-RF</t>
  </si>
  <si>
    <t>CAL-040-03-N</t>
  </si>
  <si>
    <t>CAL-040-04-N</t>
  </si>
  <si>
    <t>CAL-040-05-N</t>
  </si>
  <si>
    <t>CAL-040-06-N</t>
  </si>
  <si>
    <t>CAL-040-07-N</t>
  </si>
  <si>
    <t>CAL-040-08-N</t>
  </si>
  <si>
    <t>CAL-040-09-N</t>
  </si>
  <si>
    <t>CAL-040-09-RF</t>
  </si>
  <si>
    <t>CAL-040-09-UE</t>
  </si>
  <si>
    <t>CAL-040-10-N</t>
  </si>
  <si>
    <t>POL-041-01-N</t>
  </si>
  <si>
    <t>Polyhymnia Official Store</t>
  </si>
  <si>
    <t>POL-041-02-N</t>
  </si>
  <si>
    <t>POL-041-03-N</t>
  </si>
  <si>
    <t>POL-041-03-UG</t>
  </si>
  <si>
    <t>POL-041-04-N</t>
  </si>
  <si>
    <t>POL-041-05-N</t>
  </si>
  <si>
    <t>POL-041-05-CL</t>
  </si>
  <si>
    <t>POL-041-05-RF</t>
  </si>
  <si>
    <t>POL-041-06-N</t>
  </si>
  <si>
    <t>POL-041-07-N</t>
  </si>
  <si>
    <t>POL-041-08-N</t>
  </si>
  <si>
    <t>POL-041-09-N</t>
  </si>
  <si>
    <t>POL-041-10-N</t>
  </si>
  <si>
    <t>PRI-042-01-N</t>
  </si>
  <si>
    <t>Priapus Official Store</t>
  </si>
  <si>
    <t>PRI-042-01-OB</t>
  </si>
  <si>
    <t>PRI-042-01-RF</t>
  </si>
  <si>
    <t>Priapus Certified Refurbished</t>
  </si>
  <si>
    <t>PRI-042-02-N</t>
  </si>
  <si>
    <t>PRI-042-03-N</t>
  </si>
  <si>
    <t>PRI-042-04-N</t>
  </si>
  <si>
    <t>PRI-042-04-OB</t>
  </si>
  <si>
    <t>PRI-042-04-RF</t>
  </si>
  <si>
    <t>PRI-042-05-N</t>
  </si>
  <si>
    <t>PRI-042-05-RF</t>
  </si>
  <si>
    <t>PRI-042-06-N</t>
  </si>
  <si>
    <t>PRI-042-07-N</t>
  </si>
  <si>
    <t>PRI-042-08-N</t>
  </si>
  <si>
    <t>PRI-042-08-RF</t>
  </si>
  <si>
    <t>PRI-042-09-N</t>
  </si>
  <si>
    <t>PRI-042-10-N</t>
  </si>
  <si>
    <t>MOM-043-01-N</t>
  </si>
  <si>
    <t>Momus Official Store</t>
  </si>
  <si>
    <t>MOM-043-02-N</t>
  </si>
  <si>
    <t>MOM-043-03-N</t>
  </si>
  <si>
    <t>MOM-043-04-N</t>
  </si>
  <si>
    <t>MOM-043-04-RF</t>
  </si>
  <si>
    <t>MOM-043-05-N</t>
  </si>
  <si>
    <t>MOM-043-05-CL</t>
  </si>
  <si>
    <t>MOM-043-05-OB</t>
  </si>
  <si>
    <t>MOM-043-06-N</t>
  </si>
  <si>
    <t>MOM-043-07-N</t>
  </si>
  <si>
    <t>MOM-043-08-N</t>
  </si>
  <si>
    <t>MOM-043-08-RF</t>
  </si>
  <si>
    <t>MOM-043-09-N</t>
  </si>
  <si>
    <t>MOM-043-10-N</t>
  </si>
  <si>
    <t>BOR-044-01-N</t>
  </si>
  <si>
    <t>Boreas Official Store</t>
  </si>
  <si>
    <t>BOR-044-02-N</t>
  </si>
  <si>
    <t>BOR-044-03-N</t>
  </si>
  <si>
    <t>BOR-044-04-N</t>
  </si>
  <si>
    <t>BOR-044-05-N</t>
  </si>
  <si>
    <t>BOR-044-06-N</t>
  </si>
  <si>
    <t>BOR-044-07-N</t>
  </si>
  <si>
    <t>BOR-044-08-N</t>
  </si>
  <si>
    <t>BOR-044-09-N</t>
  </si>
  <si>
    <t>BOR-044-10-N</t>
  </si>
  <si>
    <t>DOL-045-01-N</t>
  </si>
  <si>
    <t>Dolos Official Store</t>
  </si>
  <si>
    <t>DOL-045-02-N</t>
  </si>
  <si>
    <t>DOL-045-03-N</t>
  </si>
  <si>
    <t>DOL-045-04-N</t>
  </si>
  <si>
    <t>DOL-045-05-N</t>
  </si>
  <si>
    <t>DOL-045-06-N</t>
  </si>
  <si>
    <t>DOL-045-07-N</t>
  </si>
  <si>
    <t>DOL-045-08-N</t>
  </si>
  <si>
    <t>DOL-045-09-N</t>
  </si>
  <si>
    <t>DOL-045-10-N</t>
  </si>
  <si>
    <t>THA-046-01-N</t>
  </si>
  <si>
    <t>Thallo Official Store</t>
  </si>
  <si>
    <t>THA-046-01-RF</t>
  </si>
  <si>
    <t>Thallo Certified Refurbished</t>
  </si>
  <si>
    <t>THA-046-02-N</t>
  </si>
  <si>
    <t>THA-046-03-N</t>
  </si>
  <si>
    <t>THA-046-03-OB</t>
  </si>
  <si>
    <t>THA-046-03-RF</t>
  </si>
  <si>
    <t>THA-046-03-UE</t>
  </si>
  <si>
    <t>THA-046-04-N</t>
  </si>
  <si>
    <t>THA-046-05-N</t>
  </si>
  <si>
    <t>THA-046-06-N</t>
  </si>
  <si>
    <t>THA-046-06-RF</t>
  </si>
  <si>
    <t>THA-046-07-N</t>
  </si>
  <si>
    <t>THA-046-08-N</t>
  </si>
  <si>
    <t>THA-046-09-N</t>
  </si>
  <si>
    <t>THA-046-09-RF</t>
  </si>
  <si>
    <t>THA-046-10-N</t>
  </si>
  <si>
    <t>THA-046-10-RF</t>
  </si>
  <si>
    <t>RHE-047-01-N</t>
  </si>
  <si>
    <t>Rhea Official Store</t>
  </si>
  <si>
    <t>RHE-047-01-OB</t>
  </si>
  <si>
    <t>RHE-047-01-RF</t>
  </si>
  <si>
    <t>Rhea Certified Refurbished</t>
  </si>
  <si>
    <t>RHE-047-02-N</t>
  </si>
  <si>
    <t>RHE-047-02-RF</t>
  </si>
  <si>
    <t>RHE-047-03-N</t>
  </si>
  <si>
    <t>RHE-047-04-N</t>
  </si>
  <si>
    <t>RHE-047-05-N</t>
  </si>
  <si>
    <t>RHE-047-05-RF</t>
  </si>
  <si>
    <t>RHE-047-06-N</t>
  </si>
  <si>
    <t>RHE-047-06-OB</t>
  </si>
  <si>
    <t>RHE-047-06-RF</t>
  </si>
  <si>
    <t>RHE-047-07-N</t>
  </si>
  <si>
    <t>RHE-047-08-N</t>
  </si>
  <si>
    <t>RHE-047-09-N</t>
  </si>
  <si>
    <t>RHE-047-10-N</t>
  </si>
  <si>
    <t>HYG-048-01-N</t>
  </si>
  <si>
    <t>Hygieia Official Store</t>
  </si>
  <si>
    <t>HYG-048-02-N</t>
  </si>
  <si>
    <t>HYG-048-03-N</t>
  </si>
  <si>
    <t>HYG-048-04-N</t>
  </si>
  <si>
    <t>HYG-048-05-N</t>
  </si>
  <si>
    <t>HYG-048-06-N</t>
  </si>
  <si>
    <t>HYG-048-07-N</t>
  </si>
  <si>
    <t>HYG-048-08-N</t>
  </si>
  <si>
    <t>HYG-048-09-N</t>
  </si>
  <si>
    <t>HYG-048-10-N</t>
  </si>
  <si>
    <t>THA-049-01-N</t>
  </si>
  <si>
    <t>Thanatos Official Store</t>
  </si>
  <si>
    <t>THA-049-02-N</t>
  </si>
  <si>
    <t>THA-049-03-N</t>
  </si>
  <si>
    <t>THA-049-04-N</t>
  </si>
  <si>
    <t>THA-049-05-N</t>
  </si>
  <si>
    <t>THA-049-06-N</t>
  </si>
  <si>
    <t>THA-049-07-N</t>
  </si>
  <si>
    <t>THA-049-08-N</t>
  </si>
  <si>
    <t>THA-049-09-N</t>
  </si>
  <si>
    <t>THA-049-10-N</t>
  </si>
  <si>
    <t>CHR-050-01-N</t>
  </si>
  <si>
    <t>Chronos Official Store</t>
  </si>
  <si>
    <t>CHR-050-01-OB</t>
  </si>
  <si>
    <t>CHR-050-01-RF</t>
  </si>
  <si>
    <t>Chronos Certified Refurbished</t>
  </si>
  <si>
    <t>CHR-050-02-N</t>
  </si>
  <si>
    <t>CHR-050-03-N</t>
  </si>
  <si>
    <t>CHR-050-04-N</t>
  </si>
  <si>
    <t>CHR-050-05-N</t>
  </si>
  <si>
    <t>CHR-050-05-OB</t>
  </si>
  <si>
    <t>CHR-050-05-RF</t>
  </si>
  <si>
    <t>CHR-050-06-N</t>
  </si>
  <si>
    <t>CHR-050-06-OB</t>
  </si>
  <si>
    <t>CHR-050-07-N</t>
  </si>
  <si>
    <t>CHR-050-08-N</t>
  </si>
  <si>
    <t>CHR-050-08-OB</t>
  </si>
  <si>
    <t>CHR-050-08-RF</t>
  </si>
  <si>
    <t>CHR-050-09-N</t>
  </si>
  <si>
    <t>CHR-050-09-OB</t>
  </si>
  <si>
    <t>CHR-050-09-RF</t>
  </si>
  <si>
    <t>CHR-050-10-N</t>
  </si>
  <si>
    <t>NEM-051-01-N</t>
  </si>
  <si>
    <t>Nemesis Official Store</t>
  </si>
  <si>
    <t>NEM-051-02-N</t>
  </si>
  <si>
    <t>NEM-051-03-N</t>
  </si>
  <si>
    <t>NEM-051-04-N</t>
  </si>
  <si>
    <t>NEM-051-05-N</t>
  </si>
  <si>
    <t>NEM-051-06-N</t>
  </si>
  <si>
    <t>NEM-051-07-N</t>
  </si>
  <si>
    <t>NEM-051-08-N</t>
  </si>
  <si>
    <t>NEM-051-09-N</t>
  </si>
  <si>
    <t>NEM-051-10-N</t>
  </si>
  <si>
    <t>HEC-052-01-N</t>
  </si>
  <si>
    <t>Hecate Official Store</t>
  </si>
  <si>
    <t>HEC-052-02-N</t>
  </si>
  <si>
    <t>HEC-052-03-N</t>
  </si>
  <si>
    <t>HEC-052-04-N</t>
  </si>
  <si>
    <t>HEC-052-04-UG</t>
  </si>
  <si>
    <t>HEC-052-05-N</t>
  </si>
  <si>
    <t>HEC-052-06-N</t>
  </si>
  <si>
    <t>HEC-052-07-N</t>
  </si>
  <si>
    <t>HEC-052-08-N</t>
  </si>
  <si>
    <t>HEC-052-08-UG</t>
  </si>
  <si>
    <t>HEC-052-09-N</t>
  </si>
  <si>
    <t>HEC-052-09-CL</t>
  </si>
  <si>
    <t>HEC-052-09-OB</t>
  </si>
  <si>
    <t>HEC-052-10-N</t>
  </si>
  <si>
    <t>PHO-053-01-N</t>
  </si>
  <si>
    <t>Phobos Official Store</t>
  </si>
  <si>
    <t>PHO-053-02-N</t>
  </si>
  <si>
    <t>PHO-053-03-N</t>
  </si>
  <si>
    <t>PHO-053-04-N</t>
  </si>
  <si>
    <t>PHO-053-05-N</t>
  </si>
  <si>
    <t>PHO-053-06-N</t>
  </si>
  <si>
    <t>PHO-053-06-CL</t>
  </si>
  <si>
    <t>PHO-053-06-UG</t>
  </si>
  <si>
    <t>PHO-053-07-N</t>
  </si>
  <si>
    <t>PHO-053-08-N</t>
  </si>
  <si>
    <t>PHO-053-09-N</t>
  </si>
  <si>
    <t>PHO-053-09-UG</t>
  </si>
  <si>
    <t>PHO-053-10-N</t>
  </si>
  <si>
    <t>ARE-054-01-N</t>
  </si>
  <si>
    <t>Arete Official Store</t>
  </si>
  <si>
    <t>ARE-054-01-RF</t>
  </si>
  <si>
    <t>Arete Certified Refurbished</t>
  </si>
  <si>
    <t>ARE-054-02-N</t>
  </si>
  <si>
    <t>ARE-054-03-N</t>
  </si>
  <si>
    <t>ARE-054-03-RF</t>
  </si>
  <si>
    <t>ARE-054-04-N</t>
  </si>
  <si>
    <t>ARE-054-05-N</t>
  </si>
  <si>
    <t>ARE-054-05-RF</t>
  </si>
  <si>
    <t>ARE-054-06-N</t>
  </si>
  <si>
    <t>ARE-054-07-N</t>
  </si>
  <si>
    <t>ARE-054-08-N</t>
  </si>
  <si>
    <t>ARE-054-08-RF</t>
  </si>
  <si>
    <t>ARE-054-09-N</t>
  </si>
  <si>
    <t>ARE-054-09-RF</t>
  </si>
  <si>
    <t>ARE-054-10-N</t>
  </si>
  <si>
    <t>ARE-054-10-OB</t>
  </si>
  <si>
    <t>ARE-054-10-RF</t>
  </si>
  <si>
    <t>TYC-055-01-N</t>
  </si>
  <si>
    <t>Tyche Official Store</t>
  </si>
  <si>
    <t>TYC-055-02-N</t>
  </si>
  <si>
    <t>TYC-055-03-N</t>
  </si>
  <si>
    <t>TYC-055-04-N</t>
  </si>
  <si>
    <t>TYC-055-05-N</t>
  </si>
  <si>
    <t>TYC-055-06-N</t>
  </si>
  <si>
    <t>TYC-055-06-RF</t>
  </si>
  <si>
    <t>TYC-055-07-N</t>
  </si>
  <si>
    <t>TYC-055-08-N</t>
  </si>
  <si>
    <t>TYC-055-08-RF</t>
  </si>
  <si>
    <t>TYC-055-09-N</t>
  </si>
  <si>
    <t>TYC-055-10-N</t>
  </si>
  <si>
    <t>EUN-056-01-N</t>
  </si>
  <si>
    <t>Eunomia Official Store</t>
  </si>
  <si>
    <t>EUN-056-01-RF</t>
  </si>
  <si>
    <t>Eunomia Certified Refurbished</t>
  </si>
  <si>
    <t>EUN-056-02-N</t>
  </si>
  <si>
    <t>EUN-056-03-N</t>
  </si>
  <si>
    <t>EUN-056-04-N</t>
  </si>
  <si>
    <t>EUN-056-04-RF</t>
  </si>
  <si>
    <t>EUN-056-05-N</t>
  </si>
  <si>
    <t>EUN-056-06-N</t>
  </si>
  <si>
    <t>EUN-056-07-N</t>
  </si>
  <si>
    <t>EUN-056-07-RF</t>
  </si>
  <si>
    <t>EUN-056-08-N</t>
  </si>
  <si>
    <t>EUN-056-08-OB</t>
  </si>
  <si>
    <t>EUN-056-08-RF</t>
  </si>
  <si>
    <t>EUN-056-09-N</t>
  </si>
  <si>
    <t>EUN-056-10-N</t>
  </si>
  <si>
    <t>PAL-057-01-N</t>
  </si>
  <si>
    <t>Pallas Official Store</t>
  </si>
  <si>
    <t>PAL-057-02-N</t>
  </si>
  <si>
    <t>PAL-057-03-N</t>
  </si>
  <si>
    <t>PAL-057-04-N</t>
  </si>
  <si>
    <t>PAL-057-05-N</t>
  </si>
  <si>
    <t>PAL-057-06-N</t>
  </si>
  <si>
    <t>PAL-057-07-N</t>
  </si>
  <si>
    <t>PAL-057-08-N</t>
  </si>
  <si>
    <t>PAL-057-09-N</t>
  </si>
  <si>
    <t>PAL-057-10-N</t>
  </si>
  <si>
    <t>STY-058-01-N</t>
  </si>
  <si>
    <t>Styx Official Store</t>
  </si>
  <si>
    <t>STY-058-02-N</t>
  </si>
  <si>
    <t>STY-058-03-N</t>
  </si>
  <si>
    <t>STY-058-04-N</t>
  </si>
  <si>
    <t>STY-058-05-N</t>
  </si>
  <si>
    <t>STY-058-06-N</t>
  </si>
  <si>
    <t>STY-058-07-N</t>
  </si>
  <si>
    <t>STY-058-08-N</t>
  </si>
  <si>
    <t>STY-058-09-N</t>
  </si>
  <si>
    <t>STY-058-10-N</t>
  </si>
  <si>
    <t>HYP-059-01-N</t>
  </si>
  <si>
    <t>Hypnos Official Store</t>
  </si>
  <si>
    <t>HYP-059-02-N</t>
  </si>
  <si>
    <t>HYP-059-03-N</t>
  </si>
  <si>
    <t>HYP-059-04-N</t>
  </si>
  <si>
    <t>HYP-059-05-N</t>
  </si>
  <si>
    <t>HYP-059-05-UG</t>
  </si>
  <si>
    <t>HYP-059-06-N</t>
  </si>
  <si>
    <t>HYP-059-06-RF</t>
  </si>
  <si>
    <t>HYP-059-06-UG</t>
  </si>
  <si>
    <t>HYP-059-07-N</t>
  </si>
  <si>
    <t>HYP-059-08-N</t>
  </si>
  <si>
    <t>HYP-059-09-N</t>
  </si>
  <si>
    <t>HYP-059-10-N</t>
  </si>
  <si>
    <t>OCE-060-01-N</t>
  </si>
  <si>
    <t>Oceanus Official Store</t>
  </si>
  <si>
    <t>OCE-060-02-N</t>
  </si>
  <si>
    <t>OCE-060-03-N</t>
  </si>
  <si>
    <t>OCE-060-03-RF</t>
  </si>
  <si>
    <t>Oceanus Certified Refurbished</t>
  </si>
  <si>
    <t>OCE-060-04-N</t>
  </si>
  <si>
    <t>OCE-060-05-N</t>
  </si>
  <si>
    <t>OCE-060-06-N</t>
  </si>
  <si>
    <t>OCE-060-07-N</t>
  </si>
  <si>
    <t>OCE-060-07-OB</t>
  </si>
  <si>
    <t>OCE-060-07-RF</t>
  </si>
  <si>
    <t>OCE-060-08-N</t>
  </si>
  <si>
    <t>OCE-060-08-OB</t>
  </si>
  <si>
    <t>OCE-060-08-RF</t>
  </si>
  <si>
    <t>OCE-060-09-N</t>
  </si>
  <si>
    <t>OCE-060-10-N</t>
  </si>
  <si>
    <t>OCE-060-10-RF</t>
  </si>
  <si>
    <t>MNE-061-01-N</t>
  </si>
  <si>
    <t>Mnemosyne Official Store</t>
  </si>
  <si>
    <t>MNE-061-02-N</t>
  </si>
  <si>
    <t>MNE-061-03-N</t>
  </si>
  <si>
    <t>MNE-061-04-N</t>
  </si>
  <si>
    <t>MNE-061-05-N</t>
  </si>
  <si>
    <t>MNE-061-06-N</t>
  </si>
  <si>
    <t>MNE-061-07-N</t>
  </si>
  <si>
    <t>MNE-061-08-N</t>
  </si>
  <si>
    <t>MNE-061-09-N</t>
  </si>
  <si>
    <t>MNE-061-10-N</t>
  </si>
  <si>
    <t>CLO-062-01-N</t>
  </si>
  <si>
    <t>Clotho Official Store</t>
  </si>
  <si>
    <t>CLO-062-02-N</t>
  </si>
  <si>
    <t>CLO-062-03-N</t>
  </si>
  <si>
    <t>CLO-062-04-N</t>
  </si>
  <si>
    <t>CLO-062-05-N</t>
  </si>
  <si>
    <t>CLO-062-06-N</t>
  </si>
  <si>
    <t>CLO-062-07-N</t>
  </si>
  <si>
    <t>CLO-062-08-N</t>
  </si>
  <si>
    <t>CLO-062-09-N</t>
  </si>
  <si>
    <t>CLO-062-10-N</t>
  </si>
  <si>
    <t>PON-063-01-N</t>
  </si>
  <si>
    <t>Pontus Official Store</t>
  </si>
  <si>
    <t>PON-063-02-N</t>
  </si>
  <si>
    <t>PON-063-03-N</t>
  </si>
  <si>
    <t>PON-063-04-N</t>
  </si>
  <si>
    <t>PON-063-05-N</t>
  </si>
  <si>
    <t>PON-063-06-N</t>
  </si>
  <si>
    <t>PON-063-07-N</t>
  </si>
  <si>
    <t>PON-063-08-N</t>
  </si>
  <si>
    <t>PON-063-09-N</t>
  </si>
  <si>
    <t>PON-063-10-N</t>
  </si>
  <si>
    <t>ATH-064-01-N</t>
  </si>
  <si>
    <t>Athena Official Store</t>
  </si>
  <si>
    <t>ATH-064-02-N</t>
  </si>
  <si>
    <t>ATH-064-03-N</t>
  </si>
  <si>
    <t>ATH-064-04-N</t>
  </si>
  <si>
    <t>ATH-064-05-N</t>
  </si>
  <si>
    <t>ATH-064-06-N</t>
  </si>
  <si>
    <t>ATH-064-07-N</t>
  </si>
  <si>
    <t>ATH-064-08-N</t>
  </si>
  <si>
    <t>ATH-064-09-N</t>
  </si>
  <si>
    <t>ATH-064-10-N</t>
  </si>
  <si>
    <t>AMP-065-01-N</t>
  </si>
  <si>
    <t>Amphitrite Official Store</t>
  </si>
  <si>
    <t>AMP-065-02-N</t>
  </si>
  <si>
    <t>AMP-065-03-N</t>
  </si>
  <si>
    <t>AMP-065-04-N</t>
  </si>
  <si>
    <t>AMP-065-05-N</t>
  </si>
  <si>
    <t>AMP-065-06-N</t>
  </si>
  <si>
    <t>AMP-065-07-N</t>
  </si>
  <si>
    <t>AMP-065-08-N</t>
  </si>
  <si>
    <t>AMP-065-09-N</t>
  </si>
  <si>
    <t>AMP-065-10-N</t>
  </si>
  <si>
    <t>PAE-066-01-N</t>
  </si>
  <si>
    <t>Paean Official Store</t>
  </si>
  <si>
    <t>PAE-066-02-N</t>
  </si>
  <si>
    <t>PAE-066-03-N</t>
  </si>
  <si>
    <t>PAE-066-04-N</t>
  </si>
  <si>
    <t>PAE-066-05-N</t>
  </si>
  <si>
    <t>PAE-066-06-N</t>
  </si>
  <si>
    <t>PAE-066-07-N</t>
  </si>
  <si>
    <t>PAE-066-08-N</t>
  </si>
  <si>
    <t>PAE-066-09-N</t>
  </si>
  <si>
    <t>PAE-066-10-N</t>
  </si>
  <si>
    <t>CLY-067-01-N</t>
  </si>
  <si>
    <t>Clymene Official Store</t>
  </si>
  <si>
    <t>CLY-067-02-N</t>
  </si>
  <si>
    <t>CLY-067-03-N</t>
  </si>
  <si>
    <t>CLY-067-03-CL</t>
  </si>
  <si>
    <t>CLY-067-04-N</t>
  </si>
  <si>
    <t>CLY-067-05-N</t>
  </si>
  <si>
    <t>CLY-067-06-N</t>
  </si>
  <si>
    <t>CLY-067-07-N</t>
  </si>
  <si>
    <t>CLY-067-08-N</t>
  </si>
  <si>
    <t>CLY-067-09-N</t>
  </si>
  <si>
    <t>CLY-067-10-N</t>
  </si>
  <si>
    <t>CIR-068-01-N</t>
  </si>
  <si>
    <t>Circe Official Store</t>
  </si>
  <si>
    <t>CIR-068-02-N</t>
  </si>
  <si>
    <t>CIR-068-02-OB</t>
  </si>
  <si>
    <t>CIR-068-02-RF</t>
  </si>
  <si>
    <t>Circe Certified Refurbished</t>
  </si>
  <si>
    <t>CIR-068-03-N</t>
  </si>
  <si>
    <t>CIR-068-04-N</t>
  </si>
  <si>
    <t>CIR-068-04-OB</t>
  </si>
  <si>
    <t>CIR-068-05-N</t>
  </si>
  <si>
    <t>CIR-068-06-N</t>
  </si>
  <si>
    <t>CIR-068-07-N</t>
  </si>
  <si>
    <t>CIR-068-08-N</t>
  </si>
  <si>
    <t>CIR-068-08-OB</t>
  </si>
  <si>
    <t>CIR-068-08-RF</t>
  </si>
  <si>
    <t>CIR-068-09-N</t>
  </si>
  <si>
    <t>CIR-068-10-N</t>
  </si>
  <si>
    <t>PAN-069-01-N</t>
  </si>
  <si>
    <t>Panacea Official Store</t>
  </si>
  <si>
    <t>PAN-069-02-N</t>
  </si>
  <si>
    <t>PAN-069-02-RF</t>
  </si>
  <si>
    <t>Panacea Certified Refurbished</t>
  </si>
  <si>
    <t>PAN-069-03-N</t>
  </si>
  <si>
    <t>PAN-069-04-N</t>
  </si>
  <si>
    <t>PAN-069-04-RF</t>
  </si>
  <si>
    <t>PAN-069-05-N</t>
  </si>
  <si>
    <t>PAN-069-06-N</t>
  </si>
  <si>
    <t>PAN-069-07-N</t>
  </si>
  <si>
    <t>PAN-069-07-RF</t>
  </si>
  <si>
    <t>PAN-069-08-N</t>
  </si>
  <si>
    <t>PAN-069-08-RF</t>
  </si>
  <si>
    <t>PAN-069-09-N</t>
  </si>
  <si>
    <t>PAN-069-10-N</t>
  </si>
  <si>
    <t>PRO-070-01-N</t>
  </si>
  <si>
    <t>Proteus Official Store</t>
  </si>
  <si>
    <t>PRO-070-01-OB</t>
  </si>
  <si>
    <t>PRO-070-01-UF</t>
  </si>
  <si>
    <t>PRO-070-02-N</t>
  </si>
  <si>
    <t>PRO-070-03-N</t>
  </si>
  <si>
    <t>PRO-070-04-N</t>
  </si>
  <si>
    <t>PRO-070-05-N</t>
  </si>
  <si>
    <t>PRO-070-06-N</t>
  </si>
  <si>
    <t>PRO-070-07-N</t>
  </si>
  <si>
    <t>PRO-070-08-N</t>
  </si>
  <si>
    <t>PRO-070-08-CL</t>
  </si>
  <si>
    <t>PRO-070-08-UE</t>
  </si>
  <si>
    <t>PRO-070-08-UG</t>
  </si>
  <si>
    <t>PRO-070-09-N</t>
  </si>
  <si>
    <t>PRO-070-10-N</t>
  </si>
  <si>
    <t>LAC-071-01-N</t>
  </si>
  <si>
    <t>Lachesis Official Store</t>
  </si>
  <si>
    <t>LAC-071-02-N</t>
  </si>
  <si>
    <t>LAC-071-03-N</t>
  </si>
  <si>
    <t>LAC-071-04-N</t>
  </si>
  <si>
    <t>LAC-071-04-CL</t>
  </si>
  <si>
    <t>LAC-071-05-N</t>
  </si>
  <si>
    <t>LAC-071-05-RF</t>
  </si>
  <si>
    <t>LAC-071-06-N</t>
  </si>
  <si>
    <t>LAC-071-07-N</t>
  </si>
  <si>
    <t>LAC-071-08-N</t>
  </si>
  <si>
    <t>LAC-071-09-N</t>
  </si>
  <si>
    <t>LAC-071-10-N</t>
  </si>
  <si>
    <t>POT-072-01-N</t>
  </si>
  <si>
    <t>Pothos Official Store</t>
  </si>
  <si>
    <t>POT-072-02-N</t>
  </si>
  <si>
    <t>POT-072-02-RF</t>
  </si>
  <si>
    <t>Pothos Certified Refurbished</t>
  </si>
  <si>
    <t>POT-072-03-N</t>
  </si>
  <si>
    <t>POT-072-04-N</t>
  </si>
  <si>
    <t>POT-072-05-N</t>
  </si>
  <si>
    <t>POT-072-05-RF</t>
  </si>
  <si>
    <t>POT-072-06-N</t>
  </si>
  <si>
    <t>POT-072-07-N</t>
  </si>
  <si>
    <t>POT-072-07-OB</t>
  </si>
  <si>
    <t>POT-072-07-RF</t>
  </si>
  <si>
    <t>POT-072-08-N</t>
  </si>
  <si>
    <t>POT-072-09-N</t>
  </si>
  <si>
    <t>POT-072-09-RF</t>
  </si>
  <si>
    <t>POT-072-10-N</t>
  </si>
  <si>
    <t>POT-072-10-OB</t>
  </si>
  <si>
    <t>POT-072-10-RF</t>
  </si>
  <si>
    <t>HEL-073-01-N</t>
  </si>
  <si>
    <t>Helios Official Store</t>
  </si>
  <si>
    <t>HEL-073-01-OB</t>
  </si>
  <si>
    <t>HEL-073-02-N</t>
  </si>
  <si>
    <t>HEL-073-02-CL</t>
  </si>
  <si>
    <t>HEL-073-02-RF</t>
  </si>
  <si>
    <t>HEL-073-02-UF</t>
  </si>
  <si>
    <t>HEL-073-03-N</t>
  </si>
  <si>
    <t>HEL-073-04-N</t>
  </si>
  <si>
    <t>HEL-073-05-N</t>
  </si>
  <si>
    <t>HEL-073-06-N</t>
  </si>
  <si>
    <t>HEL-073-07-N</t>
  </si>
  <si>
    <t>HEL-073-08-N</t>
  </si>
  <si>
    <t>HEL-073-09-N</t>
  </si>
  <si>
    <t>HEL-073-10-N</t>
  </si>
  <si>
    <t>ELP-074-01-N</t>
  </si>
  <si>
    <t>Elpis Official Store</t>
  </si>
  <si>
    <t>ELP-074-02-N</t>
  </si>
  <si>
    <t>ELP-074-03-N</t>
  </si>
  <si>
    <t>ELP-074-04-N</t>
  </si>
  <si>
    <t>ELP-074-04-RF</t>
  </si>
  <si>
    <t>ELP-074-04-UG</t>
  </si>
  <si>
    <t>ELP-074-05-N</t>
  </si>
  <si>
    <t>ELP-074-05-UE</t>
  </si>
  <si>
    <t>ELP-074-05-UG</t>
  </si>
  <si>
    <t>ELP-074-05-UF</t>
  </si>
  <si>
    <t>ELP-074-06-N</t>
  </si>
  <si>
    <t>ELP-074-07-N</t>
  </si>
  <si>
    <t>ELP-074-08-N</t>
  </si>
  <si>
    <t>ELP-074-08-UF</t>
  </si>
  <si>
    <t>ELP-074-09-N</t>
  </si>
  <si>
    <t>ELP-074-10-N</t>
  </si>
  <si>
    <t>COE-075-01-N</t>
  </si>
  <si>
    <t>Coeus Official Store</t>
  </si>
  <si>
    <t>COE-075-01-RF</t>
  </si>
  <si>
    <t>Coeus Certified Refurbished</t>
  </si>
  <si>
    <t>COE-075-02-N</t>
  </si>
  <si>
    <t>COE-075-02-OB</t>
  </si>
  <si>
    <t>COE-075-02-RF</t>
  </si>
  <si>
    <t>COE-075-03-N</t>
  </si>
  <si>
    <t>COE-075-04-N</t>
  </si>
  <si>
    <t>COE-075-04-OB</t>
  </si>
  <si>
    <t>COE-075-04-RF</t>
  </si>
  <si>
    <t>COE-075-05-N</t>
  </si>
  <si>
    <t>COE-075-06-N</t>
  </si>
  <si>
    <t>COE-075-06-RF</t>
  </si>
  <si>
    <t>COE-075-07-N</t>
  </si>
  <si>
    <t>COE-075-07-RF</t>
  </si>
  <si>
    <t>COE-075-08-N</t>
  </si>
  <si>
    <t>COE-075-09-N</t>
  </si>
  <si>
    <t>COE-075-10-N</t>
  </si>
  <si>
    <t>HEP-076-01-N</t>
  </si>
  <si>
    <t>Hephaestus Official Store</t>
  </si>
  <si>
    <t>HEP-076-02-N</t>
  </si>
  <si>
    <t>HEP-076-03-N</t>
  </si>
  <si>
    <t>HEP-076-04-N</t>
  </si>
  <si>
    <t>HEP-076-04-RF</t>
  </si>
  <si>
    <t>HEP-076-05-N</t>
  </si>
  <si>
    <t>HEP-076-06-N</t>
  </si>
  <si>
    <t>HEP-076-07-N</t>
  </si>
  <si>
    <t>HEP-076-07-CL</t>
  </si>
  <si>
    <t>HEP-076-08-N</t>
  </si>
  <si>
    <t>HEP-076-09-N</t>
  </si>
  <si>
    <t>HEP-076-09-UG</t>
  </si>
  <si>
    <t>HEP-076-10-N</t>
  </si>
  <si>
    <t>LET-077-01-N</t>
  </si>
  <si>
    <t>Leto Official Store</t>
  </si>
  <si>
    <t>LET-077-02-N</t>
  </si>
  <si>
    <t>LET-077-02-OB</t>
  </si>
  <si>
    <t>LET-077-02-UG</t>
  </si>
  <si>
    <t>LET-077-03-N</t>
  </si>
  <si>
    <t>LET-077-04-N</t>
  </si>
  <si>
    <t>LET-077-05-N</t>
  </si>
  <si>
    <t>LET-077-06-N</t>
  </si>
  <si>
    <t>LET-077-07-N</t>
  </si>
  <si>
    <t>LET-077-08-N</t>
  </si>
  <si>
    <t>LET-077-09-N</t>
  </si>
  <si>
    <t>LET-077-09-UG</t>
  </si>
  <si>
    <t>LET-077-10-N</t>
  </si>
  <si>
    <t>COM-078-01-N</t>
  </si>
  <si>
    <t>Comus Official Store</t>
  </si>
  <si>
    <t>COM-078-01-RF</t>
  </si>
  <si>
    <t>Comus Certified Refurbished</t>
  </si>
  <si>
    <t>COM-078-02-N</t>
  </si>
  <si>
    <t>COM-078-02-OB</t>
  </si>
  <si>
    <t>COM-078-02-RF</t>
  </si>
  <si>
    <t>COM-078-03-N</t>
  </si>
  <si>
    <t>COM-078-04-N</t>
  </si>
  <si>
    <t>COM-078-05-N</t>
  </si>
  <si>
    <t>COM-078-06-N</t>
  </si>
  <si>
    <t>COM-078-07-N</t>
  </si>
  <si>
    <t>COM-078-07-OB</t>
  </si>
  <si>
    <t>COM-078-07-RF</t>
  </si>
  <si>
    <t>COM-078-08-N</t>
  </si>
  <si>
    <t>COM-078-09-N</t>
  </si>
  <si>
    <t>COM-078-10-N</t>
  </si>
  <si>
    <t>AGL-079-01-N</t>
  </si>
  <si>
    <t>Aglaea Official Store</t>
  </si>
  <si>
    <t>AGL-079-01-RF</t>
  </si>
  <si>
    <t>Aglaea Certified Refurbished</t>
  </si>
  <si>
    <t>AGL-079-02-N</t>
  </si>
  <si>
    <t>AGL-079-02-RF</t>
  </si>
  <si>
    <t>AGL-079-03-N</t>
  </si>
  <si>
    <t>AGL-079-04-N</t>
  </si>
  <si>
    <t>AGL-079-04-RF</t>
  </si>
  <si>
    <t>AGL-079-05-N</t>
  </si>
  <si>
    <t>AGL-079-06-N</t>
  </si>
  <si>
    <t>AGL-079-07-N</t>
  </si>
  <si>
    <t>AGL-079-08-N</t>
  </si>
  <si>
    <t>AGL-079-09-N</t>
  </si>
  <si>
    <t>AGL-079-10-N</t>
  </si>
  <si>
    <t>AGL-079-10-OB</t>
  </si>
  <si>
    <t>AGL-079-10-RF</t>
  </si>
  <si>
    <t>AET-080-01-N</t>
  </si>
  <si>
    <t>Aether Official Store</t>
  </si>
  <si>
    <t>AET-080-02-N</t>
  </si>
  <si>
    <t>AET-080-03-N</t>
  </si>
  <si>
    <t>AET-080-04-N</t>
  </si>
  <si>
    <t>AET-080-05-N</t>
  </si>
  <si>
    <t>AET-080-05-OB</t>
  </si>
  <si>
    <t>AET-080-06-N</t>
  </si>
  <si>
    <t>AET-080-07-N</t>
  </si>
  <si>
    <t>AET-080-07-OB</t>
  </si>
  <si>
    <t>AET-080-07-RF</t>
  </si>
  <si>
    <t>Aether Certified Refurbished</t>
  </si>
  <si>
    <t>AET-080-07-UE</t>
  </si>
  <si>
    <t>AET-080-08-N</t>
  </si>
  <si>
    <t>AET-080-09-N</t>
  </si>
  <si>
    <t>AET-080-10-N</t>
  </si>
  <si>
    <t>AET-080-10-OB</t>
  </si>
  <si>
    <t>THE-081-01-N</t>
  </si>
  <si>
    <t>Theia Official Store</t>
  </si>
  <si>
    <t>THE-081-02-N</t>
  </si>
  <si>
    <t>THE-081-03-N</t>
  </si>
  <si>
    <t>THE-081-04-N</t>
  </si>
  <si>
    <t>THE-081-05-N</t>
  </si>
  <si>
    <t>THE-081-06-N</t>
  </si>
  <si>
    <t>THE-081-07-N</t>
  </si>
  <si>
    <t>THE-081-08-N</t>
  </si>
  <si>
    <t>THE-081-09-N</t>
  </si>
  <si>
    <t>THE-081-10-N</t>
  </si>
  <si>
    <t>ALP-082-01-N</t>
  </si>
  <si>
    <t>Alpheus Official Store</t>
  </si>
  <si>
    <t>ALP-082-01-OB</t>
  </si>
  <si>
    <t>ALP-082-01-RF</t>
  </si>
  <si>
    <t>ALP-082-01-UG</t>
  </si>
  <si>
    <t>ALP-082-02-N</t>
  </si>
  <si>
    <t>ALP-082-03-N</t>
  </si>
  <si>
    <t>ALP-082-04-N</t>
  </si>
  <si>
    <t>ALP-082-05-N</t>
  </si>
  <si>
    <t>ALP-082-05-UG</t>
  </si>
  <si>
    <t>ALP-082-06-N</t>
  </si>
  <si>
    <t>ALP-082-07-N</t>
  </si>
  <si>
    <t>ALP-082-08-N</t>
  </si>
  <si>
    <t>ALP-082-09-N</t>
  </si>
  <si>
    <t>ALP-082-10-N</t>
  </si>
  <si>
    <t>PEI-083-01-N</t>
  </si>
  <si>
    <t>Peitho Official Store</t>
  </si>
  <si>
    <t>PEI-083-02-N</t>
  </si>
  <si>
    <t>PEI-083-03-N</t>
  </si>
  <si>
    <t>PEI-083-04-N</t>
  </si>
  <si>
    <t>PEI-083-04-CL</t>
  </si>
  <si>
    <t>PEI-083-05-N</t>
  </si>
  <si>
    <t>PEI-083-06-N</t>
  </si>
  <si>
    <t>PEI-083-07-N</t>
  </si>
  <si>
    <t>PEI-083-07-RF</t>
  </si>
  <si>
    <t>PEI-083-08-N</t>
  </si>
  <si>
    <t>PEI-083-09-N</t>
  </si>
  <si>
    <t>PEI-083-10-N</t>
  </si>
  <si>
    <t>EUP-084-01-N</t>
  </si>
  <si>
    <t>Eupheme Official Store</t>
  </si>
  <si>
    <t>EUP-084-02-N</t>
  </si>
  <si>
    <t>EUP-084-02-RF</t>
  </si>
  <si>
    <t>EUP-084-03-N</t>
  </si>
  <si>
    <t>EUP-084-04-N</t>
  </si>
  <si>
    <t>EUP-084-05-N</t>
  </si>
  <si>
    <t>EUP-084-06-N</t>
  </si>
  <si>
    <t>EUP-084-06-RF</t>
  </si>
  <si>
    <t>EUP-084-07-N</t>
  </si>
  <si>
    <t>EUP-084-08-N</t>
  </si>
  <si>
    <t>EUP-084-08-RF</t>
  </si>
  <si>
    <t>EUP-084-09-N</t>
  </si>
  <si>
    <t>EUP-084-09-CL</t>
  </si>
  <si>
    <t>EUP-084-10-N</t>
  </si>
  <si>
    <t>EUP-084-10-RF</t>
  </si>
  <si>
    <t>ERA-085-01-N</t>
  </si>
  <si>
    <t>Erato Official Store</t>
  </si>
  <si>
    <t>ERA-085-02-N</t>
  </si>
  <si>
    <t>ERA-085-03-N</t>
  </si>
  <si>
    <t>ERA-085-04-N</t>
  </si>
  <si>
    <t>ERA-085-05-N</t>
  </si>
  <si>
    <t>ERA-085-06-N</t>
  </si>
  <si>
    <t>ERA-085-07-N</t>
  </si>
  <si>
    <t>ERA-085-08-N</t>
  </si>
  <si>
    <t>ERA-085-09-N</t>
  </si>
  <si>
    <t>ERA-085-10-N</t>
  </si>
  <si>
    <t>LET-086-01-N</t>
  </si>
  <si>
    <t>Lethe Official Store</t>
  </si>
  <si>
    <t>LET-086-01-OB</t>
  </si>
  <si>
    <t>LET-086-01-RF</t>
  </si>
  <si>
    <t>Lethe Certified Refurbished</t>
  </si>
  <si>
    <t>LET-086-02-N</t>
  </si>
  <si>
    <t>LET-086-02-RF</t>
  </si>
  <si>
    <t>LET-086-03-N</t>
  </si>
  <si>
    <t>LET-086-03-RF</t>
  </si>
  <si>
    <t>LET-086-03-UE</t>
  </si>
  <si>
    <t>LET-086-04-N</t>
  </si>
  <si>
    <t>LET-086-04-OB</t>
  </si>
  <si>
    <t>LET-086-04-RF</t>
  </si>
  <si>
    <t>LET-086-05-N</t>
  </si>
  <si>
    <t>LET-086-06-N</t>
  </si>
  <si>
    <t>LET-086-07-N</t>
  </si>
  <si>
    <t>LET-086-08-N</t>
  </si>
  <si>
    <t>LET-086-08-OB</t>
  </si>
  <si>
    <t>LET-086-08-RF</t>
  </si>
  <si>
    <t>LET-086-09-N</t>
  </si>
  <si>
    <t>LET-086-09-OB</t>
  </si>
  <si>
    <t>LET-086-09-UE</t>
  </si>
  <si>
    <t>LET-086-10-N</t>
  </si>
  <si>
    <t>PHO-087-01-N</t>
  </si>
  <si>
    <t>Phorcys Official Store</t>
  </si>
  <si>
    <t>PHO-087-02-N</t>
  </si>
  <si>
    <t>PHO-087-02-OB</t>
  </si>
  <si>
    <t>PHO-087-02-RF</t>
  </si>
  <si>
    <t>Phorcys Certified Refurbished</t>
  </si>
  <si>
    <t>PHO-087-03-N</t>
  </si>
  <si>
    <t>PHO-087-03-OB</t>
  </si>
  <si>
    <t>PHO-087-03-RF</t>
  </si>
  <si>
    <t>PHO-087-04-N</t>
  </si>
  <si>
    <t>PHO-087-05-N</t>
  </si>
  <si>
    <t>PHO-087-06-N</t>
  </si>
  <si>
    <t>PHO-087-06-RF</t>
  </si>
  <si>
    <t>PHO-087-07-N</t>
  </si>
  <si>
    <t>PHO-087-08-N</t>
  </si>
  <si>
    <t>PHO-087-08-OB</t>
  </si>
  <si>
    <t>PHO-087-09-N</t>
  </si>
  <si>
    <t>PHO-087-09-OB</t>
  </si>
  <si>
    <t>PHO-087-09-RF</t>
  </si>
  <si>
    <t>PHO-087-09-UE</t>
  </si>
  <si>
    <t>PHO-087-10-N</t>
  </si>
  <si>
    <t>EUR-088-01-N</t>
  </si>
  <si>
    <t>Eurus Official Store</t>
  </si>
  <si>
    <t>EUR-088-02-N</t>
  </si>
  <si>
    <t>EUR-088-03-N</t>
  </si>
  <si>
    <t>EUR-088-03-OB</t>
  </si>
  <si>
    <t>EUR-088-03-RF</t>
  </si>
  <si>
    <t>Eurus Certified Refurbished</t>
  </si>
  <si>
    <t>EUR-088-04-N</t>
  </si>
  <si>
    <t>EUR-088-04-OB</t>
  </si>
  <si>
    <t>EUR-088-04-RF</t>
  </si>
  <si>
    <t>EUR-088-05-N</t>
  </si>
  <si>
    <t>EUR-088-05-OB</t>
  </si>
  <si>
    <t>EUR-088-05-RF</t>
  </si>
  <si>
    <t>EUR-088-06-N</t>
  </si>
  <si>
    <t>EUR-088-07-N</t>
  </si>
  <si>
    <t>EUR-088-08-N</t>
  </si>
  <si>
    <t>EUR-088-09-N</t>
  </si>
  <si>
    <t>EUR-088-10-N</t>
  </si>
  <si>
    <t>EUR-088-10-OB</t>
  </si>
  <si>
    <t>EUR-088-10-RF</t>
  </si>
  <si>
    <t>ALE-089-01-N</t>
  </si>
  <si>
    <t>Aletheia Official Store</t>
  </si>
  <si>
    <t>ALE-089-01-RF</t>
  </si>
  <si>
    <t>Aletheia Certified Refurbished</t>
  </si>
  <si>
    <t>ALE-089-02-N</t>
  </si>
  <si>
    <t>ALE-089-03-N</t>
  </si>
  <si>
    <t>ALE-089-04-N</t>
  </si>
  <si>
    <t>ALE-089-05-N</t>
  </si>
  <si>
    <t>ALE-089-06-N</t>
  </si>
  <si>
    <t>ALE-089-07-N</t>
  </si>
  <si>
    <t>ALE-089-07-RF</t>
  </si>
  <si>
    <t>ALE-089-08-N</t>
  </si>
  <si>
    <t>ALE-089-08-RF</t>
  </si>
  <si>
    <t>ALE-089-09-N</t>
  </si>
  <si>
    <t>ALE-089-09-OB</t>
  </si>
  <si>
    <t>ALE-089-09-RF</t>
  </si>
  <si>
    <t>ALE-089-10-N</t>
  </si>
  <si>
    <t>ANT-090-01-N</t>
  </si>
  <si>
    <t>Anteros Official Store</t>
  </si>
  <si>
    <t>ANT-090-02-N</t>
  </si>
  <si>
    <t>ANT-090-02-CL</t>
  </si>
  <si>
    <t>ANT-090-03-N</t>
  </si>
  <si>
    <t>ANT-090-04-N</t>
  </si>
  <si>
    <t>ANT-090-04-CL</t>
  </si>
  <si>
    <t>ANT-090-04-OB</t>
  </si>
  <si>
    <t>ANT-090-05-N</t>
  </si>
  <si>
    <t>ANT-090-06-N</t>
  </si>
  <si>
    <t>ANT-090-07-N</t>
  </si>
  <si>
    <t>ANT-090-08-N</t>
  </si>
  <si>
    <t>ANT-090-09-N</t>
  </si>
  <si>
    <t>ANT-090-10-N</t>
  </si>
  <si>
    <t>EPI-091-01-N</t>
  </si>
  <si>
    <t>Epimetheus Official Store</t>
  </si>
  <si>
    <t>EPI-091-01-CL</t>
  </si>
  <si>
    <t>EPI-091-01-UE</t>
  </si>
  <si>
    <t>EPI-091-01-UF</t>
  </si>
  <si>
    <t>EPI-091-02-N</t>
  </si>
  <si>
    <t>EPI-091-03-N</t>
  </si>
  <si>
    <t>EPI-091-04-N</t>
  </si>
  <si>
    <t>EPI-091-05-N</t>
  </si>
  <si>
    <t>EPI-091-06-N</t>
  </si>
  <si>
    <t>EPI-091-07-N</t>
  </si>
  <si>
    <t>EPI-091-08-N</t>
  </si>
  <si>
    <t>EPI-091-09-N</t>
  </si>
  <si>
    <t>EPI-091-09-RF</t>
  </si>
  <si>
    <t>EPI-091-09-UF</t>
  </si>
  <si>
    <t>EPI-091-10-N</t>
  </si>
  <si>
    <t>EPI-091-10-UE</t>
  </si>
  <si>
    <t>TRI-092-01-N</t>
  </si>
  <si>
    <t>Triton Official Store</t>
  </si>
  <si>
    <t>TRI-092-02-N</t>
  </si>
  <si>
    <t>TRI-092-02-OB</t>
  </si>
  <si>
    <t>TRI-092-02-RF</t>
  </si>
  <si>
    <t>Triton Certified Refurbished</t>
  </si>
  <si>
    <t>TRI-092-02-UE</t>
  </si>
  <si>
    <t>TRI-092-03-N</t>
  </si>
  <si>
    <t>TRI-092-04-N</t>
  </si>
  <si>
    <t>TRI-092-04-OB</t>
  </si>
  <si>
    <t>TRI-092-04-RF</t>
  </si>
  <si>
    <t>TRI-092-05-N</t>
  </si>
  <si>
    <t>TRI-092-06-N</t>
  </si>
  <si>
    <t>TRI-092-06-OB</t>
  </si>
  <si>
    <t>TRI-092-06-RF</t>
  </si>
  <si>
    <t>TRI-092-07-N</t>
  </si>
  <si>
    <t>TRI-092-08-N</t>
  </si>
  <si>
    <t>TRI-092-08-OB</t>
  </si>
  <si>
    <t>TRI-092-08-RF</t>
  </si>
  <si>
    <t>TRI-092-09-N</t>
  </si>
  <si>
    <t>TRI-092-10-N</t>
  </si>
  <si>
    <t>THE-093-01-N</t>
  </si>
  <si>
    <t>Thetis Official Store</t>
  </si>
  <si>
    <t>THE-093-02-N</t>
  </si>
  <si>
    <t>THE-093-03-N</t>
  </si>
  <si>
    <t>THE-093-04-N</t>
  </si>
  <si>
    <t>THE-093-05-N</t>
  </si>
  <si>
    <t>THE-093-06-N</t>
  </si>
  <si>
    <t>THE-093-07-N</t>
  </si>
  <si>
    <t>THE-093-08-N</t>
  </si>
  <si>
    <t>THE-093-09-N</t>
  </si>
  <si>
    <t>THE-093-10-N</t>
  </si>
  <si>
    <t>ADR-094-01-N</t>
  </si>
  <si>
    <t>Adrastea Official Store</t>
  </si>
  <si>
    <t>ADR-094-02-N</t>
  </si>
  <si>
    <t>ADR-094-03-N</t>
  </si>
  <si>
    <t>ADR-094-03-OB</t>
  </si>
  <si>
    <t>ADR-094-04-N</t>
  </si>
  <si>
    <t>ADR-094-05-N</t>
  </si>
  <si>
    <t>ADR-094-06-N</t>
  </si>
  <si>
    <t>ADR-094-07-N</t>
  </si>
  <si>
    <t>ADR-094-08-N</t>
  </si>
  <si>
    <t>ADR-094-09-N</t>
  </si>
  <si>
    <t>ADR-094-10-N</t>
  </si>
  <si>
    <t>LEU-095-01-N</t>
  </si>
  <si>
    <t>Leucothea Official Store</t>
  </si>
  <si>
    <t>LEU-095-01-CL</t>
  </si>
  <si>
    <t>LEU-095-02-N</t>
  </si>
  <si>
    <t>LEU-095-03-N</t>
  </si>
  <si>
    <t>LEU-095-04-N</t>
  </si>
  <si>
    <t>LEU-095-05-N</t>
  </si>
  <si>
    <t>LEU-095-06-N</t>
  </si>
  <si>
    <t>LEU-095-07-N</t>
  </si>
  <si>
    <t>LEU-095-08-N</t>
  </si>
  <si>
    <t>LEU-095-09-N</t>
  </si>
  <si>
    <t>LEU-095-10-N</t>
  </si>
  <si>
    <t>IAP-096-01-N</t>
  </si>
  <si>
    <t>Iapetus Official Store</t>
  </si>
  <si>
    <t>IAP-096-01-RF</t>
  </si>
  <si>
    <t>Iapetus Certified Refurbished</t>
  </si>
  <si>
    <t>IAP-096-02-N</t>
  </si>
  <si>
    <t>IAP-096-02-OB</t>
  </si>
  <si>
    <t>IAP-096-02-RF</t>
  </si>
  <si>
    <t>IAP-096-03-N</t>
  </si>
  <si>
    <t>IAP-096-04-N</t>
  </si>
  <si>
    <t>IAP-096-05-N</t>
  </si>
  <si>
    <t>IAP-096-06-N</t>
  </si>
  <si>
    <t>IAP-096-07-N</t>
  </si>
  <si>
    <t>IAP-096-08-N</t>
  </si>
  <si>
    <t>IAP-096-09-N</t>
  </si>
  <si>
    <t>IAP-096-09-OB</t>
  </si>
  <si>
    <t>IAP-096-09-RF</t>
  </si>
  <si>
    <t>IAP-096-10-N</t>
  </si>
  <si>
    <t>IAP-096-10-RF</t>
  </si>
  <si>
    <t>IAP-096-10-UE</t>
  </si>
  <si>
    <t>PAN-097-01-N</t>
  </si>
  <si>
    <t>Pan Official Store</t>
  </si>
  <si>
    <t>PAN-097-02-N</t>
  </si>
  <si>
    <t>PAN-097-03-N</t>
  </si>
  <si>
    <t>PAN-097-04-N</t>
  </si>
  <si>
    <t>PAN-097-05-N</t>
  </si>
  <si>
    <t>PAN-097-05-OB</t>
  </si>
  <si>
    <t>PAN-097-05-UF</t>
  </si>
  <si>
    <t>PAN-097-06-N</t>
  </si>
  <si>
    <t>PAN-097-06-CL</t>
  </si>
  <si>
    <t>PAN-097-06-RF</t>
  </si>
  <si>
    <t>PAN-097-06-UF</t>
  </si>
  <si>
    <t>PAN-097-07-N</t>
  </si>
  <si>
    <t>PAN-097-08-N</t>
  </si>
  <si>
    <t>PAN-097-09-N</t>
  </si>
  <si>
    <t>PAN-097-10-N</t>
  </si>
  <si>
    <t>PAN-097-10-UE</t>
  </si>
  <si>
    <t>PAN-097-10-UG</t>
  </si>
  <si>
    <t>ERE-098-01-N</t>
  </si>
  <si>
    <t>Erebus Official Store</t>
  </si>
  <si>
    <t>ERE-098-02-N</t>
  </si>
  <si>
    <t>ERE-098-03-N</t>
  </si>
  <si>
    <t>ERE-098-04-N</t>
  </si>
  <si>
    <t>ERE-098-05-N</t>
  </si>
  <si>
    <t>ERE-098-06-N</t>
  </si>
  <si>
    <t>ERE-098-07-N</t>
  </si>
  <si>
    <t>ERE-098-08-N</t>
  </si>
  <si>
    <t>ERE-098-09-N</t>
  </si>
  <si>
    <t>ERE-098-10-N</t>
  </si>
  <si>
    <t>DIK-099-01-N</t>
  </si>
  <si>
    <t>Dike Official Store</t>
  </si>
  <si>
    <t>DIK-099-01-RF</t>
  </si>
  <si>
    <t>Dike Certified Refurbished</t>
  </si>
  <si>
    <t>DIK-099-02-N</t>
  </si>
  <si>
    <t>DIK-099-03-N</t>
  </si>
  <si>
    <t>DIK-099-03-RF</t>
  </si>
  <si>
    <t>DIK-099-04-N</t>
  </si>
  <si>
    <t>DIK-099-04-RF</t>
  </si>
  <si>
    <t>DIK-099-05-N</t>
  </si>
  <si>
    <t>DIK-099-06-N</t>
  </si>
  <si>
    <t>DIK-099-07-N</t>
  </si>
  <si>
    <t>DIK-099-07-RF</t>
  </si>
  <si>
    <t>DIK-099-08-N</t>
  </si>
  <si>
    <t>DIK-099-09-N</t>
  </si>
  <si>
    <t>DIK-099-10-N</t>
  </si>
  <si>
    <t>PLU-100-01-N</t>
  </si>
  <si>
    <t>Plutus Official Store</t>
  </si>
  <si>
    <t>PLU-100-01-OB</t>
  </si>
  <si>
    <t>PLU-100-02-N</t>
  </si>
  <si>
    <t>PLU-100-03-N</t>
  </si>
  <si>
    <t>PLU-100-03-OB</t>
  </si>
  <si>
    <t>PLU-100-03-RF</t>
  </si>
  <si>
    <t>Plutus Certified Refurbished</t>
  </si>
  <si>
    <t>PLU-100-03-UE</t>
  </si>
  <si>
    <t>PLU-100-04-N</t>
  </si>
  <si>
    <t>PLU-100-04-RF</t>
  </si>
  <si>
    <t>PLU-100-05-N</t>
  </si>
  <si>
    <t>PLU-100-06-N</t>
  </si>
  <si>
    <t>PLU-100-07-N</t>
  </si>
  <si>
    <t>PLU-100-08-N</t>
  </si>
  <si>
    <t>PLU-100-09-N</t>
  </si>
  <si>
    <t>PLU-100-10-N</t>
  </si>
  <si>
    <t>PER-101-01-N</t>
  </si>
  <si>
    <t>Perses Official Store</t>
  </si>
  <si>
    <t>PER-101-01-RF</t>
  </si>
  <si>
    <t>PER-101-02-N</t>
  </si>
  <si>
    <t>PER-101-03-N</t>
  </si>
  <si>
    <t>PER-101-04-N</t>
  </si>
  <si>
    <t>PER-101-05-N</t>
  </si>
  <si>
    <t>PER-101-06-N</t>
  </si>
  <si>
    <t>PER-101-07-N</t>
  </si>
  <si>
    <t>PER-101-07-OB</t>
  </si>
  <si>
    <t>3 year limited (full manufacturer warranty)</t>
  </si>
  <si>
    <t>PER-101-07-RF</t>
  </si>
  <si>
    <t>PER-101-07-UG</t>
  </si>
  <si>
    <t>PER-101-08-N</t>
  </si>
  <si>
    <t>PER-101-09-N</t>
  </si>
  <si>
    <t>PER-101-10-N</t>
  </si>
  <si>
    <t>PHE-102-01-N</t>
  </si>
  <si>
    <t>Pheme Official Store</t>
  </si>
  <si>
    <t>PHE-102-02-N</t>
  </si>
  <si>
    <t>PHE-102-03-N</t>
  </si>
  <si>
    <t>PHE-102-04-N</t>
  </si>
  <si>
    <t>PHE-102-05-N</t>
  </si>
  <si>
    <t>PHE-102-06-N</t>
  </si>
  <si>
    <t>PHE-102-07-N</t>
  </si>
  <si>
    <t>PHE-102-08-N</t>
  </si>
  <si>
    <t>PHE-102-09-N</t>
  </si>
  <si>
    <t>PHE-102-10-N</t>
  </si>
  <si>
    <t>PHE-102-10-OB</t>
  </si>
  <si>
    <t>HER-103-01-N</t>
  </si>
  <si>
    <t>Hermes Official Store</t>
  </si>
  <si>
    <t>HER-103-02-N</t>
  </si>
  <si>
    <t>HER-103-03-N</t>
  </si>
  <si>
    <t>HER-103-04-N</t>
  </si>
  <si>
    <t>HER-103-05-N</t>
  </si>
  <si>
    <t>HER-103-06-N</t>
  </si>
  <si>
    <t>HER-103-06-RF</t>
  </si>
  <si>
    <t>HER-103-07-N</t>
  </si>
  <si>
    <t>HER-103-08-N</t>
  </si>
  <si>
    <t>HER-103-09-N</t>
  </si>
  <si>
    <t>HER-103-10-N</t>
  </si>
  <si>
    <t>EUR-104-01-N</t>
  </si>
  <si>
    <t>Eurybia Official Store</t>
  </si>
  <si>
    <t>EUR-104-02-N</t>
  </si>
  <si>
    <t>EUR-104-03-N</t>
  </si>
  <si>
    <t>EUR-104-04-N</t>
  </si>
  <si>
    <t>EUR-104-05-N</t>
  </si>
  <si>
    <t>EUR-104-05-OB</t>
  </si>
  <si>
    <t>6 year limited (full manufacturer warranty)</t>
  </si>
  <si>
    <t>EUR-104-06-N</t>
  </si>
  <si>
    <t>EUR-104-06-OB</t>
  </si>
  <si>
    <t>7 year limited (full manufacturer warranty)</t>
  </si>
  <si>
    <t>EUR-104-07-N</t>
  </si>
  <si>
    <t>EUR-104-07-OB</t>
  </si>
  <si>
    <t>Limited lifetime (full manufacturer warranty)</t>
  </si>
  <si>
    <t>EUR-104-08-N</t>
  </si>
  <si>
    <t>EUR-104-09-N</t>
  </si>
  <si>
    <t>EUR-104-10-N</t>
  </si>
  <si>
    <t>CRO-105-01-N</t>
  </si>
  <si>
    <t>Cronus Official Store</t>
  </si>
  <si>
    <t>CRO-105-02-N</t>
  </si>
  <si>
    <t>CRO-105-03-N</t>
  </si>
  <si>
    <t>CRO-105-04-N</t>
  </si>
  <si>
    <t>CRO-105-05-N</t>
  </si>
  <si>
    <t>CRO-105-05-CL</t>
  </si>
  <si>
    <t>CRO-105-05-UG</t>
  </si>
  <si>
    <t>CRO-105-06-N</t>
  </si>
  <si>
    <t>CRO-105-06-CL</t>
  </si>
  <si>
    <t>CRO-105-07-N</t>
  </si>
  <si>
    <t>CRO-105-08-N</t>
  </si>
  <si>
    <t>CRO-105-09-N</t>
  </si>
  <si>
    <t>CRO-105-10-N</t>
  </si>
  <si>
    <t>CRO-105-10-UG</t>
  </si>
  <si>
    <t>HAR-106-01-N</t>
  </si>
  <si>
    <t>Harmonia Official Store</t>
  </si>
  <si>
    <t>HAR-106-02-N</t>
  </si>
  <si>
    <t>HAR-106-03-N</t>
  </si>
  <si>
    <t>HAR-106-04-N</t>
  </si>
  <si>
    <t>HAR-106-05-N</t>
  </si>
  <si>
    <t>HAR-106-06-N</t>
  </si>
  <si>
    <t>HAR-106-07-N</t>
  </si>
  <si>
    <t>HAR-106-08-N</t>
  </si>
  <si>
    <t>HAR-106-08-CL</t>
  </si>
  <si>
    <t>HAR-106-08-RF</t>
  </si>
  <si>
    <t>HAR-106-08-UG</t>
  </si>
  <si>
    <t>HAR-106-09-N</t>
  </si>
  <si>
    <t>HAR-106-10-N</t>
  </si>
  <si>
    <t>HAR-106-10-UE</t>
  </si>
  <si>
    <t>HAR-106-10-UG</t>
  </si>
  <si>
    <t>BIA-107-01-N</t>
  </si>
  <si>
    <t>Bia Official Store</t>
  </si>
  <si>
    <t>BIA-107-02-N</t>
  </si>
  <si>
    <t>BIA-107-03-N</t>
  </si>
  <si>
    <t>BIA-107-04-N</t>
  </si>
  <si>
    <t>BIA-107-05-N</t>
  </si>
  <si>
    <t>BIA-107-06-N</t>
  </si>
  <si>
    <t>BIA-107-07-N</t>
  </si>
  <si>
    <t>BIA-107-07-OB</t>
  </si>
  <si>
    <t>BIA-107-07-RF</t>
  </si>
  <si>
    <t>Bia Certified Refurbished</t>
  </si>
  <si>
    <t>BIA-107-08-N</t>
  </si>
  <si>
    <t>BIA-107-08-RF</t>
  </si>
  <si>
    <t>BIA-107-09-N</t>
  </si>
  <si>
    <t>BIA-107-09-OB</t>
  </si>
  <si>
    <t>BIA-107-09-RF</t>
  </si>
  <si>
    <t>BIA-107-10-N</t>
  </si>
  <si>
    <t>BIA-107-10-OB</t>
  </si>
  <si>
    <t>BIA-107-10-RF</t>
  </si>
  <si>
    <t>NOT-108-01-N</t>
  </si>
  <si>
    <t>Notus Official Store</t>
  </si>
  <si>
    <t>NOT-108-02-N</t>
  </si>
  <si>
    <t>NOT-108-02-OB</t>
  </si>
  <si>
    <t>NOT-108-02-RF</t>
  </si>
  <si>
    <t>NOT-108-03-N</t>
  </si>
  <si>
    <t>NOT-108-03-UE</t>
  </si>
  <si>
    <t>NOT-108-04-N</t>
  </si>
  <si>
    <t>NOT-108-05-N</t>
  </si>
  <si>
    <t>NOT-108-06-N</t>
  </si>
  <si>
    <t>NOT-108-07-N</t>
  </si>
  <si>
    <t>NOT-108-08-N</t>
  </si>
  <si>
    <t>NOT-108-09-N</t>
  </si>
  <si>
    <t>NOT-108-10-N</t>
  </si>
  <si>
    <t>APO-109-01-N</t>
  </si>
  <si>
    <t>Apollo Official Store</t>
  </si>
  <si>
    <t>APO-109-02-N</t>
  </si>
  <si>
    <t>APO-109-02-OB</t>
  </si>
  <si>
    <t>APO-109-02-RF</t>
  </si>
  <si>
    <t>Apollo Certified Refurbished</t>
  </si>
  <si>
    <t>APO-109-03-N</t>
  </si>
  <si>
    <t>APO-109-03-RF</t>
  </si>
  <si>
    <t>APO-109-04-N</t>
  </si>
  <si>
    <t>APO-109-04-RF</t>
  </si>
  <si>
    <t>APO-109-05-N</t>
  </si>
  <si>
    <t>APO-109-06-N</t>
  </si>
  <si>
    <t>APO-109-07-N</t>
  </si>
  <si>
    <t>APO-109-08-N</t>
  </si>
  <si>
    <t>APO-109-09-N</t>
  </si>
  <si>
    <t>APO-109-10-N</t>
  </si>
  <si>
    <t>APO-109-10-RF</t>
  </si>
  <si>
    <t>APA-110-01-N</t>
  </si>
  <si>
    <t>Apate Official Store</t>
  </si>
  <si>
    <t>APA-110-02-N</t>
  </si>
  <si>
    <t>APA-110-03-N</t>
  </si>
  <si>
    <t>APA-110-04-N</t>
  </si>
  <si>
    <t>APA-110-05-N</t>
  </si>
  <si>
    <t>APA-110-05-OB</t>
  </si>
  <si>
    <t>5 year limited (full manufacturer warranty)</t>
  </si>
  <si>
    <t>APA-110-05-UE</t>
  </si>
  <si>
    <t>APA-110-06-N</t>
  </si>
  <si>
    <t>APA-110-07-N</t>
  </si>
  <si>
    <t>APA-110-07-OB</t>
  </si>
  <si>
    <t>APA-110-07-UG</t>
  </si>
  <si>
    <t>APA-110-08-N</t>
  </si>
  <si>
    <t>APA-110-09-N</t>
  </si>
  <si>
    <t>APA-110-10-N</t>
  </si>
  <si>
    <t>EOS-111-01-N</t>
  </si>
  <si>
    <t>Eos Official Store</t>
  </si>
  <si>
    <t>EOS-111-02-N</t>
  </si>
  <si>
    <t>EOS-111-02-OB</t>
  </si>
  <si>
    <t>EOS-111-03-N</t>
  </si>
  <si>
    <t>EOS-111-04-N</t>
  </si>
  <si>
    <t>EOS-111-05-N</t>
  </si>
  <si>
    <t>EOS-111-06-N</t>
  </si>
  <si>
    <t>EOS-111-07-N</t>
  </si>
  <si>
    <t>EOS-111-07-RF</t>
  </si>
  <si>
    <t>Eos Certified Refurbished</t>
  </si>
  <si>
    <t>EOS-111-08-N</t>
  </si>
  <si>
    <t>EOS-111-08-OB</t>
  </si>
  <si>
    <t>EOS-111-08-RF</t>
  </si>
  <si>
    <t>EOS-111-08-UE</t>
  </si>
  <si>
    <t>EOS-111-09-N</t>
  </si>
  <si>
    <t>EOS-111-09-RF</t>
  </si>
  <si>
    <t>EOS-111-10-N</t>
  </si>
  <si>
    <t>EIR-112-01-N</t>
  </si>
  <si>
    <t>Eirene Official Store</t>
  </si>
  <si>
    <t>EIR-112-01-RF</t>
  </si>
  <si>
    <t>Eirene Certified Refurbished</t>
  </si>
  <si>
    <t>EIR-112-02-N</t>
  </si>
  <si>
    <t>EIR-112-02-RF</t>
  </si>
  <si>
    <t>EIR-112-03-N</t>
  </si>
  <si>
    <t>EIR-112-04-N</t>
  </si>
  <si>
    <t>EIR-112-05-N</t>
  </si>
  <si>
    <t>EIR-112-05-OB</t>
  </si>
  <si>
    <t>EIR-112-05-UE</t>
  </si>
  <si>
    <t>EIR-112-06-N</t>
  </si>
  <si>
    <t>EIR-112-06-OB</t>
  </si>
  <si>
    <t>EIR-112-06-RF</t>
  </si>
  <si>
    <t>EIR-112-07-N</t>
  </si>
  <si>
    <t>EIR-112-07-OB</t>
  </si>
  <si>
    <t>EIR-112-07-RF</t>
  </si>
  <si>
    <t>EIR-112-08-N</t>
  </si>
  <si>
    <t>EIR-112-09-N</t>
  </si>
  <si>
    <t>EIR-112-10-N</t>
  </si>
  <si>
    <t>URA-113-01-N</t>
  </si>
  <si>
    <t>Uranus Official Store</t>
  </si>
  <si>
    <t>URA-113-02-N</t>
  </si>
  <si>
    <t>URA-113-03-N</t>
  </si>
  <si>
    <t>URA-113-04-N</t>
  </si>
  <si>
    <t>URA-113-05-N</t>
  </si>
  <si>
    <t>URA-113-06-N</t>
  </si>
  <si>
    <t>URA-113-07-N</t>
  </si>
  <si>
    <t>URA-113-08-N</t>
  </si>
  <si>
    <t>URA-113-09-N</t>
  </si>
  <si>
    <t>URA-113-10-N</t>
  </si>
  <si>
    <t>ENY-114-01-N</t>
  </si>
  <si>
    <t>Enyo Official Store</t>
  </si>
  <si>
    <t>ENY-114-02-N</t>
  </si>
  <si>
    <t>ENY-114-02-OB</t>
  </si>
  <si>
    <t>ENY-114-02-RF</t>
  </si>
  <si>
    <t>Enyo Certified Refurbished</t>
  </si>
  <si>
    <t>ENY-114-03-N</t>
  </si>
  <si>
    <t>ENY-114-04-N</t>
  </si>
  <si>
    <t>ENY-114-05-N</t>
  </si>
  <si>
    <t>ENY-114-06-N</t>
  </si>
  <si>
    <t>ENY-114-07-N</t>
  </si>
  <si>
    <t>ENY-114-08-N</t>
  </si>
  <si>
    <t>ENY-114-08-OB</t>
  </si>
  <si>
    <t>ENY-114-08-RF</t>
  </si>
  <si>
    <t>ENY-114-08-UE</t>
  </si>
  <si>
    <t>ENY-114-09-N</t>
  </si>
  <si>
    <t>ENY-114-10-N</t>
  </si>
  <si>
    <t>ENY-114-10-OB</t>
  </si>
  <si>
    <t>ENY-114-10-RF</t>
  </si>
  <si>
    <t>NYX-115-01-N</t>
  </si>
  <si>
    <t>Nyx Official Store</t>
  </si>
  <si>
    <t>NYX-115-02-N</t>
  </si>
  <si>
    <t>NYX-115-03-N</t>
  </si>
  <si>
    <t>NYX-115-04-N</t>
  </si>
  <si>
    <t>NYX-115-05-N</t>
  </si>
  <si>
    <t>NYX-115-06-N</t>
  </si>
  <si>
    <t>NYX-115-07-N</t>
  </si>
  <si>
    <t>NYX-115-08-N</t>
  </si>
  <si>
    <t>NYX-115-09-N</t>
  </si>
  <si>
    <t>NYX-115-10-N</t>
  </si>
  <si>
    <t>HES-116-01-N</t>
  </si>
  <si>
    <t>Hestia Official Store</t>
  </si>
  <si>
    <t>HES-116-02-N</t>
  </si>
  <si>
    <t>HES-116-03-N</t>
  </si>
  <si>
    <t>HES-116-03-OB</t>
  </si>
  <si>
    <t>HES-116-03-RF</t>
  </si>
  <si>
    <t>Hestia Certified Refurbished</t>
  </si>
  <si>
    <t>HES-116-04-N</t>
  </si>
  <si>
    <t>HES-116-05-N</t>
  </si>
  <si>
    <t>HES-116-05-OB</t>
  </si>
  <si>
    <t>HES-116-05-RF</t>
  </si>
  <si>
    <t>HES-116-06-N</t>
  </si>
  <si>
    <t>HES-116-07-N</t>
  </si>
  <si>
    <t>HES-116-07-RF</t>
  </si>
  <si>
    <t>HES-116-08-N</t>
  </si>
  <si>
    <t>HES-116-09-N</t>
  </si>
  <si>
    <t>HES-116-09-RF</t>
  </si>
  <si>
    <t>HES-116-10-N</t>
  </si>
  <si>
    <t>HEM-117-01-N</t>
  </si>
  <si>
    <t>Hemera Official Store</t>
  </si>
  <si>
    <t>HEM-117-02-N</t>
  </si>
  <si>
    <t>HEM-117-03-N</t>
  </si>
  <si>
    <t>HEM-117-04-N</t>
  </si>
  <si>
    <t>HEM-117-05-N</t>
  </si>
  <si>
    <t>HEM-117-06-N</t>
  </si>
  <si>
    <t>HEM-117-07-N</t>
  </si>
  <si>
    <t>HEM-117-08-N</t>
  </si>
  <si>
    <t>HEM-117-09-N</t>
  </si>
  <si>
    <t>HEM-117-10-N</t>
  </si>
  <si>
    <t>DIO-118-01-N</t>
  </si>
  <si>
    <t>Dionysus Official Store</t>
  </si>
  <si>
    <t>DIO-118-02-N</t>
  </si>
  <si>
    <t>DIO-118-03-N</t>
  </si>
  <si>
    <t>DIO-118-04-N</t>
  </si>
  <si>
    <t>DIO-118-05-N</t>
  </si>
  <si>
    <t>DIO-118-06-N</t>
  </si>
  <si>
    <t>DIO-118-07-N</t>
  </si>
  <si>
    <t>DIO-118-08-N</t>
  </si>
  <si>
    <t>DIO-118-09-N</t>
  </si>
  <si>
    <t>DIO-118-10-N</t>
  </si>
  <si>
    <t>HAD-119-01-N</t>
  </si>
  <si>
    <t>Hades Official Store</t>
  </si>
  <si>
    <t>HAD-119-02-N</t>
  </si>
  <si>
    <t>HAD-119-03-N</t>
  </si>
  <si>
    <t>HAD-119-04-N</t>
  </si>
  <si>
    <t>HAD-119-05-N</t>
  </si>
  <si>
    <t>HAD-119-06-N</t>
  </si>
  <si>
    <t>HAD-119-07-N</t>
  </si>
  <si>
    <t>HAD-119-08-N</t>
  </si>
  <si>
    <t>HAD-119-09-N</t>
  </si>
  <si>
    <t>HAD-119-10-N</t>
  </si>
  <si>
    <t>EUT-120-01-N</t>
  </si>
  <si>
    <t>Euterpe Official Store</t>
  </si>
  <si>
    <t>EUT-120-01-OB</t>
  </si>
  <si>
    <t>EUT-120-01-RF</t>
  </si>
  <si>
    <t>Euterpe Certified Refurbished</t>
  </si>
  <si>
    <t>EUT-120-02-N</t>
  </si>
  <si>
    <t>EUT-120-02-RF</t>
  </si>
  <si>
    <t>EUT-120-03-N</t>
  </si>
  <si>
    <t>EUT-120-04-N</t>
  </si>
  <si>
    <t>EUT-120-05-N</t>
  </si>
  <si>
    <t>EUT-120-06-N</t>
  </si>
  <si>
    <t>EUT-120-07-N</t>
  </si>
  <si>
    <t>EUT-120-08-N</t>
  </si>
  <si>
    <t>EUT-120-08-RF</t>
  </si>
  <si>
    <t>EUT-120-09-N</t>
  </si>
  <si>
    <t>EUT-120-10-N</t>
  </si>
  <si>
    <t>HYM-121-01-N</t>
  </si>
  <si>
    <t>Hymenaeus Official Store</t>
  </si>
  <si>
    <t>HYM-121-02-N</t>
  </si>
  <si>
    <t>HYM-121-02-CL</t>
  </si>
  <si>
    <t>HYM-121-03-N</t>
  </si>
  <si>
    <t>HYM-121-04-N</t>
  </si>
  <si>
    <t>HYM-121-05-N</t>
  </si>
  <si>
    <t>HYM-121-06-N</t>
  </si>
  <si>
    <t>HYM-121-07-N</t>
  </si>
  <si>
    <t>HYM-121-07-RF</t>
  </si>
  <si>
    <t>HYM-121-08-N</t>
  </si>
  <si>
    <t>HYM-121-09-N</t>
  </si>
  <si>
    <t>HYM-121-09-RF</t>
  </si>
  <si>
    <t>HYM-121-10-N</t>
  </si>
  <si>
    <t>ATL-122-01-N</t>
  </si>
  <si>
    <t>Atlas Official Store</t>
  </si>
  <si>
    <t>ATL-122-01-RF</t>
  </si>
  <si>
    <t>Atlas Certified Refurbished</t>
  </si>
  <si>
    <t>ATL-122-02-N</t>
  </si>
  <si>
    <t>ATL-122-03-N</t>
  </si>
  <si>
    <t>ATL-122-04-N</t>
  </si>
  <si>
    <t>ATL-122-04-RF</t>
  </si>
  <si>
    <t>ATL-122-05-N</t>
  </si>
  <si>
    <t>ATL-122-05-RF</t>
  </si>
  <si>
    <t>ATL-122-06-N</t>
  </si>
  <si>
    <t>ATL-122-06-RF</t>
  </si>
  <si>
    <t>ATL-122-07-N</t>
  </si>
  <si>
    <t>ATL-122-07-RF</t>
  </si>
  <si>
    <t>ATL-122-08-N</t>
  </si>
  <si>
    <t>ATL-122-09-N</t>
  </si>
  <si>
    <t>ATL-122-10-N</t>
  </si>
  <si>
    <t>HYP-123-01-N</t>
  </si>
  <si>
    <t>Hyperion Official Store</t>
  </si>
  <si>
    <t>HYP-123-02-N</t>
  </si>
  <si>
    <t>HYP-123-03-N</t>
  </si>
  <si>
    <t>HYP-123-04-N</t>
  </si>
  <si>
    <t>HYP-123-05-N</t>
  </si>
  <si>
    <t>HYP-123-06-N</t>
  </si>
  <si>
    <t>HYP-123-07-N</t>
  </si>
  <si>
    <t>HYP-123-08-N</t>
  </si>
  <si>
    <t>HYP-123-09-N</t>
  </si>
  <si>
    <t>HYP-123-10-N</t>
  </si>
  <si>
    <t>EUC-124-01-N</t>
  </si>
  <si>
    <t>Eucleia Official Store</t>
  </si>
  <si>
    <t>EUC-124-02-N</t>
  </si>
  <si>
    <t>EUC-124-03-N</t>
  </si>
  <si>
    <t>EUC-124-04-N</t>
  </si>
  <si>
    <t>EUC-124-05-N</t>
  </si>
  <si>
    <t>EUC-124-06-N</t>
  </si>
  <si>
    <t>EUC-124-07-N</t>
  </si>
  <si>
    <t>EUC-124-08-N</t>
  </si>
  <si>
    <t>EUC-124-09-N</t>
  </si>
  <si>
    <t>EUC-124-10-N</t>
  </si>
  <si>
    <t>GAI-125-01-N</t>
  </si>
  <si>
    <t>Gaia Official Store</t>
  </si>
  <si>
    <t>GAI-125-02-N</t>
  </si>
  <si>
    <t>GAI-125-03-N</t>
  </si>
  <si>
    <t>GAI-125-04-N</t>
  </si>
  <si>
    <t>GAI-125-05-N</t>
  </si>
  <si>
    <t>GAI-125-06-N</t>
  </si>
  <si>
    <t>GAI-125-07-N</t>
  </si>
  <si>
    <t>GAI-125-08-N</t>
  </si>
  <si>
    <t>GAI-125-09-N</t>
  </si>
  <si>
    <t>GAI-125-10-N</t>
  </si>
  <si>
    <t>THA-126-01-N</t>
  </si>
  <si>
    <t>Thalassa Official Store</t>
  </si>
  <si>
    <t>THA-126-02-N</t>
  </si>
  <si>
    <t>THA-126-02-RF</t>
  </si>
  <si>
    <t>Thalassa Certified Refurbished</t>
  </si>
  <si>
    <t>THA-126-03-N</t>
  </si>
  <si>
    <t>THA-126-04-N</t>
  </si>
  <si>
    <t>THA-126-04-RF</t>
  </si>
  <si>
    <t>THA-126-05-N</t>
  </si>
  <si>
    <t>THA-126-05-RF</t>
  </si>
  <si>
    <t>THA-126-06-N</t>
  </si>
  <si>
    <t>THA-126-07-N</t>
  </si>
  <si>
    <t>THA-126-07-RF</t>
  </si>
  <si>
    <t>THA-126-08-N</t>
  </si>
  <si>
    <t>THA-126-09-N</t>
  </si>
  <si>
    <t>THA-126-10-N</t>
  </si>
  <si>
    <t>PAL-127-01-N</t>
  </si>
  <si>
    <t>Palaemon Official Store</t>
  </si>
  <si>
    <t>PAL-127-02-N</t>
  </si>
  <si>
    <t>PAL-127-03-N</t>
  </si>
  <si>
    <t>PAL-127-04-N</t>
  </si>
  <si>
    <t>PAL-127-05-N</t>
  </si>
  <si>
    <t>PAL-127-06-N</t>
  </si>
  <si>
    <t>PAL-127-07-N</t>
  </si>
  <si>
    <t>PAL-127-08-N</t>
  </si>
  <si>
    <t>PAL-127-08-CL</t>
  </si>
  <si>
    <t>PAL-127-09-N</t>
  </si>
  <si>
    <t>PAL-127-10-N</t>
  </si>
  <si>
    <t>PAL-127-10-RF</t>
  </si>
  <si>
    <t>DIO-128-01-N</t>
  </si>
  <si>
    <t>Dione Official Store</t>
  </si>
  <si>
    <t>DIO-128-01-CL</t>
  </si>
  <si>
    <t>DIO-128-02-N</t>
  </si>
  <si>
    <t>DIO-128-03-N</t>
  </si>
  <si>
    <t>DIO-128-04-N</t>
  </si>
  <si>
    <t>DIO-128-05-N</t>
  </si>
  <si>
    <t>DIO-128-06-N</t>
  </si>
  <si>
    <t>DIO-128-07-N</t>
  </si>
  <si>
    <t>DIO-128-07-RF</t>
  </si>
  <si>
    <t>DIO-128-08-N</t>
  </si>
  <si>
    <t>DIO-128-09-N</t>
  </si>
  <si>
    <t>DIO-128-10-N</t>
  </si>
  <si>
    <t>HER-129-01-N</t>
  </si>
  <si>
    <t>Hera Official Store</t>
  </si>
  <si>
    <t>HER-129-02-N</t>
  </si>
  <si>
    <t>HER-129-02-OB</t>
  </si>
  <si>
    <t>HER-129-03-N</t>
  </si>
  <si>
    <t>HER-129-04-N</t>
  </si>
  <si>
    <t>HER-129-05-N</t>
  </si>
  <si>
    <t>HER-129-06-N</t>
  </si>
  <si>
    <t>HER-129-07-N</t>
  </si>
  <si>
    <t>HER-129-08-N</t>
  </si>
  <si>
    <t>HER-129-08-UG</t>
  </si>
  <si>
    <t>HER-129-08-UF</t>
  </si>
  <si>
    <t>HER-129-09-N</t>
  </si>
  <si>
    <t>HER-129-09-UE</t>
  </si>
  <si>
    <t>HER-129-09-UG</t>
  </si>
  <si>
    <t>HER-129-10-N</t>
  </si>
  <si>
    <t>IRI-130-01-N</t>
  </si>
  <si>
    <t>Iris Official Store</t>
  </si>
  <si>
    <t>IRI-130-02-N</t>
  </si>
  <si>
    <t>IRI-130-03-N</t>
  </si>
  <si>
    <t>IRI-130-03-RF</t>
  </si>
  <si>
    <t>Iris Certified Refurbished</t>
  </si>
  <si>
    <t>IRI-130-03-UE</t>
  </si>
  <si>
    <t>IRI-130-04-N</t>
  </si>
  <si>
    <t>IRI-130-05-N</t>
  </si>
  <si>
    <t>IRI-130-06-N</t>
  </si>
  <si>
    <t>IRI-130-06-OB</t>
  </si>
  <si>
    <t>IRI-130-06-RF</t>
  </si>
  <si>
    <t>IRI-130-07-N</t>
  </si>
  <si>
    <t>IRI-130-08-N</t>
  </si>
  <si>
    <t>IRI-130-08-OB</t>
  </si>
  <si>
    <t>IRI-130-08-RF</t>
  </si>
  <si>
    <t>IRI-130-08-UE</t>
  </si>
  <si>
    <t>IRI-130-09-N</t>
  </si>
  <si>
    <t>IRI-130-10-N</t>
  </si>
  <si>
    <t>IRI-130-10-RF</t>
  </si>
  <si>
    <t>CET-131-01-N</t>
  </si>
  <si>
    <t>Ceto Official Store</t>
  </si>
  <si>
    <t>CET-131-02-N</t>
  </si>
  <si>
    <t>CET-131-02-RF</t>
  </si>
  <si>
    <t>Ceto Certified Refurbished</t>
  </si>
  <si>
    <t>CET-131-02-UE</t>
  </si>
  <si>
    <t>CET-131-03-N</t>
  </si>
  <si>
    <t>CET-131-03-OB</t>
  </si>
  <si>
    <t>CET-131-03-RF</t>
  </si>
  <si>
    <t>CET-131-04-N</t>
  </si>
  <si>
    <t>CET-131-04-RF</t>
  </si>
  <si>
    <t>CET-131-05-N</t>
  </si>
  <si>
    <t>CET-131-05-OB</t>
  </si>
  <si>
    <t>CET-131-06-N</t>
  </si>
  <si>
    <t>CET-131-07-N</t>
  </si>
  <si>
    <t>CET-131-08-N</t>
  </si>
  <si>
    <t>CET-131-09-N</t>
  </si>
  <si>
    <t>CET-131-10-N</t>
  </si>
  <si>
    <t>CET-131-10-RF</t>
  </si>
  <si>
    <t>NIK-132-01-N</t>
  </si>
  <si>
    <t>Nike Official Store</t>
  </si>
  <si>
    <t>NIK-132-02-N</t>
  </si>
  <si>
    <t>NIK-132-03-N</t>
  </si>
  <si>
    <t>NIK-132-04-N</t>
  </si>
  <si>
    <t>NIK-132-05-N</t>
  </si>
  <si>
    <t>NIK-132-06-N</t>
  </si>
  <si>
    <t>NIK-132-07-N</t>
  </si>
  <si>
    <t>NIK-132-08-N</t>
  </si>
  <si>
    <t>NIK-132-08-OB</t>
  </si>
  <si>
    <t>NIK-132-09-N</t>
  </si>
  <si>
    <t>NIK-132-10-N</t>
  </si>
  <si>
    <t>GER-133-01-N</t>
  </si>
  <si>
    <t>Geras Official Store</t>
  </si>
  <si>
    <t>GER-133-02-N</t>
  </si>
  <si>
    <t>GER-133-03-N</t>
  </si>
  <si>
    <t>GER-133-04-N</t>
  </si>
  <si>
    <t>GER-133-05-N</t>
  </si>
  <si>
    <t>GER-133-06-N</t>
  </si>
  <si>
    <t>GER-133-07-N</t>
  </si>
  <si>
    <t>GER-133-08-N</t>
  </si>
  <si>
    <t>GER-133-09-N</t>
  </si>
  <si>
    <t>GER-133-10-N</t>
  </si>
  <si>
    <t>ERO-134-01-N</t>
  </si>
  <si>
    <t>Eros Official Store</t>
  </si>
  <si>
    <t>ERO-134-02-N</t>
  </si>
  <si>
    <t>ERO-134-03-N</t>
  </si>
  <si>
    <t>ERO-134-04-N</t>
  </si>
  <si>
    <t>ERO-134-05-N</t>
  </si>
  <si>
    <t>ERO-134-06-N</t>
  </si>
  <si>
    <t>ERO-134-07-N</t>
  </si>
  <si>
    <t>ERO-134-08-N</t>
  </si>
  <si>
    <t>ERO-134-09-N</t>
  </si>
  <si>
    <t>ERO-134-10-N</t>
  </si>
  <si>
    <t>AID-135-01-N</t>
  </si>
  <si>
    <t>Aidos Official Store</t>
  </si>
  <si>
    <t>AID-135-02-N</t>
  </si>
  <si>
    <t>AID-135-03-N</t>
  </si>
  <si>
    <t>AID-135-04-N</t>
  </si>
  <si>
    <t>AID-135-05-N</t>
  </si>
  <si>
    <t>AID-135-06-N</t>
  </si>
  <si>
    <t>AID-135-07-N</t>
  </si>
  <si>
    <t>AID-135-08-N</t>
  </si>
  <si>
    <t>AID-135-09-N</t>
  </si>
  <si>
    <t>AID-135-10-N</t>
  </si>
  <si>
    <t>URA-136-01-N</t>
  </si>
  <si>
    <t>Urania Official Store</t>
  </si>
  <si>
    <t>URA-136-01-OB</t>
  </si>
  <si>
    <t>URA-136-01-RF</t>
  </si>
  <si>
    <t>Urania Certified Refurbished</t>
  </si>
  <si>
    <t>URA-136-02-N</t>
  </si>
  <si>
    <t>URA-136-03-N</t>
  </si>
  <si>
    <t>URA-136-04-N</t>
  </si>
  <si>
    <t>URA-136-04-RF</t>
  </si>
  <si>
    <t>URA-136-05-N</t>
  </si>
  <si>
    <t>URA-136-06-N</t>
  </si>
  <si>
    <t>URA-136-06-RF</t>
  </si>
  <si>
    <t>URA-136-07-N</t>
  </si>
  <si>
    <t>URA-136-08-N</t>
  </si>
  <si>
    <t>URA-136-08-OB</t>
  </si>
  <si>
    <t>URA-136-08-RF</t>
  </si>
  <si>
    <t>URA-136-09-N</t>
  </si>
  <si>
    <t>URA-136-10-N</t>
  </si>
  <si>
    <t>ZEL-137-01-N</t>
  </si>
  <si>
    <t>Zelus Official Store</t>
  </si>
  <si>
    <t>ZEL-137-01-OB</t>
  </si>
  <si>
    <t>ZEL-137-01-UG</t>
  </si>
  <si>
    <t>ZEL-137-02-N</t>
  </si>
  <si>
    <t>ZEL-137-03-N</t>
  </si>
  <si>
    <t>ZEL-137-04-N</t>
  </si>
  <si>
    <t>ZEL-137-05-N</t>
  </si>
  <si>
    <t>ZEL-137-06-N</t>
  </si>
  <si>
    <t>ZEL-137-06-OB</t>
  </si>
  <si>
    <t>ZEL-137-06-UG</t>
  </si>
  <si>
    <t>ZEL-137-06-UF</t>
  </si>
  <si>
    <t>ZEL-137-07-N</t>
  </si>
  <si>
    <t>ZEL-137-08-N</t>
  </si>
  <si>
    <t>ZEL-137-09-N</t>
  </si>
  <si>
    <t>ZEL-137-10-N</t>
  </si>
  <si>
    <t>PHA-138-01-N</t>
  </si>
  <si>
    <t>Phanes Official Store</t>
  </si>
  <si>
    <t>PHA-138-02-N</t>
  </si>
  <si>
    <t>PHA-138-03-N</t>
  </si>
  <si>
    <t>PHA-138-04-N</t>
  </si>
  <si>
    <t>PHA-138-04-OB</t>
  </si>
  <si>
    <t>PHA-138-04-RF</t>
  </si>
  <si>
    <t>Phanes Certified Refurbished</t>
  </si>
  <si>
    <t>PHA-138-05-N</t>
  </si>
  <si>
    <t>PHA-138-05-RF</t>
  </si>
  <si>
    <t>PHA-138-06-N</t>
  </si>
  <si>
    <t>PHA-138-07-N</t>
  </si>
  <si>
    <t>PHA-138-07-RF</t>
  </si>
  <si>
    <t>PHA-138-08-N</t>
  </si>
  <si>
    <t>PHA-138-09-N</t>
  </si>
  <si>
    <t>PHA-138-09-RF</t>
  </si>
  <si>
    <t>PHA-138-10-N</t>
  </si>
  <si>
    <t>PHA-138-10-OB</t>
  </si>
  <si>
    <t>PHA-138-10-RF</t>
  </si>
  <si>
    <t>CRI-139-01-N</t>
  </si>
  <si>
    <t>Crius Official Store</t>
  </si>
  <si>
    <t>CRI-139-02-N</t>
  </si>
  <si>
    <t>CRI-139-03-N</t>
  </si>
  <si>
    <t>CRI-139-03-OB</t>
  </si>
  <si>
    <t>CRI-139-03-RF</t>
  </si>
  <si>
    <t>Crius Certified Refurbished</t>
  </si>
  <si>
    <t>CRI-139-04-N</t>
  </si>
  <si>
    <t>CRI-139-04-OB</t>
  </si>
  <si>
    <t>CRI-139-04-RF</t>
  </si>
  <si>
    <t>CRI-139-05-N</t>
  </si>
  <si>
    <t>CRI-139-05-RF</t>
  </si>
  <si>
    <t>CRI-139-06-N</t>
  </si>
  <si>
    <t>CRI-139-07-N</t>
  </si>
  <si>
    <t>CRI-139-07-RF</t>
  </si>
  <si>
    <t>CRI-139-08-N</t>
  </si>
  <si>
    <t>CRI-139-09-N</t>
  </si>
  <si>
    <t>CRI-139-10-N</t>
  </si>
  <si>
    <t>ARE-140-01-N</t>
  </si>
  <si>
    <t>Ares Official Store</t>
  </si>
  <si>
    <t>ARE-140-02-N</t>
  </si>
  <si>
    <t>ARE-140-03-N</t>
  </si>
  <si>
    <t>ARE-140-04-N</t>
  </si>
  <si>
    <t>ARE-140-04-OB</t>
  </si>
  <si>
    <t>ARE-140-05-N</t>
  </si>
  <si>
    <t>ARE-140-06-N</t>
  </si>
  <si>
    <t>ARE-140-07-N</t>
  </si>
  <si>
    <t>ARE-140-07-RF</t>
  </si>
  <si>
    <t>Ares Certified Refurbished</t>
  </si>
  <si>
    <t>ARE-140-08-N</t>
  </si>
  <si>
    <t>ARE-140-09-N</t>
  </si>
  <si>
    <t>ARE-140-09-OB</t>
  </si>
  <si>
    <t>ARE-140-09-UE</t>
  </si>
  <si>
    <t>ARE-140-10-N</t>
  </si>
  <si>
    <t>APH-141-01-N</t>
  </si>
  <si>
    <t>Aphrodite Official Store</t>
  </si>
  <si>
    <t>APH-141-02-N</t>
  </si>
  <si>
    <t>APH-141-03-N</t>
  </si>
  <si>
    <t>APH-141-03-OB</t>
  </si>
  <si>
    <t>APH-141-04-N</t>
  </si>
  <si>
    <t>APH-141-04-CL</t>
  </si>
  <si>
    <t>APH-141-04-RF</t>
  </si>
  <si>
    <t>APH-141-05-N</t>
  </si>
  <si>
    <t>APH-141-06-N</t>
  </si>
  <si>
    <t>APH-141-07-N</t>
  </si>
  <si>
    <t>APH-141-08-N</t>
  </si>
  <si>
    <t>APH-141-09-N</t>
  </si>
  <si>
    <t>APH-141-10-N</t>
  </si>
  <si>
    <t>APH-141-10-CL</t>
  </si>
  <si>
    <t>KAI-142-01-N</t>
  </si>
  <si>
    <t>Kairos Official Store</t>
  </si>
  <si>
    <t>KAI-142-02-N</t>
  </si>
  <si>
    <t>KAI-142-03-N</t>
  </si>
  <si>
    <t>KAI-142-04-N</t>
  </si>
  <si>
    <t>KAI-142-05-N</t>
  </si>
  <si>
    <t>KAI-142-06-N</t>
  </si>
  <si>
    <t>KAI-142-07-N</t>
  </si>
  <si>
    <t>KAI-142-08-N</t>
  </si>
  <si>
    <t>KAI-142-08-RF</t>
  </si>
  <si>
    <t>KAI-142-09-N</t>
  </si>
  <si>
    <t>KAI-142-10-N</t>
  </si>
  <si>
    <t>KAI-142-10-CL</t>
  </si>
  <si>
    <t>KAI-142-10-OB</t>
  </si>
  <si>
    <t>PHO-143-01-N</t>
  </si>
  <si>
    <t>Phoebe Official Store</t>
  </si>
  <si>
    <t>PHO-143-02-N</t>
  </si>
  <si>
    <t>PHO-143-03-N</t>
  </si>
  <si>
    <t>PHO-143-04-N</t>
  </si>
  <si>
    <t>PHO-143-05-N</t>
  </si>
  <si>
    <t>PHO-143-06-N</t>
  </si>
  <si>
    <t>PHO-143-07-N</t>
  </si>
  <si>
    <t>PHO-143-08-N</t>
  </si>
  <si>
    <t>PHO-143-09-N</t>
  </si>
  <si>
    <t>PHO-143-10-N</t>
  </si>
  <si>
    <t>PSY-144-01-N</t>
  </si>
  <si>
    <t>Psyche Official Store</t>
  </si>
  <si>
    <t>PSY-144-02-N</t>
  </si>
  <si>
    <t>PSY-144-03-N</t>
  </si>
  <si>
    <t>PSY-144-04-N</t>
  </si>
  <si>
    <t>PSY-144-05-N</t>
  </si>
  <si>
    <t>PSY-144-06-N</t>
  </si>
  <si>
    <t>PSY-144-07-N</t>
  </si>
  <si>
    <t>PSY-144-08-N</t>
  </si>
  <si>
    <t>PSY-144-09-N</t>
  </si>
  <si>
    <t>PSY-144-10-N</t>
  </si>
  <si>
    <t>THE-145-01-N</t>
  </si>
  <si>
    <t>Themis Official Store</t>
  </si>
  <si>
    <t>THE-145-02-N</t>
  </si>
  <si>
    <t>THE-145-03-N</t>
  </si>
  <si>
    <t>THE-145-04-N</t>
  </si>
  <si>
    <t>THE-145-05-N</t>
  </si>
  <si>
    <t>THE-145-06-N</t>
  </si>
  <si>
    <t>THE-145-07-N</t>
  </si>
  <si>
    <t>THE-145-07-OB</t>
  </si>
  <si>
    <t>THE-145-08-N</t>
  </si>
  <si>
    <t>THE-145-09-N</t>
  </si>
  <si>
    <t>THE-145-10-N</t>
  </si>
  <si>
    <t>AST-146-01-N</t>
  </si>
  <si>
    <t>Astraeus Official Store</t>
  </si>
  <si>
    <t>AST-146-02-N</t>
  </si>
  <si>
    <t>AST-146-03-N</t>
  </si>
  <si>
    <t>AST-146-03-RF</t>
  </si>
  <si>
    <t>Astraeus Certified Refurbished</t>
  </si>
  <si>
    <t>AST-146-04-N</t>
  </si>
  <si>
    <t>AST-146-04-RF</t>
  </si>
  <si>
    <t>AST-146-05-N</t>
  </si>
  <si>
    <t>AST-146-06-N</t>
  </si>
  <si>
    <t>AST-146-07-N</t>
  </si>
  <si>
    <t>AST-146-07-OB</t>
  </si>
  <si>
    <t>AST-146-07-RF</t>
  </si>
  <si>
    <t>AST-146-08-N</t>
  </si>
  <si>
    <t>AST-146-08-OB</t>
  </si>
  <si>
    <t>AST-146-08-RF</t>
  </si>
  <si>
    <t>AST-146-08-UE</t>
  </si>
  <si>
    <t>AST-146-09-N</t>
  </si>
  <si>
    <t>AST-146-10-N</t>
  </si>
  <si>
    <t>KRA-147-01-N</t>
  </si>
  <si>
    <t>Kratos Official Store</t>
  </si>
  <si>
    <t>KRA-147-01-RF</t>
  </si>
  <si>
    <t>Kratos Certified Refurbished</t>
  </si>
  <si>
    <t>KRA-147-02-N</t>
  </si>
  <si>
    <t>KRA-147-03-N</t>
  </si>
  <si>
    <t>KRA-147-03-RF</t>
  </si>
  <si>
    <t>KRA-147-04-N</t>
  </si>
  <si>
    <t>KRA-147-05-N</t>
  </si>
  <si>
    <t>KRA-147-06-N</t>
  </si>
  <si>
    <t>KRA-147-07-N</t>
  </si>
  <si>
    <t>KRA-147-07-OB</t>
  </si>
  <si>
    <t>KRA-147-07-RF</t>
  </si>
  <si>
    <t>KRA-147-08-N</t>
  </si>
  <si>
    <t>KRA-147-08-RF</t>
  </si>
  <si>
    <t>KRA-147-09-N</t>
  </si>
  <si>
    <t>KRA-147-10-N</t>
  </si>
  <si>
    <t>ERI-148-01-N</t>
  </si>
  <si>
    <t>Eris Official Store</t>
  </si>
  <si>
    <t>ERI-148-02-N</t>
  </si>
  <si>
    <t>ERI-148-03-N</t>
  </si>
  <si>
    <t>ERI-148-03-RF</t>
  </si>
  <si>
    <t>ERI-148-04-N</t>
  </si>
  <si>
    <t>ERI-148-05-N</t>
  </si>
  <si>
    <t>ERI-148-06-N</t>
  </si>
  <si>
    <t>ERI-148-07-N</t>
  </si>
  <si>
    <t>ERI-148-08-N</t>
  </si>
  <si>
    <t>ERI-148-09-N</t>
  </si>
  <si>
    <t>ERI-148-10-N</t>
  </si>
  <si>
    <t>EIL-149-01-N</t>
  </si>
  <si>
    <t>Eileithyia Official Store</t>
  </si>
  <si>
    <t>EIL-149-02-N</t>
  </si>
  <si>
    <t>EIL-149-02-UE</t>
  </si>
  <si>
    <t>EIL-149-03-N</t>
  </si>
  <si>
    <t>EIL-149-04-N</t>
  </si>
  <si>
    <t>EIL-149-05-N</t>
  </si>
  <si>
    <t>EIL-149-06-N</t>
  </si>
  <si>
    <t>EIL-149-07-N</t>
  </si>
  <si>
    <t>EIL-149-07-CL</t>
  </si>
  <si>
    <t>EIL-149-07-UE</t>
  </si>
  <si>
    <t>EIL-149-07-UG</t>
  </si>
  <si>
    <t>EIL-149-08-N</t>
  </si>
  <si>
    <t>EIL-149-08-OB</t>
  </si>
  <si>
    <t>EIL-149-08-UE</t>
  </si>
  <si>
    <t>EIL-149-09-N</t>
  </si>
  <si>
    <t>EIL-149-10-N</t>
  </si>
  <si>
    <t>ART-150-01-N</t>
  </si>
  <si>
    <t>Artemis Official Store</t>
  </si>
  <si>
    <t>ART-150-01-RF</t>
  </si>
  <si>
    <t>ART-150-01-UG</t>
  </si>
  <si>
    <t>ART-150-02-N</t>
  </si>
  <si>
    <t>ART-150-03-N</t>
  </si>
  <si>
    <t>ART-150-04-N</t>
  </si>
  <si>
    <t>ART-150-05-N</t>
  </si>
  <si>
    <t>ART-150-05-CL</t>
  </si>
  <si>
    <t>ART-150-05-RF</t>
  </si>
  <si>
    <t>ART-150-06-N</t>
  </si>
  <si>
    <t>ART-150-07-N</t>
  </si>
  <si>
    <t>ART-150-08-N</t>
  </si>
  <si>
    <t>ART-150-09-N</t>
  </si>
  <si>
    <t>ART-150-10-N</t>
  </si>
  <si>
    <t>Sellers (all fictional)</t>
  </si>
  <si>
    <t>'{Company}' sellers exist once per manufacturer. The other sellers are shared fictional retailers and do not match any company name.</t>
  </si>
  <si>
    <t>Description</t>
  </si>
  <si>
    <t>Offers</t>
  </si>
  <si>
    <t>{co} Official Store</t>
  </si>
  <si>
    <t>Manufacturer's own direct store; sells all new-condition stock.</t>
  </si>
  <si>
    <t>{co} Certified Refurbished</t>
  </si>
  <si>
    <t>Manufacturer-run refurbishing program with a 1-year warranty.</t>
  </si>
  <si>
    <t>Fictional authorized retailer; sells open-box returns with full manufacturer warranty.</t>
  </si>
  <si>
    <t>Fictional independent refurbisher; 90-day seller warranty.</t>
  </si>
  <si>
    <t>Fictional peer-to-peer marketplace for used devices; short seller warranty.</t>
  </si>
  <si>
    <t>Fictional outlet chain; sells clearance and previous-generation new stock.</t>
  </si>
  <si>
    <t>Companies</t>
  </si>
  <si>
    <t>Products</t>
  </si>
  <si>
    <t>Catalog vs. offers</t>
  </si>
  <si>
    <t>Measure</t>
  </si>
  <si>
    <t>Value</t>
  </si>
  <si>
    <t>Unique products (base catalog)</t>
  </si>
  <si>
    <t>Total offers</t>
  </si>
  <si>
    <t>New-condition offers</t>
  </si>
  <si>
    <t>Secondary offers (open box, refurbished, used)</t>
  </si>
  <si>
    <t>Products with at least one secondary or clearance offer</t>
  </si>
  <si>
    <t>Share of products with secondary or clearance offers</t>
  </si>
  <si>
    <t>Previous-generation / discontinued products</t>
  </si>
  <si>
    <t>Clearance offers</t>
  </si>
  <si>
    <t>Companies with refurbished products</t>
  </si>
  <si>
    <t>Companies with an official refurbished program</t>
  </si>
  <si>
    <t>Companies with open-box products</t>
  </si>
  <si>
    <t>Companies with used products</t>
  </si>
  <si>
    <t>Companies with clearance inventory</t>
  </si>
  <si>
    <t>Companies with new products only</t>
  </si>
  <si>
    <t>Offers by condition</t>
  </si>
  <si>
    <t>Average Current Price</t>
  </si>
  <si>
    <t>Avg Discount vs Previous</t>
  </si>
  <si>
    <t>Avg Discount vs MSRP</t>
  </si>
  <si>
    <t>Avg Savings vs New</t>
  </si>
  <si>
    <t>New - clearance only</t>
  </si>
  <si>
    <t>New - excluding clearance</t>
  </si>
  <si>
    <t>Products by tier (base catalog, new-condition list price)</t>
  </si>
  <si>
    <t>Avg MSRP</t>
  </si>
  <si>
    <t>Offers by tier and condition (price range of offers)</t>
  </si>
  <si>
    <t>New offers</t>
  </si>
  <si>
    <t>Secondary offers</t>
  </si>
  <si>
    <t>Avg New Price</t>
  </si>
  <si>
    <t>Avg Secondary Price</t>
  </si>
  <si>
    <t>Lowest Secondary Price</t>
  </si>
  <si>
    <t>Avg Secondary Discount vs MSRP</t>
  </si>
  <si>
    <t>Offers by category and condition</t>
  </si>
  <si>
    <t>Unique Products</t>
  </si>
  <si>
    <t>Companies by secondary-market profile</t>
  </si>
  <si>
    <t>Profile</t>
  </si>
  <si>
    <t>Data checks (all should read 0 or TRUE)</t>
  </si>
  <si>
    <t>Check</t>
  </si>
  <si>
    <t>Result</t>
  </si>
  <si>
    <t>Offers whose Product ID is missing from Product Details</t>
  </si>
  <si>
    <t>Offers with Current Price above Previous Price</t>
  </si>
  <si>
    <t>Secondary offers priced at or above the new price</t>
  </si>
  <si>
    <t>Offers with Previous Price above MSRP</t>
  </si>
  <si>
    <t>Products without an official-store new offer</t>
  </si>
  <si>
    <t>Companies on Companies tab = 150</t>
  </si>
  <si>
    <t>Products on Product Details = 1,500</t>
  </si>
  <si>
    <t>Product Details offer counts sum to total offers</t>
  </si>
  <si>
    <t>Company Portal Login Credentials</t>
  </si>
  <si>
    <t>Company portal logins. Temporary passwords were removed from this copy; every demo account signs in with the password cirqo-demo (DECISIONS.md #34).</t>
  </si>
  <si>
    <t>Company ID</t>
  </si>
  <si>
    <t>Username</t>
  </si>
  <si>
    <t>Temporary Password (removed; every demo password is cirqo-demo)</t>
  </si>
  <si>
    <t>Login Email</t>
  </si>
  <si>
    <t>Role</t>
  </si>
  <si>
    <t>Must Change Password</t>
  </si>
  <si>
    <t>Account Status</t>
  </si>
  <si>
    <t>CO-001</t>
  </si>
  <si>
    <t>morpheus.admin</t>
  </si>
  <si>
    <t>admin@morpheusaudio.example</t>
  </si>
  <si>
    <t>Brand Admin</t>
  </si>
  <si>
    <t>CO-002</t>
  </si>
  <si>
    <t>carpo.admin</t>
  </si>
  <si>
    <t>admin@carpoaudio.example</t>
  </si>
  <si>
    <t>CO-003</t>
  </si>
  <si>
    <t>himeros.admin</t>
  </si>
  <si>
    <t>admin@himerosaudio.example</t>
  </si>
  <si>
    <t>CO-004</t>
  </si>
  <si>
    <t>doris.admin</t>
  </si>
  <si>
    <t>admin@dorisaudio.example</t>
  </si>
  <si>
    <t>CO-005</t>
  </si>
  <si>
    <t>deimos.admin</t>
  </si>
  <si>
    <t>admin@deimosaudio.example</t>
  </si>
  <si>
    <t>CO-006</t>
  </si>
  <si>
    <t>asteria.admin</t>
  </si>
  <si>
    <t>admin@asteriaaudio.example</t>
  </si>
  <si>
    <t>CO-007</t>
  </si>
  <si>
    <t>tethys.admin</t>
  </si>
  <si>
    <t>admin@tethysaudio.example</t>
  </si>
  <si>
    <t>CO-008</t>
  </si>
  <si>
    <t>menoetius.admin</t>
  </si>
  <si>
    <t>admin@menoetiusaudio.example</t>
  </si>
  <si>
    <t>CO-009</t>
  </si>
  <si>
    <t>phosphorus.admin</t>
  </si>
  <si>
    <t>admin@phosphorusaudio.example</t>
  </si>
  <si>
    <t>CO-010</t>
  </si>
  <si>
    <t>hedone.admin</t>
  </si>
  <si>
    <t>admin@hedoneaudio.example</t>
  </si>
  <si>
    <t>CO-011</t>
  </si>
  <si>
    <t>hebe.admin</t>
  </si>
  <si>
    <t>admin@hebeaudio.example</t>
  </si>
  <si>
    <t>CO-012</t>
  </si>
  <si>
    <t>glaucus.admin</t>
  </si>
  <si>
    <t>admin@glaucusaudio.example</t>
  </si>
  <si>
    <t>CO-013</t>
  </si>
  <si>
    <t>zeus.admin</t>
  </si>
  <si>
    <t>admin@zeusaudio.example</t>
  </si>
  <si>
    <t>CO-014</t>
  </si>
  <si>
    <t>soteria.admin</t>
  </si>
  <si>
    <t>admin@soteriaaudio.example</t>
  </si>
  <si>
    <t>CO-015</t>
  </si>
  <si>
    <t>aura.admin</t>
  </si>
  <si>
    <t>admin@auraaudio.example</t>
  </si>
  <si>
    <t>CO-016</t>
  </si>
  <si>
    <t>chaos.admin</t>
  </si>
  <si>
    <t>admin@chaosaudio.example</t>
  </si>
  <si>
    <t>CO-017</t>
  </si>
  <si>
    <t>tartarus.admin</t>
  </si>
  <si>
    <t>admin@tartarusaudio.example</t>
  </si>
  <si>
    <t>CO-018</t>
  </si>
  <si>
    <t>achelous.admin</t>
  </si>
  <si>
    <t>admin@achelousaudio.example</t>
  </si>
  <si>
    <t>CO-019</t>
  </si>
  <si>
    <t>euphrosyne.admin</t>
  </si>
  <si>
    <t>admin@euphrosyneaudio.example</t>
  </si>
  <si>
    <t>CO-020</t>
  </si>
  <si>
    <t>nereus.admin</t>
  </si>
  <si>
    <t>admin@nereusaudio.example</t>
  </si>
  <si>
    <t>CO-021</t>
  </si>
  <si>
    <t>poseidon.admin</t>
  </si>
  <si>
    <t>admin@poseidonaudio.example</t>
  </si>
  <si>
    <t>CO-022</t>
  </si>
  <si>
    <t>clio.admin</t>
  </si>
  <si>
    <t>admin@clioaudio.example</t>
  </si>
  <si>
    <t>CO-023</t>
  </si>
  <si>
    <t>ananke.admin</t>
  </si>
  <si>
    <t>admin@anankeaudio.example</t>
  </si>
  <si>
    <t>CO-024</t>
  </si>
  <si>
    <t>asclepius.admin</t>
  </si>
  <si>
    <t>admin@asclepiusaudio.example</t>
  </si>
  <si>
    <t>CO-025</t>
  </si>
  <si>
    <t>hesperus.admin</t>
  </si>
  <si>
    <t>admin@hesperusaudio.example</t>
  </si>
  <si>
    <t>CO-026</t>
  </si>
  <si>
    <t>melpomene.admin</t>
  </si>
  <si>
    <t>admin@melpomenecomputing.example</t>
  </si>
  <si>
    <t>CO-027</t>
  </si>
  <si>
    <t>aristaeus.admin</t>
  </si>
  <si>
    <t>admin@aristaeuscomputing.example</t>
  </si>
  <si>
    <t>CO-028</t>
  </si>
  <si>
    <t>demeter.admin</t>
  </si>
  <si>
    <t>admin@demetercomputing.example</t>
  </si>
  <si>
    <t>CO-029</t>
  </si>
  <si>
    <t>metis.admin</t>
  </si>
  <si>
    <t>admin@metiscomputing.example</t>
  </si>
  <si>
    <t>CO-030</t>
  </si>
  <si>
    <t>thalia.admin</t>
  </si>
  <si>
    <t>admin@thaliacomputing.example</t>
  </si>
  <si>
    <t>CO-031</t>
  </si>
  <si>
    <t>aeolus.admin</t>
  </si>
  <si>
    <t>admin@aeoluscomputing.example</t>
  </si>
  <si>
    <t>CO-032</t>
  </si>
  <si>
    <t>zephyrus.admin</t>
  </si>
  <si>
    <t>admin@zephyruscomputing.example</t>
  </si>
  <si>
    <t>CO-033</t>
  </si>
  <si>
    <t>homonoia.admin</t>
  </si>
  <si>
    <t>admin@homonoiacomputing.example</t>
  </si>
  <si>
    <t>CO-034</t>
  </si>
  <si>
    <t>selene.admin</t>
  </si>
  <si>
    <t>admin@selenecomputing.example</t>
  </si>
  <si>
    <t>CO-035</t>
  </si>
  <si>
    <t>atropos.admin</t>
  </si>
  <si>
    <t>admin@atroposcomputing.example</t>
  </si>
  <si>
    <t>CO-036</t>
  </si>
  <si>
    <t>persephone.admin</t>
  </si>
  <si>
    <t>admin@persephonecomputing.example</t>
  </si>
  <si>
    <t>CO-037</t>
  </si>
  <si>
    <t>heracles.admin</t>
  </si>
  <si>
    <t>admin@heraclescomputing.example</t>
  </si>
  <si>
    <t>CO-038</t>
  </si>
  <si>
    <t>auxo.admin</t>
  </si>
  <si>
    <t>admin@auxocomputing.example</t>
  </si>
  <si>
    <t>CO-039</t>
  </si>
  <si>
    <t>terpsichore.admin</t>
  </si>
  <si>
    <t>admin@terpsichorecomputing.example</t>
  </si>
  <si>
    <t>CO-040</t>
  </si>
  <si>
    <t>calliope.admin</t>
  </si>
  <si>
    <t>admin@calliopecomputing.example</t>
  </si>
  <si>
    <t>CO-041</t>
  </si>
  <si>
    <t>polyhymnia.admin</t>
  </si>
  <si>
    <t>admin@polyhymniacomputing.example</t>
  </si>
  <si>
    <t>CO-042</t>
  </si>
  <si>
    <t>priapus.admin</t>
  </si>
  <si>
    <t>admin@priapuscomputing.example</t>
  </si>
  <si>
    <t>CO-043</t>
  </si>
  <si>
    <t>momus.admin</t>
  </si>
  <si>
    <t>admin@momuscomputing.example</t>
  </si>
  <si>
    <t>CO-044</t>
  </si>
  <si>
    <t>boreas.admin</t>
  </si>
  <si>
    <t>admin@boreascomputing.example</t>
  </si>
  <si>
    <t>CO-045</t>
  </si>
  <si>
    <t>dolos.admin</t>
  </si>
  <si>
    <t>admin@doloscomputing.example</t>
  </si>
  <si>
    <t>CO-046</t>
  </si>
  <si>
    <t>thallo.admin</t>
  </si>
  <si>
    <t>admin@thallocomputing.example</t>
  </si>
  <si>
    <t>CO-047</t>
  </si>
  <si>
    <t>rhea.admin</t>
  </si>
  <si>
    <t>admin@rheacomputing.example</t>
  </si>
  <si>
    <t>CO-048</t>
  </si>
  <si>
    <t>hygieia.admin</t>
  </si>
  <si>
    <t>admin@hygieiacomputing.example</t>
  </si>
  <si>
    <t>CO-049</t>
  </si>
  <si>
    <t>thanatos.admin</t>
  </si>
  <si>
    <t>admin@thanatoscomputing.example</t>
  </si>
  <si>
    <t>CO-050</t>
  </si>
  <si>
    <t>chronos.admin</t>
  </si>
  <si>
    <t>admin@chronoscomputing.example</t>
  </si>
  <si>
    <t>CO-051</t>
  </si>
  <si>
    <t>nemesis.admin</t>
  </si>
  <si>
    <t>admin@nemesismobile.example</t>
  </si>
  <si>
    <t>CO-052</t>
  </si>
  <si>
    <t>hecate.admin</t>
  </si>
  <si>
    <t>admin@hecatemobile.example</t>
  </si>
  <si>
    <t>CO-053</t>
  </si>
  <si>
    <t>phobos.admin</t>
  </si>
  <si>
    <t>admin@phobosmobile.example</t>
  </si>
  <si>
    <t>CO-054</t>
  </si>
  <si>
    <t>arete.admin</t>
  </si>
  <si>
    <t>admin@aretemobile.example</t>
  </si>
  <si>
    <t>CO-055</t>
  </si>
  <si>
    <t>tyche.admin</t>
  </si>
  <si>
    <t>admin@tychemobile.example</t>
  </si>
  <si>
    <t>CO-056</t>
  </si>
  <si>
    <t>eunomia.admin</t>
  </si>
  <si>
    <t>admin@eunomiamobile.example</t>
  </si>
  <si>
    <t>CO-057</t>
  </si>
  <si>
    <t>pallas.admin</t>
  </si>
  <si>
    <t>admin@pallasmobile.example</t>
  </si>
  <si>
    <t>CO-058</t>
  </si>
  <si>
    <t>styx.admin</t>
  </si>
  <si>
    <t>admin@styxmobile.example</t>
  </si>
  <si>
    <t>CO-059</t>
  </si>
  <si>
    <t>hypnos.admin</t>
  </si>
  <si>
    <t>admin@hypnosmobile.example</t>
  </si>
  <si>
    <t>CO-060</t>
  </si>
  <si>
    <t>oceanus.admin</t>
  </si>
  <si>
    <t>admin@oceanusmobile.example</t>
  </si>
  <si>
    <t>CO-061</t>
  </si>
  <si>
    <t>mnemosyne.admin</t>
  </si>
  <si>
    <t>admin@mnemosynemobile.example</t>
  </si>
  <si>
    <t>CO-062</t>
  </si>
  <si>
    <t>clotho.admin</t>
  </si>
  <si>
    <t>admin@clothomobile.example</t>
  </si>
  <si>
    <t>CO-063</t>
  </si>
  <si>
    <t>pontus.admin</t>
  </si>
  <si>
    <t>admin@pontusmobile.example</t>
  </si>
  <si>
    <t>CO-064</t>
  </si>
  <si>
    <t>athena.admin</t>
  </si>
  <si>
    <t>admin@athenamobile.example</t>
  </si>
  <si>
    <t>CO-065</t>
  </si>
  <si>
    <t>amphitrite.admin</t>
  </si>
  <si>
    <t>admin@amphitritemobile.example</t>
  </si>
  <si>
    <t>CO-066</t>
  </si>
  <si>
    <t>paean.admin</t>
  </si>
  <si>
    <t>admin@paeanmobile.example</t>
  </si>
  <si>
    <t>CO-067</t>
  </si>
  <si>
    <t>clymene.admin</t>
  </si>
  <si>
    <t>admin@clymenemobile.example</t>
  </si>
  <si>
    <t>CO-068</t>
  </si>
  <si>
    <t>circe.admin</t>
  </si>
  <si>
    <t>admin@circemobile.example</t>
  </si>
  <si>
    <t>CO-069</t>
  </si>
  <si>
    <t>panacea.admin</t>
  </si>
  <si>
    <t>admin@panaceamobile.example</t>
  </si>
  <si>
    <t>CO-070</t>
  </si>
  <si>
    <t>proteus.admin</t>
  </si>
  <si>
    <t>admin@proteusmobile.example</t>
  </si>
  <si>
    <t>CO-071</t>
  </si>
  <si>
    <t>lachesis.admin</t>
  </si>
  <si>
    <t>admin@lachesismobile.example</t>
  </si>
  <si>
    <t>CO-072</t>
  </si>
  <si>
    <t>pothos.admin</t>
  </si>
  <si>
    <t>admin@pothosmobile.example</t>
  </si>
  <si>
    <t>CO-073</t>
  </si>
  <si>
    <t>helios.admin</t>
  </si>
  <si>
    <t>admin@heliosmobile.example</t>
  </si>
  <si>
    <t>CO-074</t>
  </si>
  <si>
    <t>elpis.admin</t>
  </si>
  <si>
    <t>admin@elpismobile.example</t>
  </si>
  <si>
    <t>CO-075</t>
  </si>
  <si>
    <t>coeus.admin</t>
  </si>
  <si>
    <t>admin@coeusmobile.example</t>
  </si>
  <si>
    <t>CO-076</t>
  </si>
  <si>
    <t>hephaestus.admin</t>
  </si>
  <si>
    <t>admin@hephaestusmobile.example</t>
  </si>
  <si>
    <t>CO-077</t>
  </si>
  <si>
    <t>leto.admin</t>
  </si>
  <si>
    <t>admin@letomobile.example</t>
  </si>
  <si>
    <t>CO-078</t>
  </si>
  <si>
    <t>comus.admin</t>
  </si>
  <si>
    <t>admin@comusmobile.example</t>
  </si>
  <si>
    <t>CO-079</t>
  </si>
  <si>
    <t>aglaea.admin</t>
  </si>
  <si>
    <t>admin@aglaeamobile.example</t>
  </si>
  <si>
    <t>CO-080</t>
  </si>
  <si>
    <t>aether.admin</t>
  </si>
  <si>
    <t>admin@aethermobile.example</t>
  </si>
  <si>
    <t>CO-081</t>
  </si>
  <si>
    <t>theia.admin</t>
  </si>
  <si>
    <t>admin@theiamobile.example</t>
  </si>
  <si>
    <t>CO-082</t>
  </si>
  <si>
    <t>alpheus.admin</t>
  </si>
  <si>
    <t>admin@alpheusmobile.example</t>
  </si>
  <si>
    <t>CO-083</t>
  </si>
  <si>
    <t>peitho.admin</t>
  </si>
  <si>
    <t>admin@peithomobile.example</t>
  </si>
  <si>
    <t>CO-084</t>
  </si>
  <si>
    <t>eupheme.admin</t>
  </si>
  <si>
    <t>admin@euphememobile.example</t>
  </si>
  <si>
    <t>CO-085</t>
  </si>
  <si>
    <t>erato.admin</t>
  </si>
  <si>
    <t>admin@eratomobile.example</t>
  </si>
  <si>
    <t>CO-086</t>
  </si>
  <si>
    <t>lethe.admin</t>
  </si>
  <si>
    <t>admin@lethemobile.example</t>
  </si>
  <si>
    <t>CO-087</t>
  </si>
  <si>
    <t>phorcys.admin</t>
  </si>
  <si>
    <t>admin@phorcysmobile.example</t>
  </si>
  <si>
    <t>CO-088</t>
  </si>
  <si>
    <t>eurus.admin</t>
  </si>
  <si>
    <t>admin@eurusmobile.example</t>
  </si>
  <si>
    <t>CO-089</t>
  </si>
  <si>
    <t>aletheia.admin</t>
  </si>
  <si>
    <t>admin@aletheiamobile.example</t>
  </si>
  <si>
    <t>CO-090</t>
  </si>
  <si>
    <t>anteros.admin</t>
  </si>
  <si>
    <t>admin@anterosmobile.example</t>
  </si>
  <si>
    <t>CO-091</t>
  </si>
  <si>
    <t>epimetheus.admin</t>
  </si>
  <si>
    <t>admin@epimetheusmobile.example</t>
  </si>
  <si>
    <t>CO-092</t>
  </si>
  <si>
    <t>triton.admin</t>
  </si>
  <si>
    <t>admin@tritonmobile.example</t>
  </si>
  <si>
    <t>CO-093</t>
  </si>
  <si>
    <t>thetis.admin</t>
  </si>
  <si>
    <t>admin@thetismobile.example</t>
  </si>
  <si>
    <t>CO-094</t>
  </si>
  <si>
    <t>adrastea.admin</t>
  </si>
  <si>
    <t>admin@adrasteamobile.example</t>
  </si>
  <si>
    <t>CO-095</t>
  </si>
  <si>
    <t>leucothea.admin</t>
  </si>
  <si>
    <t>admin@leucotheamobile.example</t>
  </si>
  <si>
    <t>CO-096</t>
  </si>
  <si>
    <t>iapetus.admin</t>
  </si>
  <si>
    <t>admin@iapetusmobile.example</t>
  </si>
  <si>
    <t>CO-097</t>
  </si>
  <si>
    <t>pan.admin</t>
  </si>
  <si>
    <t>admin@panmobile.example</t>
  </si>
  <si>
    <t>CO-098</t>
  </si>
  <si>
    <t>erebus.admin</t>
  </si>
  <si>
    <t>admin@erebusmobile.example</t>
  </si>
  <si>
    <t>CO-099</t>
  </si>
  <si>
    <t>dike.admin</t>
  </si>
  <si>
    <t>admin@dikemobile.example</t>
  </si>
  <si>
    <t>CO-100</t>
  </si>
  <si>
    <t>plutus.admin</t>
  </si>
  <si>
    <t>admin@plutusmobile.example</t>
  </si>
  <si>
    <t>CO-101</t>
  </si>
  <si>
    <t>perses.admin</t>
  </si>
  <si>
    <t>admin@perseshardware.example</t>
  </si>
  <si>
    <t>CO-102</t>
  </si>
  <si>
    <t>pheme.admin</t>
  </si>
  <si>
    <t>admin@phemehardware.example</t>
  </si>
  <si>
    <t>CO-103</t>
  </si>
  <si>
    <t>hermes.admin</t>
  </si>
  <si>
    <t>admin@hermeshardware.example</t>
  </si>
  <si>
    <t>CO-104</t>
  </si>
  <si>
    <t>eurybia.admin</t>
  </si>
  <si>
    <t>admin@eurybiahardware.example</t>
  </si>
  <si>
    <t>CO-105</t>
  </si>
  <si>
    <t>cronus.admin</t>
  </si>
  <si>
    <t>admin@cronushardware.example</t>
  </si>
  <si>
    <t>CO-106</t>
  </si>
  <si>
    <t>harmonia.admin</t>
  </si>
  <si>
    <t>admin@harmoniahardware.example</t>
  </si>
  <si>
    <t>CO-107</t>
  </si>
  <si>
    <t>bia.admin</t>
  </si>
  <si>
    <t>admin@biahardware.example</t>
  </si>
  <si>
    <t>CO-108</t>
  </si>
  <si>
    <t>notus.admin</t>
  </si>
  <si>
    <t>admin@notushardware.example</t>
  </si>
  <si>
    <t>CO-109</t>
  </si>
  <si>
    <t>apollo.admin</t>
  </si>
  <si>
    <t>admin@apollohardware.example</t>
  </si>
  <si>
    <t>CO-110</t>
  </si>
  <si>
    <t>apate.admin</t>
  </si>
  <si>
    <t>admin@apatehardware.example</t>
  </si>
  <si>
    <t>CO-111</t>
  </si>
  <si>
    <t>eos.admin</t>
  </si>
  <si>
    <t>admin@eoshardware.example</t>
  </si>
  <si>
    <t>CO-112</t>
  </si>
  <si>
    <t>eirene.admin</t>
  </si>
  <si>
    <t>admin@eirenehardware.example</t>
  </si>
  <si>
    <t>CO-113</t>
  </si>
  <si>
    <t>uranus.admin</t>
  </si>
  <si>
    <t>admin@uranushardware.example</t>
  </si>
  <si>
    <t>CO-114</t>
  </si>
  <si>
    <t>enyo.admin</t>
  </si>
  <si>
    <t>admin@enyohardware.example</t>
  </si>
  <si>
    <t>CO-115</t>
  </si>
  <si>
    <t>nyx.admin</t>
  </si>
  <si>
    <t>admin@nyxhardware.example</t>
  </si>
  <si>
    <t>CO-116</t>
  </si>
  <si>
    <t>hestia.admin</t>
  </si>
  <si>
    <t>admin@hestiahardware.example</t>
  </si>
  <si>
    <t>CO-117</t>
  </si>
  <si>
    <t>hemera.admin</t>
  </si>
  <si>
    <t>admin@hemerahardware.example</t>
  </si>
  <si>
    <t>CO-118</t>
  </si>
  <si>
    <t>dionysus.admin</t>
  </si>
  <si>
    <t>admin@dionysushardware.example</t>
  </si>
  <si>
    <t>CO-119</t>
  </si>
  <si>
    <t>hades.admin</t>
  </si>
  <si>
    <t>admin@hadeshardware.example</t>
  </si>
  <si>
    <t>CO-120</t>
  </si>
  <si>
    <t>euterpe.admin</t>
  </si>
  <si>
    <t>admin@euterpehardware.example</t>
  </si>
  <si>
    <t>CO-121</t>
  </si>
  <si>
    <t>hymenaeus.admin</t>
  </si>
  <si>
    <t>admin@hymenaeushardware.example</t>
  </si>
  <si>
    <t>CO-122</t>
  </si>
  <si>
    <t>atlas.admin</t>
  </si>
  <si>
    <t>admin@atlashardware.example</t>
  </si>
  <si>
    <t>CO-123</t>
  </si>
  <si>
    <t>hyperion.admin</t>
  </si>
  <si>
    <t>admin@hyperionhardware.example</t>
  </si>
  <si>
    <t>CO-124</t>
  </si>
  <si>
    <t>eucleia.admin</t>
  </si>
  <si>
    <t>admin@eucleiahardware.example</t>
  </si>
  <si>
    <t>CO-125</t>
  </si>
  <si>
    <t>gaia.admin</t>
  </si>
  <si>
    <t>admin@gaiahardware.example</t>
  </si>
  <si>
    <t>CO-126</t>
  </si>
  <si>
    <t>thalassa.admin</t>
  </si>
  <si>
    <t>admin@thalassahardware.example</t>
  </si>
  <si>
    <t>CO-127</t>
  </si>
  <si>
    <t>palaemon.admin</t>
  </si>
  <si>
    <t>admin@palaemonhardware.example</t>
  </si>
  <si>
    <t>CO-128</t>
  </si>
  <si>
    <t>dione.admin</t>
  </si>
  <si>
    <t>admin@dionehardware.example</t>
  </si>
  <si>
    <t>CO-129</t>
  </si>
  <si>
    <t>hera.admin</t>
  </si>
  <si>
    <t>admin@herahardware.example</t>
  </si>
  <si>
    <t>CO-130</t>
  </si>
  <si>
    <t>iris.admin</t>
  </si>
  <si>
    <t>admin@irishardware.example</t>
  </si>
  <si>
    <t>CO-131</t>
  </si>
  <si>
    <t>ceto.admin</t>
  </si>
  <si>
    <t>admin@cetohardware.example</t>
  </si>
  <si>
    <t>CO-132</t>
  </si>
  <si>
    <t>nike.admin</t>
  </si>
  <si>
    <t>admin@nikehardware.example</t>
  </si>
  <si>
    <t>CO-133</t>
  </si>
  <si>
    <t>geras.admin</t>
  </si>
  <si>
    <t>admin@gerashardware.example</t>
  </si>
  <si>
    <t>CO-134</t>
  </si>
  <si>
    <t>eros.admin</t>
  </si>
  <si>
    <t>admin@eroshardware.example</t>
  </si>
  <si>
    <t>CO-135</t>
  </si>
  <si>
    <t>aidos.admin</t>
  </si>
  <si>
    <t>admin@aidoshardware.example</t>
  </si>
  <si>
    <t>CO-136</t>
  </si>
  <si>
    <t>urania.admin</t>
  </si>
  <si>
    <t>admin@uraniahardware.example</t>
  </si>
  <si>
    <t>CO-137</t>
  </si>
  <si>
    <t>zelus.admin</t>
  </si>
  <si>
    <t>admin@zelushardware.example</t>
  </si>
  <si>
    <t>CO-138</t>
  </si>
  <si>
    <t>phanes.admin</t>
  </si>
  <si>
    <t>admin@phaneshardware.example</t>
  </si>
  <si>
    <t>CO-139</t>
  </si>
  <si>
    <t>crius.admin</t>
  </si>
  <si>
    <t>admin@criushardware.example</t>
  </si>
  <si>
    <t>CO-140</t>
  </si>
  <si>
    <t>ares.admin</t>
  </si>
  <si>
    <t>admin@areshardware.example</t>
  </si>
  <si>
    <t>CO-141</t>
  </si>
  <si>
    <t>aphrodite.admin</t>
  </si>
  <si>
    <t>admin@aphroditehardware.example</t>
  </si>
  <si>
    <t>CO-142</t>
  </si>
  <si>
    <t>kairos.admin</t>
  </si>
  <si>
    <t>admin@kairoshardware.example</t>
  </si>
  <si>
    <t>CO-143</t>
  </si>
  <si>
    <t>phoebe.admin</t>
  </si>
  <si>
    <t>admin@phoebehardware.example</t>
  </si>
  <si>
    <t>CO-144</t>
  </si>
  <si>
    <t>psyche.admin</t>
  </si>
  <si>
    <t>admin@psychehardware.example</t>
  </si>
  <si>
    <t>CO-145</t>
  </si>
  <si>
    <t>themis.admin</t>
  </si>
  <si>
    <t>admin@themishardware.example</t>
  </si>
  <si>
    <t>CO-146</t>
  </si>
  <si>
    <t>astraeus.admin</t>
  </si>
  <si>
    <t>admin@astraeushardware.example</t>
  </si>
  <si>
    <t>CO-147</t>
  </si>
  <si>
    <t>kratos.admin</t>
  </si>
  <si>
    <t>admin@kratoshardware.example</t>
  </si>
  <si>
    <t>CO-148</t>
  </si>
  <si>
    <t>eris.admin</t>
  </si>
  <si>
    <t>admin@erishardware.example</t>
  </si>
  <si>
    <t>CO-149</t>
  </si>
  <si>
    <t>eileithyia.admin</t>
  </si>
  <si>
    <t>admin@eileithyiahardware.example</t>
  </si>
  <si>
    <t>CO-150</t>
  </si>
  <si>
    <t>artemis.admin</t>
  </si>
  <si>
    <t>admin@artemishardware.example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</si>
</sst>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%"/>
    <numFmt numFmtId="166" formatCode="yyyy\-mm\-dd"/>
  </numFmts>
  <fonts count="13" x14ac:knownFonts="1">
    <font>
      <sz val="11"/>
      <color theme="1"/>
      <name val="Calibri"/>
      <charset val="1"/>
    </font>
    <font>
      <b/>
      <sz val="16"/>
      <color theme="1"/>
      <name val="Arial"/>
      <charset val="1"/>
    </font>
    <font>
      <i/>
      <sz val="11"/>
      <color rgb="FF595959"/>
      <name val="Arial"/>
      <charset val="1"/>
    </font>
    <font>
      <b/>
      <sz val="12"/>
      <color theme="1"/>
      <name val="Arial"/>
      <charset val="1"/>
    </font>
    <font>
      <b/>
      <sz val="11"/>
      <color rgb="FFFFFFFF"/>
      <name val="Arial"/>
      <charset val="1"/>
    </font>
    <font>
      <sz val="11"/>
      <color theme="1"/>
      <name val="Arial"/>
      <charset val="1"/>
    </font>
    <font>
      <b/>
      <sz val="11"/>
      <color theme="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1"/>
      <name val="Arial"/>
      <charset val="1"/>
    </font>
    <font>
      <b/>
      <sz val="16"/>
      <name val="Arial"/>
      <charset val="1"/>
    </font>
    <font>
      <i/>
      <sz val="11"/>
      <color rgb="FFC00000"/>
      <name val="Arial"/>
      <charset val="1"/>
    </font>
    <font>
      <sz val="10"/>
      <color theme="1"/>
      <name val="Consolas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4DFEC"/>
        <bgColor rgb="FFD9D9D9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E4DFEC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F8CBAD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D9D9D9"/>
      </patternFill>
    </fill>
    <fill>
      <patternFill patternType="solid">
        <fgColor rgb="FF9BC2E6"/>
        <bgColor rgb="FFBFBFBF"/>
      </patternFill>
    </fill>
    <fill>
      <patternFill patternType="solid">
        <fgColor rgb="FFF8CBAD"/>
        <b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3" borderId="1" xfId="0" applyFill="1" applyBorder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6" fillId="3" borderId="1" xfId="0" applyFont="1" applyFill="1" applyBorder="1"/>
    <xf numFmtId="164" fontId="5" fillId="3" borderId="1" xfId="0" applyNumberFormat="1" applyFont="1" applyFill="1" applyBorder="1"/>
    <xf numFmtId="164" fontId="6" fillId="3" borderId="1" xfId="0" applyNumberFormat="1" applyFont="1" applyFill="1" applyBorder="1"/>
    <xf numFmtId="0" fontId="7" fillId="3" borderId="1" xfId="0" applyFont="1" applyFill="1" applyBorder="1" applyAlignment="1">
      <alignment vertical="top" wrapText="1"/>
    </xf>
    <xf numFmtId="164" fontId="7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/>
    <xf numFmtId="0" fontId="6" fillId="4" borderId="1" xfId="0" applyFont="1" applyFill="1" applyBorder="1"/>
    <xf numFmtId="164" fontId="5" fillId="4" borderId="1" xfId="0" applyNumberFormat="1" applyFont="1" applyFill="1" applyBorder="1"/>
    <xf numFmtId="164" fontId="6" fillId="4" borderId="1" xfId="0" applyNumberFormat="1" applyFont="1" applyFill="1" applyBorder="1"/>
    <xf numFmtId="0" fontId="7" fillId="4" borderId="1" xfId="0" applyFont="1" applyFill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/>
    <xf numFmtId="0" fontId="6" fillId="5" borderId="1" xfId="0" applyFont="1" applyFill="1" applyBorder="1"/>
    <xf numFmtId="164" fontId="5" fillId="5" borderId="1" xfId="0" applyNumberFormat="1" applyFont="1" applyFill="1" applyBorder="1"/>
    <xf numFmtId="164" fontId="6" fillId="5" borderId="1" xfId="0" applyNumberFormat="1" applyFont="1" applyFill="1" applyBorder="1"/>
    <xf numFmtId="0" fontId="7" fillId="5" borderId="1" xfId="0" applyFont="1" applyFill="1" applyBorder="1" applyAlignment="1">
      <alignment vertical="top" wrapText="1"/>
    </xf>
    <xf numFmtId="164" fontId="7" fillId="5" borderId="1" xfId="0" applyNumberFormat="1" applyFont="1" applyFill="1" applyBorder="1" applyAlignment="1">
      <alignment vertical="top" wrapText="1"/>
    </xf>
    <xf numFmtId="0" fontId="5" fillId="6" borderId="1" xfId="0" applyFont="1" applyFill="1" applyBorder="1"/>
    <xf numFmtId="0" fontId="6" fillId="6" borderId="1" xfId="0" applyFont="1" applyFill="1" applyBorder="1"/>
    <xf numFmtId="164" fontId="5" fillId="6" borderId="1" xfId="0" applyNumberFormat="1" applyFont="1" applyFill="1" applyBorder="1"/>
    <xf numFmtId="164" fontId="6" fillId="6" borderId="1" xfId="0" applyNumberFormat="1" applyFont="1" applyFill="1" applyBorder="1"/>
    <xf numFmtId="0" fontId="7" fillId="6" borderId="1" xfId="0" applyFont="1" applyFill="1" applyBorder="1" applyAlignment="1">
      <alignment vertical="top" wrapText="1"/>
    </xf>
    <xf numFmtId="164" fontId="7" fillId="6" borderId="1" xfId="0" applyNumberFormat="1" applyFont="1" applyFill="1" applyBorder="1" applyAlignment="1">
      <alignment vertical="top" wrapText="1"/>
    </xf>
    <xf numFmtId="0" fontId="8" fillId="0" borderId="0" xfId="0" applyFont="1"/>
    <xf numFmtId="0" fontId="0" fillId="7" borderId="1" xfId="0" applyFill="1" applyBorder="1"/>
    <xf numFmtId="0" fontId="7" fillId="0" borderId="1" xfId="0" applyFont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5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2" fontId="0" fillId="0" borderId="0" xfId="0" applyNumberFormat="1"/>
    <xf numFmtId="0" fontId="9" fillId="7" borderId="1" xfId="0" applyFont="1" applyFill="1" applyBorder="1" applyAlignment="1">
      <alignment vertical="top" wrapText="1"/>
    </xf>
    <xf numFmtId="0" fontId="9" fillId="9" borderId="1" xfId="0" applyFont="1" applyFill="1" applyBorder="1" applyAlignment="1">
      <alignment vertical="top" wrapText="1"/>
    </xf>
    <xf numFmtId="0" fontId="9" fillId="4" borderId="1" xfId="0" applyFont="1" applyFill="1" applyBorder="1" applyAlignment="1">
      <alignment vertical="top" wrapText="1"/>
    </xf>
    <xf numFmtId="0" fontId="9" fillId="10" borderId="1" xfId="0" applyFont="1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164" fontId="5" fillId="5" borderId="1" xfId="0" applyNumberFormat="1" applyFont="1" applyFill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5" fillId="6" borderId="1" xfId="0" applyNumberFormat="1" applyFont="1" applyFill="1" applyBorder="1" applyAlignment="1">
      <alignment vertical="top" wrapText="1"/>
    </xf>
    <xf numFmtId="3" fontId="5" fillId="6" borderId="1" xfId="0" applyNumberFormat="1" applyFont="1" applyFill="1" applyBorder="1" applyAlignment="1">
      <alignment vertical="top" wrapText="1"/>
    </xf>
    <xf numFmtId="0" fontId="10" fillId="0" borderId="0" xfId="0" applyFont="1"/>
    <xf numFmtId="0" fontId="9" fillId="0" borderId="0" xfId="0" applyFont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9" fillId="3" borderId="1" xfId="0" applyFont="1" applyFill="1" applyBorder="1" applyAlignment="1">
      <alignment vertical="top" wrapText="1"/>
    </xf>
    <xf numFmtId="0" fontId="9" fillId="12" borderId="1" xfId="0" applyFont="1" applyFill="1" applyBorder="1" applyAlignment="1">
      <alignment vertical="top" wrapText="1"/>
    </xf>
    <xf numFmtId="165" fontId="7" fillId="3" borderId="1" xfId="0" applyNumberFormat="1" applyFont="1" applyFill="1" applyBorder="1" applyAlignment="1">
      <alignment vertical="top" wrapText="1"/>
    </xf>
    <xf numFmtId="166" fontId="7" fillId="3" borderId="1" xfId="0" applyNumberFormat="1" applyFont="1" applyFill="1" applyBorder="1" applyAlignment="1">
      <alignment vertical="top" wrapText="1"/>
    </xf>
    <xf numFmtId="0" fontId="9" fillId="14" borderId="1" xfId="0" applyFont="1" applyFill="1" applyBorder="1" applyAlignment="1">
      <alignment vertical="top" wrapText="1"/>
    </xf>
    <xf numFmtId="0" fontId="9" fillId="16" borderId="1" xfId="0" applyFont="1" applyFill="1" applyBorder="1" applyAlignment="1">
      <alignment vertical="top" wrapText="1"/>
    </xf>
    <xf numFmtId="0" fontId="9" fillId="13" borderId="1" xfId="0" applyFont="1" applyFill="1" applyBorder="1" applyAlignment="1">
      <alignment vertical="top" wrapText="1"/>
    </xf>
    <xf numFmtId="165" fontId="7" fillId="4" borderId="1" xfId="0" applyNumberFormat="1" applyFont="1" applyFill="1" applyBorder="1" applyAlignment="1">
      <alignment vertical="top" wrapText="1"/>
    </xf>
    <xf numFmtId="166" fontId="7" fillId="4" borderId="1" xfId="0" applyNumberFormat="1" applyFont="1" applyFill="1" applyBorder="1" applyAlignment="1">
      <alignment vertical="top" wrapText="1"/>
    </xf>
    <xf numFmtId="0" fontId="9" fillId="1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 wrapText="1"/>
    </xf>
    <xf numFmtId="165" fontId="7" fillId="5" borderId="1" xfId="0" applyNumberFormat="1" applyFont="1" applyFill="1" applyBorder="1" applyAlignment="1">
      <alignment vertical="top" wrapText="1"/>
    </xf>
    <xf numFmtId="166" fontId="7" fillId="5" borderId="1" xfId="0" applyNumberFormat="1" applyFont="1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165" fontId="7" fillId="6" borderId="1" xfId="0" applyNumberFormat="1" applyFont="1" applyFill="1" applyBorder="1" applyAlignment="1">
      <alignment vertical="top" wrapText="1"/>
    </xf>
    <xf numFmtId="166" fontId="7" fillId="6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0" borderId="1" xfId="0" applyFont="1" applyBorder="1"/>
    <xf numFmtId="165" fontId="9" fillId="0" borderId="1" xfId="0" applyNumberFormat="1" applyFont="1" applyBorder="1"/>
    <xf numFmtId="0" fontId="7" fillId="12" borderId="1" xfId="0" applyFont="1" applyFill="1" applyBorder="1" applyAlignment="1">
      <alignment vertical="top" wrapText="1"/>
    </xf>
    <xf numFmtId="164" fontId="7" fillId="12" borderId="1" xfId="0" applyNumberFormat="1" applyFont="1" applyFill="1" applyBorder="1" applyAlignment="1">
      <alignment vertical="top" wrapText="1"/>
    </xf>
    <xf numFmtId="165" fontId="7" fillId="12" borderId="1" xfId="0" applyNumberFormat="1" applyFont="1" applyFill="1" applyBorder="1" applyAlignment="1">
      <alignment vertical="top" wrapText="1"/>
    </xf>
    <xf numFmtId="0" fontId="7" fillId="13" borderId="1" xfId="0" applyFont="1" applyFill="1" applyBorder="1" applyAlignment="1">
      <alignment vertical="top" wrapText="1"/>
    </xf>
    <xf numFmtId="164" fontId="7" fillId="13" borderId="1" xfId="0" applyNumberFormat="1" applyFont="1" applyFill="1" applyBorder="1" applyAlignment="1">
      <alignment vertical="top" wrapText="1"/>
    </xf>
    <xf numFmtId="165" fontId="7" fillId="13" borderId="1" xfId="0" applyNumberFormat="1" applyFont="1" applyFill="1" applyBorder="1" applyAlignment="1">
      <alignment vertical="top" wrapText="1"/>
    </xf>
    <xf numFmtId="0" fontId="7" fillId="14" borderId="1" xfId="0" applyFont="1" applyFill="1" applyBorder="1" applyAlignment="1">
      <alignment vertical="top" wrapText="1"/>
    </xf>
    <xf numFmtId="164" fontId="7" fillId="14" borderId="1" xfId="0" applyNumberFormat="1" applyFont="1" applyFill="1" applyBorder="1" applyAlignment="1">
      <alignment vertical="top" wrapText="1"/>
    </xf>
    <xf numFmtId="165" fontId="7" fillId="14" borderId="1" xfId="0" applyNumberFormat="1" applyFont="1" applyFill="1" applyBorder="1" applyAlignment="1">
      <alignment vertical="top" wrapText="1"/>
    </xf>
    <xf numFmtId="0" fontId="7" fillId="9" borderId="1" xfId="0" applyFont="1" applyFill="1" applyBorder="1" applyAlignment="1">
      <alignment vertical="top" wrapText="1"/>
    </xf>
    <xf numFmtId="164" fontId="7" fillId="9" borderId="1" xfId="0" applyNumberFormat="1" applyFont="1" applyFill="1" applyBorder="1" applyAlignment="1">
      <alignment vertical="top" wrapText="1"/>
    </xf>
    <xf numFmtId="165" fontId="7" fillId="9" borderId="1" xfId="0" applyNumberFormat="1" applyFont="1" applyFill="1" applyBorder="1" applyAlignment="1">
      <alignment vertical="top" wrapText="1"/>
    </xf>
    <xf numFmtId="0" fontId="7" fillId="15" borderId="1" xfId="0" applyFont="1" applyFill="1" applyBorder="1" applyAlignment="1">
      <alignment vertical="top" wrapText="1"/>
    </xf>
    <xf numFmtId="164" fontId="7" fillId="15" borderId="1" xfId="0" applyNumberFormat="1" applyFont="1" applyFill="1" applyBorder="1" applyAlignment="1">
      <alignment vertical="top" wrapText="1"/>
    </xf>
    <xf numFmtId="165" fontId="7" fillId="15" borderId="1" xfId="0" applyNumberFormat="1" applyFont="1" applyFill="1" applyBorder="1" applyAlignment="1">
      <alignment vertical="top" wrapText="1"/>
    </xf>
    <xf numFmtId="0" fontId="7" fillId="16" borderId="1" xfId="0" applyFont="1" applyFill="1" applyBorder="1" applyAlignment="1">
      <alignment vertical="top" wrapText="1"/>
    </xf>
    <xf numFmtId="164" fontId="7" fillId="16" borderId="1" xfId="0" applyNumberFormat="1" applyFont="1" applyFill="1" applyBorder="1" applyAlignment="1">
      <alignment vertical="top" wrapText="1"/>
    </xf>
    <xf numFmtId="165" fontId="7" fillId="16" borderId="1" xfId="0" applyNumberFormat="1" applyFont="1" applyFill="1" applyBorder="1" applyAlignment="1">
      <alignment vertical="top" wrapText="1"/>
    </xf>
    <xf numFmtId="0" fontId="7" fillId="7" borderId="1" xfId="0" applyFont="1" applyFill="1" applyBorder="1" applyAlignment="1">
      <alignment vertical="top" wrapText="1"/>
    </xf>
    <xf numFmtId="164" fontId="7" fillId="7" borderId="1" xfId="0" applyNumberFormat="1" applyFont="1" applyFill="1" applyBorder="1" applyAlignment="1">
      <alignment vertical="top" wrapText="1"/>
    </xf>
    <xf numFmtId="0" fontId="7" fillId="8" borderId="1" xfId="0" applyFont="1" applyFill="1" applyBorder="1" applyAlignment="1">
      <alignment vertical="top" wrapText="1"/>
    </xf>
    <xf numFmtId="164" fontId="7" fillId="8" borderId="1" xfId="0" applyNumberFormat="1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164" fontId="7" fillId="10" borderId="1" xfId="0" applyNumberFormat="1" applyFont="1" applyFill="1" applyBorder="1" applyAlignment="1">
      <alignment vertical="top" wrapText="1"/>
    </xf>
    <xf numFmtId="0" fontId="7" fillId="11" borderId="1" xfId="0" applyFont="1" applyFill="1" applyBorder="1" applyAlignment="1">
      <alignment vertical="top" wrapText="1"/>
    </xf>
    <xf numFmtId="164" fontId="7" fillId="11" borderId="1" xfId="0" applyNumberFormat="1" applyFont="1" applyFill="1" applyBorder="1" applyAlignment="1">
      <alignment vertical="top" wrapText="1"/>
    </xf>
    <xf numFmtId="165" fontId="7" fillId="7" borderId="1" xfId="0" applyNumberFormat="1" applyFont="1" applyFill="1" applyBorder="1" applyAlignment="1">
      <alignment vertical="top" wrapText="1"/>
    </xf>
    <xf numFmtId="165" fontId="7" fillId="8" borderId="1" xfId="0" applyNumberFormat="1" applyFont="1" applyFill="1" applyBorder="1" applyAlignment="1">
      <alignment vertical="top" wrapText="1"/>
    </xf>
    <xf numFmtId="165" fontId="7" fillId="10" borderId="1" xfId="0" applyNumberFormat="1" applyFont="1" applyFill="1" applyBorder="1" applyAlignment="1">
      <alignment vertical="top" wrapText="1"/>
    </xf>
    <xf numFmtId="165" fontId="7" fillId="11" borderId="1" xfId="0" applyNumberFormat="1" applyFont="1" applyFill="1" applyBorder="1" applyAlignment="1">
      <alignment vertical="top" wrapText="1"/>
    </xf>
    <xf numFmtId="0" fontId="11" fillId="0" borderId="0" xfId="0" applyFont="1"/>
    <xf numFmtId="0" fontId="12" fillId="3" borderId="1" xfId="0" applyFont="1" applyFill="1" applyBorder="1"/>
    <xf numFmtId="0" fontId="12" fillId="4" borderId="1" xfId="0" applyFont="1" applyFill="1" applyBorder="1"/>
    <xf numFmtId="0" fontId="12" fillId="5" borderId="1" xfId="0" applyFont="1" applyFill="1" applyBorder="1"/>
    <xf numFmtId="0" fontId="12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4DFEC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9BC2E6"/>
      <rgbColor rgb="FFF4B183"/>
      <rgbColor rgb="FFD9D9D9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C6E0B4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00"/>
  <sheetViews>
    <sheetView tabSelected="1" zoomScaleNormal="100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 activeCell="C14" sqref="C14"/>
    </sheetView>
  </sheetViews>
  <sheetFormatPr defaultColWidth="14.453125" defaultRowHeight="14.5" x14ac:dyDescent="0.35"/>
  <cols>
    <col min="1" max="1" width="5" customWidth="1"/>
    <col min="2" max="2" width="14" customWidth="1"/>
    <col min="3" max="3" width="22" customWidth="1"/>
    <col min="4" max="4" width="44" customWidth="1"/>
    <col min="5" max="5" width="18" customWidth="1"/>
    <col min="6" max="6" width="40" customWidth="1"/>
    <col min="7" max="7" width="44" customWidth="1"/>
    <col min="8" max="8" width="36" customWidth="1"/>
    <col min="9" max="9" width="44" customWidth="1"/>
    <col min="10" max="10" width="12" customWidth="1"/>
    <col min="11" max="11" width="44" customWidth="1"/>
    <col min="12" max="12" width="12" customWidth="1"/>
    <col min="13" max="13" width="44" customWidth="1"/>
    <col min="14" max="14" width="12" customWidth="1"/>
    <col min="15" max="15" width="44" customWidth="1"/>
    <col min="16" max="16" width="12" customWidth="1"/>
    <col min="17" max="17" width="44" customWidth="1"/>
    <col min="18" max="18" width="12" customWidth="1"/>
    <col min="19" max="19" width="44" customWidth="1"/>
    <col min="20" max="20" width="12" customWidth="1"/>
    <col min="21" max="21" width="44" customWidth="1"/>
    <col min="22" max="22" width="12" customWidth="1"/>
    <col min="23" max="23" width="44" customWidth="1"/>
    <col min="24" max="24" width="12" customWidth="1"/>
    <col min="25" max="25" width="44" customWidth="1"/>
    <col min="26" max="26" width="12" customWidth="1"/>
    <col min="27" max="27" width="44" customWidth="1"/>
    <col min="28" max="28" width="12" customWidth="1"/>
    <col min="29" max="31" width="14" customWidth="1"/>
    <col min="32" max="33" width="34" customWidth="1"/>
    <col min="34" max="35" width="10" customWidth="1"/>
    <col min="36" max="36" width="11" customWidth="1"/>
    <col min="37" max="38" width="10" customWidth="1"/>
    <col min="39" max="40" width="12" customWidth="1"/>
  </cols>
  <sheetData>
    <row r="1" spans="1:40" ht="19.75" customHeight="1" x14ac:dyDescent="0.4">
      <c r="A1" s="1" t="s">
        <v>0</v>
      </c>
    </row>
    <row r="2" spans="1:40" ht="15" customHeight="1" x14ac:dyDescent="0.35">
      <c r="A2" s="2" t="s">
        <v>1</v>
      </c>
    </row>
    <row r="4" spans="1:40" ht="15" customHeight="1" x14ac:dyDescent="0.35">
      <c r="B4" s="3" t="s">
        <v>2</v>
      </c>
    </row>
    <row r="5" spans="1:40" ht="15" customHeight="1" x14ac:dyDescent="0.35">
      <c r="B5" s="4" t="s">
        <v>3</v>
      </c>
      <c r="C5" s="4" t="s">
        <v>4</v>
      </c>
      <c r="D5" s="4" t="s">
        <v>5</v>
      </c>
    </row>
    <row r="6" spans="1:40" ht="15" customHeight="1" x14ac:dyDescent="0.35">
      <c r="B6" s="5"/>
      <c r="C6" s="6" t="s">
        <v>6</v>
      </c>
      <c r="D6" s="7">
        <f>COUNTIF($C$14:$C$163,C6)</f>
        <v>25</v>
      </c>
    </row>
    <row r="7" spans="1:40" ht="15" customHeight="1" x14ac:dyDescent="0.35">
      <c r="B7" s="8"/>
      <c r="C7" s="6" t="s">
        <v>7</v>
      </c>
      <c r="D7" s="7">
        <f>COUNTIF($C$14:$C$163,C7)</f>
        <v>25</v>
      </c>
    </row>
    <row r="8" spans="1:40" ht="15" customHeight="1" x14ac:dyDescent="0.35">
      <c r="B8" s="9"/>
      <c r="C8" s="6" t="s">
        <v>8</v>
      </c>
      <c r="D8" s="7">
        <f>COUNTIF($C$14:$C$163,C8)</f>
        <v>50</v>
      </c>
    </row>
    <row r="9" spans="1:40" ht="15" customHeight="1" x14ac:dyDescent="0.35">
      <c r="B9" s="10"/>
      <c r="C9" s="6" t="s">
        <v>9</v>
      </c>
      <c r="D9" s="7">
        <f>COUNTIF($C$14:$C$163,C9)</f>
        <v>50</v>
      </c>
    </row>
    <row r="10" spans="1:40" ht="15" customHeight="1" x14ac:dyDescent="0.35">
      <c r="C10" s="11" t="s">
        <v>10</v>
      </c>
      <c r="D10" s="12">
        <f>SUM(D6:D9)</f>
        <v>150</v>
      </c>
    </row>
    <row r="13" spans="1:40" ht="31.5" customHeight="1" x14ac:dyDescent="0.35">
      <c r="A13" s="13" t="s">
        <v>11</v>
      </c>
      <c r="B13" s="13" t="s">
        <v>12</v>
      </c>
      <c r="C13" s="13" t="s">
        <v>13</v>
      </c>
      <c r="D13" s="13" t="s">
        <v>14</v>
      </c>
      <c r="E13" s="13" t="s">
        <v>15</v>
      </c>
      <c r="F13" s="13" t="s">
        <v>16</v>
      </c>
      <c r="G13" s="13" t="s">
        <v>17</v>
      </c>
      <c r="H13" s="13" t="s">
        <v>18</v>
      </c>
      <c r="I13" s="13" t="s">
        <v>19</v>
      </c>
      <c r="J13" s="13" t="s">
        <v>20</v>
      </c>
      <c r="K13" s="13" t="s">
        <v>21</v>
      </c>
      <c r="L13" s="13" t="s">
        <v>22</v>
      </c>
      <c r="M13" s="13" t="s">
        <v>23</v>
      </c>
      <c r="N13" s="13" t="s">
        <v>24</v>
      </c>
      <c r="O13" s="13" t="s">
        <v>25</v>
      </c>
      <c r="P13" s="13" t="s">
        <v>26</v>
      </c>
      <c r="Q13" s="13" t="s">
        <v>27</v>
      </c>
      <c r="R13" s="13" t="s">
        <v>28</v>
      </c>
      <c r="S13" s="13" t="s">
        <v>29</v>
      </c>
      <c r="T13" s="13" t="s">
        <v>30</v>
      </c>
      <c r="U13" s="13" t="s">
        <v>31</v>
      </c>
      <c r="V13" s="13" t="s">
        <v>32</v>
      </c>
      <c r="W13" s="13" t="s">
        <v>33</v>
      </c>
      <c r="X13" s="13" t="s">
        <v>34</v>
      </c>
      <c r="Y13" s="13" t="s">
        <v>35</v>
      </c>
      <c r="Z13" s="13" t="s">
        <v>36</v>
      </c>
      <c r="AA13" s="13" t="s">
        <v>37</v>
      </c>
      <c r="AB13" s="13" t="s">
        <v>38</v>
      </c>
      <c r="AC13" s="13" t="s">
        <v>39</v>
      </c>
      <c r="AD13" s="13" t="s">
        <v>40</v>
      </c>
      <c r="AE13" s="13" t="s">
        <v>41</v>
      </c>
      <c r="AF13" s="13" t="s">
        <v>42</v>
      </c>
      <c r="AG13" s="13" t="s">
        <v>43</v>
      </c>
      <c r="AH13" s="13" t="s">
        <v>44</v>
      </c>
      <c r="AI13" s="13" t="s">
        <v>45</v>
      </c>
      <c r="AJ13" s="13" t="s">
        <v>46</v>
      </c>
      <c r="AK13" s="13" t="s">
        <v>47</v>
      </c>
      <c r="AL13" s="13" t="s">
        <v>48</v>
      </c>
      <c r="AM13" s="13" t="s">
        <v>49</v>
      </c>
      <c r="AN13" s="13" t="s">
        <v>50</v>
      </c>
    </row>
    <row r="14" spans="1:40" ht="15" customHeight="1" x14ac:dyDescent="0.35">
      <c r="A14" s="14">
        <v>1</v>
      </c>
      <c r="B14" s="15" t="s">
        <v>51</v>
      </c>
      <c r="C14" s="14" t="s">
        <v>6</v>
      </c>
      <c r="D14" s="14" t="s">
        <v>52</v>
      </c>
      <c r="E14" s="14" t="s">
        <v>53</v>
      </c>
      <c r="F14" s="14" t="s">
        <v>54</v>
      </c>
      <c r="G14" s="14" t="s">
        <v>55</v>
      </c>
      <c r="H14" s="14" t="s">
        <v>56</v>
      </c>
      <c r="I14" s="14" t="s">
        <v>57</v>
      </c>
      <c r="J14" s="16">
        <v>22.99</v>
      </c>
      <c r="K14" s="14" t="s">
        <v>58</v>
      </c>
      <c r="L14" s="16">
        <v>54.99</v>
      </c>
      <c r="M14" s="14" t="s">
        <v>59</v>
      </c>
      <c r="N14" s="16">
        <v>120.99</v>
      </c>
      <c r="O14" s="14" t="s">
        <v>60</v>
      </c>
      <c r="P14" s="16">
        <v>156.99</v>
      </c>
      <c r="Q14" s="14" t="s">
        <v>61</v>
      </c>
      <c r="R14" s="16">
        <v>171.99</v>
      </c>
      <c r="S14" s="14" t="s">
        <v>62</v>
      </c>
      <c r="T14" s="16">
        <v>195.99</v>
      </c>
      <c r="U14" s="14" t="s">
        <v>63</v>
      </c>
      <c r="V14" s="16">
        <v>205.99</v>
      </c>
      <c r="W14" s="14" t="s">
        <v>64</v>
      </c>
      <c r="X14" s="16">
        <v>244.99</v>
      </c>
      <c r="Y14" s="14" t="s">
        <v>65</v>
      </c>
      <c r="Z14" s="16">
        <v>374.99</v>
      </c>
      <c r="AA14" s="14" t="s">
        <v>66</v>
      </c>
      <c r="AB14" s="16">
        <v>1063.99</v>
      </c>
      <c r="AC14" s="17">
        <f t="shared" ref="AC14:AC45" si="0">MIN(J14,L14,N14,P14,R14,T14,V14,X14,Z14,AB14)</f>
        <v>22.99</v>
      </c>
      <c r="AD14" s="17">
        <f t="shared" ref="AD14:AD45" si="1">MAX(J14,L14,N14,P14,R14,T14,V14,X14,Z14,AB14)</f>
        <v>1063.99</v>
      </c>
      <c r="AE14" s="17">
        <f t="shared" ref="AE14:AE45" si="2">AVERAGE(J14,L14,N14,P14,R14,T14,V14,X14,Z14,AB14)</f>
        <v>261.39</v>
      </c>
      <c r="AF14">
        <v>60</v>
      </c>
      <c r="AG14" s="18" t="s">
        <v>67</v>
      </c>
      <c r="AH14" s="18">
        <f>COUNTIF(Offers!$C$14:$C$2024,B14)</f>
        <v>13</v>
      </c>
      <c r="AI14" s="18">
        <f>COUNTIFS(Offers!$C$14:$C$2024,B14,Offers!$L$14:$L$2024,"Open Box")</f>
        <v>0</v>
      </c>
      <c r="AJ14" s="18">
        <f>COUNTIFS(Offers!$C$14:$C$2024,B14,Offers!$L$14:$L$2024,"Refurbished")</f>
        <v>2</v>
      </c>
      <c r="AK14" s="18">
        <f>COUNTIFS(Offers!$C$14:$C$2024,B14,Offers!$L$14:$L$2024,"Used*")</f>
        <v>0</v>
      </c>
      <c r="AL14" s="18">
        <f>COUNTIFS(Offers!$C$14:$C$2024,B14,Offers!$M$14:$M$2024,"Clearance")</f>
        <v>3</v>
      </c>
      <c r="AM14" s="18">
        <f>COUNTIFS('Product Details'!$B$13:$B$1512,B14,'Product Details'!$AI$13:$AI$1512,"&lt;&gt;Active")</f>
        <v>2</v>
      </c>
      <c r="AN14" s="19">
        <f>_xlfn.MINIFS(Offers!$Q$14:$Q$2024,Offers!$C$14:$C$2024,B14)</f>
        <v>22.99</v>
      </c>
    </row>
    <row r="15" spans="1:40" ht="15" customHeight="1" x14ac:dyDescent="0.35">
      <c r="A15" s="14">
        <v>2</v>
      </c>
      <c r="B15" s="15" t="s">
        <v>68</v>
      </c>
      <c r="C15" s="14" t="s">
        <v>6</v>
      </c>
      <c r="D15" s="14" t="s">
        <v>69</v>
      </c>
      <c r="E15" s="14" t="s">
        <v>53</v>
      </c>
      <c r="F15" s="14" t="s">
        <v>70</v>
      </c>
      <c r="G15" s="14" t="s">
        <v>71</v>
      </c>
      <c r="H15" s="14" t="s">
        <v>72</v>
      </c>
      <c r="I15" s="14" t="s">
        <v>73</v>
      </c>
      <c r="J15" s="16">
        <v>43.99</v>
      </c>
      <c r="K15" s="14" t="s">
        <v>74</v>
      </c>
      <c r="L15" s="16">
        <v>59.99</v>
      </c>
      <c r="M15" s="14" t="s">
        <v>75</v>
      </c>
      <c r="N15" s="16">
        <v>134.99</v>
      </c>
      <c r="O15" s="14" t="s">
        <v>76</v>
      </c>
      <c r="P15" s="16">
        <v>136.99</v>
      </c>
      <c r="Q15" s="14" t="s">
        <v>77</v>
      </c>
      <c r="R15" s="16">
        <v>153.99</v>
      </c>
      <c r="S15" s="14" t="s">
        <v>78</v>
      </c>
      <c r="T15" s="16">
        <v>183.99</v>
      </c>
      <c r="U15" s="14" t="s">
        <v>79</v>
      </c>
      <c r="V15" s="16">
        <v>213.99</v>
      </c>
      <c r="W15" s="14" t="s">
        <v>80</v>
      </c>
      <c r="X15" s="16">
        <v>265.99</v>
      </c>
      <c r="Y15" s="14" t="s">
        <v>81</v>
      </c>
      <c r="Z15" s="16">
        <v>274.99</v>
      </c>
      <c r="AA15" s="14" t="s">
        <v>82</v>
      </c>
      <c r="AB15" s="16">
        <v>341.99</v>
      </c>
      <c r="AC15" s="17">
        <f t="shared" si="0"/>
        <v>43.99</v>
      </c>
      <c r="AD15" s="17">
        <f t="shared" si="1"/>
        <v>341.99</v>
      </c>
      <c r="AE15" s="17">
        <f t="shared" si="2"/>
        <v>181.09</v>
      </c>
      <c r="AF15">
        <v>30</v>
      </c>
      <c r="AG15" s="18" t="s">
        <v>67</v>
      </c>
      <c r="AH15" s="18">
        <f>COUNTIF(Offers!$C$14:$C$2024,B15)</f>
        <v>14</v>
      </c>
      <c r="AI15" s="18">
        <f>COUNTIFS(Offers!$C$14:$C$2024,B15,Offers!$L$14:$L$2024,"Open Box")</f>
        <v>0</v>
      </c>
      <c r="AJ15" s="18">
        <f>COUNTIFS(Offers!$C$14:$C$2024,B15,Offers!$L$14:$L$2024,"Refurbished")</f>
        <v>1</v>
      </c>
      <c r="AK15" s="18">
        <f>COUNTIFS(Offers!$C$14:$C$2024,B15,Offers!$L$14:$L$2024,"Used*")</f>
        <v>0</v>
      </c>
      <c r="AL15" s="18">
        <f>COUNTIFS(Offers!$C$14:$C$2024,B15,Offers!$M$14:$M$2024,"Clearance")</f>
        <v>6</v>
      </c>
      <c r="AM15" s="18">
        <f>COUNTIFS('Product Details'!$B$13:$B$1512,B15,'Product Details'!$AI$13:$AI$1512,"&lt;&gt;Active")</f>
        <v>3</v>
      </c>
      <c r="AN15" s="19">
        <f>_xlfn.MINIFS(Offers!$Q$14:$Q$2024,Offers!$C$14:$C$2024,B15)</f>
        <v>43.99</v>
      </c>
    </row>
    <row r="16" spans="1:40" ht="15" customHeight="1" x14ac:dyDescent="0.35">
      <c r="A16" s="14">
        <v>3</v>
      </c>
      <c r="B16" s="15" t="s">
        <v>83</v>
      </c>
      <c r="C16" s="14" t="s">
        <v>6</v>
      </c>
      <c r="D16" s="14" t="s">
        <v>84</v>
      </c>
      <c r="E16" s="14" t="s">
        <v>53</v>
      </c>
      <c r="F16" s="14" t="s">
        <v>85</v>
      </c>
      <c r="G16" s="14" t="s">
        <v>86</v>
      </c>
      <c r="H16" s="14" t="s">
        <v>56</v>
      </c>
      <c r="I16" s="14" t="s">
        <v>87</v>
      </c>
      <c r="J16" s="16">
        <v>45.99</v>
      </c>
      <c r="K16" s="14" t="s">
        <v>88</v>
      </c>
      <c r="L16" s="16">
        <v>63.99</v>
      </c>
      <c r="M16" s="14" t="s">
        <v>89</v>
      </c>
      <c r="N16" s="16">
        <v>132.99</v>
      </c>
      <c r="O16" s="14" t="s">
        <v>90</v>
      </c>
      <c r="P16" s="16">
        <v>161.99</v>
      </c>
      <c r="Q16" s="14" t="s">
        <v>91</v>
      </c>
      <c r="R16" s="16">
        <v>166.99</v>
      </c>
      <c r="S16" s="14" t="s">
        <v>92</v>
      </c>
      <c r="T16" s="16">
        <v>179.99</v>
      </c>
      <c r="U16" s="14" t="s">
        <v>93</v>
      </c>
      <c r="V16" s="16">
        <v>195.99</v>
      </c>
      <c r="W16" s="14" t="s">
        <v>94</v>
      </c>
      <c r="X16" s="16">
        <v>215.99</v>
      </c>
      <c r="Y16" s="14" t="s">
        <v>95</v>
      </c>
      <c r="Z16" s="16">
        <v>221.99</v>
      </c>
      <c r="AA16" s="14" t="s">
        <v>96</v>
      </c>
      <c r="AB16" s="16">
        <v>1139.99</v>
      </c>
      <c r="AC16" s="17">
        <f t="shared" si="0"/>
        <v>45.99</v>
      </c>
      <c r="AD16" s="17">
        <f t="shared" si="1"/>
        <v>1139.99</v>
      </c>
      <c r="AE16" s="17">
        <f t="shared" si="2"/>
        <v>252.59</v>
      </c>
      <c r="AF16">
        <v>30</v>
      </c>
      <c r="AG16" s="18" t="s">
        <v>97</v>
      </c>
      <c r="AH16" s="18">
        <f>COUNTIF(Offers!$C$14:$C$2024,B16)</f>
        <v>15</v>
      </c>
      <c r="AI16" s="18">
        <f>COUNTIFS(Offers!$C$14:$C$2024,B16,Offers!$L$14:$L$2024,"Open Box")</f>
        <v>1</v>
      </c>
      <c r="AJ16" s="18">
        <f>COUNTIFS(Offers!$C$14:$C$2024,B16,Offers!$L$14:$L$2024,"Refurbished")</f>
        <v>1</v>
      </c>
      <c r="AK16" s="18">
        <f>COUNTIFS(Offers!$C$14:$C$2024,B16,Offers!$L$14:$L$2024,"Used*")</f>
        <v>2</v>
      </c>
      <c r="AL16" s="18">
        <f>COUNTIFS(Offers!$C$14:$C$2024,B16,Offers!$M$14:$M$2024,"Clearance")</f>
        <v>3</v>
      </c>
      <c r="AM16" s="18">
        <f>COUNTIFS('Product Details'!$B$13:$B$1512,B16,'Product Details'!$AI$13:$AI$1512,"&lt;&gt;Active")</f>
        <v>2</v>
      </c>
      <c r="AN16" s="19">
        <f>_xlfn.MINIFS(Offers!$Q$14:$Q$2024,Offers!$C$14:$C$2024,B16)</f>
        <v>45.99</v>
      </c>
    </row>
    <row r="17" spans="1:40" ht="26.9" customHeight="1" x14ac:dyDescent="0.35">
      <c r="A17" s="14">
        <v>4</v>
      </c>
      <c r="B17" s="15" t="s">
        <v>98</v>
      </c>
      <c r="C17" s="14" t="s">
        <v>6</v>
      </c>
      <c r="D17" s="14" t="s">
        <v>99</v>
      </c>
      <c r="E17" s="14" t="s">
        <v>53</v>
      </c>
      <c r="F17" s="14" t="s">
        <v>100</v>
      </c>
      <c r="G17" s="14" t="s">
        <v>101</v>
      </c>
      <c r="H17" s="14" t="s">
        <v>56</v>
      </c>
      <c r="I17" s="14" t="s">
        <v>102</v>
      </c>
      <c r="J17" s="16">
        <v>48.99</v>
      </c>
      <c r="K17" s="14" t="s">
        <v>103</v>
      </c>
      <c r="L17" s="16">
        <v>72.989999999999995</v>
      </c>
      <c r="M17" s="14" t="s">
        <v>104</v>
      </c>
      <c r="N17" s="16">
        <v>115.99</v>
      </c>
      <c r="O17" s="14" t="s">
        <v>105</v>
      </c>
      <c r="P17" s="16">
        <v>165.99</v>
      </c>
      <c r="Q17" s="14" t="s">
        <v>106</v>
      </c>
      <c r="R17" s="16">
        <v>171.99</v>
      </c>
      <c r="S17" s="14" t="s">
        <v>107</v>
      </c>
      <c r="T17" s="16">
        <v>193.99</v>
      </c>
      <c r="U17" s="14" t="s">
        <v>108</v>
      </c>
      <c r="V17" s="16">
        <v>325.99</v>
      </c>
      <c r="W17" s="14" t="s">
        <v>109</v>
      </c>
      <c r="X17" s="16">
        <v>342.99</v>
      </c>
      <c r="Y17" s="14" t="s">
        <v>110</v>
      </c>
      <c r="Z17" s="16">
        <v>355.99</v>
      </c>
      <c r="AA17" s="14" t="s">
        <v>111</v>
      </c>
      <c r="AB17" s="16">
        <v>1294.99</v>
      </c>
      <c r="AC17" s="17">
        <f t="shared" si="0"/>
        <v>48.99</v>
      </c>
      <c r="AD17" s="17">
        <f t="shared" si="1"/>
        <v>1294.99</v>
      </c>
      <c r="AE17" s="17">
        <f t="shared" si="2"/>
        <v>308.99</v>
      </c>
      <c r="AF17">
        <v>60</v>
      </c>
      <c r="AG17" s="18" t="s">
        <v>112</v>
      </c>
      <c r="AH17" s="18">
        <f>COUNTIF(Offers!$C$14:$C$2024,B17)</f>
        <v>10</v>
      </c>
      <c r="AI17" s="18">
        <f>COUNTIFS(Offers!$C$14:$C$2024,B17,Offers!$L$14:$L$2024,"Open Box")</f>
        <v>0</v>
      </c>
      <c r="AJ17" s="18">
        <f>COUNTIFS(Offers!$C$14:$C$2024,B17,Offers!$L$14:$L$2024,"Refurbished")</f>
        <v>0</v>
      </c>
      <c r="AK17" s="18">
        <f>COUNTIFS(Offers!$C$14:$C$2024,B17,Offers!$L$14:$L$2024,"Used*")</f>
        <v>0</v>
      </c>
      <c r="AL17" s="18">
        <f>COUNTIFS(Offers!$C$14:$C$2024,B17,Offers!$M$14:$M$2024,"Clearance")</f>
        <v>0</v>
      </c>
      <c r="AM17" s="18">
        <f>COUNTIFS('Product Details'!$B$13:$B$1512,B17,'Product Details'!$AI$13:$AI$1512,"&lt;&gt;Active")</f>
        <v>0</v>
      </c>
      <c r="AN17" s="19">
        <f>_xlfn.MINIFS(Offers!$Q$14:$Q$2024,Offers!$C$14:$C$2024,B17)</f>
        <v>48.99</v>
      </c>
    </row>
    <row r="18" spans="1:40" ht="26.9" customHeight="1" x14ac:dyDescent="0.35">
      <c r="A18" s="14">
        <v>5</v>
      </c>
      <c r="B18" s="15" t="s">
        <v>113</v>
      </c>
      <c r="C18" s="14" t="s">
        <v>6</v>
      </c>
      <c r="D18" s="14" t="s">
        <v>114</v>
      </c>
      <c r="E18" s="14" t="s">
        <v>53</v>
      </c>
      <c r="F18" s="14" t="s">
        <v>115</v>
      </c>
      <c r="G18" s="14" t="s">
        <v>116</v>
      </c>
      <c r="H18" s="14" t="s">
        <v>72</v>
      </c>
      <c r="I18" s="14" t="s">
        <v>117</v>
      </c>
      <c r="J18" s="16">
        <v>60.99</v>
      </c>
      <c r="K18" s="14" t="s">
        <v>118</v>
      </c>
      <c r="L18" s="16">
        <v>68.989999999999995</v>
      </c>
      <c r="M18" s="14" t="s">
        <v>119</v>
      </c>
      <c r="N18" s="16">
        <v>83.99</v>
      </c>
      <c r="O18" s="14" t="s">
        <v>120</v>
      </c>
      <c r="P18" s="16">
        <v>111.99</v>
      </c>
      <c r="Q18" s="14" t="s">
        <v>121</v>
      </c>
      <c r="R18" s="16">
        <v>154.99</v>
      </c>
      <c r="S18" s="14" t="s">
        <v>122</v>
      </c>
      <c r="T18" s="16">
        <v>164.99</v>
      </c>
      <c r="U18" s="14" t="s">
        <v>123</v>
      </c>
      <c r="V18" s="16">
        <v>220.99</v>
      </c>
      <c r="W18" s="14" t="s">
        <v>124</v>
      </c>
      <c r="X18" s="16">
        <v>362.99</v>
      </c>
      <c r="Y18" s="14" t="s">
        <v>125</v>
      </c>
      <c r="Z18" s="16">
        <v>398.99</v>
      </c>
      <c r="AA18" s="14" t="s">
        <v>126</v>
      </c>
      <c r="AB18" s="16">
        <v>1455.99</v>
      </c>
      <c r="AC18" s="17">
        <f t="shared" si="0"/>
        <v>60.99</v>
      </c>
      <c r="AD18" s="17">
        <f t="shared" si="1"/>
        <v>1455.99</v>
      </c>
      <c r="AE18" s="17">
        <f t="shared" si="2"/>
        <v>308.49</v>
      </c>
      <c r="AF18">
        <v>15</v>
      </c>
      <c r="AG18" s="18" t="s">
        <v>127</v>
      </c>
      <c r="AH18" s="18">
        <f>COUNTIF(Offers!$C$14:$C$2024,B18)</f>
        <v>15</v>
      </c>
      <c r="AI18" s="18">
        <f>COUNTIFS(Offers!$C$14:$C$2024,B18,Offers!$L$14:$L$2024,"Open Box")</f>
        <v>1</v>
      </c>
      <c r="AJ18" s="18">
        <f>COUNTIFS(Offers!$C$14:$C$2024,B18,Offers!$L$14:$L$2024,"Refurbished")</f>
        <v>4</v>
      </c>
      <c r="AK18" s="18">
        <f>COUNTIFS(Offers!$C$14:$C$2024,B18,Offers!$L$14:$L$2024,"Used*")</f>
        <v>0</v>
      </c>
      <c r="AL18" s="18">
        <f>COUNTIFS(Offers!$C$14:$C$2024,B18,Offers!$M$14:$M$2024,"Clearance")</f>
        <v>0</v>
      </c>
      <c r="AM18" s="18">
        <f>COUNTIFS('Product Details'!$B$13:$B$1512,B18,'Product Details'!$AI$13:$AI$1512,"&lt;&gt;Active")</f>
        <v>0</v>
      </c>
      <c r="AN18" s="19">
        <f>_xlfn.MINIFS(Offers!$Q$14:$Q$2024,Offers!$C$14:$C$2024,B18)</f>
        <v>54.99</v>
      </c>
    </row>
    <row r="19" spans="1:40" ht="26.9" customHeight="1" x14ac:dyDescent="0.35">
      <c r="A19" s="14">
        <v>6</v>
      </c>
      <c r="B19" s="15" t="s">
        <v>128</v>
      </c>
      <c r="C19" s="14" t="s">
        <v>6</v>
      </c>
      <c r="D19" s="14" t="s">
        <v>129</v>
      </c>
      <c r="E19" s="14" t="s">
        <v>53</v>
      </c>
      <c r="F19" s="14" t="s">
        <v>130</v>
      </c>
      <c r="G19" s="14" t="s">
        <v>131</v>
      </c>
      <c r="H19" s="14" t="s">
        <v>56</v>
      </c>
      <c r="I19" s="14" t="s">
        <v>132</v>
      </c>
      <c r="J19" s="16">
        <v>60.99</v>
      </c>
      <c r="K19" s="14" t="s">
        <v>133</v>
      </c>
      <c r="L19" s="16">
        <v>72.989999999999995</v>
      </c>
      <c r="M19" s="14" t="s">
        <v>134</v>
      </c>
      <c r="N19" s="16">
        <v>127.99</v>
      </c>
      <c r="O19" s="14" t="s">
        <v>135</v>
      </c>
      <c r="P19" s="16">
        <v>139.99</v>
      </c>
      <c r="Q19" s="14" t="s">
        <v>136</v>
      </c>
      <c r="R19" s="16">
        <v>181.99</v>
      </c>
      <c r="S19" s="14" t="s">
        <v>137</v>
      </c>
      <c r="T19" s="16">
        <v>202.99</v>
      </c>
      <c r="U19" s="14" t="s">
        <v>138</v>
      </c>
      <c r="V19" s="16">
        <v>228.99</v>
      </c>
      <c r="W19" s="14" t="s">
        <v>139</v>
      </c>
      <c r="X19" s="16">
        <v>251.99</v>
      </c>
      <c r="Y19" s="14" t="s">
        <v>140</v>
      </c>
      <c r="Z19" s="16">
        <v>278.99</v>
      </c>
      <c r="AA19" s="14" t="s">
        <v>141</v>
      </c>
      <c r="AB19" s="16">
        <v>517.99</v>
      </c>
      <c r="AC19" s="17">
        <f t="shared" si="0"/>
        <v>60.99</v>
      </c>
      <c r="AD19" s="17">
        <f t="shared" si="1"/>
        <v>517.99</v>
      </c>
      <c r="AE19" s="17">
        <f t="shared" si="2"/>
        <v>206.49</v>
      </c>
      <c r="AF19">
        <v>15</v>
      </c>
      <c r="AG19" s="18" t="s">
        <v>112</v>
      </c>
      <c r="AH19" s="18">
        <f>COUNTIF(Offers!$C$14:$C$2024,B19)</f>
        <v>10</v>
      </c>
      <c r="AI19" s="18">
        <f>COUNTIFS(Offers!$C$14:$C$2024,B19,Offers!$L$14:$L$2024,"Open Box")</f>
        <v>0</v>
      </c>
      <c r="AJ19" s="18">
        <f>COUNTIFS(Offers!$C$14:$C$2024,B19,Offers!$L$14:$L$2024,"Refurbished")</f>
        <v>0</v>
      </c>
      <c r="AK19" s="18">
        <f>COUNTIFS(Offers!$C$14:$C$2024,B19,Offers!$L$14:$L$2024,"Used*")</f>
        <v>0</v>
      </c>
      <c r="AL19" s="18">
        <f>COUNTIFS(Offers!$C$14:$C$2024,B19,Offers!$M$14:$M$2024,"Clearance")</f>
        <v>0</v>
      </c>
      <c r="AM19" s="18">
        <f>COUNTIFS('Product Details'!$B$13:$B$1512,B19,'Product Details'!$AI$13:$AI$1512,"&lt;&gt;Active")</f>
        <v>0</v>
      </c>
      <c r="AN19" s="19">
        <f>_xlfn.MINIFS(Offers!$Q$14:$Q$2024,Offers!$C$14:$C$2024,B19)</f>
        <v>60.99</v>
      </c>
    </row>
    <row r="20" spans="1:40" ht="26.9" customHeight="1" x14ac:dyDescent="0.35">
      <c r="A20" s="14">
        <v>7</v>
      </c>
      <c r="B20" s="15" t="s">
        <v>142</v>
      </c>
      <c r="C20" s="14" t="s">
        <v>6</v>
      </c>
      <c r="D20" s="14" t="s">
        <v>143</v>
      </c>
      <c r="E20" s="14" t="s">
        <v>53</v>
      </c>
      <c r="F20" s="14" t="s">
        <v>144</v>
      </c>
      <c r="G20" s="14" t="s">
        <v>145</v>
      </c>
      <c r="H20" s="14" t="s">
        <v>56</v>
      </c>
      <c r="I20" s="14" t="s">
        <v>146</v>
      </c>
      <c r="J20" s="16">
        <v>53.99</v>
      </c>
      <c r="K20" s="14" t="s">
        <v>147</v>
      </c>
      <c r="L20" s="16">
        <v>57.99</v>
      </c>
      <c r="M20" s="14" t="s">
        <v>148</v>
      </c>
      <c r="N20" s="16">
        <v>69.989999999999995</v>
      </c>
      <c r="O20" s="14" t="s">
        <v>149</v>
      </c>
      <c r="P20" s="16">
        <v>123.99</v>
      </c>
      <c r="Q20" s="14" t="s">
        <v>150</v>
      </c>
      <c r="R20" s="16">
        <v>131.99</v>
      </c>
      <c r="S20" s="14" t="s">
        <v>151</v>
      </c>
      <c r="T20" s="16">
        <v>148.99</v>
      </c>
      <c r="U20" s="14" t="s">
        <v>152</v>
      </c>
      <c r="V20" s="16">
        <v>168.99</v>
      </c>
      <c r="W20" s="14" t="s">
        <v>153</v>
      </c>
      <c r="X20" s="16">
        <v>180.99</v>
      </c>
      <c r="Y20" s="14" t="s">
        <v>154</v>
      </c>
      <c r="Z20" s="16">
        <v>187.99</v>
      </c>
      <c r="AA20" s="14" t="s">
        <v>155</v>
      </c>
      <c r="AB20" s="16">
        <v>383.99</v>
      </c>
      <c r="AC20" s="17">
        <f t="shared" si="0"/>
        <v>53.99</v>
      </c>
      <c r="AD20" s="17">
        <f t="shared" si="1"/>
        <v>383.99</v>
      </c>
      <c r="AE20" s="17">
        <f t="shared" si="2"/>
        <v>150.89000000000001</v>
      </c>
      <c r="AF20">
        <v>30</v>
      </c>
      <c r="AG20" s="18" t="s">
        <v>156</v>
      </c>
      <c r="AH20" s="18">
        <f>COUNTIF(Offers!$C$14:$C$2024,B20)</f>
        <v>11</v>
      </c>
      <c r="AI20" s="18">
        <f>COUNTIFS(Offers!$C$14:$C$2024,B20,Offers!$L$14:$L$2024,"Open Box")</f>
        <v>1</v>
      </c>
      <c r="AJ20" s="18">
        <f>COUNTIFS(Offers!$C$14:$C$2024,B20,Offers!$L$14:$L$2024,"Refurbished")</f>
        <v>0</v>
      </c>
      <c r="AK20" s="18">
        <f>COUNTIFS(Offers!$C$14:$C$2024,B20,Offers!$L$14:$L$2024,"Used*")</f>
        <v>0</v>
      </c>
      <c r="AL20" s="18">
        <f>COUNTIFS(Offers!$C$14:$C$2024,B20,Offers!$M$14:$M$2024,"Clearance")</f>
        <v>0</v>
      </c>
      <c r="AM20" s="18">
        <f>COUNTIFS('Product Details'!$B$13:$B$1512,B20,'Product Details'!$AI$13:$AI$1512,"&lt;&gt;Active")</f>
        <v>0</v>
      </c>
      <c r="AN20" s="19">
        <f>_xlfn.MINIFS(Offers!$Q$14:$Q$2024,Offers!$C$14:$C$2024,B20)</f>
        <v>53.99</v>
      </c>
    </row>
    <row r="21" spans="1:40" ht="15.75" customHeight="1" x14ac:dyDescent="0.35">
      <c r="A21" s="14">
        <v>8</v>
      </c>
      <c r="B21" s="15" t="s">
        <v>157</v>
      </c>
      <c r="C21" s="14" t="s">
        <v>6</v>
      </c>
      <c r="D21" s="14" t="s">
        <v>158</v>
      </c>
      <c r="E21" s="14" t="s">
        <v>53</v>
      </c>
      <c r="F21" s="14" t="s">
        <v>159</v>
      </c>
      <c r="G21" s="14" t="s">
        <v>131</v>
      </c>
      <c r="H21" s="14" t="s">
        <v>56</v>
      </c>
      <c r="I21" s="14" t="s">
        <v>160</v>
      </c>
      <c r="J21" s="16">
        <v>99.99</v>
      </c>
      <c r="K21" s="14" t="s">
        <v>161</v>
      </c>
      <c r="L21" s="16">
        <v>105.99</v>
      </c>
      <c r="M21" s="14" t="s">
        <v>162</v>
      </c>
      <c r="N21" s="16">
        <v>175.99</v>
      </c>
      <c r="O21" s="14" t="s">
        <v>163</v>
      </c>
      <c r="P21" s="16">
        <v>183.99</v>
      </c>
      <c r="Q21" s="14" t="s">
        <v>164</v>
      </c>
      <c r="R21" s="16">
        <v>184.99</v>
      </c>
      <c r="S21" s="14" t="s">
        <v>165</v>
      </c>
      <c r="T21" s="16">
        <v>203.99</v>
      </c>
      <c r="U21" s="14" t="s">
        <v>166</v>
      </c>
      <c r="V21" s="16">
        <v>249.99</v>
      </c>
      <c r="W21" s="14" t="s">
        <v>167</v>
      </c>
      <c r="X21" s="16">
        <v>338.99</v>
      </c>
      <c r="Y21" s="14" t="s">
        <v>168</v>
      </c>
      <c r="Z21" s="16">
        <v>490.99</v>
      </c>
      <c r="AA21" s="14" t="s">
        <v>169</v>
      </c>
      <c r="AB21" s="16">
        <v>978.99</v>
      </c>
      <c r="AC21" s="17">
        <f t="shared" si="0"/>
        <v>99.99</v>
      </c>
      <c r="AD21" s="17">
        <f t="shared" si="1"/>
        <v>978.99</v>
      </c>
      <c r="AE21" s="17">
        <f t="shared" si="2"/>
        <v>301.39</v>
      </c>
      <c r="AF21">
        <v>30</v>
      </c>
      <c r="AG21" s="18" t="s">
        <v>170</v>
      </c>
      <c r="AH21" s="18">
        <f>COUNTIF(Offers!$C$14:$C$2024,B21)</f>
        <v>13</v>
      </c>
      <c r="AI21" s="18">
        <f>COUNTIFS(Offers!$C$14:$C$2024,B21,Offers!$L$14:$L$2024,"Open Box")</f>
        <v>1</v>
      </c>
      <c r="AJ21" s="18">
        <f>COUNTIFS(Offers!$C$14:$C$2024,B21,Offers!$L$14:$L$2024,"Refurbished")</f>
        <v>2</v>
      </c>
      <c r="AK21" s="18">
        <f>COUNTIFS(Offers!$C$14:$C$2024,B21,Offers!$L$14:$L$2024,"Used*")</f>
        <v>0</v>
      </c>
      <c r="AL21" s="18">
        <f>COUNTIFS(Offers!$C$14:$C$2024,B21,Offers!$M$14:$M$2024,"Clearance")</f>
        <v>0</v>
      </c>
      <c r="AM21" s="18">
        <f>COUNTIFS('Product Details'!$B$13:$B$1512,B21,'Product Details'!$AI$13:$AI$1512,"&lt;&gt;Active")</f>
        <v>0</v>
      </c>
      <c r="AN21" s="19">
        <f>_xlfn.MINIFS(Offers!$Q$14:$Q$2024,Offers!$C$14:$C$2024,B21)</f>
        <v>99.99</v>
      </c>
    </row>
    <row r="22" spans="1:40" ht="15.75" customHeight="1" x14ac:dyDescent="0.35">
      <c r="A22" s="14">
        <v>9</v>
      </c>
      <c r="B22" s="15" t="s">
        <v>171</v>
      </c>
      <c r="C22" s="14" t="s">
        <v>6</v>
      </c>
      <c r="D22" s="14" t="s">
        <v>172</v>
      </c>
      <c r="E22" s="14" t="s">
        <v>53</v>
      </c>
      <c r="F22" s="14" t="s">
        <v>115</v>
      </c>
      <c r="G22" s="14" t="s">
        <v>173</v>
      </c>
      <c r="H22" s="14" t="s">
        <v>56</v>
      </c>
      <c r="I22" s="14" t="s">
        <v>174</v>
      </c>
      <c r="J22" s="16">
        <v>30.99</v>
      </c>
      <c r="K22" s="14" t="s">
        <v>175</v>
      </c>
      <c r="L22" s="16">
        <v>107.99</v>
      </c>
      <c r="M22" s="14" t="s">
        <v>176</v>
      </c>
      <c r="N22" s="16">
        <v>127.99</v>
      </c>
      <c r="O22" s="14" t="s">
        <v>177</v>
      </c>
      <c r="P22" s="16">
        <v>149.99</v>
      </c>
      <c r="Q22" s="14" t="s">
        <v>178</v>
      </c>
      <c r="R22" s="16">
        <v>167.99</v>
      </c>
      <c r="S22" s="14" t="s">
        <v>179</v>
      </c>
      <c r="T22" s="16">
        <v>189.99</v>
      </c>
      <c r="U22" s="14" t="s">
        <v>180</v>
      </c>
      <c r="V22" s="16">
        <v>215.99</v>
      </c>
      <c r="W22" s="14" t="s">
        <v>181</v>
      </c>
      <c r="X22" s="16">
        <v>236.99</v>
      </c>
      <c r="Y22" s="14" t="s">
        <v>182</v>
      </c>
      <c r="Z22" s="16">
        <v>239.99</v>
      </c>
      <c r="AA22" s="14" t="s">
        <v>183</v>
      </c>
      <c r="AB22" s="16">
        <v>1362.99</v>
      </c>
      <c r="AC22" s="17">
        <f t="shared" si="0"/>
        <v>30.99</v>
      </c>
      <c r="AD22" s="17">
        <f t="shared" si="1"/>
        <v>1362.99</v>
      </c>
      <c r="AE22" s="17">
        <f t="shared" si="2"/>
        <v>283.09000000000003</v>
      </c>
      <c r="AF22">
        <v>15</v>
      </c>
      <c r="AG22" s="18" t="s">
        <v>97</v>
      </c>
      <c r="AH22" s="18">
        <f>COUNTIF(Offers!$C$14:$C$2024,B22)</f>
        <v>12</v>
      </c>
      <c r="AI22" s="18">
        <f>COUNTIFS(Offers!$C$14:$C$2024,B22,Offers!$L$14:$L$2024,"Open Box")</f>
        <v>0</v>
      </c>
      <c r="AJ22" s="18">
        <f>COUNTIFS(Offers!$C$14:$C$2024,B22,Offers!$L$14:$L$2024,"Refurbished")</f>
        <v>2</v>
      </c>
      <c r="AK22" s="18">
        <f>COUNTIFS(Offers!$C$14:$C$2024,B22,Offers!$L$14:$L$2024,"Used*")</f>
        <v>0</v>
      </c>
      <c r="AL22" s="18">
        <f>COUNTIFS(Offers!$C$14:$C$2024,B22,Offers!$M$14:$M$2024,"Clearance")</f>
        <v>0</v>
      </c>
      <c r="AM22" s="18">
        <f>COUNTIFS('Product Details'!$B$13:$B$1512,B22,'Product Details'!$AI$13:$AI$1512,"&lt;&gt;Active")</f>
        <v>0</v>
      </c>
      <c r="AN22" s="19">
        <f>_xlfn.MINIFS(Offers!$Q$14:$Q$2024,Offers!$C$14:$C$2024,B22)</f>
        <v>30.99</v>
      </c>
    </row>
    <row r="23" spans="1:40" ht="15.75" customHeight="1" x14ac:dyDescent="0.35">
      <c r="A23" s="14">
        <v>10</v>
      </c>
      <c r="B23" s="15" t="s">
        <v>184</v>
      </c>
      <c r="C23" s="14" t="s">
        <v>6</v>
      </c>
      <c r="D23" s="14" t="s">
        <v>185</v>
      </c>
      <c r="E23" s="14" t="s">
        <v>53</v>
      </c>
      <c r="F23" s="14" t="s">
        <v>186</v>
      </c>
      <c r="G23" s="14" t="s">
        <v>187</v>
      </c>
      <c r="H23" s="14" t="s">
        <v>56</v>
      </c>
      <c r="I23" s="14" t="s">
        <v>188</v>
      </c>
      <c r="J23" s="16">
        <v>113.99</v>
      </c>
      <c r="K23" s="14" t="s">
        <v>189</v>
      </c>
      <c r="L23" s="16">
        <v>115.99</v>
      </c>
      <c r="M23" s="14" t="s">
        <v>190</v>
      </c>
      <c r="N23" s="16">
        <v>129.99</v>
      </c>
      <c r="O23" s="14" t="s">
        <v>191</v>
      </c>
      <c r="P23" s="16">
        <v>141.99</v>
      </c>
      <c r="Q23" s="14" t="s">
        <v>192</v>
      </c>
      <c r="R23" s="16">
        <v>148.99</v>
      </c>
      <c r="S23" s="14" t="s">
        <v>193</v>
      </c>
      <c r="T23" s="16">
        <v>175.99</v>
      </c>
      <c r="U23" s="14" t="s">
        <v>194</v>
      </c>
      <c r="V23" s="16">
        <v>205.99</v>
      </c>
      <c r="W23" s="14" t="s">
        <v>195</v>
      </c>
      <c r="X23" s="16">
        <v>318.99</v>
      </c>
      <c r="Y23" s="14" t="s">
        <v>196</v>
      </c>
      <c r="Z23" s="16">
        <v>324.99</v>
      </c>
      <c r="AA23" s="14" t="s">
        <v>197</v>
      </c>
      <c r="AB23" s="16">
        <v>1336.99</v>
      </c>
      <c r="AC23" s="17">
        <f t="shared" si="0"/>
        <v>113.99</v>
      </c>
      <c r="AD23" s="17">
        <f t="shared" si="1"/>
        <v>1336.99</v>
      </c>
      <c r="AE23" s="17">
        <f t="shared" si="2"/>
        <v>301.39</v>
      </c>
      <c r="AF23">
        <v>30</v>
      </c>
      <c r="AG23" s="18" t="s">
        <v>127</v>
      </c>
      <c r="AH23" s="18">
        <f>COUNTIF(Offers!$C$14:$C$2024,B23)</f>
        <v>14</v>
      </c>
      <c r="AI23" s="18">
        <f>COUNTIFS(Offers!$C$14:$C$2024,B23,Offers!$L$14:$L$2024,"Open Box")</f>
        <v>0</v>
      </c>
      <c r="AJ23" s="18">
        <f>COUNTIFS(Offers!$C$14:$C$2024,B23,Offers!$L$14:$L$2024,"Refurbished")</f>
        <v>4</v>
      </c>
      <c r="AK23" s="18">
        <f>COUNTIFS(Offers!$C$14:$C$2024,B23,Offers!$L$14:$L$2024,"Used*")</f>
        <v>0</v>
      </c>
      <c r="AL23" s="18">
        <f>COUNTIFS(Offers!$C$14:$C$2024,B23,Offers!$M$14:$M$2024,"Clearance")</f>
        <v>0</v>
      </c>
      <c r="AM23" s="18">
        <f>COUNTIFS('Product Details'!$B$13:$B$1512,B23,'Product Details'!$AI$13:$AI$1512,"&lt;&gt;Active")</f>
        <v>0</v>
      </c>
      <c r="AN23" s="19">
        <f>_xlfn.MINIFS(Offers!$Q$14:$Q$2024,Offers!$C$14:$C$2024,B23)</f>
        <v>110.99</v>
      </c>
    </row>
    <row r="24" spans="1:40" ht="15.75" customHeight="1" x14ac:dyDescent="0.35">
      <c r="A24" s="14">
        <v>11</v>
      </c>
      <c r="B24" s="15" t="s">
        <v>198</v>
      </c>
      <c r="C24" s="14" t="s">
        <v>6</v>
      </c>
      <c r="D24" s="14" t="s">
        <v>199</v>
      </c>
      <c r="E24" s="14" t="s">
        <v>53</v>
      </c>
      <c r="F24" s="14" t="s">
        <v>200</v>
      </c>
      <c r="G24" s="14" t="s">
        <v>201</v>
      </c>
      <c r="H24" s="14" t="s">
        <v>56</v>
      </c>
      <c r="I24" s="14" t="s">
        <v>202</v>
      </c>
      <c r="J24" s="16">
        <v>37.99</v>
      </c>
      <c r="K24" s="14" t="s">
        <v>203</v>
      </c>
      <c r="L24" s="16">
        <v>50.99</v>
      </c>
      <c r="M24" s="14" t="s">
        <v>204</v>
      </c>
      <c r="N24" s="16">
        <v>85.99</v>
      </c>
      <c r="O24" s="14" t="s">
        <v>205</v>
      </c>
      <c r="P24" s="16">
        <v>96.99</v>
      </c>
      <c r="Q24" s="14" t="s">
        <v>206</v>
      </c>
      <c r="R24" s="16">
        <v>108.99</v>
      </c>
      <c r="S24" s="14" t="s">
        <v>207</v>
      </c>
      <c r="T24" s="16">
        <v>147.99</v>
      </c>
      <c r="U24" s="14" t="s">
        <v>208</v>
      </c>
      <c r="V24" s="16">
        <v>270.99</v>
      </c>
      <c r="W24" s="14" t="s">
        <v>209</v>
      </c>
      <c r="X24" s="16">
        <v>401.99</v>
      </c>
      <c r="Y24" s="14" t="s">
        <v>210</v>
      </c>
      <c r="Z24" s="16">
        <v>482.99</v>
      </c>
      <c r="AA24" s="14" t="s">
        <v>211</v>
      </c>
      <c r="AB24" s="16">
        <v>984.99</v>
      </c>
      <c r="AC24" s="17">
        <f t="shared" si="0"/>
        <v>37.99</v>
      </c>
      <c r="AD24" s="17">
        <f t="shared" si="1"/>
        <v>984.99</v>
      </c>
      <c r="AE24" s="17">
        <f t="shared" si="2"/>
        <v>266.99</v>
      </c>
      <c r="AF24">
        <v>30</v>
      </c>
      <c r="AG24" s="18" t="s">
        <v>156</v>
      </c>
      <c r="AH24" s="18">
        <f>COUNTIF(Offers!$C$14:$C$2024,B24)</f>
        <v>12</v>
      </c>
      <c r="AI24" s="18">
        <f>COUNTIFS(Offers!$C$14:$C$2024,B24,Offers!$L$14:$L$2024,"Open Box")</f>
        <v>2</v>
      </c>
      <c r="AJ24" s="18">
        <f>COUNTIFS(Offers!$C$14:$C$2024,B24,Offers!$L$14:$L$2024,"Refurbished")</f>
        <v>0</v>
      </c>
      <c r="AK24" s="18">
        <f>COUNTIFS(Offers!$C$14:$C$2024,B24,Offers!$L$14:$L$2024,"Used*")</f>
        <v>0</v>
      </c>
      <c r="AL24" s="18">
        <f>COUNTIFS(Offers!$C$14:$C$2024,B24,Offers!$M$14:$M$2024,"Clearance")</f>
        <v>0</v>
      </c>
      <c r="AM24" s="18">
        <f>COUNTIFS('Product Details'!$B$13:$B$1512,B24,'Product Details'!$AI$13:$AI$1512,"&lt;&gt;Active")</f>
        <v>0</v>
      </c>
      <c r="AN24" s="19">
        <f>_xlfn.MINIFS(Offers!$Q$14:$Q$2024,Offers!$C$14:$C$2024,B24)</f>
        <v>37.99</v>
      </c>
    </row>
    <row r="25" spans="1:40" ht="15.75" customHeight="1" x14ac:dyDescent="0.35">
      <c r="A25" s="14">
        <v>12</v>
      </c>
      <c r="B25" s="15" t="s">
        <v>212</v>
      </c>
      <c r="C25" s="14" t="s">
        <v>6</v>
      </c>
      <c r="D25" s="14" t="s">
        <v>213</v>
      </c>
      <c r="E25" s="14" t="s">
        <v>53</v>
      </c>
      <c r="F25" s="14" t="s">
        <v>200</v>
      </c>
      <c r="G25" s="14" t="s">
        <v>214</v>
      </c>
      <c r="H25" s="14" t="s">
        <v>56</v>
      </c>
      <c r="I25" s="14" t="s">
        <v>215</v>
      </c>
      <c r="J25" s="16">
        <v>45.99</v>
      </c>
      <c r="K25" s="14" t="s">
        <v>216</v>
      </c>
      <c r="L25" s="16">
        <v>112.99</v>
      </c>
      <c r="M25" s="14" t="s">
        <v>217</v>
      </c>
      <c r="N25" s="16">
        <v>156.99</v>
      </c>
      <c r="O25" s="14" t="s">
        <v>218</v>
      </c>
      <c r="P25" s="16">
        <v>162.99</v>
      </c>
      <c r="Q25" s="14" t="s">
        <v>219</v>
      </c>
      <c r="R25" s="16">
        <v>190.99</v>
      </c>
      <c r="S25" s="14" t="s">
        <v>220</v>
      </c>
      <c r="T25" s="16">
        <v>228.99</v>
      </c>
      <c r="U25" s="14" t="s">
        <v>221</v>
      </c>
      <c r="V25" s="16">
        <v>296.99</v>
      </c>
      <c r="W25" s="14" t="s">
        <v>222</v>
      </c>
      <c r="X25" s="16">
        <v>378.99</v>
      </c>
      <c r="Y25" s="14" t="s">
        <v>223</v>
      </c>
      <c r="Z25" s="16">
        <v>478.99</v>
      </c>
      <c r="AA25" s="14" t="s">
        <v>224</v>
      </c>
      <c r="AB25" s="16">
        <v>865.99</v>
      </c>
      <c r="AC25" s="17">
        <f t="shared" si="0"/>
        <v>45.99</v>
      </c>
      <c r="AD25" s="17">
        <f t="shared" si="1"/>
        <v>865.99</v>
      </c>
      <c r="AE25" s="17">
        <f t="shared" si="2"/>
        <v>291.98999999999995</v>
      </c>
      <c r="AF25">
        <v>30</v>
      </c>
      <c r="AG25" s="18" t="s">
        <v>170</v>
      </c>
      <c r="AH25" s="18">
        <f>COUNTIF(Offers!$C$14:$C$2024,B25)</f>
        <v>21</v>
      </c>
      <c r="AI25" s="18">
        <f>COUNTIFS(Offers!$C$14:$C$2024,B25,Offers!$L$14:$L$2024,"Open Box")</f>
        <v>4</v>
      </c>
      <c r="AJ25" s="18">
        <f>COUNTIFS(Offers!$C$14:$C$2024,B25,Offers!$L$14:$L$2024,"Refurbished")</f>
        <v>5</v>
      </c>
      <c r="AK25" s="18">
        <f>COUNTIFS(Offers!$C$14:$C$2024,B25,Offers!$L$14:$L$2024,"Used*")</f>
        <v>2</v>
      </c>
      <c r="AL25" s="18">
        <f>COUNTIFS(Offers!$C$14:$C$2024,B25,Offers!$M$14:$M$2024,"Clearance")</f>
        <v>0</v>
      </c>
      <c r="AM25" s="18">
        <f>COUNTIFS('Product Details'!$B$13:$B$1512,B25,'Product Details'!$AI$13:$AI$1512,"&lt;&gt;Active")</f>
        <v>0</v>
      </c>
      <c r="AN25" s="19">
        <f>_xlfn.MINIFS(Offers!$Q$14:$Q$2024,Offers!$C$14:$C$2024,B25)</f>
        <v>38.99</v>
      </c>
    </row>
    <row r="26" spans="1:40" ht="15.75" customHeight="1" x14ac:dyDescent="0.35">
      <c r="A26" s="14">
        <v>13</v>
      </c>
      <c r="B26" s="15" t="s">
        <v>225</v>
      </c>
      <c r="C26" s="14" t="s">
        <v>6</v>
      </c>
      <c r="D26" s="14" t="s">
        <v>226</v>
      </c>
      <c r="E26" s="14" t="s">
        <v>53</v>
      </c>
      <c r="F26" s="14" t="s">
        <v>159</v>
      </c>
      <c r="G26" s="14" t="s">
        <v>145</v>
      </c>
      <c r="H26" s="14" t="s">
        <v>56</v>
      </c>
      <c r="I26" s="14" t="s">
        <v>227</v>
      </c>
      <c r="J26" s="16">
        <v>27.99</v>
      </c>
      <c r="K26" s="14" t="s">
        <v>228</v>
      </c>
      <c r="L26" s="16">
        <v>83.99</v>
      </c>
      <c r="M26" s="14" t="s">
        <v>229</v>
      </c>
      <c r="N26" s="16">
        <v>145.99</v>
      </c>
      <c r="O26" s="14" t="s">
        <v>230</v>
      </c>
      <c r="P26" s="16">
        <v>164.99</v>
      </c>
      <c r="Q26" s="14" t="s">
        <v>231</v>
      </c>
      <c r="R26" s="16">
        <v>175.99</v>
      </c>
      <c r="S26" s="14" t="s">
        <v>232</v>
      </c>
      <c r="T26" s="16">
        <v>180.99</v>
      </c>
      <c r="U26" s="14" t="s">
        <v>233</v>
      </c>
      <c r="V26" s="16">
        <v>197.99</v>
      </c>
      <c r="W26" s="14" t="s">
        <v>234</v>
      </c>
      <c r="X26" s="16">
        <v>242.99</v>
      </c>
      <c r="Y26" s="14" t="s">
        <v>235</v>
      </c>
      <c r="Z26" s="16">
        <v>289.99</v>
      </c>
      <c r="AA26" s="14" t="s">
        <v>236</v>
      </c>
      <c r="AB26" s="16">
        <v>975.99</v>
      </c>
      <c r="AC26" s="17">
        <f t="shared" si="0"/>
        <v>27.99</v>
      </c>
      <c r="AD26" s="17">
        <f t="shared" si="1"/>
        <v>975.99</v>
      </c>
      <c r="AE26" s="17">
        <f t="shared" si="2"/>
        <v>248.69</v>
      </c>
      <c r="AF26">
        <v>15</v>
      </c>
      <c r="AG26" s="18" t="s">
        <v>97</v>
      </c>
      <c r="AH26" s="18">
        <f>COUNTIF(Offers!$C$14:$C$2024,B26)</f>
        <v>13</v>
      </c>
      <c r="AI26" s="18">
        <f>COUNTIFS(Offers!$C$14:$C$2024,B26,Offers!$L$14:$L$2024,"Open Box")</f>
        <v>2</v>
      </c>
      <c r="AJ26" s="18">
        <f>COUNTIFS(Offers!$C$14:$C$2024,B26,Offers!$L$14:$L$2024,"Refurbished")</f>
        <v>1</v>
      </c>
      <c r="AK26" s="18">
        <f>COUNTIFS(Offers!$C$14:$C$2024,B26,Offers!$L$14:$L$2024,"Used*")</f>
        <v>0</v>
      </c>
      <c r="AL26" s="18">
        <f>COUNTIFS(Offers!$C$14:$C$2024,B26,Offers!$M$14:$M$2024,"Clearance")</f>
        <v>0</v>
      </c>
      <c r="AM26" s="18">
        <f>COUNTIFS('Product Details'!$B$13:$B$1512,B26,'Product Details'!$AI$13:$AI$1512,"&lt;&gt;Active")</f>
        <v>0</v>
      </c>
      <c r="AN26" s="19">
        <f>_xlfn.MINIFS(Offers!$Q$14:$Q$2024,Offers!$C$14:$C$2024,B26)</f>
        <v>27.99</v>
      </c>
    </row>
    <row r="27" spans="1:40" ht="15.75" customHeight="1" x14ac:dyDescent="0.35">
      <c r="A27" s="14">
        <v>14</v>
      </c>
      <c r="B27" s="15" t="s">
        <v>237</v>
      </c>
      <c r="C27" s="14" t="s">
        <v>6</v>
      </c>
      <c r="D27" s="14" t="s">
        <v>238</v>
      </c>
      <c r="E27" s="14" t="s">
        <v>53</v>
      </c>
      <c r="F27" s="14" t="s">
        <v>85</v>
      </c>
      <c r="G27" s="14" t="s">
        <v>101</v>
      </c>
      <c r="H27" s="14" t="s">
        <v>72</v>
      </c>
      <c r="I27" s="14" t="s">
        <v>239</v>
      </c>
      <c r="J27" s="16">
        <v>55.99</v>
      </c>
      <c r="K27" s="14" t="s">
        <v>240</v>
      </c>
      <c r="L27" s="16">
        <v>64.989999999999995</v>
      </c>
      <c r="M27" s="14" t="s">
        <v>241</v>
      </c>
      <c r="N27" s="16">
        <v>72.989999999999995</v>
      </c>
      <c r="O27" s="14" t="s">
        <v>242</v>
      </c>
      <c r="P27" s="16">
        <v>79.989999999999995</v>
      </c>
      <c r="Q27" s="14" t="s">
        <v>243</v>
      </c>
      <c r="R27" s="16">
        <v>127.99</v>
      </c>
      <c r="S27" s="14" t="s">
        <v>244</v>
      </c>
      <c r="T27" s="16">
        <v>144.99</v>
      </c>
      <c r="U27" s="14" t="s">
        <v>245</v>
      </c>
      <c r="V27" s="16">
        <v>164.99</v>
      </c>
      <c r="W27" s="14" t="s">
        <v>246</v>
      </c>
      <c r="X27" s="16">
        <v>190.99</v>
      </c>
      <c r="Y27" s="14" t="s">
        <v>247</v>
      </c>
      <c r="Z27" s="16">
        <v>292.99</v>
      </c>
      <c r="AA27" s="14" t="s">
        <v>248</v>
      </c>
      <c r="AB27" s="16">
        <v>636.99</v>
      </c>
      <c r="AC27" s="17">
        <f t="shared" si="0"/>
        <v>55.99</v>
      </c>
      <c r="AD27" s="17">
        <f t="shared" si="1"/>
        <v>636.99</v>
      </c>
      <c r="AE27" s="17">
        <f t="shared" si="2"/>
        <v>183.29000000000002</v>
      </c>
      <c r="AF27">
        <v>30</v>
      </c>
      <c r="AG27" s="18" t="s">
        <v>156</v>
      </c>
      <c r="AH27" s="18">
        <f>COUNTIF(Offers!$C$14:$C$2024,B27)</f>
        <v>10</v>
      </c>
      <c r="AI27" s="18">
        <f>COUNTIFS(Offers!$C$14:$C$2024,B27,Offers!$L$14:$L$2024,"Open Box")</f>
        <v>0</v>
      </c>
      <c r="AJ27" s="18">
        <f>COUNTIFS(Offers!$C$14:$C$2024,B27,Offers!$L$14:$L$2024,"Refurbished")</f>
        <v>0</v>
      </c>
      <c r="AK27" s="18">
        <f>COUNTIFS(Offers!$C$14:$C$2024,B27,Offers!$L$14:$L$2024,"Used*")</f>
        <v>0</v>
      </c>
      <c r="AL27" s="18">
        <f>COUNTIFS(Offers!$C$14:$C$2024,B27,Offers!$M$14:$M$2024,"Clearance")</f>
        <v>2</v>
      </c>
      <c r="AM27" s="18">
        <f>COUNTIFS('Product Details'!$B$13:$B$1512,B27,'Product Details'!$AI$13:$AI$1512,"&lt;&gt;Active")</f>
        <v>2</v>
      </c>
      <c r="AN27" s="19">
        <f>_xlfn.MINIFS(Offers!$Q$14:$Q$2024,Offers!$C$14:$C$2024,B27)</f>
        <v>55.99</v>
      </c>
    </row>
    <row r="28" spans="1:40" ht="15.75" customHeight="1" x14ac:dyDescent="0.35">
      <c r="A28" s="14">
        <v>15</v>
      </c>
      <c r="B28" s="15" t="s">
        <v>249</v>
      </c>
      <c r="C28" s="14" t="s">
        <v>6</v>
      </c>
      <c r="D28" s="14" t="s">
        <v>250</v>
      </c>
      <c r="E28" s="14" t="s">
        <v>53</v>
      </c>
      <c r="F28" s="14" t="s">
        <v>251</v>
      </c>
      <c r="G28" s="14" t="s">
        <v>145</v>
      </c>
      <c r="H28" s="14" t="s">
        <v>56</v>
      </c>
      <c r="I28" s="14" t="s">
        <v>252</v>
      </c>
      <c r="J28" s="16">
        <v>25.99</v>
      </c>
      <c r="K28" s="14" t="s">
        <v>253</v>
      </c>
      <c r="L28" s="16">
        <v>103.99</v>
      </c>
      <c r="M28" s="14" t="s">
        <v>254</v>
      </c>
      <c r="N28" s="16">
        <v>133.99</v>
      </c>
      <c r="O28" s="14" t="s">
        <v>255</v>
      </c>
      <c r="P28" s="16">
        <v>135.99</v>
      </c>
      <c r="Q28" s="14" t="s">
        <v>256</v>
      </c>
      <c r="R28" s="16">
        <v>167.99</v>
      </c>
      <c r="S28" s="14" t="s">
        <v>257</v>
      </c>
      <c r="T28" s="16">
        <v>229.99</v>
      </c>
      <c r="U28" s="14" t="s">
        <v>258</v>
      </c>
      <c r="V28" s="16">
        <v>270.99</v>
      </c>
      <c r="W28" s="14" t="s">
        <v>259</v>
      </c>
      <c r="X28" s="16">
        <v>290.99</v>
      </c>
      <c r="Y28" s="14" t="s">
        <v>260</v>
      </c>
      <c r="Z28" s="16">
        <v>361.99</v>
      </c>
      <c r="AA28" s="14" t="s">
        <v>261</v>
      </c>
      <c r="AB28" s="16">
        <v>497.99</v>
      </c>
      <c r="AC28" s="17">
        <f t="shared" si="0"/>
        <v>25.99</v>
      </c>
      <c r="AD28" s="17">
        <f t="shared" si="1"/>
        <v>497.99</v>
      </c>
      <c r="AE28" s="17">
        <f t="shared" si="2"/>
        <v>221.99</v>
      </c>
      <c r="AF28">
        <v>60</v>
      </c>
      <c r="AG28" s="18" t="s">
        <v>127</v>
      </c>
      <c r="AH28" s="18">
        <f>COUNTIF(Offers!$C$14:$C$2024,B28)</f>
        <v>18</v>
      </c>
      <c r="AI28" s="18">
        <f>COUNTIFS(Offers!$C$14:$C$2024,B28,Offers!$L$14:$L$2024,"Open Box")</f>
        <v>4</v>
      </c>
      <c r="AJ28" s="18">
        <f>COUNTIFS(Offers!$C$14:$C$2024,B28,Offers!$L$14:$L$2024,"Refurbished")</f>
        <v>4</v>
      </c>
      <c r="AK28" s="18">
        <f>COUNTIFS(Offers!$C$14:$C$2024,B28,Offers!$L$14:$L$2024,"Used*")</f>
        <v>0</v>
      </c>
      <c r="AL28" s="18">
        <f>COUNTIFS(Offers!$C$14:$C$2024,B28,Offers!$M$14:$M$2024,"Clearance")</f>
        <v>0</v>
      </c>
      <c r="AM28" s="18">
        <f>COUNTIFS('Product Details'!$B$13:$B$1512,B28,'Product Details'!$AI$13:$AI$1512,"&lt;&gt;Active")</f>
        <v>0</v>
      </c>
      <c r="AN28" s="19">
        <f>_xlfn.MINIFS(Offers!$Q$14:$Q$2024,Offers!$C$14:$C$2024,B28)</f>
        <v>25.99</v>
      </c>
    </row>
    <row r="29" spans="1:40" ht="15.75" customHeight="1" x14ac:dyDescent="0.35">
      <c r="A29" s="14">
        <v>16</v>
      </c>
      <c r="B29" s="15" t="s">
        <v>262</v>
      </c>
      <c r="C29" s="14" t="s">
        <v>6</v>
      </c>
      <c r="D29" s="14" t="s">
        <v>263</v>
      </c>
      <c r="E29" s="14" t="s">
        <v>53</v>
      </c>
      <c r="F29" s="14" t="s">
        <v>264</v>
      </c>
      <c r="G29" s="14" t="s">
        <v>265</v>
      </c>
      <c r="H29" s="14" t="s">
        <v>56</v>
      </c>
      <c r="I29" s="14" t="s">
        <v>266</v>
      </c>
      <c r="J29" s="16">
        <v>20.99</v>
      </c>
      <c r="K29" s="14" t="s">
        <v>267</v>
      </c>
      <c r="L29" s="16">
        <v>66.989999999999995</v>
      </c>
      <c r="M29" s="14" t="s">
        <v>268</v>
      </c>
      <c r="N29" s="16">
        <v>75.989999999999995</v>
      </c>
      <c r="O29" s="14" t="s">
        <v>269</v>
      </c>
      <c r="P29" s="16">
        <v>81.99</v>
      </c>
      <c r="Q29" s="14" t="s">
        <v>270</v>
      </c>
      <c r="R29" s="16">
        <v>163.99</v>
      </c>
      <c r="S29" s="14" t="s">
        <v>271</v>
      </c>
      <c r="T29" s="16">
        <v>199.99</v>
      </c>
      <c r="U29" s="14" t="s">
        <v>272</v>
      </c>
      <c r="V29" s="16">
        <v>265.99</v>
      </c>
      <c r="W29" s="14" t="s">
        <v>273</v>
      </c>
      <c r="X29" s="16">
        <v>267.99</v>
      </c>
      <c r="Y29" s="14" t="s">
        <v>274</v>
      </c>
      <c r="Z29" s="16">
        <v>501.99</v>
      </c>
      <c r="AA29" s="14" t="s">
        <v>275</v>
      </c>
      <c r="AB29" s="16">
        <v>545.99</v>
      </c>
      <c r="AC29" s="17">
        <f t="shared" si="0"/>
        <v>20.99</v>
      </c>
      <c r="AD29" s="17">
        <f t="shared" si="1"/>
        <v>545.99</v>
      </c>
      <c r="AE29" s="17">
        <f t="shared" si="2"/>
        <v>219.19</v>
      </c>
      <c r="AF29">
        <v>30</v>
      </c>
      <c r="AG29" s="18" t="s">
        <v>97</v>
      </c>
      <c r="AH29" s="18">
        <f>COUNTIF(Offers!$C$14:$C$2024,B29)</f>
        <v>12</v>
      </c>
      <c r="AI29" s="18">
        <f>COUNTIFS(Offers!$C$14:$C$2024,B29,Offers!$L$14:$L$2024,"Open Box")</f>
        <v>0</v>
      </c>
      <c r="AJ29" s="18">
        <f>COUNTIFS(Offers!$C$14:$C$2024,B29,Offers!$L$14:$L$2024,"Refurbished")</f>
        <v>1</v>
      </c>
      <c r="AK29" s="18">
        <f>COUNTIFS(Offers!$C$14:$C$2024,B29,Offers!$L$14:$L$2024,"Used*")</f>
        <v>1</v>
      </c>
      <c r="AL29" s="18">
        <f>COUNTIFS(Offers!$C$14:$C$2024,B29,Offers!$M$14:$M$2024,"Clearance")</f>
        <v>1</v>
      </c>
      <c r="AM29" s="18">
        <f>COUNTIFS('Product Details'!$B$13:$B$1512,B29,'Product Details'!$AI$13:$AI$1512,"&lt;&gt;Active")</f>
        <v>1</v>
      </c>
      <c r="AN29" s="19">
        <f>_xlfn.MINIFS(Offers!$Q$14:$Q$2024,Offers!$C$14:$C$2024,B29)</f>
        <v>20.99</v>
      </c>
    </row>
    <row r="30" spans="1:40" ht="15.75" customHeight="1" x14ac:dyDescent="0.35">
      <c r="A30" s="14">
        <v>17</v>
      </c>
      <c r="B30" s="15" t="s">
        <v>276</v>
      </c>
      <c r="C30" s="14" t="s">
        <v>6</v>
      </c>
      <c r="D30" s="14" t="s">
        <v>277</v>
      </c>
      <c r="E30" s="14" t="s">
        <v>53</v>
      </c>
      <c r="F30" s="14" t="s">
        <v>200</v>
      </c>
      <c r="G30" s="14" t="s">
        <v>86</v>
      </c>
      <c r="H30" s="14" t="s">
        <v>56</v>
      </c>
      <c r="I30" s="14" t="s">
        <v>278</v>
      </c>
      <c r="J30" s="16">
        <v>35.99</v>
      </c>
      <c r="K30" s="14" t="s">
        <v>279</v>
      </c>
      <c r="L30" s="16">
        <v>60.99</v>
      </c>
      <c r="M30" s="14" t="s">
        <v>280</v>
      </c>
      <c r="N30" s="16">
        <v>105.99</v>
      </c>
      <c r="O30" s="14" t="s">
        <v>281</v>
      </c>
      <c r="P30" s="16">
        <v>140.99</v>
      </c>
      <c r="Q30" s="14" t="s">
        <v>282</v>
      </c>
      <c r="R30" s="16">
        <v>145.99</v>
      </c>
      <c r="S30" s="14" t="s">
        <v>283</v>
      </c>
      <c r="T30" s="16">
        <v>217.99</v>
      </c>
      <c r="U30" s="14" t="s">
        <v>284</v>
      </c>
      <c r="V30" s="16">
        <v>264.99</v>
      </c>
      <c r="W30" s="14" t="s">
        <v>285</v>
      </c>
      <c r="X30" s="16">
        <v>323.99</v>
      </c>
      <c r="Y30" s="14" t="s">
        <v>286</v>
      </c>
      <c r="Z30" s="16">
        <v>439.99</v>
      </c>
      <c r="AA30" s="14" t="s">
        <v>287</v>
      </c>
      <c r="AB30" s="16">
        <v>986.99</v>
      </c>
      <c r="AC30" s="17">
        <f t="shared" si="0"/>
        <v>35.99</v>
      </c>
      <c r="AD30" s="17">
        <f t="shared" si="1"/>
        <v>986.99</v>
      </c>
      <c r="AE30" s="17">
        <f t="shared" si="2"/>
        <v>272.39</v>
      </c>
      <c r="AF30">
        <v>60</v>
      </c>
      <c r="AG30" s="18" t="s">
        <v>112</v>
      </c>
      <c r="AH30" s="18">
        <f>COUNTIF(Offers!$C$14:$C$2024,B30)</f>
        <v>10</v>
      </c>
      <c r="AI30" s="18">
        <f>COUNTIFS(Offers!$C$14:$C$2024,B30,Offers!$L$14:$L$2024,"Open Box")</f>
        <v>0</v>
      </c>
      <c r="AJ30" s="18">
        <f>COUNTIFS(Offers!$C$14:$C$2024,B30,Offers!$L$14:$L$2024,"Refurbished")</f>
        <v>0</v>
      </c>
      <c r="AK30" s="18">
        <f>COUNTIFS(Offers!$C$14:$C$2024,B30,Offers!$L$14:$L$2024,"Used*")</f>
        <v>0</v>
      </c>
      <c r="AL30" s="18">
        <f>COUNTIFS(Offers!$C$14:$C$2024,B30,Offers!$M$14:$M$2024,"Clearance")</f>
        <v>0</v>
      </c>
      <c r="AM30" s="18">
        <f>COUNTIFS('Product Details'!$B$13:$B$1512,B30,'Product Details'!$AI$13:$AI$1512,"&lt;&gt;Active")</f>
        <v>0</v>
      </c>
      <c r="AN30" s="19">
        <f>_xlfn.MINIFS(Offers!$Q$14:$Q$2024,Offers!$C$14:$C$2024,B30)</f>
        <v>35.99</v>
      </c>
    </row>
    <row r="31" spans="1:40" ht="15.75" customHeight="1" x14ac:dyDescent="0.35">
      <c r="A31" s="14">
        <v>18</v>
      </c>
      <c r="B31" s="15" t="s">
        <v>288</v>
      </c>
      <c r="C31" s="14" t="s">
        <v>6</v>
      </c>
      <c r="D31" s="14" t="s">
        <v>289</v>
      </c>
      <c r="E31" s="14" t="s">
        <v>53</v>
      </c>
      <c r="F31" s="14" t="s">
        <v>290</v>
      </c>
      <c r="G31" s="14" t="s">
        <v>101</v>
      </c>
      <c r="H31" s="14" t="s">
        <v>72</v>
      </c>
      <c r="I31" s="14" t="s">
        <v>291</v>
      </c>
      <c r="J31" s="16">
        <v>51.99</v>
      </c>
      <c r="K31" s="14" t="s">
        <v>292</v>
      </c>
      <c r="L31" s="16">
        <v>71.989999999999995</v>
      </c>
      <c r="M31" s="14" t="s">
        <v>293</v>
      </c>
      <c r="N31" s="16">
        <v>135.99</v>
      </c>
      <c r="O31" s="14" t="s">
        <v>294</v>
      </c>
      <c r="P31" s="16">
        <v>154.99</v>
      </c>
      <c r="Q31" s="14" t="s">
        <v>295</v>
      </c>
      <c r="R31" s="16">
        <v>161.99</v>
      </c>
      <c r="S31" s="14" t="s">
        <v>296</v>
      </c>
      <c r="T31" s="16">
        <v>170.99</v>
      </c>
      <c r="U31" s="14" t="s">
        <v>297</v>
      </c>
      <c r="V31" s="16">
        <v>238.99</v>
      </c>
      <c r="W31" s="14" t="s">
        <v>298</v>
      </c>
      <c r="X31" s="16">
        <v>336.99</v>
      </c>
      <c r="Y31" s="14" t="s">
        <v>299</v>
      </c>
      <c r="Z31" s="16">
        <v>428.99</v>
      </c>
      <c r="AA31" s="14" t="s">
        <v>300</v>
      </c>
      <c r="AB31" s="16">
        <v>790.99</v>
      </c>
      <c r="AC31" s="17">
        <f t="shared" si="0"/>
        <v>51.99</v>
      </c>
      <c r="AD31" s="17">
        <f t="shared" si="1"/>
        <v>790.99</v>
      </c>
      <c r="AE31" s="17">
        <f t="shared" si="2"/>
        <v>254.39000000000001</v>
      </c>
      <c r="AF31">
        <v>30</v>
      </c>
      <c r="AG31" s="18" t="s">
        <v>170</v>
      </c>
      <c r="AH31" s="18">
        <f>COUNTIF(Offers!$C$14:$C$2024,B31)</f>
        <v>18</v>
      </c>
      <c r="AI31" s="18">
        <f>COUNTIFS(Offers!$C$14:$C$2024,B31,Offers!$L$14:$L$2024,"Open Box")</f>
        <v>4</v>
      </c>
      <c r="AJ31" s="18">
        <f>COUNTIFS(Offers!$C$14:$C$2024,B31,Offers!$L$14:$L$2024,"Refurbished")</f>
        <v>3</v>
      </c>
      <c r="AK31" s="18">
        <f>COUNTIFS(Offers!$C$14:$C$2024,B31,Offers!$L$14:$L$2024,"Used*")</f>
        <v>1</v>
      </c>
      <c r="AL31" s="18">
        <f>COUNTIFS(Offers!$C$14:$C$2024,B31,Offers!$M$14:$M$2024,"Clearance")</f>
        <v>0</v>
      </c>
      <c r="AM31" s="18">
        <f>COUNTIFS('Product Details'!$B$13:$B$1512,B31,'Product Details'!$AI$13:$AI$1512,"&lt;&gt;Active")</f>
        <v>0</v>
      </c>
      <c r="AN31" s="19">
        <f>_xlfn.MINIFS(Offers!$Q$14:$Q$2024,Offers!$C$14:$C$2024,B31)</f>
        <v>51.99</v>
      </c>
    </row>
    <row r="32" spans="1:40" ht="15.75" customHeight="1" x14ac:dyDescent="0.35">
      <c r="A32" s="14">
        <v>19</v>
      </c>
      <c r="B32" s="15" t="s">
        <v>301</v>
      </c>
      <c r="C32" s="14" t="s">
        <v>6</v>
      </c>
      <c r="D32" s="14" t="s">
        <v>302</v>
      </c>
      <c r="E32" s="14" t="s">
        <v>53</v>
      </c>
      <c r="F32" s="14" t="s">
        <v>130</v>
      </c>
      <c r="G32" s="14" t="s">
        <v>101</v>
      </c>
      <c r="H32" s="14" t="s">
        <v>56</v>
      </c>
      <c r="I32" s="14" t="s">
        <v>303</v>
      </c>
      <c r="J32" s="16">
        <v>52.99</v>
      </c>
      <c r="K32" s="14" t="s">
        <v>304</v>
      </c>
      <c r="L32" s="16">
        <v>93.99</v>
      </c>
      <c r="M32" s="14" t="s">
        <v>305</v>
      </c>
      <c r="N32" s="16">
        <v>128.99</v>
      </c>
      <c r="O32" s="14" t="s">
        <v>306</v>
      </c>
      <c r="P32" s="16">
        <v>163.99</v>
      </c>
      <c r="Q32" s="14" t="s">
        <v>307</v>
      </c>
      <c r="R32" s="16">
        <v>170.99</v>
      </c>
      <c r="S32" s="14" t="s">
        <v>308</v>
      </c>
      <c r="T32" s="16">
        <v>199.99</v>
      </c>
      <c r="U32" s="14" t="s">
        <v>309</v>
      </c>
      <c r="V32" s="16">
        <v>203.99</v>
      </c>
      <c r="W32" s="14" t="s">
        <v>310</v>
      </c>
      <c r="X32" s="16">
        <v>208.99</v>
      </c>
      <c r="Y32" s="14" t="s">
        <v>311</v>
      </c>
      <c r="Z32" s="16">
        <v>391.99</v>
      </c>
      <c r="AA32" s="14" t="s">
        <v>312</v>
      </c>
      <c r="AB32" s="16">
        <v>537.99</v>
      </c>
      <c r="AC32" s="17">
        <f t="shared" si="0"/>
        <v>52.99</v>
      </c>
      <c r="AD32" s="17">
        <f t="shared" si="1"/>
        <v>537.99</v>
      </c>
      <c r="AE32" s="17">
        <f t="shared" si="2"/>
        <v>215.39000000000001</v>
      </c>
      <c r="AF32">
        <v>14</v>
      </c>
      <c r="AG32" s="18" t="s">
        <v>127</v>
      </c>
      <c r="AH32" s="18">
        <f>COUNTIF(Offers!$C$14:$C$2024,B32)</f>
        <v>14</v>
      </c>
      <c r="AI32" s="18">
        <f>COUNTIFS(Offers!$C$14:$C$2024,B32,Offers!$L$14:$L$2024,"Open Box")</f>
        <v>0</v>
      </c>
      <c r="AJ32" s="18">
        <f>COUNTIFS(Offers!$C$14:$C$2024,B32,Offers!$L$14:$L$2024,"Refurbished")</f>
        <v>4</v>
      </c>
      <c r="AK32" s="18">
        <f>COUNTIFS(Offers!$C$14:$C$2024,B32,Offers!$L$14:$L$2024,"Used*")</f>
        <v>0</v>
      </c>
      <c r="AL32" s="18">
        <f>COUNTIFS(Offers!$C$14:$C$2024,B32,Offers!$M$14:$M$2024,"Clearance")</f>
        <v>0</v>
      </c>
      <c r="AM32" s="18">
        <f>COUNTIFS('Product Details'!$B$13:$B$1512,B32,'Product Details'!$AI$13:$AI$1512,"&lt;&gt;Active")</f>
        <v>0</v>
      </c>
      <c r="AN32" s="19">
        <f>_xlfn.MINIFS(Offers!$Q$14:$Q$2024,Offers!$C$14:$C$2024,B32)</f>
        <v>52.99</v>
      </c>
    </row>
    <row r="33" spans="1:40" ht="15.75" customHeight="1" x14ac:dyDescent="0.35">
      <c r="A33" s="14">
        <v>20</v>
      </c>
      <c r="B33" s="15" t="s">
        <v>313</v>
      </c>
      <c r="C33" s="14" t="s">
        <v>6</v>
      </c>
      <c r="D33" s="14" t="s">
        <v>314</v>
      </c>
      <c r="E33" s="14" t="s">
        <v>53</v>
      </c>
      <c r="F33" s="14" t="s">
        <v>200</v>
      </c>
      <c r="G33" s="14" t="s">
        <v>315</v>
      </c>
      <c r="H33" s="14" t="s">
        <v>56</v>
      </c>
      <c r="I33" s="14" t="s">
        <v>316</v>
      </c>
      <c r="J33" s="16">
        <v>54.99</v>
      </c>
      <c r="K33" s="14" t="s">
        <v>317</v>
      </c>
      <c r="L33" s="16">
        <v>68.989999999999995</v>
      </c>
      <c r="M33" s="14" t="s">
        <v>318</v>
      </c>
      <c r="N33" s="16">
        <v>72.989999999999995</v>
      </c>
      <c r="O33" s="14" t="s">
        <v>319</v>
      </c>
      <c r="P33" s="16">
        <v>105.99</v>
      </c>
      <c r="Q33" s="14" t="s">
        <v>320</v>
      </c>
      <c r="R33" s="16">
        <v>116.99</v>
      </c>
      <c r="S33" s="14" t="s">
        <v>321</v>
      </c>
      <c r="T33" s="16">
        <v>175.99</v>
      </c>
      <c r="U33" s="14" t="s">
        <v>322</v>
      </c>
      <c r="V33" s="16">
        <v>200.99</v>
      </c>
      <c r="W33" s="14" t="s">
        <v>323</v>
      </c>
      <c r="X33" s="16">
        <v>303.99</v>
      </c>
      <c r="Y33" s="14" t="s">
        <v>324</v>
      </c>
      <c r="Z33" s="16">
        <v>458.99</v>
      </c>
      <c r="AA33" s="14" t="s">
        <v>325</v>
      </c>
      <c r="AB33" s="16">
        <v>608.99</v>
      </c>
      <c r="AC33" s="17">
        <f t="shared" si="0"/>
        <v>54.99</v>
      </c>
      <c r="AD33" s="17">
        <f t="shared" si="1"/>
        <v>608.99</v>
      </c>
      <c r="AE33" s="17">
        <f t="shared" si="2"/>
        <v>216.89000000000001</v>
      </c>
      <c r="AF33">
        <v>45</v>
      </c>
      <c r="AG33" s="18" t="s">
        <v>112</v>
      </c>
      <c r="AH33" s="18">
        <f>COUNTIF(Offers!$C$14:$C$2024,B33)</f>
        <v>10</v>
      </c>
      <c r="AI33" s="18">
        <f>COUNTIFS(Offers!$C$14:$C$2024,B33,Offers!$L$14:$L$2024,"Open Box")</f>
        <v>0</v>
      </c>
      <c r="AJ33" s="18">
        <f>COUNTIFS(Offers!$C$14:$C$2024,B33,Offers!$L$14:$L$2024,"Refurbished")</f>
        <v>0</v>
      </c>
      <c r="AK33" s="18">
        <f>COUNTIFS(Offers!$C$14:$C$2024,B33,Offers!$L$14:$L$2024,"Used*")</f>
        <v>0</v>
      </c>
      <c r="AL33" s="18">
        <f>COUNTIFS(Offers!$C$14:$C$2024,B33,Offers!$M$14:$M$2024,"Clearance")</f>
        <v>0</v>
      </c>
      <c r="AM33" s="18">
        <f>COUNTIFS('Product Details'!$B$13:$B$1512,B33,'Product Details'!$AI$13:$AI$1512,"&lt;&gt;Active")</f>
        <v>0</v>
      </c>
      <c r="AN33" s="19">
        <f>_xlfn.MINIFS(Offers!$Q$14:$Q$2024,Offers!$C$14:$C$2024,B33)</f>
        <v>54.99</v>
      </c>
    </row>
    <row r="34" spans="1:40" ht="15.75" customHeight="1" x14ac:dyDescent="0.35">
      <c r="A34" s="14">
        <v>21</v>
      </c>
      <c r="B34" s="15" t="s">
        <v>326</v>
      </c>
      <c r="C34" s="14" t="s">
        <v>6</v>
      </c>
      <c r="D34" s="14" t="s">
        <v>327</v>
      </c>
      <c r="E34" s="14" t="s">
        <v>53</v>
      </c>
      <c r="F34" s="14" t="s">
        <v>115</v>
      </c>
      <c r="G34" s="14" t="s">
        <v>145</v>
      </c>
      <c r="H34" s="14" t="s">
        <v>56</v>
      </c>
      <c r="I34" s="14" t="s">
        <v>328</v>
      </c>
      <c r="J34" s="16">
        <v>47.99</v>
      </c>
      <c r="K34" s="14" t="s">
        <v>329</v>
      </c>
      <c r="L34" s="16">
        <v>88.99</v>
      </c>
      <c r="M34" s="14" t="s">
        <v>330</v>
      </c>
      <c r="N34" s="16">
        <v>94.99</v>
      </c>
      <c r="O34" s="14" t="s">
        <v>331</v>
      </c>
      <c r="P34" s="16">
        <v>98.99</v>
      </c>
      <c r="Q34" s="14" t="s">
        <v>332</v>
      </c>
      <c r="R34" s="16">
        <v>163.99</v>
      </c>
      <c r="S34" s="14" t="s">
        <v>333</v>
      </c>
      <c r="T34" s="16">
        <v>183.99</v>
      </c>
      <c r="U34" s="14" t="s">
        <v>334</v>
      </c>
      <c r="V34" s="16">
        <v>186.99</v>
      </c>
      <c r="W34" s="14" t="s">
        <v>335</v>
      </c>
      <c r="X34" s="16">
        <v>197.99</v>
      </c>
      <c r="Y34" s="14" t="s">
        <v>336</v>
      </c>
      <c r="Z34" s="16">
        <v>388.99</v>
      </c>
      <c r="AA34" s="14" t="s">
        <v>337</v>
      </c>
      <c r="AB34" s="16">
        <v>772.99</v>
      </c>
      <c r="AC34" s="17">
        <f t="shared" si="0"/>
        <v>47.99</v>
      </c>
      <c r="AD34" s="17">
        <f t="shared" si="1"/>
        <v>772.99</v>
      </c>
      <c r="AE34" s="17">
        <f t="shared" si="2"/>
        <v>222.59</v>
      </c>
      <c r="AF34">
        <v>14</v>
      </c>
      <c r="AG34" s="18" t="s">
        <v>156</v>
      </c>
      <c r="AH34" s="18">
        <f>COUNTIF(Offers!$C$14:$C$2024,B34)</f>
        <v>10</v>
      </c>
      <c r="AI34" s="18">
        <f>COUNTIFS(Offers!$C$14:$C$2024,B34,Offers!$L$14:$L$2024,"Open Box")</f>
        <v>0</v>
      </c>
      <c r="AJ34" s="18">
        <f>COUNTIFS(Offers!$C$14:$C$2024,B34,Offers!$L$14:$L$2024,"Refurbished")</f>
        <v>0</v>
      </c>
      <c r="AK34" s="18">
        <f>COUNTIFS(Offers!$C$14:$C$2024,B34,Offers!$L$14:$L$2024,"Used*")</f>
        <v>0</v>
      </c>
      <c r="AL34" s="18">
        <f>COUNTIFS(Offers!$C$14:$C$2024,B34,Offers!$M$14:$M$2024,"Clearance")</f>
        <v>0</v>
      </c>
      <c r="AM34" s="18">
        <f>COUNTIFS('Product Details'!$B$13:$B$1512,B34,'Product Details'!$AI$13:$AI$1512,"&lt;&gt;Active")</f>
        <v>0</v>
      </c>
      <c r="AN34" s="19">
        <f>_xlfn.MINIFS(Offers!$Q$14:$Q$2024,Offers!$C$14:$C$2024,B34)</f>
        <v>47.99</v>
      </c>
    </row>
    <row r="35" spans="1:40" ht="15.75" customHeight="1" x14ac:dyDescent="0.35">
      <c r="A35" s="14">
        <v>22</v>
      </c>
      <c r="B35" s="15" t="s">
        <v>338</v>
      </c>
      <c r="C35" s="14" t="s">
        <v>6</v>
      </c>
      <c r="D35" s="14" t="s">
        <v>339</v>
      </c>
      <c r="E35" s="14" t="s">
        <v>53</v>
      </c>
      <c r="F35" s="14" t="s">
        <v>251</v>
      </c>
      <c r="G35" s="14" t="s">
        <v>340</v>
      </c>
      <c r="H35" s="14" t="s">
        <v>56</v>
      </c>
      <c r="I35" s="14" t="s">
        <v>341</v>
      </c>
      <c r="J35" s="16">
        <v>32.99</v>
      </c>
      <c r="K35" s="14" t="s">
        <v>342</v>
      </c>
      <c r="L35" s="16">
        <v>68.989999999999995</v>
      </c>
      <c r="M35" s="14" t="s">
        <v>343</v>
      </c>
      <c r="N35" s="16">
        <v>137.99</v>
      </c>
      <c r="O35" s="14" t="s">
        <v>344</v>
      </c>
      <c r="P35" s="16">
        <v>141.99</v>
      </c>
      <c r="Q35" s="14" t="s">
        <v>345</v>
      </c>
      <c r="R35" s="16">
        <v>142.99</v>
      </c>
      <c r="S35" s="14" t="s">
        <v>346</v>
      </c>
      <c r="T35" s="16">
        <v>161.99</v>
      </c>
      <c r="U35" s="14" t="s">
        <v>347</v>
      </c>
      <c r="V35" s="16">
        <v>208.99</v>
      </c>
      <c r="W35" s="14" t="s">
        <v>348</v>
      </c>
      <c r="X35" s="16">
        <v>340.99</v>
      </c>
      <c r="Y35" s="14" t="s">
        <v>349</v>
      </c>
      <c r="Z35" s="16">
        <v>347.99</v>
      </c>
      <c r="AA35" s="14" t="s">
        <v>350</v>
      </c>
      <c r="AB35" s="16">
        <v>424.99</v>
      </c>
      <c r="AC35" s="17">
        <f t="shared" si="0"/>
        <v>32.99</v>
      </c>
      <c r="AD35" s="17">
        <f t="shared" si="1"/>
        <v>424.99</v>
      </c>
      <c r="AE35" s="17">
        <f t="shared" si="2"/>
        <v>200.99</v>
      </c>
      <c r="AF35">
        <v>45</v>
      </c>
      <c r="AG35" s="18" t="s">
        <v>127</v>
      </c>
      <c r="AH35" s="18">
        <f>COUNTIF(Offers!$C$14:$C$2024,B35)</f>
        <v>16</v>
      </c>
      <c r="AI35" s="18">
        <f>COUNTIFS(Offers!$C$14:$C$2024,B35,Offers!$L$14:$L$2024,"Open Box")</f>
        <v>2</v>
      </c>
      <c r="AJ35" s="18">
        <f>COUNTIFS(Offers!$C$14:$C$2024,B35,Offers!$L$14:$L$2024,"Refurbished")</f>
        <v>4</v>
      </c>
      <c r="AK35" s="18">
        <f>COUNTIFS(Offers!$C$14:$C$2024,B35,Offers!$L$14:$L$2024,"Used*")</f>
        <v>0</v>
      </c>
      <c r="AL35" s="18">
        <f>COUNTIFS(Offers!$C$14:$C$2024,B35,Offers!$M$14:$M$2024,"Clearance")</f>
        <v>0</v>
      </c>
      <c r="AM35" s="18">
        <f>COUNTIFS('Product Details'!$B$13:$B$1512,B35,'Product Details'!$AI$13:$AI$1512,"&lt;&gt;Active")</f>
        <v>0</v>
      </c>
      <c r="AN35" s="19">
        <f>_xlfn.MINIFS(Offers!$Q$14:$Q$2024,Offers!$C$14:$C$2024,B35)</f>
        <v>32.99</v>
      </c>
    </row>
    <row r="36" spans="1:40" ht="15.75" customHeight="1" x14ac:dyDescent="0.35">
      <c r="A36" s="14">
        <v>23</v>
      </c>
      <c r="B36" s="15" t="s">
        <v>351</v>
      </c>
      <c r="C36" s="14" t="s">
        <v>6</v>
      </c>
      <c r="D36" s="14" t="s">
        <v>352</v>
      </c>
      <c r="E36" s="14" t="s">
        <v>53</v>
      </c>
      <c r="F36" s="14" t="s">
        <v>264</v>
      </c>
      <c r="G36" s="14" t="s">
        <v>86</v>
      </c>
      <c r="H36" s="14" t="s">
        <v>56</v>
      </c>
      <c r="I36" s="14" t="s">
        <v>353</v>
      </c>
      <c r="J36" s="16">
        <v>53.99</v>
      </c>
      <c r="K36" s="14" t="s">
        <v>354</v>
      </c>
      <c r="L36" s="16">
        <v>64.989999999999995</v>
      </c>
      <c r="M36" s="14" t="s">
        <v>355</v>
      </c>
      <c r="N36" s="16">
        <v>102.99</v>
      </c>
      <c r="O36" s="14" t="s">
        <v>356</v>
      </c>
      <c r="P36" s="16">
        <v>140.99</v>
      </c>
      <c r="Q36" s="14" t="s">
        <v>357</v>
      </c>
      <c r="R36" s="16">
        <v>151.99</v>
      </c>
      <c r="S36" s="14" t="s">
        <v>358</v>
      </c>
      <c r="T36" s="16">
        <v>182.99</v>
      </c>
      <c r="U36" s="14" t="s">
        <v>359</v>
      </c>
      <c r="V36" s="16">
        <v>193.99</v>
      </c>
      <c r="W36" s="14" t="s">
        <v>360</v>
      </c>
      <c r="X36" s="16">
        <v>266.99</v>
      </c>
      <c r="Y36" s="14" t="s">
        <v>361</v>
      </c>
      <c r="Z36" s="16">
        <v>284.99</v>
      </c>
      <c r="AA36" s="14" t="s">
        <v>362</v>
      </c>
      <c r="AB36" s="16">
        <v>1351.99</v>
      </c>
      <c r="AC36" s="17">
        <f t="shared" si="0"/>
        <v>53.99</v>
      </c>
      <c r="AD36" s="17">
        <f t="shared" si="1"/>
        <v>1351.99</v>
      </c>
      <c r="AE36" s="17">
        <f t="shared" si="2"/>
        <v>279.59000000000003</v>
      </c>
      <c r="AF36">
        <v>15</v>
      </c>
      <c r="AG36" s="18" t="s">
        <v>67</v>
      </c>
      <c r="AH36" s="18">
        <f>COUNTIF(Offers!$C$14:$C$2024,B36)</f>
        <v>15</v>
      </c>
      <c r="AI36" s="18">
        <f>COUNTIFS(Offers!$C$14:$C$2024,B36,Offers!$L$14:$L$2024,"Open Box")</f>
        <v>1</v>
      </c>
      <c r="AJ36" s="18">
        <f>COUNTIFS(Offers!$C$14:$C$2024,B36,Offers!$L$14:$L$2024,"Refurbished")</f>
        <v>3</v>
      </c>
      <c r="AK36" s="18">
        <f>COUNTIFS(Offers!$C$14:$C$2024,B36,Offers!$L$14:$L$2024,"Used*")</f>
        <v>0</v>
      </c>
      <c r="AL36" s="18">
        <f>COUNTIFS(Offers!$C$14:$C$2024,B36,Offers!$M$14:$M$2024,"Clearance")</f>
        <v>4</v>
      </c>
      <c r="AM36" s="18">
        <f>COUNTIFS('Product Details'!$B$13:$B$1512,B36,'Product Details'!$AI$13:$AI$1512,"&lt;&gt;Active")</f>
        <v>3</v>
      </c>
      <c r="AN36" s="19">
        <f>_xlfn.MINIFS(Offers!$Q$14:$Q$2024,Offers!$C$14:$C$2024,B36)</f>
        <v>53.99</v>
      </c>
    </row>
    <row r="37" spans="1:40" ht="15.75" customHeight="1" x14ac:dyDescent="0.35">
      <c r="A37" s="14">
        <v>24</v>
      </c>
      <c r="B37" s="15" t="s">
        <v>363</v>
      </c>
      <c r="C37" s="14" t="s">
        <v>6</v>
      </c>
      <c r="D37" s="14" t="s">
        <v>364</v>
      </c>
      <c r="E37" s="14" t="s">
        <v>53</v>
      </c>
      <c r="F37" s="14" t="s">
        <v>365</v>
      </c>
      <c r="G37" s="14" t="s">
        <v>145</v>
      </c>
      <c r="H37" s="14" t="s">
        <v>56</v>
      </c>
      <c r="I37" s="14" t="s">
        <v>366</v>
      </c>
      <c r="J37" s="16">
        <v>19.989999999999998</v>
      </c>
      <c r="K37" s="14" t="s">
        <v>367</v>
      </c>
      <c r="L37" s="16">
        <v>95.99</v>
      </c>
      <c r="M37" s="14" t="s">
        <v>368</v>
      </c>
      <c r="N37" s="16">
        <v>127.99</v>
      </c>
      <c r="O37" s="14" t="s">
        <v>369</v>
      </c>
      <c r="P37" s="16">
        <v>159.99</v>
      </c>
      <c r="Q37" s="14" t="s">
        <v>370</v>
      </c>
      <c r="R37" s="16">
        <v>199.99</v>
      </c>
      <c r="S37" s="14" t="s">
        <v>371</v>
      </c>
      <c r="T37" s="16">
        <v>208.99</v>
      </c>
      <c r="U37" s="14" t="s">
        <v>372</v>
      </c>
      <c r="V37" s="16">
        <v>260.99</v>
      </c>
      <c r="W37" s="14" t="s">
        <v>373</v>
      </c>
      <c r="X37" s="16">
        <v>334.99</v>
      </c>
      <c r="Y37" s="14" t="s">
        <v>374</v>
      </c>
      <c r="Z37" s="16">
        <v>371.99</v>
      </c>
      <c r="AA37" s="14" t="s">
        <v>375</v>
      </c>
      <c r="AB37" s="16">
        <v>403.99</v>
      </c>
      <c r="AC37" s="17">
        <f t="shared" si="0"/>
        <v>19.989999999999998</v>
      </c>
      <c r="AD37" s="17">
        <f t="shared" si="1"/>
        <v>403.99</v>
      </c>
      <c r="AE37" s="17">
        <f t="shared" si="2"/>
        <v>218.49</v>
      </c>
      <c r="AF37">
        <v>30</v>
      </c>
      <c r="AG37" s="18" t="s">
        <v>170</v>
      </c>
      <c r="AH37" s="18">
        <f>COUNTIF(Offers!$C$14:$C$2024,B37)</f>
        <v>15</v>
      </c>
      <c r="AI37" s="18">
        <f>COUNTIFS(Offers!$C$14:$C$2024,B37,Offers!$L$14:$L$2024,"Open Box")</f>
        <v>2</v>
      </c>
      <c r="AJ37" s="18">
        <f>COUNTIFS(Offers!$C$14:$C$2024,B37,Offers!$L$14:$L$2024,"Refurbished")</f>
        <v>3</v>
      </c>
      <c r="AK37" s="18">
        <f>COUNTIFS(Offers!$C$14:$C$2024,B37,Offers!$L$14:$L$2024,"Used*")</f>
        <v>0</v>
      </c>
      <c r="AL37" s="18">
        <f>COUNTIFS(Offers!$C$14:$C$2024,B37,Offers!$M$14:$M$2024,"Clearance")</f>
        <v>0</v>
      </c>
      <c r="AM37" s="18">
        <f>COUNTIFS('Product Details'!$B$13:$B$1512,B37,'Product Details'!$AI$13:$AI$1512,"&lt;&gt;Active")</f>
        <v>0</v>
      </c>
      <c r="AN37" s="19">
        <f>_xlfn.MINIFS(Offers!$Q$14:$Q$2024,Offers!$C$14:$C$2024,B37)</f>
        <v>19.989999999999998</v>
      </c>
    </row>
    <row r="38" spans="1:40" ht="15.75" customHeight="1" x14ac:dyDescent="0.35">
      <c r="A38" s="14">
        <v>25</v>
      </c>
      <c r="B38" s="15" t="s">
        <v>376</v>
      </c>
      <c r="C38" s="14" t="s">
        <v>6</v>
      </c>
      <c r="D38" s="14" t="s">
        <v>377</v>
      </c>
      <c r="E38" s="14" t="s">
        <v>53</v>
      </c>
      <c r="F38" s="14" t="s">
        <v>365</v>
      </c>
      <c r="G38" s="14" t="s">
        <v>145</v>
      </c>
      <c r="H38" s="14" t="s">
        <v>56</v>
      </c>
      <c r="I38" s="14" t="s">
        <v>378</v>
      </c>
      <c r="J38" s="16">
        <v>35.99</v>
      </c>
      <c r="K38" s="14" t="s">
        <v>379</v>
      </c>
      <c r="L38" s="16">
        <v>114.99</v>
      </c>
      <c r="M38" s="14" t="s">
        <v>380</v>
      </c>
      <c r="N38" s="16">
        <v>136.99</v>
      </c>
      <c r="O38" s="14" t="s">
        <v>381</v>
      </c>
      <c r="P38" s="16">
        <v>145.99</v>
      </c>
      <c r="Q38" s="14" t="s">
        <v>382</v>
      </c>
      <c r="R38" s="16">
        <v>188.99</v>
      </c>
      <c r="S38" s="14" t="s">
        <v>383</v>
      </c>
      <c r="T38" s="16">
        <v>241.99</v>
      </c>
      <c r="U38" s="14" t="s">
        <v>384</v>
      </c>
      <c r="V38" s="16">
        <v>270.99</v>
      </c>
      <c r="W38" s="14" t="s">
        <v>385</v>
      </c>
      <c r="X38" s="16">
        <v>380.99</v>
      </c>
      <c r="Y38" s="14" t="s">
        <v>386</v>
      </c>
      <c r="Z38" s="16">
        <v>395.99</v>
      </c>
      <c r="AA38" s="14" t="s">
        <v>387</v>
      </c>
      <c r="AB38" s="16">
        <v>845.99</v>
      </c>
      <c r="AC38" s="17">
        <f t="shared" si="0"/>
        <v>35.99</v>
      </c>
      <c r="AD38" s="17">
        <f t="shared" si="1"/>
        <v>845.99</v>
      </c>
      <c r="AE38" s="17">
        <f t="shared" si="2"/>
        <v>275.89</v>
      </c>
      <c r="AF38">
        <v>60</v>
      </c>
      <c r="AG38" s="18" t="s">
        <v>67</v>
      </c>
      <c r="AH38" s="18">
        <f>COUNTIF(Offers!$C$14:$C$2024,B38)</f>
        <v>12</v>
      </c>
      <c r="AI38" s="18">
        <f>COUNTIFS(Offers!$C$14:$C$2024,B38,Offers!$L$14:$L$2024,"Open Box")</f>
        <v>0</v>
      </c>
      <c r="AJ38" s="18">
        <f>COUNTIFS(Offers!$C$14:$C$2024,B38,Offers!$L$14:$L$2024,"Refurbished")</f>
        <v>1</v>
      </c>
      <c r="AK38" s="18">
        <f>COUNTIFS(Offers!$C$14:$C$2024,B38,Offers!$L$14:$L$2024,"Used*")</f>
        <v>0</v>
      </c>
      <c r="AL38" s="18">
        <f>COUNTIFS(Offers!$C$14:$C$2024,B38,Offers!$M$14:$M$2024,"Clearance")</f>
        <v>4</v>
      </c>
      <c r="AM38" s="18">
        <f>COUNTIFS('Product Details'!$B$13:$B$1512,B38,'Product Details'!$AI$13:$AI$1512,"&lt;&gt;Active")</f>
        <v>3</v>
      </c>
      <c r="AN38" s="19">
        <f>_xlfn.MINIFS(Offers!$Q$14:$Q$2024,Offers!$C$14:$C$2024,B38)</f>
        <v>35.99</v>
      </c>
    </row>
    <row r="39" spans="1:40" ht="15.75" customHeight="1" x14ac:dyDescent="0.35">
      <c r="A39" s="20">
        <v>26</v>
      </c>
      <c r="B39" s="21" t="s">
        <v>388</v>
      </c>
      <c r="C39" s="20" t="s">
        <v>7</v>
      </c>
      <c r="D39" s="20" t="s">
        <v>389</v>
      </c>
      <c r="E39" s="20" t="s">
        <v>53</v>
      </c>
      <c r="F39" s="20" t="s">
        <v>365</v>
      </c>
      <c r="G39" s="20" t="s">
        <v>390</v>
      </c>
      <c r="H39" s="20" t="s">
        <v>391</v>
      </c>
      <c r="I39" s="20" t="s">
        <v>392</v>
      </c>
      <c r="J39" s="22">
        <v>407.99</v>
      </c>
      <c r="K39" s="20" t="s">
        <v>393</v>
      </c>
      <c r="L39" s="22">
        <v>473.99</v>
      </c>
      <c r="M39" s="20" t="s">
        <v>394</v>
      </c>
      <c r="N39" s="22">
        <v>901.99</v>
      </c>
      <c r="O39" s="20" t="s">
        <v>395</v>
      </c>
      <c r="P39" s="22">
        <v>1690.99</v>
      </c>
      <c r="Q39" s="20" t="s">
        <v>396</v>
      </c>
      <c r="R39" s="22">
        <v>1733.99</v>
      </c>
      <c r="S39" s="20" t="s">
        <v>397</v>
      </c>
      <c r="T39" s="22">
        <v>2021.99</v>
      </c>
      <c r="U39" s="20" t="s">
        <v>398</v>
      </c>
      <c r="V39" s="22">
        <v>2315.9899999999998</v>
      </c>
      <c r="W39" s="20" t="s">
        <v>399</v>
      </c>
      <c r="X39" s="22">
        <v>2528.9899999999998</v>
      </c>
      <c r="Y39" s="20" t="s">
        <v>400</v>
      </c>
      <c r="Z39" s="22">
        <v>2684.99</v>
      </c>
      <c r="AA39" s="20" t="s">
        <v>401</v>
      </c>
      <c r="AB39" s="22">
        <v>2857.99</v>
      </c>
      <c r="AC39" s="23">
        <f t="shared" si="0"/>
        <v>407.99</v>
      </c>
      <c r="AD39" s="23">
        <f t="shared" si="1"/>
        <v>2857.99</v>
      </c>
      <c r="AE39" s="23">
        <f t="shared" si="2"/>
        <v>1761.89</v>
      </c>
      <c r="AF39">
        <v>15</v>
      </c>
      <c r="AG39" s="24" t="s">
        <v>112</v>
      </c>
      <c r="AH39" s="24">
        <f>COUNTIF(Offers!$C$14:$C$2024,B39)</f>
        <v>10</v>
      </c>
      <c r="AI39" s="24">
        <f>COUNTIFS(Offers!$C$14:$C$2024,B39,Offers!$L$14:$L$2024,"Open Box")</f>
        <v>0</v>
      </c>
      <c r="AJ39" s="24">
        <f>COUNTIFS(Offers!$C$14:$C$2024,B39,Offers!$L$14:$L$2024,"Refurbished")</f>
        <v>0</v>
      </c>
      <c r="AK39" s="24">
        <f>COUNTIFS(Offers!$C$14:$C$2024,B39,Offers!$L$14:$L$2024,"Used*")</f>
        <v>0</v>
      </c>
      <c r="AL39" s="24">
        <f>COUNTIFS(Offers!$C$14:$C$2024,B39,Offers!$M$14:$M$2024,"Clearance")</f>
        <v>0</v>
      </c>
      <c r="AM39" s="24">
        <f>COUNTIFS('Product Details'!$B$13:$B$1512,B39,'Product Details'!$AI$13:$AI$1512,"&lt;&gt;Active")</f>
        <v>0</v>
      </c>
      <c r="AN39" s="25">
        <f>_xlfn.MINIFS(Offers!$Q$14:$Q$2024,Offers!$C$14:$C$2024,B39)</f>
        <v>407.99</v>
      </c>
    </row>
    <row r="40" spans="1:40" ht="15.75" customHeight="1" x14ac:dyDescent="0.35">
      <c r="A40" s="20">
        <v>27</v>
      </c>
      <c r="B40" s="21" t="s">
        <v>402</v>
      </c>
      <c r="C40" s="20" t="s">
        <v>7</v>
      </c>
      <c r="D40" s="20" t="s">
        <v>403</v>
      </c>
      <c r="E40" s="20" t="s">
        <v>53</v>
      </c>
      <c r="F40" s="20" t="s">
        <v>115</v>
      </c>
      <c r="G40" s="20" t="s">
        <v>404</v>
      </c>
      <c r="H40" s="20" t="s">
        <v>391</v>
      </c>
      <c r="I40" s="20" t="s">
        <v>405</v>
      </c>
      <c r="J40" s="22">
        <v>469.99</v>
      </c>
      <c r="K40" s="20" t="s">
        <v>406</v>
      </c>
      <c r="L40" s="22">
        <v>572.99</v>
      </c>
      <c r="M40" s="20" t="s">
        <v>407</v>
      </c>
      <c r="N40" s="22">
        <v>760.99</v>
      </c>
      <c r="O40" s="20" t="s">
        <v>408</v>
      </c>
      <c r="P40" s="22">
        <v>1462.99</v>
      </c>
      <c r="Q40" s="20" t="s">
        <v>409</v>
      </c>
      <c r="R40" s="22">
        <v>1598.99</v>
      </c>
      <c r="S40" s="20" t="s">
        <v>410</v>
      </c>
      <c r="T40" s="22">
        <v>1656.99</v>
      </c>
      <c r="U40" s="20" t="s">
        <v>411</v>
      </c>
      <c r="V40" s="22">
        <v>1668.99</v>
      </c>
      <c r="W40" s="20" t="s">
        <v>412</v>
      </c>
      <c r="X40" s="22">
        <v>2080.9899999999998</v>
      </c>
      <c r="Y40" s="20" t="s">
        <v>413</v>
      </c>
      <c r="Z40" s="22">
        <v>2394.9899999999998</v>
      </c>
      <c r="AA40" s="20" t="s">
        <v>414</v>
      </c>
      <c r="AB40" s="22">
        <v>2494.9899999999998</v>
      </c>
      <c r="AC40" s="23">
        <f t="shared" si="0"/>
        <v>469.99</v>
      </c>
      <c r="AD40" s="23">
        <f t="shared" si="1"/>
        <v>2494.9899999999998</v>
      </c>
      <c r="AE40" s="23">
        <f t="shared" si="2"/>
        <v>1516.2899999999997</v>
      </c>
      <c r="AF40">
        <v>30</v>
      </c>
      <c r="AG40" s="24" t="s">
        <v>127</v>
      </c>
      <c r="AH40" s="24">
        <f>COUNTIF(Offers!$C$14:$C$2024,B40)</f>
        <v>16</v>
      </c>
      <c r="AI40" s="24">
        <f>COUNTIFS(Offers!$C$14:$C$2024,B40,Offers!$L$14:$L$2024,"Open Box")</f>
        <v>1</v>
      </c>
      <c r="AJ40" s="24">
        <f>COUNTIFS(Offers!$C$14:$C$2024,B40,Offers!$L$14:$L$2024,"Refurbished")</f>
        <v>5</v>
      </c>
      <c r="AK40" s="24">
        <f>COUNTIFS(Offers!$C$14:$C$2024,B40,Offers!$L$14:$L$2024,"Used*")</f>
        <v>0</v>
      </c>
      <c r="AL40" s="24">
        <f>COUNTIFS(Offers!$C$14:$C$2024,B40,Offers!$M$14:$M$2024,"Clearance")</f>
        <v>0</v>
      </c>
      <c r="AM40" s="24">
        <f>COUNTIFS('Product Details'!$B$13:$B$1512,B40,'Product Details'!$AI$13:$AI$1512,"&lt;&gt;Active")</f>
        <v>0</v>
      </c>
      <c r="AN40" s="25">
        <f>_xlfn.MINIFS(Offers!$Q$14:$Q$2024,Offers!$C$14:$C$2024,B40)</f>
        <v>389.99</v>
      </c>
    </row>
    <row r="41" spans="1:40" ht="15.75" customHeight="1" x14ac:dyDescent="0.35">
      <c r="A41" s="20">
        <v>28</v>
      </c>
      <c r="B41" s="21" t="s">
        <v>415</v>
      </c>
      <c r="C41" s="20" t="s">
        <v>7</v>
      </c>
      <c r="D41" s="20" t="s">
        <v>416</v>
      </c>
      <c r="E41" s="20" t="s">
        <v>53</v>
      </c>
      <c r="F41" s="20" t="s">
        <v>159</v>
      </c>
      <c r="G41" s="20" t="s">
        <v>417</v>
      </c>
      <c r="H41" s="20" t="s">
        <v>391</v>
      </c>
      <c r="I41" s="20" t="s">
        <v>418</v>
      </c>
      <c r="J41" s="22">
        <v>492.99</v>
      </c>
      <c r="K41" s="20" t="s">
        <v>419</v>
      </c>
      <c r="L41" s="22">
        <v>493.99</v>
      </c>
      <c r="M41" s="20" t="s">
        <v>420</v>
      </c>
      <c r="N41" s="22">
        <v>1616.99</v>
      </c>
      <c r="O41" s="20" t="s">
        <v>421</v>
      </c>
      <c r="P41" s="22">
        <v>1800.99</v>
      </c>
      <c r="Q41" s="20" t="s">
        <v>422</v>
      </c>
      <c r="R41" s="22">
        <v>1951.99</v>
      </c>
      <c r="S41" s="20" t="s">
        <v>423</v>
      </c>
      <c r="T41" s="22">
        <v>2411.9899999999998</v>
      </c>
      <c r="U41" s="20" t="s">
        <v>424</v>
      </c>
      <c r="V41" s="22">
        <v>2443.9899999999998</v>
      </c>
      <c r="W41" s="20" t="s">
        <v>425</v>
      </c>
      <c r="X41" s="22">
        <v>2585.9899999999998</v>
      </c>
      <c r="Y41" s="20" t="s">
        <v>426</v>
      </c>
      <c r="Z41" s="22">
        <v>3277.99</v>
      </c>
      <c r="AA41" s="20" t="s">
        <v>427</v>
      </c>
      <c r="AB41" s="22">
        <v>3703.99</v>
      </c>
      <c r="AC41" s="23">
        <f t="shared" si="0"/>
        <v>492.99</v>
      </c>
      <c r="AD41" s="23">
        <f t="shared" si="1"/>
        <v>3703.99</v>
      </c>
      <c r="AE41" s="23">
        <f t="shared" si="2"/>
        <v>2078.0899999999992</v>
      </c>
      <c r="AF41">
        <v>60</v>
      </c>
      <c r="AG41" s="24" t="s">
        <v>127</v>
      </c>
      <c r="AH41" s="24">
        <f>COUNTIF(Offers!$C$14:$C$2024,B41)</f>
        <v>14</v>
      </c>
      <c r="AI41" s="24">
        <f>COUNTIFS(Offers!$C$14:$C$2024,B41,Offers!$L$14:$L$2024,"Open Box")</f>
        <v>0</v>
      </c>
      <c r="AJ41" s="24">
        <f>COUNTIFS(Offers!$C$14:$C$2024,B41,Offers!$L$14:$L$2024,"Refurbished")</f>
        <v>4</v>
      </c>
      <c r="AK41" s="24">
        <f>COUNTIFS(Offers!$C$14:$C$2024,B41,Offers!$L$14:$L$2024,"Used*")</f>
        <v>0</v>
      </c>
      <c r="AL41" s="24">
        <f>COUNTIFS(Offers!$C$14:$C$2024,B41,Offers!$M$14:$M$2024,"Clearance")</f>
        <v>0</v>
      </c>
      <c r="AM41" s="24">
        <f>COUNTIFS('Product Details'!$B$13:$B$1512,B41,'Product Details'!$AI$13:$AI$1512,"&lt;&gt;Active")</f>
        <v>0</v>
      </c>
      <c r="AN41" s="25">
        <f>_xlfn.MINIFS(Offers!$Q$14:$Q$2024,Offers!$C$14:$C$2024,B41)</f>
        <v>387.99</v>
      </c>
    </row>
    <row r="42" spans="1:40" ht="15.75" customHeight="1" x14ac:dyDescent="0.35">
      <c r="A42" s="20">
        <v>29</v>
      </c>
      <c r="B42" s="21" t="s">
        <v>428</v>
      </c>
      <c r="C42" s="20" t="s">
        <v>7</v>
      </c>
      <c r="D42" s="20" t="s">
        <v>429</v>
      </c>
      <c r="E42" s="20" t="s">
        <v>53</v>
      </c>
      <c r="F42" s="20" t="s">
        <v>290</v>
      </c>
      <c r="G42" s="20" t="s">
        <v>430</v>
      </c>
      <c r="H42" s="20" t="s">
        <v>391</v>
      </c>
      <c r="I42" s="20" t="s">
        <v>431</v>
      </c>
      <c r="J42" s="22">
        <v>315.99</v>
      </c>
      <c r="K42" s="20" t="s">
        <v>432</v>
      </c>
      <c r="L42" s="22">
        <v>365.99</v>
      </c>
      <c r="M42" s="20" t="s">
        <v>433</v>
      </c>
      <c r="N42" s="22">
        <v>796.99</v>
      </c>
      <c r="O42" s="20" t="s">
        <v>434</v>
      </c>
      <c r="P42" s="22">
        <v>1269.99</v>
      </c>
      <c r="Q42" s="20" t="s">
        <v>435</v>
      </c>
      <c r="R42" s="22">
        <v>1830.99</v>
      </c>
      <c r="S42" s="20" t="s">
        <v>436</v>
      </c>
      <c r="T42" s="22">
        <v>1936.99</v>
      </c>
      <c r="U42" s="20" t="s">
        <v>437</v>
      </c>
      <c r="V42" s="22">
        <v>2102.9899999999998</v>
      </c>
      <c r="W42" s="20" t="s">
        <v>438</v>
      </c>
      <c r="X42" s="22">
        <v>2195.9899999999998</v>
      </c>
      <c r="Y42" s="20" t="s">
        <v>439</v>
      </c>
      <c r="Z42" s="22">
        <v>2217.9899999999998</v>
      </c>
      <c r="AA42" s="20" t="s">
        <v>440</v>
      </c>
      <c r="AB42" s="22">
        <v>4341.99</v>
      </c>
      <c r="AC42" s="23">
        <f t="shared" si="0"/>
        <v>315.99</v>
      </c>
      <c r="AD42" s="23">
        <f t="shared" si="1"/>
        <v>4341.99</v>
      </c>
      <c r="AE42" s="23">
        <f t="shared" si="2"/>
        <v>1737.5900000000001</v>
      </c>
      <c r="AF42">
        <v>60</v>
      </c>
      <c r="AG42" s="24" t="s">
        <v>156</v>
      </c>
      <c r="AH42" s="24">
        <f>COUNTIF(Offers!$C$14:$C$2024,B42)</f>
        <v>10</v>
      </c>
      <c r="AI42" s="24">
        <f>COUNTIFS(Offers!$C$14:$C$2024,B42,Offers!$L$14:$L$2024,"Open Box")</f>
        <v>0</v>
      </c>
      <c r="AJ42" s="24">
        <f>COUNTIFS(Offers!$C$14:$C$2024,B42,Offers!$L$14:$L$2024,"Refurbished")</f>
        <v>0</v>
      </c>
      <c r="AK42" s="24">
        <f>COUNTIFS(Offers!$C$14:$C$2024,B42,Offers!$L$14:$L$2024,"Used*")</f>
        <v>0</v>
      </c>
      <c r="AL42" s="24">
        <f>COUNTIFS(Offers!$C$14:$C$2024,B42,Offers!$M$14:$M$2024,"Clearance")</f>
        <v>0</v>
      </c>
      <c r="AM42" s="24">
        <f>COUNTIFS('Product Details'!$B$13:$B$1512,B42,'Product Details'!$AI$13:$AI$1512,"&lt;&gt;Active")</f>
        <v>0</v>
      </c>
      <c r="AN42" s="25">
        <f>_xlfn.MINIFS(Offers!$Q$14:$Q$2024,Offers!$C$14:$C$2024,B42)</f>
        <v>315.99</v>
      </c>
    </row>
    <row r="43" spans="1:40" ht="15.75" customHeight="1" x14ac:dyDescent="0.35">
      <c r="A43" s="20">
        <v>30</v>
      </c>
      <c r="B43" s="21" t="s">
        <v>441</v>
      </c>
      <c r="C43" s="20" t="s">
        <v>7</v>
      </c>
      <c r="D43" s="20" t="s">
        <v>442</v>
      </c>
      <c r="E43" s="20" t="s">
        <v>53</v>
      </c>
      <c r="F43" s="20" t="s">
        <v>443</v>
      </c>
      <c r="G43" s="20" t="s">
        <v>444</v>
      </c>
      <c r="H43" s="20" t="s">
        <v>391</v>
      </c>
      <c r="I43" s="20" t="s">
        <v>445</v>
      </c>
      <c r="J43" s="22">
        <v>439.99</v>
      </c>
      <c r="K43" s="20" t="s">
        <v>446</v>
      </c>
      <c r="L43" s="22">
        <v>537.99</v>
      </c>
      <c r="M43" s="20" t="s">
        <v>447</v>
      </c>
      <c r="N43" s="22">
        <v>1469.99</v>
      </c>
      <c r="O43" s="20" t="s">
        <v>448</v>
      </c>
      <c r="P43" s="22">
        <v>1502.99</v>
      </c>
      <c r="Q43" s="20" t="s">
        <v>449</v>
      </c>
      <c r="R43" s="22">
        <v>1739.99</v>
      </c>
      <c r="S43" s="20" t="s">
        <v>450</v>
      </c>
      <c r="T43" s="22">
        <v>1806.99</v>
      </c>
      <c r="U43" s="20" t="s">
        <v>451</v>
      </c>
      <c r="V43" s="22">
        <v>1841.99</v>
      </c>
      <c r="W43" s="20" t="s">
        <v>452</v>
      </c>
      <c r="X43" s="22">
        <v>2742.99</v>
      </c>
      <c r="Y43" s="20" t="s">
        <v>453</v>
      </c>
      <c r="Z43" s="22">
        <v>3495.99</v>
      </c>
      <c r="AA43" s="20" t="s">
        <v>454</v>
      </c>
      <c r="AB43" s="22">
        <v>4192.99</v>
      </c>
      <c r="AC43" s="23">
        <f t="shared" si="0"/>
        <v>439.99</v>
      </c>
      <c r="AD43" s="23">
        <f t="shared" si="1"/>
        <v>4192.99</v>
      </c>
      <c r="AE43" s="23">
        <f t="shared" si="2"/>
        <v>1977.19</v>
      </c>
      <c r="AF43">
        <v>60</v>
      </c>
      <c r="AG43" s="24" t="s">
        <v>67</v>
      </c>
      <c r="AH43" s="24">
        <f>COUNTIF(Offers!$C$14:$C$2024,B43)</f>
        <v>12</v>
      </c>
      <c r="AI43" s="24">
        <f>COUNTIFS(Offers!$C$14:$C$2024,B43,Offers!$L$14:$L$2024,"Open Box")</f>
        <v>0</v>
      </c>
      <c r="AJ43" s="24">
        <f>COUNTIFS(Offers!$C$14:$C$2024,B43,Offers!$L$14:$L$2024,"Refurbished")</f>
        <v>0</v>
      </c>
      <c r="AK43" s="24">
        <f>COUNTIFS(Offers!$C$14:$C$2024,B43,Offers!$L$14:$L$2024,"Used*")</f>
        <v>1</v>
      </c>
      <c r="AL43" s="24">
        <f>COUNTIFS(Offers!$C$14:$C$2024,B43,Offers!$M$14:$M$2024,"Clearance")</f>
        <v>4</v>
      </c>
      <c r="AM43" s="24">
        <f>COUNTIFS('Product Details'!$B$13:$B$1512,B43,'Product Details'!$AI$13:$AI$1512,"&lt;&gt;Active")</f>
        <v>3</v>
      </c>
      <c r="AN43" s="25">
        <f>_xlfn.MINIFS(Offers!$Q$14:$Q$2024,Offers!$C$14:$C$2024,B43)</f>
        <v>439.99</v>
      </c>
    </row>
    <row r="44" spans="1:40" ht="15.75" customHeight="1" x14ac:dyDescent="0.35">
      <c r="A44" s="20">
        <v>31</v>
      </c>
      <c r="B44" s="21" t="s">
        <v>455</v>
      </c>
      <c r="C44" s="20" t="s">
        <v>7</v>
      </c>
      <c r="D44" s="20" t="s">
        <v>456</v>
      </c>
      <c r="E44" s="20" t="s">
        <v>53</v>
      </c>
      <c r="F44" s="20" t="s">
        <v>159</v>
      </c>
      <c r="G44" s="20" t="s">
        <v>457</v>
      </c>
      <c r="H44" s="20" t="s">
        <v>391</v>
      </c>
      <c r="I44" s="20" t="s">
        <v>458</v>
      </c>
      <c r="J44" s="22">
        <v>391.99</v>
      </c>
      <c r="K44" s="20" t="s">
        <v>459</v>
      </c>
      <c r="L44" s="22">
        <v>784.99</v>
      </c>
      <c r="M44" s="20" t="s">
        <v>460</v>
      </c>
      <c r="N44" s="22">
        <v>1275.99</v>
      </c>
      <c r="O44" s="20" t="s">
        <v>461</v>
      </c>
      <c r="P44" s="22">
        <v>1456.99</v>
      </c>
      <c r="Q44" s="20" t="s">
        <v>462</v>
      </c>
      <c r="R44" s="22">
        <v>1507.99</v>
      </c>
      <c r="S44" s="20" t="s">
        <v>463</v>
      </c>
      <c r="T44" s="22">
        <v>1696.99</v>
      </c>
      <c r="U44" s="20" t="s">
        <v>464</v>
      </c>
      <c r="V44" s="22">
        <v>1800.99</v>
      </c>
      <c r="W44" s="20" t="s">
        <v>465</v>
      </c>
      <c r="X44" s="22">
        <v>2287.9899999999998</v>
      </c>
      <c r="Y44" s="20" t="s">
        <v>466</v>
      </c>
      <c r="Z44" s="22">
        <v>2744.99</v>
      </c>
      <c r="AA44" s="20" t="s">
        <v>467</v>
      </c>
      <c r="AB44" s="22">
        <v>3497.99</v>
      </c>
      <c r="AC44" s="23">
        <f t="shared" si="0"/>
        <v>391.99</v>
      </c>
      <c r="AD44" s="23">
        <f t="shared" si="1"/>
        <v>3497.99</v>
      </c>
      <c r="AE44" s="23">
        <f t="shared" si="2"/>
        <v>1744.69</v>
      </c>
      <c r="AF44">
        <v>30</v>
      </c>
      <c r="AG44" s="24" t="s">
        <v>127</v>
      </c>
      <c r="AH44" s="24">
        <f>COUNTIF(Offers!$C$14:$C$2024,B44)</f>
        <v>16</v>
      </c>
      <c r="AI44" s="24">
        <f>COUNTIFS(Offers!$C$14:$C$2024,B44,Offers!$L$14:$L$2024,"Open Box")</f>
        <v>2</v>
      </c>
      <c r="AJ44" s="24">
        <f>COUNTIFS(Offers!$C$14:$C$2024,B44,Offers!$L$14:$L$2024,"Refurbished")</f>
        <v>4</v>
      </c>
      <c r="AK44" s="24">
        <f>COUNTIFS(Offers!$C$14:$C$2024,B44,Offers!$L$14:$L$2024,"Used*")</f>
        <v>0</v>
      </c>
      <c r="AL44" s="24">
        <f>COUNTIFS(Offers!$C$14:$C$2024,B44,Offers!$M$14:$M$2024,"Clearance")</f>
        <v>0</v>
      </c>
      <c r="AM44" s="24">
        <f>COUNTIFS('Product Details'!$B$13:$B$1512,B44,'Product Details'!$AI$13:$AI$1512,"&lt;&gt;Active")</f>
        <v>0</v>
      </c>
      <c r="AN44" s="25">
        <f>_xlfn.MINIFS(Offers!$Q$14:$Q$2024,Offers!$C$14:$C$2024,B44)</f>
        <v>304.99</v>
      </c>
    </row>
    <row r="45" spans="1:40" ht="15.75" customHeight="1" x14ac:dyDescent="0.35">
      <c r="A45" s="20">
        <v>32</v>
      </c>
      <c r="B45" s="21" t="s">
        <v>468</v>
      </c>
      <c r="C45" s="20" t="s">
        <v>7</v>
      </c>
      <c r="D45" s="20" t="s">
        <v>469</v>
      </c>
      <c r="E45" s="20" t="s">
        <v>53</v>
      </c>
      <c r="F45" s="20" t="s">
        <v>130</v>
      </c>
      <c r="G45" s="20" t="s">
        <v>404</v>
      </c>
      <c r="H45" s="20" t="s">
        <v>391</v>
      </c>
      <c r="I45" s="20" t="s">
        <v>470</v>
      </c>
      <c r="J45" s="22">
        <v>312.99</v>
      </c>
      <c r="K45" s="20" t="s">
        <v>471</v>
      </c>
      <c r="L45" s="22">
        <v>695.99</v>
      </c>
      <c r="M45" s="20" t="s">
        <v>472</v>
      </c>
      <c r="N45" s="22">
        <v>700.99</v>
      </c>
      <c r="O45" s="20" t="s">
        <v>473</v>
      </c>
      <c r="P45" s="22">
        <v>753.99</v>
      </c>
      <c r="Q45" s="20" t="s">
        <v>474</v>
      </c>
      <c r="R45" s="22">
        <v>1218.99</v>
      </c>
      <c r="S45" s="20" t="s">
        <v>475</v>
      </c>
      <c r="T45" s="22">
        <v>1475.99</v>
      </c>
      <c r="U45" s="20" t="s">
        <v>476</v>
      </c>
      <c r="V45" s="22">
        <v>1929.99</v>
      </c>
      <c r="W45" s="20" t="s">
        <v>477</v>
      </c>
      <c r="X45" s="22">
        <v>2346.9899999999998</v>
      </c>
      <c r="Y45" s="20" t="s">
        <v>478</v>
      </c>
      <c r="Z45" s="22">
        <v>2813.99</v>
      </c>
      <c r="AA45" s="20" t="s">
        <v>479</v>
      </c>
      <c r="AB45" s="22">
        <v>3926.99</v>
      </c>
      <c r="AC45" s="23">
        <f t="shared" si="0"/>
        <v>312.99</v>
      </c>
      <c r="AD45" s="23">
        <f t="shared" si="1"/>
        <v>3926.99</v>
      </c>
      <c r="AE45" s="23">
        <f t="shared" si="2"/>
        <v>1617.6899999999998</v>
      </c>
      <c r="AF45">
        <v>45</v>
      </c>
      <c r="AG45" s="24" t="s">
        <v>97</v>
      </c>
      <c r="AH45" s="24">
        <f>COUNTIF(Offers!$C$14:$C$2024,B45)</f>
        <v>14</v>
      </c>
      <c r="AI45" s="24">
        <f>COUNTIFS(Offers!$C$14:$C$2024,B45,Offers!$L$14:$L$2024,"Open Box")</f>
        <v>1</v>
      </c>
      <c r="AJ45" s="24">
        <f>COUNTIFS(Offers!$C$14:$C$2024,B45,Offers!$L$14:$L$2024,"Refurbished")</f>
        <v>1</v>
      </c>
      <c r="AK45" s="24">
        <f>COUNTIFS(Offers!$C$14:$C$2024,B45,Offers!$L$14:$L$2024,"Used*")</f>
        <v>2</v>
      </c>
      <c r="AL45" s="24">
        <f>COUNTIFS(Offers!$C$14:$C$2024,B45,Offers!$M$14:$M$2024,"Clearance")</f>
        <v>1</v>
      </c>
      <c r="AM45" s="24">
        <f>COUNTIFS('Product Details'!$B$13:$B$1512,B45,'Product Details'!$AI$13:$AI$1512,"&lt;&gt;Active")</f>
        <v>1</v>
      </c>
      <c r="AN45" s="25">
        <f>_xlfn.MINIFS(Offers!$Q$14:$Q$2024,Offers!$C$14:$C$2024,B45)</f>
        <v>312.99</v>
      </c>
    </row>
    <row r="46" spans="1:40" ht="15.75" customHeight="1" x14ac:dyDescent="0.35">
      <c r="A46" s="20">
        <v>33</v>
      </c>
      <c r="B46" s="21" t="s">
        <v>480</v>
      </c>
      <c r="C46" s="20" t="s">
        <v>7</v>
      </c>
      <c r="D46" s="20" t="s">
        <v>481</v>
      </c>
      <c r="E46" s="20" t="s">
        <v>53</v>
      </c>
      <c r="F46" s="20" t="s">
        <v>482</v>
      </c>
      <c r="G46" s="20" t="s">
        <v>483</v>
      </c>
      <c r="H46" s="20" t="s">
        <v>391</v>
      </c>
      <c r="I46" s="20" t="s">
        <v>484</v>
      </c>
      <c r="J46" s="22">
        <v>387.99</v>
      </c>
      <c r="K46" s="20" t="s">
        <v>485</v>
      </c>
      <c r="L46" s="22">
        <v>479.99</v>
      </c>
      <c r="M46" s="20" t="s">
        <v>486</v>
      </c>
      <c r="N46" s="22">
        <v>857.99</v>
      </c>
      <c r="O46" s="20" t="s">
        <v>487</v>
      </c>
      <c r="P46" s="22">
        <v>1849.99</v>
      </c>
      <c r="Q46" s="20" t="s">
        <v>488</v>
      </c>
      <c r="R46" s="22">
        <v>1973.99</v>
      </c>
      <c r="S46" s="20" t="s">
        <v>489</v>
      </c>
      <c r="T46" s="22">
        <v>2007.99</v>
      </c>
      <c r="U46" s="20" t="s">
        <v>490</v>
      </c>
      <c r="V46" s="22">
        <v>2047.99</v>
      </c>
      <c r="W46" s="20" t="s">
        <v>491</v>
      </c>
      <c r="X46" s="22">
        <v>2203.9899999999998</v>
      </c>
      <c r="Y46" s="20" t="s">
        <v>492</v>
      </c>
      <c r="Z46" s="22">
        <v>2275.9899999999998</v>
      </c>
      <c r="AA46" s="20" t="s">
        <v>493</v>
      </c>
      <c r="AB46" s="22">
        <v>2633.99</v>
      </c>
      <c r="AC46" s="23">
        <f t="shared" ref="AC46:AC77" si="3">MIN(J46,L46,N46,P46,R46,T46,V46,X46,Z46,AB46)</f>
        <v>387.99</v>
      </c>
      <c r="AD46" s="23">
        <f t="shared" ref="AD46:AD77" si="4">MAX(J46,L46,N46,P46,R46,T46,V46,X46,Z46,AB46)</f>
        <v>2633.99</v>
      </c>
      <c r="AE46" s="23">
        <f t="shared" ref="AE46:AE77" si="5">AVERAGE(J46,L46,N46,P46,R46,T46,V46,X46,Z46,AB46)</f>
        <v>1671.9900000000002</v>
      </c>
      <c r="AF46">
        <v>30</v>
      </c>
      <c r="AG46" s="24" t="s">
        <v>97</v>
      </c>
      <c r="AH46" s="24">
        <f>COUNTIF(Offers!$C$14:$C$2024,B46)</f>
        <v>14</v>
      </c>
      <c r="AI46" s="24">
        <f>COUNTIFS(Offers!$C$14:$C$2024,B46,Offers!$L$14:$L$2024,"Open Box")</f>
        <v>1</v>
      </c>
      <c r="AJ46" s="24">
        <f>COUNTIFS(Offers!$C$14:$C$2024,B46,Offers!$L$14:$L$2024,"Refurbished")</f>
        <v>0</v>
      </c>
      <c r="AK46" s="24">
        <f>COUNTIFS(Offers!$C$14:$C$2024,B46,Offers!$L$14:$L$2024,"Used*")</f>
        <v>2</v>
      </c>
      <c r="AL46" s="24">
        <f>COUNTIFS(Offers!$C$14:$C$2024,B46,Offers!$M$14:$M$2024,"Clearance")</f>
        <v>2</v>
      </c>
      <c r="AM46" s="24">
        <f>COUNTIFS('Product Details'!$B$13:$B$1512,B46,'Product Details'!$AI$13:$AI$1512,"&lt;&gt;Active")</f>
        <v>1</v>
      </c>
      <c r="AN46" s="25">
        <f>_xlfn.MINIFS(Offers!$Q$14:$Q$2024,Offers!$C$14:$C$2024,B46)</f>
        <v>387.99</v>
      </c>
    </row>
    <row r="47" spans="1:40" ht="15.75" customHeight="1" x14ac:dyDescent="0.35">
      <c r="A47" s="20">
        <v>34</v>
      </c>
      <c r="B47" s="21" t="s">
        <v>494</v>
      </c>
      <c r="C47" s="20" t="s">
        <v>7</v>
      </c>
      <c r="D47" s="20" t="s">
        <v>495</v>
      </c>
      <c r="E47" s="20" t="s">
        <v>53</v>
      </c>
      <c r="F47" s="20" t="s">
        <v>54</v>
      </c>
      <c r="G47" s="20" t="s">
        <v>483</v>
      </c>
      <c r="H47" s="20" t="s">
        <v>391</v>
      </c>
      <c r="I47" s="20" t="s">
        <v>496</v>
      </c>
      <c r="J47" s="22">
        <v>509.99</v>
      </c>
      <c r="K47" s="20" t="s">
        <v>497</v>
      </c>
      <c r="L47" s="22">
        <v>557.99</v>
      </c>
      <c r="M47" s="20" t="s">
        <v>498</v>
      </c>
      <c r="N47" s="22">
        <v>1032.99</v>
      </c>
      <c r="O47" s="20" t="s">
        <v>499</v>
      </c>
      <c r="P47" s="22">
        <v>1478.99</v>
      </c>
      <c r="Q47" s="20" t="s">
        <v>500</v>
      </c>
      <c r="R47" s="22">
        <v>1528.99</v>
      </c>
      <c r="S47" s="20" t="s">
        <v>501</v>
      </c>
      <c r="T47" s="22">
        <v>2067.9899999999998</v>
      </c>
      <c r="U47" s="20" t="s">
        <v>502</v>
      </c>
      <c r="V47" s="22">
        <v>2121.9899999999998</v>
      </c>
      <c r="W47" s="20" t="s">
        <v>503</v>
      </c>
      <c r="X47" s="22">
        <v>2474.9899999999998</v>
      </c>
      <c r="Y47" s="20" t="s">
        <v>504</v>
      </c>
      <c r="Z47" s="22">
        <v>2605.9899999999998</v>
      </c>
      <c r="AA47" s="20" t="s">
        <v>505</v>
      </c>
      <c r="AB47" s="22">
        <v>3855.99</v>
      </c>
      <c r="AC47" s="23">
        <f t="shared" si="3"/>
        <v>509.99</v>
      </c>
      <c r="AD47" s="23">
        <f t="shared" si="4"/>
        <v>3855.99</v>
      </c>
      <c r="AE47" s="23">
        <f t="shared" si="5"/>
        <v>1823.5900000000001</v>
      </c>
      <c r="AF47">
        <v>14</v>
      </c>
      <c r="AG47" s="24" t="s">
        <v>97</v>
      </c>
      <c r="AH47" s="24">
        <f>COUNTIF(Offers!$C$14:$C$2024,B47)</f>
        <v>13</v>
      </c>
      <c r="AI47" s="24">
        <f>COUNTIFS(Offers!$C$14:$C$2024,B47,Offers!$L$14:$L$2024,"Open Box")</f>
        <v>0</v>
      </c>
      <c r="AJ47" s="24">
        <f>COUNTIFS(Offers!$C$14:$C$2024,B47,Offers!$L$14:$L$2024,"Refurbished")</f>
        <v>1</v>
      </c>
      <c r="AK47" s="24">
        <f>COUNTIFS(Offers!$C$14:$C$2024,B47,Offers!$L$14:$L$2024,"Used*")</f>
        <v>2</v>
      </c>
      <c r="AL47" s="24">
        <f>COUNTIFS(Offers!$C$14:$C$2024,B47,Offers!$M$14:$M$2024,"Clearance")</f>
        <v>0</v>
      </c>
      <c r="AM47" s="24">
        <f>COUNTIFS('Product Details'!$B$13:$B$1512,B47,'Product Details'!$AI$13:$AI$1512,"&lt;&gt;Active")</f>
        <v>0</v>
      </c>
      <c r="AN47" s="25">
        <f>_xlfn.MINIFS(Offers!$Q$14:$Q$2024,Offers!$C$14:$C$2024,B47)</f>
        <v>177.99</v>
      </c>
    </row>
    <row r="48" spans="1:40" ht="15.75" customHeight="1" x14ac:dyDescent="0.35">
      <c r="A48" s="20">
        <v>35</v>
      </c>
      <c r="B48" s="21" t="s">
        <v>506</v>
      </c>
      <c r="C48" s="20" t="s">
        <v>7</v>
      </c>
      <c r="D48" s="20" t="s">
        <v>507</v>
      </c>
      <c r="E48" s="20" t="s">
        <v>53</v>
      </c>
      <c r="F48" s="20" t="s">
        <v>70</v>
      </c>
      <c r="G48" s="20" t="s">
        <v>404</v>
      </c>
      <c r="H48" s="20" t="s">
        <v>391</v>
      </c>
      <c r="I48" s="20" t="s">
        <v>508</v>
      </c>
      <c r="J48" s="22">
        <v>314.99</v>
      </c>
      <c r="K48" s="20" t="s">
        <v>509</v>
      </c>
      <c r="L48" s="22">
        <v>579.99</v>
      </c>
      <c r="M48" s="20" t="s">
        <v>510</v>
      </c>
      <c r="N48" s="22">
        <v>605.99</v>
      </c>
      <c r="O48" s="20" t="s">
        <v>511</v>
      </c>
      <c r="P48" s="22">
        <v>1188.99</v>
      </c>
      <c r="Q48" s="20" t="s">
        <v>512</v>
      </c>
      <c r="R48" s="22">
        <v>1335.99</v>
      </c>
      <c r="S48" s="20" t="s">
        <v>513</v>
      </c>
      <c r="T48" s="22">
        <v>1589.99</v>
      </c>
      <c r="U48" s="20" t="s">
        <v>514</v>
      </c>
      <c r="V48" s="22">
        <v>1722.99</v>
      </c>
      <c r="W48" s="20" t="s">
        <v>515</v>
      </c>
      <c r="X48" s="22">
        <v>2474.9899999999998</v>
      </c>
      <c r="Y48" s="20" t="s">
        <v>516</v>
      </c>
      <c r="Z48" s="22">
        <v>2748.99</v>
      </c>
      <c r="AA48" s="20" t="s">
        <v>517</v>
      </c>
      <c r="AB48" s="22">
        <v>4611.99</v>
      </c>
      <c r="AC48" s="23">
        <f t="shared" si="3"/>
        <v>314.99</v>
      </c>
      <c r="AD48" s="23">
        <f t="shared" si="4"/>
        <v>4611.99</v>
      </c>
      <c r="AE48" s="23">
        <f t="shared" si="5"/>
        <v>1717.4899999999998</v>
      </c>
      <c r="AF48">
        <v>30</v>
      </c>
      <c r="AG48" s="24" t="s">
        <v>67</v>
      </c>
      <c r="AH48" s="24">
        <f>COUNTIF(Offers!$C$14:$C$2024,B48)</f>
        <v>13</v>
      </c>
      <c r="AI48" s="24">
        <f>COUNTIFS(Offers!$C$14:$C$2024,B48,Offers!$L$14:$L$2024,"Open Box")</f>
        <v>0</v>
      </c>
      <c r="AJ48" s="24">
        <f>COUNTIFS(Offers!$C$14:$C$2024,B48,Offers!$L$14:$L$2024,"Refurbished")</f>
        <v>2</v>
      </c>
      <c r="AK48" s="24">
        <f>COUNTIFS(Offers!$C$14:$C$2024,B48,Offers!$L$14:$L$2024,"Used*")</f>
        <v>0</v>
      </c>
      <c r="AL48" s="24">
        <f>COUNTIFS(Offers!$C$14:$C$2024,B48,Offers!$M$14:$M$2024,"Clearance")</f>
        <v>2</v>
      </c>
      <c r="AM48" s="24">
        <f>COUNTIFS('Product Details'!$B$13:$B$1512,B48,'Product Details'!$AI$13:$AI$1512,"&lt;&gt;Active")</f>
        <v>1</v>
      </c>
      <c r="AN48" s="25">
        <f>_xlfn.MINIFS(Offers!$Q$14:$Q$2024,Offers!$C$14:$C$2024,B48)</f>
        <v>314.99</v>
      </c>
    </row>
    <row r="49" spans="1:40" ht="15.75" customHeight="1" x14ac:dyDescent="0.35">
      <c r="A49" s="20">
        <v>36</v>
      </c>
      <c r="B49" s="21" t="s">
        <v>518</v>
      </c>
      <c r="C49" s="20" t="s">
        <v>7</v>
      </c>
      <c r="D49" s="20" t="s">
        <v>519</v>
      </c>
      <c r="E49" s="20" t="s">
        <v>53</v>
      </c>
      <c r="F49" s="20" t="s">
        <v>186</v>
      </c>
      <c r="G49" s="20" t="s">
        <v>520</v>
      </c>
      <c r="H49" s="20" t="s">
        <v>391</v>
      </c>
      <c r="I49" s="20" t="s">
        <v>521</v>
      </c>
      <c r="J49" s="22">
        <v>427.99</v>
      </c>
      <c r="K49" s="20" t="s">
        <v>522</v>
      </c>
      <c r="L49" s="22">
        <v>801.99</v>
      </c>
      <c r="M49" s="20" t="s">
        <v>523</v>
      </c>
      <c r="N49" s="22">
        <v>891.99</v>
      </c>
      <c r="O49" s="20" t="s">
        <v>524</v>
      </c>
      <c r="P49" s="22">
        <v>985.99</v>
      </c>
      <c r="Q49" s="20" t="s">
        <v>525</v>
      </c>
      <c r="R49" s="22">
        <v>1257.99</v>
      </c>
      <c r="S49" s="20" t="s">
        <v>526</v>
      </c>
      <c r="T49" s="22">
        <v>1630.99</v>
      </c>
      <c r="U49" s="20" t="s">
        <v>527</v>
      </c>
      <c r="V49" s="22">
        <v>1876.99</v>
      </c>
      <c r="W49" s="20" t="s">
        <v>528</v>
      </c>
      <c r="X49" s="22">
        <v>2083.9899999999998</v>
      </c>
      <c r="Y49" s="20" t="s">
        <v>529</v>
      </c>
      <c r="Z49" s="22">
        <v>2639.99</v>
      </c>
      <c r="AA49" s="20" t="s">
        <v>530</v>
      </c>
      <c r="AB49" s="22">
        <v>3844.99</v>
      </c>
      <c r="AC49" s="23">
        <f t="shared" si="3"/>
        <v>427.99</v>
      </c>
      <c r="AD49" s="23">
        <f t="shared" si="4"/>
        <v>3844.99</v>
      </c>
      <c r="AE49" s="23">
        <f t="shared" si="5"/>
        <v>1644.2899999999997</v>
      </c>
      <c r="AF49">
        <v>45</v>
      </c>
      <c r="AG49" s="24" t="s">
        <v>156</v>
      </c>
      <c r="AH49" s="24">
        <f>COUNTIF(Offers!$C$14:$C$2024,B49)</f>
        <v>10</v>
      </c>
      <c r="AI49" s="24">
        <f>COUNTIFS(Offers!$C$14:$C$2024,B49,Offers!$L$14:$L$2024,"Open Box")</f>
        <v>0</v>
      </c>
      <c r="AJ49" s="24">
        <f>COUNTIFS(Offers!$C$14:$C$2024,B49,Offers!$L$14:$L$2024,"Refurbished")</f>
        <v>0</v>
      </c>
      <c r="AK49" s="24">
        <f>COUNTIFS(Offers!$C$14:$C$2024,B49,Offers!$L$14:$L$2024,"Used*")</f>
        <v>0</v>
      </c>
      <c r="AL49" s="24">
        <f>COUNTIFS(Offers!$C$14:$C$2024,B49,Offers!$M$14:$M$2024,"Clearance")</f>
        <v>0</v>
      </c>
      <c r="AM49" s="24">
        <f>COUNTIFS('Product Details'!$B$13:$B$1512,B49,'Product Details'!$AI$13:$AI$1512,"&lt;&gt;Active")</f>
        <v>0</v>
      </c>
      <c r="AN49" s="25">
        <f>_xlfn.MINIFS(Offers!$Q$14:$Q$2024,Offers!$C$14:$C$2024,B49)</f>
        <v>427.99</v>
      </c>
    </row>
    <row r="50" spans="1:40" ht="15.75" customHeight="1" x14ac:dyDescent="0.35">
      <c r="A50" s="20">
        <v>37</v>
      </c>
      <c r="B50" s="21" t="s">
        <v>531</v>
      </c>
      <c r="C50" s="20" t="s">
        <v>7</v>
      </c>
      <c r="D50" s="20" t="s">
        <v>532</v>
      </c>
      <c r="E50" s="20" t="s">
        <v>53</v>
      </c>
      <c r="F50" s="20" t="s">
        <v>264</v>
      </c>
      <c r="G50" s="20" t="s">
        <v>404</v>
      </c>
      <c r="H50" s="20" t="s">
        <v>391</v>
      </c>
      <c r="I50" s="20" t="s">
        <v>533</v>
      </c>
      <c r="J50" s="22">
        <v>446.99</v>
      </c>
      <c r="K50" s="20" t="s">
        <v>534</v>
      </c>
      <c r="L50" s="22">
        <v>593.99</v>
      </c>
      <c r="M50" s="20" t="s">
        <v>535</v>
      </c>
      <c r="N50" s="22">
        <v>645.99</v>
      </c>
      <c r="O50" s="20" t="s">
        <v>536</v>
      </c>
      <c r="P50" s="22">
        <v>1655.99</v>
      </c>
      <c r="Q50" s="20" t="s">
        <v>537</v>
      </c>
      <c r="R50" s="22">
        <v>1713.99</v>
      </c>
      <c r="S50" s="20" t="s">
        <v>538</v>
      </c>
      <c r="T50" s="22">
        <v>1794.99</v>
      </c>
      <c r="U50" s="20" t="s">
        <v>539</v>
      </c>
      <c r="V50" s="22">
        <v>1846.99</v>
      </c>
      <c r="W50" s="20" t="s">
        <v>540</v>
      </c>
      <c r="X50" s="22">
        <v>3058.99</v>
      </c>
      <c r="Y50" s="20" t="s">
        <v>541</v>
      </c>
      <c r="Z50" s="22">
        <v>3496.99</v>
      </c>
      <c r="AA50" s="20" t="s">
        <v>542</v>
      </c>
      <c r="AB50" s="22">
        <v>4888.99</v>
      </c>
      <c r="AC50" s="23">
        <f t="shared" si="3"/>
        <v>446.99</v>
      </c>
      <c r="AD50" s="23">
        <f t="shared" si="4"/>
        <v>4888.99</v>
      </c>
      <c r="AE50" s="23">
        <f t="shared" si="5"/>
        <v>2014.39</v>
      </c>
      <c r="AF50">
        <v>15</v>
      </c>
      <c r="AG50" s="24" t="s">
        <v>170</v>
      </c>
      <c r="AH50" s="24">
        <f>COUNTIF(Offers!$C$14:$C$2024,B50)</f>
        <v>19</v>
      </c>
      <c r="AI50" s="24">
        <f>COUNTIFS(Offers!$C$14:$C$2024,B50,Offers!$L$14:$L$2024,"Open Box")</f>
        <v>3</v>
      </c>
      <c r="AJ50" s="24">
        <f>COUNTIFS(Offers!$C$14:$C$2024,B50,Offers!$L$14:$L$2024,"Refurbished")</f>
        <v>3</v>
      </c>
      <c r="AK50" s="24">
        <f>COUNTIFS(Offers!$C$14:$C$2024,B50,Offers!$L$14:$L$2024,"Used*")</f>
        <v>3</v>
      </c>
      <c r="AL50" s="24">
        <f>COUNTIFS(Offers!$C$14:$C$2024,B50,Offers!$M$14:$M$2024,"Clearance")</f>
        <v>0</v>
      </c>
      <c r="AM50" s="24">
        <f>COUNTIFS('Product Details'!$B$13:$B$1512,B50,'Product Details'!$AI$13:$AI$1512,"&lt;&gt;Active")</f>
        <v>0</v>
      </c>
      <c r="AN50" s="25">
        <f>_xlfn.MINIFS(Offers!$Q$14:$Q$2024,Offers!$C$14:$C$2024,B50)</f>
        <v>361.99</v>
      </c>
    </row>
    <row r="51" spans="1:40" ht="15.75" customHeight="1" x14ac:dyDescent="0.35">
      <c r="A51" s="20">
        <v>38</v>
      </c>
      <c r="B51" s="21" t="s">
        <v>543</v>
      </c>
      <c r="C51" s="20" t="s">
        <v>7</v>
      </c>
      <c r="D51" s="20" t="s">
        <v>544</v>
      </c>
      <c r="E51" s="20" t="s">
        <v>53</v>
      </c>
      <c r="F51" s="20" t="s">
        <v>144</v>
      </c>
      <c r="G51" s="20" t="s">
        <v>545</v>
      </c>
      <c r="H51" s="20" t="s">
        <v>391</v>
      </c>
      <c r="I51" s="20" t="s">
        <v>546</v>
      </c>
      <c r="J51" s="22">
        <v>584.99</v>
      </c>
      <c r="K51" s="20" t="s">
        <v>547</v>
      </c>
      <c r="L51" s="22">
        <v>1145.99</v>
      </c>
      <c r="M51" s="20" t="s">
        <v>548</v>
      </c>
      <c r="N51" s="22">
        <v>1321.99</v>
      </c>
      <c r="O51" s="20" t="s">
        <v>549</v>
      </c>
      <c r="P51" s="22">
        <v>1616.99</v>
      </c>
      <c r="Q51" s="20" t="s">
        <v>550</v>
      </c>
      <c r="R51" s="22">
        <v>1777.99</v>
      </c>
      <c r="S51" s="20" t="s">
        <v>551</v>
      </c>
      <c r="T51" s="22">
        <v>1891.99</v>
      </c>
      <c r="U51" s="20" t="s">
        <v>552</v>
      </c>
      <c r="V51" s="22">
        <v>1927.99</v>
      </c>
      <c r="W51" s="20" t="s">
        <v>553</v>
      </c>
      <c r="X51" s="22">
        <v>1989.99</v>
      </c>
      <c r="Y51" s="20" t="s">
        <v>554</v>
      </c>
      <c r="Z51" s="22">
        <v>2639.99</v>
      </c>
      <c r="AA51" s="20" t="s">
        <v>555</v>
      </c>
      <c r="AB51" s="22">
        <v>4857.99</v>
      </c>
      <c r="AC51" s="23">
        <f t="shared" si="3"/>
        <v>584.99</v>
      </c>
      <c r="AD51" s="23">
        <f t="shared" si="4"/>
        <v>4857.99</v>
      </c>
      <c r="AE51" s="23">
        <f t="shared" si="5"/>
        <v>1975.5900000000001</v>
      </c>
      <c r="AF51">
        <v>15</v>
      </c>
      <c r="AG51" s="24" t="s">
        <v>67</v>
      </c>
      <c r="AH51" s="24">
        <f>COUNTIF(Offers!$C$14:$C$2024,B51)</f>
        <v>13</v>
      </c>
      <c r="AI51" s="24">
        <f>COUNTIFS(Offers!$C$14:$C$2024,B51,Offers!$L$14:$L$2024,"Open Box")</f>
        <v>0</v>
      </c>
      <c r="AJ51" s="24">
        <f>COUNTIFS(Offers!$C$14:$C$2024,B51,Offers!$L$14:$L$2024,"Refurbished")</f>
        <v>2</v>
      </c>
      <c r="AK51" s="24">
        <f>COUNTIFS(Offers!$C$14:$C$2024,B51,Offers!$L$14:$L$2024,"Used*")</f>
        <v>0</v>
      </c>
      <c r="AL51" s="24">
        <f>COUNTIFS(Offers!$C$14:$C$2024,B51,Offers!$M$14:$M$2024,"Clearance")</f>
        <v>2</v>
      </c>
      <c r="AM51" s="24">
        <f>COUNTIFS('Product Details'!$B$13:$B$1512,B51,'Product Details'!$AI$13:$AI$1512,"&lt;&gt;Active")</f>
        <v>1</v>
      </c>
      <c r="AN51" s="25">
        <f>_xlfn.MINIFS(Offers!$Q$14:$Q$2024,Offers!$C$14:$C$2024,B51)</f>
        <v>584.99</v>
      </c>
    </row>
    <row r="52" spans="1:40" ht="15.75" customHeight="1" x14ac:dyDescent="0.35">
      <c r="A52" s="20">
        <v>39</v>
      </c>
      <c r="B52" s="21" t="s">
        <v>556</v>
      </c>
      <c r="C52" s="20" t="s">
        <v>7</v>
      </c>
      <c r="D52" s="20" t="s">
        <v>557</v>
      </c>
      <c r="E52" s="20" t="s">
        <v>53</v>
      </c>
      <c r="F52" s="20" t="s">
        <v>443</v>
      </c>
      <c r="G52" s="20" t="s">
        <v>558</v>
      </c>
      <c r="H52" s="20" t="s">
        <v>391</v>
      </c>
      <c r="I52" s="20" t="s">
        <v>559</v>
      </c>
      <c r="J52" s="22">
        <v>293.99</v>
      </c>
      <c r="K52" s="20" t="s">
        <v>560</v>
      </c>
      <c r="L52" s="22">
        <v>1031.99</v>
      </c>
      <c r="M52" s="20" t="s">
        <v>561</v>
      </c>
      <c r="N52" s="22">
        <v>1395.99</v>
      </c>
      <c r="O52" s="20" t="s">
        <v>562</v>
      </c>
      <c r="P52" s="22">
        <v>1408.99</v>
      </c>
      <c r="Q52" s="20" t="s">
        <v>563</v>
      </c>
      <c r="R52" s="22">
        <v>1467.99</v>
      </c>
      <c r="S52" s="20" t="s">
        <v>564</v>
      </c>
      <c r="T52" s="22">
        <v>1693.99</v>
      </c>
      <c r="U52" s="20" t="s">
        <v>565</v>
      </c>
      <c r="V52" s="22">
        <v>2018.99</v>
      </c>
      <c r="W52" s="20" t="s">
        <v>566</v>
      </c>
      <c r="X52" s="22">
        <v>2186.9899999999998</v>
      </c>
      <c r="Y52" s="20" t="s">
        <v>567</v>
      </c>
      <c r="Z52" s="22">
        <v>2294.9899999999998</v>
      </c>
      <c r="AA52" s="20" t="s">
        <v>568</v>
      </c>
      <c r="AB52" s="22">
        <v>4329.99</v>
      </c>
      <c r="AC52" s="23">
        <f t="shared" si="3"/>
        <v>293.99</v>
      </c>
      <c r="AD52" s="23">
        <f t="shared" si="4"/>
        <v>4329.99</v>
      </c>
      <c r="AE52" s="23">
        <f t="shared" si="5"/>
        <v>1812.39</v>
      </c>
      <c r="AF52">
        <v>15</v>
      </c>
      <c r="AG52" s="24" t="s">
        <v>156</v>
      </c>
      <c r="AH52" s="24">
        <f>COUNTIF(Offers!$C$14:$C$2024,B52)</f>
        <v>10</v>
      </c>
      <c r="AI52" s="24">
        <f>COUNTIFS(Offers!$C$14:$C$2024,B52,Offers!$L$14:$L$2024,"Open Box")</f>
        <v>0</v>
      </c>
      <c r="AJ52" s="24">
        <f>COUNTIFS(Offers!$C$14:$C$2024,B52,Offers!$L$14:$L$2024,"Refurbished")</f>
        <v>0</v>
      </c>
      <c r="AK52" s="24">
        <f>COUNTIFS(Offers!$C$14:$C$2024,B52,Offers!$L$14:$L$2024,"Used*")</f>
        <v>0</v>
      </c>
      <c r="AL52" s="24">
        <f>COUNTIFS(Offers!$C$14:$C$2024,B52,Offers!$M$14:$M$2024,"Clearance")</f>
        <v>0</v>
      </c>
      <c r="AM52" s="24">
        <f>COUNTIFS('Product Details'!$B$13:$B$1512,B52,'Product Details'!$AI$13:$AI$1512,"&lt;&gt;Active")</f>
        <v>0</v>
      </c>
      <c r="AN52" s="25">
        <f>_xlfn.MINIFS(Offers!$Q$14:$Q$2024,Offers!$C$14:$C$2024,B52)</f>
        <v>293.99</v>
      </c>
    </row>
    <row r="53" spans="1:40" ht="15.75" customHeight="1" x14ac:dyDescent="0.35">
      <c r="A53" s="20">
        <v>40</v>
      </c>
      <c r="B53" s="21" t="s">
        <v>569</v>
      </c>
      <c r="C53" s="20" t="s">
        <v>7</v>
      </c>
      <c r="D53" s="20" t="s">
        <v>570</v>
      </c>
      <c r="E53" s="20" t="s">
        <v>53</v>
      </c>
      <c r="F53" s="20" t="s">
        <v>130</v>
      </c>
      <c r="G53" s="20" t="s">
        <v>417</v>
      </c>
      <c r="H53" s="20" t="s">
        <v>391</v>
      </c>
      <c r="I53" s="20" t="s">
        <v>571</v>
      </c>
      <c r="J53" s="22">
        <v>217.99</v>
      </c>
      <c r="K53" s="20" t="s">
        <v>572</v>
      </c>
      <c r="L53" s="22">
        <v>428.99</v>
      </c>
      <c r="M53" s="20" t="s">
        <v>573</v>
      </c>
      <c r="N53" s="22">
        <v>1259.99</v>
      </c>
      <c r="O53" s="20" t="s">
        <v>574</v>
      </c>
      <c r="P53" s="22">
        <v>1433.99</v>
      </c>
      <c r="Q53" s="20" t="s">
        <v>575</v>
      </c>
      <c r="R53" s="22">
        <v>1507.99</v>
      </c>
      <c r="S53" s="20" t="s">
        <v>576</v>
      </c>
      <c r="T53" s="22">
        <v>2184.9899999999998</v>
      </c>
      <c r="U53" s="20" t="s">
        <v>577</v>
      </c>
      <c r="V53" s="22">
        <v>2314.9899999999998</v>
      </c>
      <c r="W53" s="20" t="s">
        <v>578</v>
      </c>
      <c r="X53" s="22">
        <v>2523.9899999999998</v>
      </c>
      <c r="Y53" s="20" t="s">
        <v>579</v>
      </c>
      <c r="Z53" s="22">
        <v>3218.99</v>
      </c>
      <c r="AA53" s="20" t="s">
        <v>580</v>
      </c>
      <c r="AB53" s="22">
        <v>3521.99</v>
      </c>
      <c r="AC53" s="23">
        <f t="shared" si="3"/>
        <v>217.99</v>
      </c>
      <c r="AD53" s="23">
        <f t="shared" si="4"/>
        <v>3521.99</v>
      </c>
      <c r="AE53" s="23">
        <f t="shared" si="5"/>
        <v>1861.39</v>
      </c>
      <c r="AF53">
        <v>60</v>
      </c>
      <c r="AG53" s="24" t="s">
        <v>170</v>
      </c>
      <c r="AH53" s="24">
        <f>COUNTIF(Offers!$C$14:$C$2024,B53)</f>
        <v>16</v>
      </c>
      <c r="AI53" s="24">
        <f>COUNTIFS(Offers!$C$14:$C$2024,B53,Offers!$L$14:$L$2024,"Open Box")</f>
        <v>2</v>
      </c>
      <c r="AJ53" s="24">
        <f>COUNTIFS(Offers!$C$14:$C$2024,B53,Offers!$L$14:$L$2024,"Refurbished")</f>
        <v>3</v>
      </c>
      <c r="AK53" s="24">
        <f>COUNTIFS(Offers!$C$14:$C$2024,B53,Offers!$L$14:$L$2024,"Used*")</f>
        <v>1</v>
      </c>
      <c r="AL53" s="24">
        <f>COUNTIFS(Offers!$C$14:$C$2024,B53,Offers!$M$14:$M$2024,"Clearance")</f>
        <v>0</v>
      </c>
      <c r="AM53" s="24">
        <f>COUNTIFS('Product Details'!$B$13:$B$1512,B53,'Product Details'!$AI$13:$AI$1512,"&lt;&gt;Active")</f>
        <v>0</v>
      </c>
      <c r="AN53" s="25">
        <f>_xlfn.MINIFS(Offers!$Q$14:$Q$2024,Offers!$C$14:$C$2024,B53)</f>
        <v>164.99</v>
      </c>
    </row>
    <row r="54" spans="1:40" ht="15.75" customHeight="1" x14ac:dyDescent="0.35">
      <c r="A54" s="20">
        <v>41</v>
      </c>
      <c r="B54" s="21" t="s">
        <v>581</v>
      </c>
      <c r="C54" s="20" t="s">
        <v>7</v>
      </c>
      <c r="D54" s="20" t="s">
        <v>582</v>
      </c>
      <c r="E54" s="20" t="s">
        <v>53</v>
      </c>
      <c r="F54" s="20" t="s">
        <v>54</v>
      </c>
      <c r="G54" s="20" t="s">
        <v>583</v>
      </c>
      <c r="H54" s="20" t="s">
        <v>391</v>
      </c>
      <c r="I54" s="20" t="s">
        <v>584</v>
      </c>
      <c r="J54" s="22">
        <v>279.99</v>
      </c>
      <c r="K54" s="20" t="s">
        <v>585</v>
      </c>
      <c r="L54" s="22">
        <v>466.99</v>
      </c>
      <c r="M54" s="20" t="s">
        <v>586</v>
      </c>
      <c r="N54" s="22">
        <v>713.99</v>
      </c>
      <c r="O54" s="20" t="s">
        <v>587</v>
      </c>
      <c r="P54" s="22">
        <v>1123.99</v>
      </c>
      <c r="Q54" s="20" t="s">
        <v>588</v>
      </c>
      <c r="R54" s="22">
        <v>1383.99</v>
      </c>
      <c r="S54" s="20" t="s">
        <v>589</v>
      </c>
      <c r="T54" s="22">
        <v>1519.99</v>
      </c>
      <c r="U54" s="20" t="s">
        <v>590</v>
      </c>
      <c r="V54" s="22">
        <v>2204.9899999999998</v>
      </c>
      <c r="W54" s="20" t="s">
        <v>591</v>
      </c>
      <c r="X54" s="22">
        <v>2647.99</v>
      </c>
      <c r="Y54" s="20" t="s">
        <v>592</v>
      </c>
      <c r="Z54" s="22">
        <v>3246.99</v>
      </c>
      <c r="AA54" s="20" t="s">
        <v>593</v>
      </c>
      <c r="AB54" s="22">
        <v>4723.99</v>
      </c>
      <c r="AC54" s="23">
        <f t="shared" si="3"/>
        <v>279.99</v>
      </c>
      <c r="AD54" s="23">
        <f t="shared" si="4"/>
        <v>4723.99</v>
      </c>
      <c r="AE54" s="23">
        <f t="shared" si="5"/>
        <v>1831.2899999999997</v>
      </c>
      <c r="AF54">
        <v>30</v>
      </c>
      <c r="AG54" s="24" t="s">
        <v>97</v>
      </c>
      <c r="AH54" s="24">
        <f>COUNTIF(Offers!$C$14:$C$2024,B54)</f>
        <v>13</v>
      </c>
      <c r="AI54" s="24">
        <f>COUNTIFS(Offers!$C$14:$C$2024,B54,Offers!$L$14:$L$2024,"Open Box")</f>
        <v>0</v>
      </c>
      <c r="AJ54" s="24">
        <f>COUNTIFS(Offers!$C$14:$C$2024,B54,Offers!$L$14:$L$2024,"Refurbished")</f>
        <v>1</v>
      </c>
      <c r="AK54" s="24">
        <f>COUNTIFS(Offers!$C$14:$C$2024,B54,Offers!$L$14:$L$2024,"Used*")</f>
        <v>1</v>
      </c>
      <c r="AL54" s="24">
        <f>COUNTIFS(Offers!$C$14:$C$2024,B54,Offers!$M$14:$M$2024,"Clearance")</f>
        <v>2</v>
      </c>
      <c r="AM54" s="24">
        <f>COUNTIFS('Product Details'!$B$13:$B$1512,B54,'Product Details'!$AI$13:$AI$1512,"&lt;&gt;Active")</f>
        <v>1</v>
      </c>
      <c r="AN54" s="25">
        <f>_xlfn.MINIFS(Offers!$Q$14:$Q$2024,Offers!$C$14:$C$2024,B54)</f>
        <v>279.99</v>
      </c>
    </row>
    <row r="55" spans="1:40" ht="15.75" customHeight="1" x14ac:dyDescent="0.35">
      <c r="A55" s="20">
        <v>42</v>
      </c>
      <c r="B55" s="21" t="s">
        <v>594</v>
      </c>
      <c r="C55" s="20" t="s">
        <v>7</v>
      </c>
      <c r="D55" s="20" t="s">
        <v>595</v>
      </c>
      <c r="E55" s="20" t="s">
        <v>53</v>
      </c>
      <c r="F55" s="20" t="s">
        <v>596</v>
      </c>
      <c r="G55" s="20" t="s">
        <v>583</v>
      </c>
      <c r="H55" s="20" t="s">
        <v>391</v>
      </c>
      <c r="I55" s="20" t="s">
        <v>597</v>
      </c>
      <c r="J55" s="22">
        <v>490.99</v>
      </c>
      <c r="K55" s="20" t="s">
        <v>598</v>
      </c>
      <c r="L55" s="22">
        <v>546.99</v>
      </c>
      <c r="M55" s="20" t="s">
        <v>599</v>
      </c>
      <c r="N55" s="22">
        <v>667.99</v>
      </c>
      <c r="O55" s="20" t="s">
        <v>600</v>
      </c>
      <c r="P55" s="22">
        <v>1179.99</v>
      </c>
      <c r="Q55" s="20" t="s">
        <v>601</v>
      </c>
      <c r="R55" s="22">
        <v>1259.99</v>
      </c>
      <c r="S55" s="20" t="s">
        <v>602</v>
      </c>
      <c r="T55" s="22">
        <v>1600.99</v>
      </c>
      <c r="U55" s="20" t="s">
        <v>603</v>
      </c>
      <c r="V55" s="22">
        <v>1680.99</v>
      </c>
      <c r="W55" s="20" t="s">
        <v>604</v>
      </c>
      <c r="X55" s="22">
        <v>1745.99</v>
      </c>
      <c r="Y55" s="20" t="s">
        <v>605</v>
      </c>
      <c r="Z55" s="22">
        <v>2413.9899999999998</v>
      </c>
      <c r="AA55" s="20" t="s">
        <v>606</v>
      </c>
      <c r="AB55" s="22">
        <v>3580.99</v>
      </c>
      <c r="AC55" s="23">
        <f t="shared" si="3"/>
        <v>490.99</v>
      </c>
      <c r="AD55" s="23">
        <f t="shared" si="4"/>
        <v>3580.99</v>
      </c>
      <c r="AE55" s="23">
        <f t="shared" si="5"/>
        <v>1516.8899999999999</v>
      </c>
      <c r="AF55">
        <v>15</v>
      </c>
      <c r="AG55" s="24" t="s">
        <v>127</v>
      </c>
      <c r="AH55" s="24">
        <f>COUNTIF(Offers!$C$14:$C$2024,B55)</f>
        <v>16</v>
      </c>
      <c r="AI55" s="24">
        <f>COUNTIFS(Offers!$C$14:$C$2024,B55,Offers!$L$14:$L$2024,"Open Box")</f>
        <v>2</v>
      </c>
      <c r="AJ55" s="24">
        <f>COUNTIFS(Offers!$C$14:$C$2024,B55,Offers!$L$14:$L$2024,"Refurbished")</f>
        <v>4</v>
      </c>
      <c r="AK55" s="24">
        <f>COUNTIFS(Offers!$C$14:$C$2024,B55,Offers!$L$14:$L$2024,"Used*")</f>
        <v>0</v>
      </c>
      <c r="AL55" s="24">
        <f>COUNTIFS(Offers!$C$14:$C$2024,B55,Offers!$M$14:$M$2024,"Clearance")</f>
        <v>0</v>
      </c>
      <c r="AM55" s="24">
        <f>COUNTIFS('Product Details'!$B$13:$B$1512,B55,'Product Details'!$AI$13:$AI$1512,"&lt;&gt;Active")</f>
        <v>0</v>
      </c>
      <c r="AN55" s="25">
        <f>_xlfn.MINIFS(Offers!$Q$14:$Q$2024,Offers!$C$14:$C$2024,B55)</f>
        <v>378.99</v>
      </c>
    </row>
    <row r="56" spans="1:40" ht="15.75" customHeight="1" x14ac:dyDescent="0.35">
      <c r="A56" s="20">
        <v>43</v>
      </c>
      <c r="B56" s="21" t="s">
        <v>607</v>
      </c>
      <c r="C56" s="20" t="s">
        <v>7</v>
      </c>
      <c r="D56" s="20" t="s">
        <v>608</v>
      </c>
      <c r="E56" s="20" t="s">
        <v>53</v>
      </c>
      <c r="F56" s="20" t="s">
        <v>85</v>
      </c>
      <c r="G56" s="20" t="s">
        <v>404</v>
      </c>
      <c r="H56" s="20" t="s">
        <v>391</v>
      </c>
      <c r="I56" s="20" t="s">
        <v>609</v>
      </c>
      <c r="J56" s="22">
        <v>237.99</v>
      </c>
      <c r="K56" s="20" t="s">
        <v>610</v>
      </c>
      <c r="L56" s="22">
        <v>475.99</v>
      </c>
      <c r="M56" s="20" t="s">
        <v>611</v>
      </c>
      <c r="N56" s="22">
        <v>644.99</v>
      </c>
      <c r="O56" s="20" t="s">
        <v>612</v>
      </c>
      <c r="P56" s="22">
        <v>1337.99</v>
      </c>
      <c r="Q56" s="20" t="s">
        <v>613</v>
      </c>
      <c r="R56" s="22">
        <v>1513.99</v>
      </c>
      <c r="S56" s="20" t="s">
        <v>614</v>
      </c>
      <c r="T56" s="22">
        <v>1637.99</v>
      </c>
      <c r="U56" s="20" t="s">
        <v>615</v>
      </c>
      <c r="V56" s="22">
        <v>1976.99</v>
      </c>
      <c r="W56" s="20" t="s">
        <v>616</v>
      </c>
      <c r="X56" s="22">
        <v>2034.99</v>
      </c>
      <c r="Y56" s="20" t="s">
        <v>617</v>
      </c>
      <c r="Z56" s="22">
        <v>2076.9899999999998</v>
      </c>
      <c r="AA56" s="20" t="s">
        <v>618</v>
      </c>
      <c r="AB56" s="22">
        <v>2166.9899999999998</v>
      </c>
      <c r="AC56" s="23">
        <f t="shared" si="3"/>
        <v>237.99</v>
      </c>
      <c r="AD56" s="23">
        <f t="shared" si="4"/>
        <v>2166.9899999999998</v>
      </c>
      <c r="AE56" s="23">
        <f t="shared" si="5"/>
        <v>1410.49</v>
      </c>
      <c r="AF56">
        <v>30</v>
      </c>
      <c r="AG56" s="24" t="s">
        <v>67</v>
      </c>
      <c r="AH56" s="24">
        <f>COUNTIF(Offers!$C$14:$C$2024,B56)</f>
        <v>14</v>
      </c>
      <c r="AI56" s="24">
        <f>COUNTIFS(Offers!$C$14:$C$2024,B56,Offers!$L$14:$L$2024,"Open Box")</f>
        <v>1</v>
      </c>
      <c r="AJ56" s="24">
        <f>COUNTIFS(Offers!$C$14:$C$2024,B56,Offers!$L$14:$L$2024,"Refurbished")</f>
        <v>2</v>
      </c>
      <c r="AK56" s="24">
        <f>COUNTIFS(Offers!$C$14:$C$2024,B56,Offers!$L$14:$L$2024,"Used*")</f>
        <v>0</v>
      </c>
      <c r="AL56" s="24">
        <f>COUNTIFS(Offers!$C$14:$C$2024,B56,Offers!$M$14:$M$2024,"Clearance")</f>
        <v>3</v>
      </c>
      <c r="AM56" s="24">
        <f>COUNTIFS('Product Details'!$B$13:$B$1512,B56,'Product Details'!$AI$13:$AI$1512,"&lt;&gt;Active")</f>
        <v>2</v>
      </c>
      <c r="AN56" s="25">
        <f>_xlfn.MINIFS(Offers!$Q$14:$Q$2024,Offers!$C$14:$C$2024,B56)</f>
        <v>237.99</v>
      </c>
    </row>
    <row r="57" spans="1:40" ht="15.75" customHeight="1" x14ac:dyDescent="0.35">
      <c r="A57" s="20">
        <v>44</v>
      </c>
      <c r="B57" s="21" t="s">
        <v>619</v>
      </c>
      <c r="C57" s="20" t="s">
        <v>7</v>
      </c>
      <c r="D57" s="20" t="s">
        <v>620</v>
      </c>
      <c r="E57" s="20" t="s">
        <v>53</v>
      </c>
      <c r="F57" s="20" t="s">
        <v>251</v>
      </c>
      <c r="G57" s="20" t="s">
        <v>621</v>
      </c>
      <c r="H57" s="20" t="s">
        <v>391</v>
      </c>
      <c r="I57" s="20" t="s">
        <v>622</v>
      </c>
      <c r="J57" s="22">
        <v>484.99</v>
      </c>
      <c r="K57" s="20" t="s">
        <v>623</v>
      </c>
      <c r="L57" s="22">
        <v>708.99</v>
      </c>
      <c r="M57" s="20" t="s">
        <v>624</v>
      </c>
      <c r="N57" s="22">
        <v>1530.99</v>
      </c>
      <c r="O57" s="20" t="s">
        <v>625</v>
      </c>
      <c r="P57" s="22">
        <v>1581.99</v>
      </c>
      <c r="Q57" s="20" t="s">
        <v>626</v>
      </c>
      <c r="R57" s="22">
        <v>1758.99</v>
      </c>
      <c r="S57" s="20" t="s">
        <v>627</v>
      </c>
      <c r="T57" s="22">
        <v>2422.9899999999998</v>
      </c>
      <c r="U57" s="20" t="s">
        <v>628</v>
      </c>
      <c r="V57" s="22">
        <v>2587.9899999999998</v>
      </c>
      <c r="W57" s="20" t="s">
        <v>629</v>
      </c>
      <c r="X57" s="22">
        <v>2915.99</v>
      </c>
      <c r="Y57" s="20" t="s">
        <v>630</v>
      </c>
      <c r="Z57" s="22">
        <v>3212.99</v>
      </c>
      <c r="AA57" s="20" t="s">
        <v>631</v>
      </c>
      <c r="AB57" s="22">
        <v>3411.99</v>
      </c>
      <c r="AC57" s="23">
        <f t="shared" si="3"/>
        <v>484.99</v>
      </c>
      <c r="AD57" s="23">
        <f t="shared" si="4"/>
        <v>3411.99</v>
      </c>
      <c r="AE57" s="23">
        <f t="shared" si="5"/>
        <v>2061.7899999999995</v>
      </c>
      <c r="AF57">
        <v>30</v>
      </c>
      <c r="AG57" s="24" t="s">
        <v>112</v>
      </c>
      <c r="AH57" s="24">
        <f>COUNTIF(Offers!$C$14:$C$2024,B57)</f>
        <v>10</v>
      </c>
      <c r="AI57" s="24">
        <f>COUNTIFS(Offers!$C$14:$C$2024,B57,Offers!$L$14:$L$2024,"Open Box")</f>
        <v>0</v>
      </c>
      <c r="AJ57" s="24">
        <f>COUNTIFS(Offers!$C$14:$C$2024,B57,Offers!$L$14:$L$2024,"Refurbished")</f>
        <v>0</v>
      </c>
      <c r="AK57" s="24">
        <f>COUNTIFS(Offers!$C$14:$C$2024,B57,Offers!$L$14:$L$2024,"Used*")</f>
        <v>0</v>
      </c>
      <c r="AL57" s="24">
        <f>COUNTIFS(Offers!$C$14:$C$2024,B57,Offers!$M$14:$M$2024,"Clearance")</f>
        <v>0</v>
      </c>
      <c r="AM57" s="24">
        <f>COUNTIFS('Product Details'!$B$13:$B$1512,B57,'Product Details'!$AI$13:$AI$1512,"&lt;&gt;Active")</f>
        <v>0</v>
      </c>
      <c r="AN57" s="25">
        <f>_xlfn.MINIFS(Offers!$Q$14:$Q$2024,Offers!$C$14:$C$2024,B57)</f>
        <v>484.99</v>
      </c>
    </row>
    <row r="58" spans="1:40" ht="15.75" customHeight="1" x14ac:dyDescent="0.35">
      <c r="A58" s="20">
        <v>45</v>
      </c>
      <c r="B58" s="21" t="s">
        <v>632</v>
      </c>
      <c r="C58" s="20" t="s">
        <v>7</v>
      </c>
      <c r="D58" s="20" t="s">
        <v>633</v>
      </c>
      <c r="E58" s="20" t="s">
        <v>53</v>
      </c>
      <c r="F58" s="20" t="s">
        <v>200</v>
      </c>
      <c r="G58" s="20" t="s">
        <v>404</v>
      </c>
      <c r="H58" s="20" t="s">
        <v>391</v>
      </c>
      <c r="I58" s="20" t="s">
        <v>634</v>
      </c>
      <c r="J58" s="22">
        <v>288.99</v>
      </c>
      <c r="K58" s="20" t="s">
        <v>635</v>
      </c>
      <c r="L58" s="22">
        <v>344.99</v>
      </c>
      <c r="M58" s="20" t="s">
        <v>636</v>
      </c>
      <c r="N58" s="22">
        <v>408.99</v>
      </c>
      <c r="O58" s="20" t="s">
        <v>637</v>
      </c>
      <c r="P58" s="22">
        <v>1047.99</v>
      </c>
      <c r="Q58" s="20" t="s">
        <v>638</v>
      </c>
      <c r="R58" s="22">
        <v>1082.99</v>
      </c>
      <c r="S58" s="20" t="s">
        <v>639</v>
      </c>
      <c r="T58" s="22">
        <v>1457.99</v>
      </c>
      <c r="U58" s="20" t="s">
        <v>640</v>
      </c>
      <c r="V58" s="22">
        <v>1903.99</v>
      </c>
      <c r="W58" s="20" t="s">
        <v>641</v>
      </c>
      <c r="X58" s="22">
        <v>2026.99</v>
      </c>
      <c r="Y58" s="20" t="s">
        <v>642</v>
      </c>
      <c r="Z58" s="22">
        <v>3235.99</v>
      </c>
      <c r="AA58" s="20" t="s">
        <v>643</v>
      </c>
      <c r="AB58" s="22">
        <v>3379.99</v>
      </c>
      <c r="AC58" s="23">
        <f t="shared" si="3"/>
        <v>288.99</v>
      </c>
      <c r="AD58" s="23">
        <f t="shared" si="4"/>
        <v>3379.99</v>
      </c>
      <c r="AE58" s="23">
        <f t="shared" si="5"/>
        <v>1517.8899999999999</v>
      </c>
      <c r="AF58">
        <v>45</v>
      </c>
      <c r="AG58" s="24" t="s">
        <v>156</v>
      </c>
      <c r="AH58" s="24">
        <f>COUNTIF(Offers!$C$14:$C$2024,B58)</f>
        <v>10</v>
      </c>
      <c r="AI58" s="24">
        <f>COUNTIFS(Offers!$C$14:$C$2024,B58,Offers!$L$14:$L$2024,"Open Box")</f>
        <v>0</v>
      </c>
      <c r="AJ58" s="24">
        <f>COUNTIFS(Offers!$C$14:$C$2024,B58,Offers!$L$14:$L$2024,"Refurbished")</f>
        <v>0</v>
      </c>
      <c r="AK58" s="24">
        <f>COUNTIFS(Offers!$C$14:$C$2024,B58,Offers!$L$14:$L$2024,"Used*")</f>
        <v>0</v>
      </c>
      <c r="AL58" s="24">
        <f>COUNTIFS(Offers!$C$14:$C$2024,B58,Offers!$M$14:$M$2024,"Clearance")</f>
        <v>0</v>
      </c>
      <c r="AM58" s="24">
        <f>COUNTIFS('Product Details'!$B$13:$B$1512,B58,'Product Details'!$AI$13:$AI$1512,"&lt;&gt;Active")</f>
        <v>0</v>
      </c>
      <c r="AN58" s="25">
        <f>_xlfn.MINIFS(Offers!$Q$14:$Q$2024,Offers!$C$14:$C$2024,B58)</f>
        <v>288.99</v>
      </c>
    </row>
    <row r="59" spans="1:40" ht="15.75" customHeight="1" x14ac:dyDescent="0.35">
      <c r="A59" s="20">
        <v>46</v>
      </c>
      <c r="B59" s="21" t="s">
        <v>644</v>
      </c>
      <c r="C59" s="20" t="s">
        <v>7</v>
      </c>
      <c r="D59" s="20" t="s">
        <v>645</v>
      </c>
      <c r="E59" s="20" t="s">
        <v>53</v>
      </c>
      <c r="F59" s="20" t="s">
        <v>646</v>
      </c>
      <c r="G59" s="20" t="s">
        <v>647</v>
      </c>
      <c r="H59" s="20" t="s">
        <v>391</v>
      </c>
      <c r="I59" s="20" t="s">
        <v>648</v>
      </c>
      <c r="J59" s="22">
        <v>360.99</v>
      </c>
      <c r="K59" s="20" t="s">
        <v>649</v>
      </c>
      <c r="L59" s="22">
        <v>462.99</v>
      </c>
      <c r="M59" s="20" t="s">
        <v>650</v>
      </c>
      <c r="N59" s="22">
        <v>490.99</v>
      </c>
      <c r="O59" s="20" t="s">
        <v>651</v>
      </c>
      <c r="P59" s="22">
        <v>1594.99</v>
      </c>
      <c r="Q59" s="20" t="s">
        <v>652</v>
      </c>
      <c r="R59" s="22">
        <v>2007.99</v>
      </c>
      <c r="S59" s="20" t="s">
        <v>653</v>
      </c>
      <c r="T59" s="22">
        <v>2288.9899999999998</v>
      </c>
      <c r="U59" s="20" t="s">
        <v>654</v>
      </c>
      <c r="V59" s="22">
        <v>2292.9899999999998</v>
      </c>
      <c r="W59" s="20" t="s">
        <v>655</v>
      </c>
      <c r="X59" s="22">
        <v>2911.99</v>
      </c>
      <c r="Y59" s="20" t="s">
        <v>656</v>
      </c>
      <c r="Z59" s="22">
        <v>3270.99</v>
      </c>
      <c r="AA59" s="20" t="s">
        <v>657</v>
      </c>
      <c r="AB59" s="22">
        <v>4242.99</v>
      </c>
      <c r="AC59" s="23">
        <f t="shared" si="3"/>
        <v>360.99</v>
      </c>
      <c r="AD59" s="23">
        <f t="shared" si="4"/>
        <v>4242.99</v>
      </c>
      <c r="AE59" s="23">
        <f t="shared" si="5"/>
        <v>1992.5900000000001</v>
      </c>
      <c r="AF59">
        <v>15</v>
      </c>
      <c r="AG59" s="24" t="s">
        <v>170</v>
      </c>
      <c r="AH59" s="24">
        <f>COUNTIF(Offers!$C$14:$C$2024,B59)</f>
        <v>17</v>
      </c>
      <c r="AI59" s="24">
        <f>COUNTIFS(Offers!$C$14:$C$2024,B59,Offers!$L$14:$L$2024,"Open Box")</f>
        <v>1</v>
      </c>
      <c r="AJ59" s="24">
        <f>COUNTIFS(Offers!$C$14:$C$2024,B59,Offers!$L$14:$L$2024,"Refurbished")</f>
        <v>5</v>
      </c>
      <c r="AK59" s="24">
        <f>COUNTIFS(Offers!$C$14:$C$2024,B59,Offers!$L$14:$L$2024,"Used*")</f>
        <v>1</v>
      </c>
      <c r="AL59" s="24">
        <f>COUNTIFS(Offers!$C$14:$C$2024,B59,Offers!$M$14:$M$2024,"Clearance")</f>
        <v>0</v>
      </c>
      <c r="AM59" s="24">
        <f>COUNTIFS('Product Details'!$B$13:$B$1512,B59,'Product Details'!$AI$13:$AI$1512,"&lt;&gt;Active")</f>
        <v>0</v>
      </c>
      <c r="AN59" s="25">
        <f>_xlfn.MINIFS(Offers!$Q$14:$Q$2024,Offers!$C$14:$C$2024,B59)</f>
        <v>295.99</v>
      </c>
    </row>
    <row r="60" spans="1:40" ht="15.75" customHeight="1" x14ac:dyDescent="0.35">
      <c r="A60" s="20">
        <v>47</v>
      </c>
      <c r="B60" s="21" t="s">
        <v>658</v>
      </c>
      <c r="C60" s="20" t="s">
        <v>7</v>
      </c>
      <c r="D60" s="20" t="s">
        <v>659</v>
      </c>
      <c r="E60" s="20" t="s">
        <v>53</v>
      </c>
      <c r="F60" s="20" t="s">
        <v>100</v>
      </c>
      <c r="G60" s="20" t="s">
        <v>583</v>
      </c>
      <c r="H60" s="20" t="s">
        <v>391</v>
      </c>
      <c r="I60" s="20" t="s">
        <v>660</v>
      </c>
      <c r="J60" s="22">
        <v>374.99</v>
      </c>
      <c r="K60" s="20" t="s">
        <v>661</v>
      </c>
      <c r="L60" s="22">
        <v>480.99</v>
      </c>
      <c r="M60" s="20" t="s">
        <v>662</v>
      </c>
      <c r="N60" s="22">
        <v>545.99</v>
      </c>
      <c r="O60" s="20" t="s">
        <v>663</v>
      </c>
      <c r="P60" s="22">
        <v>871.99</v>
      </c>
      <c r="Q60" s="20" t="s">
        <v>664</v>
      </c>
      <c r="R60" s="22">
        <v>1171.99</v>
      </c>
      <c r="S60" s="20" t="s">
        <v>665</v>
      </c>
      <c r="T60" s="22">
        <v>1287.99</v>
      </c>
      <c r="U60" s="20" t="s">
        <v>666</v>
      </c>
      <c r="V60" s="22">
        <v>1762.99</v>
      </c>
      <c r="W60" s="20" t="s">
        <v>667</v>
      </c>
      <c r="X60" s="22">
        <v>2897.99</v>
      </c>
      <c r="Y60" s="20" t="s">
        <v>668</v>
      </c>
      <c r="Z60" s="22">
        <v>3301.99</v>
      </c>
      <c r="AA60" s="20" t="s">
        <v>669</v>
      </c>
      <c r="AB60" s="22">
        <v>4034.99</v>
      </c>
      <c r="AC60" s="23">
        <f t="shared" si="3"/>
        <v>374.99</v>
      </c>
      <c r="AD60" s="23">
        <f t="shared" si="4"/>
        <v>4034.99</v>
      </c>
      <c r="AE60" s="23">
        <f t="shared" si="5"/>
        <v>1673.1899999999998</v>
      </c>
      <c r="AF60">
        <v>45</v>
      </c>
      <c r="AG60" s="24" t="s">
        <v>127</v>
      </c>
      <c r="AH60" s="24">
        <f>COUNTIF(Offers!$C$14:$C$2024,B60)</f>
        <v>16</v>
      </c>
      <c r="AI60" s="24">
        <f>COUNTIFS(Offers!$C$14:$C$2024,B60,Offers!$L$14:$L$2024,"Open Box")</f>
        <v>2</v>
      </c>
      <c r="AJ60" s="24">
        <f>COUNTIFS(Offers!$C$14:$C$2024,B60,Offers!$L$14:$L$2024,"Refurbished")</f>
        <v>4</v>
      </c>
      <c r="AK60" s="24">
        <f>COUNTIFS(Offers!$C$14:$C$2024,B60,Offers!$L$14:$L$2024,"Used*")</f>
        <v>0</v>
      </c>
      <c r="AL60" s="24">
        <f>COUNTIFS(Offers!$C$14:$C$2024,B60,Offers!$M$14:$M$2024,"Clearance")</f>
        <v>0</v>
      </c>
      <c r="AM60" s="24">
        <f>COUNTIFS('Product Details'!$B$13:$B$1512,B60,'Product Details'!$AI$13:$AI$1512,"&lt;&gt;Active")</f>
        <v>0</v>
      </c>
      <c r="AN60" s="25">
        <f>_xlfn.MINIFS(Offers!$Q$14:$Q$2024,Offers!$C$14:$C$2024,B60)</f>
        <v>312.99</v>
      </c>
    </row>
    <row r="61" spans="1:40" ht="15.75" customHeight="1" x14ac:dyDescent="0.35">
      <c r="A61" s="20">
        <v>48</v>
      </c>
      <c r="B61" s="21" t="s">
        <v>670</v>
      </c>
      <c r="C61" s="20" t="s">
        <v>7</v>
      </c>
      <c r="D61" s="20" t="s">
        <v>671</v>
      </c>
      <c r="E61" s="20" t="s">
        <v>53</v>
      </c>
      <c r="F61" s="20" t="s">
        <v>200</v>
      </c>
      <c r="G61" s="20" t="s">
        <v>672</v>
      </c>
      <c r="H61" s="20" t="s">
        <v>391</v>
      </c>
      <c r="I61" s="20" t="s">
        <v>673</v>
      </c>
      <c r="J61" s="22">
        <v>526.99</v>
      </c>
      <c r="K61" s="20" t="s">
        <v>674</v>
      </c>
      <c r="L61" s="22">
        <v>822.99</v>
      </c>
      <c r="M61" s="20" t="s">
        <v>675</v>
      </c>
      <c r="N61" s="22">
        <v>1277.99</v>
      </c>
      <c r="O61" s="20" t="s">
        <v>676</v>
      </c>
      <c r="P61" s="22">
        <v>1383.99</v>
      </c>
      <c r="Q61" s="20" t="s">
        <v>677</v>
      </c>
      <c r="R61" s="22">
        <v>1633.99</v>
      </c>
      <c r="S61" s="20" t="s">
        <v>678</v>
      </c>
      <c r="T61" s="22">
        <v>1892.99</v>
      </c>
      <c r="U61" s="20" t="s">
        <v>679</v>
      </c>
      <c r="V61" s="22">
        <v>2061.9899999999998</v>
      </c>
      <c r="W61" s="20" t="s">
        <v>680</v>
      </c>
      <c r="X61" s="22">
        <v>3005.99</v>
      </c>
      <c r="Y61" s="20" t="s">
        <v>681</v>
      </c>
      <c r="Z61" s="22">
        <v>3199.99</v>
      </c>
      <c r="AA61" s="20" t="s">
        <v>682</v>
      </c>
      <c r="AB61" s="22">
        <v>4632.99</v>
      </c>
      <c r="AC61" s="23">
        <f t="shared" si="3"/>
        <v>526.99</v>
      </c>
      <c r="AD61" s="23">
        <f t="shared" si="4"/>
        <v>4632.99</v>
      </c>
      <c r="AE61" s="23">
        <f t="shared" si="5"/>
        <v>2043.9900000000002</v>
      </c>
      <c r="AF61">
        <v>30</v>
      </c>
      <c r="AG61" s="24" t="s">
        <v>112</v>
      </c>
      <c r="AH61" s="24">
        <f>COUNTIF(Offers!$C$14:$C$2024,B61)</f>
        <v>10</v>
      </c>
      <c r="AI61" s="24">
        <f>COUNTIFS(Offers!$C$14:$C$2024,B61,Offers!$L$14:$L$2024,"Open Box")</f>
        <v>0</v>
      </c>
      <c r="AJ61" s="24">
        <f>COUNTIFS(Offers!$C$14:$C$2024,B61,Offers!$L$14:$L$2024,"Refurbished")</f>
        <v>0</v>
      </c>
      <c r="AK61" s="24">
        <f>COUNTIFS(Offers!$C$14:$C$2024,B61,Offers!$L$14:$L$2024,"Used*")</f>
        <v>0</v>
      </c>
      <c r="AL61" s="24">
        <f>COUNTIFS(Offers!$C$14:$C$2024,B61,Offers!$M$14:$M$2024,"Clearance")</f>
        <v>0</v>
      </c>
      <c r="AM61" s="24">
        <f>COUNTIFS('Product Details'!$B$13:$B$1512,B61,'Product Details'!$AI$13:$AI$1512,"&lt;&gt;Active")</f>
        <v>0</v>
      </c>
      <c r="AN61" s="25">
        <f>_xlfn.MINIFS(Offers!$Q$14:$Q$2024,Offers!$C$14:$C$2024,B61)</f>
        <v>526.99</v>
      </c>
    </row>
    <row r="62" spans="1:40" ht="15.75" customHeight="1" x14ac:dyDescent="0.35">
      <c r="A62" s="20">
        <v>49</v>
      </c>
      <c r="B62" s="21" t="s">
        <v>683</v>
      </c>
      <c r="C62" s="20" t="s">
        <v>7</v>
      </c>
      <c r="D62" s="20" t="s">
        <v>684</v>
      </c>
      <c r="E62" s="20" t="s">
        <v>53</v>
      </c>
      <c r="F62" s="20" t="s">
        <v>685</v>
      </c>
      <c r="G62" s="20" t="s">
        <v>647</v>
      </c>
      <c r="H62" s="20" t="s">
        <v>391</v>
      </c>
      <c r="I62" s="20" t="s">
        <v>686</v>
      </c>
      <c r="J62" s="22">
        <v>336.99</v>
      </c>
      <c r="K62" s="20" t="s">
        <v>687</v>
      </c>
      <c r="L62" s="22">
        <v>586.99</v>
      </c>
      <c r="M62" s="20" t="s">
        <v>688</v>
      </c>
      <c r="N62" s="22">
        <v>685.99</v>
      </c>
      <c r="O62" s="20" t="s">
        <v>689</v>
      </c>
      <c r="P62" s="22">
        <v>1339.99</v>
      </c>
      <c r="Q62" s="20" t="s">
        <v>690</v>
      </c>
      <c r="R62" s="22">
        <v>1488.99</v>
      </c>
      <c r="S62" s="20" t="s">
        <v>691</v>
      </c>
      <c r="T62" s="22">
        <v>1542.99</v>
      </c>
      <c r="U62" s="20" t="s">
        <v>692</v>
      </c>
      <c r="V62" s="22">
        <v>1917.99</v>
      </c>
      <c r="W62" s="20" t="s">
        <v>693</v>
      </c>
      <c r="X62" s="22">
        <v>2486.9899999999998</v>
      </c>
      <c r="Y62" s="20" t="s">
        <v>694</v>
      </c>
      <c r="Z62" s="22">
        <v>3192.99</v>
      </c>
      <c r="AA62" s="20" t="s">
        <v>695</v>
      </c>
      <c r="AB62" s="22">
        <v>3624.99</v>
      </c>
      <c r="AC62" s="23">
        <f t="shared" si="3"/>
        <v>336.99</v>
      </c>
      <c r="AD62" s="23">
        <f t="shared" si="4"/>
        <v>3624.99</v>
      </c>
      <c r="AE62" s="23">
        <f t="shared" si="5"/>
        <v>1720.4899999999998</v>
      </c>
      <c r="AF62">
        <v>30</v>
      </c>
      <c r="AG62" s="24" t="s">
        <v>112</v>
      </c>
      <c r="AH62" s="24">
        <f>COUNTIF(Offers!$C$14:$C$2024,B62)</f>
        <v>10</v>
      </c>
      <c r="AI62" s="24">
        <f>COUNTIFS(Offers!$C$14:$C$2024,B62,Offers!$L$14:$L$2024,"Open Box")</f>
        <v>0</v>
      </c>
      <c r="AJ62" s="24">
        <f>COUNTIFS(Offers!$C$14:$C$2024,B62,Offers!$L$14:$L$2024,"Refurbished")</f>
        <v>0</v>
      </c>
      <c r="AK62" s="24">
        <f>COUNTIFS(Offers!$C$14:$C$2024,B62,Offers!$L$14:$L$2024,"Used*")</f>
        <v>0</v>
      </c>
      <c r="AL62" s="24">
        <f>COUNTIFS(Offers!$C$14:$C$2024,B62,Offers!$M$14:$M$2024,"Clearance")</f>
        <v>0</v>
      </c>
      <c r="AM62" s="24">
        <f>COUNTIFS('Product Details'!$B$13:$B$1512,B62,'Product Details'!$AI$13:$AI$1512,"&lt;&gt;Active")</f>
        <v>0</v>
      </c>
      <c r="AN62" s="25">
        <f>_xlfn.MINIFS(Offers!$Q$14:$Q$2024,Offers!$C$14:$C$2024,B62)</f>
        <v>336.99</v>
      </c>
    </row>
    <row r="63" spans="1:40" ht="15.75" customHeight="1" x14ac:dyDescent="0.35">
      <c r="A63" s="20">
        <v>50</v>
      </c>
      <c r="B63" s="21" t="s">
        <v>696</v>
      </c>
      <c r="C63" s="20" t="s">
        <v>7</v>
      </c>
      <c r="D63" s="20" t="s">
        <v>697</v>
      </c>
      <c r="E63" s="20" t="s">
        <v>53</v>
      </c>
      <c r="F63" s="20" t="s">
        <v>115</v>
      </c>
      <c r="G63" s="20" t="s">
        <v>698</v>
      </c>
      <c r="H63" s="20" t="s">
        <v>391</v>
      </c>
      <c r="I63" s="20" t="s">
        <v>699</v>
      </c>
      <c r="J63" s="22">
        <v>385.99</v>
      </c>
      <c r="K63" s="20" t="s">
        <v>700</v>
      </c>
      <c r="L63" s="22">
        <v>1039.99</v>
      </c>
      <c r="M63" s="20" t="s">
        <v>701</v>
      </c>
      <c r="N63" s="22">
        <v>1620.99</v>
      </c>
      <c r="O63" s="20" t="s">
        <v>702</v>
      </c>
      <c r="P63" s="22">
        <v>1904.99</v>
      </c>
      <c r="Q63" s="20" t="s">
        <v>703</v>
      </c>
      <c r="R63" s="22">
        <v>1919.99</v>
      </c>
      <c r="S63" s="20" t="s">
        <v>704</v>
      </c>
      <c r="T63" s="22">
        <v>2189.9899999999998</v>
      </c>
      <c r="U63" s="20" t="s">
        <v>705</v>
      </c>
      <c r="V63" s="22">
        <v>2451.9899999999998</v>
      </c>
      <c r="W63" s="20" t="s">
        <v>706</v>
      </c>
      <c r="X63" s="22">
        <v>2539.9899999999998</v>
      </c>
      <c r="Y63" s="20" t="s">
        <v>707</v>
      </c>
      <c r="Z63" s="22">
        <v>3316.99</v>
      </c>
      <c r="AA63" s="20" t="s">
        <v>708</v>
      </c>
      <c r="AB63" s="22">
        <v>3648.99</v>
      </c>
      <c r="AC63" s="23">
        <f t="shared" si="3"/>
        <v>385.99</v>
      </c>
      <c r="AD63" s="23">
        <f t="shared" si="4"/>
        <v>3648.99</v>
      </c>
      <c r="AE63" s="23">
        <f t="shared" si="5"/>
        <v>2101.9899999999993</v>
      </c>
      <c r="AF63">
        <v>30</v>
      </c>
      <c r="AG63" s="24" t="s">
        <v>170</v>
      </c>
      <c r="AH63" s="24">
        <f>COUNTIF(Offers!$C$14:$C$2024,B63)</f>
        <v>19</v>
      </c>
      <c r="AI63" s="24">
        <f>COUNTIFS(Offers!$C$14:$C$2024,B63,Offers!$L$14:$L$2024,"Open Box")</f>
        <v>5</v>
      </c>
      <c r="AJ63" s="24">
        <f>COUNTIFS(Offers!$C$14:$C$2024,B63,Offers!$L$14:$L$2024,"Refurbished")</f>
        <v>4</v>
      </c>
      <c r="AK63" s="24">
        <f>COUNTIFS(Offers!$C$14:$C$2024,B63,Offers!$L$14:$L$2024,"Used*")</f>
        <v>0</v>
      </c>
      <c r="AL63" s="24">
        <f>COUNTIFS(Offers!$C$14:$C$2024,B63,Offers!$M$14:$M$2024,"Clearance")</f>
        <v>0</v>
      </c>
      <c r="AM63" s="24">
        <f>COUNTIFS('Product Details'!$B$13:$B$1512,B63,'Product Details'!$AI$13:$AI$1512,"&lt;&gt;Active")</f>
        <v>0</v>
      </c>
      <c r="AN63" s="25">
        <f>_xlfn.MINIFS(Offers!$Q$14:$Q$2024,Offers!$C$14:$C$2024,B63)</f>
        <v>287.99</v>
      </c>
    </row>
    <row r="64" spans="1:40" ht="15.75" customHeight="1" x14ac:dyDescent="0.35">
      <c r="A64" s="26">
        <v>51</v>
      </c>
      <c r="B64" s="27" t="s">
        <v>709</v>
      </c>
      <c r="C64" s="26" t="s">
        <v>8</v>
      </c>
      <c r="D64" s="26" t="s">
        <v>710</v>
      </c>
      <c r="E64" s="26" t="s">
        <v>53</v>
      </c>
      <c r="F64" s="26" t="s">
        <v>100</v>
      </c>
      <c r="G64" s="26" t="s">
        <v>711</v>
      </c>
      <c r="H64" s="26" t="s">
        <v>712</v>
      </c>
      <c r="I64" s="26" t="s">
        <v>713</v>
      </c>
      <c r="J64" s="28">
        <v>269.99</v>
      </c>
      <c r="K64" s="26" t="s">
        <v>714</v>
      </c>
      <c r="L64" s="28">
        <v>305.99</v>
      </c>
      <c r="M64" s="26" t="s">
        <v>715</v>
      </c>
      <c r="N64" s="28">
        <v>612.99</v>
      </c>
      <c r="O64" s="26" t="s">
        <v>716</v>
      </c>
      <c r="P64" s="28">
        <v>627.99</v>
      </c>
      <c r="Q64" s="26" t="s">
        <v>717</v>
      </c>
      <c r="R64" s="28">
        <v>651.99</v>
      </c>
      <c r="S64" s="26" t="s">
        <v>718</v>
      </c>
      <c r="T64" s="28">
        <v>734.99</v>
      </c>
      <c r="U64" s="26" t="s">
        <v>719</v>
      </c>
      <c r="V64" s="28">
        <v>811.99</v>
      </c>
      <c r="W64" s="26" t="s">
        <v>720</v>
      </c>
      <c r="X64" s="28">
        <v>1091.99</v>
      </c>
      <c r="Y64" s="26" t="s">
        <v>721</v>
      </c>
      <c r="Z64" s="28">
        <v>1379.99</v>
      </c>
      <c r="AA64" s="26" t="s">
        <v>722</v>
      </c>
      <c r="AB64" s="28">
        <v>1820.99</v>
      </c>
      <c r="AC64" s="29">
        <f t="shared" si="3"/>
        <v>269.99</v>
      </c>
      <c r="AD64" s="29">
        <f t="shared" si="4"/>
        <v>1820.99</v>
      </c>
      <c r="AE64" s="29">
        <f t="shared" si="5"/>
        <v>830.89</v>
      </c>
      <c r="AF64">
        <v>15</v>
      </c>
      <c r="AG64" s="30" t="s">
        <v>112</v>
      </c>
      <c r="AH64" s="30">
        <f>COUNTIF(Offers!$C$14:$C$2024,B64)</f>
        <v>10</v>
      </c>
      <c r="AI64" s="30">
        <f>COUNTIFS(Offers!$C$14:$C$2024,B64,Offers!$L$14:$L$2024,"Open Box")</f>
        <v>0</v>
      </c>
      <c r="AJ64" s="30">
        <f>COUNTIFS(Offers!$C$14:$C$2024,B64,Offers!$L$14:$L$2024,"Refurbished")</f>
        <v>0</v>
      </c>
      <c r="AK64" s="30">
        <f>COUNTIFS(Offers!$C$14:$C$2024,B64,Offers!$L$14:$L$2024,"Used*")</f>
        <v>0</v>
      </c>
      <c r="AL64" s="30">
        <f>COUNTIFS(Offers!$C$14:$C$2024,B64,Offers!$M$14:$M$2024,"Clearance")</f>
        <v>0</v>
      </c>
      <c r="AM64" s="30">
        <f>COUNTIFS('Product Details'!$B$13:$B$1512,B64,'Product Details'!$AI$13:$AI$1512,"&lt;&gt;Active")</f>
        <v>0</v>
      </c>
      <c r="AN64" s="31">
        <f>_xlfn.MINIFS(Offers!$Q$14:$Q$2024,Offers!$C$14:$C$2024,B64)</f>
        <v>269.99</v>
      </c>
    </row>
    <row r="65" spans="1:40" ht="15.75" customHeight="1" x14ac:dyDescent="0.35">
      <c r="A65" s="26">
        <v>52</v>
      </c>
      <c r="B65" s="27" t="s">
        <v>723</v>
      </c>
      <c r="C65" s="26" t="s">
        <v>8</v>
      </c>
      <c r="D65" s="26" t="s">
        <v>724</v>
      </c>
      <c r="E65" s="26" t="s">
        <v>53</v>
      </c>
      <c r="F65" s="26" t="s">
        <v>725</v>
      </c>
      <c r="G65" s="26" t="s">
        <v>726</v>
      </c>
      <c r="H65" s="26" t="s">
        <v>712</v>
      </c>
      <c r="I65" s="26" t="s">
        <v>727</v>
      </c>
      <c r="J65" s="28">
        <v>98.99</v>
      </c>
      <c r="K65" s="26" t="s">
        <v>728</v>
      </c>
      <c r="L65" s="28">
        <v>206.99</v>
      </c>
      <c r="M65" s="26" t="s">
        <v>729</v>
      </c>
      <c r="N65" s="28">
        <v>235.99</v>
      </c>
      <c r="O65" s="26" t="s">
        <v>730</v>
      </c>
      <c r="P65" s="28">
        <v>486.99</v>
      </c>
      <c r="Q65" s="26" t="s">
        <v>731</v>
      </c>
      <c r="R65" s="28">
        <v>625.99</v>
      </c>
      <c r="S65" s="26" t="s">
        <v>732</v>
      </c>
      <c r="T65" s="28">
        <v>721.99</v>
      </c>
      <c r="U65" s="26" t="s">
        <v>733</v>
      </c>
      <c r="V65" s="28">
        <v>1012.99</v>
      </c>
      <c r="W65" s="26" t="s">
        <v>734</v>
      </c>
      <c r="X65" s="28">
        <v>1426.99</v>
      </c>
      <c r="Y65" s="26" t="s">
        <v>735</v>
      </c>
      <c r="Z65" s="28">
        <v>1650.99</v>
      </c>
      <c r="AA65" s="26" t="s">
        <v>736</v>
      </c>
      <c r="AB65" s="28">
        <v>1849.99</v>
      </c>
      <c r="AC65" s="29">
        <f t="shared" si="3"/>
        <v>98.99</v>
      </c>
      <c r="AD65" s="29">
        <f t="shared" si="4"/>
        <v>1849.99</v>
      </c>
      <c r="AE65" s="29">
        <f t="shared" si="5"/>
        <v>831.79</v>
      </c>
      <c r="AF65">
        <v>60</v>
      </c>
      <c r="AG65" s="30" t="s">
        <v>67</v>
      </c>
      <c r="AH65" s="30">
        <f>COUNTIF(Offers!$C$14:$C$2024,B65)</f>
        <v>14</v>
      </c>
      <c r="AI65" s="30">
        <f>COUNTIFS(Offers!$C$14:$C$2024,B65,Offers!$L$14:$L$2024,"Open Box")</f>
        <v>1</v>
      </c>
      <c r="AJ65" s="30">
        <f>COUNTIFS(Offers!$C$14:$C$2024,B65,Offers!$L$14:$L$2024,"Refurbished")</f>
        <v>0</v>
      </c>
      <c r="AK65" s="30">
        <f>COUNTIFS(Offers!$C$14:$C$2024,B65,Offers!$L$14:$L$2024,"Used*")</f>
        <v>2</v>
      </c>
      <c r="AL65" s="30">
        <f>COUNTIFS(Offers!$C$14:$C$2024,B65,Offers!$M$14:$M$2024,"Clearance")</f>
        <v>6</v>
      </c>
      <c r="AM65" s="30">
        <f>COUNTIFS('Product Details'!$B$13:$B$1512,B65,'Product Details'!$AI$13:$AI$1512,"&lt;&gt;Active")</f>
        <v>5</v>
      </c>
      <c r="AN65" s="31">
        <f>_xlfn.MINIFS(Offers!$Q$14:$Q$2024,Offers!$C$14:$C$2024,B65)</f>
        <v>98.99</v>
      </c>
    </row>
    <row r="66" spans="1:40" ht="15.75" customHeight="1" x14ac:dyDescent="0.35">
      <c r="A66" s="26">
        <v>53</v>
      </c>
      <c r="B66" s="27" t="s">
        <v>737</v>
      </c>
      <c r="C66" s="26" t="s">
        <v>8</v>
      </c>
      <c r="D66" s="26" t="s">
        <v>738</v>
      </c>
      <c r="E66" s="26" t="s">
        <v>53</v>
      </c>
      <c r="F66" s="26" t="s">
        <v>290</v>
      </c>
      <c r="G66" s="26" t="s">
        <v>739</v>
      </c>
      <c r="H66" s="26" t="s">
        <v>712</v>
      </c>
      <c r="I66" s="26" t="s">
        <v>740</v>
      </c>
      <c r="J66" s="28">
        <v>88.99</v>
      </c>
      <c r="K66" s="26" t="s">
        <v>741</v>
      </c>
      <c r="L66" s="28">
        <v>219.99</v>
      </c>
      <c r="M66" s="26" t="s">
        <v>742</v>
      </c>
      <c r="N66" s="28">
        <v>300.99</v>
      </c>
      <c r="O66" s="26" t="s">
        <v>743</v>
      </c>
      <c r="P66" s="28">
        <v>769.99</v>
      </c>
      <c r="Q66" s="26" t="s">
        <v>744</v>
      </c>
      <c r="R66" s="28">
        <v>890.99</v>
      </c>
      <c r="S66" s="26" t="s">
        <v>745</v>
      </c>
      <c r="T66" s="28">
        <v>1112.99</v>
      </c>
      <c r="U66" s="26" t="s">
        <v>746</v>
      </c>
      <c r="V66" s="28">
        <v>1135.99</v>
      </c>
      <c r="W66" s="26" t="s">
        <v>747</v>
      </c>
      <c r="X66" s="28">
        <v>1185.99</v>
      </c>
      <c r="Y66" s="26" t="s">
        <v>748</v>
      </c>
      <c r="Z66" s="28">
        <v>1512.99</v>
      </c>
      <c r="AA66" s="26" t="s">
        <v>749</v>
      </c>
      <c r="AB66" s="28">
        <v>1904.99</v>
      </c>
      <c r="AC66" s="29">
        <f t="shared" si="3"/>
        <v>88.99</v>
      </c>
      <c r="AD66" s="29">
        <f t="shared" si="4"/>
        <v>1904.99</v>
      </c>
      <c r="AE66" s="29">
        <f t="shared" si="5"/>
        <v>912.39</v>
      </c>
      <c r="AF66">
        <v>30</v>
      </c>
      <c r="AG66" s="30" t="s">
        <v>67</v>
      </c>
      <c r="AH66" s="30">
        <f>COUNTIF(Offers!$C$14:$C$2024,B66)</f>
        <v>13</v>
      </c>
      <c r="AI66" s="30">
        <f>COUNTIFS(Offers!$C$14:$C$2024,B66,Offers!$L$14:$L$2024,"Open Box")</f>
        <v>0</v>
      </c>
      <c r="AJ66" s="30">
        <f>COUNTIFS(Offers!$C$14:$C$2024,B66,Offers!$L$14:$L$2024,"Refurbished")</f>
        <v>0</v>
      </c>
      <c r="AK66" s="30">
        <f>COUNTIFS(Offers!$C$14:$C$2024,B66,Offers!$L$14:$L$2024,"Used*")</f>
        <v>2</v>
      </c>
      <c r="AL66" s="30">
        <f>COUNTIFS(Offers!$C$14:$C$2024,B66,Offers!$M$14:$M$2024,"Clearance")</f>
        <v>4</v>
      </c>
      <c r="AM66" s="30">
        <f>COUNTIFS('Product Details'!$B$13:$B$1512,B66,'Product Details'!$AI$13:$AI$1512,"&lt;&gt;Active")</f>
        <v>3</v>
      </c>
      <c r="AN66" s="31">
        <f>_xlfn.MINIFS(Offers!$Q$14:$Q$2024,Offers!$C$14:$C$2024,B66)</f>
        <v>88.99</v>
      </c>
    </row>
    <row r="67" spans="1:40" ht="15.75" customHeight="1" x14ac:dyDescent="0.35">
      <c r="A67" s="26">
        <v>54</v>
      </c>
      <c r="B67" s="27" t="s">
        <v>750</v>
      </c>
      <c r="C67" s="26" t="s">
        <v>8</v>
      </c>
      <c r="D67" s="26" t="s">
        <v>751</v>
      </c>
      <c r="E67" s="26" t="s">
        <v>53</v>
      </c>
      <c r="F67" s="26" t="s">
        <v>70</v>
      </c>
      <c r="G67" s="26" t="s">
        <v>752</v>
      </c>
      <c r="H67" s="26" t="s">
        <v>712</v>
      </c>
      <c r="I67" s="26" t="s">
        <v>753</v>
      </c>
      <c r="J67" s="28">
        <v>166.99</v>
      </c>
      <c r="K67" s="26" t="s">
        <v>754</v>
      </c>
      <c r="L67" s="28">
        <v>317.99</v>
      </c>
      <c r="M67" s="26" t="s">
        <v>755</v>
      </c>
      <c r="N67" s="28">
        <v>350.99</v>
      </c>
      <c r="O67" s="26" t="s">
        <v>756</v>
      </c>
      <c r="P67" s="28">
        <v>536.99</v>
      </c>
      <c r="Q67" s="26" t="s">
        <v>757</v>
      </c>
      <c r="R67" s="28">
        <v>565.99</v>
      </c>
      <c r="S67" s="26" t="s">
        <v>758</v>
      </c>
      <c r="T67" s="28">
        <v>851.99</v>
      </c>
      <c r="U67" s="26" t="s">
        <v>759</v>
      </c>
      <c r="V67" s="28">
        <v>1023.99</v>
      </c>
      <c r="W67" s="26" t="s">
        <v>760</v>
      </c>
      <c r="X67" s="28">
        <v>1152.99</v>
      </c>
      <c r="Y67" s="26" t="s">
        <v>761</v>
      </c>
      <c r="Z67" s="28">
        <v>1619.99</v>
      </c>
      <c r="AA67" s="26" t="s">
        <v>762</v>
      </c>
      <c r="AB67" s="28">
        <v>2180.9899999999998</v>
      </c>
      <c r="AC67" s="29">
        <f t="shared" si="3"/>
        <v>166.99</v>
      </c>
      <c r="AD67" s="29">
        <f t="shared" si="4"/>
        <v>2180.9899999999998</v>
      </c>
      <c r="AE67" s="29">
        <f t="shared" si="5"/>
        <v>876.89</v>
      </c>
      <c r="AF67">
        <v>60</v>
      </c>
      <c r="AG67" s="30" t="s">
        <v>127</v>
      </c>
      <c r="AH67" s="30">
        <f>COUNTIF(Offers!$C$14:$C$2024,B67)</f>
        <v>17</v>
      </c>
      <c r="AI67" s="30">
        <f>COUNTIFS(Offers!$C$14:$C$2024,B67,Offers!$L$14:$L$2024,"Open Box")</f>
        <v>1</v>
      </c>
      <c r="AJ67" s="30">
        <f>COUNTIFS(Offers!$C$14:$C$2024,B67,Offers!$L$14:$L$2024,"Refurbished")</f>
        <v>6</v>
      </c>
      <c r="AK67" s="30">
        <f>COUNTIFS(Offers!$C$14:$C$2024,B67,Offers!$L$14:$L$2024,"Used*")</f>
        <v>0</v>
      </c>
      <c r="AL67" s="30">
        <f>COUNTIFS(Offers!$C$14:$C$2024,B67,Offers!$M$14:$M$2024,"Clearance")</f>
        <v>0</v>
      </c>
      <c r="AM67" s="30">
        <f>COUNTIFS('Product Details'!$B$13:$B$1512,B67,'Product Details'!$AI$13:$AI$1512,"&lt;&gt;Active")</f>
        <v>0</v>
      </c>
      <c r="AN67" s="31">
        <f>_xlfn.MINIFS(Offers!$Q$14:$Q$2024,Offers!$C$14:$C$2024,B67)</f>
        <v>127.99</v>
      </c>
    </row>
    <row r="68" spans="1:40" ht="15.75" customHeight="1" x14ac:dyDescent="0.35">
      <c r="A68" s="26">
        <v>55</v>
      </c>
      <c r="B68" s="27" t="s">
        <v>763</v>
      </c>
      <c r="C68" s="26" t="s">
        <v>8</v>
      </c>
      <c r="D68" s="26" t="s">
        <v>764</v>
      </c>
      <c r="E68" s="26" t="s">
        <v>53</v>
      </c>
      <c r="F68" s="26" t="s">
        <v>596</v>
      </c>
      <c r="G68" s="26" t="s">
        <v>765</v>
      </c>
      <c r="H68" s="26" t="s">
        <v>712</v>
      </c>
      <c r="I68" s="26" t="s">
        <v>766</v>
      </c>
      <c r="J68" s="28">
        <v>272.99</v>
      </c>
      <c r="K68" s="26" t="s">
        <v>767</v>
      </c>
      <c r="L68" s="28">
        <v>295.99</v>
      </c>
      <c r="M68" s="26" t="s">
        <v>768</v>
      </c>
      <c r="N68" s="28">
        <v>309.99</v>
      </c>
      <c r="O68" s="26" t="s">
        <v>769</v>
      </c>
      <c r="P68" s="28">
        <v>455.99</v>
      </c>
      <c r="Q68" s="26" t="s">
        <v>770</v>
      </c>
      <c r="R68" s="28">
        <v>867.99</v>
      </c>
      <c r="S68" s="26" t="s">
        <v>771</v>
      </c>
      <c r="T68" s="28">
        <v>1015.99</v>
      </c>
      <c r="U68" s="26" t="s">
        <v>772</v>
      </c>
      <c r="V68" s="28">
        <v>1061.99</v>
      </c>
      <c r="W68" s="26" t="s">
        <v>773</v>
      </c>
      <c r="X68" s="28">
        <v>1218.99</v>
      </c>
      <c r="Y68" s="26" t="s">
        <v>774</v>
      </c>
      <c r="Z68" s="28">
        <v>1488.99</v>
      </c>
      <c r="AA68" s="26" t="s">
        <v>775</v>
      </c>
      <c r="AB68" s="28">
        <v>2198.9899999999998</v>
      </c>
      <c r="AC68" s="29">
        <f t="shared" si="3"/>
        <v>272.99</v>
      </c>
      <c r="AD68" s="29">
        <f t="shared" si="4"/>
        <v>2198.9899999999998</v>
      </c>
      <c r="AE68" s="29">
        <f t="shared" si="5"/>
        <v>918.78999999999974</v>
      </c>
      <c r="AF68">
        <v>30</v>
      </c>
      <c r="AG68" s="30" t="s">
        <v>67</v>
      </c>
      <c r="AH68" s="30">
        <f>COUNTIF(Offers!$C$14:$C$2024,B68)</f>
        <v>12</v>
      </c>
      <c r="AI68" s="30">
        <f>COUNTIFS(Offers!$C$14:$C$2024,B68,Offers!$L$14:$L$2024,"Open Box")</f>
        <v>0</v>
      </c>
      <c r="AJ68" s="30">
        <f>COUNTIFS(Offers!$C$14:$C$2024,B68,Offers!$L$14:$L$2024,"Refurbished")</f>
        <v>2</v>
      </c>
      <c r="AK68" s="30">
        <f>COUNTIFS(Offers!$C$14:$C$2024,B68,Offers!$L$14:$L$2024,"Used*")</f>
        <v>0</v>
      </c>
      <c r="AL68" s="30">
        <f>COUNTIFS(Offers!$C$14:$C$2024,B68,Offers!$M$14:$M$2024,"Clearance")</f>
        <v>1</v>
      </c>
      <c r="AM68" s="30">
        <f>COUNTIFS('Product Details'!$B$13:$B$1512,B68,'Product Details'!$AI$13:$AI$1512,"&lt;&gt;Active")</f>
        <v>1</v>
      </c>
      <c r="AN68" s="31">
        <f>_xlfn.MINIFS(Offers!$Q$14:$Q$2024,Offers!$C$14:$C$2024,B68)</f>
        <v>272.99</v>
      </c>
    </row>
    <row r="69" spans="1:40" ht="15.75" customHeight="1" x14ac:dyDescent="0.35">
      <c r="A69" s="26">
        <v>56</v>
      </c>
      <c r="B69" s="27" t="s">
        <v>776</v>
      </c>
      <c r="C69" s="26" t="s">
        <v>8</v>
      </c>
      <c r="D69" s="26" t="s">
        <v>777</v>
      </c>
      <c r="E69" s="26" t="s">
        <v>53</v>
      </c>
      <c r="F69" s="26" t="s">
        <v>54</v>
      </c>
      <c r="G69" s="26" t="s">
        <v>778</v>
      </c>
      <c r="H69" s="26" t="s">
        <v>712</v>
      </c>
      <c r="I69" s="26" t="s">
        <v>779</v>
      </c>
      <c r="J69" s="28">
        <v>124.99</v>
      </c>
      <c r="K69" s="26" t="s">
        <v>780</v>
      </c>
      <c r="L69" s="28">
        <v>193.99</v>
      </c>
      <c r="M69" s="26" t="s">
        <v>781</v>
      </c>
      <c r="N69" s="28">
        <v>396.99</v>
      </c>
      <c r="O69" s="26" t="s">
        <v>782</v>
      </c>
      <c r="P69" s="28">
        <v>441.99</v>
      </c>
      <c r="Q69" s="26" t="s">
        <v>783</v>
      </c>
      <c r="R69" s="28">
        <v>450.99</v>
      </c>
      <c r="S69" s="26" t="s">
        <v>784</v>
      </c>
      <c r="T69" s="28">
        <v>570.99</v>
      </c>
      <c r="U69" s="26" t="s">
        <v>785</v>
      </c>
      <c r="V69" s="28">
        <v>596.99</v>
      </c>
      <c r="W69" s="26" t="s">
        <v>786</v>
      </c>
      <c r="X69" s="28">
        <v>697.99</v>
      </c>
      <c r="Y69" s="26" t="s">
        <v>787</v>
      </c>
      <c r="Z69" s="28">
        <v>1056.99</v>
      </c>
      <c r="AA69" s="26" t="s">
        <v>788</v>
      </c>
      <c r="AB69" s="28">
        <v>1593.99</v>
      </c>
      <c r="AC69" s="29">
        <f t="shared" si="3"/>
        <v>124.99</v>
      </c>
      <c r="AD69" s="29">
        <f t="shared" si="4"/>
        <v>1593.99</v>
      </c>
      <c r="AE69" s="29">
        <f t="shared" si="5"/>
        <v>612.58999999999992</v>
      </c>
      <c r="AF69">
        <v>30</v>
      </c>
      <c r="AG69" s="30" t="s">
        <v>127</v>
      </c>
      <c r="AH69" s="30">
        <f>COUNTIF(Offers!$C$14:$C$2024,B69)</f>
        <v>15</v>
      </c>
      <c r="AI69" s="30">
        <f>COUNTIFS(Offers!$C$14:$C$2024,B69,Offers!$L$14:$L$2024,"Open Box")</f>
        <v>1</v>
      </c>
      <c r="AJ69" s="30">
        <f>COUNTIFS(Offers!$C$14:$C$2024,B69,Offers!$L$14:$L$2024,"Refurbished")</f>
        <v>4</v>
      </c>
      <c r="AK69" s="30">
        <f>COUNTIFS(Offers!$C$14:$C$2024,B69,Offers!$L$14:$L$2024,"Used*")</f>
        <v>0</v>
      </c>
      <c r="AL69" s="30">
        <f>COUNTIFS(Offers!$C$14:$C$2024,B69,Offers!$M$14:$M$2024,"Clearance")</f>
        <v>0</v>
      </c>
      <c r="AM69" s="30">
        <f>COUNTIFS('Product Details'!$B$13:$B$1512,B69,'Product Details'!$AI$13:$AI$1512,"&lt;&gt;Active")</f>
        <v>0</v>
      </c>
      <c r="AN69" s="31">
        <f>_xlfn.MINIFS(Offers!$Q$14:$Q$2024,Offers!$C$14:$C$2024,B69)</f>
        <v>106.99</v>
      </c>
    </row>
    <row r="70" spans="1:40" ht="15.75" customHeight="1" x14ac:dyDescent="0.35">
      <c r="A70" s="26">
        <v>57</v>
      </c>
      <c r="B70" s="27" t="s">
        <v>789</v>
      </c>
      <c r="C70" s="26" t="s">
        <v>8</v>
      </c>
      <c r="D70" s="26" t="s">
        <v>790</v>
      </c>
      <c r="E70" s="26" t="s">
        <v>53</v>
      </c>
      <c r="F70" s="26" t="s">
        <v>251</v>
      </c>
      <c r="G70" s="26" t="s">
        <v>711</v>
      </c>
      <c r="H70" s="26" t="s">
        <v>712</v>
      </c>
      <c r="I70" s="26" t="s">
        <v>791</v>
      </c>
      <c r="J70" s="28">
        <v>267.99</v>
      </c>
      <c r="K70" s="26" t="s">
        <v>792</v>
      </c>
      <c r="L70" s="28">
        <v>281.99</v>
      </c>
      <c r="M70" s="26" t="s">
        <v>793</v>
      </c>
      <c r="N70" s="28">
        <v>481.99</v>
      </c>
      <c r="O70" s="26" t="s">
        <v>794</v>
      </c>
      <c r="P70" s="28">
        <v>541.99</v>
      </c>
      <c r="Q70" s="26" t="s">
        <v>795</v>
      </c>
      <c r="R70" s="28">
        <v>570.99</v>
      </c>
      <c r="S70" s="26" t="s">
        <v>796</v>
      </c>
      <c r="T70" s="28">
        <v>661.99</v>
      </c>
      <c r="U70" s="26" t="s">
        <v>797</v>
      </c>
      <c r="V70" s="28">
        <v>983.99</v>
      </c>
      <c r="W70" s="26" t="s">
        <v>798</v>
      </c>
      <c r="X70" s="28">
        <v>1054.99</v>
      </c>
      <c r="Y70" s="26" t="s">
        <v>799</v>
      </c>
      <c r="Z70" s="28">
        <v>1150.99</v>
      </c>
      <c r="AA70" s="26" t="s">
        <v>800</v>
      </c>
      <c r="AB70" s="28">
        <v>1817.99</v>
      </c>
      <c r="AC70" s="29">
        <f t="shared" si="3"/>
        <v>267.99</v>
      </c>
      <c r="AD70" s="29">
        <f t="shared" si="4"/>
        <v>1817.99</v>
      </c>
      <c r="AE70" s="29">
        <f t="shared" si="5"/>
        <v>781.4899999999999</v>
      </c>
      <c r="AF70">
        <v>14</v>
      </c>
      <c r="AG70" s="30" t="s">
        <v>112</v>
      </c>
      <c r="AH70" s="30">
        <f>COUNTIF(Offers!$C$14:$C$2024,B70)</f>
        <v>10</v>
      </c>
      <c r="AI70" s="30">
        <f>COUNTIFS(Offers!$C$14:$C$2024,B70,Offers!$L$14:$L$2024,"Open Box")</f>
        <v>0</v>
      </c>
      <c r="AJ70" s="30">
        <f>COUNTIFS(Offers!$C$14:$C$2024,B70,Offers!$L$14:$L$2024,"Refurbished")</f>
        <v>0</v>
      </c>
      <c r="AK70" s="30">
        <f>COUNTIFS(Offers!$C$14:$C$2024,B70,Offers!$L$14:$L$2024,"Used*")</f>
        <v>0</v>
      </c>
      <c r="AL70" s="30">
        <f>COUNTIFS(Offers!$C$14:$C$2024,B70,Offers!$M$14:$M$2024,"Clearance")</f>
        <v>0</v>
      </c>
      <c r="AM70" s="30">
        <f>COUNTIFS('Product Details'!$B$13:$B$1512,B70,'Product Details'!$AI$13:$AI$1512,"&lt;&gt;Active")</f>
        <v>0</v>
      </c>
      <c r="AN70" s="31">
        <f>_xlfn.MINIFS(Offers!$Q$14:$Q$2024,Offers!$C$14:$C$2024,B70)</f>
        <v>267.99</v>
      </c>
    </row>
    <row r="71" spans="1:40" ht="15.75" customHeight="1" x14ac:dyDescent="0.35">
      <c r="A71" s="26">
        <v>58</v>
      </c>
      <c r="B71" s="27" t="s">
        <v>801</v>
      </c>
      <c r="C71" s="26" t="s">
        <v>8</v>
      </c>
      <c r="D71" s="26" t="s">
        <v>802</v>
      </c>
      <c r="E71" s="26" t="s">
        <v>53</v>
      </c>
      <c r="F71" s="26" t="s">
        <v>54</v>
      </c>
      <c r="G71" s="26" t="s">
        <v>803</v>
      </c>
      <c r="H71" s="26" t="s">
        <v>712</v>
      </c>
      <c r="I71" s="26" t="s">
        <v>804</v>
      </c>
      <c r="J71" s="28">
        <v>152.99</v>
      </c>
      <c r="K71" s="26" t="s">
        <v>805</v>
      </c>
      <c r="L71" s="28">
        <v>288.99</v>
      </c>
      <c r="M71" s="26" t="s">
        <v>806</v>
      </c>
      <c r="N71" s="28">
        <v>694.99</v>
      </c>
      <c r="O71" s="26" t="s">
        <v>807</v>
      </c>
      <c r="P71" s="28">
        <v>709.99</v>
      </c>
      <c r="Q71" s="26" t="s">
        <v>808</v>
      </c>
      <c r="R71" s="28">
        <v>814.99</v>
      </c>
      <c r="S71" s="26" t="s">
        <v>809</v>
      </c>
      <c r="T71" s="28">
        <v>1089.99</v>
      </c>
      <c r="U71" s="26" t="s">
        <v>810</v>
      </c>
      <c r="V71" s="28">
        <v>1133.99</v>
      </c>
      <c r="W71" s="26" t="s">
        <v>811</v>
      </c>
      <c r="X71" s="28">
        <v>1193.99</v>
      </c>
      <c r="Y71" s="26" t="s">
        <v>812</v>
      </c>
      <c r="Z71" s="28">
        <v>1366.99</v>
      </c>
      <c r="AA71" s="26" t="s">
        <v>813</v>
      </c>
      <c r="AB71" s="28">
        <v>1449.99</v>
      </c>
      <c r="AC71" s="29">
        <f t="shared" si="3"/>
        <v>152.99</v>
      </c>
      <c r="AD71" s="29">
        <f t="shared" si="4"/>
        <v>1449.99</v>
      </c>
      <c r="AE71" s="29">
        <f t="shared" si="5"/>
        <v>889.68999999999994</v>
      </c>
      <c r="AF71">
        <v>30</v>
      </c>
      <c r="AG71" s="30" t="s">
        <v>112</v>
      </c>
      <c r="AH71" s="30">
        <f>COUNTIF(Offers!$C$14:$C$2024,B71)</f>
        <v>10</v>
      </c>
      <c r="AI71" s="30">
        <f>COUNTIFS(Offers!$C$14:$C$2024,B71,Offers!$L$14:$L$2024,"Open Box")</f>
        <v>0</v>
      </c>
      <c r="AJ71" s="30">
        <f>COUNTIFS(Offers!$C$14:$C$2024,B71,Offers!$L$14:$L$2024,"Refurbished")</f>
        <v>0</v>
      </c>
      <c r="AK71" s="30">
        <f>COUNTIFS(Offers!$C$14:$C$2024,B71,Offers!$L$14:$L$2024,"Used*")</f>
        <v>0</v>
      </c>
      <c r="AL71" s="30">
        <f>COUNTIFS(Offers!$C$14:$C$2024,B71,Offers!$M$14:$M$2024,"Clearance")</f>
        <v>0</v>
      </c>
      <c r="AM71" s="30">
        <f>COUNTIFS('Product Details'!$B$13:$B$1512,B71,'Product Details'!$AI$13:$AI$1512,"&lt;&gt;Active")</f>
        <v>0</v>
      </c>
      <c r="AN71" s="31">
        <f>_xlfn.MINIFS(Offers!$Q$14:$Q$2024,Offers!$C$14:$C$2024,B71)</f>
        <v>152.99</v>
      </c>
    </row>
    <row r="72" spans="1:40" ht="15.75" customHeight="1" x14ac:dyDescent="0.35">
      <c r="A72" s="26">
        <v>59</v>
      </c>
      <c r="B72" s="27" t="s">
        <v>814</v>
      </c>
      <c r="C72" s="26" t="s">
        <v>8</v>
      </c>
      <c r="D72" s="26" t="s">
        <v>815</v>
      </c>
      <c r="E72" s="26" t="s">
        <v>53</v>
      </c>
      <c r="F72" s="26" t="s">
        <v>685</v>
      </c>
      <c r="G72" s="26" t="s">
        <v>816</v>
      </c>
      <c r="H72" s="26" t="s">
        <v>712</v>
      </c>
      <c r="I72" s="26" t="s">
        <v>817</v>
      </c>
      <c r="J72" s="28">
        <v>118.99</v>
      </c>
      <c r="K72" s="26" t="s">
        <v>818</v>
      </c>
      <c r="L72" s="28">
        <v>280.99</v>
      </c>
      <c r="M72" s="26" t="s">
        <v>819</v>
      </c>
      <c r="N72" s="28">
        <v>373.99</v>
      </c>
      <c r="O72" s="26" t="s">
        <v>820</v>
      </c>
      <c r="P72" s="28">
        <v>567.99</v>
      </c>
      <c r="Q72" s="26" t="s">
        <v>821</v>
      </c>
      <c r="R72" s="28">
        <v>601.99</v>
      </c>
      <c r="S72" s="26" t="s">
        <v>822</v>
      </c>
      <c r="T72" s="28">
        <v>624.99</v>
      </c>
      <c r="U72" s="26" t="s">
        <v>823</v>
      </c>
      <c r="V72" s="28">
        <v>674.99</v>
      </c>
      <c r="W72" s="26" t="s">
        <v>824</v>
      </c>
      <c r="X72" s="28">
        <v>1110.99</v>
      </c>
      <c r="Y72" s="26" t="s">
        <v>825</v>
      </c>
      <c r="Z72" s="28">
        <v>1175.99</v>
      </c>
      <c r="AA72" s="26" t="s">
        <v>826</v>
      </c>
      <c r="AB72" s="28">
        <v>2087.9899999999998</v>
      </c>
      <c r="AC72" s="29">
        <f t="shared" si="3"/>
        <v>118.99</v>
      </c>
      <c r="AD72" s="29">
        <f t="shared" si="4"/>
        <v>2087.9899999999998</v>
      </c>
      <c r="AE72" s="29">
        <f t="shared" si="5"/>
        <v>761.89</v>
      </c>
      <c r="AF72">
        <v>30</v>
      </c>
      <c r="AG72" s="30" t="s">
        <v>97</v>
      </c>
      <c r="AH72" s="30">
        <f>COUNTIF(Offers!$C$14:$C$2024,B72)</f>
        <v>13</v>
      </c>
      <c r="AI72" s="30">
        <f>COUNTIFS(Offers!$C$14:$C$2024,B72,Offers!$L$14:$L$2024,"Open Box")</f>
        <v>0</v>
      </c>
      <c r="AJ72" s="30">
        <f>COUNTIFS(Offers!$C$14:$C$2024,B72,Offers!$L$14:$L$2024,"Refurbished")</f>
        <v>1</v>
      </c>
      <c r="AK72" s="30">
        <f>COUNTIFS(Offers!$C$14:$C$2024,B72,Offers!$L$14:$L$2024,"Used*")</f>
        <v>2</v>
      </c>
      <c r="AL72" s="30">
        <f>COUNTIFS(Offers!$C$14:$C$2024,B72,Offers!$M$14:$M$2024,"Clearance")</f>
        <v>0</v>
      </c>
      <c r="AM72" s="30">
        <f>COUNTIFS('Product Details'!$B$13:$B$1512,B72,'Product Details'!$AI$13:$AI$1512,"&lt;&gt;Active")</f>
        <v>0</v>
      </c>
      <c r="AN72" s="31">
        <f>_xlfn.MINIFS(Offers!$Q$14:$Q$2024,Offers!$C$14:$C$2024,B72)</f>
        <v>118.99</v>
      </c>
    </row>
    <row r="73" spans="1:40" ht="15.75" customHeight="1" x14ac:dyDescent="0.35">
      <c r="A73" s="26">
        <v>60</v>
      </c>
      <c r="B73" s="27" t="s">
        <v>827</v>
      </c>
      <c r="C73" s="26" t="s">
        <v>8</v>
      </c>
      <c r="D73" s="26" t="s">
        <v>828</v>
      </c>
      <c r="E73" s="26" t="s">
        <v>53</v>
      </c>
      <c r="F73" s="26" t="s">
        <v>596</v>
      </c>
      <c r="G73" s="26" t="s">
        <v>829</v>
      </c>
      <c r="H73" s="26" t="s">
        <v>712</v>
      </c>
      <c r="I73" s="26" t="s">
        <v>830</v>
      </c>
      <c r="J73" s="28">
        <v>103.99</v>
      </c>
      <c r="K73" s="26" t="s">
        <v>831</v>
      </c>
      <c r="L73" s="28">
        <v>183.99</v>
      </c>
      <c r="M73" s="26" t="s">
        <v>832</v>
      </c>
      <c r="N73" s="28">
        <v>613.99</v>
      </c>
      <c r="O73" s="26" t="s">
        <v>833</v>
      </c>
      <c r="P73" s="28">
        <v>620.99</v>
      </c>
      <c r="Q73" s="26" t="s">
        <v>834</v>
      </c>
      <c r="R73" s="28">
        <v>654.99</v>
      </c>
      <c r="S73" s="26" t="s">
        <v>835</v>
      </c>
      <c r="T73" s="28">
        <v>850.99</v>
      </c>
      <c r="U73" s="26" t="s">
        <v>836</v>
      </c>
      <c r="V73" s="28">
        <v>1183.99</v>
      </c>
      <c r="W73" s="26" t="s">
        <v>837</v>
      </c>
      <c r="X73" s="28">
        <v>1236.99</v>
      </c>
      <c r="Y73" s="26" t="s">
        <v>838</v>
      </c>
      <c r="Z73" s="28">
        <v>1295.99</v>
      </c>
      <c r="AA73" s="26" t="s">
        <v>839</v>
      </c>
      <c r="AB73" s="28">
        <v>2063.9899999999998</v>
      </c>
      <c r="AC73" s="29">
        <f t="shared" si="3"/>
        <v>103.99</v>
      </c>
      <c r="AD73" s="29">
        <f t="shared" si="4"/>
        <v>2063.9899999999998</v>
      </c>
      <c r="AE73" s="29">
        <f t="shared" si="5"/>
        <v>880.98999999999978</v>
      </c>
      <c r="AF73">
        <v>30</v>
      </c>
      <c r="AG73" s="30" t="s">
        <v>127</v>
      </c>
      <c r="AH73" s="30">
        <f>COUNTIF(Offers!$C$14:$C$2024,B73)</f>
        <v>16</v>
      </c>
      <c r="AI73" s="30">
        <f>COUNTIFS(Offers!$C$14:$C$2024,B73,Offers!$L$14:$L$2024,"Open Box")</f>
        <v>2</v>
      </c>
      <c r="AJ73" s="30">
        <f>COUNTIFS(Offers!$C$14:$C$2024,B73,Offers!$L$14:$L$2024,"Refurbished")</f>
        <v>4</v>
      </c>
      <c r="AK73" s="30">
        <f>COUNTIFS(Offers!$C$14:$C$2024,B73,Offers!$L$14:$L$2024,"Used*")</f>
        <v>0</v>
      </c>
      <c r="AL73" s="30">
        <f>COUNTIFS(Offers!$C$14:$C$2024,B73,Offers!$M$14:$M$2024,"Clearance")</f>
        <v>0</v>
      </c>
      <c r="AM73" s="30">
        <f>COUNTIFS('Product Details'!$B$13:$B$1512,B73,'Product Details'!$AI$13:$AI$1512,"&lt;&gt;Active")</f>
        <v>0</v>
      </c>
      <c r="AN73" s="31">
        <f>_xlfn.MINIFS(Offers!$Q$14:$Q$2024,Offers!$C$14:$C$2024,B73)</f>
        <v>103.99</v>
      </c>
    </row>
    <row r="74" spans="1:40" ht="15.75" customHeight="1" x14ac:dyDescent="0.35">
      <c r="A74" s="26">
        <v>61</v>
      </c>
      <c r="B74" s="27" t="s">
        <v>840</v>
      </c>
      <c r="C74" s="26" t="s">
        <v>8</v>
      </c>
      <c r="D74" s="26" t="s">
        <v>841</v>
      </c>
      <c r="E74" s="26" t="s">
        <v>53</v>
      </c>
      <c r="F74" s="26" t="s">
        <v>100</v>
      </c>
      <c r="G74" s="26" t="s">
        <v>711</v>
      </c>
      <c r="H74" s="26" t="s">
        <v>712</v>
      </c>
      <c r="I74" s="26" t="s">
        <v>842</v>
      </c>
      <c r="J74" s="28">
        <v>196.99</v>
      </c>
      <c r="K74" s="26" t="s">
        <v>843</v>
      </c>
      <c r="L74" s="28">
        <v>198.99</v>
      </c>
      <c r="M74" s="26" t="s">
        <v>844</v>
      </c>
      <c r="N74" s="28">
        <v>266.99</v>
      </c>
      <c r="O74" s="26" t="s">
        <v>845</v>
      </c>
      <c r="P74" s="28">
        <v>444.99</v>
      </c>
      <c r="Q74" s="26" t="s">
        <v>846</v>
      </c>
      <c r="R74" s="28">
        <v>446.99</v>
      </c>
      <c r="S74" s="26" t="s">
        <v>847</v>
      </c>
      <c r="T74" s="28">
        <v>577.99</v>
      </c>
      <c r="U74" s="26" t="s">
        <v>848</v>
      </c>
      <c r="V74" s="28">
        <v>1042.99</v>
      </c>
      <c r="W74" s="26" t="s">
        <v>849</v>
      </c>
      <c r="X74" s="28">
        <v>1166.99</v>
      </c>
      <c r="Y74" s="26" t="s">
        <v>850</v>
      </c>
      <c r="Z74" s="28">
        <v>1191.99</v>
      </c>
      <c r="AA74" s="26" t="s">
        <v>851</v>
      </c>
      <c r="AB74" s="28">
        <v>1485.99</v>
      </c>
      <c r="AC74" s="29">
        <f t="shared" si="3"/>
        <v>196.99</v>
      </c>
      <c r="AD74" s="29">
        <f t="shared" si="4"/>
        <v>1485.99</v>
      </c>
      <c r="AE74" s="29">
        <f t="shared" si="5"/>
        <v>702.08999999999992</v>
      </c>
      <c r="AF74">
        <v>14</v>
      </c>
      <c r="AG74" s="30" t="s">
        <v>112</v>
      </c>
      <c r="AH74" s="30">
        <f>COUNTIF(Offers!$C$14:$C$2024,B74)</f>
        <v>10</v>
      </c>
      <c r="AI74" s="30">
        <f>COUNTIFS(Offers!$C$14:$C$2024,B74,Offers!$L$14:$L$2024,"Open Box")</f>
        <v>0</v>
      </c>
      <c r="AJ74" s="30">
        <f>COUNTIFS(Offers!$C$14:$C$2024,B74,Offers!$L$14:$L$2024,"Refurbished")</f>
        <v>0</v>
      </c>
      <c r="AK74" s="30">
        <f>COUNTIFS(Offers!$C$14:$C$2024,B74,Offers!$L$14:$L$2024,"Used*")</f>
        <v>0</v>
      </c>
      <c r="AL74" s="30">
        <f>COUNTIFS(Offers!$C$14:$C$2024,B74,Offers!$M$14:$M$2024,"Clearance")</f>
        <v>0</v>
      </c>
      <c r="AM74" s="30">
        <f>COUNTIFS('Product Details'!$B$13:$B$1512,B74,'Product Details'!$AI$13:$AI$1512,"&lt;&gt;Active")</f>
        <v>0</v>
      </c>
      <c r="AN74" s="31">
        <f>_xlfn.MINIFS(Offers!$Q$14:$Q$2024,Offers!$C$14:$C$2024,B74)</f>
        <v>196.99</v>
      </c>
    </row>
    <row r="75" spans="1:40" ht="15.75" customHeight="1" x14ac:dyDescent="0.35">
      <c r="A75" s="26">
        <v>62</v>
      </c>
      <c r="B75" s="27" t="s">
        <v>852</v>
      </c>
      <c r="C75" s="26" t="s">
        <v>8</v>
      </c>
      <c r="D75" s="26" t="s">
        <v>853</v>
      </c>
      <c r="E75" s="26" t="s">
        <v>53</v>
      </c>
      <c r="F75" s="26" t="s">
        <v>596</v>
      </c>
      <c r="G75" s="26" t="s">
        <v>726</v>
      </c>
      <c r="H75" s="26" t="s">
        <v>712</v>
      </c>
      <c r="I75" s="26" t="s">
        <v>854</v>
      </c>
      <c r="J75" s="28">
        <v>160.99</v>
      </c>
      <c r="K75" s="26" t="s">
        <v>855</v>
      </c>
      <c r="L75" s="28">
        <v>367.99</v>
      </c>
      <c r="M75" s="26" t="s">
        <v>856</v>
      </c>
      <c r="N75" s="28">
        <v>419.99</v>
      </c>
      <c r="O75" s="26" t="s">
        <v>857</v>
      </c>
      <c r="P75" s="28">
        <v>512.99</v>
      </c>
      <c r="Q75" s="26" t="s">
        <v>858</v>
      </c>
      <c r="R75" s="28">
        <v>656.99</v>
      </c>
      <c r="S75" s="26" t="s">
        <v>859</v>
      </c>
      <c r="T75" s="28">
        <v>702.99</v>
      </c>
      <c r="U75" s="26" t="s">
        <v>860</v>
      </c>
      <c r="V75" s="28">
        <v>750.99</v>
      </c>
      <c r="W75" s="26" t="s">
        <v>861</v>
      </c>
      <c r="X75" s="28">
        <v>937.99</v>
      </c>
      <c r="Y75" s="26" t="s">
        <v>862</v>
      </c>
      <c r="Z75" s="28">
        <v>1688.99</v>
      </c>
      <c r="AA75" s="26" t="s">
        <v>863</v>
      </c>
      <c r="AB75" s="28">
        <v>2169.9899999999998</v>
      </c>
      <c r="AC75" s="29">
        <f t="shared" si="3"/>
        <v>160.99</v>
      </c>
      <c r="AD75" s="29">
        <f t="shared" si="4"/>
        <v>2169.9899999999998</v>
      </c>
      <c r="AE75" s="29">
        <f t="shared" si="5"/>
        <v>836.98999999999978</v>
      </c>
      <c r="AF75">
        <v>30</v>
      </c>
      <c r="AG75" s="30" t="s">
        <v>112</v>
      </c>
      <c r="AH75" s="30">
        <f>COUNTIF(Offers!$C$14:$C$2024,B75)</f>
        <v>10</v>
      </c>
      <c r="AI75" s="30">
        <f>COUNTIFS(Offers!$C$14:$C$2024,B75,Offers!$L$14:$L$2024,"Open Box")</f>
        <v>0</v>
      </c>
      <c r="AJ75" s="30">
        <f>COUNTIFS(Offers!$C$14:$C$2024,B75,Offers!$L$14:$L$2024,"Refurbished")</f>
        <v>0</v>
      </c>
      <c r="AK75" s="30">
        <f>COUNTIFS(Offers!$C$14:$C$2024,B75,Offers!$L$14:$L$2024,"Used*")</f>
        <v>0</v>
      </c>
      <c r="AL75" s="30">
        <f>COUNTIFS(Offers!$C$14:$C$2024,B75,Offers!$M$14:$M$2024,"Clearance")</f>
        <v>0</v>
      </c>
      <c r="AM75" s="30">
        <f>COUNTIFS('Product Details'!$B$13:$B$1512,B75,'Product Details'!$AI$13:$AI$1512,"&lt;&gt;Active")</f>
        <v>0</v>
      </c>
      <c r="AN75" s="31">
        <f>_xlfn.MINIFS(Offers!$Q$14:$Q$2024,Offers!$C$14:$C$2024,B75)</f>
        <v>160.99</v>
      </c>
    </row>
    <row r="76" spans="1:40" ht="15.75" customHeight="1" x14ac:dyDescent="0.35">
      <c r="A76" s="26">
        <v>63</v>
      </c>
      <c r="B76" s="27" t="s">
        <v>864</v>
      </c>
      <c r="C76" s="26" t="s">
        <v>8</v>
      </c>
      <c r="D76" s="26" t="s">
        <v>865</v>
      </c>
      <c r="E76" s="26" t="s">
        <v>53</v>
      </c>
      <c r="F76" s="26" t="s">
        <v>685</v>
      </c>
      <c r="G76" s="26" t="s">
        <v>866</v>
      </c>
      <c r="H76" s="26" t="s">
        <v>712</v>
      </c>
      <c r="I76" s="26" t="s">
        <v>867</v>
      </c>
      <c r="J76" s="28">
        <v>78.989999999999995</v>
      </c>
      <c r="K76" s="26" t="s">
        <v>868</v>
      </c>
      <c r="L76" s="28">
        <v>188.99</v>
      </c>
      <c r="M76" s="26" t="s">
        <v>869</v>
      </c>
      <c r="N76" s="28">
        <v>329.99</v>
      </c>
      <c r="O76" s="26" t="s">
        <v>870</v>
      </c>
      <c r="P76" s="28">
        <v>363.99</v>
      </c>
      <c r="Q76" s="26" t="s">
        <v>871</v>
      </c>
      <c r="R76" s="28">
        <v>418.99</v>
      </c>
      <c r="S76" s="26" t="s">
        <v>872</v>
      </c>
      <c r="T76" s="28">
        <v>592.99</v>
      </c>
      <c r="U76" s="26" t="s">
        <v>873</v>
      </c>
      <c r="V76" s="28">
        <v>735.99</v>
      </c>
      <c r="W76" s="26" t="s">
        <v>874</v>
      </c>
      <c r="X76" s="28">
        <v>931.99</v>
      </c>
      <c r="Y76" s="26" t="s">
        <v>875</v>
      </c>
      <c r="Z76" s="28">
        <v>1152.99</v>
      </c>
      <c r="AA76" s="26" t="s">
        <v>876</v>
      </c>
      <c r="AB76" s="28">
        <v>1738.99</v>
      </c>
      <c r="AC76" s="29">
        <f t="shared" si="3"/>
        <v>78.989999999999995</v>
      </c>
      <c r="AD76" s="29">
        <f t="shared" si="4"/>
        <v>1738.99</v>
      </c>
      <c r="AE76" s="29">
        <f t="shared" si="5"/>
        <v>653.39</v>
      </c>
      <c r="AF76">
        <v>45</v>
      </c>
      <c r="AG76" s="30" t="s">
        <v>156</v>
      </c>
      <c r="AH76" s="30">
        <f>COUNTIF(Offers!$C$14:$C$2024,B76)</f>
        <v>10</v>
      </c>
      <c r="AI76" s="30">
        <f>COUNTIFS(Offers!$C$14:$C$2024,B76,Offers!$L$14:$L$2024,"Open Box")</f>
        <v>0</v>
      </c>
      <c r="AJ76" s="30">
        <f>COUNTIFS(Offers!$C$14:$C$2024,B76,Offers!$L$14:$L$2024,"Refurbished")</f>
        <v>0</v>
      </c>
      <c r="AK76" s="30">
        <f>COUNTIFS(Offers!$C$14:$C$2024,B76,Offers!$L$14:$L$2024,"Used*")</f>
        <v>0</v>
      </c>
      <c r="AL76" s="30">
        <f>COUNTIFS(Offers!$C$14:$C$2024,B76,Offers!$M$14:$M$2024,"Clearance")</f>
        <v>0</v>
      </c>
      <c r="AM76" s="30">
        <f>COUNTIFS('Product Details'!$B$13:$B$1512,B76,'Product Details'!$AI$13:$AI$1512,"&lt;&gt;Active")</f>
        <v>0</v>
      </c>
      <c r="AN76" s="31">
        <f>_xlfn.MINIFS(Offers!$Q$14:$Q$2024,Offers!$C$14:$C$2024,B76)</f>
        <v>78.989999999999995</v>
      </c>
    </row>
    <row r="77" spans="1:40" ht="15.75" customHeight="1" x14ac:dyDescent="0.35">
      <c r="A77" s="26">
        <v>64</v>
      </c>
      <c r="B77" s="27" t="s">
        <v>877</v>
      </c>
      <c r="C77" s="26" t="s">
        <v>8</v>
      </c>
      <c r="D77" s="26" t="s">
        <v>878</v>
      </c>
      <c r="E77" s="26" t="s">
        <v>53</v>
      </c>
      <c r="F77" s="26" t="s">
        <v>85</v>
      </c>
      <c r="G77" s="26" t="s">
        <v>711</v>
      </c>
      <c r="H77" s="26" t="s">
        <v>712</v>
      </c>
      <c r="I77" s="26" t="s">
        <v>879</v>
      </c>
      <c r="J77" s="28">
        <v>87.99</v>
      </c>
      <c r="K77" s="26" t="s">
        <v>880</v>
      </c>
      <c r="L77" s="28">
        <v>355.99</v>
      </c>
      <c r="M77" s="26" t="s">
        <v>881</v>
      </c>
      <c r="N77" s="28">
        <v>398.99</v>
      </c>
      <c r="O77" s="26" t="s">
        <v>882</v>
      </c>
      <c r="P77" s="28">
        <v>439.99</v>
      </c>
      <c r="Q77" s="26" t="s">
        <v>883</v>
      </c>
      <c r="R77" s="28">
        <v>554.99</v>
      </c>
      <c r="S77" s="26" t="s">
        <v>884</v>
      </c>
      <c r="T77" s="28">
        <v>751.99</v>
      </c>
      <c r="U77" s="26" t="s">
        <v>885</v>
      </c>
      <c r="V77" s="28">
        <v>790.99</v>
      </c>
      <c r="W77" s="26" t="s">
        <v>886</v>
      </c>
      <c r="X77" s="28">
        <v>839.99</v>
      </c>
      <c r="Y77" s="26" t="s">
        <v>887</v>
      </c>
      <c r="Z77" s="28">
        <v>1508.99</v>
      </c>
      <c r="AA77" s="26" t="s">
        <v>888</v>
      </c>
      <c r="AB77" s="28">
        <v>1780.99</v>
      </c>
      <c r="AC77" s="29">
        <f t="shared" si="3"/>
        <v>87.99</v>
      </c>
      <c r="AD77" s="29">
        <f t="shared" si="4"/>
        <v>1780.99</v>
      </c>
      <c r="AE77" s="29">
        <f t="shared" si="5"/>
        <v>751.08999999999992</v>
      </c>
      <c r="AF77">
        <v>30</v>
      </c>
      <c r="AG77" s="30" t="s">
        <v>156</v>
      </c>
      <c r="AH77" s="30">
        <f>COUNTIF(Offers!$C$14:$C$2024,B77)</f>
        <v>10</v>
      </c>
      <c r="AI77" s="30">
        <f>COUNTIFS(Offers!$C$14:$C$2024,B77,Offers!$L$14:$L$2024,"Open Box")</f>
        <v>0</v>
      </c>
      <c r="AJ77" s="30">
        <f>COUNTIFS(Offers!$C$14:$C$2024,B77,Offers!$L$14:$L$2024,"Refurbished")</f>
        <v>0</v>
      </c>
      <c r="AK77" s="30">
        <f>COUNTIFS(Offers!$C$14:$C$2024,B77,Offers!$L$14:$L$2024,"Used*")</f>
        <v>0</v>
      </c>
      <c r="AL77" s="30">
        <f>COUNTIFS(Offers!$C$14:$C$2024,B77,Offers!$M$14:$M$2024,"Clearance")</f>
        <v>0</v>
      </c>
      <c r="AM77" s="30">
        <f>COUNTIFS('Product Details'!$B$13:$B$1512,B77,'Product Details'!$AI$13:$AI$1512,"&lt;&gt;Active")</f>
        <v>0</v>
      </c>
      <c r="AN77" s="31">
        <f>_xlfn.MINIFS(Offers!$Q$14:$Q$2024,Offers!$C$14:$C$2024,B77)</f>
        <v>87.99</v>
      </c>
    </row>
    <row r="78" spans="1:40" ht="15.75" customHeight="1" x14ac:dyDescent="0.35">
      <c r="A78" s="26">
        <v>65</v>
      </c>
      <c r="B78" s="27" t="s">
        <v>889</v>
      </c>
      <c r="C78" s="26" t="s">
        <v>8</v>
      </c>
      <c r="D78" s="26" t="s">
        <v>890</v>
      </c>
      <c r="E78" s="26" t="s">
        <v>53</v>
      </c>
      <c r="F78" s="26" t="s">
        <v>290</v>
      </c>
      <c r="G78" s="26" t="s">
        <v>891</v>
      </c>
      <c r="H78" s="26" t="s">
        <v>712</v>
      </c>
      <c r="I78" s="26" t="s">
        <v>892</v>
      </c>
      <c r="J78" s="28">
        <v>277.99</v>
      </c>
      <c r="K78" s="26" t="s">
        <v>893</v>
      </c>
      <c r="L78" s="28">
        <v>565.99</v>
      </c>
      <c r="M78" s="26" t="s">
        <v>894</v>
      </c>
      <c r="N78" s="28">
        <v>672.99</v>
      </c>
      <c r="O78" s="26" t="s">
        <v>895</v>
      </c>
      <c r="P78" s="28">
        <v>726.99</v>
      </c>
      <c r="Q78" s="26" t="s">
        <v>896</v>
      </c>
      <c r="R78" s="28">
        <v>758.99</v>
      </c>
      <c r="S78" s="26" t="s">
        <v>897</v>
      </c>
      <c r="T78" s="28">
        <v>862.99</v>
      </c>
      <c r="U78" s="26" t="s">
        <v>898</v>
      </c>
      <c r="V78" s="28">
        <v>1010.99</v>
      </c>
      <c r="W78" s="26" t="s">
        <v>899</v>
      </c>
      <c r="X78" s="28">
        <v>1091.99</v>
      </c>
      <c r="Y78" s="26" t="s">
        <v>900</v>
      </c>
      <c r="Z78" s="28">
        <v>1168.99</v>
      </c>
      <c r="AA78" s="26" t="s">
        <v>901</v>
      </c>
      <c r="AB78" s="28">
        <v>1479.99</v>
      </c>
      <c r="AC78" s="29">
        <f t="shared" ref="AC78:AC109" si="6">MIN(J78,L78,N78,P78,R78,T78,V78,X78,Z78,AB78)</f>
        <v>277.99</v>
      </c>
      <c r="AD78" s="29">
        <f t="shared" ref="AD78:AD109" si="7">MAX(J78,L78,N78,P78,R78,T78,V78,X78,Z78,AB78)</f>
        <v>1479.99</v>
      </c>
      <c r="AE78" s="29">
        <f t="shared" ref="AE78:AE109" si="8">AVERAGE(J78,L78,N78,P78,R78,T78,V78,X78,Z78,AB78)</f>
        <v>861.79</v>
      </c>
      <c r="AF78">
        <v>15</v>
      </c>
      <c r="AG78" s="30" t="s">
        <v>112</v>
      </c>
      <c r="AH78" s="30">
        <f>COUNTIF(Offers!$C$14:$C$2024,B78)</f>
        <v>10</v>
      </c>
      <c r="AI78" s="30">
        <f>COUNTIFS(Offers!$C$14:$C$2024,B78,Offers!$L$14:$L$2024,"Open Box")</f>
        <v>0</v>
      </c>
      <c r="AJ78" s="30">
        <f>COUNTIFS(Offers!$C$14:$C$2024,B78,Offers!$L$14:$L$2024,"Refurbished")</f>
        <v>0</v>
      </c>
      <c r="AK78" s="30">
        <f>COUNTIFS(Offers!$C$14:$C$2024,B78,Offers!$L$14:$L$2024,"Used*")</f>
        <v>0</v>
      </c>
      <c r="AL78" s="30">
        <f>COUNTIFS(Offers!$C$14:$C$2024,B78,Offers!$M$14:$M$2024,"Clearance")</f>
        <v>0</v>
      </c>
      <c r="AM78" s="30">
        <f>COUNTIFS('Product Details'!$B$13:$B$1512,B78,'Product Details'!$AI$13:$AI$1512,"&lt;&gt;Active")</f>
        <v>0</v>
      </c>
      <c r="AN78" s="31">
        <f>_xlfn.MINIFS(Offers!$Q$14:$Q$2024,Offers!$C$14:$C$2024,B78)</f>
        <v>277.99</v>
      </c>
    </row>
    <row r="79" spans="1:40" ht="15.75" customHeight="1" x14ac:dyDescent="0.35">
      <c r="A79" s="26">
        <v>66</v>
      </c>
      <c r="B79" s="27" t="s">
        <v>902</v>
      </c>
      <c r="C79" s="26" t="s">
        <v>8</v>
      </c>
      <c r="D79" s="26" t="s">
        <v>903</v>
      </c>
      <c r="E79" s="26" t="s">
        <v>53</v>
      </c>
      <c r="F79" s="26" t="s">
        <v>264</v>
      </c>
      <c r="G79" s="26" t="s">
        <v>711</v>
      </c>
      <c r="H79" s="26" t="s">
        <v>712</v>
      </c>
      <c r="I79" s="26" t="s">
        <v>904</v>
      </c>
      <c r="J79" s="28">
        <v>242.99</v>
      </c>
      <c r="K79" s="26" t="s">
        <v>905</v>
      </c>
      <c r="L79" s="28">
        <v>308.99</v>
      </c>
      <c r="M79" s="26" t="s">
        <v>906</v>
      </c>
      <c r="N79" s="28">
        <v>489.99</v>
      </c>
      <c r="O79" s="26" t="s">
        <v>907</v>
      </c>
      <c r="P79" s="28">
        <v>529.99</v>
      </c>
      <c r="Q79" s="26" t="s">
        <v>908</v>
      </c>
      <c r="R79" s="28">
        <v>882.99</v>
      </c>
      <c r="S79" s="26" t="s">
        <v>909</v>
      </c>
      <c r="T79" s="28">
        <v>1027.99</v>
      </c>
      <c r="U79" s="26" t="s">
        <v>910</v>
      </c>
      <c r="V79" s="28">
        <v>1134.99</v>
      </c>
      <c r="W79" s="26" t="s">
        <v>911</v>
      </c>
      <c r="X79" s="28">
        <v>1172.99</v>
      </c>
      <c r="Y79" s="26" t="s">
        <v>912</v>
      </c>
      <c r="Z79" s="28">
        <v>1191.99</v>
      </c>
      <c r="AA79" s="26" t="s">
        <v>913</v>
      </c>
      <c r="AB79" s="28">
        <v>1244.99</v>
      </c>
      <c r="AC79" s="29">
        <f t="shared" si="6"/>
        <v>242.99</v>
      </c>
      <c r="AD79" s="29">
        <f t="shared" si="7"/>
        <v>1244.99</v>
      </c>
      <c r="AE79" s="29">
        <f t="shared" si="8"/>
        <v>822.79</v>
      </c>
      <c r="AF79">
        <v>15</v>
      </c>
      <c r="AG79" s="30" t="s">
        <v>112</v>
      </c>
      <c r="AH79" s="30">
        <f>COUNTIF(Offers!$C$14:$C$2024,B79)</f>
        <v>10</v>
      </c>
      <c r="AI79" s="30">
        <f>COUNTIFS(Offers!$C$14:$C$2024,B79,Offers!$L$14:$L$2024,"Open Box")</f>
        <v>0</v>
      </c>
      <c r="AJ79" s="30">
        <f>COUNTIFS(Offers!$C$14:$C$2024,B79,Offers!$L$14:$L$2024,"Refurbished")</f>
        <v>0</v>
      </c>
      <c r="AK79" s="30">
        <f>COUNTIFS(Offers!$C$14:$C$2024,B79,Offers!$L$14:$L$2024,"Used*")</f>
        <v>0</v>
      </c>
      <c r="AL79" s="30">
        <f>COUNTIFS(Offers!$C$14:$C$2024,B79,Offers!$M$14:$M$2024,"Clearance")</f>
        <v>0</v>
      </c>
      <c r="AM79" s="30">
        <f>COUNTIFS('Product Details'!$B$13:$B$1512,B79,'Product Details'!$AI$13:$AI$1512,"&lt;&gt;Active")</f>
        <v>0</v>
      </c>
      <c r="AN79" s="31">
        <f>_xlfn.MINIFS(Offers!$Q$14:$Q$2024,Offers!$C$14:$C$2024,B79)</f>
        <v>242.99</v>
      </c>
    </row>
    <row r="80" spans="1:40" ht="15.75" customHeight="1" x14ac:dyDescent="0.35">
      <c r="A80" s="26">
        <v>67</v>
      </c>
      <c r="B80" s="27" t="s">
        <v>914</v>
      </c>
      <c r="C80" s="26" t="s">
        <v>8</v>
      </c>
      <c r="D80" s="26" t="s">
        <v>915</v>
      </c>
      <c r="E80" s="26" t="s">
        <v>53</v>
      </c>
      <c r="F80" s="26" t="s">
        <v>646</v>
      </c>
      <c r="G80" s="26" t="s">
        <v>916</v>
      </c>
      <c r="H80" s="26" t="s">
        <v>712</v>
      </c>
      <c r="I80" s="26" t="s">
        <v>917</v>
      </c>
      <c r="J80" s="28">
        <v>113.99</v>
      </c>
      <c r="K80" s="26" t="s">
        <v>918</v>
      </c>
      <c r="L80" s="28">
        <v>299.99</v>
      </c>
      <c r="M80" s="26" t="s">
        <v>919</v>
      </c>
      <c r="N80" s="28">
        <v>421.99</v>
      </c>
      <c r="O80" s="26" t="s">
        <v>920</v>
      </c>
      <c r="P80" s="28">
        <v>426.99</v>
      </c>
      <c r="Q80" s="26" t="s">
        <v>921</v>
      </c>
      <c r="R80" s="28">
        <v>430.99</v>
      </c>
      <c r="S80" s="26" t="s">
        <v>922</v>
      </c>
      <c r="T80" s="28">
        <v>563.99</v>
      </c>
      <c r="U80" s="26" t="s">
        <v>923</v>
      </c>
      <c r="V80" s="28">
        <v>748.99</v>
      </c>
      <c r="W80" s="26" t="s">
        <v>924</v>
      </c>
      <c r="X80" s="28">
        <v>1074.99</v>
      </c>
      <c r="Y80" s="26" t="s">
        <v>925</v>
      </c>
      <c r="Z80" s="28">
        <v>1303.99</v>
      </c>
      <c r="AA80" s="26" t="s">
        <v>926</v>
      </c>
      <c r="AB80" s="28">
        <v>1627.99</v>
      </c>
      <c r="AC80" s="29">
        <f t="shared" si="6"/>
        <v>113.99</v>
      </c>
      <c r="AD80" s="29">
        <f t="shared" si="7"/>
        <v>1627.99</v>
      </c>
      <c r="AE80" s="29">
        <f t="shared" si="8"/>
        <v>701.39</v>
      </c>
      <c r="AF80">
        <v>15</v>
      </c>
      <c r="AG80" s="30" t="s">
        <v>156</v>
      </c>
      <c r="AH80" s="30">
        <f>COUNTIF(Offers!$C$14:$C$2024,B80)</f>
        <v>11</v>
      </c>
      <c r="AI80" s="30">
        <f>COUNTIFS(Offers!$C$14:$C$2024,B80,Offers!$L$14:$L$2024,"Open Box")</f>
        <v>0</v>
      </c>
      <c r="AJ80" s="30">
        <f>COUNTIFS(Offers!$C$14:$C$2024,B80,Offers!$L$14:$L$2024,"Refurbished")</f>
        <v>0</v>
      </c>
      <c r="AK80" s="30">
        <f>COUNTIFS(Offers!$C$14:$C$2024,B80,Offers!$L$14:$L$2024,"Used*")</f>
        <v>0</v>
      </c>
      <c r="AL80" s="30">
        <f>COUNTIFS(Offers!$C$14:$C$2024,B80,Offers!$M$14:$M$2024,"Clearance")</f>
        <v>2</v>
      </c>
      <c r="AM80" s="30">
        <f>COUNTIFS('Product Details'!$B$13:$B$1512,B80,'Product Details'!$AI$13:$AI$1512,"&lt;&gt;Active")</f>
        <v>1</v>
      </c>
      <c r="AN80" s="31">
        <f>_xlfn.MINIFS(Offers!$Q$14:$Q$2024,Offers!$C$14:$C$2024,B80)</f>
        <v>113.99</v>
      </c>
    </row>
    <row r="81" spans="1:40" ht="15.75" customHeight="1" x14ac:dyDescent="0.35">
      <c r="A81" s="26">
        <v>68</v>
      </c>
      <c r="B81" s="27" t="s">
        <v>927</v>
      </c>
      <c r="C81" s="26" t="s">
        <v>8</v>
      </c>
      <c r="D81" s="26" t="s">
        <v>928</v>
      </c>
      <c r="E81" s="26" t="s">
        <v>53</v>
      </c>
      <c r="F81" s="26" t="s">
        <v>251</v>
      </c>
      <c r="G81" s="26" t="s">
        <v>929</v>
      </c>
      <c r="H81" s="26" t="s">
        <v>712</v>
      </c>
      <c r="I81" s="26" t="s">
        <v>930</v>
      </c>
      <c r="J81" s="28">
        <v>217.99</v>
      </c>
      <c r="K81" s="26" t="s">
        <v>931</v>
      </c>
      <c r="L81" s="28">
        <v>482.99</v>
      </c>
      <c r="M81" s="26" t="s">
        <v>932</v>
      </c>
      <c r="N81" s="28">
        <v>650.99</v>
      </c>
      <c r="O81" s="26" t="s">
        <v>933</v>
      </c>
      <c r="P81" s="28">
        <v>684.99</v>
      </c>
      <c r="Q81" s="26" t="s">
        <v>934</v>
      </c>
      <c r="R81" s="28">
        <v>805.99</v>
      </c>
      <c r="S81" s="26" t="s">
        <v>935</v>
      </c>
      <c r="T81" s="28">
        <v>836.99</v>
      </c>
      <c r="U81" s="26" t="s">
        <v>936</v>
      </c>
      <c r="V81" s="28">
        <v>974.99</v>
      </c>
      <c r="W81" s="26" t="s">
        <v>937</v>
      </c>
      <c r="X81" s="28">
        <v>1360.99</v>
      </c>
      <c r="Y81" s="26" t="s">
        <v>938</v>
      </c>
      <c r="Z81" s="28">
        <v>1421.99</v>
      </c>
      <c r="AA81" s="26" t="s">
        <v>939</v>
      </c>
      <c r="AB81" s="28">
        <v>1454.99</v>
      </c>
      <c r="AC81" s="29">
        <f t="shared" si="6"/>
        <v>217.99</v>
      </c>
      <c r="AD81" s="29">
        <f t="shared" si="7"/>
        <v>1454.99</v>
      </c>
      <c r="AE81" s="29">
        <f t="shared" si="8"/>
        <v>889.29</v>
      </c>
      <c r="AF81">
        <v>14</v>
      </c>
      <c r="AG81" s="30" t="s">
        <v>170</v>
      </c>
      <c r="AH81" s="30">
        <f>COUNTIF(Offers!$C$14:$C$2024,B81)</f>
        <v>15</v>
      </c>
      <c r="AI81" s="30">
        <f>COUNTIFS(Offers!$C$14:$C$2024,B81,Offers!$L$14:$L$2024,"Open Box")</f>
        <v>3</v>
      </c>
      <c r="AJ81" s="30">
        <f>COUNTIFS(Offers!$C$14:$C$2024,B81,Offers!$L$14:$L$2024,"Refurbished")</f>
        <v>2</v>
      </c>
      <c r="AK81" s="30">
        <f>COUNTIFS(Offers!$C$14:$C$2024,B81,Offers!$L$14:$L$2024,"Used*")</f>
        <v>0</v>
      </c>
      <c r="AL81" s="30">
        <f>COUNTIFS(Offers!$C$14:$C$2024,B81,Offers!$M$14:$M$2024,"Clearance")</f>
        <v>0</v>
      </c>
      <c r="AM81" s="30">
        <f>COUNTIFS('Product Details'!$B$13:$B$1512,B81,'Product Details'!$AI$13:$AI$1512,"&lt;&gt;Active")</f>
        <v>0</v>
      </c>
      <c r="AN81" s="31">
        <f>_xlfn.MINIFS(Offers!$Q$14:$Q$2024,Offers!$C$14:$C$2024,B81)</f>
        <v>217.99</v>
      </c>
    </row>
    <row r="82" spans="1:40" ht="15.75" customHeight="1" x14ac:dyDescent="0.35">
      <c r="A82" s="26">
        <v>69</v>
      </c>
      <c r="B82" s="27" t="s">
        <v>940</v>
      </c>
      <c r="C82" s="26" t="s">
        <v>8</v>
      </c>
      <c r="D82" s="26" t="s">
        <v>941</v>
      </c>
      <c r="E82" s="26" t="s">
        <v>53</v>
      </c>
      <c r="F82" s="26" t="s">
        <v>443</v>
      </c>
      <c r="G82" s="26" t="s">
        <v>711</v>
      </c>
      <c r="H82" s="26" t="s">
        <v>712</v>
      </c>
      <c r="I82" s="26" t="s">
        <v>942</v>
      </c>
      <c r="J82" s="28">
        <v>196.99</v>
      </c>
      <c r="K82" s="26" t="s">
        <v>943</v>
      </c>
      <c r="L82" s="28">
        <v>268.99</v>
      </c>
      <c r="M82" s="26" t="s">
        <v>944</v>
      </c>
      <c r="N82" s="28">
        <v>590.99</v>
      </c>
      <c r="O82" s="26" t="s">
        <v>945</v>
      </c>
      <c r="P82" s="28">
        <v>642.99</v>
      </c>
      <c r="Q82" s="26" t="s">
        <v>946</v>
      </c>
      <c r="R82" s="28">
        <v>687.99</v>
      </c>
      <c r="S82" s="26" t="s">
        <v>947</v>
      </c>
      <c r="T82" s="28">
        <v>698.99</v>
      </c>
      <c r="U82" s="26" t="s">
        <v>948</v>
      </c>
      <c r="V82" s="28">
        <v>759.99</v>
      </c>
      <c r="W82" s="26" t="s">
        <v>949</v>
      </c>
      <c r="X82" s="28">
        <v>824.99</v>
      </c>
      <c r="Y82" s="26" t="s">
        <v>950</v>
      </c>
      <c r="Z82" s="28">
        <v>1168.99</v>
      </c>
      <c r="AA82" s="26" t="s">
        <v>951</v>
      </c>
      <c r="AB82" s="28">
        <v>1960.99</v>
      </c>
      <c r="AC82" s="29">
        <f t="shared" si="6"/>
        <v>196.99</v>
      </c>
      <c r="AD82" s="29">
        <f t="shared" si="7"/>
        <v>1960.99</v>
      </c>
      <c r="AE82" s="29">
        <f t="shared" si="8"/>
        <v>780.18999999999983</v>
      </c>
      <c r="AF82">
        <v>30</v>
      </c>
      <c r="AG82" s="30" t="s">
        <v>127</v>
      </c>
      <c r="AH82" s="30">
        <f>COUNTIF(Offers!$C$14:$C$2024,B82)</f>
        <v>14</v>
      </c>
      <c r="AI82" s="30">
        <f>COUNTIFS(Offers!$C$14:$C$2024,B82,Offers!$L$14:$L$2024,"Open Box")</f>
        <v>0</v>
      </c>
      <c r="AJ82" s="30">
        <f>COUNTIFS(Offers!$C$14:$C$2024,B82,Offers!$L$14:$L$2024,"Refurbished")</f>
        <v>4</v>
      </c>
      <c r="AK82" s="30">
        <f>COUNTIFS(Offers!$C$14:$C$2024,B82,Offers!$L$14:$L$2024,"Used*")</f>
        <v>0</v>
      </c>
      <c r="AL82" s="30">
        <f>COUNTIFS(Offers!$C$14:$C$2024,B82,Offers!$M$14:$M$2024,"Clearance")</f>
        <v>0</v>
      </c>
      <c r="AM82" s="30">
        <f>COUNTIFS('Product Details'!$B$13:$B$1512,B82,'Product Details'!$AI$13:$AI$1512,"&lt;&gt;Active")</f>
        <v>0</v>
      </c>
      <c r="AN82" s="31">
        <f>_xlfn.MINIFS(Offers!$Q$14:$Q$2024,Offers!$C$14:$C$2024,B82)</f>
        <v>196.99</v>
      </c>
    </row>
    <row r="83" spans="1:40" ht="15.75" customHeight="1" x14ac:dyDescent="0.35">
      <c r="A83" s="26">
        <v>70</v>
      </c>
      <c r="B83" s="27" t="s">
        <v>952</v>
      </c>
      <c r="C83" s="26" t="s">
        <v>8</v>
      </c>
      <c r="D83" s="26" t="s">
        <v>953</v>
      </c>
      <c r="E83" s="26" t="s">
        <v>53</v>
      </c>
      <c r="F83" s="26" t="s">
        <v>70</v>
      </c>
      <c r="G83" s="26" t="s">
        <v>954</v>
      </c>
      <c r="H83" s="26" t="s">
        <v>712</v>
      </c>
      <c r="I83" s="26" t="s">
        <v>955</v>
      </c>
      <c r="J83" s="28">
        <v>90.99</v>
      </c>
      <c r="K83" s="26" t="s">
        <v>956</v>
      </c>
      <c r="L83" s="28">
        <v>373.99</v>
      </c>
      <c r="M83" s="26" t="s">
        <v>957</v>
      </c>
      <c r="N83" s="28">
        <v>665.99</v>
      </c>
      <c r="O83" s="26" t="s">
        <v>958</v>
      </c>
      <c r="P83" s="28">
        <v>684.99</v>
      </c>
      <c r="Q83" s="26" t="s">
        <v>959</v>
      </c>
      <c r="R83" s="28">
        <v>904.99</v>
      </c>
      <c r="S83" s="26" t="s">
        <v>960</v>
      </c>
      <c r="T83" s="28">
        <v>1080.99</v>
      </c>
      <c r="U83" s="26" t="s">
        <v>961</v>
      </c>
      <c r="V83" s="28">
        <v>1130.99</v>
      </c>
      <c r="W83" s="26" t="s">
        <v>962</v>
      </c>
      <c r="X83" s="28">
        <v>1549.99</v>
      </c>
      <c r="Y83" s="26" t="s">
        <v>963</v>
      </c>
      <c r="Z83" s="28">
        <v>1687.99</v>
      </c>
      <c r="AA83" s="26" t="s">
        <v>964</v>
      </c>
      <c r="AB83" s="28">
        <v>1777.99</v>
      </c>
      <c r="AC83" s="29">
        <f t="shared" si="6"/>
        <v>90.99</v>
      </c>
      <c r="AD83" s="29">
        <f t="shared" si="7"/>
        <v>1777.99</v>
      </c>
      <c r="AE83" s="29">
        <f t="shared" si="8"/>
        <v>994.89</v>
      </c>
      <c r="AF83">
        <v>30</v>
      </c>
      <c r="AG83" s="30" t="s">
        <v>97</v>
      </c>
      <c r="AH83" s="30">
        <f>COUNTIF(Offers!$C$14:$C$2024,B83)</f>
        <v>15</v>
      </c>
      <c r="AI83" s="30">
        <f>COUNTIFS(Offers!$C$14:$C$2024,B83,Offers!$L$14:$L$2024,"Open Box")</f>
        <v>1</v>
      </c>
      <c r="AJ83" s="30">
        <f>COUNTIFS(Offers!$C$14:$C$2024,B83,Offers!$L$14:$L$2024,"Refurbished")</f>
        <v>0</v>
      </c>
      <c r="AK83" s="30">
        <f>COUNTIFS(Offers!$C$14:$C$2024,B83,Offers!$L$14:$L$2024,"Used*")</f>
        <v>3</v>
      </c>
      <c r="AL83" s="30">
        <f>COUNTIFS(Offers!$C$14:$C$2024,B83,Offers!$M$14:$M$2024,"Clearance")</f>
        <v>2</v>
      </c>
      <c r="AM83" s="30">
        <f>COUNTIFS('Product Details'!$B$13:$B$1512,B83,'Product Details'!$AI$13:$AI$1512,"&lt;&gt;Active")</f>
        <v>1</v>
      </c>
      <c r="AN83" s="31">
        <f>_xlfn.MINIFS(Offers!$Q$14:$Q$2024,Offers!$C$14:$C$2024,B83)</f>
        <v>36.99</v>
      </c>
    </row>
    <row r="84" spans="1:40" ht="15.75" customHeight="1" x14ac:dyDescent="0.35">
      <c r="A84" s="26">
        <v>71</v>
      </c>
      <c r="B84" s="27" t="s">
        <v>965</v>
      </c>
      <c r="C84" s="26" t="s">
        <v>8</v>
      </c>
      <c r="D84" s="26" t="s">
        <v>966</v>
      </c>
      <c r="E84" s="26" t="s">
        <v>53</v>
      </c>
      <c r="F84" s="26" t="s">
        <v>186</v>
      </c>
      <c r="G84" s="26" t="s">
        <v>967</v>
      </c>
      <c r="H84" s="26" t="s">
        <v>712</v>
      </c>
      <c r="I84" s="26" t="s">
        <v>968</v>
      </c>
      <c r="J84" s="28">
        <v>284.99</v>
      </c>
      <c r="K84" s="26" t="s">
        <v>969</v>
      </c>
      <c r="L84" s="28">
        <v>341.99</v>
      </c>
      <c r="M84" s="26" t="s">
        <v>970</v>
      </c>
      <c r="N84" s="28">
        <v>442.99</v>
      </c>
      <c r="O84" s="26" t="s">
        <v>971</v>
      </c>
      <c r="P84" s="28">
        <v>553.99</v>
      </c>
      <c r="Q84" s="26" t="s">
        <v>972</v>
      </c>
      <c r="R84" s="28">
        <v>578.99</v>
      </c>
      <c r="S84" s="26" t="s">
        <v>973</v>
      </c>
      <c r="T84" s="28">
        <v>733.99</v>
      </c>
      <c r="U84" s="26" t="s">
        <v>974</v>
      </c>
      <c r="V84" s="28">
        <v>898.99</v>
      </c>
      <c r="W84" s="26" t="s">
        <v>975</v>
      </c>
      <c r="X84" s="28">
        <v>929.99</v>
      </c>
      <c r="Y84" s="26" t="s">
        <v>976</v>
      </c>
      <c r="Z84" s="28">
        <v>1155.99</v>
      </c>
      <c r="AA84" s="26" t="s">
        <v>977</v>
      </c>
      <c r="AB84" s="28">
        <v>1955.99</v>
      </c>
      <c r="AC84" s="29">
        <f t="shared" si="6"/>
        <v>284.99</v>
      </c>
      <c r="AD84" s="29">
        <f t="shared" si="7"/>
        <v>1955.99</v>
      </c>
      <c r="AE84" s="29">
        <f t="shared" si="8"/>
        <v>787.78999999999985</v>
      </c>
      <c r="AF84">
        <v>30</v>
      </c>
      <c r="AG84" s="30" t="s">
        <v>67</v>
      </c>
      <c r="AH84" s="30">
        <f>COUNTIF(Offers!$C$14:$C$2024,B84)</f>
        <v>12</v>
      </c>
      <c r="AI84" s="30">
        <f>COUNTIFS(Offers!$C$14:$C$2024,B84,Offers!$L$14:$L$2024,"Open Box")</f>
        <v>0</v>
      </c>
      <c r="AJ84" s="30">
        <f>COUNTIFS(Offers!$C$14:$C$2024,B84,Offers!$L$14:$L$2024,"Refurbished")</f>
        <v>1</v>
      </c>
      <c r="AK84" s="30">
        <f>COUNTIFS(Offers!$C$14:$C$2024,B84,Offers!$L$14:$L$2024,"Used*")</f>
        <v>0</v>
      </c>
      <c r="AL84" s="30">
        <f>COUNTIFS(Offers!$C$14:$C$2024,B84,Offers!$M$14:$M$2024,"Clearance")</f>
        <v>3</v>
      </c>
      <c r="AM84" s="30">
        <f>COUNTIFS('Product Details'!$B$13:$B$1512,B84,'Product Details'!$AI$13:$AI$1512,"&lt;&gt;Active")</f>
        <v>2</v>
      </c>
      <c r="AN84" s="31">
        <f>_xlfn.MINIFS(Offers!$Q$14:$Q$2024,Offers!$C$14:$C$2024,B84)</f>
        <v>284.99</v>
      </c>
    </row>
    <row r="85" spans="1:40" ht="15.75" customHeight="1" x14ac:dyDescent="0.35">
      <c r="A85" s="26">
        <v>72</v>
      </c>
      <c r="B85" s="27" t="s">
        <v>978</v>
      </c>
      <c r="C85" s="26" t="s">
        <v>8</v>
      </c>
      <c r="D85" s="26" t="s">
        <v>979</v>
      </c>
      <c r="E85" s="26" t="s">
        <v>53</v>
      </c>
      <c r="F85" s="26" t="s">
        <v>725</v>
      </c>
      <c r="G85" s="26" t="s">
        <v>980</v>
      </c>
      <c r="H85" s="26" t="s">
        <v>712</v>
      </c>
      <c r="I85" s="26" t="s">
        <v>981</v>
      </c>
      <c r="J85" s="28">
        <v>136.99</v>
      </c>
      <c r="K85" s="26" t="s">
        <v>982</v>
      </c>
      <c r="L85" s="28">
        <v>306.99</v>
      </c>
      <c r="M85" s="26" t="s">
        <v>983</v>
      </c>
      <c r="N85" s="28">
        <v>505.99</v>
      </c>
      <c r="O85" s="26" t="s">
        <v>984</v>
      </c>
      <c r="P85" s="28">
        <v>780.99</v>
      </c>
      <c r="Q85" s="26" t="s">
        <v>985</v>
      </c>
      <c r="R85" s="28">
        <v>832.99</v>
      </c>
      <c r="S85" s="26" t="s">
        <v>986</v>
      </c>
      <c r="T85" s="28">
        <v>892.99</v>
      </c>
      <c r="U85" s="26" t="s">
        <v>987</v>
      </c>
      <c r="V85" s="28">
        <v>1015.99</v>
      </c>
      <c r="W85" s="26" t="s">
        <v>988</v>
      </c>
      <c r="X85" s="28">
        <v>1072.99</v>
      </c>
      <c r="Y85" s="26" t="s">
        <v>989</v>
      </c>
      <c r="Z85" s="28">
        <v>1102.99</v>
      </c>
      <c r="AA85" s="26" t="s">
        <v>990</v>
      </c>
      <c r="AB85" s="28">
        <v>1130.99</v>
      </c>
      <c r="AC85" s="29">
        <f t="shared" si="6"/>
        <v>136.99</v>
      </c>
      <c r="AD85" s="29">
        <f t="shared" si="7"/>
        <v>1130.99</v>
      </c>
      <c r="AE85" s="29">
        <f t="shared" si="8"/>
        <v>777.9899999999999</v>
      </c>
      <c r="AF85">
        <v>30</v>
      </c>
      <c r="AG85" s="30" t="s">
        <v>127</v>
      </c>
      <c r="AH85" s="30">
        <f>COUNTIF(Offers!$C$14:$C$2024,B85)</f>
        <v>17</v>
      </c>
      <c r="AI85" s="30">
        <f>COUNTIFS(Offers!$C$14:$C$2024,B85,Offers!$L$14:$L$2024,"Open Box")</f>
        <v>2</v>
      </c>
      <c r="AJ85" s="30">
        <f>COUNTIFS(Offers!$C$14:$C$2024,B85,Offers!$L$14:$L$2024,"Refurbished")</f>
        <v>5</v>
      </c>
      <c r="AK85" s="30">
        <f>COUNTIFS(Offers!$C$14:$C$2024,B85,Offers!$L$14:$L$2024,"Used*")</f>
        <v>0</v>
      </c>
      <c r="AL85" s="30">
        <f>COUNTIFS(Offers!$C$14:$C$2024,B85,Offers!$M$14:$M$2024,"Clearance")</f>
        <v>0</v>
      </c>
      <c r="AM85" s="30">
        <f>COUNTIFS('Product Details'!$B$13:$B$1512,B85,'Product Details'!$AI$13:$AI$1512,"&lt;&gt;Active")</f>
        <v>0</v>
      </c>
      <c r="AN85" s="31">
        <f>_xlfn.MINIFS(Offers!$Q$14:$Q$2024,Offers!$C$14:$C$2024,B85)</f>
        <v>136.99</v>
      </c>
    </row>
    <row r="86" spans="1:40" ht="15.75" customHeight="1" x14ac:dyDescent="0.35">
      <c r="A86" s="26">
        <v>73</v>
      </c>
      <c r="B86" s="27" t="s">
        <v>991</v>
      </c>
      <c r="C86" s="26" t="s">
        <v>8</v>
      </c>
      <c r="D86" s="26" t="s">
        <v>992</v>
      </c>
      <c r="E86" s="26" t="s">
        <v>53</v>
      </c>
      <c r="F86" s="26" t="s">
        <v>264</v>
      </c>
      <c r="G86" s="26" t="s">
        <v>829</v>
      </c>
      <c r="H86" s="26" t="s">
        <v>712</v>
      </c>
      <c r="I86" s="26" t="s">
        <v>993</v>
      </c>
      <c r="J86" s="28">
        <v>126.99</v>
      </c>
      <c r="K86" s="26" t="s">
        <v>994</v>
      </c>
      <c r="L86" s="28">
        <v>144.99</v>
      </c>
      <c r="M86" s="26" t="s">
        <v>995</v>
      </c>
      <c r="N86" s="28">
        <v>377.99</v>
      </c>
      <c r="O86" s="26" t="s">
        <v>996</v>
      </c>
      <c r="P86" s="28">
        <v>634.99</v>
      </c>
      <c r="Q86" s="26" t="s">
        <v>997</v>
      </c>
      <c r="R86" s="28">
        <v>868.99</v>
      </c>
      <c r="S86" s="26" t="s">
        <v>998</v>
      </c>
      <c r="T86" s="28">
        <v>1138.99</v>
      </c>
      <c r="U86" s="26" t="s">
        <v>999</v>
      </c>
      <c r="V86" s="28">
        <v>1157.99</v>
      </c>
      <c r="W86" s="26" t="s">
        <v>1000</v>
      </c>
      <c r="X86" s="28">
        <v>1198.99</v>
      </c>
      <c r="Y86" s="26" t="s">
        <v>1001</v>
      </c>
      <c r="Z86" s="28">
        <v>1711.99</v>
      </c>
      <c r="AA86" s="26" t="s">
        <v>1002</v>
      </c>
      <c r="AB86" s="28">
        <v>1785.99</v>
      </c>
      <c r="AC86" s="29">
        <f t="shared" si="6"/>
        <v>126.99</v>
      </c>
      <c r="AD86" s="29">
        <f t="shared" si="7"/>
        <v>1785.99</v>
      </c>
      <c r="AE86" s="29">
        <f t="shared" si="8"/>
        <v>914.79</v>
      </c>
      <c r="AF86">
        <v>30</v>
      </c>
      <c r="AG86" s="30" t="s">
        <v>97</v>
      </c>
      <c r="AH86" s="30">
        <f>COUNTIF(Offers!$C$14:$C$2024,B86)</f>
        <v>14</v>
      </c>
      <c r="AI86" s="30">
        <f>COUNTIFS(Offers!$C$14:$C$2024,B86,Offers!$L$14:$L$2024,"Open Box")</f>
        <v>1</v>
      </c>
      <c r="AJ86" s="30">
        <f>COUNTIFS(Offers!$C$14:$C$2024,B86,Offers!$L$14:$L$2024,"Refurbished")</f>
        <v>1</v>
      </c>
      <c r="AK86" s="30">
        <f>COUNTIFS(Offers!$C$14:$C$2024,B86,Offers!$L$14:$L$2024,"Used*")</f>
        <v>1</v>
      </c>
      <c r="AL86" s="30">
        <f>COUNTIFS(Offers!$C$14:$C$2024,B86,Offers!$M$14:$M$2024,"Clearance")</f>
        <v>2</v>
      </c>
      <c r="AM86" s="30">
        <f>COUNTIFS('Product Details'!$B$13:$B$1512,B86,'Product Details'!$AI$13:$AI$1512,"&lt;&gt;Active")</f>
        <v>1</v>
      </c>
      <c r="AN86" s="31">
        <f>_xlfn.MINIFS(Offers!$Q$14:$Q$2024,Offers!$C$14:$C$2024,B86)</f>
        <v>63.99</v>
      </c>
    </row>
    <row r="87" spans="1:40" ht="15.75" customHeight="1" x14ac:dyDescent="0.35">
      <c r="A87" s="26">
        <v>74</v>
      </c>
      <c r="B87" s="27" t="s">
        <v>1003</v>
      </c>
      <c r="C87" s="26" t="s">
        <v>8</v>
      </c>
      <c r="D87" s="26" t="s">
        <v>1004</v>
      </c>
      <c r="E87" s="26" t="s">
        <v>53</v>
      </c>
      <c r="F87" s="26" t="s">
        <v>54</v>
      </c>
      <c r="G87" s="26" t="s">
        <v>1005</v>
      </c>
      <c r="H87" s="26" t="s">
        <v>712</v>
      </c>
      <c r="I87" s="26" t="s">
        <v>1006</v>
      </c>
      <c r="J87" s="28">
        <v>193.99</v>
      </c>
      <c r="K87" s="26" t="s">
        <v>1007</v>
      </c>
      <c r="L87" s="28">
        <v>359.99</v>
      </c>
      <c r="M87" s="26" t="s">
        <v>1008</v>
      </c>
      <c r="N87" s="28">
        <v>538.99</v>
      </c>
      <c r="O87" s="26" t="s">
        <v>1009</v>
      </c>
      <c r="P87" s="28">
        <v>571.99</v>
      </c>
      <c r="Q87" s="26" t="s">
        <v>1010</v>
      </c>
      <c r="R87" s="28">
        <v>771.99</v>
      </c>
      <c r="S87" s="26" t="s">
        <v>1011</v>
      </c>
      <c r="T87" s="28">
        <v>1134.99</v>
      </c>
      <c r="U87" s="26" t="s">
        <v>1012</v>
      </c>
      <c r="V87" s="28">
        <v>1164.99</v>
      </c>
      <c r="W87" s="26" t="s">
        <v>1013</v>
      </c>
      <c r="X87" s="28">
        <v>1273.99</v>
      </c>
      <c r="Y87" s="26" t="s">
        <v>1014</v>
      </c>
      <c r="Z87" s="28">
        <v>1398.99</v>
      </c>
      <c r="AA87" s="26" t="s">
        <v>1015</v>
      </c>
      <c r="AB87" s="28">
        <v>1991.99</v>
      </c>
      <c r="AC87" s="29">
        <f t="shared" si="6"/>
        <v>193.99</v>
      </c>
      <c r="AD87" s="29">
        <f t="shared" si="7"/>
        <v>1991.99</v>
      </c>
      <c r="AE87" s="29">
        <f t="shared" si="8"/>
        <v>940.18999999999994</v>
      </c>
      <c r="AF87">
        <v>30</v>
      </c>
      <c r="AG87" s="30" t="s">
        <v>97</v>
      </c>
      <c r="AH87" s="30">
        <f>COUNTIF(Offers!$C$14:$C$2024,B87)</f>
        <v>16</v>
      </c>
      <c r="AI87" s="30">
        <f>COUNTIFS(Offers!$C$14:$C$2024,B87,Offers!$L$14:$L$2024,"Open Box")</f>
        <v>0</v>
      </c>
      <c r="AJ87" s="30">
        <f>COUNTIFS(Offers!$C$14:$C$2024,B87,Offers!$L$14:$L$2024,"Refurbished")</f>
        <v>1</v>
      </c>
      <c r="AK87" s="30">
        <f>COUNTIFS(Offers!$C$14:$C$2024,B87,Offers!$L$14:$L$2024,"Used*")</f>
        <v>5</v>
      </c>
      <c r="AL87" s="30">
        <f>COUNTIFS(Offers!$C$14:$C$2024,B87,Offers!$M$14:$M$2024,"Clearance")</f>
        <v>0</v>
      </c>
      <c r="AM87" s="30">
        <f>COUNTIFS('Product Details'!$B$13:$B$1512,B87,'Product Details'!$AI$13:$AI$1512,"&lt;&gt;Active")</f>
        <v>0</v>
      </c>
      <c r="AN87" s="31">
        <f>_xlfn.MINIFS(Offers!$Q$14:$Q$2024,Offers!$C$14:$C$2024,B87)</f>
        <v>193.99</v>
      </c>
    </row>
    <row r="88" spans="1:40" ht="15.75" customHeight="1" x14ac:dyDescent="0.35">
      <c r="A88" s="26">
        <v>75</v>
      </c>
      <c r="B88" s="27" t="s">
        <v>1016</v>
      </c>
      <c r="C88" s="26" t="s">
        <v>8</v>
      </c>
      <c r="D88" s="26" t="s">
        <v>1017</v>
      </c>
      <c r="E88" s="26" t="s">
        <v>53</v>
      </c>
      <c r="F88" s="26" t="s">
        <v>443</v>
      </c>
      <c r="G88" s="26" t="s">
        <v>1018</v>
      </c>
      <c r="H88" s="26" t="s">
        <v>712</v>
      </c>
      <c r="I88" s="26" t="s">
        <v>1019</v>
      </c>
      <c r="J88" s="28">
        <v>279.99</v>
      </c>
      <c r="K88" s="26" t="s">
        <v>1020</v>
      </c>
      <c r="L88" s="28">
        <v>291.99</v>
      </c>
      <c r="M88" s="26" t="s">
        <v>1021</v>
      </c>
      <c r="N88" s="28">
        <v>472.99</v>
      </c>
      <c r="O88" s="26" t="s">
        <v>1022</v>
      </c>
      <c r="P88" s="28">
        <v>513.99</v>
      </c>
      <c r="Q88" s="26" t="s">
        <v>1023</v>
      </c>
      <c r="R88" s="28">
        <v>882.99</v>
      </c>
      <c r="S88" s="26" t="s">
        <v>1024</v>
      </c>
      <c r="T88" s="28">
        <v>916.99</v>
      </c>
      <c r="U88" s="26" t="s">
        <v>1025</v>
      </c>
      <c r="V88" s="28">
        <v>1007.99</v>
      </c>
      <c r="W88" s="26" t="s">
        <v>1026</v>
      </c>
      <c r="X88" s="28">
        <v>1146.99</v>
      </c>
      <c r="Y88" s="26" t="s">
        <v>1027</v>
      </c>
      <c r="Z88" s="28">
        <v>1231.99</v>
      </c>
      <c r="AA88" s="26" t="s">
        <v>1028</v>
      </c>
      <c r="AB88" s="28">
        <v>1499.99</v>
      </c>
      <c r="AC88" s="29">
        <f t="shared" si="6"/>
        <v>279.99</v>
      </c>
      <c r="AD88" s="29">
        <f t="shared" si="7"/>
        <v>1499.99</v>
      </c>
      <c r="AE88" s="29">
        <f t="shared" si="8"/>
        <v>824.58999999999992</v>
      </c>
      <c r="AF88">
        <v>30</v>
      </c>
      <c r="AG88" s="30" t="s">
        <v>127</v>
      </c>
      <c r="AH88" s="30">
        <f>COUNTIF(Offers!$C$14:$C$2024,B88)</f>
        <v>17</v>
      </c>
      <c r="AI88" s="30">
        <f>COUNTIFS(Offers!$C$14:$C$2024,B88,Offers!$L$14:$L$2024,"Open Box")</f>
        <v>2</v>
      </c>
      <c r="AJ88" s="30">
        <f>COUNTIFS(Offers!$C$14:$C$2024,B88,Offers!$L$14:$L$2024,"Refurbished")</f>
        <v>5</v>
      </c>
      <c r="AK88" s="30">
        <f>COUNTIFS(Offers!$C$14:$C$2024,B88,Offers!$L$14:$L$2024,"Used*")</f>
        <v>0</v>
      </c>
      <c r="AL88" s="30">
        <f>COUNTIFS(Offers!$C$14:$C$2024,B88,Offers!$M$14:$M$2024,"Clearance")</f>
        <v>0</v>
      </c>
      <c r="AM88" s="30">
        <f>COUNTIFS('Product Details'!$B$13:$B$1512,B88,'Product Details'!$AI$13:$AI$1512,"&lt;&gt;Active")</f>
        <v>0</v>
      </c>
      <c r="AN88" s="31">
        <f>_xlfn.MINIFS(Offers!$Q$14:$Q$2024,Offers!$C$14:$C$2024,B88)</f>
        <v>228.99</v>
      </c>
    </row>
    <row r="89" spans="1:40" ht="15.75" customHeight="1" x14ac:dyDescent="0.35">
      <c r="A89" s="26">
        <v>76</v>
      </c>
      <c r="B89" s="27" t="s">
        <v>1029</v>
      </c>
      <c r="C89" s="26" t="s">
        <v>8</v>
      </c>
      <c r="D89" s="26" t="s">
        <v>1030</v>
      </c>
      <c r="E89" s="26" t="s">
        <v>53</v>
      </c>
      <c r="F89" s="26" t="s">
        <v>144</v>
      </c>
      <c r="G89" s="26" t="s">
        <v>711</v>
      </c>
      <c r="H89" s="26" t="s">
        <v>712</v>
      </c>
      <c r="I89" s="26" t="s">
        <v>1031</v>
      </c>
      <c r="J89" s="28">
        <v>175.99</v>
      </c>
      <c r="K89" s="26" t="s">
        <v>1032</v>
      </c>
      <c r="L89" s="28">
        <v>406.99</v>
      </c>
      <c r="M89" s="26" t="s">
        <v>1033</v>
      </c>
      <c r="N89" s="28">
        <v>432.99</v>
      </c>
      <c r="O89" s="26" t="s">
        <v>1034</v>
      </c>
      <c r="P89" s="28">
        <v>583.99</v>
      </c>
      <c r="Q89" s="26" t="s">
        <v>1035</v>
      </c>
      <c r="R89" s="28">
        <v>593.99</v>
      </c>
      <c r="S89" s="26" t="s">
        <v>1036</v>
      </c>
      <c r="T89" s="28">
        <v>729.99</v>
      </c>
      <c r="U89" s="26" t="s">
        <v>1037</v>
      </c>
      <c r="V89" s="28">
        <v>767.99</v>
      </c>
      <c r="W89" s="26" t="s">
        <v>1038</v>
      </c>
      <c r="X89" s="28">
        <v>843.99</v>
      </c>
      <c r="Y89" s="26" t="s">
        <v>1039</v>
      </c>
      <c r="Z89" s="28">
        <v>1100.99</v>
      </c>
      <c r="AA89" s="26" t="s">
        <v>1040</v>
      </c>
      <c r="AB89" s="28">
        <v>1402.99</v>
      </c>
      <c r="AC89" s="29">
        <f t="shared" si="6"/>
        <v>175.99</v>
      </c>
      <c r="AD89" s="29">
        <f t="shared" si="7"/>
        <v>1402.99</v>
      </c>
      <c r="AE89" s="29">
        <f t="shared" si="8"/>
        <v>703.9899999999999</v>
      </c>
      <c r="AF89">
        <v>30</v>
      </c>
      <c r="AG89" s="30" t="s">
        <v>67</v>
      </c>
      <c r="AH89" s="30">
        <f>COUNTIF(Offers!$C$14:$C$2024,B89)</f>
        <v>13</v>
      </c>
      <c r="AI89" s="30">
        <f>COUNTIFS(Offers!$C$14:$C$2024,B89,Offers!$L$14:$L$2024,"Open Box")</f>
        <v>0</v>
      </c>
      <c r="AJ89" s="30">
        <f>COUNTIFS(Offers!$C$14:$C$2024,B89,Offers!$L$14:$L$2024,"Refurbished")</f>
        <v>1</v>
      </c>
      <c r="AK89" s="30">
        <f>COUNTIFS(Offers!$C$14:$C$2024,B89,Offers!$L$14:$L$2024,"Used*")</f>
        <v>1</v>
      </c>
      <c r="AL89" s="30">
        <f>COUNTIFS(Offers!$C$14:$C$2024,B89,Offers!$M$14:$M$2024,"Clearance")</f>
        <v>5</v>
      </c>
      <c r="AM89" s="30">
        <f>COUNTIFS('Product Details'!$B$13:$B$1512,B89,'Product Details'!$AI$13:$AI$1512,"&lt;&gt;Active")</f>
        <v>4</v>
      </c>
      <c r="AN89" s="31">
        <f>_xlfn.MINIFS(Offers!$Q$14:$Q$2024,Offers!$C$14:$C$2024,B89)</f>
        <v>175.99</v>
      </c>
    </row>
    <row r="90" spans="1:40" ht="15.75" customHeight="1" x14ac:dyDescent="0.35">
      <c r="A90" s="26">
        <v>77</v>
      </c>
      <c r="B90" s="27" t="s">
        <v>1041</v>
      </c>
      <c r="C90" s="26" t="s">
        <v>8</v>
      </c>
      <c r="D90" s="26" t="s">
        <v>1042</v>
      </c>
      <c r="E90" s="26" t="s">
        <v>53</v>
      </c>
      <c r="F90" s="26" t="s">
        <v>115</v>
      </c>
      <c r="G90" s="26" t="s">
        <v>1043</v>
      </c>
      <c r="H90" s="26" t="s">
        <v>712</v>
      </c>
      <c r="I90" s="26" t="s">
        <v>1044</v>
      </c>
      <c r="J90" s="28">
        <v>154.99</v>
      </c>
      <c r="K90" s="26" t="s">
        <v>1045</v>
      </c>
      <c r="L90" s="28">
        <v>312.99</v>
      </c>
      <c r="M90" s="26" t="s">
        <v>1046</v>
      </c>
      <c r="N90" s="28">
        <v>432.99</v>
      </c>
      <c r="O90" s="26" t="s">
        <v>1047</v>
      </c>
      <c r="P90" s="28">
        <v>435.99</v>
      </c>
      <c r="Q90" s="26" t="s">
        <v>1048</v>
      </c>
      <c r="R90" s="28">
        <v>462.99</v>
      </c>
      <c r="S90" s="26" t="s">
        <v>1049</v>
      </c>
      <c r="T90" s="28">
        <v>617.99</v>
      </c>
      <c r="U90" s="26" t="s">
        <v>1050</v>
      </c>
      <c r="V90" s="28">
        <v>1148.99</v>
      </c>
      <c r="W90" s="26" t="s">
        <v>1051</v>
      </c>
      <c r="X90" s="28">
        <v>1239.99</v>
      </c>
      <c r="Y90" s="26" t="s">
        <v>1052</v>
      </c>
      <c r="Z90" s="28">
        <v>1440.99</v>
      </c>
      <c r="AA90" s="26" t="s">
        <v>1053</v>
      </c>
      <c r="AB90" s="28">
        <v>1493.99</v>
      </c>
      <c r="AC90" s="29">
        <f t="shared" si="6"/>
        <v>154.99</v>
      </c>
      <c r="AD90" s="29">
        <f t="shared" si="7"/>
        <v>1493.99</v>
      </c>
      <c r="AE90" s="29">
        <f t="shared" si="8"/>
        <v>774.18999999999994</v>
      </c>
      <c r="AF90">
        <v>15</v>
      </c>
      <c r="AG90" s="30" t="s">
        <v>97</v>
      </c>
      <c r="AH90" s="30">
        <f>COUNTIF(Offers!$C$14:$C$2024,B90)</f>
        <v>13</v>
      </c>
      <c r="AI90" s="30">
        <f>COUNTIFS(Offers!$C$14:$C$2024,B90,Offers!$L$14:$L$2024,"Open Box")</f>
        <v>1</v>
      </c>
      <c r="AJ90" s="30">
        <f>COUNTIFS(Offers!$C$14:$C$2024,B90,Offers!$L$14:$L$2024,"Refurbished")</f>
        <v>0</v>
      </c>
      <c r="AK90" s="30">
        <f>COUNTIFS(Offers!$C$14:$C$2024,B90,Offers!$L$14:$L$2024,"Used*")</f>
        <v>2</v>
      </c>
      <c r="AL90" s="30">
        <f>COUNTIFS(Offers!$C$14:$C$2024,B90,Offers!$M$14:$M$2024,"Clearance")</f>
        <v>1</v>
      </c>
      <c r="AM90" s="30">
        <f>COUNTIFS('Product Details'!$B$13:$B$1512,B90,'Product Details'!$AI$13:$AI$1512,"&lt;&gt;Active")</f>
        <v>1</v>
      </c>
      <c r="AN90" s="31">
        <f>_xlfn.MINIFS(Offers!$Q$14:$Q$2024,Offers!$C$14:$C$2024,B90)</f>
        <v>154.99</v>
      </c>
    </row>
    <row r="91" spans="1:40" ht="15.75" customHeight="1" x14ac:dyDescent="0.35">
      <c r="A91" s="26">
        <v>78</v>
      </c>
      <c r="B91" s="27" t="s">
        <v>1054</v>
      </c>
      <c r="C91" s="26" t="s">
        <v>8</v>
      </c>
      <c r="D91" s="26" t="s">
        <v>1055</v>
      </c>
      <c r="E91" s="26" t="s">
        <v>53</v>
      </c>
      <c r="F91" s="26" t="s">
        <v>290</v>
      </c>
      <c r="G91" s="26" t="s">
        <v>1056</v>
      </c>
      <c r="H91" s="26" t="s">
        <v>712</v>
      </c>
      <c r="I91" s="26" t="s">
        <v>1057</v>
      </c>
      <c r="J91" s="28">
        <v>151.99</v>
      </c>
      <c r="K91" s="26" t="s">
        <v>1058</v>
      </c>
      <c r="L91" s="28">
        <v>294.99</v>
      </c>
      <c r="M91" s="26" t="s">
        <v>1059</v>
      </c>
      <c r="N91" s="28">
        <v>401.99</v>
      </c>
      <c r="O91" s="26" t="s">
        <v>1060</v>
      </c>
      <c r="P91" s="28">
        <v>606.99</v>
      </c>
      <c r="Q91" s="26" t="s">
        <v>1061</v>
      </c>
      <c r="R91" s="28">
        <v>699.99</v>
      </c>
      <c r="S91" s="26" t="s">
        <v>1062</v>
      </c>
      <c r="T91" s="28">
        <v>867.99</v>
      </c>
      <c r="U91" s="26" t="s">
        <v>1063</v>
      </c>
      <c r="V91" s="28">
        <v>1043.99</v>
      </c>
      <c r="W91" s="26" t="s">
        <v>1064</v>
      </c>
      <c r="X91" s="28">
        <v>1150.99</v>
      </c>
      <c r="Y91" s="26" t="s">
        <v>1065</v>
      </c>
      <c r="Z91" s="28">
        <v>1575.99</v>
      </c>
      <c r="AA91" s="26" t="s">
        <v>1066</v>
      </c>
      <c r="AB91" s="28">
        <v>2133.9899999999998</v>
      </c>
      <c r="AC91" s="29">
        <f t="shared" si="6"/>
        <v>151.99</v>
      </c>
      <c r="AD91" s="29">
        <f t="shared" si="7"/>
        <v>2133.9899999999998</v>
      </c>
      <c r="AE91" s="29">
        <f t="shared" si="8"/>
        <v>892.88999999999976</v>
      </c>
      <c r="AF91">
        <v>15</v>
      </c>
      <c r="AG91" s="30" t="s">
        <v>170</v>
      </c>
      <c r="AH91" s="30">
        <f>COUNTIF(Offers!$C$14:$C$2024,B91)</f>
        <v>15</v>
      </c>
      <c r="AI91" s="30">
        <f>COUNTIFS(Offers!$C$14:$C$2024,B91,Offers!$L$14:$L$2024,"Open Box")</f>
        <v>2</v>
      </c>
      <c r="AJ91" s="30">
        <f>COUNTIFS(Offers!$C$14:$C$2024,B91,Offers!$L$14:$L$2024,"Refurbished")</f>
        <v>3</v>
      </c>
      <c r="AK91" s="30">
        <f>COUNTIFS(Offers!$C$14:$C$2024,B91,Offers!$L$14:$L$2024,"Used*")</f>
        <v>0</v>
      </c>
      <c r="AL91" s="30">
        <f>COUNTIFS(Offers!$C$14:$C$2024,B91,Offers!$M$14:$M$2024,"Clearance")</f>
        <v>0</v>
      </c>
      <c r="AM91" s="30">
        <f>COUNTIFS('Product Details'!$B$13:$B$1512,B91,'Product Details'!$AI$13:$AI$1512,"&lt;&gt;Active")</f>
        <v>0</v>
      </c>
      <c r="AN91" s="31">
        <f>_xlfn.MINIFS(Offers!$Q$14:$Q$2024,Offers!$C$14:$C$2024,B91)</f>
        <v>126.99</v>
      </c>
    </row>
    <row r="92" spans="1:40" ht="15.75" customHeight="1" x14ac:dyDescent="0.35">
      <c r="A92" s="26">
        <v>79</v>
      </c>
      <c r="B92" s="27" t="s">
        <v>1067</v>
      </c>
      <c r="C92" s="26" t="s">
        <v>8</v>
      </c>
      <c r="D92" s="26" t="s">
        <v>1068</v>
      </c>
      <c r="E92" s="26" t="s">
        <v>53</v>
      </c>
      <c r="F92" s="26" t="s">
        <v>482</v>
      </c>
      <c r="G92" s="26" t="s">
        <v>778</v>
      </c>
      <c r="H92" s="26" t="s">
        <v>712</v>
      </c>
      <c r="I92" s="26" t="s">
        <v>1069</v>
      </c>
      <c r="J92" s="28">
        <v>159.99</v>
      </c>
      <c r="K92" s="26" t="s">
        <v>1070</v>
      </c>
      <c r="L92" s="28">
        <v>365.99</v>
      </c>
      <c r="M92" s="26" t="s">
        <v>1071</v>
      </c>
      <c r="N92" s="28">
        <v>373.99</v>
      </c>
      <c r="O92" s="26" t="s">
        <v>1072</v>
      </c>
      <c r="P92" s="28">
        <v>526.99</v>
      </c>
      <c r="Q92" s="26" t="s">
        <v>1073</v>
      </c>
      <c r="R92" s="28">
        <v>557.99</v>
      </c>
      <c r="S92" s="26" t="s">
        <v>1074</v>
      </c>
      <c r="T92" s="28">
        <v>756.99</v>
      </c>
      <c r="U92" s="26" t="s">
        <v>1075</v>
      </c>
      <c r="V92" s="28">
        <v>842.99</v>
      </c>
      <c r="W92" s="26" t="s">
        <v>1076</v>
      </c>
      <c r="X92" s="28">
        <v>945.99</v>
      </c>
      <c r="Y92" s="26" t="s">
        <v>1077</v>
      </c>
      <c r="Z92" s="28">
        <v>1164.99</v>
      </c>
      <c r="AA92" s="26" t="s">
        <v>1078</v>
      </c>
      <c r="AB92" s="28">
        <v>1836.99</v>
      </c>
      <c r="AC92" s="29">
        <f t="shared" si="6"/>
        <v>159.99</v>
      </c>
      <c r="AD92" s="29">
        <f t="shared" si="7"/>
        <v>1836.99</v>
      </c>
      <c r="AE92" s="29">
        <f t="shared" si="8"/>
        <v>753.29</v>
      </c>
      <c r="AF92">
        <v>30</v>
      </c>
      <c r="AG92" s="30" t="s">
        <v>170</v>
      </c>
      <c r="AH92" s="30">
        <f>COUNTIF(Offers!$C$14:$C$2024,B92)</f>
        <v>15</v>
      </c>
      <c r="AI92" s="30">
        <f>COUNTIFS(Offers!$C$14:$C$2024,B92,Offers!$L$14:$L$2024,"Open Box")</f>
        <v>1</v>
      </c>
      <c r="AJ92" s="30">
        <f>COUNTIFS(Offers!$C$14:$C$2024,B92,Offers!$L$14:$L$2024,"Refurbished")</f>
        <v>4</v>
      </c>
      <c r="AK92" s="30">
        <f>COUNTIFS(Offers!$C$14:$C$2024,B92,Offers!$L$14:$L$2024,"Used*")</f>
        <v>0</v>
      </c>
      <c r="AL92" s="30">
        <f>COUNTIFS(Offers!$C$14:$C$2024,B92,Offers!$M$14:$M$2024,"Clearance")</f>
        <v>0</v>
      </c>
      <c r="AM92" s="30">
        <f>COUNTIFS('Product Details'!$B$13:$B$1512,B92,'Product Details'!$AI$13:$AI$1512,"&lt;&gt;Active")</f>
        <v>0</v>
      </c>
      <c r="AN92" s="31">
        <f>_xlfn.MINIFS(Offers!$Q$14:$Q$2024,Offers!$C$14:$C$2024,B92)</f>
        <v>131.99</v>
      </c>
    </row>
    <row r="93" spans="1:40" ht="15.75" customHeight="1" x14ac:dyDescent="0.35">
      <c r="A93" s="26">
        <v>80</v>
      </c>
      <c r="B93" s="27" t="s">
        <v>1079</v>
      </c>
      <c r="C93" s="26" t="s">
        <v>8</v>
      </c>
      <c r="D93" s="26" t="s">
        <v>1080</v>
      </c>
      <c r="E93" s="26" t="s">
        <v>53</v>
      </c>
      <c r="F93" s="26" t="s">
        <v>100</v>
      </c>
      <c r="G93" s="26" t="s">
        <v>1081</v>
      </c>
      <c r="H93" s="26" t="s">
        <v>712</v>
      </c>
      <c r="I93" s="26" t="s">
        <v>1082</v>
      </c>
      <c r="J93" s="28">
        <v>174.99</v>
      </c>
      <c r="K93" s="26" t="s">
        <v>1083</v>
      </c>
      <c r="L93" s="28">
        <v>393.99</v>
      </c>
      <c r="M93" s="26" t="s">
        <v>1084</v>
      </c>
      <c r="N93" s="28">
        <v>486.99</v>
      </c>
      <c r="O93" s="26" t="s">
        <v>1085</v>
      </c>
      <c r="P93" s="28">
        <v>662.99</v>
      </c>
      <c r="Q93" s="26" t="s">
        <v>1086</v>
      </c>
      <c r="R93" s="28">
        <v>726.99</v>
      </c>
      <c r="S93" s="26" t="s">
        <v>1087</v>
      </c>
      <c r="T93" s="28">
        <v>974.99</v>
      </c>
      <c r="U93" s="26" t="s">
        <v>1088</v>
      </c>
      <c r="V93" s="28">
        <v>1150.99</v>
      </c>
      <c r="W93" s="26" t="s">
        <v>1089</v>
      </c>
      <c r="X93" s="28">
        <v>1152.99</v>
      </c>
      <c r="Y93" s="26" t="s">
        <v>1090</v>
      </c>
      <c r="Z93" s="28">
        <v>1472.99</v>
      </c>
      <c r="AA93" s="26" t="s">
        <v>1091</v>
      </c>
      <c r="AB93" s="28">
        <v>2005.99</v>
      </c>
      <c r="AC93" s="29">
        <f t="shared" si="6"/>
        <v>174.99</v>
      </c>
      <c r="AD93" s="29">
        <f t="shared" si="7"/>
        <v>2005.99</v>
      </c>
      <c r="AE93" s="29">
        <f t="shared" si="8"/>
        <v>920.39</v>
      </c>
      <c r="AF93">
        <v>30</v>
      </c>
      <c r="AG93" s="30" t="s">
        <v>170</v>
      </c>
      <c r="AH93" s="30">
        <f>COUNTIF(Offers!$C$14:$C$2024,B93)</f>
        <v>15</v>
      </c>
      <c r="AI93" s="30">
        <f>COUNTIFS(Offers!$C$14:$C$2024,B93,Offers!$L$14:$L$2024,"Open Box")</f>
        <v>3</v>
      </c>
      <c r="AJ93" s="30">
        <f>COUNTIFS(Offers!$C$14:$C$2024,B93,Offers!$L$14:$L$2024,"Refurbished")</f>
        <v>1</v>
      </c>
      <c r="AK93" s="30">
        <f>COUNTIFS(Offers!$C$14:$C$2024,B93,Offers!$L$14:$L$2024,"Used*")</f>
        <v>1</v>
      </c>
      <c r="AL93" s="30">
        <f>COUNTIFS(Offers!$C$14:$C$2024,B93,Offers!$M$14:$M$2024,"Clearance")</f>
        <v>0</v>
      </c>
      <c r="AM93" s="30">
        <f>COUNTIFS('Product Details'!$B$13:$B$1512,B93,'Product Details'!$AI$13:$AI$1512,"&lt;&gt;Active")</f>
        <v>0</v>
      </c>
      <c r="AN93" s="31">
        <f>_xlfn.MINIFS(Offers!$Q$14:$Q$2024,Offers!$C$14:$C$2024,B93)</f>
        <v>174.99</v>
      </c>
    </row>
    <row r="94" spans="1:40" ht="15.75" customHeight="1" x14ac:dyDescent="0.35">
      <c r="A94" s="26">
        <v>81</v>
      </c>
      <c r="B94" s="27" t="s">
        <v>1092</v>
      </c>
      <c r="C94" s="26" t="s">
        <v>8</v>
      </c>
      <c r="D94" s="26" t="s">
        <v>1093</v>
      </c>
      <c r="E94" s="26" t="s">
        <v>53</v>
      </c>
      <c r="F94" s="26" t="s">
        <v>70</v>
      </c>
      <c r="G94" s="26" t="s">
        <v>1094</v>
      </c>
      <c r="H94" s="26" t="s">
        <v>712</v>
      </c>
      <c r="I94" s="26" t="s">
        <v>1095</v>
      </c>
      <c r="J94" s="28">
        <v>83.99</v>
      </c>
      <c r="K94" s="26" t="s">
        <v>1096</v>
      </c>
      <c r="L94" s="28">
        <v>297.99</v>
      </c>
      <c r="M94" s="26" t="s">
        <v>1097</v>
      </c>
      <c r="N94" s="28">
        <v>347.99</v>
      </c>
      <c r="O94" s="26" t="s">
        <v>1098</v>
      </c>
      <c r="P94" s="28">
        <v>509.99</v>
      </c>
      <c r="Q94" s="26" t="s">
        <v>1099</v>
      </c>
      <c r="R94" s="28">
        <v>576.99</v>
      </c>
      <c r="S94" s="26" t="s">
        <v>1100</v>
      </c>
      <c r="T94" s="28">
        <v>824.99</v>
      </c>
      <c r="U94" s="26" t="s">
        <v>1101</v>
      </c>
      <c r="V94" s="28">
        <v>1129.99</v>
      </c>
      <c r="W94" s="26" t="s">
        <v>1102</v>
      </c>
      <c r="X94" s="28">
        <v>1499.99</v>
      </c>
      <c r="Y94" s="26" t="s">
        <v>1103</v>
      </c>
      <c r="Z94" s="28">
        <v>1756.99</v>
      </c>
      <c r="AA94" s="26" t="s">
        <v>1104</v>
      </c>
      <c r="AB94" s="28">
        <v>1792.99</v>
      </c>
      <c r="AC94" s="29">
        <f t="shared" si="6"/>
        <v>83.99</v>
      </c>
      <c r="AD94" s="29">
        <f t="shared" si="7"/>
        <v>1792.99</v>
      </c>
      <c r="AE94" s="29">
        <f t="shared" si="8"/>
        <v>882.18999999999994</v>
      </c>
      <c r="AF94">
        <v>30</v>
      </c>
      <c r="AG94" s="30" t="s">
        <v>156</v>
      </c>
      <c r="AH94" s="30">
        <f>COUNTIF(Offers!$C$14:$C$2024,B94)</f>
        <v>10</v>
      </c>
      <c r="AI94" s="30">
        <f>COUNTIFS(Offers!$C$14:$C$2024,B94,Offers!$L$14:$L$2024,"Open Box")</f>
        <v>0</v>
      </c>
      <c r="AJ94" s="30">
        <f>COUNTIFS(Offers!$C$14:$C$2024,B94,Offers!$L$14:$L$2024,"Refurbished")</f>
        <v>0</v>
      </c>
      <c r="AK94" s="30">
        <f>COUNTIFS(Offers!$C$14:$C$2024,B94,Offers!$L$14:$L$2024,"Used*")</f>
        <v>0</v>
      </c>
      <c r="AL94" s="30">
        <f>COUNTIFS(Offers!$C$14:$C$2024,B94,Offers!$M$14:$M$2024,"Clearance")</f>
        <v>0</v>
      </c>
      <c r="AM94" s="30">
        <f>COUNTIFS('Product Details'!$B$13:$B$1512,B94,'Product Details'!$AI$13:$AI$1512,"&lt;&gt;Active")</f>
        <v>0</v>
      </c>
      <c r="AN94" s="31">
        <f>_xlfn.MINIFS(Offers!$Q$14:$Q$2024,Offers!$C$14:$C$2024,B94)</f>
        <v>83.99</v>
      </c>
    </row>
    <row r="95" spans="1:40" ht="15.75" customHeight="1" x14ac:dyDescent="0.35">
      <c r="A95" s="26">
        <v>82</v>
      </c>
      <c r="B95" s="27" t="s">
        <v>1105</v>
      </c>
      <c r="C95" s="26" t="s">
        <v>8</v>
      </c>
      <c r="D95" s="26" t="s">
        <v>1106</v>
      </c>
      <c r="E95" s="26" t="s">
        <v>53</v>
      </c>
      <c r="F95" s="26" t="s">
        <v>100</v>
      </c>
      <c r="G95" s="26" t="s">
        <v>891</v>
      </c>
      <c r="H95" s="26" t="s">
        <v>712</v>
      </c>
      <c r="I95" s="26" t="s">
        <v>1107</v>
      </c>
      <c r="J95" s="28">
        <v>113.99</v>
      </c>
      <c r="K95" s="26" t="s">
        <v>1108</v>
      </c>
      <c r="L95" s="28">
        <v>293.99</v>
      </c>
      <c r="M95" s="26" t="s">
        <v>1109</v>
      </c>
      <c r="N95" s="28">
        <v>347.99</v>
      </c>
      <c r="O95" s="26" t="s">
        <v>1110</v>
      </c>
      <c r="P95" s="28">
        <v>382.99</v>
      </c>
      <c r="Q95" s="26" t="s">
        <v>1111</v>
      </c>
      <c r="R95" s="28">
        <v>599.99</v>
      </c>
      <c r="S95" s="26" t="s">
        <v>1112</v>
      </c>
      <c r="T95" s="28">
        <v>658.99</v>
      </c>
      <c r="U95" s="26" t="s">
        <v>1113</v>
      </c>
      <c r="V95" s="28">
        <v>780.99</v>
      </c>
      <c r="W95" s="26" t="s">
        <v>1114</v>
      </c>
      <c r="X95" s="28">
        <v>793.99</v>
      </c>
      <c r="Y95" s="26" t="s">
        <v>1115</v>
      </c>
      <c r="Z95" s="28">
        <v>1068.99</v>
      </c>
      <c r="AA95" s="26" t="s">
        <v>1116</v>
      </c>
      <c r="AB95" s="28">
        <v>1909.99</v>
      </c>
      <c r="AC95" s="29">
        <f t="shared" si="6"/>
        <v>113.99</v>
      </c>
      <c r="AD95" s="29">
        <f t="shared" si="7"/>
        <v>1909.99</v>
      </c>
      <c r="AE95" s="29">
        <f t="shared" si="8"/>
        <v>695.18999999999994</v>
      </c>
      <c r="AF95">
        <v>45</v>
      </c>
      <c r="AG95" s="30" t="s">
        <v>97</v>
      </c>
      <c r="AH95" s="30">
        <f>COUNTIF(Offers!$C$14:$C$2024,B95)</f>
        <v>14</v>
      </c>
      <c r="AI95" s="30">
        <f>COUNTIFS(Offers!$C$14:$C$2024,B95,Offers!$L$14:$L$2024,"Open Box")</f>
        <v>1</v>
      </c>
      <c r="AJ95" s="30">
        <f>COUNTIFS(Offers!$C$14:$C$2024,B95,Offers!$L$14:$L$2024,"Refurbished")</f>
        <v>1</v>
      </c>
      <c r="AK95" s="30">
        <f>COUNTIFS(Offers!$C$14:$C$2024,B95,Offers!$L$14:$L$2024,"Used*")</f>
        <v>2</v>
      </c>
      <c r="AL95" s="30">
        <f>COUNTIFS(Offers!$C$14:$C$2024,B95,Offers!$M$14:$M$2024,"Clearance")</f>
        <v>0</v>
      </c>
      <c r="AM95" s="30">
        <f>COUNTIFS('Product Details'!$B$13:$B$1512,B95,'Product Details'!$AI$13:$AI$1512,"&lt;&gt;Active")</f>
        <v>0</v>
      </c>
      <c r="AN95" s="31">
        <f>_xlfn.MINIFS(Offers!$Q$14:$Q$2024,Offers!$C$14:$C$2024,B95)</f>
        <v>54.99</v>
      </c>
    </row>
    <row r="96" spans="1:40" ht="15.75" customHeight="1" x14ac:dyDescent="0.35">
      <c r="A96" s="26">
        <v>83</v>
      </c>
      <c r="B96" s="27" t="s">
        <v>1117</v>
      </c>
      <c r="C96" s="26" t="s">
        <v>8</v>
      </c>
      <c r="D96" s="26" t="s">
        <v>1118</v>
      </c>
      <c r="E96" s="26" t="s">
        <v>53</v>
      </c>
      <c r="F96" s="26" t="s">
        <v>130</v>
      </c>
      <c r="G96" s="26" t="s">
        <v>726</v>
      </c>
      <c r="H96" s="26" t="s">
        <v>712</v>
      </c>
      <c r="I96" s="26" t="s">
        <v>1119</v>
      </c>
      <c r="J96" s="28">
        <v>125.99</v>
      </c>
      <c r="K96" s="26" t="s">
        <v>1120</v>
      </c>
      <c r="L96" s="28">
        <v>241.99</v>
      </c>
      <c r="M96" s="26" t="s">
        <v>1121</v>
      </c>
      <c r="N96" s="28">
        <v>497.99</v>
      </c>
      <c r="O96" s="26" t="s">
        <v>1122</v>
      </c>
      <c r="P96" s="28">
        <v>589.99</v>
      </c>
      <c r="Q96" s="26" t="s">
        <v>1123</v>
      </c>
      <c r="R96" s="28">
        <v>768.99</v>
      </c>
      <c r="S96" s="26" t="s">
        <v>1124</v>
      </c>
      <c r="T96" s="28">
        <v>803.99</v>
      </c>
      <c r="U96" s="26" t="s">
        <v>1125</v>
      </c>
      <c r="V96" s="28">
        <v>890.99</v>
      </c>
      <c r="W96" s="26" t="s">
        <v>1126</v>
      </c>
      <c r="X96" s="28">
        <v>954.99</v>
      </c>
      <c r="Y96" s="26" t="s">
        <v>1127</v>
      </c>
      <c r="Z96" s="28">
        <v>1258.99</v>
      </c>
      <c r="AA96" s="26" t="s">
        <v>1128</v>
      </c>
      <c r="AB96" s="28">
        <v>1708.99</v>
      </c>
      <c r="AC96" s="29">
        <f t="shared" si="6"/>
        <v>125.99</v>
      </c>
      <c r="AD96" s="29">
        <f t="shared" si="7"/>
        <v>1708.99</v>
      </c>
      <c r="AE96" s="29">
        <f t="shared" si="8"/>
        <v>784.28999999999985</v>
      </c>
      <c r="AF96">
        <v>30</v>
      </c>
      <c r="AG96" s="30" t="s">
        <v>67</v>
      </c>
      <c r="AH96" s="30">
        <f>COUNTIF(Offers!$C$14:$C$2024,B96)</f>
        <v>12</v>
      </c>
      <c r="AI96" s="30">
        <f>COUNTIFS(Offers!$C$14:$C$2024,B96,Offers!$L$14:$L$2024,"Open Box")</f>
        <v>0</v>
      </c>
      <c r="AJ96" s="30">
        <f>COUNTIFS(Offers!$C$14:$C$2024,B96,Offers!$L$14:$L$2024,"Refurbished")</f>
        <v>1</v>
      </c>
      <c r="AK96" s="30">
        <f>COUNTIFS(Offers!$C$14:$C$2024,B96,Offers!$L$14:$L$2024,"Used*")</f>
        <v>0</v>
      </c>
      <c r="AL96" s="30">
        <f>COUNTIFS(Offers!$C$14:$C$2024,B96,Offers!$M$14:$M$2024,"Clearance")</f>
        <v>3</v>
      </c>
      <c r="AM96" s="30">
        <f>COUNTIFS('Product Details'!$B$13:$B$1512,B96,'Product Details'!$AI$13:$AI$1512,"&lt;&gt;Active")</f>
        <v>2</v>
      </c>
      <c r="AN96" s="31">
        <f>_xlfn.MINIFS(Offers!$Q$14:$Q$2024,Offers!$C$14:$C$2024,B96)</f>
        <v>125.99</v>
      </c>
    </row>
    <row r="97" spans="1:40" ht="15.75" customHeight="1" x14ac:dyDescent="0.35">
      <c r="A97" s="26">
        <v>84</v>
      </c>
      <c r="B97" s="27" t="s">
        <v>1129</v>
      </c>
      <c r="C97" s="26" t="s">
        <v>8</v>
      </c>
      <c r="D97" s="26" t="s">
        <v>1130</v>
      </c>
      <c r="E97" s="26" t="s">
        <v>53</v>
      </c>
      <c r="F97" s="26" t="s">
        <v>251</v>
      </c>
      <c r="G97" s="26" t="s">
        <v>1131</v>
      </c>
      <c r="H97" s="26" t="s">
        <v>712</v>
      </c>
      <c r="I97" s="26" t="s">
        <v>1132</v>
      </c>
      <c r="J97" s="28">
        <v>106.99</v>
      </c>
      <c r="K97" s="26" t="s">
        <v>1133</v>
      </c>
      <c r="L97" s="28">
        <v>277.99</v>
      </c>
      <c r="M97" s="26" t="s">
        <v>1134</v>
      </c>
      <c r="N97" s="28">
        <v>410.99</v>
      </c>
      <c r="O97" s="26" t="s">
        <v>1135</v>
      </c>
      <c r="P97" s="28">
        <v>427.99</v>
      </c>
      <c r="Q97" s="26" t="s">
        <v>1136</v>
      </c>
      <c r="R97" s="28">
        <v>457.99</v>
      </c>
      <c r="S97" s="26" t="s">
        <v>1137</v>
      </c>
      <c r="T97" s="28">
        <v>502.99</v>
      </c>
      <c r="U97" s="26" t="s">
        <v>1138</v>
      </c>
      <c r="V97" s="28">
        <v>587.99</v>
      </c>
      <c r="W97" s="26" t="s">
        <v>1139</v>
      </c>
      <c r="X97" s="28">
        <v>1048.99</v>
      </c>
      <c r="Y97" s="26" t="s">
        <v>1140</v>
      </c>
      <c r="Z97" s="28">
        <v>1052.99</v>
      </c>
      <c r="AA97" s="26" t="s">
        <v>1141</v>
      </c>
      <c r="AB97" s="28">
        <v>1873.99</v>
      </c>
      <c r="AC97" s="29">
        <f t="shared" si="6"/>
        <v>106.99</v>
      </c>
      <c r="AD97" s="29">
        <f t="shared" si="7"/>
        <v>1873.99</v>
      </c>
      <c r="AE97" s="29">
        <f t="shared" si="8"/>
        <v>674.89</v>
      </c>
      <c r="AF97">
        <v>60</v>
      </c>
      <c r="AG97" s="30" t="s">
        <v>67</v>
      </c>
      <c r="AH97" s="30">
        <f>COUNTIF(Offers!$C$14:$C$2024,B97)</f>
        <v>15</v>
      </c>
      <c r="AI97" s="30">
        <f>COUNTIFS(Offers!$C$14:$C$2024,B97,Offers!$L$14:$L$2024,"Open Box")</f>
        <v>0</v>
      </c>
      <c r="AJ97" s="30">
        <f>COUNTIFS(Offers!$C$14:$C$2024,B97,Offers!$L$14:$L$2024,"Refurbished")</f>
        <v>4</v>
      </c>
      <c r="AK97" s="30">
        <f>COUNTIFS(Offers!$C$14:$C$2024,B97,Offers!$L$14:$L$2024,"Used*")</f>
        <v>0</v>
      </c>
      <c r="AL97" s="30">
        <f>COUNTIFS(Offers!$C$14:$C$2024,B97,Offers!$M$14:$M$2024,"Clearance")</f>
        <v>2</v>
      </c>
      <c r="AM97" s="30">
        <f>COUNTIFS('Product Details'!$B$13:$B$1512,B97,'Product Details'!$AI$13:$AI$1512,"&lt;&gt;Active")</f>
        <v>1</v>
      </c>
      <c r="AN97" s="31">
        <f>_xlfn.MINIFS(Offers!$Q$14:$Q$2024,Offers!$C$14:$C$2024,B97)</f>
        <v>106.99</v>
      </c>
    </row>
    <row r="98" spans="1:40" ht="15.75" customHeight="1" x14ac:dyDescent="0.35">
      <c r="A98" s="26">
        <v>85</v>
      </c>
      <c r="B98" s="27" t="s">
        <v>1142</v>
      </c>
      <c r="C98" s="26" t="s">
        <v>8</v>
      </c>
      <c r="D98" s="26" t="s">
        <v>1143</v>
      </c>
      <c r="E98" s="26" t="s">
        <v>53</v>
      </c>
      <c r="F98" s="26" t="s">
        <v>85</v>
      </c>
      <c r="G98" s="26" t="s">
        <v>1144</v>
      </c>
      <c r="H98" s="26" t="s">
        <v>712</v>
      </c>
      <c r="I98" s="26" t="s">
        <v>1145</v>
      </c>
      <c r="J98" s="28">
        <v>477.99</v>
      </c>
      <c r="K98" s="26" t="s">
        <v>1146</v>
      </c>
      <c r="L98" s="28">
        <v>502.99</v>
      </c>
      <c r="M98" s="26" t="s">
        <v>1147</v>
      </c>
      <c r="N98" s="28">
        <v>525.99</v>
      </c>
      <c r="O98" s="26" t="s">
        <v>1148</v>
      </c>
      <c r="P98" s="28">
        <v>717.99</v>
      </c>
      <c r="Q98" s="26" t="s">
        <v>1149</v>
      </c>
      <c r="R98" s="28">
        <v>740.99</v>
      </c>
      <c r="S98" s="26" t="s">
        <v>1150</v>
      </c>
      <c r="T98" s="28">
        <v>894.99</v>
      </c>
      <c r="U98" s="26" t="s">
        <v>1151</v>
      </c>
      <c r="V98" s="28">
        <v>1022.99</v>
      </c>
      <c r="W98" s="26" t="s">
        <v>1152</v>
      </c>
      <c r="X98" s="28">
        <v>1302.99</v>
      </c>
      <c r="Y98" s="26" t="s">
        <v>1153</v>
      </c>
      <c r="Z98" s="28">
        <v>1328.99</v>
      </c>
      <c r="AA98" s="26" t="s">
        <v>1154</v>
      </c>
      <c r="AB98" s="28">
        <v>2180.9899999999998</v>
      </c>
      <c r="AC98" s="29">
        <f t="shared" si="6"/>
        <v>477.99</v>
      </c>
      <c r="AD98" s="29">
        <f t="shared" si="7"/>
        <v>2180.9899999999998</v>
      </c>
      <c r="AE98" s="29">
        <f t="shared" si="8"/>
        <v>969.68999999999983</v>
      </c>
      <c r="AF98">
        <v>30</v>
      </c>
      <c r="AG98" s="30" t="s">
        <v>112</v>
      </c>
      <c r="AH98" s="30">
        <f>COUNTIF(Offers!$C$14:$C$2024,B98)</f>
        <v>10</v>
      </c>
      <c r="AI98" s="30">
        <f>COUNTIFS(Offers!$C$14:$C$2024,B98,Offers!$L$14:$L$2024,"Open Box")</f>
        <v>0</v>
      </c>
      <c r="AJ98" s="30">
        <f>COUNTIFS(Offers!$C$14:$C$2024,B98,Offers!$L$14:$L$2024,"Refurbished")</f>
        <v>0</v>
      </c>
      <c r="AK98" s="30">
        <f>COUNTIFS(Offers!$C$14:$C$2024,B98,Offers!$L$14:$L$2024,"Used*")</f>
        <v>0</v>
      </c>
      <c r="AL98" s="30">
        <f>COUNTIFS(Offers!$C$14:$C$2024,B98,Offers!$M$14:$M$2024,"Clearance")</f>
        <v>0</v>
      </c>
      <c r="AM98" s="30">
        <f>COUNTIFS('Product Details'!$B$13:$B$1512,B98,'Product Details'!$AI$13:$AI$1512,"&lt;&gt;Active")</f>
        <v>0</v>
      </c>
      <c r="AN98" s="31">
        <f>_xlfn.MINIFS(Offers!$Q$14:$Q$2024,Offers!$C$14:$C$2024,B98)</f>
        <v>477.99</v>
      </c>
    </row>
    <row r="99" spans="1:40" ht="15.75" customHeight="1" x14ac:dyDescent="0.35">
      <c r="A99" s="26">
        <v>86</v>
      </c>
      <c r="B99" s="27" t="s">
        <v>1155</v>
      </c>
      <c r="C99" s="26" t="s">
        <v>8</v>
      </c>
      <c r="D99" s="26" t="s">
        <v>1156</v>
      </c>
      <c r="E99" s="26" t="s">
        <v>53</v>
      </c>
      <c r="F99" s="26" t="s">
        <v>596</v>
      </c>
      <c r="G99" s="26" t="s">
        <v>1157</v>
      </c>
      <c r="H99" s="26" t="s">
        <v>712</v>
      </c>
      <c r="I99" s="26" t="s">
        <v>1158</v>
      </c>
      <c r="J99" s="28">
        <v>195.99</v>
      </c>
      <c r="K99" s="26" t="s">
        <v>1159</v>
      </c>
      <c r="L99" s="28">
        <v>363.99</v>
      </c>
      <c r="M99" s="26" t="s">
        <v>1160</v>
      </c>
      <c r="N99" s="28">
        <v>446.99</v>
      </c>
      <c r="O99" s="26" t="s">
        <v>1161</v>
      </c>
      <c r="P99" s="28">
        <v>607.99</v>
      </c>
      <c r="Q99" s="26" t="s">
        <v>1162</v>
      </c>
      <c r="R99" s="28">
        <v>761.99</v>
      </c>
      <c r="S99" s="26" t="s">
        <v>1163</v>
      </c>
      <c r="T99" s="28">
        <v>977.99</v>
      </c>
      <c r="U99" s="26" t="s">
        <v>1164</v>
      </c>
      <c r="V99" s="28">
        <v>1109.99</v>
      </c>
      <c r="W99" s="26" t="s">
        <v>1165</v>
      </c>
      <c r="X99" s="28">
        <v>1136.99</v>
      </c>
      <c r="Y99" s="26" t="s">
        <v>1166</v>
      </c>
      <c r="Z99" s="28">
        <v>1222.99</v>
      </c>
      <c r="AA99" s="26" t="s">
        <v>1167</v>
      </c>
      <c r="AB99" s="28">
        <v>1541.99</v>
      </c>
      <c r="AC99" s="29">
        <f t="shared" si="6"/>
        <v>195.99</v>
      </c>
      <c r="AD99" s="29">
        <f t="shared" si="7"/>
        <v>1541.99</v>
      </c>
      <c r="AE99" s="29">
        <f t="shared" si="8"/>
        <v>836.68999999999994</v>
      </c>
      <c r="AF99">
        <v>30</v>
      </c>
      <c r="AG99" s="30" t="s">
        <v>170</v>
      </c>
      <c r="AH99" s="30">
        <f>COUNTIF(Offers!$C$14:$C$2024,B99)</f>
        <v>21</v>
      </c>
      <c r="AI99" s="30">
        <f>COUNTIFS(Offers!$C$14:$C$2024,B99,Offers!$L$14:$L$2024,"Open Box")</f>
        <v>4</v>
      </c>
      <c r="AJ99" s="30">
        <f>COUNTIFS(Offers!$C$14:$C$2024,B99,Offers!$L$14:$L$2024,"Refurbished")</f>
        <v>5</v>
      </c>
      <c r="AK99" s="30">
        <f>COUNTIFS(Offers!$C$14:$C$2024,B99,Offers!$L$14:$L$2024,"Used*")</f>
        <v>2</v>
      </c>
      <c r="AL99" s="30">
        <f>COUNTIFS(Offers!$C$14:$C$2024,B99,Offers!$M$14:$M$2024,"Clearance")</f>
        <v>0</v>
      </c>
      <c r="AM99" s="30">
        <f>COUNTIFS('Product Details'!$B$13:$B$1512,B99,'Product Details'!$AI$13:$AI$1512,"&lt;&gt;Active")</f>
        <v>0</v>
      </c>
      <c r="AN99" s="31">
        <f>_xlfn.MINIFS(Offers!$Q$14:$Q$2024,Offers!$C$14:$C$2024,B99)</f>
        <v>147.99</v>
      </c>
    </row>
    <row r="100" spans="1:40" ht="15.75" customHeight="1" x14ac:dyDescent="0.35">
      <c r="A100" s="26">
        <v>87</v>
      </c>
      <c r="B100" s="27" t="s">
        <v>1168</v>
      </c>
      <c r="C100" s="26" t="s">
        <v>8</v>
      </c>
      <c r="D100" s="26" t="s">
        <v>1169</v>
      </c>
      <c r="E100" s="26" t="s">
        <v>53</v>
      </c>
      <c r="F100" s="26" t="s">
        <v>200</v>
      </c>
      <c r="G100" s="26" t="s">
        <v>711</v>
      </c>
      <c r="H100" s="26" t="s">
        <v>712</v>
      </c>
      <c r="I100" s="26" t="s">
        <v>1170</v>
      </c>
      <c r="J100" s="28">
        <v>340.99</v>
      </c>
      <c r="K100" s="26" t="s">
        <v>1171</v>
      </c>
      <c r="L100" s="28">
        <v>536.99</v>
      </c>
      <c r="M100" s="26" t="s">
        <v>1172</v>
      </c>
      <c r="N100" s="28">
        <v>595.99</v>
      </c>
      <c r="O100" s="26" t="s">
        <v>1173</v>
      </c>
      <c r="P100" s="28">
        <v>670.99</v>
      </c>
      <c r="Q100" s="26" t="s">
        <v>1174</v>
      </c>
      <c r="R100" s="28">
        <v>702.99</v>
      </c>
      <c r="S100" s="26" t="s">
        <v>1175</v>
      </c>
      <c r="T100" s="28">
        <v>810.99</v>
      </c>
      <c r="U100" s="26" t="s">
        <v>1176</v>
      </c>
      <c r="V100" s="28">
        <v>963.99</v>
      </c>
      <c r="W100" s="26" t="s">
        <v>1177</v>
      </c>
      <c r="X100" s="28">
        <v>1153.99</v>
      </c>
      <c r="Y100" s="26" t="s">
        <v>1178</v>
      </c>
      <c r="Z100" s="28">
        <v>1533.99</v>
      </c>
      <c r="AA100" s="26" t="s">
        <v>1179</v>
      </c>
      <c r="AB100" s="28">
        <v>1705.99</v>
      </c>
      <c r="AC100" s="29">
        <f t="shared" si="6"/>
        <v>340.99</v>
      </c>
      <c r="AD100" s="29">
        <f t="shared" si="7"/>
        <v>1705.99</v>
      </c>
      <c r="AE100" s="29">
        <f t="shared" si="8"/>
        <v>901.68999999999994</v>
      </c>
      <c r="AF100">
        <v>14</v>
      </c>
      <c r="AG100" s="30" t="s">
        <v>170</v>
      </c>
      <c r="AH100" s="30">
        <f>COUNTIF(Offers!$C$14:$C$2024,B100)</f>
        <v>19</v>
      </c>
      <c r="AI100" s="30">
        <f>COUNTIFS(Offers!$C$14:$C$2024,B100,Offers!$L$14:$L$2024,"Open Box")</f>
        <v>4</v>
      </c>
      <c r="AJ100" s="30">
        <f>COUNTIFS(Offers!$C$14:$C$2024,B100,Offers!$L$14:$L$2024,"Refurbished")</f>
        <v>4</v>
      </c>
      <c r="AK100" s="30">
        <f>COUNTIFS(Offers!$C$14:$C$2024,B100,Offers!$L$14:$L$2024,"Used*")</f>
        <v>1</v>
      </c>
      <c r="AL100" s="30">
        <f>COUNTIFS(Offers!$C$14:$C$2024,B100,Offers!$M$14:$M$2024,"Clearance")</f>
        <v>0</v>
      </c>
      <c r="AM100" s="30">
        <f>COUNTIFS('Product Details'!$B$13:$B$1512,B100,'Product Details'!$AI$13:$AI$1512,"&lt;&gt;Active")</f>
        <v>0</v>
      </c>
      <c r="AN100" s="31">
        <f>_xlfn.MINIFS(Offers!$Q$14:$Q$2024,Offers!$C$14:$C$2024,B100)</f>
        <v>340.99</v>
      </c>
    </row>
    <row r="101" spans="1:40" ht="15.75" customHeight="1" x14ac:dyDescent="0.35">
      <c r="A101" s="26">
        <v>88</v>
      </c>
      <c r="B101" s="27" t="s">
        <v>1180</v>
      </c>
      <c r="C101" s="26" t="s">
        <v>8</v>
      </c>
      <c r="D101" s="26" t="s">
        <v>1181</v>
      </c>
      <c r="E101" s="26" t="s">
        <v>53</v>
      </c>
      <c r="F101" s="26" t="s">
        <v>200</v>
      </c>
      <c r="G101" s="26" t="s">
        <v>1182</v>
      </c>
      <c r="H101" s="26" t="s">
        <v>712</v>
      </c>
      <c r="I101" s="26" t="s">
        <v>1183</v>
      </c>
      <c r="J101" s="28">
        <v>224.99</v>
      </c>
      <c r="K101" s="26" t="s">
        <v>1184</v>
      </c>
      <c r="L101" s="28">
        <v>456.99</v>
      </c>
      <c r="M101" s="26" t="s">
        <v>1185</v>
      </c>
      <c r="N101" s="28">
        <v>467.99</v>
      </c>
      <c r="O101" s="26" t="s">
        <v>1186</v>
      </c>
      <c r="P101" s="28">
        <v>638.99</v>
      </c>
      <c r="Q101" s="26" t="s">
        <v>1187</v>
      </c>
      <c r="R101" s="28">
        <v>760.99</v>
      </c>
      <c r="S101" s="26" t="s">
        <v>1188</v>
      </c>
      <c r="T101" s="28">
        <v>806.99</v>
      </c>
      <c r="U101" s="26" t="s">
        <v>1189</v>
      </c>
      <c r="V101" s="28">
        <v>949.99</v>
      </c>
      <c r="W101" s="26" t="s">
        <v>1190</v>
      </c>
      <c r="X101" s="28">
        <v>1169.99</v>
      </c>
      <c r="Y101" s="26" t="s">
        <v>1191</v>
      </c>
      <c r="Z101" s="28">
        <v>1345.99</v>
      </c>
      <c r="AA101" s="26" t="s">
        <v>1192</v>
      </c>
      <c r="AB101" s="28">
        <v>1663.99</v>
      </c>
      <c r="AC101" s="29">
        <f t="shared" si="6"/>
        <v>224.99</v>
      </c>
      <c r="AD101" s="29">
        <f t="shared" si="7"/>
        <v>1663.99</v>
      </c>
      <c r="AE101" s="29">
        <f t="shared" si="8"/>
        <v>848.68999999999994</v>
      </c>
      <c r="AF101">
        <v>30</v>
      </c>
      <c r="AG101" s="30" t="s">
        <v>127</v>
      </c>
      <c r="AH101" s="30">
        <f>COUNTIF(Offers!$C$14:$C$2024,B101)</f>
        <v>18</v>
      </c>
      <c r="AI101" s="30">
        <f>COUNTIFS(Offers!$C$14:$C$2024,B101,Offers!$L$14:$L$2024,"Open Box")</f>
        <v>4</v>
      </c>
      <c r="AJ101" s="30">
        <f>COUNTIFS(Offers!$C$14:$C$2024,B101,Offers!$L$14:$L$2024,"Refurbished")</f>
        <v>4</v>
      </c>
      <c r="AK101" s="30">
        <f>COUNTIFS(Offers!$C$14:$C$2024,B101,Offers!$L$14:$L$2024,"Used*")</f>
        <v>0</v>
      </c>
      <c r="AL101" s="30">
        <f>COUNTIFS(Offers!$C$14:$C$2024,B101,Offers!$M$14:$M$2024,"Clearance")</f>
        <v>0</v>
      </c>
      <c r="AM101" s="30">
        <f>COUNTIFS('Product Details'!$B$13:$B$1512,B101,'Product Details'!$AI$13:$AI$1512,"&lt;&gt;Active")</f>
        <v>0</v>
      </c>
      <c r="AN101" s="31">
        <f>_xlfn.MINIFS(Offers!$Q$14:$Q$2024,Offers!$C$14:$C$2024,B101)</f>
        <v>224.99</v>
      </c>
    </row>
    <row r="102" spans="1:40" ht="15.75" customHeight="1" x14ac:dyDescent="0.35">
      <c r="A102" s="26">
        <v>89</v>
      </c>
      <c r="B102" s="27" t="s">
        <v>1193</v>
      </c>
      <c r="C102" s="26" t="s">
        <v>8</v>
      </c>
      <c r="D102" s="26" t="s">
        <v>1194</v>
      </c>
      <c r="E102" s="26" t="s">
        <v>53</v>
      </c>
      <c r="F102" s="26" t="s">
        <v>482</v>
      </c>
      <c r="G102" s="26" t="s">
        <v>1195</v>
      </c>
      <c r="H102" s="26" t="s">
        <v>712</v>
      </c>
      <c r="I102" s="26" t="s">
        <v>1196</v>
      </c>
      <c r="J102" s="28">
        <v>79.989999999999995</v>
      </c>
      <c r="K102" s="26" t="s">
        <v>1197</v>
      </c>
      <c r="L102" s="28">
        <v>173.99</v>
      </c>
      <c r="M102" s="26" t="s">
        <v>1198</v>
      </c>
      <c r="N102" s="28">
        <v>351.99</v>
      </c>
      <c r="O102" s="26" t="s">
        <v>1199</v>
      </c>
      <c r="P102" s="28">
        <v>380.99</v>
      </c>
      <c r="Q102" s="26" t="s">
        <v>1200</v>
      </c>
      <c r="R102" s="28">
        <v>413.99</v>
      </c>
      <c r="S102" s="26" t="s">
        <v>1201</v>
      </c>
      <c r="T102" s="28">
        <v>644.99</v>
      </c>
      <c r="U102" s="26" t="s">
        <v>1202</v>
      </c>
      <c r="V102" s="28">
        <v>834.99</v>
      </c>
      <c r="W102" s="26" t="s">
        <v>1203</v>
      </c>
      <c r="X102" s="28">
        <v>1108.99</v>
      </c>
      <c r="Y102" s="26" t="s">
        <v>1204</v>
      </c>
      <c r="Z102" s="28">
        <v>1516.99</v>
      </c>
      <c r="AA102" s="26" t="s">
        <v>1205</v>
      </c>
      <c r="AB102" s="28">
        <v>1954.99</v>
      </c>
      <c r="AC102" s="29">
        <f t="shared" si="6"/>
        <v>79.989999999999995</v>
      </c>
      <c r="AD102" s="29">
        <f t="shared" si="7"/>
        <v>1954.99</v>
      </c>
      <c r="AE102" s="29">
        <f t="shared" si="8"/>
        <v>746.18999999999994</v>
      </c>
      <c r="AF102">
        <v>60</v>
      </c>
      <c r="AG102" s="30" t="s">
        <v>127</v>
      </c>
      <c r="AH102" s="30">
        <f>COUNTIF(Offers!$C$14:$C$2024,B102)</f>
        <v>15</v>
      </c>
      <c r="AI102" s="30">
        <f>COUNTIFS(Offers!$C$14:$C$2024,B102,Offers!$L$14:$L$2024,"Open Box")</f>
        <v>1</v>
      </c>
      <c r="AJ102" s="30">
        <f>COUNTIFS(Offers!$C$14:$C$2024,B102,Offers!$L$14:$L$2024,"Refurbished")</f>
        <v>4</v>
      </c>
      <c r="AK102" s="30">
        <f>COUNTIFS(Offers!$C$14:$C$2024,B102,Offers!$L$14:$L$2024,"Used*")</f>
        <v>0</v>
      </c>
      <c r="AL102" s="30">
        <f>COUNTIFS(Offers!$C$14:$C$2024,B102,Offers!$M$14:$M$2024,"Clearance")</f>
        <v>0</v>
      </c>
      <c r="AM102" s="30">
        <f>COUNTIFS('Product Details'!$B$13:$B$1512,B102,'Product Details'!$AI$13:$AI$1512,"&lt;&gt;Active")</f>
        <v>0</v>
      </c>
      <c r="AN102" s="31">
        <f>_xlfn.MINIFS(Offers!$Q$14:$Q$2024,Offers!$C$14:$C$2024,B102)</f>
        <v>61.99</v>
      </c>
    </row>
    <row r="103" spans="1:40" ht="15.75" customHeight="1" x14ac:dyDescent="0.35">
      <c r="A103" s="26">
        <v>90</v>
      </c>
      <c r="B103" s="27" t="s">
        <v>1206</v>
      </c>
      <c r="C103" s="26" t="s">
        <v>8</v>
      </c>
      <c r="D103" s="26" t="s">
        <v>1207</v>
      </c>
      <c r="E103" s="26" t="s">
        <v>53</v>
      </c>
      <c r="F103" s="26" t="s">
        <v>159</v>
      </c>
      <c r="G103" s="26" t="s">
        <v>1208</v>
      </c>
      <c r="H103" s="26" t="s">
        <v>712</v>
      </c>
      <c r="I103" s="26" t="s">
        <v>1209</v>
      </c>
      <c r="J103" s="28">
        <v>309.99</v>
      </c>
      <c r="K103" s="26" t="s">
        <v>1210</v>
      </c>
      <c r="L103" s="28">
        <v>389.99</v>
      </c>
      <c r="M103" s="26" t="s">
        <v>1211</v>
      </c>
      <c r="N103" s="28">
        <v>677.99</v>
      </c>
      <c r="O103" s="26" t="s">
        <v>1212</v>
      </c>
      <c r="P103" s="28">
        <v>733.99</v>
      </c>
      <c r="Q103" s="26" t="s">
        <v>1213</v>
      </c>
      <c r="R103" s="28">
        <v>869.99</v>
      </c>
      <c r="S103" s="26" t="s">
        <v>1214</v>
      </c>
      <c r="T103" s="28">
        <v>925.99</v>
      </c>
      <c r="U103" s="26" t="s">
        <v>1215</v>
      </c>
      <c r="V103" s="28">
        <v>1001.99</v>
      </c>
      <c r="W103" s="26" t="s">
        <v>1216</v>
      </c>
      <c r="X103" s="28">
        <v>1112.99</v>
      </c>
      <c r="Y103" s="26" t="s">
        <v>1217</v>
      </c>
      <c r="Z103" s="28">
        <v>1419.99</v>
      </c>
      <c r="AA103" s="26" t="s">
        <v>1218</v>
      </c>
      <c r="AB103" s="28">
        <v>1628.99</v>
      </c>
      <c r="AC103" s="29">
        <f t="shared" si="6"/>
        <v>309.99</v>
      </c>
      <c r="AD103" s="29">
        <f t="shared" si="7"/>
        <v>1628.99</v>
      </c>
      <c r="AE103" s="29">
        <f t="shared" si="8"/>
        <v>907.18999999999994</v>
      </c>
      <c r="AF103">
        <v>14</v>
      </c>
      <c r="AG103" s="30" t="s">
        <v>67</v>
      </c>
      <c r="AH103" s="30">
        <f>COUNTIF(Offers!$C$14:$C$2024,B103)</f>
        <v>13</v>
      </c>
      <c r="AI103" s="30">
        <f>COUNTIFS(Offers!$C$14:$C$2024,B103,Offers!$L$14:$L$2024,"Open Box")</f>
        <v>1</v>
      </c>
      <c r="AJ103" s="30">
        <f>COUNTIFS(Offers!$C$14:$C$2024,B103,Offers!$L$14:$L$2024,"Refurbished")</f>
        <v>0</v>
      </c>
      <c r="AK103" s="30">
        <f>COUNTIFS(Offers!$C$14:$C$2024,B103,Offers!$L$14:$L$2024,"Used*")</f>
        <v>0</v>
      </c>
      <c r="AL103" s="30">
        <f>COUNTIFS(Offers!$C$14:$C$2024,B103,Offers!$M$14:$M$2024,"Clearance")</f>
        <v>5</v>
      </c>
      <c r="AM103" s="30">
        <f>COUNTIFS('Product Details'!$B$13:$B$1512,B103,'Product Details'!$AI$13:$AI$1512,"&lt;&gt;Active")</f>
        <v>3</v>
      </c>
      <c r="AN103" s="31">
        <f>_xlfn.MINIFS(Offers!$Q$14:$Q$2024,Offers!$C$14:$C$2024,B103)</f>
        <v>309.99</v>
      </c>
    </row>
    <row r="104" spans="1:40" ht="15.75" customHeight="1" x14ac:dyDescent="0.35">
      <c r="A104" s="26">
        <v>91</v>
      </c>
      <c r="B104" s="27" t="s">
        <v>1219</v>
      </c>
      <c r="C104" s="26" t="s">
        <v>8</v>
      </c>
      <c r="D104" s="26" t="s">
        <v>1220</v>
      </c>
      <c r="E104" s="26" t="s">
        <v>53</v>
      </c>
      <c r="F104" s="26" t="s">
        <v>144</v>
      </c>
      <c r="G104" s="26" t="s">
        <v>711</v>
      </c>
      <c r="H104" s="26" t="s">
        <v>712</v>
      </c>
      <c r="I104" s="26" t="s">
        <v>1221</v>
      </c>
      <c r="J104" s="28">
        <v>195.99</v>
      </c>
      <c r="K104" s="26" t="s">
        <v>1222</v>
      </c>
      <c r="L104" s="28">
        <v>501.99</v>
      </c>
      <c r="M104" s="26" t="s">
        <v>1223</v>
      </c>
      <c r="N104" s="28">
        <v>644.99</v>
      </c>
      <c r="O104" s="26" t="s">
        <v>1224</v>
      </c>
      <c r="P104" s="28">
        <v>722.99</v>
      </c>
      <c r="Q104" s="26" t="s">
        <v>1225</v>
      </c>
      <c r="R104" s="28">
        <v>798.99</v>
      </c>
      <c r="S104" s="26" t="s">
        <v>1226</v>
      </c>
      <c r="T104" s="28">
        <v>834.99</v>
      </c>
      <c r="U104" s="26" t="s">
        <v>1227</v>
      </c>
      <c r="V104" s="28">
        <v>867.99</v>
      </c>
      <c r="W104" s="26" t="s">
        <v>1228</v>
      </c>
      <c r="X104" s="28">
        <v>1147.99</v>
      </c>
      <c r="Y104" s="26" t="s">
        <v>1229</v>
      </c>
      <c r="Z104" s="28">
        <v>1428.99</v>
      </c>
      <c r="AA104" s="26" t="s">
        <v>1230</v>
      </c>
      <c r="AB104" s="28">
        <v>1959.99</v>
      </c>
      <c r="AC104" s="29">
        <f t="shared" si="6"/>
        <v>195.99</v>
      </c>
      <c r="AD104" s="29">
        <f t="shared" si="7"/>
        <v>1959.99</v>
      </c>
      <c r="AE104" s="29">
        <f t="shared" si="8"/>
        <v>910.49</v>
      </c>
      <c r="AF104">
        <v>30</v>
      </c>
      <c r="AG104" s="30" t="s">
        <v>97</v>
      </c>
      <c r="AH104" s="30">
        <f>COUNTIF(Offers!$C$14:$C$2024,B104)</f>
        <v>16</v>
      </c>
      <c r="AI104" s="30">
        <f>COUNTIFS(Offers!$C$14:$C$2024,B104,Offers!$L$14:$L$2024,"Open Box")</f>
        <v>0</v>
      </c>
      <c r="AJ104" s="30">
        <f>COUNTIFS(Offers!$C$14:$C$2024,B104,Offers!$L$14:$L$2024,"Refurbished")</f>
        <v>1</v>
      </c>
      <c r="AK104" s="30">
        <f>COUNTIFS(Offers!$C$14:$C$2024,B104,Offers!$L$14:$L$2024,"Used*")</f>
        <v>4</v>
      </c>
      <c r="AL104" s="30">
        <f>COUNTIFS(Offers!$C$14:$C$2024,B104,Offers!$M$14:$M$2024,"Clearance")</f>
        <v>3</v>
      </c>
      <c r="AM104" s="30">
        <f>COUNTIFS('Product Details'!$B$13:$B$1512,B104,'Product Details'!$AI$13:$AI$1512,"&lt;&gt;Active")</f>
        <v>2</v>
      </c>
      <c r="AN104" s="31">
        <f>_xlfn.MINIFS(Offers!$Q$14:$Q$2024,Offers!$C$14:$C$2024,B104)</f>
        <v>68.989999999999995</v>
      </c>
    </row>
    <row r="105" spans="1:40" ht="15.75" customHeight="1" x14ac:dyDescent="0.35">
      <c r="A105" s="26">
        <v>92</v>
      </c>
      <c r="B105" s="27" t="s">
        <v>1231</v>
      </c>
      <c r="C105" s="26" t="s">
        <v>8</v>
      </c>
      <c r="D105" s="26" t="s">
        <v>1232</v>
      </c>
      <c r="E105" s="26" t="s">
        <v>53</v>
      </c>
      <c r="F105" s="26" t="s">
        <v>54</v>
      </c>
      <c r="G105" s="26" t="s">
        <v>1233</v>
      </c>
      <c r="H105" s="26" t="s">
        <v>712</v>
      </c>
      <c r="I105" s="26" t="s">
        <v>1234</v>
      </c>
      <c r="J105" s="28">
        <v>333.99</v>
      </c>
      <c r="K105" s="26" t="s">
        <v>1235</v>
      </c>
      <c r="L105" s="28">
        <v>338.99</v>
      </c>
      <c r="M105" s="26" t="s">
        <v>1236</v>
      </c>
      <c r="N105" s="28">
        <v>356.99</v>
      </c>
      <c r="O105" s="26" t="s">
        <v>1237</v>
      </c>
      <c r="P105" s="28">
        <v>682.99</v>
      </c>
      <c r="Q105" s="26" t="s">
        <v>1238</v>
      </c>
      <c r="R105" s="28">
        <v>701.99</v>
      </c>
      <c r="S105" s="26" t="s">
        <v>1239</v>
      </c>
      <c r="T105" s="28">
        <v>832.99</v>
      </c>
      <c r="U105" s="26" t="s">
        <v>1240</v>
      </c>
      <c r="V105" s="28">
        <v>1073.99</v>
      </c>
      <c r="W105" s="26" t="s">
        <v>1241</v>
      </c>
      <c r="X105" s="28">
        <v>1122.99</v>
      </c>
      <c r="Y105" s="26" t="s">
        <v>1242</v>
      </c>
      <c r="Z105" s="28">
        <v>1825.99</v>
      </c>
      <c r="AA105" s="26" t="s">
        <v>1243</v>
      </c>
      <c r="AB105" s="28">
        <v>2083.9899999999998</v>
      </c>
      <c r="AC105" s="29">
        <f t="shared" si="6"/>
        <v>333.99</v>
      </c>
      <c r="AD105" s="29">
        <f t="shared" si="7"/>
        <v>2083.9899999999998</v>
      </c>
      <c r="AE105" s="29">
        <f t="shared" si="8"/>
        <v>935.48999999999978</v>
      </c>
      <c r="AF105">
        <v>45</v>
      </c>
      <c r="AG105" s="30" t="s">
        <v>170</v>
      </c>
      <c r="AH105" s="30">
        <f>COUNTIF(Offers!$C$14:$C$2024,B105)</f>
        <v>19</v>
      </c>
      <c r="AI105" s="30">
        <f>COUNTIFS(Offers!$C$14:$C$2024,B105,Offers!$L$14:$L$2024,"Open Box")</f>
        <v>4</v>
      </c>
      <c r="AJ105" s="30">
        <f>COUNTIFS(Offers!$C$14:$C$2024,B105,Offers!$L$14:$L$2024,"Refurbished")</f>
        <v>4</v>
      </c>
      <c r="AK105" s="30">
        <f>COUNTIFS(Offers!$C$14:$C$2024,B105,Offers!$L$14:$L$2024,"Used*")</f>
        <v>1</v>
      </c>
      <c r="AL105" s="30">
        <f>COUNTIFS(Offers!$C$14:$C$2024,B105,Offers!$M$14:$M$2024,"Clearance")</f>
        <v>0</v>
      </c>
      <c r="AM105" s="30">
        <f>COUNTIFS('Product Details'!$B$13:$B$1512,B105,'Product Details'!$AI$13:$AI$1512,"&lt;&gt;Active")</f>
        <v>0</v>
      </c>
      <c r="AN105" s="31">
        <f>_xlfn.MINIFS(Offers!$Q$14:$Q$2024,Offers!$C$14:$C$2024,B105)</f>
        <v>199.99</v>
      </c>
    </row>
    <row r="106" spans="1:40" ht="15.75" customHeight="1" x14ac:dyDescent="0.35">
      <c r="A106" s="26">
        <v>93</v>
      </c>
      <c r="B106" s="27" t="s">
        <v>1244</v>
      </c>
      <c r="C106" s="26" t="s">
        <v>8</v>
      </c>
      <c r="D106" s="26" t="s">
        <v>1245</v>
      </c>
      <c r="E106" s="26" t="s">
        <v>53</v>
      </c>
      <c r="F106" s="26" t="s">
        <v>115</v>
      </c>
      <c r="G106" s="26" t="s">
        <v>752</v>
      </c>
      <c r="H106" s="26" t="s">
        <v>712</v>
      </c>
      <c r="I106" s="26" t="s">
        <v>1246</v>
      </c>
      <c r="J106" s="28">
        <v>133.99</v>
      </c>
      <c r="K106" s="26" t="s">
        <v>1247</v>
      </c>
      <c r="L106" s="28">
        <v>332.99</v>
      </c>
      <c r="M106" s="26" t="s">
        <v>1248</v>
      </c>
      <c r="N106" s="28">
        <v>562.99</v>
      </c>
      <c r="O106" s="26" t="s">
        <v>1249</v>
      </c>
      <c r="P106" s="28">
        <v>568.99</v>
      </c>
      <c r="Q106" s="26" t="s">
        <v>1250</v>
      </c>
      <c r="R106" s="28">
        <v>618.99</v>
      </c>
      <c r="S106" s="26" t="s">
        <v>1251</v>
      </c>
      <c r="T106" s="28">
        <v>669.99</v>
      </c>
      <c r="U106" s="26" t="s">
        <v>1252</v>
      </c>
      <c r="V106" s="28">
        <v>711.99</v>
      </c>
      <c r="W106" s="26" t="s">
        <v>1253</v>
      </c>
      <c r="X106" s="28">
        <v>859.99</v>
      </c>
      <c r="Y106" s="26" t="s">
        <v>1254</v>
      </c>
      <c r="Z106" s="28">
        <v>937.99</v>
      </c>
      <c r="AA106" s="26" t="s">
        <v>1255</v>
      </c>
      <c r="AB106" s="28">
        <v>1585.99</v>
      </c>
      <c r="AC106" s="29">
        <f t="shared" si="6"/>
        <v>133.99</v>
      </c>
      <c r="AD106" s="29">
        <f t="shared" si="7"/>
        <v>1585.99</v>
      </c>
      <c r="AE106" s="29">
        <f t="shared" si="8"/>
        <v>698.38999999999987</v>
      </c>
      <c r="AF106">
        <v>14</v>
      </c>
      <c r="AG106" s="30" t="s">
        <v>156</v>
      </c>
      <c r="AH106" s="30">
        <f>COUNTIF(Offers!$C$14:$C$2024,B106)</f>
        <v>10</v>
      </c>
      <c r="AI106" s="30">
        <f>COUNTIFS(Offers!$C$14:$C$2024,B106,Offers!$L$14:$L$2024,"Open Box")</f>
        <v>0</v>
      </c>
      <c r="AJ106" s="30">
        <f>COUNTIFS(Offers!$C$14:$C$2024,B106,Offers!$L$14:$L$2024,"Refurbished")</f>
        <v>0</v>
      </c>
      <c r="AK106" s="30">
        <f>COUNTIFS(Offers!$C$14:$C$2024,B106,Offers!$L$14:$L$2024,"Used*")</f>
        <v>0</v>
      </c>
      <c r="AL106" s="30">
        <f>COUNTIFS(Offers!$C$14:$C$2024,B106,Offers!$M$14:$M$2024,"Clearance")</f>
        <v>0</v>
      </c>
      <c r="AM106" s="30">
        <f>COUNTIFS('Product Details'!$B$13:$B$1512,B106,'Product Details'!$AI$13:$AI$1512,"&lt;&gt;Active")</f>
        <v>0</v>
      </c>
      <c r="AN106" s="31">
        <f>_xlfn.MINIFS(Offers!$Q$14:$Q$2024,Offers!$C$14:$C$2024,B106)</f>
        <v>133.99</v>
      </c>
    </row>
    <row r="107" spans="1:40" ht="15.75" customHeight="1" x14ac:dyDescent="0.35">
      <c r="A107" s="26">
        <v>94</v>
      </c>
      <c r="B107" s="27" t="s">
        <v>1256</v>
      </c>
      <c r="C107" s="26" t="s">
        <v>8</v>
      </c>
      <c r="D107" s="26" t="s">
        <v>1257</v>
      </c>
      <c r="E107" s="26" t="s">
        <v>53</v>
      </c>
      <c r="F107" s="26" t="s">
        <v>130</v>
      </c>
      <c r="G107" s="26" t="s">
        <v>711</v>
      </c>
      <c r="H107" s="26" t="s">
        <v>712</v>
      </c>
      <c r="I107" s="26" t="s">
        <v>1258</v>
      </c>
      <c r="J107" s="28">
        <v>125.99</v>
      </c>
      <c r="K107" s="26" t="s">
        <v>1259</v>
      </c>
      <c r="L107" s="28">
        <v>219.99</v>
      </c>
      <c r="M107" s="26" t="s">
        <v>1260</v>
      </c>
      <c r="N107" s="28">
        <v>362.99</v>
      </c>
      <c r="O107" s="26" t="s">
        <v>1261</v>
      </c>
      <c r="P107" s="28">
        <v>631.99</v>
      </c>
      <c r="Q107" s="26" t="s">
        <v>1262</v>
      </c>
      <c r="R107" s="28">
        <v>673.99</v>
      </c>
      <c r="S107" s="26" t="s">
        <v>1263</v>
      </c>
      <c r="T107" s="28">
        <v>923.99</v>
      </c>
      <c r="U107" s="26" t="s">
        <v>1264</v>
      </c>
      <c r="V107" s="28">
        <v>984.99</v>
      </c>
      <c r="W107" s="26" t="s">
        <v>1265</v>
      </c>
      <c r="X107" s="28">
        <v>1000.99</v>
      </c>
      <c r="Y107" s="26" t="s">
        <v>1266</v>
      </c>
      <c r="Z107" s="28">
        <v>1493.99</v>
      </c>
      <c r="AA107" s="26" t="s">
        <v>1267</v>
      </c>
      <c r="AB107" s="28">
        <v>1864.99</v>
      </c>
      <c r="AC107" s="29">
        <f t="shared" si="6"/>
        <v>125.99</v>
      </c>
      <c r="AD107" s="29">
        <f t="shared" si="7"/>
        <v>1864.99</v>
      </c>
      <c r="AE107" s="29">
        <f t="shared" si="8"/>
        <v>828.39</v>
      </c>
      <c r="AF107">
        <v>14</v>
      </c>
      <c r="AG107" s="30" t="s">
        <v>156</v>
      </c>
      <c r="AH107" s="30">
        <f>COUNTIF(Offers!$C$14:$C$2024,B107)</f>
        <v>11</v>
      </c>
      <c r="AI107" s="30">
        <f>COUNTIFS(Offers!$C$14:$C$2024,B107,Offers!$L$14:$L$2024,"Open Box")</f>
        <v>1</v>
      </c>
      <c r="AJ107" s="30">
        <f>COUNTIFS(Offers!$C$14:$C$2024,B107,Offers!$L$14:$L$2024,"Refurbished")</f>
        <v>0</v>
      </c>
      <c r="AK107" s="30">
        <f>COUNTIFS(Offers!$C$14:$C$2024,B107,Offers!$L$14:$L$2024,"Used*")</f>
        <v>0</v>
      </c>
      <c r="AL107" s="30">
        <f>COUNTIFS(Offers!$C$14:$C$2024,B107,Offers!$M$14:$M$2024,"Clearance")</f>
        <v>0</v>
      </c>
      <c r="AM107" s="30">
        <f>COUNTIFS('Product Details'!$B$13:$B$1512,B107,'Product Details'!$AI$13:$AI$1512,"&lt;&gt;Active")</f>
        <v>0</v>
      </c>
      <c r="AN107" s="31">
        <f>_xlfn.MINIFS(Offers!$Q$14:$Q$2024,Offers!$C$14:$C$2024,B107)</f>
        <v>125.99</v>
      </c>
    </row>
    <row r="108" spans="1:40" ht="15.75" customHeight="1" x14ac:dyDescent="0.35">
      <c r="A108" s="26">
        <v>95</v>
      </c>
      <c r="B108" s="27" t="s">
        <v>1268</v>
      </c>
      <c r="C108" s="26" t="s">
        <v>8</v>
      </c>
      <c r="D108" s="26" t="s">
        <v>1269</v>
      </c>
      <c r="E108" s="26" t="s">
        <v>53</v>
      </c>
      <c r="F108" s="26" t="s">
        <v>443</v>
      </c>
      <c r="G108" s="26" t="s">
        <v>1270</v>
      </c>
      <c r="H108" s="26" t="s">
        <v>712</v>
      </c>
      <c r="I108" s="26" t="s">
        <v>1271</v>
      </c>
      <c r="J108" s="28">
        <v>178.99</v>
      </c>
      <c r="K108" s="26" t="s">
        <v>1272</v>
      </c>
      <c r="L108" s="28">
        <v>300.99</v>
      </c>
      <c r="M108" s="26" t="s">
        <v>1273</v>
      </c>
      <c r="N108" s="28">
        <v>389.99</v>
      </c>
      <c r="O108" s="26" t="s">
        <v>1274</v>
      </c>
      <c r="P108" s="28">
        <v>445.99</v>
      </c>
      <c r="Q108" s="26" t="s">
        <v>1275</v>
      </c>
      <c r="R108" s="28">
        <v>481.99</v>
      </c>
      <c r="S108" s="26" t="s">
        <v>1276</v>
      </c>
      <c r="T108" s="28">
        <v>1036.99</v>
      </c>
      <c r="U108" s="26" t="s">
        <v>1277</v>
      </c>
      <c r="V108" s="28">
        <v>1100.99</v>
      </c>
      <c r="W108" s="26" t="s">
        <v>1278</v>
      </c>
      <c r="X108" s="28">
        <v>1246.99</v>
      </c>
      <c r="Y108" s="26" t="s">
        <v>1279</v>
      </c>
      <c r="Z108" s="28">
        <v>1265.99</v>
      </c>
      <c r="AA108" s="26" t="s">
        <v>1280</v>
      </c>
      <c r="AB108" s="28">
        <v>2090.9899999999998</v>
      </c>
      <c r="AC108" s="29">
        <f t="shared" si="6"/>
        <v>178.99</v>
      </c>
      <c r="AD108" s="29">
        <f t="shared" si="7"/>
        <v>2090.9899999999998</v>
      </c>
      <c r="AE108" s="29">
        <f t="shared" si="8"/>
        <v>853.99</v>
      </c>
      <c r="AF108">
        <v>45</v>
      </c>
      <c r="AG108" s="30" t="s">
        <v>67</v>
      </c>
      <c r="AH108" s="30">
        <f>COUNTIF(Offers!$C$14:$C$2024,B108)</f>
        <v>11</v>
      </c>
      <c r="AI108" s="30">
        <f>COUNTIFS(Offers!$C$14:$C$2024,B108,Offers!$L$14:$L$2024,"Open Box")</f>
        <v>0</v>
      </c>
      <c r="AJ108" s="30">
        <f>COUNTIFS(Offers!$C$14:$C$2024,B108,Offers!$L$14:$L$2024,"Refurbished")</f>
        <v>0</v>
      </c>
      <c r="AK108" s="30">
        <f>COUNTIFS(Offers!$C$14:$C$2024,B108,Offers!$L$14:$L$2024,"Used*")</f>
        <v>0</v>
      </c>
      <c r="AL108" s="30">
        <f>COUNTIFS(Offers!$C$14:$C$2024,B108,Offers!$M$14:$M$2024,"Clearance")</f>
        <v>4</v>
      </c>
      <c r="AM108" s="30">
        <f>COUNTIFS('Product Details'!$B$13:$B$1512,B108,'Product Details'!$AI$13:$AI$1512,"&lt;&gt;Active")</f>
        <v>3</v>
      </c>
      <c r="AN108" s="31">
        <f>_xlfn.MINIFS(Offers!$Q$14:$Q$2024,Offers!$C$14:$C$2024,B108)</f>
        <v>151.99</v>
      </c>
    </row>
    <row r="109" spans="1:40" ht="15.75" customHeight="1" x14ac:dyDescent="0.35">
      <c r="A109" s="26">
        <v>96</v>
      </c>
      <c r="B109" s="27" t="s">
        <v>1281</v>
      </c>
      <c r="C109" s="26" t="s">
        <v>8</v>
      </c>
      <c r="D109" s="26" t="s">
        <v>1282</v>
      </c>
      <c r="E109" s="26" t="s">
        <v>53</v>
      </c>
      <c r="F109" s="26" t="s">
        <v>482</v>
      </c>
      <c r="G109" s="26" t="s">
        <v>1081</v>
      </c>
      <c r="H109" s="26" t="s">
        <v>712</v>
      </c>
      <c r="I109" s="26" t="s">
        <v>1283</v>
      </c>
      <c r="J109" s="28">
        <v>136.99</v>
      </c>
      <c r="K109" s="26" t="s">
        <v>1284</v>
      </c>
      <c r="L109" s="28">
        <v>220.99</v>
      </c>
      <c r="M109" s="26" t="s">
        <v>1285</v>
      </c>
      <c r="N109" s="28">
        <v>285.99</v>
      </c>
      <c r="O109" s="26" t="s">
        <v>1286</v>
      </c>
      <c r="P109" s="28">
        <v>662.99</v>
      </c>
      <c r="Q109" s="26" t="s">
        <v>1287</v>
      </c>
      <c r="R109" s="28">
        <v>769.99</v>
      </c>
      <c r="S109" s="26" t="s">
        <v>1288</v>
      </c>
      <c r="T109" s="28">
        <v>1049.99</v>
      </c>
      <c r="U109" s="26" t="s">
        <v>1289</v>
      </c>
      <c r="V109" s="28">
        <v>1290.99</v>
      </c>
      <c r="W109" s="26" t="s">
        <v>1290</v>
      </c>
      <c r="X109" s="28">
        <v>1341.99</v>
      </c>
      <c r="Y109" s="26" t="s">
        <v>1291</v>
      </c>
      <c r="Z109" s="28">
        <v>1557.99</v>
      </c>
      <c r="AA109" s="26" t="s">
        <v>1292</v>
      </c>
      <c r="AB109" s="28">
        <v>1720.99</v>
      </c>
      <c r="AC109" s="29">
        <f t="shared" si="6"/>
        <v>136.99</v>
      </c>
      <c r="AD109" s="29">
        <f t="shared" si="7"/>
        <v>1720.99</v>
      </c>
      <c r="AE109" s="29">
        <f t="shared" si="8"/>
        <v>903.89</v>
      </c>
      <c r="AF109">
        <v>14</v>
      </c>
      <c r="AG109" s="30" t="s">
        <v>170</v>
      </c>
      <c r="AH109" s="30">
        <f>COUNTIF(Offers!$C$14:$C$2024,B109)</f>
        <v>17</v>
      </c>
      <c r="AI109" s="30">
        <f>COUNTIFS(Offers!$C$14:$C$2024,B109,Offers!$L$14:$L$2024,"Open Box")</f>
        <v>2</v>
      </c>
      <c r="AJ109" s="30">
        <f>COUNTIFS(Offers!$C$14:$C$2024,B109,Offers!$L$14:$L$2024,"Refurbished")</f>
        <v>4</v>
      </c>
      <c r="AK109" s="30">
        <f>COUNTIFS(Offers!$C$14:$C$2024,B109,Offers!$L$14:$L$2024,"Used*")</f>
        <v>1</v>
      </c>
      <c r="AL109" s="30">
        <f>COUNTIFS(Offers!$C$14:$C$2024,B109,Offers!$M$14:$M$2024,"Clearance")</f>
        <v>0</v>
      </c>
      <c r="AM109" s="30">
        <f>COUNTIFS('Product Details'!$B$13:$B$1512,B109,'Product Details'!$AI$13:$AI$1512,"&lt;&gt;Active")</f>
        <v>0</v>
      </c>
      <c r="AN109" s="31">
        <f>_xlfn.MINIFS(Offers!$Q$14:$Q$2024,Offers!$C$14:$C$2024,B109)</f>
        <v>110.99</v>
      </c>
    </row>
    <row r="110" spans="1:40" ht="15.75" customHeight="1" x14ac:dyDescent="0.35">
      <c r="A110" s="26">
        <v>97</v>
      </c>
      <c r="B110" s="27" t="s">
        <v>1293</v>
      </c>
      <c r="C110" s="26" t="s">
        <v>8</v>
      </c>
      <c r="D110" s="26" t="s">
        <v>1294</v>
      </c>
      <c r="E110" s="26" t="s">
        <v>53</v>
      </c>
      <c r="F110" s="26" t="s">
        <v>251</v>
      </c>
      <c r="G110" s="26" t="s">
        <v>1295</v>
      </c>
      <c r="H110" s="26" t="s">
        <v>712</v>
      </c>
      <c r="I110" s="26" t="s">
        <v>1296</v>
      </c>
      <c r="J110" s="28">
        <v>212.99</v>
      </c>
      <c r="K110" s="26" t="s">
        <v>1297</v>
      </c>
      <c r="L110" s="28">
        <v>317.99</v>
      </c>
      <c r="M110" s="26" t="s">
        <v>1298</v>
      </c>
      <c r="N110" s="28">
        <v>319.99</v>
      </c>
      <c r="O110" s="26" t="s">
        <v>1299</v>
      </c>
      <c r="P110" s="28">
        <v>417.99</v>
      </c>
      <c r="Q110" s="26" t="s">
        <v>1300</v>
      </c>
      <c r="R110" s="28">
        <v>660.99</v>
      </c>
      <c r="S110" s="26" t="s">
        <v>1301</v>
      </c>
      <c r="T110" s="28">
        <v>853.99</v>
      </c>
      <c r="U110" s="26" t="s">
        <v>1302</v>
      </c>
      <c r="V110" s="28">
        <v>946.99</v>
      </c>
      <c r="W110" s="26" t="s">
        <v>1303</v>
      </c>
      <c r="X110" s="28">
        <v>958.99</v>
      </c>
      <c r="Y110" s="26" t="s">
        <v>1304</v>
      </c>
      <c r="Z110" s="28">
        <v>1533.99</v>
      </c>
      <c r="AA110" s="26" t="s">
        <v>1305</v>
      </c>
      <c r="AB110" s="28">
        <v>1715.99</v>
      </c>
      <c r="AC110" s="29">
        <f t="shared" ref="AC110:AC141" si="9">MIN(J110,L110,N110,P110,R110,T110,V110,X110,Z110,AB110)</f>
        <v>212.99</v>
      </c>
      <c r="AD110" s="29">
        <f t="shared" ref="AD110:AD141" si="10">MAX(J110,L110,N110,P110,R110,T110,V110,X110,Z110,AB110)</f>
        <v>1715.99</v>
      </c>
      <c r="AE110" s="29">
        <f t="shared" ref="AE110:AE141" si="11">AVERAGE(J110,L110,N110,P110,R110,T110,V110,X110,Z110,AB110)</f>
        <v>793.99</v>
      </c>
      <c r="AF110">
        <v>14</v>
      </c>
      <c r="AG110" s="30" t="s">
        <v>97</v>
      </c>
      <c r="AH110" s="30">
        <f>COUNTIF(Offers!$C$14:$C$2024,B110)</f>
        <v>17</v>
      </c>
      <c r="AI110" s="30">
        <f>COUNTIFS(Offers!$C$14:$C$2024,B110,Offers!$L$14:$L$2024,"Open Box")</f>
        <v>1</v>
      </c>
      <c r="AJ110" s="30">
        <f>COUNTIFS(Offers!$C$14:$C$2024,B110,Offers!$L$14:$L$2024,"Refurbished")</f>
        <v>1</v>
      </c>
      <c r="AK110" s="30">
        <f>COUNTIFS(Offers!$C$14:$C$2024,B110,Offers!$L$14:$L$2024,"Used*")</f>
        <v>4</v>
      </c>
      <c r="AL110" s="30">
        <f>COUNTIFS(Offers!$C$14:$C$2024,B110,Offers!$M$14:$M$2024,"Clearance")</f>
        <v>3</v>
      </c>
      <c r="AM110" s="30">
        <f>COUNTIFS('Product Details'!$B$13:$B$1512,B110,'Product Details'!$AI$13:$AI$1512,"&lt;&gt;Active")</f>
        <v>2</v>
      </c>
      <c r="AN110" s="31">
        <f>_xlfn.MINIFS(Offers!$Q$14:$Q$2024,Offers!$C$14:$C$2024,B110)</f>
        <v>212.99</v>
      </c>
    </row>
    <row r="111" spans="1:40" ht="15.75" customHeight="1" x14ac:dyDescent="0.35">
      <c r="A111" s="26">
        <v>98</v>
      </c>
      <c r="B111" s="27" t="s">
        <v>1306</v>
      </c>
      <c r="C111" s="26" t="s">
        <v>8</v>
      </c>
      <c r="D111" s="26" t="s">
        <v>1307</v>
      </c>
      <c r="E111" s="26" t="s">
        <v>53</v>
      </c>
      <c r="F111" s="26" t="s">
        <v>54</v>
      </c>
      <c r="G111" s="26" t="s">
        <v>1308</v>
      </c>
      <c r="H111" s="26" t="s">
        <v>712</v>
      </c>
      <c r="I111" s="26" t="s">
        <v>1309</v>
      </c>
      <c r="J111" s="28">
        <v>331.99</v>
      </c>
      <c r="K111" s="26" t="s">
        <v>1310</v>
      </c>
      <c r="L111" s="28">
        <v>430.99</v>
      </c>
      <c r="M111" s="26" t="s">
        <v>1311</v>
      </c>
      <c r="N111" s="28">
        <v>502.99</v>
      </c>
      <c r="O111" s="26" t="s">
        <v>1312</v>
      </c>
      <c r="P111" s="28">
        <v>513.99</v>
      </c>
      <c r="Q111" s="26" t="s">
        <v>1313</v>
      </c>
      <c r="R111" s="28">
        <v>582.99</v>
      </c>
      <c r="S111" s="26" t="s">
        <v>1314</v>
      </c>
      <c r="T111" s="28">
        <v>649.99</v>
      </c>
      <c r="U111" s="26" t="s">
        <v>1315</v>
      </c>
      <c r="V111" s="28">
        <v>751.99</v>
      </c>
      <c r="W111" s="26" t="s">
        <v>1316</v>
      </c>
      <c r="X111" s="28">
        <v>925.99</v>
      </c>
      <c r="Y111" s="26" t="s">
        <v>1317</v>
      </c>
      <c r="Z111" s="28">
        <v>1123.99</v>
      </c>
      <c r="AA111" s="26" t="s">
        <v>1318</v>
      </c>
      <c r="AB111" s="28">
        <v>1339.99</v>
      </c>
      <c r="AC111" s="29">
        <f t="shared" si="9"/>
        <v>331.99</v>
      </c>
      <c r="AD111" s="29">
        <f t="shared" si="10"/>
        <v>1339.99</v>
      </c>
      <c r="AE111" s="29">
        <f t="shared" si="11"/>
        <v>715.4899999999999</v>
      </c>
      <c r="AF111">
        <v>14</v>
      </c>
      <c r="AG111" s="30" t="s">
        <v>156</v>
      </c>
      <c r="AH111" s="30">
        <f>COUNTIF(Offers!$C$14:$C$2024,B111)</f>
        <v>10</v>
      </c>
      <c r="AI111" s="30">
        <f>COUNTIFS(Offers!$C$14:$C$2024,B111,Offers!$L$14:$L$2024,"Open Box")</f>
        <v>0</v>
      </c>
      <c r="AJ111" s="30">
        <f>COUNTIFS(Offers!$C$14:$C$2024,B111,Offers!$L$14:$L$2024,"Refurbished")</f>
        <v>0</v>
      </c>
      <c r="AK111" s="30">
        <f>COUNTIFS(Offers!$C$14:$C$2024,B111,Offers!$L$14:$L$2024,"Used*")</f>
        <v>0</v>
      </c>
      <c r="AL111" s="30">
        <f>COUNTIFS(Offers!$C$14:$C$2024,B111,Offers!$M$14:$M$2024,"Clearance")</f>
        <v>0</v>
      </c>
      <c r="AM111" s="30">
        <f>COUNTIFS('Product Details'!$B$13:$B$1512,B111,'Product Details'!$AI$13:$AI$1512,"&lt;&gt;Active")</f>
        <v>0</v>
      </c>
      <c r="AN111" s="31">
        <f>_xlfn.MINIFS(Offers!$Q$14:$Q$2024,Offers!$C$14:$C$2024,B111)</f>
        <v>331.99</v>
      </c>
    </row>
    <row r="112" spans="1:40" ht="15.75" customHeight="1" x14ac:dyDescent="0.35">
      <c r="A112" s="26">
        <v>99</v>
      </c>
      <c r="B112" s="27" t="s">
        <v>1319</v>
      </c>
      <c r="C112" s="26" t="s">
        <v>8</v>
      </c>
      <c r="D112" s="26" t="s">
        <v>1320</v>
      </c>
      <c r="E112" s="26" t="s">
        <v>53</v>
      </c>
      <c r="F112" s="26" t="s">
        <v>365</v>
      </c>
      <c r="G112" s="26" t="s">
        <v>1295</v>
      </c>
      <c r="H112" s="26" t="s">
        <v>712</v>
      </c>
      <c r="I112" s="26" t="s">
        <v>1321</v>
      </c>
      <c r="J112" s="28">
        <v>93.99</v>
      </c>
      <c r="K112" s="26" t="s">
        <v>1322</v>
      </c>
      <c r="L112" s="28">
        <v>259.99</v>
      </c>
      <c r="M112" s="26" t="s">
        <v>1323</v>
      </c>
      <c r="N112" s="28">
        <v>323.99</v>
      </c>
      <c r="O112" s="26" t="s">
        <v>1324</v>
      </c>
      <c r="P112" s="28">
        <v>355.99</v>
      </c>
      <c r="Q112" s="26" t="s">
        <v>1325</v>
      </c>
      <c r="R112" s="28">
        <v>419.99</v>
      </c>
      <c r="S112" s="26" t="s">
        <v>1326</v>
      </c>
      <c r="T112" s="28">
        <v>545.99</v>
      </c>
      <c r="U112" s="26" t="s">
        <v>1327</v>
      </c>
      <c r="V112" s="28">
        <v>1052.99</v>
      </c>
      <c r="W112" s="26" t="s">
        <v>1328</v>
      </c>
      <c r="X112" s="28">
        <v>1097.99</v>
      </c>
      <c r="Y112" s="26" t="s">
        <v>1329</v>
      </c>
      <c r="Z112" s="28">
        <v>1267.99</v>
      </c>
      <c r="AA112" s="26" t="s">
        <v>1330</v>
      </c>
      <c r="AB112" s="28">
        <v>1396.99</v>
      </c>
      <c r="AC112" s="29">
        <f t="shared" si="9"/>
        <v>93.99</v>
      </c>
      <c r="AD112" s="29">
        <f t="shared" si="10"/>
        <v>1396.99</v>
      </c>
      <c r="AE112" s="29">
        <f t="shared" si="11"/>
        <v>681.58999999999992</v>
      </c>
      <c r="AF112">
        <v>30</v>
      </c>
      <c r="AG112" s="30" t="s">
        <v>127</v>
      </c>
      <c r="AH112" s="30">
        <f>COUNTIF(Offers!$C$14:$C$2024,B112)</f>
        <v>14</v>
      </c>
      <c r="AI112" s="30">
        <f>COUNTIFS(Offers!$C$14:$C$2024,B112,Offers!$L$14:$L$2024,"Open Box")</f>
        <v>0</v>
      </c>
      <c r="AJ112" s="30">
        <f>COUNTIFS(Offers!$C$14:$C$2024,B112,Offers!$L$14:$L$2024,"Refurbished")</f>
        <v>4</v>
      </c>
      <c r="AK112" s="30">
        <f>COUNTIFS(Offers!$C$14:$C$2024,B112,Offers!$L$14:$L$2024,"Used*")</f>
        <v>0</v>
      </c>
      <c r="AL112" s="30">
        <f>COUNTIFS(Offers!$C$14:$C$2024,B112,Offers!$M$14:$M$2024,"Clearance")</f>
        <v>0</v>
      </c>
      <c r="AM112" s="30">
        <f>COUNTIFS('Product Details'!$B$13:$B$1512,B112,'Product Details'!$AI$13:$AI$1512,"&lt;&gt;Active")</f>
        <v>0</v>
      </c>
      <c r="AN112" s="31">
        <f>_xlfn.MINIFS(Offers!$Q$14:$Q$2024,Offers!$C$14:$C$2024,B112)</f>
        <v>77.989999999999995</v>
      </c>
    </row>
    <row r="113" spans="1:40" ht="15.75" customHeight="1" x14ac:dyDescent="0.35">
      <c r="A113" s="26">
        <v>100</v>
      </c>
      <c r="B113" s="27" t="s">
        <v>1331</v>
      </c>
      <c r="C113" s="26" t="s">
        <v>8</v>
      </c>
      <c r="D113" s="26" t="s">
        <v>1332</v>
      </c>
      <c r="E113" s="26" t="s">
        <v>53</v>
      </c>
      <c r="F113" s="26" t="s">
        <v>159</v>
      </c>
      <c r="G113" s="26" t="s">
        <v>752</v>
      </c>
      <c r="H113" s="26" t="s">
        <v>712</v>
      </c>
      <c r="I113" s="26" t="s">
        <v>1333</v>
      </c>
      <c r="J113" s="28">
        <v>131.99</v>
      </c>
      <c r="K113" s="26" t="s">
        <v>1334</v>
      </c>
      <c r="L113" s="28">
        <v>383.99</v>
      </c>
      <c r="M113" s="26" t="s">
        <v>1335</v>
      </c>
      <c r="N113" s="28">
        <v>443.99</v>
      </c>
      <c r="O113" s="26" t="s">
        <v>1336</v>
      </c>
      <c r="P113" s="28">
        <v>455.99</v>
      </c>
      <c r="Q113" s="26" t="s">
        <v>1337</v>
      </c>
      <c r="R113" s="28">
        <v>743.99</v>
      </c>
      <c r="S113" s="26" t="s">
        <v>1338</v>
      </c>
      <c r="T113" s="28">
        <v>850.99</v>
      </c>
      <c r="U113" s="26" t="s">
        <v>1339</v>
      </c>
      <c r="V113" s="28">
        <v>1113.99</v>
      </c>
      <c r="W113" s="26" t="s">
        <v>1340</v>
      </c>
      <c r="X113" s="28">
        <v>1198.99</v>
      </c>
      <c r="Y113" s="26" t="s">
        <v>1341</v>
      </c>
      <c r="Z113" s="28">
        <v>1211.99</v>
      </c>
      <c r="AA113" s="26" t="s">
        <v>1342</v>
      </c>
      <c r="AB113" s="28">
        <v>1584.99</v>
      </c>
      <c r="AC113" s="29">
        <f t="shared" si="9"/>
        <v>131.99</v>
      </c>
      <c r="AD113" s="29">
        <f t="shared" si="10"/>
        <v>1584.99</v>
      </c>
      <c r="AE113" s="29">
        <f t="shared" si="11"/>
        <v>812.08999999999992</v>
      </c>
      <c r="AF113">
        <v>15</v>
      </c>
      <c r="AG113" s="30" t="s">
        <v>170</v>
      </c>
      <c r="AH113" s="30">
        <f>COUNTIF(Offers!$C$14:$C$2024,B113)</f>
        <v>15</v>
      </c>
      <c r="AI113" s="30">
        <f>COUNTIFS(Offers!$C$14:$C$2024,B113,Offers!$L$14:$L$2024,"Open Box")</f>
        <v>2</v>
      </c>
      <c r="AJ113" s="30">
        <f>COUNTIFS(Offers!$C$14:$C$2024,B113,Offers!$L$14:$L$2024,"Refurbished")</f>
        <v>2</v>
      </c>
      <c r="AK113" s="30">
        <f>COUNTIFS(Offers!$C$14:$C$2024,B113,Offers!$L$14:$L$2024,"Used*")</f>
        <v>1</v>
      </c>
      <c r="AL113" s="30">
        <f>COUNTIFS(Offers!$C$14:$C$2024,B113,Offers!$M$14:$M$2024,"Clearance")</f>
        <v>0</v>
      </c>
      <c r="AM113" s="30">
        <f>COUNTIFS('Product Details'!$B$13:$B$1512,B113,'Product Details'!$AI$13:$AI$1512,"&lt;&gt;Active")</f>
        <v>0</v>
      </c>
      <c r="AN113" s="31">
        <f>_xlfn.MINIFS(Offers!$Q$14:$Q$2024,Offers!$C$14:$C$2024,B113)</f>
        <v>114.99</v>
      </c>
    </row>
    <row r="114" spans="1:40" ht="15.75" customHeight="1" x14ac:dyDescent="0.35">
      <c r="A114" s="32">
        <v>101</v>
      </c>
      <c r="B114" s="33" t="s">
        <v>1343</v>
      </c>
      <c r="C114" s="32" t="s">
        <v>9</v>
      </c>
      <c r="D114" s="32" t="s">
        <v>1344</v>
      </c>
      <c r="E114" s="32" t="s">
        <v>1345</v>
      </c>
      <c r="F114" s="32" t="s">
        <v>200</v>
      </c>
      <c r="G114" s="32" t="s">
        <v>1346</v>
      </c>
      <c r="H114" s="32" t="s">
        <v>1347</v>
      </c>
      <c r="I114" s="32" t="s">
        <v>1348</v>
      </c>
      <c r="J114" s="34">
        <v>60.99</v>
      </c>
      <c r="K114" s="32" t="s">
        <v>1349</v>
      </c>
      <c r="L114" s="34">
        <v>74.989999999999995</v>
      </c>
      <c r="M114" s="32" t="s">
        <v>1350</v>
      </c>
      <c r="N114" s="34">
        <v>129.99</v>
      </c>
      <c r="O114" s="32" t="s">
        <v>1351</v>
      </c>
      <c r="P114" s="34">
        <v>168.99</v>
      </c>
      <c r="Q114" s="32" t="s">
        <v>1352</v>
      </c>
      <c r="R114" s="34">
        <v>178.99</v>
      </c>
      <c r="S114" s="32" t="s">
        <v>1353</v>
      </c>
      <c r="T114" s="34">
        <v>224.99</v>
      </c>
      <c r="U114" s="32" t="s">
        <v>1354</v>
      </c>
      <c r="V114" s="34">
        <v>229.99</v>
      </c>
      <c r="W114" s="32" t="s">
        <v>1355</v>
      </c>
      <c r="X114" s="34">
        <v>294.99</v>
      </c>
      <c r="Y114" s="32" t="s">
        <v>1356</v>
      </c>
      <c r="Z114" s="34">
        <v>596.99</v>
      </c>
      <c r="AA114" s="32" t="s">
        <v>1357</v>
      </c>
      <c r="AB114" s="34">
        <v>1593.99</v>
      </c>
      <c r="AC114" s="35">
        <f t="shared" si="9"/>
        <v>60.99</v>
      </c>
      <c r="AD114" s="35">
        <f t="shared" si="10"/>
        <v>1593.99</v>
      </c>
      <c r="AE114" s="35">
        <f t="shared" si="11"/>
        <v>355.49</v>
      </c>
      <c r="AF114">
        <v>30</v>
      </c>
      <c r="AG114" s="36" t="s">
        <v>97</v>
      </c>
      <c r="AH114" s="36">
        <f>COUNTIF(Offers!$C$14:$C$2024,B114)</f>
        <v>14</v>
      </c>
      <c r="AI114" s="36">
        <f>COUNTIFS(Offers!$C$14:$C$2024,B114,Offers!$L$14:$L$2024,"Open Box")</f>
        <v>1</v>
      </c>
      <c r="AJ114" s="36">
        <f>COUNTIFS(Offers!$C$14:$C$2024,B114,Offers!$L$14:$L$2024,"Refurbished")</f>
        <v>2</v>
      </c>
      <c r="AK114" s="36">
        <f>COUNTIFS(Offers!$C$14:$C$2024,B114,Offers!$L$14:$L$2024,"Used*")</f>
        <v>1</v>
      </c>
      <c r="AL114" s="36">
        <f>COUNTIFS(Offers!$C$14:$C$2024,B114,Offers!$M$14:$M$2024,"Clearance")</f>
        <v>0</v>
      </c>
      <c r="AM114" s="36">
        <f>COUNTIFS('Product Details'!$B$13:$B$1512,B114,'Product Details'!$AI$13:$AI$1512,"&lt;&gt;Active")</f>
        <v>0</v>
      </c>
      <c r="AN114" s="37">
        <f>_xlfn.MINIFS(Offers!$Q$14:$Q$2024,Offers!$C$14:$C$2024,B114)</f>
        <v>44.99</v>
      </c>
    </row>
    <row r="115" spans="1:40" ht="15.75" customHeight="1" x14ac:dyDescent="0.35">
      <c r="A115" s="32">
        <v>102</v>
      </c>
      <c r="B115" s="33" t="s">
        <v>1358</v>
      </c>
      <c r="C115" s="32" t="s">
        <v>9</v>
      </c>
      <c r="D115" s="32" t="s">
        <v>1359</v>
      </c>
      <c r="E115" s="32" t="s">
        <v>1345</v>
      </c>
      <c r="F115" s="32" t="s">
        <v>365</v>
      </c>
      <c r="G115" s="32" t="s">
        <v>1360</v>
      </c>
      <c r="H115" s="32" t="s">
        <v>1361</v>
      </c>
      <c r="I115" s="32" t="s">
        <v>1362</v>
      </c>
      <c r="J115" s="34">
        <v>18.989999999999998</v>
      </c>
      <c r="K115" s="32" t="s">
        <v>1363</v>
      </c>
      <c r="L115" s="34">
        <v>42.99</v>
      </c>
      <c r="M115" s="32" t="s">
        <v>1364</v>
      </c>
      <c r="N115" s="34">
        <v>93.99</v>
      </c>
      <c r="O115" s="32" t="s">
        <v>1365</v>
      </c>
      <c r="P115" s="34">
        <v>107.99</v>
      </c>
      <c r="Q115" s="32" t="s">
        <v>1366</v>
      </c>
      <c r="R115" s="34">
        <v>125.99</v>
      </c>
      <c r="S115" s="32" t="s">
        <v>1367</v>
      </c>
      <c r="T115" s="34">
        <v>160.99</v>
      </c>
      <c r="U115" s="32" t="s">
        <v>1368</v>
      </c>
      <c r="V115" s="34">
        <v>181.99</v>
      </c>
      <c r="W115" s="32" t="s">
        <v>1369</v>
      </c>
      <c r="X115" s="34">
        <v>296.99</v>
      </c>
      <c r="Y115" s="32" t="s">
        <v>1370</v>
      </c>
      <c r="Z115" s="34">
        <v>322.99</v>
      </c>
      <c r="AA115" s="32" t="s">
        <v>1371</v>
      </c>
      <c r="AB115" s="34">
        <v>880.99</v>
      </c>
      <c r="AC115" s="35">
        <f t="shared" si="9"/>
        <v>18.989999999999998</v>
      </c>
      <c r="AD115" s="35">
        <f t="shared" si="10"/>
        <v>880.99</v>
      </c>
      <c r="AE115" s="35">
        <f t="shared" si="11"/>
        <v>223.39000000000001</v>
      </c>
      <c r="AF115">
        <v>30</v>
      </c>
      <c r="AG115" s="36" t="s">
        <v>156</v>
      </c>
      <c r="AH115" s="36">
        <f>COUNTIF(Offers!$C$14:$C$2024,B115)</f>
        <v>11</v>
      </c>
      <c r="AI115" s="36">
        <f>COUNTIFS(Offers!$C$14:$C$2024,B115,Offers!$L$14:$L$2024,"Open Box")</f>
        <v>1</v>
      </c>
      <c r="AJ115" s="36">
        <f>COUNTIFS(Offers!$C$14:$C$2024,B115,Offers!$L$14:$L$2024,"Refurbished")</f>
        <v>0</v>
      </c>
      <c r="AK115" s="36">
        <f>COUNTIFS(Offers!$C$14:$C$2024,B115,Offers!$L$14:$L$2024,"Used*")</f>
        <v>0</v>
      </c>
      <c r="AL115" s="36">
        <f>COUNTIFS(Offers!$C$14:$C$2024,B115,Offers!$M$14:$M$2024,"Clearance")</f>
        <v>0</v>
      </c>
      <c r="AM115" s="36">
        <f>COUNTIFS('Product Details'!$B$13:$B$1512,B115,'Product Details'!$AI$13:$AI$1512,"&lt;&gt;Active")</f>
        <v>0</v>
      </c>
      <c r="AN115" s="37">
        <f>_xlfn.MINIFS(Offers!$Q$14:$Q$2024,Offers!$C$14:$C$2024,B115)</f>
        <v>18.989999999999998</v>
      </c>
    </row>
    <row r="116" spans="1:40" ht="15.75" customHeight="1" x14ac:dyDescent="0.35">
      <c r="A116" s="32">
        <v>103</v>
      </c>
      <c r="B116" s="33" t="s">
        <v>1372</v>
      </c>
      <c r="C116" s="32" t="s">
        <v>9</v>
      </c>
      <c r="D116" s="32" t="s">
        <v>1373</v>
      </c>
      <c r="E116" s="32" t="s">
        <v>1345</v>
      </c>
      <c r="F116" s="32" t="s">
        <v>290</v>
      </c>
      <c r="G116" s="32" t="s">
        <v>1374</v>
      </c>
      <c r="H116" s="32" t="s">
        <v>1375</v>
      </c>
      <c r="I116" s="32" t="s">
        <v>1376</v>
      </c>
      <c r="J116" s="34">
        <v>50.99</v>
      </c>
      <c r="K116" s="32" t="s">
        <v>1377</v>
      </c>
      <c r="L116" s="34">
        <v>73.989999999999995</v>
      </c>
      <c r="M116" s="32" t="s">
        <v>1378</v>
      </c>
      <c r="N116" s="34">
        <v>79.989999999999995</v>
      </c>
      <c r="O116" s="32" t="s">
        <v>1379</v>
      </c>
      <c r="P116" s="34">
        <v>94.99</v>
      </c>
      <c r="Q116" s="32" t="s">
        <v>1380</v>
      </c>
      <c r="R116" s="34">
        <v>136.99</v>
      </c>
      <c r="S116" s="32" t="s">
        <v>1381</v>
      </c>
      <c r="T116" s="34">
        <v>169.99</v>
      </c>
      <c r="U116" s="32" t="s">
        <v>1382</v>
      </c>
      <c r="V116" s="34">
        <v>227.99</v>
      </c>
      <c r="W116" s="32" t="s">
        <v>1383</v>
      </c>
      <c r="X116" s="34">
        <v>310.99</v>
      </c>
      <c r="Y116" s="32" t="s">
        <v>1384</v>
      </c>
      <c r="Z116" s="34">
        <v>575.99</v>
      </c>
      <c r="AA116" s="32" t="s">
        <v>1385</v>
      </c>
      <c r="AB116" s="34">
        <v>615.99</v>
      </c>
      <c r="AC116" s="35">
        <f t="shared" si="9"/>
        <v>50.99</v>
      </c>
      <c r="AD116" s="35">
        <f t="shared" si="10"/>
        <v>615.99</v>
      </c>
      <c r="AE116" s="35">
        <f t="shared" si="11"/>
        <v>233.79000000000002</v>
      </c>
      <c r="AF116">
        <v>60</v>
      </c>
      <c r="AG116" s="36" t="s">
        <v>67</v>
      </c>
      <c r="AH116" s="36">
        <f>COUNTIF(Offers!$C$14:$C$2024,B116)</f>
        <v>11</v>
      </c>
      <c r="AI116" s="36">
        <f>COUNTIFS(Offers!$C$14:$C$2024,B116,Offers!$L$14:$L$2024,"Open Box")</f>
        <v>0</v>
      </c>
      <c r="AJ116" s="36">
        <f>COUNTIFS(Offers!$C$14:$C$2024,B116,Offers!$L$14:$L$2024,"Refurbished")</f>
        <v>1</v>
      </c>
      <c r="AK116" s="36">
        <f>COUNTIFS(Offers!$C$14:$C$2024,B116,Offers!$L$14:$L$2024,"Used*")</f>
        <v>0</v>
      </c>
      <c r="AL116" s="36">
        <f>COUNTIFS(Offers!$C$14:$C$2024,B116,Offers!$M$14:$M$2024,"Clearance")</f>
        <v>2</v>
      </c>
      <c r="AM116" s="36">
        <f>COUNTIFS('Product Details'!$B$13:$B$1512,B116,'Product Details'!$AI$13:$AI$1512,"&lt;&gt;Active")</f>
        <v>2</v>
      </c>
      <c r="AN116" s="37">
        <f>_xlfn.MINIFS(Offers!$Q$14:$Q$2024,Offers!$C$14:$C$2024,B116)</f>
        <v>50.99</v>
      </c>
    </row>
    <row r="117" spans="1:40" ht="15.75" customHeight="1" x14ac:dyDescent="0.35">
      <c r="A117" s="32">
        <v>104</v>
      </c>
      <c r="B117" s="33" t="s">
        <v>1386</v>
      </c>
      <c r="C117" s="32" t="s">
        <v>9</v>
      </c>
      <c r="D117" s="32" t="s">
        <v>1387</v>
      </c>
      <c r="E117" s="32" t="s">
        <v>1345</v>
      </c>
      <c r="F117" s="32" t="s">
        <v>725</v>
      </c>
      <c r="G117" s="32" t="s">
        <v>1388</v>
      </c>
      <c r="H117" s="32" t="s">
        <v>1389</v>
      </c>
      <c r="I117" s="32" t="s">
        <v>1390</v>
      </c>
      <c r="J117" s="34">
        <v>72.989999999999995</v>
      </c>
      <c r="K117" s="32" t="s">
        <v>1391</v>
      </c>
      <c r="L117" s="34">
        <v>109.99</v>
      </c>
      <c r="M117" s="32" t="s">
        <v>1392</v>
      </c>
      <c r="N117" s="34">
        <v>132.99</v>
      </c>
      <c r="O117" s="32" t="s">
        <v>1393</v>
      </c>
      <c r="P117" s="34">
        <v>137.99</v>
      </c>
      <c r="Q117" s="32" t="s">
        <v>1394</v>
      </c>
      <c r="R117" s="34">
        <v>169.99</v>
      </c>
      <c r="S117" s="32" t="s">
        <v>1395</v>
      </c>
      <c r="T117" s="34">
        <v>186.99</v>
      </c>
      <c r="U117" s="32" t="s">
        <v>1396</v>
      </c>
      <c r="V117" s="34">
        <v>204.99</v>
      </c>
      <c r="W117" s="32" t="s">
        <v>1397</v>
      </c>
      <c r="X117" s="34">
        <v>342.99</v>
      </c>
      <c r="Y117" s="32" t="s">
        <v>1398</v>
      </c>
      <c r="Z117" s="34">
        <v>516.99</v>
      </c>
      <c r="AA117" s="32" t="s">
        <v>1399</v>
      </c>
      <c r="AB117" s="34">
        <v>618.99</v>
      </c>
      <c r="AC117" s="35">
        <f t="shared" si="9"/>
        <v>72.989999999999995</v>
      </c>
      <c r="AD117" s="35">
        <f t="shared" si="10"/>
        <v>618.99</v>
      </c>
      <c r="AE117" s="35">
        <f t="shared" si="11"/>
        <v>249.49</v>
      </c>
      <c r="AF117">
        <v>30</v>
      </c>
      <c r="AG117" s="36" t="s">
        <v>170</v>
      </c>
      <c r="AH117" s="36">
        <f>COUNTIF(Offers!$C$14:$C$2024,B117)</f>
        <v>13</v>
      </c>
      <c r="AI117" s="36">
        <f>COUNTIFS(Offers!$C$14:$C$2024,B117,Offers!$L$14:$L$2024,"Open Box")</f>
        <v>3</v>
      </c>
      <c r="AJ117" s="36">
        <f>COUNTIFS(Offers!$C$14:$C$2024,B117,Offers!$L$14:$L$2024,"Refurbished")</f>
        <v>0</v>
      </c>
      <c r="AK117" s="36">
        <f>COUNTIFS(Offers!$C$14:$C$2024,B117,Offers!$L$14:$L$2024,"Used*")</f>
        <v>0</v>
      </c>
      <c r="AL117" s="36">
        <f>COUNTIFS(Offers!$C$14:$C$2024,B117,Offers!$M$14:$M$2024,"Clearance")</f>
        <v>0</v>
      </c>
      <c r="AM117" s="36">
        <f>COUNTIFS('Product Details'!$B$13:$B$1512,B117,'Product Details'!$AI$13:$AI$1512,"&lt;&gt;Active")</f>
        <v>0</v>
      </c>
      <c r="AN117" s="37">
        <f>_xlfn.MINIFS(Offers!$Q$14:$Q$2024,Offers!$C$14:$C$2024,B117)</f>
        <v>72.989999999999995</v>
      </c>
    </row>
    <row r="118" spans="1:40" ht="15.75" customHeight="1" x14ac:dyDescent="0.35">
      <c r="A118" s="32">
        <v>105</v>
      </c>
      <c r="B118" s="33" t="s">
        <v>1400</v>
      </c>
      <c r="C118" s="32" t="s">
        <v>9</v>
      </c>
      <c r="D118" s="32" t="s">
        <v>1401</v>
      </c>
      <c r="E118" s="32" t="s">
        <v>1345</v>
      </c>
      <c r="F118" s="32" t="s">
        <v>115</v>
      </c>
      <c r="G118" s="32" t="s">
        <v>1402</v>
      </c>
      <c r="H118" s="32" t="s">
        <v>1403</v>
      </c>
      <c r="I118" s="32" t="s">
        <v>1404</v>
      </c>
      <c r="J118" s="34">
        <v>86.99</v>
      </c>
      <c r="K118" s="32" t="s">
        <v>1405</v>
      </c>
      <c r="L118" s="34">
        <v>89.99</v>
      </c>
      <c r="M118" s="32" t="s">
        <v>1406</v>
      </c>
      <c r="N118" s="34">
        <v>106.99</v>
      </c>
      <c r="O118" s="32" t="s">
        <v>1407</v>
      </c>
      <c r="P118" s="34">
        <v>136.99</v>
      </c>
      <c r="Q118" s="32" t="s">
        <v>1408</v>
      </c>
      <c r="R118" s="34">
        <v>158.99</v>
      </c>
      <c r="S118" s="32" t="s">
        <v>1409</v>
      </c>
      <c r="T118" s="34">
        <v>203.99</v>
      </c>
      <c r="U118" s="32" t="s">
        <v>1410</v>
      </c>
      <c r="V118" s="34">
        <v>241.99</v>
      </c>
      <c r="W118" s="32" t="s">
        <v>1411</v>
      </c>
      <c r="X118" s="34">
        <v>368.99</v>
      </c>
      <c r="Y118" s="32" t="s">
        <v>1412</v>
      </c>
      <c r="Z118" s="34">
        <v>371.99</v>
      </c>
      <c r="AA118" s="32" t="s">
        <v>1413</v>
      </c>
      <c r="AB118" s="34">
        <v>569.99</v>
      </c>
      <c r="AC118" s="35">
        <f t="shared" si="9"/>
        <v>86.99</v>
      </c>
      <c r="AD118" s="35">
        <f t="shared" si="10"/>
        <v>569.99</v>
      </c>
      <c r="AE118" s="35">
        <f t="shared" si="11"/>
        <v>233.69</v>
      </c>
      <c r="AF118">
        <v>60</v>
      </c>
      <c r="AG118" s="36" t="s">
        <v>67</v>
      </c>
      <c r="AH118" s="36">
        <f>COUNTIF(Offers!$C$14:$C$2024,B118)</f>
        <v>14</v>
      </c>
      <c r="AI118" s="36">
        <f>COUNTIFS(Offers!$C$14:$C$2024,B118,Offers!$L$14:$L$2024,"Open Box")</f>
        <v>0</v>
      </c>
      <c r="AJ118" s="36">
        <f>COUNTIFS(Offers!$C$14:$C$2024,B118,Offers!$L$14:$L$2024,"Refurbished")</f>
        <v>0</v>
      </c>
      <c r="AK118" s="36">
        <f>COUNTIFS(Offers!$C$14:$C$2024,B118,Offers!$L$14:$L$2024,"Used*")</f>
        <v>2</v>
      </c>
      <c r="AL118" s="36">
        <f>COUNTIFS(Offers!$C$14:$C$2024,B118,Offers!$M$14:$M$2024,"Clearance")</f>
        <v>6</v>
      </c>
      <c r="AM118" s="36">
        <f>COUNTIFS('Product Details'!$B$13:$B$1512,B118,'Product Details'!$AI$13:$AI$1512,"&lt;&gt;Active")</f>
        <v>4</v>
      </c>
      <c r="AN118" s="37">
        <f>_xlfn.MINIFS(Offers!$Q$14:$Q$2024,Offers!$C$14:$C$2024,B118)</f>
        <v>86.99</v>
      </c>
    </row>
    <row r="119" spans="1:40" ht="15.75" customHeight="1" x14ac:dyDescent="0.35">
      <c r="A119" s="32">
        <v>106</v>
      </c>
      <c r="B119" s="33" t="s">
        <v>1414</v>
      </c>
      <c r="C119" s="32" t="s">
        <v>9</v>
      </c>
      <c r="D119" s="32" t="s">
        <v>1415</v>
      </c>
      <c r="E119" s="32" t="s">
        <v>1345</v>
      </c>
      <c r="F119" s="32" t="s">
        <v>251</v>
      </c>
      <c r="G119" s="32" t="s">
        <v>1374</v>
      </c>
      <c r="H119" s="32" t="s">
        <v>1416</v>
      </c>
      <c r="I119" s="32" t="s">
        <v>1417</v>
      </c>
      <c r="J119" s="34">
        <v>31.99</v>
      </c>
      <c r="K119" s="32" t="s">
        <v>1418</v>
      </c>
      <c r="L119" s="34">
        <v>49.99</v>
      </c>
      <c r="M119" s="32" t="s">
        <v>1419</v>
      </c>
      <c r="N119" s="34">
        <v>139.99</v>
      </c>
      <c r="O119" s="32" t="s">
        <v>1420</v>
      </c>
      <c r="P119" s="34">
        <v>150.99</v>
      </c>
      <c r="Q119" s="32" t="s">
        <v>1421</v>
      </c>
      <c r="R119" s="34">
        <v>170.99</v>
      </c>
      <c r="S119" s="32" t="s">
        <v>1422</v>
      </c>
      <c r="T119" s="34">
        <v>173.99</v>
      </c>
      <c r="U119" s="32" t="s">
        <v>1423</v>
      </c>
      <c r="V119" s="34">
        <v>178.99</v>
      </c>
      <c r="W119" s="32" t="s">
        <v>1424</v>
      </c>
      <c r="X119" s="34">
        <v>261.99</v>
      </c>
      <c r="Y119" s="32" t="s">
        <v>1425</v>
      </c>
      <c r="Z119" s="34">
        <v>305.99</v>
      </c>
      <c r="AA119" s="32" t="s">
        <v>1426</v>
      </c>
      <c r="AB119" s="34">
        <v>319.99</v>
      </c>
      <c r="AC119" s="35">
        <f t="shared" si="9"/>
        <v>31.99</v>
      </c>
      <c r="AD119" s="35">
        <f t="shared" si="10"/>
        <v>319.99</v>
      </c>
      <c r="AE119" s="35">
        <f t="shared" si="11"/>
        <v>178.49</v>
      </c>
      <c r="AF119">
        <v>45</v>
      </c>
      <c r="AG119" s="36" t="s">
        <v>97</v>
      </c>
      <c r="AH119" s="36">
        <f>COUNTIF(Offers!$C$14:$C$2024,B119)</f>
        <v>15</v>
      </c>
      <c r="AI119" s="36">
        <f>COUNTIFS(Offers!$C$14:$C$2024,B119,Offers!$L$14:$L$2024,"Open Box")</f>
        <v>0</v>
      </c>
      <c r="AJ119" s="36">
        <f>COUNTIFS(Offers!$C$14:$C$2024,B119,Offers!$L$14:$L$2024,"Refurbished")</f>
        <v>1</v>
      </c>
      <c r="AK119" s="36">
        <f>COUNTIFS(Offers!$C$14:$C$2024,B119,Offers!$L$14:$L$2024,"Used*")</f>
        <v>3</v>
      </c>
      <c r="AL119" s="36">
        <f>COUNTIFS(Offers!$C$14:$C$2024,B119,Offers!$M$14:$M$2024,"Clearance")</f>
        <v>2</v>
      </c>
      <c r="AM119" s="36">
        <f>COUNTIFS('Product Details'!$B$13:$B$1512,B119,'Product Details'!$AI$13:$AI$1512,"&lt;&gt;Active")</f>
        <v>1</v>
      </c>
      <c r="AN119" s="37">
        <f>_xlfn.MINIFS(Offers!$Q$14:$Q$2024,Offers!$C$14:$C$2024,B119)</f>
        <v>31.99</v>
      </c>
    </row>
    <row r="120" spans="1:40" ht="15.75" customHeight="1" x14ac:dyDescent="0.35">
      <c r="A120" s="32">
        <v>107</v>
      </c>
      <c r="B120" s="33" t="s">
        <v>1427</v>
      </c>
      <c r="C120" s="32" t="s">
        <v>9</v>
      </c>
      <c r="D120" s="32" t="s">
        <v>1428</v>
      </c>
      <c r="E120" s="32" t="s">
        <v>1345</v>
      </c>
      <c r="F120" s="32" t="s">
        <v>443</v>
      </c>
      <c r="G120" s="32" t="s">
        <v>1429</v>
      </c>
      <c r="H120" s="32" t="s">
        <v>1430</v>
      </c>
      <c r="I120" s="32" t="s">
        <v>1431</v>
      </c>
      <c r="J120" s="34">
        <v>76.989999999999995</v>
      </c>
      <c r="K120" s="32" t="s">
        <v>1432</v>
      </c>
      <c r="L120" s="34">
        <v>116.99</v>
      </c>
      <c r="M120" s="32" t="s">
        <v>1433</v>
      </c>
      <c r="N120" s="34">
        <v>121.99</v>
      </c>
      <c r="O120" s="32" t="s">
        <v>1434</v>
      </c>
      <c r="P120" s="34">
        <v>155.99</v>
      </c>
      <c r="Q120" s="32" t="s">
        <v>1435</v>
      </c>
      <c r="R120" s="34">
        <v>185.99</v>
      </c>
      <c r="S120" s="32" t="s">
        <v>1436</v>
      </c>
      <c r="T120" s="34">
        <v>186.99</v>
      </c>
      <c r="U120" s="32" t="s">
        <v>1437</v>
      </c>
      <c r="V120" s="34">
        <v>191.99</v>
      </c>
      <c r="W120" s="32" t="s">
        <v>1438</v>
      </c>
      <c r="X120" s="34">
        <v>202.99</v>
      </c>
      <c r="Y120" s="32" t="s">
        <v>1439</v>
      </c>
      <c r="Z120" s="34">
        <v>423.99</v>
      </c>
      <c r="AA120" s="32" t="s">
        <v>1440</v>
      </c>
      <c r="AB120" s="34">
        <v>578.99</v>
      </c>
      <c r="AC120" s="35">
        <f t="shared" si="9"/>
        <v>76.989999999999995</v>
      </c>
      <c r="AD120" s="35">
        <f t="shared" si="10"/>
        <v>578.99</v>
      </c>
      <c r="AE120" s="35">
        <f t="shared" si="11"/>
        <v>224.29000000000002</v>
      </c>
      <c r="AF120">
        <v>14</v>
      </c>
      <c r="AG120" s="36" t="s">
        <v>127</v>
      </c>
      <c r="AH120" s="36">
        <f>COUNTIF(Offers!$C$14:$C$2024,B120)</f>
        <v>17</v>
      </c>
      <c r="AI120" s="36">
        <f>COUNTIFS(Offers!$C$14:$C$2024,B120,Offers!$L$14:$L$2024,"Open Box")</f>
        <v>3</v>
      </c>
      <c r="AJ120" s="36">
        <f>COUNTIFS(Offers!$C$14:$C$2024,B120,Offers!$L$14:$L$2024,"Refurbished")</f>
        <v>4</v>
      </c>
      <c r="AK120" s="36">
        <f>COUNTIFS(Offers!$C$14:$C$2024,B120,Offers!$L$14:$L$2024,"Used*")</f>
        <v>0</v>
      </c>
      <c r="AL120" s="36">
        <f>COUNTIFS(Offers!$C$14:$C$2024,B120,Offers!$M$14:$M$2024,"Clearance")</f>
        <v>0</v>
      </c>
      <c r="AM120" s="36">
        <f>COUNTIFS('Product Details'!$B$13:$B$1512,B120,'Product Details'!$AI$13:$AI$1512,"&lt;&gt;Active")</f>
        <v>0</v>
      </c>
      <c r="AN120" s="37">
        <f>_xlfn.MINIFS(Offers!$Q$14:$Q$2024,Offers!$C$14:$C$2024,B120)</f>
        <v>76.989999999999995</v>
      </c>
    </row>
    <row r="121" spans="1:40" ht="15.75" customHeight="1" x14ac:dyDescent="0.35">
      <c r="A121" s="32">
        <v>108</v>
      </c>
      <c r="B121" s="33" t="s">
        <v>1441</v>
      </c>
      <c r="C121" s="32" t="s">
        <v>9</v>
      </c>
      <c r="D121" s="32" t="s">
        <v>1442</v>
      </c>
      <c r="E121" s="32" t="s">
        <v>1345</v>
      </c>
      <c r="F121" s="32" t="s">
        <v>365</v>
      </c>
      <c r="G121" s="32" t="s">
        <v>1443</v>
      </c>
      <c r="H121" s="32" t="s">
        <v>1444</v>
      </c>
      <c r="I121" s="32" t="s">
        <v>1445</v>
      </c>
      <c r="J121" s="34">
        <v>40.99</v>
      </c>
      <c r="K121" s="32" t="s">
        <v>1446</v>
      </c>
      <c r="L121" s="34">
        <v>55.99</v>
      </c>
      <c r="M121" s="32" t="s">
        <v>1447</v>
      </c>
      <c r="N121" s="34">
        <v>109.99</v>
      </c>
      <c r="O121" s="32" t="s">
        <v>1448</v>
      </c>
      <c r="P121" s="34">
        <v>129.99</v>
      </c>
      <c r="Q121" s="32" t="s">
        <v>1449</v>
      </c>
      <c r="R121" s="34">
        <v>130.99</v>
      </c>
      <c r="S121" s="32" t="s">
        <v>1450</v>
      </c>
      <c r="T121" s="34">
        <v>202.99</v>
      </c>
      <c r="U121" s="32" t="s">
        <v>1451</v>
      </c>
      <c r="V121" s="34">
        <v>208.99</v>
      </c>
      <c r="W121" s="32" t="s">
        <v>1452</v>
      </c>
      <c r="X121" s="34">
        <v>351.99</v>
      </c>
      <c r="Y121" s="32" t="s">
        <v>1453</v>
      </c>
      <c r="Z121" s="34">
        <v>636.99</v>
      </c>
      <c r="AA121" s="32" t="s">
        <v>1454</v>
      </c>
      <c r="AB121" s="34">
        <v>1956.99</v>
      </c>
      <c r="AC121" s="35">
        <f t="shared" si="9"/>
        <v>40.99</v>
      </c>
      <c r="AD121" s="35">
        <f t="shared" si="10"/>
        <v>1956.99</v>
      </c>
      <c r="AE121" s="35">
        <f t="shared" si="11"/>
        <v>382.59000000000003</v>
      </c>
      <c r="AF121">
        <v>30</v>
      </c>
      <c r="AG121" s="36" t="s">
        <v>97</v>
      </c>
      <c r="AH121" s="36">
        <f>COUNTIF(Offers!$C$14:$C$2024,B121)</f>
        <v>13</v>
      </c>
      <c r="AI121" s="36">
        <f>COUNTIFS(Offers!$C$14:$C$2024,B121,Offers!$L$14:$L$2024,"Open Box")</f>
        <v>1</v>
      </c>
      <c r="AJ121" s="36">
        <f>COUNTIFS(Offers!$C$14:$C$2024,B121,Offers!$L$14:$L$2024,"Refurbished")</f>
        <v>1</v>
      </c>
      <c r="AK121" s="36">
        <f>COUNTIFS(Offers!$C$14:$C$2024,B121,Offers!$L$14:$L$2024,"Used*")</f>
        <v>1</v>
      </c>
      <c r="AL121" s="36">
        <f>COUNTIFS(Offers!$C$14:$C$2024,B121,Offers!$M$14:$M$2024,"Clearance")</f>
        <v>1</v>
      </c>
      <c r="AM121" s="36">
        <f>COUNTIFS('Product Details'!$B$13:$B$1512,B121,'Product Details'!$AI$13:$AI$1512,"&lt;&gt;Active")</f>
        <v>1</v>
      </c>
      <c r="AN121" s="37">
        <f>_xlfn.MINIFS(Offers!$Q$14:$Q$2024,Offers!$C$14:$C$2024,B121)</f>
        <v>40.99</v>
      </c>
    </row>
    <row r="122" spans="1:40" ht="15.75" customHeight="1" x14ac:dyDescent="0.35">
      <c r="A122" s="32">
        <v>109</v>
      </c>
      <c r="B122" s="33" t="s">
        <v>1455</v>
      </c>
      <c r="C122" s="32" t="s">
        <v>9</v>
      </c>
      <c r="D122" s="32" t="s">
        <v>1456</v>
      </c>
      <c r="E122" s="32" t="s">
        <v>1345</v>
      </c>
      <c r="F122" s="32" t="s">
        <v>186</v>
      </c>
      <c r="G122" s="32" t="s">
        <v>1457</v>
      </c>
      <c r="H122" s="32" t="s">
        <v>1458</v>
      </c>
      <c r="I122" s="32" t="s">
        <v>1459</v>
      </c>
      <c r="J122" s="34">
        <v>40.99</v>
      </c>
      <c r="K122" s="32" t="s">
        <v>1460</v>
      </c>
      <c r="L122" s="34">
        <v>90.99</v>
      </c>
      <c r="M122" s="32" t="s">
        <v>1461</v>
      </c>
      <c r="N122" s="34">
        <v>92.99</v>
      </c>
      <c r="O122" s="32" t="s">
        <v>1462</v>
      </c>
      <c r="P122" s="34">
        <v>118.99</v>
      </c>
      <c r="Q122" s="32" t="s">
        <v>1463</v>
      </c>
      <c r="R122" s="34">
        <v>129.99</v>
      </c>
      <c r="S122" s="32" t="s">
        <v>1464</v>
      </c>
      <c r="T122" s="34">
        <v>142.99</v>
      </c>
      <c r="U122" s="32" t="s">
        <v>1465</v>
      </c>
      <c r="V122" s="34">
        <v>154.99</v>
      </c>
      <c r="W122" s="32" t="s">
        <v>1466</v>
      </c>
      <c r="X122" s="34">
        <v>216.99</v>
      </c>
      <c r="Y122" s="32" t="s">
        <v>1467</v>
      </c>
      <c r="Z122" s="34">
        <v>440.99</v>
      </c>
      <c r="AA122" s="32" t="s">
        <v>1468</v>
      </c>
      <c r="AB122" s="34">
        <v>1344.99</v>
      </c>
      <c r="AC122" s="35">
        <f t="shared" si="9"/>
        <v>40.99</v>
      </c>
      <c r="AD122" s="35">
        <f t="shared" si="10"/>
        <v>1344.99</v>
      </c>
      <c r="AE122" s="35">
        <f t="shared" si="11"/>
        <v>277.49</v>
      </c>
      <c r="AF122">
        <v>30</v>
      </c>
      <c r="AG122" s="36" t="s">
        <v>127</v>
      </c>
      <c r="AH122" s="36">
        <f>COUNTIF(Offers!$C$14:$C$2024,B122)</f>
        <v>15</v>
      </c>
      <c r="AI122" s="36">
        <f>COUNTIFS(Offers!$C$14:$C$2024,B122,Offers!$L$14:$L$2024,"Open Box")</f>
        <v>1</v>
      </c>
      <c r="AJ122" s="36">
        <f>COUNTIFS(Offers!$C$14:$C$2024,B122,Offers!$L$14:$L$2024,"Refurbished")</f>
        <v>4</v>
      </c>
      <c r="AK122" s="36">
        <f>COUNTIFS(Offers!$C$14:$C$2024,B122,Offers!$L$14:$L$2024,"Used*")</f>
        <v>0</v>
      </c>
      <c r="AL122" s="36">
        <f>COUNTIFS(Offers!$C$14:$C$2024,B122,Offers!$M$14:$M$2024,"Clearance")</f>
        <v>0</v>
      </c>
      <c r="AM122" s="36">
        <f>COUNTIFS('Product Details'!$B$13:$B$1512,B122,'Product Details'!$AI$13:$AI$1512,"&lt;&gt;Active")</f>
        <v>0</v>
      </c>
      <c r="AN122" s="37">
        <f>_xlfn.MINIFS(Offers!$Q$14:$Q$2024,Offers!$C$14:$C$2024,B122)</f>
        <v>40.99</v>
      </c>
    </row>
    <row r="123" spans="1:40" ht="15.75" customHeight="1" x14ac:dyDescent="0.35">
      <c r="A123" s="32">
        <v>110</v>
      </c>
      <c r="B123" s="33" t="s">
        <v>1469</v>
      </c>
      <c r="C123" s="32" t="s">
        <v>9</v>
      </c>
      <c r="D123" s="32" t="s">
        <v>1470</v>
      </c>
      <c r="E123" s="32" t="s">
        <v>1345</v>
      </c>
      <c r="F123" s="32" t="s">
        <v>186</v>
      </c>
      <c r="G123" s="32" t="s">
        <v>1360</v>
      </c>
      <c r="H123" s="32" t="s">
        <v>1471</v>
      </c>
      <c r="I123" s="32" t="s">
        <v>1472</v>
      </c>
      <c r="J123" s="34">
        <v>67.989999999999995</v>
      </c>
      <c r="K123" s="32" t="s">
        <v>1473</v>
      </c>
      <c r="L123" s="34">
        <v>84.99</v>
      </c>
      <c r="M123" s="32" t="s">
        <v>1474</v>
      </c>
      <c r="N123" s="34">
        <v>102.99</v>
      </c>
      <c r="O123" s="32" t="s">
        <v>1475</v>
      </c>
      <c r="P123" s="34">
        <v>110.99</v>
      </c>
      <c r="Q123" s="32" t="s">
        <v>1476</v>
      </c>
      <c r="R123" s="34">
        <v>159.99</v>
      </c>
      <c r="S123" s="32" t="s">
        <v>1477</v>
      </c>
      <c r="T123" s="34">
        <v>166.99</v>
      </c>
      <c r="U123" s="32" t="s">
        <v>1478</v>
      </c>
      <c r="V123" s="34">
        <v>269.99</v>
      </c>
      <c r="W123" s="32" t="s">
        <v>1479</v>
      </c>
      <c r="X123" s="34">
        <v>411.99</v>
      </c>
      <c r="Y123" s="32" t="s">
        <v>1480</v>
      </c>
      <c r="Z123" s="34">
        <v>577.99</v>
      </c>
      <c r="AA123" s="32" t="s">
        <v>1481</v>
      </c>
      <c r="AB123" s="34">
        <v>1673.99</v>
      </c>
      <c r="AC123" s="35">
        <f t="shared" si="9"/>
        <v>67.989999999999995</v>
      </c>
      <c r="AD123" s="35">
        <f t="shared" si="10"/>
        <v>1673.99</v>
      </c>
      <c r="AE123" s="35">
        <f t="shared" si="11"/>
        <v>362.79</v>
      </c>
      <c r="AF123">
        <v>45</v>
      </c>
      <c r="AG123" s="36" t="s">
        <v>97</v>
      </c>
      <c r="AH123" s="36">
        <f>COUNTIF(Offers!$C$14:$C$2024,B123)</f>
        <v>14</v>
      </c>
      <c r="AI123" s="36">
        <f>COUNTIFS(Offers!$C$14:$C$2024,B123,Offers!$L$14:$L$2024,"Open Box")</f>
        <v>2</v>
      </c>
      <c r="AJ123" s="36">
        <f>COUNTIFS(Offers!$C$14:$C$2024,B123,Offers!$L$14:$L$2024,"Refurbished")</f>
        <v>0</v>
      </c>
      <c r="AK123" s="36">
        <f>COUNTIFS(Offers!$C$14:$C$2024,B123,Offers!$L$14:$L$2024,"Used*")</f>
        <v>2</v>
      </c>
      <c r="AL123" s="36">
        <f>COUNTIFS(Offers!$C$14:$C$2024,B123,Offers!$M$14:$M$2024,"Clearance")</f>
        <v>2</v>
      </c>
      <c r="AM123" s="36">
        <f>COUNTIFS('Product Details'!$B$13:$B$1512,B123,'Product Details'!$AI$13:$AI$1512,"&lt;&gt;Active")</f>
        <v>2</v>
      </c>
      <c r="AN123" s="37">
        <f>_xlfn.MINIFS(Offers!$Q$14:$Q$2024,Offers!$C$14:$C$2024,B123)</f>
        <v>67.989999999999995</v>
      </c>
    </row>
    <row r="124" spans="1:40" ht="15.75" customHeight="1" x14ac:dyDescent="0.35">
      <c r="A124" s="32">
        <v>111</v>
      </c>
      <c r="B124" s="33" t="s">
        <v>1482</v>
      </c>
      <c r="C124" s="32" t="s">
        <v>9</v>
      </c>
      <c r="D124" s="32" t="s">
        <v>1483</v>
      </c>
      <c r="E124" s="32" t="s">
        <v>1345</v>
      </c>
      <c r="F124" s="32" t="s">
        <v>251</v>
      </c>
      <c r="G124" s="32" t="s">
        <v>1443</v>
      </c>
      <c r="H124" s="32" t="s">
        <v>1484</v>
      </c>
      <c r="I124" s="32" t="s">
        <v>1485</v>
      </c>
      <c r="J124" s="34">
        <v>92.99</v>
      </c>
      <c r="K124" s="32" t="s">
        <v>1486</v>
      </c>
      <c r="L124" s="34">
        <v>96.99</v>
      </c>
      <c r="M124" s="32" t="s">
        <v>1487</v>
      </c>
      <c r="N124" s="34">
        <v>112.99</v>
      </c>
      <c r="O124" s="32" t="s">
        <v>1488</v>
      </c>
      <c r="P124" s="34">
        <v>152.99</v>
      </c>
      <c r="Q124" s="32" t="s">
        <v>1489</v>
      </c>
      <c r="R124" s="34">
        <v>175.99</v>
      </c>
      <c r="S124" s="32" t="s">
        <v>1490</v>
      </c>
      <c r="T124" s="34">
        <v>228.99</v>
      </c>
      <c r="U124" s="32" t="s">
        <v>1491</v>
      </c>
      <c r="V124" s="34">
        <v>426.99</v>
      </c>
      <c r="W124" s="32" t="s">
        <v>1492</v>
      </c>
      <c r="X124" s="34">
        <v>596.99</v>
      </c>
      <c r="Y124" s="32" t="s">
        <v>1493</v>
      </c>
      <c r="Z124" s="34">
        <v>692.99</v>
      </c>
      <c r="AA124" s="32" t="s">
        <v>1494</v>
      </c>
      <c r="AB124" s="34">
        <v>1010.99</v>
      </c>
      <c r="AC124" s="35">
        <f t="shared" si="9"/>
        <v>92.99</v>
      </c>
      <c r="AD124" s="35">
        <f t="shared" si="10"/>
        <v>1010.99</v>
      </c>
      <c r="AE124" s="35">
        <f t="shared" si="11"/>
        <v>358.89</v>
      </c>
      <c r="AF124">
        <v>30</v>
      </c>
      <c r="AG124" s="36" t="s">
        <v>170</v>
      </c>
      <c r="AH124" s="36">
        <f>COUNTIF(Offers!$C$14:$C$2024,B124)</f>
        <v>16</v>
      </c>
      <c r="AI124" s="36">
        <f>COUNTIFS(Offers!$C$14:$C$2024,B124,Offers!$L$14:$L$2024,"Open Box")</f>
        <v>2</v>
      </c>
      <c r="AJ124" s="36">
        <f>COUNTIFS(Offers!$C$14:$C$2024,B124,Offers!$L$14:$L$2024,"Refurbished")</f>
        <v>3</v>
      </c>
      <c r="AK124" s="36">
        <f>COUNTIFS(Offers!$C$14:$C$2024,B124,Offers!$L$14:$L$2024,"Used*")</f>
        <v>1</v>
      </c>
      <c r="AL124" s="36">
        <f>COUNTIFS(Offers!$C$14:$C$2024,B124,Offers!$M$14:$M$2024,"Clearance")</f>
        <v>0</v>
      </c>
      <c r="AM124" s="36">
        <f>COUNTIFS('Product Details'!$B$13:$B$1512,B124,'Product Details'!$AI$13:$AI$1512,"&lt;&gt;Active")</f>
        <v>0</v>
      </c>
      <c r="AN124" s="37">
        <f>_xlfn.MINIFS(Offers!$Q$14:$Q$2024,Offers!$C$14:$C$2024,B124)</f>
        <v>82.99</v>
      </c>
    </row>
    <row r="125" spans="1:40" ht="15.75" customHeight="1" x14ac:dyDescent="0.35">
      <c r="A125" s="32">
        <v>112</v>
      </c>
      <c r="B125" s="33" t="s">
        <v>1495</v>
      </c>
      <c r="C125" s="32" t="s">
        <v>9</v>
      </c>
      <c r="D125" s="32" t="s">
        <v>1496</v>
      </c>
      <c r="E125" s="32" t="s">
        <v>1345</v>
      </c>
      <c r="F125" s="32" t="s">
        <v>100</v>
      </c>
      <c r="G125" s="32" t="s">
        <v>1374</v>
      </c>
      <c r="H125" s="32" t="s">
        <v>1497</v>
      </c>
      <c r="I125" s="32" t="s">
        <v>1498</v>
      </c>
      <c r="J125" s="34">
        <v>72.989999999999995</v>
      </c>
      <c r="K125" s="32" t="s">
        <v>1499</v>
      </c>
      <c r="L125" s="34">
        <v>122.99</v>
      </c>
      <c r="M125" s="32" t="s">
        <v>1500</v>
      </c>
      <c r="N125" s="34">
        <v>129.99</v>
      </c>
      <c r="O125" s="32" t="s">
        <v>1501</v>
      </c>
      <c r="P125" s="34">
        <v>153.99</v>
      </c>
      <c r="Q125" s="32" t="s">
        <v>1502</v>
      </c>
      <c r="R125" s="34">
        <v>187.99</v>
      </c>
      <c r="S125" s="32" t="s">
        <v>1503</v>
      </c>
      <c r="T125" s="34">
        <v>213.99</v>
      </c>
      <c r="U125" s="32" t="s">
        <v>1504</v>
      </c>
      <c r="V125" s="34">
        <v>230.99</v>
      </c>
      <c r="W125" s="32" t="s">
        <v>1505</v>
      </c>
      <c r="X125" s="34">
        <v>263.99</v>
      </c>
      <c r="Y125" s="32" t="s">
        <v>1506</v>
      </c>
      <c r="Z125" s="34">
        <v>613.99</v>
      </c>
      <c r="AA125" s="32" t="s">
        <v>1507</v>
      </c>
      <c r="AB125" s="34">
        <v>1888.99</v>
      </c>
      <c r="AC125" s="35">
        <f t="shared" si="9"/>
        <v>72.989999999999995</v>
      </c>
      <c r="AD125" s="35">
        <f t="shared" si="10"/>
        <v>1888.99</v>
      </c>
      <c r="AE125" s="35">
        <f t="shared" si="11"/>
        <v>387.99</v>
      </c>
      <c r="AF125">
        <v>60</v>
      </c>
      <c r="AG125" s="36" t="s">
        <v>170</v>
      </c>
      <c r="AH125" s="36">
        <f>COUNTIF(Offers!$C$14:$C$2024,B125)</f>
        <v>18</v>
      </c>
      <c r="AI125" s="36">
        <f>COUNTIFS(Offers!$C$14:$C$2024,B125,Offers!$L$14:$L$2024,"Open Box")</f>
        <v>3</v>
      </c>
      <c r="AJ125" s="36">
        <f>COUNTIFS(Offers!$C$14:$C$2024,B125,Offers!$L$14:$L$2024,"Refurbished")</f>
        <v>4</v>
      </c>
      <c r="AK125" s="36">
        <f>COUNTIFS(Offers!$C$14:$C$2024,B125,Offers!$L$14:$L$2024,"Used*")</f>
        <v>1</v>
      </c>
      <c r="AL125" s="36">
        <f>COUNTIFS(Offers!$C$14:$C$2024,B125,Offers!$M$14:$M$2024,"Clearance")</f>
        <v>0</v>
      </c>
      <c r="AM125" s="36">
        <f>COUNTIFS('Product Details'!$B$13:$B$1512,B125,'Product Details'!$AI$13:$AI$1512,"&lt;&gt;Active")</f>
        <v>0</v>
      </c>
      <c r="AN125" s="37">
        <f>_xlfn.MINIFS(Offers!$Q$14:$Q$2024,Offers!$C$14:$C$2024,B125)</f>
        <v>59.99</v>
      </c>
    </row>
    <row r="126" spans="1:40" ht="15.75" customHeight="1" x14ac:dyDescent="0.35">
      <c r="A126" s="32">
        <v>113</v>
      </c>
      <c r="B126" s="33" t="s">
        <v>1508</v>
      </c>
      <c r="C126" s="32" t="s">
        <v>9</v>
      </c>
      <c r="D126" s="32" t="s">
        <v>1509</v>
      </c>
      <c r="E126" s="32" t="s">
        <v>1345</v>
      </c>
      <c r="F126" s="32" t="s">
        <v>144</v>
      </c>
      <c r="G126" s="32" t="s">
        <v>1360</v>
      </c>
      <c r="H126" s="32" t="s">
        <v>1510</v>
      </c>
      <c r="I126" s="32" t="s">
        <v>1511</v>
      </c>
      <c r="J126" s="34">
        <v>59.99</v>
      </c>
      <c r="K126" s="32" t="s">
        <v>1512</v>
      </c>
      <c r="L126" s="34">
        <v>62.99</v>
      </c>
      <c r="M126" s="32" t="s">
        <v>1513</v>
      </c>
      <c r="N126" s="34">
        <v>148.99</v>
      </c>
      <c r="O126" s="32" t="s">
        <v>1514</v>
      </c>
      <c r="P126" s="34">
        <v>149.99</v>
      </c>
      <c r="Q126" s="32" t="s">
        <v>1515</v>
      </c>
      <c r="R126" s="34">
        <v>160.99</v>
      </c>
      <c r="S126" s="32" t="s">
        <v>1516</v>
      </c>
      <c r="T126" s="34">
        <v>168.99</v>
      </c>
      <c r="U126" s="32" t="s">
        <v>1517</v>
      </c>
      <c r="V126" s="34">
        <v>191.99</v>
      </c>
      <c r="W126" s="32" t="s">
        <v>1518</v>
      </c>
      <c r="X126" s="34">
        <v>211.99</v>
      </c>
      <c r="Y126" s="32" t="s">
        <v>1519</v>
      </c>
      <c r="Z126" s="34">
        <v>344.99</v>
      </c>
      <c r="AA126" s="32" t="s">
        <v>1520</v>
      </c>
      <c r="AB126" s="34">
        <v>589.99</v>
      </c>
      <c r="AC126" s="35">
        <f t="shared" si="9"/>
        <v>59.99</v>
      </c>
      <c r="AD126" s="35">
        <f t="shared" si="10"/>
        <v>589.99</v>
      </c>
      <c r="AE126" s="35">
        <f t="shared" si="11"/>
        <v>209.09</v>
      </c>
      <c r="AF126">
        <v>30</v>
      </c>
      <c r="AG126" s="36" t="s">
        <v>112</v>
      </c>
      <c r="AH126" s="36">
        <f>COUNTIF(Offers!$C$14:$C$2024,B126)</f>
        <v>10</v>
      </c>
      <c r="AI126" s="36">
        <f>COUNTIFS(Offers!$C$14:$C$2024,B126,Offers!$L$14:$L$2024,"Open Box")</f>
        <v>0</v>
      </c>
      <c r="AJ126" s="36">
        <f>COUNTIFS(Offers!$C$14:$C$2024,B126,Offers!$L$14:$L$2024,"Refurbished")</f>
        <v>0</v>
      </c>
      <c r="AK126" s="36">
        <f>COUNTIFS(Offers!$C$14:$C$2024,B126,Offers!$L$14:$L$2024,"Used*")</f>
        <v>0</v>
      </c>
      <c r="AL126" s="36">
        <f>COUNTIFS(Offers!$C$14:$C$2024,B126,Offers!$M$14:$M$2024,"Clearance")</f>
        <v>0</v>
      </c>
      <c r="AM126" s="36">
        <f>COUNTIFS('Product Details'!$B$13:$B$1512,B126,'Product Details'!$AI$13:$AI$1512,"&lt;&gt;Active")</f>
        <v>0</v>
      </c>
      <c r="AN126" s="37">
        <f>_xlfn.MINIFS(Offers!$Q$14:$Q$2024,Offers!$C$14:$C$2024,B126)</f>
        <v>59.99</v>
      </c>
    </row>
    <row r="127" spans="1:40" ht="15.75" customHeight="1" x14ac:dyDescent="0.35">
      <c r="A127" s="32">
        <v>114</v>
      </c>
      <c r="B127" s="33" t="s">
        <v>1521</v>
      </c>
      <c r="C127" s="32" t="s">
        <v>9</v>
      </c>
      <c r="D127" s="32" t="s">
        <v>1522</v>
      </c>
      <c r="E127" s="32" t="s">
        <v>1345</v>
      </c>
      <c r="F127" s="32" t="s">
        <v>685</v>
      </c>
      <c r="G127" s="32" t="s">
        <v>1443</v>
      </c>
      <c r="H127" s="32" t="s">
        <v>1523</v>
      </c>
      <c r="I127" s="32" t="s">
        <v>1524</v>
      </c>
      <c r="J127" s="34">
        <v>136.99</v>
      </c>
      <c r="K127" s="32" t="s">
        <v>1525</v>
      </c>
      <c r="L127" s="34">
        <v>139.99</v>
      </c>
      <c r="M127" s="32" t="s">
        <v>1526</v>
      </c>
      <c r="N127" s="34">
        <v>144.99</v>
      </c>
      <c r="O127" s="32" t="s">
        <v>1527</v>
      </c>
      <c r="P127" s="34">
        <v>168.99</v>
      </c>
      <c r="Q127" s="32" t="s">
        <v>1528</v>
      </c>
      <c r="R127" s="34">
        <v>221.99</v>
      </c>
      <c r="S127" s="32" t="s">
        <v>1529</v>
      </c>
      <c r="T127" s="34">
        <v>223.99</v>
      </c>
      <c r="U127" s="32" t="s">
        <v>1530</v>
      </c>
      <c r="V127" s="34">
        <v>256.99</v>
      </c>
      <c r="W127" s="32" t="s">
        <v>1531</v>
      </c>
      <c r="X127" s="34">
        <v>491.99</v>
      </c>
      <c r="Y127" s="32" t="s">
        <v>1532</v>
      </c>
      <c r="Z127" s="34">
        <v>496.99</v>
      </c>
      <c r="AA127" s="32" t="s">
        <v>1533</v>
      </c>
      <c r="AB127" s="34">
        <v>862.99</v>
      </c>
      <c r="AC127" s="35">
        <f t="shared" si="9"/>
        <v>136.99</v>
      </c>
      <c r="AD127" s="35">
        <f t="shared" si="10"/>
        <v>862.99</v>
      </c>
      <c r="AE127" s="35">
        <f t="shared" si="11"/>
        <v>314.58999999999997</v>
      </c>
      <c r="AF127">
        <v>30</v>
      </c>
      <c r="AG127" s="36" t="s">
        <v>170</v>
      </c>
      <c r="AH127" s="36">
        <f>COUNTIF(Offers!$C$14:$C$2024,B127)</f>
        <v>17</v>
      </c>
      <c r="AI127" s="36">
        <f>COUNTIFS(Offers!$C$14:$C$2024,B127,Offers!$L$14:$L$2024,"Open Box")</f>
        <v>3</v>
      </c>
      <c r="AJ127" s="36">
        <f>COUNTIFS(Offers!$C$14:$C$2024,B127,Offers!$L$14:$L$2024,"Refurbished")</f>
        <v>3</v>
      </c>
      <c r="AK127" s="36">
        <f>COUNTIFS(Offers!$C$14:$C$2024,B127,Offers!$L$14:$L$2024,"Used*")</f>
        <v>1</v>
      </c>
      <c r="AL127" s="36">
        <f>COUNTIFS(Offers!$C$14:$C$2024,B127,Offers!$M$14:$M$2024,"Clearance")</f>
        <v>0</v>
      </c>
      <c r="AM127" s="36">
        <f>COUNTIFS('Product Details'!$B$13:$B$1512,B127,'Product Details'!$AI$13:$AI$1512,"&lt;&gt;Active")</f>
        <v>0</v>
      </c>
      <c r="AN127" s="37">
        <f>_xlfn.MINIFS(Offers!$Q$14:$Q$2024,Offers!$C$14:$C$2024,B127)</f>
        <v>114.99</v>
      </c>
    </row>
    <row r="128" spans="1:40" ht="15.75" customHeight="1" x14ac:dyDescent="0.35">
      <c r="A128" s="32">
        <v>115</v>
      </c>
      <c r="B128" s="33" t="s">
        <v>1534</v>
      </c>
      <c r="C128" s="32" t="s">
        <v>9</v>
      </c>
      <c r="D128" s="32" t="s">
        <v>1535</v>
      </c>
      <c r="E128" s="32" t="s">
        <v>1345</v>
      </c>
      <c r="F128" s="32" t="s">
        <v>130</v>
      </c>
      <c r="G128" s="32" t="s">
        <v>1388</v>
      </c>
      <c r="H128" s="32" t="s">
        <v>1536</v>
      </c>
      <c r="I128" s="32" t="s">
        <v>1537</v>
      </c>
      <c r="J128" s="34">
        <v>55.99</v>
      </c>
      <c r="K128" s="32" t="s">
        <v>1538</v>
      </c>
      <c r="L128" s="34">
        <v>71.989999999999995</v>
      </c>
      <c r="M128" s="32" t="s">
        <v>1539</v>
      </c>
      <c r="N128" s="34">
        <v>87.99</v>
      </c>
      <c r="O128" s="32" t="s">
        <v>1540</v>
      </c>
      <c r="P128" s="34">
        <v>152.99</v>
      </c>
      <c r="Q128" s="32" t="s">
        <v>1541</v>
      </c>
      <c r="R128" s="34">
        <v>208.99</v>
      </c>
      <c r="S128" s="32" t="s">
        <v>1542</v>
      </c>
      <c r="T128" s="34">
        <v>226.99</v>
      </c>
      <c r="U128" s="32" t="s">
        <v>1543</v>
      </c>
      <c r="V128" s="34">
        <v>233.99</v>
      </c>
      <c r="W128" s="32" t="s">
        <v>1544</v>
      </c>
      <c r="X128" s="34">
        <v>331.99</v>
      </c>
      <c r="Y128" s="32" t="s">
        <v>1545</v>
      </c>
      <c r="Z128" s="34">
        <v>357.99</v>
      </c>
      <c r="AA128" s="32" t="s">
        <v>1546</v>
      </c>
      <c r="AB128" s="34">
        <v>609.99</v>
      </c>
      <c r="AC128" s="35">
        <f t="shared" si="9"/>
        <v>55.99</v>
      </c>
      <c r="AD128" s="35">
        <f t="shared" si="10"/>
        <v>609.99</v>
      </c>
      <c r="AE128" s="35">
        <f t="shared" si="11"/>
        <v>233.89000000000001</v>
      </c>
      <c r="AF128">
        <v>30</v>
      </c>
      <c r="AG128" s="36" t="s">
        <v>112</v>
      </c>
      <c r="AH128" s="36">
        <f>COUNTIF(Offers!$C$14:$C$2024,B128)</f>
        <v>10</v>
      </c>
      <c r="AI128" s="36">
        <f>COUNTIFS(Offers!$C$14:$C$2024,B128,Offers!$L$14:$L$2024,"Open Box")</f>
        <v>0</v>
      </c>
      <c r="AJ128" s="36">
        <f>COUNTIFS(Offers!$C$14:$C$2024,B128,Offers!$L$14:$L$2024,"Refurbished")</f>
        <v>0</v>
      </c>
      <c r="AK128" s="36">
        <f>COUNTIFS(Offers!$C$14:$C$2024,B128,Offers!$L$14:$L$2024,"Used*")</f>
        <v>0</v>
      </c>
      <c r="AL128" s="36">
        <f>COUNTIFS(Offers!$C$14:$C$2024,B128,Offers!$M$14:$M$2024,"Clearance")</f>
        <v>0</v>
      </c>
      <c r="AM128" s="36">
        <f>COUNTIFS('Product Details'!$B$13:$B$1512,B128,'Product Details'!$AI$13:$AI$1512,"&lt;&gt;Active")</f>
        <v>0</v>
      </c>
      <c r="AN128" s="37">
        <f>_xlfn.MINIFS(Offers!$Q$14:$Q$2024,Offers!$C$14:$C$2024,B128)</f>
        <v>55.99</v>
      </c>
    </row>
    <row r="129" spans="1:40" ht="15.75" customHeight="1" x14ac:dyDescent="0.35">
      <c r="A129" s="32">
        <v>116</v>
      </c>
      <c r="B129" s="33" t="s">
        <v>1547</v>
      </c>
      <c r="C129" s="32" t="s">
        <v>9</v>
      </c>
      <c r="D129" s="32" t="s">
        <v>1548</v>
      </c>
      <c r="E129" s="32" t="s">
        <v>1345</v>
      </c>
      <c r="F129" s="32" t="s">
        <v>54</v>
      </c>
      <c r="G129" s="32" t="s">
        <v>1360</v>
      </c>
      <c r="H129" s="32" t="s">
        <v>1549</v>
      </c>
      <c r="I129" s="32" t="s">
        <v>1550</v>
      </c>
      <c r="J129" s="34">
        <v>57.99</v>
      </c>
      <c r="K129" s="32" t="s">
        <v>1551</v>
      </c>
      <c r="L129" s="34">
        <v>100.99</v>
      </c>
      <c r="M129" s="32" t="s">
        <v>1552</v>
      </c>
      <c r="N129" s="34">
        <v>153.99</v>
      </c>
      <c r="O129" s="32" t="s">
        <v>1553</v>
      </c>
      <c r="P129" s="34">
        <v>164.99</v>
      </c>
      <c r="Q129" s="32" t="s">
        <v>1554</v>
      </c>
      <c r="R129" s="34">
        <v>181.99</v>
      </c>
      <c r="S129" s="32" t="s">
        <v>1555</v>
      </c>
      <c r="T129" s="34">
        <v>203.99</v>
      </c>
      <c r="U129" s="32" t="s">
        <v>1556</v>
      </c>
      <c r="V129" s="34">
        <v>210.99</v>
      </c>
      <c r="W129" s="32" t="s">
        <v>1557</v>
      </c>
      <c r="X129" s="34">
        <v>214.99</v>
      </c>
      <c r="Y129" s="32" t="s">
        <v>1558</v>
      </c>
      <c r="Z129" s="34">
        <v>260.99</v>
      </c>
      <c r="AA129" s="32" t="s">
        <v>1559</v>
      </c>
      <c r="AB129" s="34">
        <v>567.99</v>
      </c>
      <c r="AC129" s="35">
        <f t="shared" si="9"/>
        <v>57.99</v>
      </c>
      <c r="AD129" s="35">
        <f t="shared" si="10"/>
        <v>567.99</v>
      </c>
      <c r="AE129" s="35">
        <f t="shared" si="11"/>
        <v>211.89000000000001</v>
      </c>
      <c r="AF129">
        <v>30</v>
      </c>
      <c r="AG129" s="36" t="s">
        <v>127</v>
      </c>
      <c r="AH129" s="36">
        <f>COUNTIF(Offers!$C$14:$C$2024,B129)</f>
        <v>16</v>
      </c>
      <c r="AI129" s="36">
        <f>COUNTIFS(Offers!$C$14:$C$2024,B129,Offers!$L$14:$L$2024,"Open Box")</f>
        <v>2</v>
      </c>
      <c r="AJ129" s="36">
        <f>COUNTIFS(Offers!$C$14:$C$2024,B129,Offers!$L$14:$L$2024,"Refurbished")</f>
        <v>4</v>
      </c>
      <c r="AK129" s="36">
        <f>COUNTIFS(Offers!$C$14:$C$2024,B129,Offers!$L$14:$L$2024,"Used*")</f>
        <v>0</v>
      </c>
      <c r="AL129" s="36">
        <f>COUNTIFS(Offers!$C$14:$C$2024,B129,Offers!$M$14:$M$2024,"Clearance")</f>
        <v>0</v>
      </c>
      <c r="AM129" s="36">
        <f>COUNTIFS('Product Details'!$B$13:$B$1512,B129,'Product Details'!$AI$13:$AI$1512,"&lt;&gt;Active")</f>
        <v>0</v>
      </c>
      <c r="AN129" s="37">
        <f>_xlfn.MINIFS(Offers!$Q$14:$Q$2024,Offers!$C$14:$C$2024,B129)</f>
        <v>57.99</v>
      </c>
    </row>
    <row r="130" spans="1:40" ht="15.75" customHeight="1" x14ac:dyDescent="0.35">
      <c r="A130" s="32">
        <v>117</v>
      </c>
      <c r="B130" s="33" t="s">
        <v>1560</v>
      </c>
      <c r="C130" s="32" t="s">
        <v>9</v>
      </c>
      <c r="D130" s="32" t="s">
        <v>1561</v>
      </c>
      <c r="E130" s="32" t="s">
        <v>1345</v>
      </c>
      <c r="F130" s="32" t="s">
        <v>100</v>
      </c>
      <c r="G130" s="32" t="s">
        <v>1443</v>
      </c>
      <c r="H130" s="32" t="s">
        <v>1562</v>
      </c>
      <c r="I130" s="32" t="s">
        <v>1563</v>
      </c>
      <c r="J130" s="34">
        <v>76.989999999999995</v>
      </c>
      <c r="K130" s="32" t="s">
        <v>1564</v>
      </c>
      <c r="L130" s="34">
        <v>131.99</v>
      </c>
      <c r="M130" s="32" t="s">
        <v>1565</v>
      </c>
      <c r="N130" s="34">
        <v>145.99</v>
      </c>
      <c r="O130" s="32" t="s">
        <v>1566</v>
      </c>
      <c r="P130" s="34">
        <v>147.99</v>
      </c>
      <c r="Q130" s="32" t="s">
        <v>1567</v>
      </c>
      <c r="R130" s="34">
        <v>175.99</v>
      </c>
      <c r="S130" s="32" t="s">
        <v>1568</v>
      </c>
      <c r="T130" s="34">
        <v>189.99</v>
      </c>
      <c r="U130" s="32" t="s">
        <v>1569</v>
      </c>
      <c r="V130" s="34">
        <v>211.99</v>
      </c>
      <c r="W130" s="32" t="s">
        <v>1570</v>
      </c>
      <c r="X130" s="34">
        <v>232.99</v>
      </c>
      <c r="Y130" s="32" t="s">
        <v>1571</v>
      </c>
      <c r="Z130" s="34">
        <v>283.99</v>
      </c>
      <c r="AA130" s="32" t="s">
        <v>1572</v>
      </c>
      <c r="AB130" s="34">
        <v>1278.99</v>
      </c>
      <c r="AC130" s="35">
        <f t="shared" si="9"/>
        <v>76.989999999999995</v>
      </c>
      <c r="AD130" s="35">
        <f t="shared" si="10"/>
        <v>1278.99</v>
      </c>
      <c r="AE130" s="35">
        <f t="shared" si="11"/>
        <v>287.69</v>
      </c>
      <c r="AF130">
        <v>30</v>
      </c>
      <c r="AG130" s="36" t="s">
        <v>156</v>
      </c>
      <c r="AH130" s="36">
        <f>COUNTIF(Offers!$C$14:$C$2024,B130)</f>
        <v>10</v>
      </c>
      <c r="AI130" s="36">
        <f>COUNTIFS(Offers!$C$14:$C$2024,B130,Offers!$L$14:$L$2024,"Open Box")</f>
        <v>0</v>
      </c>
      <c r="AJ130" s="36">
        <f>COUNTIFS(Offers!$C$14:$C$2024,B130,Offers!$L$14:$L$2024,"Refurbished")</f>
        <v>0</v>
      </c>
      <c r="AK130" s="36">
        <f>COUNTIFS(Offers!$C$14:$C$2024,B130,Offers!$L$14:$L$2024,"Used*")</f>
        <v>0</v>
      </c>
      <c r="AL130" s="36">
        <f>COUNTIFS(Offers!$C$14:$C$2024,B130,Offers!$M$14:$M$2024,"Clearance")</f>
        <v>0</v>
      </c>
      <c r="AM130" s="36">
        <f>COUNTIFS('Product Details'!$B$13:$B$1512,B130,'Product Details'!$AI$13:$AI$1512,"&lt;&gt;Active")</f>
        <v>0</v>
      </c>
      <c r="AN130" s="37">
        <f>_xlfn.MINIFS(Offers!$Q$14:$Q$2024,Offers!$C$14:$C$2024,B130)</f>
        <v>76.989999999999995</v>
      </c>
    </row>
    <row r="131" spans="1:40" ht="15.75" customHeight="1" x14ac:dyDescent="0.35">
      <c r="A131" s="32">
        <v>118</v>
      </c>
      <c r="B131" s="33" t="s">
        <v>1573</v>
      </c>
      <c r="C131" s="32" t="s">
        <v>9</v>
      </c>
      <c r="D131" s="32" t="s">
        <v>1574</v>
      </c>
      <c r="E131" s="32" t="s">
        <v>1345</v>
      </c>
      <c r="F131" s="32" t="s">
        <v>144</v>
      </c>
      <c r="G131" s="32" t="s">
        <v>1443</v>
      </c>
      <c r="H131" s="32" t="s">
        <v>1575</v>
      </c>
      <c r="I131" s="32" t="s">
        <v>1576</v>
      </c>
      <c r="J131" s="34">
        <v>53.99</v>
      </c>
      <c r="K131" s="32" t="s">
        <v>1577</v>
      </c>
      <c r="L131" s="34">
        <v>81.99</v>
      </c>
      <c r="M131" s="32" t="s">
        <v>1578</v>
      </c>
      <c r="N131" s="34">
        <v>100.99</v>
      </c>
      <c r="O131" s="32" t="s">
        <v>1579</v>
      </c>
      <c r="P131" s="34">
        <v>135.99</v>
      </c>
      <c r="Q131" s="32" t="s">
        <v>1580</v>
      </c>
      <c r="R131" s="34">
        <v>148.99</v>
      </c>
      <c r="S131" s="32" t="s">
        <v>1581</v>
      </c>
      <c r="T131" s="34">
        <v>155.99</v>
      </c>
      <c r="U131" s="32" t="s">
        <v>1582</v>
      </c>
      <c r="V131" s="34">
        <v>167.99</v>
      </c>
      <c r="W131" s="32" t="s">
        <v>1583</v>
      </c>
      <c r="X131" s="34">
        <v>267.99</v>
      </c>
      <c r="Y131" s="32" t="s">
        <v>1584</v>
      </c>
      <c r="Z131" s="34">
        <v>440.99</v>
      </c>
      <c r="AA131" s="32" t="s">
        <v>1585</v>
      </c>
      <c r="AB131" s="34">
        <v>668.99</v>
      </c>
      <c r="AC131" s="35">
        <f t="shared" si="9"/>
        <v>53.99</v>
      </c>
      <c r="AD131" s="35">
        <f t="shared" si="10"/>
        <v>668.99</v>
      </c>
      <c r="AE131" s="35">
        <f t="shared" si="11"/>
        <v>222.39000000000001</v>
      </c>
      <c r="AF131">
        <v>30</v>
      </c>
      <c r="AG131" s="36" t="s">
        <v>156</v>
      </c>
      <c r="AH131" s="36">
        <f>COUNTIF(Offers!$C$14:$C$2024,B131)</f>
        <v>10</v>
      </c>
      <c r="AI131" s="36">
        <f>COUNTIFS(Offers!$C$14:$C$2024,B131,Offers!$L$14:$L$2024,"Open Box")</f>
        <v>0</v>
      </c>
      <c r="AJ131" s="36">
        <f>COUNTIFS(Offers!$C$14:$C$2024,B131,Offers!$L$14:$L$2024,"Refurbished")</f>
        <v>0</v>
      </c>
      <c r="AK131" s="36">
        <f>COUNTIFS(Offers!$C$14:$C$2024,B131,Offers!$L$14:$L$2024,"Used*")</f>
        <v>0</v>
      </c>
      <c r="AL131" s="36">
        <f>COUNTIFS(Offers!$C$14:$C$2024,B131,Offers!$M$14:$M$2024,"Clearance")</f>
        <v>0</v>
      </c>
      <c r="AM131" s="36">
        <f>COUNTIFS('Product Details'!$B$13:$B$1512,B131,'Product Details'!$AI$13:$AI$1512,"&lt;&gt;Active")</f>
        <v>0</v>
      </c>
      <c r="AN131" s="37">
        <f>_xlfn.MINIFS(Offers!$Q$14:$Q$2024,Offers!$C$14:$C$2024,B131)</f>
        <v>53.99</v>
      </c>
    </row>
    <row r="132" spans="1:40" ht="15.75" customHeight="1" x14ac:dyDescent="0.35">
      <c r="A132" s="32">
        <v>119</v>
      </c>
      <c r="B132" s="33" t="s">
        <v>1586</v>
      </c>
      <c r="C132" s="32" t="s">
        <v>9</v>
      </c>
      <c r="D132" s="32" t="s">
        <v>1587</v>
      </c>
      <c r="E132" s="32" t="s">
        <v>1345</v>
      </c>
      <c r="F132" s="32" t="s">
        <v>482</v>
      </c>
      <c r="G132" s="32" t="s">
        <v>1588</v>
      </c>
      <c r="H132" s="32" t="s">
        <v>1589</v>
      </c>
      <c r="I132" s="32" t="s">
        <v>1590</v>
      </c>
      <c r="J132" s="34">
        <v>42.99</v>
      </c>
      <c r="K132" s="32" t="s">
        <v>1591</v>
      </c>
      <c r="L132" s="34">
        <v>88.99</v>
      </c>
      <c r="M132" s="32" t="s">
        <v>1592</v>
      </c>
      <c r="N132" s="34">
        <v>123.99</v>
      </c>
      <c r="O132" s="32" t="s">
        <v>1593</v>
      </c>
      <c r="P132" s="34">
        <v>144.99</v>
      </c>
      <c r="Q132" s="32" t="s">
        <v>1594</v>
      </c>
      <c r="R132" s="34">
        <v>151.99</v>
      </c>
      <c r="S132" s="32" t="s">
        <v>1595</v>
      </c>
      <c r="T132" s="34">
        <v>178.99</v>
      </c>
      <c r="U132" s="32" t="s">
        <v>1596</v>
      </c>
      <c r="V132" s="34">
        <v>211.99</v>
      </c>
      <c r="W132" s="32" t="s">
        <v>1597</v>
      </c>
      <c r="X132" s="34">
        <v>278.99</v>
      </c>
      <c r="Y132" s="32" t="s">
        <v>1598</v>
      </c>
      <c r="Z132" s="34">
        <v>292.99</v>
      </c>
      <c r="AA132" s="32" t="s">
        <v>1599</v>
      </c>
      <c r="AB132" s="34">
        <v>324.99</v>
      </c>
      <c r="AC132" s="35">
        <f t="shared" si="9"/>
        <v>42.99</v>
      </c>
      <c r="AD132" s="35">
        <f t="shared" si="10"/>
        <v>324.99</v>
      </c>
      <c r="AE132" s="35">
        <f t="shared" si="11"/>
        <v>184.09</v>
      </c>
      <c r="AF132">
        <v>45</v>
      </c>
      <c r="AG132" s="36" t="s">
        <v>112</v>
      </c>
      <c r="AH132" s="36">
        <f>COUNTIF(Offers!$C$14:$C$2024,B132)</f>
        <v>10</v>
      </c>
      <c r="AI132" s="36">
        <f>COUNTIFS(Offers!$C$14:$C$2024,B132,Offers!$L$14:$L$2024,"Open Box")</f>
        <v>0</v>
      </c>
      <c r="AJ132" s="36">
        <f>COUNTIFS(Offers!$C$14:$C$2024,B132,Offers!$L$14:$L$2024,"Refurbished")</f>
        <v>0</v>
      </c>
      <c r="AK132" s="36">
        <f>COUNTIFS(Offers!$C$14:$C$2024,B132,Offers!$L$14:$L$2024,"Used*")</f>
        <v>0</v>
      </c>
      <c r="AL132" s="36">
        <f>COUNTIFS(Offers!$C$14:$C$2024,B132,Offers!$M$14:$M$2024,"Clearance")</f>
        <v>0</v>
      </c>
      <c r="AM132" s="36">
        <f>COUNTIFS('Product Details'!$B$13:$B$1512,B132,'Product Details'!$AI$13:$AI$1512,"&lt;&gt;Active")</f>
        <v>0</v>
      </c>
      <c r="AN132" s="37">
        <f>_xlfn.MINIFS(Offers!$Q$14:$Q$2024,Offers!$C$14:$C$2024,B132)</f>
        <v>42.99</v>
      </c>
    </row>
    <row r="133" spans="1:40" ht="15.75" customHeight="1" x14ac:dyDescent="0.35">
      <c r="A133" s="32">
        <v>120</v>
      </c>
      <c r="B133" s="33" t="s">
        <v>1600</v>
      </c>
      <c r="C133" s="32" t="s">
        <v>9</v>
      </c>
      <c r="D133" s="32" t="s">
        <v>1601</v>
      </c>
      <c r="E133" s="32" t="s">
        <v>1345</v>
      </c>
      <c r="F133" s="32" t="s">
        <v>54</v>
      </c>
      <c r="G133" s="32" t="s">
        <v>1360</v>
      </c>
      <c r="H133" s="32" t="s">
        <v>1602</v>
      </c>
      <c r="I133" s="32" t="s">
        <v>1603</v>
      </c>
      <c r="J133" s="34">
        <v>33.99</v>
      </c>
      <c r="K133" s="32" t="s">
        <v>1604</v>
      </c>
      <c r="L133" s="34">
        <v>61.99</v>
      </c>
      <c r="M133" s="32" t="s">
        <v>1605</v>
      </c>
      <c r="N133" s="34">
        <v>116.99</v>
      </c>
      <c r="O133" s="32" t="s">
        <v>1606</v>
      </c>
      <c r="P133" s="34">
        <v>221.99</v>
      </c>
      <c r="Q133" s="32" t="s">
        <v>1607</v>
      </c>
      <c r="R133" s="34">
        <v>257.99</v>
      </c>
      <c r="S133" s="32" t="s">
        <v>1608</v>
      </c>
      <c r="T133" s="34">
        <v>282.99</v>
      </c>
      <c r="U133" s="32" t="s">
        <v>1609</v>
      </c>
      <c r="V133" s="34">
        <v>287.99</v>
      </c>
      <c r="W133" s="32" t="s">
        <v>1610</v>
      </c>
      <c r="X133" s="34">
        <v>338.99</v>
      </c>
      <c r="Y133" s="32" t="s">
        <v>1611</v>
      </c>
      <c r="Z133" s="34">
        <v>402.99</v>
      </c>
      <c r="AA133" s="32" t="s">
        <v>1612</v>
      </c>
      <c r="AB133" s="34">
        <v>921.99</v>
      </c>
      <c r="AC133" s="35">
        <f t="shared" si="9"/>
        <v>33.99</v>
      </c>
      <c r="AD133" s="35">
        <f t="shared" si="10"/>
        <v>921.99</v>
      </c>
      <c r="AE133" s="35">
        <f t="shared" si="11"/>
        <v>292.79000000000002</v>
      </c>
      <c r="AF133">
        <v>30</v>
      </c>
      <c r="AG133" s="36" t="s">
        <v>170</v>
      </c>
      <c r="AH133" s="36">
        <f>COUNTIF(Offers!$C$14:$C$2024,B133)</f>
        <v>14</v>
      </c>
      <c r="AI133" s="36">
        <f>COUNTIFS(Offers!$C$14:$C$2024,B133,Offers!$L$14:$L$2024,"Open Box")</f>
        <v>1</v>
      </c>
      <c r="AJ133" s="36">
        <f>COUNTIFS(Offers!$C$14:$C$2024,B133,Offers!$L$14:$L$2024,"Refurbished")</f>
        <v>3</v>
      </c>
      <c r="AK133" s="36">
        <f>COUNTIFS(Offers!$C$14:$C$2024,B133,Offers!$L$14:$L$2024,"Used*")</f>
        <v>0</v>
      </c>
      <c r="AL133" s="36">
        <f>COUNTIFS(Offers!$C$14:$C$2024,B133,Offers!$M$14:$M$2024,"Clearance")</f>
        <v>0</v>
      </c>
      <c r="AM133" s="36">
        <f>COUNTIFS('Product Details'!$B$13:$B$1512,B133,'Product Details'!$AI$13:$AI$1512,"&lt;&gt;Active")</f>
        <v>0</v>
      </c>
      <c r="AN133" s="37">
        <f>_xlfn.MINIFS(Offers!$Q$14:$Q$2024,Offers!$C$14:$C$2024,B133)</f>
        <v>25.99</v>
      </c>
    </row>
    <row r="134" spans="1:40" ht="15.75" customHeight="1" x14ac:dyDescent="0.35">
      <c r="A134" s="32">
        <v>121</v>
      </c>
      <c r="B134" s="33" t="s">
        <v>1613</v>
      </c>
      <c r="C134" s="32" t="s">
        <v>9</v>
      </c>
      <c r="D134" s="32" t="s">
        <v>1614</v>
      </c>
      <c r="E134" s="32" t="s">
        <v>1345</v>
      </c>
      <c r="F134" s="32" t="s">
        <v>646</v>
      </c>
      <c r="G134" s="32" t="s">
        <v>1360</v>
      </c>
      <c r="H134" s="32" t="s">
        <v>1615</v>
      </c>
      <c r="I134" s="32" t="s">
        <v>1616</v>
      </c>
      <c r="J134" s="34">
        <v>39.99</v>
      </c>
      <c r="K134" s="32" t="s">
        <v>1617</v>
      </c>
      <c r="L134" s="34">
        <v>42.99</v>
      </c>
      <c r="M134" s="32" t="s">
        <v>1618</v>
      </c>
      <c r="N134" s="34">
        <v>114.99</v>
      </c>
      <c r="O134" s="32" t="s">
        <v>1619</v>
      </c>
      <c r="P134" s="34">
        <v>166.99</v>
      </c>
      <c r="Q134" s="32" t="s">
        <v>1620</v>
      </c>
      <c r="R134" s="34">
        <v>225.99</v>
      </c>
      <c r="S134" s="32" t="s">
        <v>1621</v>
      </c>
      <c r="T134" s="34">
        <v>325.99</v>
      </c>
      <c r="U134" s="32" t="s">
        <v>1622</v>
      </c>
      <c r="V134" s="34">
        <v>461.99</v>
      </c>
      <c r="W134" s="32" t="s">
        <v>1623</v>
      </c>
      <c r="X134" s="34">
        <v>545.99</v>
      </c>
      <c r="Y134" s="32" t="s">
        <v>1624</v>
      </c>
      <c r="Z134" s="34">
        <v>622.99</v>
      </c>
      <c r="AA134" s="32" t="s">
        <v>1625</v>
      </c>
      <c r="AB134" s="34">
        <v>1150.99</v>
      </c>
      <c r="AC134" s="35">
        <f t="shared" si="9"/>
        <v>39.99</v>
      </c>
      <c r="AD134" s="35">
        <f t="shared" si="10"/>
        <v>1150.99</v>
      </c>
      <c r="AE134" s="35">
        <f t="shared" si="11"/>
        <v>369.89</v>
      </c>
      <c r="AF134">
        <v>30</v>
      </c>
      <c r="AG134" s="36" t="s">
        <v>67</v>
      </c>
      <c r="AH134" s="36">
        <f>COUNTIF(Offers!$C$14:$C$2024,B134)</f>
        <v>13</v>
      </c>
      <c r="AI134" s="36">
        <f>COUNTIFS(Offers!$C$14:$C$2024,B134,Offers!$L$14:$L$2024,"Open Box")</f>
        <v>0</v>
      </c>
      <c r="AJ134" s="36">
        <f>COUNTIFS(Offers!$C$14:$C$2024,B134,Offers!$L$14:$L$2024,"Refurbished")</f>
        <v>2</v>
      </c>
      <c r="AK134" s="36">
        <f>COUNTIFS(Offers!$C$14:$C$2024,B134,Offers!$L$14:$L$2024,"Used*")</f>
        <v>0</v>
      </c>
      <c r="AL134" s="36">
        <f>COUNTIFS(Offers!$C$14:$C$2024,B134,Offers!$M$14:$M$2024,"Clearance")</f>
        <v>2</v>
      </c>
      <c r="AM134" s="36">
        <f>COUNTIFS('Product Details'!$B$13:$B$1512,B134,'Product Details'!$AI$13:$AI$1512,"&lt;&gt;Active")</f>
        <v>1</v>
      </c>
      <c r="AN134" s="37">
        <f>_xlfn.MINIFS(Offers!$Q$14:$Q$2024,Offers!$C$14:$C$2024,B134)</f>
        <v>36.99</v>
      </c>
    </row>
    <row r="135" spans="1:40" ht="15.75" customHeight="1" x14ac:dyDescent="0.35">
      <c r="A135" s="32">
        <v>122</v>
      </c>
      <c r="B135" s="33" t="s">
        <v>1626</v>
      </c>
      <c r="C135" s="32" t="s">
        <v>9</v>
      </c>
      <c r="D135" s="32" t="s">
        <v>1627</v>
      </c>
      <c r="E135" s="32" t="s">
        <v>1345</v>
      </c>
      <c r="F135" s="32" t="s">
        <v>54</v>
      </c>
      <c r="G135" s="32" t="s">
        <v>1429</v>
      </c>
      <c r="H135" s="32" t="s">
        <v>1628</v>
      </c>
      <c r="I135" s="32" t="s">
        <v>1629</v>
      </c>
      <c r="J135" s="34">
        <v>59.99</v>
      </c>
      <c r="K135" s="32" t="s">
        <v>1630</v>
      </c>
      <c r="L135" s="34">
        <v>100.99</v>
      </c>
      <c r="M135" s="32" t="s">
        <v>1631</v>
      </c>
      <c r="N135" s="34">
        <v>101.99</v>
      </c>
      <c r="O135" s="32" t="s">
        <v>1632</v>
      </c>
      <c r="P135" s="34">
        <v>115.99</v>
      </c>
      <c r="Q135" s="32" t="s">
        <v>1633</v>
      </c>
      <c r="R135" s="34">
        <v>139.99</v>
      </c>
      <c r="S135" s="32" t="s">
        <v>1634</v>
      </c>
      <c r="T135" s="34">
        <v>154.99</v>
      </c>
      <c r="U135" s="32" t="s">
        <v>1635</v>
      </c>
      <c r="V135" s="34">
        <v>177.99</v>
      </c>
      <c r="W135" s="32" t="s">
        <v>1636</v>
      </c>
      <c r="X135" s="34">
        <v>274.99</v>
      </c>
      <c r="Y135" s="32" t="s">
        <v>1637</v>
      </c>
      <c r="Z135" s="34">
        <v>375.99</v>
      </c>
      <c r="AA135" s="32" t="s">
        <v>1638</v>
      </c>
      <c r="AB135" s="34">
        <v>412.99</v>
      </c>
      <c r="AC135" s="35">
        <f t="shared" si="9"/>
        <v>59.99</v>
      </c>
      <c r="AD135" s="35">
        <f t="shared" si="10"/>
        <v>412.99</v>
      </c>
      <c r="AE135" s="35">
        <f t="shared" si="11"/>
        <v>191.59</v>
      </c>
      <c r="AF135">
        <v>30</v>
      </c>
      <c r="AG135" s="36" t="s">
        <v>127</v>
      </c>
      <c r="AH135" s="36">
        <f>COUNTIF(Offers!$C$14:$C$2024,B135)</f>
        <v>15</v>
      </c>
      <c r="AI135" s="36">
        <f>COUNTIFS(Offers!$C$14:$C$2024,B135,Offers!$L$14:$L$2024,"Open Box")</f>
        <v>0</v>
      </c>
      <c r="AJ135" s="36">
        <f>COUNTIFS(Offers!$C$14:$C$2024,B135,Offers!$L$14:$L$2024,"Refurbished")</f>
        <v>5</v>
      </c>
      <c r="AK135" s="36">
        <f>COUNTIFS(Offers!$C$14:$C$2024,B135,Offers!$L$14:$L$2024,"Used*")</f>
        <v>0</v>
      </c>
      <c r="AL135" s="36">
        <f>COUNTIFS(Offers!$C$14:$C$2024,B135,Offers!$M$14:$M$2024,"Clearance")</f>
        <v>0</v>
      </c>
      <c r="AM135" s="36">
        <f>COUNTIFS('Product Details'!$B$13:$B$1512,B135,'Product Details'!$AI$13:$AI$1512,"&lt;&gt;Active")</f>
        <v>0</v>
      </c>
      <c r="AN135" s="37">
        <f>_xlfn.MINIFS(Offers!$Q$14:$Q$2024,Offers!$C$14:$C$2024,B135)</f>
        <v>48.99</v>
      </c>
    </row>
    <row r="136" spans="1:40" ht="15.75" customHeight="1" x14ac:dyDescent="0.35">
      <c r="A136" s="32">
        <v>123</v>
      </c>
      <c r="B136" s="33" t="s">
        <v>1639</v>
      </c>
      <c r="C136" s="32" t="s">
        <v>9</v>
      </c>
      <c r="D136" s="32" t="s">
        <v>1640</v>
      </c>
      <c r="E136" s="32" t="s">
        <v>1345</v>
      </c>
      <c r="F136" s="32" t="s">
        <v>264</v>
      </c>
      <c r="G136" s="32" t="s">
        <v>1641</v>
      </c>
      <c r="H136" s="32" t="s">
        <v>1642</v>
      </c>
      <c r="I136" s="32" t="s">
        <v>1643</v>
      </c>
      <c r="J136" s="34">
        <v>57.99</v>
      </c>
      <c r="K136" s="32" t="s">
        <v>1644</v>
      </c>
      <c r="L136" s="34">
        <v>74.989999999999995</v>
      </c>
      <c r="M136" s="32" t="s">
        <v>1645</v>
      </c>
      <c r="N136" s="34">
        <v>88.99</v>
      </c>
      <c r="O136" s="32" t="s">
        <v>1646</v>
      </c>
      <c r="P136" s="34">
        <v>95.99</v>
      </c>
      <c r="Q136" s="32" t="s">
        <v>1647</v>
      </c>
      <c r="R136" s="34">
        <v>114.99</v>
      </c>
      <c r="S136" s="32" t="s">
        <v>1648</v>
      </c>
      <c r="T136" s="34">
        <v>132.99</v>
      </c>
      <c r="U136" s="32" t="s">
        <v>1649</v>
      </c>
      <c r="V136" s="34">
        <v>183.99</v>
      </c>
      <c r="W136" s="32" t="s">
        <v>1650</v>
      </c>
      <c r="X136" s="34">
        <v>208.99</v>
      </c>
      <c r="Y136" s="32" t="s">
        <v>1651</v>
      </c>
      <c r="Z136" s="34">
        <v>477.99</v>
      </c>
      <c r="AA136" s="32" t="s">
        <v>1652</v>
      </c>
      <c r="AB136" s="34">
        <v>616.99</v>
      </c>
      <c r="AC136" s="35">
        <f t="shared" si="9"/>
        <v>57.99</v>
      </c>
      <c r="AD136" s="35">
        <f t="shared" si="10"/>
        <v>616.99</v>
      </c>
      <c r="AE136" s="35">
        <f t="shared" si="11"/>
        <v>205.39000000000001</v>
      </c>
      <c r="AF136">
        <v>14</v>
      </c>
      <c r="AG136" s="36" t="s">
        <v>156</v>
      </c>
      <c r="AH136" s="36">
        <f>COUNTIF(Offers!$C$14:$C$2024,B136)</f>
        <v>10</v>
      </c>
      <c r="AI136" s="36">
        <f>COUNTIFS(Offers!$C$14:$C$2024,B136,Offers!$L$14:$L$2024,"Open Box")</f>
        <v>0</v>
      </c>
      <c r="AJ136" s="36">
        <f>COUNTIFS(Offers!$C$14:$C$2024,B136,Offers!$L$14:$L$2024,"Refurbished")</f>
        <v>0</v>
      </c>
      <c r="AK136" s="36">
        <f>COUNTIFS(Offers!$C$14:$C$2024,B136,Offers!$L$14:$L$2024,"Used*")</f>
        <v>0</v>
      </c>
      <c r="AL136" s="36">
        <f>COUNTIFS(Offers!$C$14:$C$2024,B136,Offers!$M$14:$M$2024,"Clearance")</f>
        <v>0</v>
      </c>
      <c r="AM136" s="36">
        <f>COUNTIFS('Product Details'!$B$13:$B$1512,B136,'Product Details'!$AI$13:$AI$1512,"&lt;&gt;Active")</f>
        <v>0</v>
      </c>
      <c r="AN136" s="37">
        <f>_xlfn.MINIFS(Offers!$Q$14:$Q$2024,Offers!$C$14:$C$2024,B136)</f>
        <v>57.99</v>
      </c>
    </row>
    <row r="137" spans="1:40" ht="15.75" customHeight="1" x14ac:dyDescent="0.35">
      <c r="A137" s="32">
        <v>124</v>
      </c>
      <c r="B137" s="33" t="s">
        <v>1653</v>
      </c>
      <c r="C137" s="32" t="s">
        <v>9</v>
      </c>
      <c r="D137" s="32" t="s">
        <v>1654</v>
      </c>
      <c r="E137" s="32" t="s">
        <v>1345</v>
      </c>
      <c r="F137" s="32" t="s">
        <v>365</v>
      </c>
      <c r="G137" s="32" t="s">
        <v>1655</v>
      </c>
      <c r="H137" s="32" t="s">
        <v>1656</v>
      </c>
      <c r="I137" s="32" t="s">
        <v>1657</v>
      </c>
      <c r="J137" s="34">
        <v>53.99</v>
      </c>
      <c r="K137" s="32" t="s">
        <v>1658</v>
      </c>
      <c r="L137" s="34">
        <v>104.99</v>
      </c>
      <c r="M137" s="32" t="s">
        <v>1659</v>
      </c>
      <c r="N137" s="34">
        <v>109.99</v>
      </c>
      <c r="O137" s="32" t="s">
        <v>1660</v>
      </c>
      <c r="P137" s="34">
        <v>119.99</v>
      </c>
      <c r="Q137" s="32" t="s">
        <v>1661</v>
      </c>
      <c r="R137" s="34">
        <v>151.99</v>
      </c>
      <c r="S137" s="32" t="s">
        <v>1662</v>
      </c>
      <c r="T137" s="34">
        <v>174.99</v>
      </c>
      <c r="U137" s="32" t="s">
        <v>1663</v>
      </c>
      <c r="V137" s="34">
        <v>205.99</v>
      </c>
      <c r="W137" s="32" t="s">
        <v>1664</v>
      </c>
      <c r="X137" s="34">
        <v>211.99</v>
      </c>
      <c r="Y137" s="32" t="s">
        <v>1665</v>
      </c>
      <c r="Z137" s="34">
        <v>252.99</v>
      </c>
      <c r="AA137" s="32" t="s">
        <v>1666</v>
      </c>
      <c r="AB137" s="34">
        <v>1993.99</v>
      </c>
      <c r="AC137" s="35">
        <f t="shared" si="9"/>
        <v>53.99</v>
      </c>
      <c r="AD137" s="35">
        <f t="shared" si="10"/>
        <v>1993.99</v>
      </c>
      <c r="AE137" s="35">
        <f t="shared" si="11"/>
        <v>338.09000000000003</v>
      </c>
      <c r="AF137">
        <v>15</v>
      </c>
      <c r="AG137" s="36" t="s">
        <v>112</v>
      </c>
      <c r="AH137" s="36">
        <f>COUNTIF(Offers!$C$14:$C$2024,B137)</f>
        <v>10</v>
      </c>
      <c r="AI137" s="36">
        <f>COUNTIFS(Offers!$C$14:$C$2024,B137,Offers!$L$14:$L$2024,"Open Box")</f>
        <v>0</v>
      </c>
      <c r="AJ137" s="36">
        <f>COUNTIFS(Offers!$C$14:$C$2024,B137,Offers!$L$14:$L$2024,"Refurbished")</f>
        <v>0</v>
      </c>
      <c r="AK137" s="36">
        <f>COUNTIFS(Offers!$C$14:$C$2024,B137,Offers!$L$14:$L$2024,"Used*")</f>
        <v>0</v>
      </c>
      <c r="AL137" s="36">
        <f>COUNTIFS(Offers!$C$14:$C$2024,B137,Offers!$M$14:$M$2024,"Clearance")</f>
        <v>0</v>
      </c>
      <c r="AM137" s="36">
        <f>COUNTIFS('Product Details'!$B$13:$B$1512,B137,'Product Details'!$AI$13:$AI$1512,"&lt;&gt;Active")</f>
        <v>0</v>
      </c>
      <c r="AN137" s="37">
        <f>_xlfn.MINIFS(Offers!$Q$14:$Q$2024,Offers!$C$14:$C$2024,B137)</f>
        <v>53.99</v>
      </c>
    </row>
    <row r="138" spans="1:40" ht="15.75" customHeight="1" x14ac:dyDescent="0.35">
      <c r="A138" s="32">
        <v>125</v>
      </c>
      <c r="B138" s="33" t="s">
        <v>1667</v>
      </c>
      <c r="C138" s="32" t="s">
        <v>9</v>
      </c>
      <c r="D138" s="32" t="s">
        <v>1668</v>
      </c>
      <c r="E138" s="32" t="s">
        <v>1345</v>
      </c>
      <c r="F138" s="32" t="s">
        <v>115</v>
      </c>
      <c r="G138" s="32" t="s">
        <v>1669</v>
      </c>
      <c r="H138" s="32" t="s">
        <v>1670</v>
      </c>
      <c r="I138" s="32" t="s">
        <v>1671</v>
      </c>
      <c r="J138" s="34">
        <v>63.99</v>
      </c>
      <c r="K138" s="32" t="s">
        <v>1672</v>
      </c>
      <c r="L138" s="34">
        <v>92.99</v>
      </c>
      <c r="M138" s="32" t="s">
        <v>1673</v>
      </c>
      <c r="N138" s="34">
        <v>141.99</v>
      </c>
      <c r="O138" s="32" t="s">
        <v>1674</v>
      </c>
      <c r="P138" s="34">
        <v>158.99</v>
      </c>
      <c r="Q138" s="32" t="s">
        <v>1675</v>
      </c>
      <c r="R138" s="34">
        <v>173.99</v>
      </c>
      <c r="S138" s="32" t="s">
        <v>1676</v>
      </c>
      <c r="T138" s="34">
        <v>201.99</v>
      </c>
      <c r="U138" s="32" t="s">
        <v>1677</v>
      </c>
      <c r="V138" s="34">
        <v>218.99</v>
      </c>
      <c r="W138" s="32" t="s">
        <v>1678</v>
      </c>
      <c r="X138" s="34">
        <v>243.99</v>
      </c>
      <c r="Y138" s="32" t="s">
        <v>1679</v>
      </c>
      <c r="Z138" s="34">
        <v>445.99</v>
      </c>
      <c r="AA138" s="32" t="s">
        <v>1680</v>
      </c>
      <c r="AB138" s="34">
        <v>1280.99</v>
      </c>
      <c r="AC138" s="35">
        <f t="shared" si="9"/>
        <v>63.99</v>
      </c>
      <c r="AD138" s="35">
        <f t="shared" si="10"/>
        <v>1280.99</v>
      </c>
      <c r="AE138" s="35">
        <f t="shared" si="11"/>
        <v>302.39</v>
      </c>
      <c r="AF138">
        <v>60</v>
      </c>
      <c r="AG138" s="36" t="s">
        <v>156</v>
      </c>
      <c r="AH138" s="36">
        <f>COUNTIF(Offers!$C$14:$C$2024,B138)</f>
        <v>10</v>
      </c>
      <c r="AI138" s="36">
        <f>COUNTIFS(Offers!$C$14:$C$2024,B138,Offers!$L$14:$L$2024,"Open Box")</f>
        <v>0</v>
      </c>
      <c r="AJ138" s="36">
        <f>COUNTIFS(Offers!$C$14:$C$2024,B138,Offers!$L$14:$L$2024,"Refurbished")</f>
        <v>0</v>
      </c>
      <c r="AK138" s="36">
        <f>COUNTIFS(Offers!$C$14:$C$2024,B138,Offers!$L$14:$L$2024,"Used*")</f>
        <v>0</v>
      </c>
      <c r="AL138" s="36">
        <f>COUNTIFS(Offers!$C$14:$C$2024,B138,Offers!$M$14:$M$2024,"Clearance")</f>
        <v>0</v>
      </c>
      <c r="AM138" s="36">
        <f>COUNTIFS('Product Details'!$B$13:$B$1512,B138,'Product Details'!$AI$13:$AI$1512,"&lt;&gt;Active")</f>
        <v>0</v>
      </c>
      <c r="AN138" s="37">
        <f>_xlfn.MINIFS(Offers!$Q$14:$Q$2024,Offers!$C$14:$C$2024,B138)</f>
        <v>63.99</v>
      </c>
    </row>
    <row r="139" spans="1:40" ht="15.75" customHeight="1" x14ac:dyDescent="0.35">
      <c r="A139" s="32">
        <v>126</v>
      </c>
      <c r="B139" s="33" t="s">
        <v>1681</v>
      </c>
      <c r="C139" s="32" t="s">
        <v>9</v>
      </c>
      <c r="D139" s="32" t="s">
        <v>1682</v>
      </c>
      <c r="E139" s="32" t="s">
        <v>1345</v>
      </c>
      <c r="F139" s="32" t="s">
        <v>130</v>
      </c>
      <c r="G139" s="32" t="s">
        <v>1429</v>
      </c>
      <c r="H139" s="32" t="s">
        <v>1683</v>
      </c>
      <c r="I139" s="32" t="s">
        <v>1684</v>
      </c>
      <c r="J139" s="34">
        <v>42.99</v>
      </c>
      <c r="K139" s="32" t="s">
        <v>1685</v>
      </c>
      <c r="L139" s="34">
        <v>71.989999999999995</v>
      </c>
      <c r="M139" s="32" t="s">
        <v>1686</v>
      </c>
      <c r="N139" s="34">
        <v>125.99</v>
      </c>
      <c r="O139" s="32" t="s">
        <v>1687</v>
      </c>
      <c r="P139" s="34">
        <v>161.99</v>
      </c>
      <c r="Q139" s="32" t="s">
        <v>1688</v>
      </c>
      <c r="R139" s="34">
        <v>176.99</v>
      </c>
      <c r="S139" s="32" t="s">
        <v>1689</v>
      </c>
      <c r="T139" s="34">
        <v>178.99</v>
      </c>
      <c r="U139" s="32" t="s">
        <v>1690</v>
      </c>
      <c r="V139" s="34">
        <v>194.99</v>
      </c>
      <c r="W139" s="32" t="s">
        <v>1691</v>
      </c>
      <c r="X139" s="34">
        <v>219.99</v>
      </c>
      <c r="Y139" s="32" t="s">
        <v>1692</v>
      </c>
      <c r="Z139" s="34">
        <v>286.99</v>
      </c>
      <c r="AA139" s="32" t="s">
        <v>1693</v>
      </c>
      <c r="AB139" s="34">
        <v>485.99</v>
      </c>
      <c r="AC139" s="35">
        <f t="shared" si="9"/>
        <v>42.99</v>
      </c>
      <c r="AD139" s="35">
        <f t="shared" si="10"/>
        <v>485.99</v>
      </c>
      <c r="AE139" s="35">
        <f t="shared" si="11"/>
        <v>194.69</v>
      </c>
      <c r="AF139">
        <v>30</v>
      </c>
      <c r="AG139" s="36" t="s">
        <v>127</v>
      </c>
      <c r="AH139" s="36">
        <f>COUNTIF(Offers!$C$14:$C$2024,B139)</f>
        <v>14</v>
      </c>
      <c r="AI139" s="36">
        <f>COUNTIFS(Offers!$C$14:$C$2024,B139,Offers!$L$14:$L$2024,"Open Box")</f>
        <v>0</v>
      </c>
      <c r="AJ139" s="36">
        <f>COUNTIFS(Offers!$C$14:$C$2024,B139,Offers!$L$14:$L$2024,"Refurbished")</f>
        <v>4</v>
      </c>
      <c r="AK139" s="36">
        <f>COUNTIFS(Offers!$C$14:$C$2024,B139,Offers!$L$14:$L$2024,"Used*")</f>
        <v>0</v>
      </c>
      <c r="AL139" s="36">
        <f>COUNTIFS(Offers!$C$14:$C$2024,B139,Offers!$M$14:$M$2024,"Clearance")</f>
        <v>0</v>
      </c>
      <c r="AM139" s="36">
        <f>COUNTIFS('Product Details'!$B$13:$B$1512,B139,'Product Details'!$AI$13:$AI$1512,"&lt;&gt;Active")</f>
        <v>0</v>
      </c>
      <c r="AN139" s="37">
        <f>_xlfn.MINIFS(Offers!$Q$14:$Q$2024,Offers!$C$14:$C$2024,B139)</f>
        <v>42.99</v>
      </c>
    </row>
    <row r="140" spans="1:40" ht="15.75" customHeight="1" x14ac:dyDescent="0.35">
      <c r="A140" s="32">
        <v>127</v>
      </c>
      <c r="B140" s="33" t="s">
        <v>1694</v>
      </c>
      <c r="C140" s="32" t="s">
        <v>9</v>
      </c>
      <c r="D140" s="32" t="s">
        <v>1695</v>
      </c>
      <c r="E140" s="32" t="s">
        <v>1345</v>
      </c>
      <c r="F140" s="32" t="s">
        <v>130</v>
      </c>
      <c r="G140" s="32" t="s">
        <v>1696</v>
      </c>
      <c r="H140" s="32" t="s">
        <v>1697</v>
      </c>
      <c r="I140" s="32" t="s">
        <v>1698</v>
      </c>
      <c r="J140" s="34">
        <v>65.989999999999995</v>
      </c>
      <c r="K140" s="32" t="s">
        <v>1699</v>
      </c>
      <c r="L140" s="34">
        <v>66.989999999999995</v>
      </c>
      <c r="M140" s="32" t="s">
        <v>1700</v>
      </c>
      <c r="N140" s="34">
        <v>117.99</v>
      </c>
      <c r="O140" s="32" t="s">
        <v>1701</v>
      </c>
      <c r="P140" s="34">
        <v>121.99</v>
      </c>
      <c r="Q140" s="32" t="s">
        <v>1702</v>
      </c>
      <c r="R140" s="34">
        <v>151.99</v>
      </c>
      <c r="S140" s="32" t="s">
        <v>1703</v>
      </c>
      <c r="T140" s="34">
        <v>198.99</v>
      </c>
      <c r="U140" s="32" t="s">
        <v>1704</v>
      </c>
      <c r="V140" s="34">
        <v>200.99</v>
      </c>
      <c r="W140" s="32" t="s">
        <v>1705</v>
      </c>
      <c r="X140" s="34">
        <v>277.99</v>
      </c>
      <c r="Y140" s="32" t="s">
        <v>1706</v>
      </c>
      <c r="Z140" s="34">
        <v>672.99</v>
      </c>
      <c r="AA140" s="32" t="s">
        <v>1707</v>
      </c>
      <c r="AB140" s="34">
        <v>1784.99</v>
      </c>
      <c r="AC140" s="35">
        <f t="shared" si="9"/>
        <v>65.989999999999995</v>
      </c>
      <c r="AD140" s="35">
        <f t="shared" si="10"/>
        <v>1784.99</v>
      </c>
      <c r="AE140" s="35">
        <f t="shared" si="11"/>
        <v>366.09000000000003</v>
      </c>
      <c r="AF140">
        <v>30</v>
      </c>
      <c r="AG140" s="36" t="s">
        <v>67</v>
      </c>
      <c r="AH140" s="36">
        <f>COUNTIF(Offers!$C$14:$C$2024,B140)</f>
        <v>12</v>
      </c>
      <c r="AI140" s="36">
        <f>COUNTIFS(Offers!$C$14:$C$2024,B140,Offers!$L$14:$L$2024,"Open Box")</f>
        <v>0</v>
      </c>
      <c r="AJ140" s="36">
        <f>COUNTIFS(Offers!$C$14:$C$2024,B140,Offers!$L$14:$L$2024,"Refurbished")</f>
        <v>1</v>
      </c>
      <c r="AK140" s="36">
        <f>COUNTIFS(Offers!$C$14:$C$2024,B140,Offers!$L$14:$L$2024,"Used*")</f>
        <v>0</v>
      </c>
      <c r="AL140" s="36">
        <f>COUNTIFS(Offers!$C$14:$C$2024,B140,Offers!$M$14:$M$2024,"Clearance")</f>
        <v>3</v>
      </c>
      <c r="AM140" s="36">
        <f>COUNTIFS('Product Details'!$B$13:$B$1512,B140,'Product Details'!$AI$13:$AI$1512,"&lt;&gt;Active")</f>
        <v>2</v>
      </c>
      <c r="AN140" s="37">
        <f>_xlfn.MINIFS(Offers!$Q$14:$Q$2024,Offers!$C$14:$C$2024,B140)</f>
        <v>65.989999999999995</v>
      </c>
    </row>
    <row r="141" spans="1:40" ht="15.75" customHeight="1" x14ac:dyDescent="0.35">
      <c r="A141" s="32">
        <v>128</v>
      </c>
      <c r="B141" s="33" t="s">
        <v>1708</v>
      </c>
      <c r="C141" s="32" t="s">
        <v>9</v>
      </c>
      <c r="D141" s="32" t="s">
        <v>1709</v>
      </c>
      <c r="E141" s="32" t="s">
        <v>1345</v>
      </c>
      <c r="F141" s="32" t="s">
        <v>251</v>
      </c>
      <c r="G141" s="32" t="s">
        <v>1429</v>
      </c>
      <c r="H141" s="32" t="s">
        <v>1710</v>
      </c>
      <c r="I141" s="32" t="s">
        <v>1711</v>
      </c>
      <c r="J141" s="34">
        <v>50.99</v>
      </c>
      <c r="K141" s="32" t="s">
        <v>1712</v>
      </c>
      <c r="L141" s="34">
        <v>71.989999999999995</v>
      </c>
      <c r="M141" s="32" t="s">
        <v>1713</v>
      </c>
      <c r="N141" s="34">
        <v>123.99</v>
      </c>
      <c r="O141" s="32" t="s">
        <v>1714</v>
      </c>
      <c r="P141" s="34">
        <v>128.99</v>
      </c>
      <c r="Q141" s="32" t="s">
        <v>1715</v>
      </c>
      <c r="R141" s="34">
        <v>138.99</v>
      </c>
      <c r="S141" s="32" t="s">
        <v>1716</v>
      </c>
      <c r="T141" s="34">
        <v>169.99</v>
      </c>
      <c r="U141" s="32" t="s">
        <v>1717</v>
      </c>
      <c r="V141" s="34">
        <v>187.99</v>
      </c>
      <c r="W141" s="32" t="s">
        <v>1718</v>
      </c>
      <c r="X141" s="34">
        <v>304.99</v>
      </c>
      <c r="Y141" s="32" t="s">
        <v>1719</v>
      </c>
      <c r="Z141" s="34">
        <v>584.99</v>
      </c>
      <c r="AA141" s="32" t="s">
        <v>1720</v>
      </c>
      <c r="AB141" s="34">
        <v>1646.99</v>
      </c>
      <c r="AC141" s="35">
        <f t="shared" si="9"/>
        <v>50.99</v>
      </c>
      <c r="AD141" s="35">
        <f t="shared" si="10"/>
        <v>1646.99</v>
      </c>
      <c r="AE141" s="35">
        <f t="shared" si="11"/>
        <v>340.99</v>
      </c>
      <c r="AF141">
        <v>30</v>
      </c>
      <c r="AG141" s="36" t="s">
        <v>67</v>
      </c>
      <c r="AH141" s="36">
        <f>COUNTIF(Offers!$C$14:$C$2024,B141)</f>
        <v>12</v>
      </c>
      <c r="AI141" s="36">
        <f>COUNTIFS(Offers!$C$14:$C$2024,B141,Offers!$L$14:$L$2024,"Open Box")</f>
        <v>0</v>
      </c>
      <c r="AJ141" s="36">
        <f>COUNTIFS(Offers!$C$14:$C$2024,B141,Offers!$L$14:$L$2024,"Refurbished")</f>
        <v>1</v>
      </c>
      <c r="AK141" s="36">
        <f>COUNTIFS(Offers!$C$14:$C$2024,B141,Offers!$L$14:$L$2024,"Used*")</f>
        <v>0</v>
      </c>
      <c r="AL141" s="36">
        <f>COUNTIFS(Offers!$C$14:$C$2024,B141,Offers!$M$14:$M$2024,"Clearance")</f>
        <v>6</v>
      </c>
      <c r="AM141" s="36">
        <f>COUNTIFS('Product Details'!$B$13:$B$1512,B141,'Product Details'!$AI$13:$AI$1512,"&lt;&gt;Active")</f>
        <v>5</v>
      </c>
      <c r="AN141" s="37">
        <f>_xlfn.MINIFS(Offers!$Q$14:$Q$2024,Offers!$C$14:$C$2024,B141)</f>
        <v>42.99</v>
      </c>
    </row>
    <row r="142" spans="1:40" ht="15.75" customHeight="1" x14ac:dyDescent="0.35">
      <c r="A142" s="32">
        <v>129</v>
      </c>
      <c r="B142" s="33" t="s">
        <v>1721</v>
      </c>
      <c r="C142" s="32" t="s">
        <v>9</v>
      </c>
      <c r="D142" s="32" t="s">
        <v>1722</v>
      </c>
      <c r="E142" s="32" t="s">
        <v>1345</v>
      </c>
      <c r="F142" s="32" t="s">
        <v>646</v>
      </c>
      <c r="G142" s="32" t="s">
        <v>1723</v>
      </c>
      <c r="H142" s="32" t="s">
        <v>1724</v>
      </c>
      <c r="I142" s="32" t="s">
        <v>1725</v>
      </c>
      <c r="J142" s="34">
        <v>61.99</v>
      </c>
      <c r="K142" s="32" t="s">
        <v>1726</v>
      </c>
      <c r="L142" s="34">
        <v>65.989999999999995</v>
      </c>
      <c r="M142" s="32" t="s">
        <v>1727</v>
      </c>
      <c r="N142" s="34">
        <v>128.99</v>
      </c>
      <c r="O142" s="32" t="s">
        <v>1728</v>
      </c>
      <c r="P142" s="34">
        <v>154.99</v>
      </c>
      <c r="Q142" s="32" t="s">
        <v>1729</v>
      </c>
      <c r="R142" s="34">
        <v>213.99</v>
      </c>
      <c r="S142" s="32" t="s">
        <v>1730</v>
      </c>
      <c r="T142" s="34">
        <v>228.99</v>
      </c>
      <c r="U142" s="32" t="s">
        <v>1731</v>
      </c>
      <c r="V142" s="34">
        <v>260.99</v>
      </c>
      <c r="W142" s="32" t="s">
        <v>1732</v>
      </c>
      <c r="X142" s="34">
        <v>279.99</v>
      </c>
      <c r="Y142" s="32" t="s">
        <v>1733</v>
      </c>
      <c r="Z142" s="34">
        <v>284.99</v>
      </c>
      <c r="AA142" s="32" t="s">
        <v>1734</v>
      </c>
      <c r="AB142" s="34">
        <v>1974.99</v>
      </c>
      <c r="AC142" s="35">
        <f t="shared" ref="AC142:AC173" si="12">MIN(J142,L142,N142,P142,R142,T142,V142,X142,Z142,AB142)</f>
        <v>61.99</v>
      </c>
      <c r="AD142" s="35">
        <f t="shared" ref="AD142:AD163" si="13">MAX(J142,L142,N142,P142,R142,T142,V142,X142,Z142,AB142)</f>
        <v>1974.99</v>
      </c>
      <c r="AE142" s="35">
        <f t="shared" ref="AE142:AE163" si="14">AVERAGE(J142,L142,N142,P142,R142,T142,V142,X142,Z142,AB142)</f>
        <v>365.59000000000003</v>
      </c>
      <c r="AF142">
        <v>45</v>
      </c>
      <c r="AG142" s="36" t="s">
        <v>97</v>
      </c>
      <c r="AH142" s="36">
        <f>COUNTIF(Offers!$C$14:$C$2024,B142)</f>
        <v>15</v>
      </c>
      <c r="AI142" s="36">
        <f>COUNTIFS(Offers!$C$14:$C$2024,B142,Offers!$L$14:$L$2024,"Open Box")</f>
        <v>1</v>
      </c>
      <c r="AJ142" s="36">
        <f>COUNTIFS(Offers!$C$14:$C$2024,B142,Offers!$L$14:$L$2024,"Refurbished")</f>
        <v>0</v>
      </c>
      <c r="AK142" s="36">
        <f>COUNTIFS(Offers!$C$14:$C$2024,B142,Offers!$L$14:$L$2024,"Used*")</f>
        <v>4</v>
      </c>
      <c r="AL142" s="36">
        <f>COUNTIFS(Offers!$C$14:$C$2024,B142,Offers!$M$14:$M$2024,"Clearance")</f>
        <v>1</v>
      </c>
      <c r="AM142" s="36">
        <f>COUNTIFS('Product Details'!$B$13:$B$1512,B142,'Product Details'!$AI$13:$AI$1512,"&lt;&gt;Active")</f>
        <v>1</v>
      </c>
      <c r="AN142" s="37">
        <f>_xlfn.MINIFS(Offers!$Q$14:$Q$2024,Offers!$C$14:$C$2024,B142)</f>
        <v>59.99</v>
      </c>
    </row>
    <row r="143" spans="1:40" ht="15.75" customHeight="1" x14ac:dyDescent="0.35">
      <c r="A143" s="32">
        <v>130</v>
      </c>
      <c r="B143" s="33" t="s">
        <v>1735</v>
      </c>
      <c r="C143" s="32" t="s">
        <v>9</v>
      </c>
      <c r="D143" s="32" t="s">
        <v>1736</v>
      </c>
      <c r="E143" s="32" t="s">
        <v>1345</v>
      </c>
      <c r="F143" s="32" t="s">
        <v>144</v>
      </c>
      <c r="G143" s="32" t="s">
        <v>1429</v>
      </c>
      <c r="H143" s="32" t="s">
        <v>1737</v>
      </c>
      <c r="I143" s="32" t="s">
        <v>1738</v>
      </c>
      <c r="J143" s="34">
        <v>85.99</v>
      </c>
      <c r="K143" s="32" t="s">
        <v>1739</v>
      </c>
      <c r="L143" s="34">
        <v>116.99</v>
      </c>
      <c r="M143" s="32" t="s">
        <v>1740</v>
      </c>
      <c r="N143" s="34">
        <v>149.99</v>
      </c>
      <c r="O143" s="32" t="s">
        <v>1741</v>
      </c>
      <c r="P143" s="34">
        <v>175.99</v>
      </c>
      <c r="Q143" s="32" t="s">
        <v>1742</v>
      </c>
      <c r="R143" s="34">
        <v>207.99</v>
      </c>
      <c r="S143" s="32" t="s">
        <v>1743</v>
      </c>
      <c r="T143" s="34">
        <v>220.99</v>
      </c>
      <c r="U143" s="32" t="s">
        <v>1744</v>
      </c>
      <c r="V143" s="34">
        <v>233.99</v>
      </c>
      <c r="W143" s="32" t="s">
        <v>1745</v>
      </c>
      <c r="X143" s="34">
        <v>272.99</v>
      </c>
      <c r="Y143" s="32" t="s">
        <v>1746</v>
      </c>
      <c r="Z143" s="34">
        <v>540.99</v>
      </c>
      <c r="AA143" s="32" t="s">
        <v>1747</v>
      </c>
      <c r="AB143" s="34">
        <v>1301.99</v>
      </c>
      <c r="AC143" s="35">
        <f t="shared" si="12"/>
        <v>85.99</v>
      </c>
      <c r="AD143" s="35">
        <f t="shared" si="13"/>
        <v>1301.99</v>
      </c>
      <c r="AE143" s="35">
        <f t="shared" si="14"/>
        <v>330.79</v>
      </c>
      <c r="AF143">
        <v>15</v>
      </c>
      <c r="AG143" s="36" t="s">
        <v>170</v>
      </c>
      <c r="AH143" s="36">
        <f>COUNTIF(Offers!$C$14:$C$2024,B143)</f>
        <v>18</v>
      </c>
      <c r="AI143" s="36">
        <f>COUNTIFS(Offers!$C$14:$C$2024,B143,Offers!$L$14:$L$2024,"Open Box")</f>
        <v>2</v>
      </c>
      <c r="AJ143" s="36">
        <f>COUNTIFS(Offers!$C$14:$C$2024,B143,Offers!$L$14:$L$2024,"Refurbished")</f>
        <v>4</v>
      </c>
      <c r="AK143" s="36">
        <f>COUNTIFS(Offers!$C$14:$C$2024,B143,Offers!$L$14:$L$2024,"Used*")</f>
        <v>2</v>
      </c>
      <c r="AL143" s="36">
        <f>COUNTIFS(Offers!$C$14:$C$2024,B143,Offers!$M$14:$M$2024,"Clearance")</f>
        <v>0</v>
      </c>
      <c r="AM143" s="36">
        <f>COUNTIFS('Product Details'!$B$13:$B$1512,B143,'Product Details'!$AI$13:$AI$1512,"&lt;&gt;Active")</f>
        <v>0</v>
      </c>
      <c r="AN143" s="37">
        <f>_xlfn.MINIFS(Offers!$Q$14:$Q$2024,Offers!$C$14:$C$2024,B143)</f>
        <v>85.99</v>
      </c>
    </row>
    <row r="144" spans="1:40" ht="15.75" customHeight="1" x14ac:dyDescent="0.35">
      <c r="A144" s="32">
        <v>131</v>
      </c>
      <c r="B144" s="33" t="s">
        <v>1748</v>
      </c>
      <c r="C144" s="32" t="s">
        <v>9</v>
      </c>
      <c r="D144" s="32" t="s">
        <v>1749</v>
      </c>
      <c r="E144" s="32" t="s">
        <v>1345</v>
      </c>
      <c r="F144" s="32" t="s">
        <v>646</v>
      </c>
      <c r="G144" s="32" t="s">
        <v>1750</v>
      </c>
      <c r="H144" s="32" t="s">
        <v>1751</v>
      </c>
      <c r="I144" s="32" t="s">
        <v>1752</v>
      </c>
      <c r="J144" s="34">
        <v>70.989999999999995</v>
      </c>
      <c r="K144" s="32" t="s">
        <v>1753</v>
      </c>
      <c r="L144" s="34">
        <v>122.99</v>
      </c>
      <c r="M144" s="32" t="s">
        <v>1754</v>
      </c>
      <c r="N144" s="34">
        <v>140.99</v>
      </c>
      <c r="O144" s="32" t="s">
        <v>1755</v>
      </c>
      <c r="P144" s="34">
        <v>155.99</v>
      </c>
      <c r="Q144" s="32" t="s">
        <v>1756</v>
      </c>
      <c r="R144" s="34">
        <v>185.99</v>
      </c>
      <c r="S144" s="32" t="s">
        <v>1757</v>
      </c>
      <c r="T144" s="34">
        <v>186.99</v>
      </c>
      <c r="U144" s="32" t="s">
        <v>1758</v>
      </c>
      <c r="V144" s="34">
        <v>208.99</v>
      </c>
      <c r="W144" s="32" t="s">
        <v>1759</v>
      </c>
      <c r="X144" s="34">
        <v>213.99</v>
      </c>
      <c r="Y144" s="32" t="s">
        <v>1760</v>
      </c>
      <c r="Z144" s="34">
        <v>285.99</v>
      </c>
      <c r="AA144" s="32" t="s">
        <v>1761</v>
      </c>
      <c r="AB144" s="34">
        <v>541.99</v>
      </c>
      <c r="AC144" s="35">
        <f t="shared" si="12"/>
        <v>70.989999999999995</v>
      </c>
      <c r="AD144" s="35">
        <f t="shared" si="13"/>
        <v>541.99</v>
      </c>
      <c r="AE144" s="35">
        <f t="shared" si="14"/>
        <v>211.49</v>
      </c>
      <c r="AF144">
        <v>15</v>
      </c>
      <c r="AG144" s="36" t="s">
        <v>170</v>
      </c>
      <c r="AH144" s="36">
        <f>COUNTIF(Offers!$C$14:$C$2024,B144)</f>
        <v>17</v>
      </c>
      <c r="AI144" s="36">
        <f>COUNTIFS(Offers!$C$14:$C$2024,B144,Offers!$L$14:$L$2024,"Open Box")</f>
        <v>2</v>
      </c>
      <c r="AJ144" s="36">
        <f>COUNTIFS(Offers!$C$14:$C$2024,B144,Offers!$L$14:$L$2024,"Refurbished")</f>
        <v>4</v>
      </c>
      <c r="AK144" s="36">
        <f>COUNTIFS(Offers!$C$14:$C$2024,B144,Offers!$L$14:$L$2024,"Used*")</f>
        <v>1</v>
      </c>
      <c r="AL144" s="36">
        <f>COUNTIFS(Offers!$C$14:$C$2024,B144,Offers!$M$14:$M$2024,"Clearance")</f>
        <v>0</v>
      </c>
      <c r="AM144" s="36">
        <f>COUNTIFS('Product Details'!$B$13:$B$1512,B144,'Product Details'!$AI$13:$AI$1512,"&lt;&gt;Active")</f>
        <v>0</v>
      </c>
      <c r="AN144" s="37">
        <f>_xlfn.MINIFS(Offers!$Q$14:$Q$2024,Offers!$C$14:$C$2024,B144)</f>
        <v>70.989999999999995</v>
      </c>
    </row>
    <row r="145" spans="1:40" ht="15.75" customHeight="1" x14ac:dyDescent="0.35">
      <c r="A145" s="32">
        <v>132</v>
      </c>
      <c r="B145" s="33" t="s">
        <v>1762</v>
      </c>
      <c r="C145" s="32" t="s">
        <v>9</v>
      </c>
      <c r="D145" s="32" t="s">
        <v>1763</v>
      </c>
      <c r="E145" s="32" t="s">
        <v>1345</v>
      </c>
      <c r="F145" s="32" t="s">
        <v>685</v>
      </c>
      <c r="G145" s="32" t="s">
        <v>1764</v>
      </c>
      <c r="H145" s="32" t="s">
        <v>1765</v>
      </c>
      <c r="I145" s="32" t="s">
        <v>1766</v>
      </c>
      <c r="J145" s="34">
        <v>41.99</v>
      </c>
      <c r="K145" s="32" t="s">
        <v>1767</v>
      </c>
      <c r="L145" s="34">
        <v>69.989999999999995</v>
      </c>
      <c r="M145" s="32" t="s">
        <v>1768</v>
      </c>
      <c r="N145" s="34">
        <v>95.99</v>
      </c>
      <c r="O145" s="32" t="s">
        <v>1769</v>
      </c>
      <c r="P145" s="34">
        <v>114.99</v>
      </c>
      <c r="Q145" s="32" t="s">
        <v>1770</v>
      </c>
      <c r="R145" s="34">
        <v>115.99</v>
      </c>
      <c r="S145" s="32" t="s">
        <v>1771</v>
      </c>
      <c r="T145" s="34">
        <v>130.99</v>
      </c>
      <c r="U145" s="32" t="s">
        <v>1772</v>
      </c>
      <c r="V145" s="34">
        <v>133.99</v>
      </c>
      <c r="W145" s="32" t="s">
        <v>1773</v>
      </c>
      <c r="X145" s="34">
        <v>184.99</v>
      </c>
      <c r="Y145" s="32" t="s">
        <v>1774</v>
      </c>
      <c r="Z145" s="34">
        <v>187.99</v>
      </c>
      <c r="AA145" s="32" t="s">
        <v>1775</v>
      </c>
      <c r="AB145" s="34">
        <v>1340.99</v>
      </c>
      <c r="AC145" s="35">
        <f t="shared" si="12"/>
        <v>41.99</v>
      </c>
      <c r="AD145" s="35">
        <f t="shared" si="13"/>
        <v>1340.99</v>
      </c>
      <c r="AE145" s="35">
        <f t="shared" si="14"/>
        <v>241.79000000000002</v>
      </c>
      <c r="AF145">
        <v>60</v>
      </c>
      <c r="AG145" s="36" t="s">
        <v>67</v>
      </c>
      <c r="AH145" s="36">
        <f>COUNTIF(Offers!$C$14:$C$2024,B145)</f>
        <v>11</v>
      </c>
      <c r="AI145" s="36">
        <f>COUNTIFS(Offers!$C$14:$C$2024,B145,Offers!$L$14:$L$2024,"Open Box")</f>
        <v>1</v>
      </c>
      <c r="AJ145" s="36">
        <f>COUNTIFS(Offers!$C$14:$C$2024,B145,Offers!$L$14:$L$2024,"Refurbished")</f>
        <v>0</v>
      </c>
      <c r="AK145" s="36">
        <f>COUNTIFS(Offers!$C$14:$C$2024,B145,Offers!$L$14:$L$2024,"Used*")</f>
        <v>0</v>
      </c>
      <c r="AL145" s="36">
        <f>COUNTIFS(Offers!$C$14:$C$2024,B145,Offers!$M$14:$M$2024,"Clearance")</f>
        <v>3</v>
      </c>
      <c r="AM145" s="36">
        <f>COUNTIFS('Product Details'!$B$13:$B$1512,B145,'Product Details'!$AI$13:$AI$1512,"&lt;&gt;Active")</f>
        <v>3</v>
      </c>
      <c r="AN145" s="37">
        <f>_xlfn.MINIFS(Offers!$Q$14:$Q$2024,Offers!$C$14:$C$2024,B145)</f>
        <v>41.99</v>
      </c>
    </row>
    <row r="146" spans="1:40" ht="15.75" customHeight="1" x14ac:dyDescent="0.35">
      <c r="A146" s="32">
        <v>133</v>
      </c>
      <c r="B146" s="33" t="s">
        <v>1776</v>
      </c>
      <c r="C146" s="32" t="s">
        <v>9</v>
      </c>
      <c r="D146" s="32" t="s">
        <v>1777</v>
      </c>
      <c r="E146" s="32" t="s">
        <v>1345</v>
      </c>
      <c r="F146" s="32" t="s">
        <v>115</v>
      </c>
      <c r="G146" s="32" t="s">
        <v>1346</v>
      </c>
      <c r="H146" s="32" t="s">
        <v>1778</v>
      </c>
      <c r="I146" s="32" t="s">
        <v>1779</v>
      </c>
      <c r="J146" s="34">
        <v>46.99</v>
      </c>
      <c r="K146" s="32" t="s">
        <v>1780</v>
      </c>
      <c r="L146" s="34">
        <v>49.99</v>
      </c>
      <c r="M146" s="32" t="s">
        <v>1781</v>
      </c>
      <c r="N146" s="34">
        <v>56.99</v>
      </c>
      <c r="O146" s="32" t="s">
        <v>1782</v>
      </c>
      <c r="P146" s="34">
        <v>119.99</v>
      </c>
      <c r="Q146" s="32" t="s">
        <v>1783</v>
      </c>
      <c r="R146" s="34">
        <v>144.99</v>
      </c>
      <c r="S146" s="32" t="s">
        <v>1784</v>
      </c>
      <c r="T146" s="34">
        <v>148.99</v>
      </c>
      <c r="U146" s="32" t="s">
        <v>1785</v>
      </c>
      <c r="V146" s="34">
        <v>158.99</v>
      </c>
      <c r="W146" s="32" t="s">
        <v>1786</v>
      </c>
      <c r="X146" s="34">
        <v>256.99</v>
      </c>
      <c r="Y146" s="32" t="s">
        <v>1787</v>
      </c>
      <c r="Z146" s="34">
        <v>581.99</v>
      </c>
      <c r="AA146" s="32" t="s">
        <v>1788</v>
      </c>
      <c r="AB146" s="34">
        <v>645.99</v>
      </c>
      <c r="AC146" s="35">
        <f t="shared" si="12"/>
        <v>46.99</v>
      </c>
      <c r="AD146" s="35">
        <f t="shared" si="13"/>
        <v>645.99</v>
      </c>
      <c r="AE146" s="35">
        <f t="shared" si="14"/>
        <v>221.19</v>
      </c>
      <c r="AF146">
        <v>15</v>
      </c>
      <c r="AG146" s="36" t="s">
        <v>156</v>
      </c>
      <c r="AH146" s="36">
        <f>COUNTIF(Offers!$C$14:$C$2024,B146)</f>
        <v>10</v>
      </c>
      <c r="AI146" s="36">
        <f>COUNTIFS(Offers!$C$14:$C$2024,B146,Offers!$L$14:$L$2024,"Open Box")</f>
        <v>0</v>
      </c>
      <c r="AJ146" s="36">
        <f>COUNTIFS(Offers!$C$14:$C$2024,B146,Offers!$L$14:$L$2024,"Refurbished")</f>
        <v>0</v>
      </c>
      <c r="AK146" s="36">
        <f>COUNTIFS(Offers!$C$14:$C$2024,B146,Offers!$L$14:$L$2024,"Used*")</f>
        <v>0</v>
      </c>
      <c r="AL146" s="36">
        <f>COUNTIFS(Offers!$C$14:$C$2024,B146,Offers!$M$14:$M$2024,"Clearance")</f>
        <v>0</v>
      </c>
      <c r="AM146" s="36">
        <f>COUNTIFS('Product Details'!$B$13:$B$1512,B146,'Product Details'!$AI$13:$AI$1512,"&lt;&gt;Active")</f>
        <v>0</v>
      </c>
      <c r="AN146" s="37">
        <f>_xlfn.MINIFS(Offers!$Q$14:$Q$2024,Offers!$C$14:$C$2024,B146)</f>
        <v>46.99</v>
      </c>
    </row>
    <row r="147" spans="1:40" ht="15.75" customHeight="1" x14ac:dyDescent="0.35">
      <c r="A147" s="32">
        <v>134</v>
      </c>
      <c r="B147" s="33" t="s">
        <v>1789</v>
      </c>
      <c r="C147" s="32" t="s">
        <v>9</v>
      </c>
      <c r="D147" s="32" t="s">
        <v>1790</v>
      </c>
      <c r="E147" s="32" t="s">
        <v>1345</v>
      </c>
      <c r="F147" s="32" t="s">
        <v>365</v>
      </c>
      <c r="G147" s="32" t="s">
        <v>1791</v>
      </c>
      <c r="H147" s="32" t="s">
        <v>1792</v>
      </c>
      <c r="I147" s="32" t="s">
        <v>1793</v>
      </c>
      <c r="J147" s="34">
        <v>70.989999999999995</v>
      </c>
      <c r="K147" s="32" t="s">
        <v>1794</v>
      </c>
      <c r="L147" s="34">
        <v>80.989999999999995</v>
      </c>
      <c r="M147" s="32" t="s">
        <v>1795</v>
      </c>
      <c r="N147" s="34">
        <v>113.99</v>
      </c>
      <c r="O147" s="32" t="s">
        <v>1796</v>
      </c>
      <c r="P147" s="34">
        <v>129.99</v>
      </c>
      <c r="Q147" s="32" t="s">
        <v>1797</v>
      </c>
      <c r="R147" s="34">
        <v>150.99</v>
      </c>
      <c r="S147" s="32" t="s">
        <v>1798</v>
      </c>
      <c r="T147" s="34">
        <v>179.99</v>
      </c>
      <c r="U147" s="32" t="s">
        <v>1799</v>
      </c>
      <c r="V147" s="34">
        <v>181.99</v>
      </c>
      <c r="W147" s="32" t="s">
        <v>1800</v>
      </c>
      <c r="X147" s="34">
        <v>196.99</v>
      </c>
      <c r="Y147" s="32" t="s">
        <v>1801</v>
      </c>
      <c r="Z147" s="34">
        <v>233.99</v>
      </c>
      <c r="AA147" s="32" t="s">
        <v>1802</v>
      </c>
      <c r="AB147" s="34">
        <v>275.99</v>
      </c>
      <c r="AC147" s="35">
        <f t="shared" si="12"/>
        <v>70.989999999999995</v>
      </c>
      <c r="AD147" s="35">
        <f t="shared" si="13"/>
        <v>275.99</v>
      </c>
      <c r="AE147" s="35">
        <f t="shared" si="14"/>
        <v>161.59</v>
      </c>
      <c r="AF147">
        <v>30</v>
      </c>
      <c r="AG147" s="36" t="s">
        <v>156</v>
      </c>
      <c r="AH147" s="36">
        <f>COUNTIF(Offers!$C$14:$C$2024,B147)</f>
        <v>10</v>
      </c>
      <c r="AI147" s="36">
        <f>COUNTIFS(Offers!$C$14:$C$2024,B147,Offers!$L$14:$L$2024,"Open Box")</f>
        <v>0</v>
      </c>
      <c r="AJ147" s="36">
        <f>COUNTIFS(Offers!$C$14:$C$2024,B147,Offers!$L$14:$L$2024,"Refurbished")</f>
        <v>0</v>
      </c>
      <c r="AK147" s="36">
        <f>COUNTIFS(Offers!$C$14:$C$2024,B147,Offers!$L$14:$L$2024,"Used*")</f>
        <v>0</v>
      </c>
      <c r="AL147" s="36">
        <f>COUNTIFS(Offers!$C$14:$C$2024,B147,Offers!$M$14:$M$2024,"Clearance")</f>
        <v>1</v>
      </c>
      <c r="AM147" s="36">
        <f>COUNTIFS('Product Details'!$B$13:$B$1512,B147,'Product Details'!$AI$13:$AI$1512,"&lt;&gt;Active")</f>
        <v>1</v>
      </c>
      <c r="AN147" s="37">
        <f>_xlfn.MINIFS(Offers!$Q$14:$Q$2024,Offers!$C$14:$C$2024,B147)</f>
        <v>70.989999999999995</v>
      </c>
    </row>
    <row r="148" spans="1:40" ht="15.75" customHeight="1" x14ac:dyDescent="0.35">
      <c r="A148" s="32">
        <v>135</v>
      </c>
      <c r="B148" s="33" t="s">
        <v>1803</v>
      </c>
      <c r="C148" s="32" t="s">
        <v>9</v>
      </c>
      <c r="D148" s="32" t="s">
        <v>1804</v>
      </c>
      <c r="E148" s="32" t="s">
        <v>1345</v>
      </c>
      <c r="F148" s="32" t="s">
        <v>725</v>
      </c>
      <c r="G148" s="32" t="s">
        <v>1388</v>
      </c>
      <c r="H148" s="32" t="s">
        <v>1805</v>
      </c>
      <c r="I148" s="32" t="s">
        <v>1806</v>
      </c>
      <c r="J148" s="34">
        <v>55.99</v>
      </c>
      <c r="K148" s="32" t="s">
        <v>1807</v>
      </c>
      <c r="L148" s="34">
        <v>98.99</v>
      </c>
      <c r="M148" s="32" t="s">
        <v>1808</v>
      </c>
      <c r="N148" s="34">
        <v>108.99</v>
      </c>
      <c r="O148" s="32" t="s">
        <v>1809</v>
      </c>
      <c r="P148" s="34">
        <v>115.99</v>
      </c>
      <c r="Q148" s="32" t="s">
        <v>1810</v>
      </c>
      <c r="R148" s="34">
        <v>196.99</v>
      </c>
      <c r="S148" s="32" t="s">
        <v>1811</v>
      </c>
      <c r="T148" s="34">
        <v>247.99</v>
      </c>
      <c r="U148" s="32" t="s">
        <v>1812</v>
      </c>
      <c r="V148" s="34">
        <v>284.99</v>
      </c>
      <c r="W148" s="32" t="s">
        <v>1813</v>
      </c>
      <c r="X148" s="34">
        <v>384.99</v>
      </c>
      <c r="Y148" s="32" t="s">
        <v>1814</v>
      </c>
      <c r="Z148" s="34">
        <v>542.99</v>
      </c>
      <c r="AA148" s="32" t="s">
        <v>1815</v>
      </c>
      <c r="AB148" s="34">
        <v>1834.99</v>
      </c>
      <c r="AC148" s="35">
        <f t="shared" si="12"/>
        <v>55.99</v>
      </c>
      <c r="AD148" s="35">
        <f t="shared" si="13"/>
        <v>1834.99</v>
      </c>
      <c r="AE148" s="35">
        <f t="shared" si="14"/>
        <v>387.29</v>
      </c>
      <c r="AF148">
        <v>30</v>
      </c>
      <c r="AG148" s="36" t="s">
        <v>112</v>
      </c>
      <c r="AH148" s="36">
        <f>COUNTIF(Offers!$C$14:$C$2024,B148)</f>
        <v>10</v>
      </c>
      <c r="AI148" s="36">
        <f>COUNTIFS(Offers!$C$14:$C$2024,B148,Offers!$L$14:$L$2024,"Open Box")</f>
        <v>0</v>
      </c>
      <c r="AJ148" s="36">
        <f>COUNTIFS(Offers!$C$14:$C$2024,B148,Offers!$L$14:$L$2024,"Refurbished")</f>
        <v>0</v>
      </c>
      <c r="AK148" s="36">
        <f>COUNTIFS(Offers!$C$14:$C$2024,B148,Offers!$L$14:$L$2024,"Used*")</f>
        <v>0</v>
      </c>
      <c r="AL148" s="36">
        <f>COUNTIFS(Offers!$C$14:$C$2024,B148,Offers!$M$14:$M$2024,"Clearance")</f>
        <v>0</v>
      </c>
      <c r="AM148" s="36">
        <f>COUNTIFS('Product Details'!$B$13:$B$1512,B148,'Product Details'!$AI$13:$AI$1512,"&lt;&gt;Active")</f>
        <v>0</v>
      </c>
      <c r="AN148" s="37">
        <f>_xlfn.MINIFS(Offers!$Q$14:$Q$2024,Offers!$C$14:$C$2024,B148)</f>
        <v>55.99</v>
      </c>
    </row>
    <row r="149" spans="1:40" ht="15.75" customHeight="1" x14ac:dyDescent="0.35">
      <c r="A149" s="32">
        <v>136</v>
      </c>
      <c r="B149" s="33" t="s">
        <v>1816</v>
      </c>
      <c r="C149" s="32" t="s">
        <v>9</v>
      </c>
      <c r="D149" s="32" t="s">
        <v>1817</v>
      </c>
      <c r="E149" s="32" t="s">
        <v>1345</v>
      </c>
      <c r="F149" s="32" t="s">
        <v>200</v>
      </c>
      <c r="G149" s="32" t="s">
        <v>1818</v>
      </c>
      <c r="H149" s="32" t="s">
        <v>1819</v>
      </c>
      <c r="I149" s="32" t="s">
        <v>1820</v>
      </c>
      <c r="J149" s="34">
        <v>55.99</v>
      </c>
      <c r="K149" s="32" t="s">
        <v>1821</v>
      </c>
      <c r="L149" s="34">
        <v>100.99</v>
      </c>
      <c r="M149" s="32" t="s">
        <v>1822</v>
      </c>
      <c r="N149" s="34">
        <v>122.99</v>
      </c>
      <c r="O149" s="32" t="s">
        <v>1823</v>
      </c>
      <c r="P149" s="34">
        <v>123.99</v>
      </c>
      <c r="Q149" s="32" t="s">
        <v>1824</v>
      </c>
      <c r="R149" s="34">
        <v>149.99</v>
      </c>
      <c r="S149" s="32" t="s">
        <v>1825</v>
      </c>
      <c r="T149" s="34">
        <v>158.99</v>
      </c>
      <c r="U149" s="32" t="s">
        <v>1826</v>
      </c>
      <c r="V149" s="34">
        <v>196.99</v>
      </c>
      <c r="W149" s="32" t="s">
        <v>1827</v>
      </c>
      <c r="X149" s="34">
        <v>239.99</v>
      </c>
      <c r="Y149" s="32" t="s">
        <v>1828</v>
      </c>
      <c r="Z149" s="34">
        <v>548.99</v>
      </c>
      <c r="AA149" s="32" t="s">
        <v>1829</v>
      </c>
      <c r="AB149" s="34">
        <v>1274.99</v>
      </c>
      <c r="AC149" s="35">
        <f t="shared" si="12"/>
        <v>55.99</v>
      </c>
      <c r="AD149" s="35">
        <f t="shared" si="13"/>
        <v>1274.99</v>
      </c>
      <c r="AE149" s="35">
        <f t="shared" si="14"/>
        <v>297.39</v>
      </c>
      <c r="AF149">
        <v>30</v>
      </c>
      <c r="AG149" s="36" t="s">
        <v>127</v>
      </c>
      <c r="AH149" s="36">
        <f>COUNTIF(Offers!$C$14:$C$2024,B149)</f>
        <v>16</v>
      </c>
      <c r="AI149" s="36">
        <f>COUNTIFS(Offers!$C$14:$C$2024,B149,Offers!$L$14:$L$2024,"Open Box")</f>
        <v>2</v>
      </c>
      <c r="AJ149" s="36">
        <f>COUNTIFS(Offers!$C$14:$C$2024,B149,Offers!$L$14:$L$2024,"Refurbished")</f>
        <v>4</v>
      </c>
      <c r="AK149" s="36">
        <f>COUNTIFS(Offers!$C$14:$C$2024,B149,Offers!$L$14:$L$2024,"Used*")</f>
        <v>0</v>
      </c>
      <c r="AL149" s="36">
        <f>COUNTIFS(Offers!$C$14:$C$2024,B149,Offers!$M$14:$M$2024,"Clearance")</f>
        <v>0</v>
      </c>
      <c r="AM149" s="36">
        <f>COUNTIFS('Product Details'!$B$13:$B$1512,B149,'Product Details'!$AI$13:$AI$1512,"&lt;&gt;Active")</f>
        <v>0</v>
      </c>
      <c r="AN149" s="37">
        <f>_xlfn.MINIFS(Offers!$Q$14:$Q$2024,Offers!$C$14:$C$2024,B149)</f>
        <v>46.99</v>
      </c>
    </row>
    <row r="150" spans="1:40" ht="15.75" customHeight="1" x14ac:dyDescent="0.35">
      <c r="A150" s="32">
        <v>137</v>
      </c>
      <c r="B150" s="33" t="s">
        <v>1830</v>
      </c>
      <c r="C150" s="32" t="s">
        <v>9</v>
      </c>
      <c r="D150" s="32" t="s">
        <v>1831</v>
      </c>
      <c r="E150" s="32" t="s">
        <v>1345</v>
      </c>
      <c r="F150" s="32" t="s">
        <v>646</v>
      </c>
      <c r="G150" s="32" t="s">
        <v>1832</v>
      </c>
      <c r="H150" s="32" t="s">
        <v>1833</v>
      </c>
      <c r="I150" s="32" t="s">
        <v>1834</v>
      </c>
      <c r="J150" s="34">
        <v>43.99</v>
      </c>
      <c r="K150" s="32" t="s">
        <v>1835</v>
      </c>
      <c r="L150" s="34">
        <v>93.99</v>
      </c>
      <c r="M150" s="32" t="s">
        <v>1836</v>
      </c>
      <c r="N150" s="34">
        <v>114.99</v>
      </c>
      <c r="O150" s="32" t="s">
        <v>1837</v>
      </c>
      <c r="P150" s="34">
        <v>150.99</v>
      </c>
      <c r="Q150" s="32" t="s">
        <v>1838</v>
      </c>
      <c r="R150" s="34">
        <v>177.99</v>
      </c>
      <c r="S150" s="32" t="s">
        <v>1839</v>
      </c>
      <c r="T150" s="34">
        <v>181.99</v>
      </c>
      <c r="U150" s="32" t="s">
        <v>1840</v>
      </c>
      <c r="V150" s="34">
        <v>194.99</v>
      </c>
      <c r="W150" s="32" t="s">
        <v>1841</v>
      </c>
      <c r="X150" s="34">
        <v>218.99</v>
      </c>
      <c r="Y150" s="32" t="s">
        <v>1842</v>
      </c>
      <c r="Z150" s="34">
        <v>685.99</v>
      </c>
      <c r="AA150" s="32" t="s">
        <v>1843</v>
      </c>
      <c r="AB150" s="34">
        <v>1308.99</v>
      </c>
      <c r="AC150" s="35">
        <f t="shared" si="12"/>
        <v>43.99</v>
      </c>
      <c r="AD150" s="35">
        <f t="shared" si="13"/>
        <v>1308.99</v>
      </c>
      <c r="AE150" s="35">
        <f t="shared" si="14"/>
        <v>317.29000000000002</v>
      </c>
      <c r="AF150">
        <v>30</v>
      </c>
      <c r="AG150" s="36" t="s">
        <v>97</v>
      </c>
      <c r="AH150" s="36">
        <f>COUNTIF(Offers!$C$14:$C$2024,B150)</f>
        <v>15</v>
      </c>
      <c r="AI150" s="36">
        <f>COUNTIFS(Offers!$C$14:$C$2024,B150,Offers!$L$14:$L$2024,"Open Box")</f>
        <v>2</v>
      </c>
      <c r="AJ150" s="36">
        <f>COUNTIFS(Offers!$C$14:$C$2024,B150,Offers!$L$14:$L$2024,"Refurbished")</f>
        <v>0</v>
      </c>
      <c r="AK150" s="36">
        <f>COUNTIFS(Offers!$C$14:$C$2024,B150,Offers!$L$14:$L$2024,"Used*")</f>
        <v>3</v>
      </c>
      <c r="AL150" s="36">
        <f>COUNTIFS(Offers!$C$14:$C$2024,B150,Offers!$M$14:$M$2024,"Clearance")</f>
        <v>0</v>
      </c>
      <c r="AM150" s="36">
        <f>COUNTIFS('Product Details'!$B$13:$B$1512,B150,'Product Details'!$AI$13:$AI$1512,"&lt;&gt;Active")</f>
        <v>0</v>
      </c>
      <c r="AN150" s="37">
        <f>_xlfn.MINIFS(Offers!$Q$14:$Q$2024,Offers!$C$14:$C$2024,B150)</f>
        <v>23.99</v>
      </c>
    </row>
    <row r="151" spans="1:40" ht="15.75" customHeight="1" x14ac:dyDescent="0.35">
      <c r="A151" s="32">
        <v>138</v>
      </c>
      <c r="B151" s="33" t="s">
        <v>1844</v>
      </c>
      <c r="C151" s="32" t="s">
        <v>9</v>
      </c>
      <c r="D151" s="32" t="s">
        <v>1845</v>
      </c>
      <c r="E151" s="32" t="s">
        <v>1345</v>
      </c>
      <c r="F151" s="32" t="s">
        <v>85</v>
      </c>
      <c r="G151" s="32" t="s">
        <v>1846</v>
      </c>
      <c r="H151" s="32" t="s">
        <v>1847</v>
      </c>
      <c r="I151" s="32" t="s">
        <v>1848</v>
      </c>
      <c r="J151" s="34">
        <v>81.99</v>
      </c>
      <c r="K151" s="32" t="s">
        <v>1849</v>
      </c>
      <c r="L151" s="34">
        <v>112.99</v>
      </c>
      <c r="M151" s="32" t="s">
        <v>1850</v>
      </c>
      <c r="N151" s="34">
        <v>128.99</v>
      </c>
      <c r="O151" s="32" t="s">
        <v>1851</v>
      </c>
      <c r="P151" s="34">
        <v>130.99</v>
      </c>
      <c r="Q151" s="32" t="s">
        <v>1852</v>
      </c>
      <c r="R151" s="34">
        <v>179.99</v>
      </c>
      <c r="S151" s="32" t="s">
        <v>1853</v>
      </c>
      <c r="T151" s="34">
        <v>192.99</v>
      </c>
      <c r="U151" s="32" t="s">
        <v>1854</v>
      </c>
      <c r="V151" s="34">
        <v>243.99</v>
      </c>
      <c r="W151" s="32" t="s">
        <v>1855</v>
      </c>
      <c r="X151" s="34">
        <v>255.99</v>
      </c>
      <c r="Y151" s="32" t="s">
        <v>1856</v>
      </c>
      <c r="Z151" s="34">
        <v>566.99</v>
      </c>
      <c r="AA151" s="32" t="s">
        <v>1857</v>
      </c>
      <c r="AB151" s="34">
        <v>1630.99</v>
      </c>
      <c r="AC151" s="35">
        <f t="shared" si="12"/>
        <v>81.99</v>
      </c>
      <c r="AD151" s="35">
        <f t="shared" si="13"/>
        <v>1630.99</v>
      </c>
      <c r="AE151" s="35">
        <f t="shared" si="14"/>
        <v>352.59000000000003</v>
      </c>
      <c r="AF151">
        <v>14</v>
      </c>
      <c r="AG151" s="36" t="s">
        <v>127</v>
      </c>
      <c r="AH151" s="36">
        <f>COUNTIF(Offers!$C$14:$C$2024,B151)</f>
        <v>17</v>
      </c>
      <c r="AI151" s="36">
        <f>COUNTIFS(Offers!$C$14:$C$2024,B151,Offers!$L$14:$L$2024,"Open Box")</f>
        <v>2</v>
      </c>
      <c r="AJ151" s="36">
        <f>COUNTIFS(Offers!$C$14:$C$2024,B151,Offers!$L$14:$L$2024,"Refurbished")</f>
        <v>5</v>
      </c>
      <c r="AK151" s="36">
        <f>COUNTIFS(Offers!$C$14:$C$2024,B151,Offers!$L$14:$L$2024,"Used*")</f>
        <v>0</v>
      </c>
      <c r="AL151" s="36">
        <f>COUNTIFS(Offers!$C$14:$C$2024,B151,Offers!$M$14:$M$2024,"Clearance")</f>
        <v>0</v>
      </c>
      <c r="AM151" s="36">
        <f>COUNTIFS('Product Details'!$B$13:$B$1512,B151,'Product Details'!$AI$13:$AI$1512,"&lt;&gt;Active")</f>
        <v>0</v>
      </c>
      <c r="AN151" s="37">
        <f>_xlfn.MINIFS(Offers!$Q$14:$Q$2024,Offers!$C$14:$C$2024,B151)</f>
        <v>81.99</v>
      </c>
    </row>
    <row r="152" spans="1:40" ht="15.75" customHeight="1" x14ac:dyDescent="0.35">
      <c r="A152" s="32">
        <v>139</v>
      </c>
      <c r="B152" s="33" t="s">
        <v>1858</v>
      </c>
      <c r="C152" s="32" t="s">
        <v>9</v>
      </c>
      <c r="D152" s="32" t="s">
        <v>1859</v>
      </c>
      <c r="E152" s="32" t="s">
        <v>1345</v>
      </c>
      <c r="F152" s="32" t="s">
        <v>725</v>
      </c>
      <c r="G152" s="32" t="s">
        <v>1429</v>
      </c>
      <c r="H152" s="32" t="s">
        <v>1860</v>
      </c>
      <c r="I152" s="32" t="s">
        <v>1861</v>
      </c>
      <c r="J152" s="34">
        <v>90.99</v>
      </c>
      <c r="K152" s="32" t="s">
        <v>1862</v>
      </c>
      <c r="L152" s="34">
        <v>94.99</v>
      </c>
      <c r="M152" s="32" t="s">
        <v>1863</v>
      </c>
      <c r="N152" s="34">
        <v>95.99</v>
      </c>
      <c r="O152" s="32" t="s">
        <v>1864</v>
      </c>
      <c r="P152" s="34">
        <v>144.99</v>
      </c>
      <c r="Q152" s="32" t="s">
        <v>1865</v>
      </c>
      <c r="R152" s="34">
        <v>149.99</v>
      </c>
      <c r="S152" s="32" t="s">
        <v>1866</v>
      </c>
      <c r="T152" s="34">
        <v>151.99</v>
      </c>
      <c r="U152" s="32" t="s">
        <v>1867</v>
      </c>
      <c r="V152" s="34">
        <v>294.99</v>
      </c>
      <c r="W152" s="32" t="s">
        <v>1868</v>
      </c>
      <c r="X152" s="34">
        <v>436.99</v>
      </c>
      <c r="Y152" s="32" t="s">
        <v>1869</v>
      </c>
      <c r="Z152" s="34">
        <v>548.99</v>
      </c>
      <c r="AA152" s="32" t="s">
        <v>1870</v>
      </c>
      <c r="AB152" s="34">
        <v>623.99</v>
      </c>
      <c r="AC152" s="35">
        <f t="shared" si="12"/>
        <v>90.99</v>
      </c>
      <c r="AD152" s="35">
        <f t="shared" si="13"/>
        <v>623.99</v>
      </c>
      <c r="AE152" s="35">
        <f t="shared" si="14"/>
        <v>263.39</v>
      </c>
      <c r="AF152">
        <v>14</v>
      </c>
      <c r="AG152" s="36" t="s">
        <v>127</v>
      </c>
      <c r="AH152" s="36">
        <f>COUNTIF(Offers!$C$14:$C$2024,B152)</f>
        <v>16</v>
      </c>
      <c r="AI152" s="36">
        <f>COUNTIFS(Offers!$C$14:$C$2024,B152,Offers!$L$14:$L$2024,"Open Box")</f>
        <v>2</v>
      </c>
      <c r="AJ152" s="36">
        <f>COUNTIFS(Offers!$C$14:$C$2024,B152,Offers!$L$14:$L$2024,"Refurbished")</f>
        <v>4</v>
      </c>
      <c r="AK152" s="36">
        <f>COUNTIFS(Offers!$C$14:$C$2024,B152,Offers!$L$14:$L$2024,"Used*")</f>
        <v>0</v>
      </c>
      <c r="AL152" s="36">
        <f>COUNTIFS(Offers!$C$14:$C$2024,B152,Offers!$M$14:$M$2024,"Clearance")</f>
        <v>0</v>
      </c>
      <c r="AM152" s="36">
        <f>COUNTIFS('Product Details'!$B$13:$B$1512,B152,'Product Details'!$AI$13:$AI$1512,"&lt;&gt;Active")</f>
        <v>0</v>
      </c>
      <c r="AN152" s="37">
        <f>_xlfn.MINIFS(Offers!$Q$14:$Q$2024,Offers!$C$14:$C$2024,B152)</f>
        <v>71.989999999999995</v>
      </c>
    </row>
    <row r="153" spans="1:40" ht="15.75" customHeight="1" x14ac:dyDescent="0.35">
      <c r="A153" s="32">
        <v>140</v>
      </c>
      <c r="B153" s="33" t="s">
        <v>1871</v>
      </c>
      <c r="C153" s="32" t="s">
        <v>9</v>
      </c>
      <c r="D153" s="32" t="s">
        <v>1872</v>
      </c>
      <c r="E153" s="32" t="s">
        <v>1345</v>
      </c>
      <c r="F153" s="32" t="s">
        <v>115</v>
      </c>
      <c r="G153" s="32" t="s">
        <v>1696</v>
      </c>
      <c r="H153" s="32" t="s">
        <v>1873</v>
      </c>
      <c r="I153" s="32" t="s">
        <v>1874</v>
      </c>
      <c r="J153" s="34">
        <v>102.99</v>
      </c>
      <c r="K153" s="32" t="s">
        <v>1875</v>
      </c>
      <c r="L153" s="34">
        <v>112.99</v>
      </c>
      <c r="M153" s="32" t="s">
        <v>1876</v>
      </c>
      <c r="N153" s="34">
        <v>146.99</v>
      </c>
      <c r="O153" s="32" t="s">
        <v>1877</v>
      </c>
      <c r="P153" s="34">
        <v>154.99</v>
      </c>
      <c r="Q153" s="32" t="s">
        <v>1878</v>
      </c>
      <c r="R153" s="34">
        <v>156.99</v>
      </c>
      <c r="S153" s="32" t="s">
        <v>1879</v>
      </c>
      <c r="T153" s="34">
        <v>187.99</v>
      </c>
      <c r="U153" s="32" t="s">
        <v>1880</v>
      </c>
      <c r="V153" s="34">
        <v>223.99</v>
      </c>
      <c r="W153" s="32" t="s">
        <v>1881</v>
      </c>
      <c r="X153" s="34">
        <v>232.99</v>
      </c>
      <c r="Y153" s="32" t="s">
        <v>1882</v>
      </c>
      <c r="Z153" s="34">
        <v>245.99</v>
      </c>
      <c r="AA153" s="32" t="s">
        <v>1883</v>
      </c>
      <c r="AB153" s="34">
        <v>621.99</v>
      </c>
      <c r="AC153" s="35">
        <f t="shared" si="12"/>
        <v>102.99</v>
      </c>
      <c r="AD153" s="35">
        <f t="shared" si="13"/>
        <v>621.99</v>
      </c>
      <c r="AE153" s="35">
        <f t="shared" si="14"/>
        <v>218.79000000000002</v>
      </c>
      <c r="AF153">
        <v>45</v>
      </c>
      <c r="AG153" s="36" t="s">
        <v>170</v>
      </c>
      <c r="AH153" s="36">
        <f>COUNTIF(Offers!$C$14:$C$2024,B153)</f>
        <v>14</v>
      </c>
      <c r="AI153" s="36">
        <f>COUNTIFS(Offers!$C$14:$C$2024,B153,Offers!$L$14:$L$2024,"Open Box")</f>
        <v>2</v>
      </c>
      <c r="AJ153" s="36">
        <f>COUNTIFS(Offers!$C$14:$C$2024,B153,Offers!$L$14:$L$2024,"Refurbished")</f>
        <v>1</v>
      </c>
      <c r="AK153" s="36">
        <f>COUNTIFS(Offers!$C$14:$C$2024,B153,Offers!$L$14:$L$2024,"Used*")</f>
        <v>1</v>
      </c>
      <c r="AL153" s="36">
        <f>COUNTIFS(Offers!$C$14:$C$2024,B153,Offers!$M$14:$M$2024,"Clearance")</f>
        <v>0</v>
      </c>
      <c r="AM153" s="36">
        <f>COUNTIFS('Product Details'!$B$13:$B$1512,B153,'Product Details'!$AI$13:$AI$1512,"&lt;&gt;Active")</f>
        <v>0</v>
      </c>
      <c r="AN153" s="37">
        <f>_xlfn.MINIFS(Offers!$Q$14:$Q$2024,Offers!$C$14:$C$2024,B153)</f>
        <v>102.99</v>
      </c>
    </row>
    <row r="154" spans="1:40" ht="15.75" customHeight="1" x14ac:dyDescent="0.35">
      <c r="A154" s="32">
        <v>141</v>
      </c>
      <c r="B154" s="33" t="s">
        <v>1884</v>
      </c>
      <c r="C154" s="32" t="s">
        <v>9</v>
      </c>
      <c r="D154" s="32" t="s">
        <v>1885</v>
      </c>
      <c r="E154" s="32" t="s">
        <v>1345</v>
      </c>
      <c r="F154" s="32" t="s">
        <v>70</v>
      </c>
      <c r="G154" s="32" t="s">
        <v>1846</v>
      </c>
      <c r="H154" s="32" t="s">
        <v>1886</v>
      </c>
      <c r="I154" s="32" t="s">
        <v>1887</v>
      </c>
      <c r="J154" s="34">
        <v>60.99</v>
      </c>
      <c r="K154" s="32" t="s">
        <v>1888</v>
      </c>
      <c r="L154" s="34">
        <v>96.99</v>
      </c>
      <c r="M154" s="32" t="s">
        <v>1889</v>
      </c>
      <c r="N154" s="34">
        <v>107.99</v>
      </c>
      <c r="O154" s="32" t="s">
        <v>1890</v>
      </c>
      <c r="P154" s="34">
        <v>113.99</v>
      </c>
      <c r="Q154" s="32" t="s">
        <v>1891</v>
      </c>
      <c r="R154" s="34">
        <v>122.99</v>
      </c>
      <c r="S154" s="32" t="s">
        <v>1892</v>
      </c>
      <c r="T154" s="34">
        <v>205.99</v>
      </c>
      <c r="U154" s="32" t="s">
        <v>1893</v>
      </c>
      <c r="V154" s="34">
        <v>211.99</v>
      </c>
      <c r="W154" s="32" t="s">
        <v>1894</v>
      </c>
      <c r="X154" s="34">
        <v>255.99</v>
      </c>
      <c r="Y154" s="32" t="s">
        <v>1895</v>
      </c>
      <c r="Z154" s="34">
        <v>273.99</v>
      </c>
      <c r="AA154" s="32" t="s">
        <v>1896</v>
      </c>
      <c r="AB154" s="34">
        <v>419.99</v>
      </c>
      <c r="AC154" s="35">
        <f t="shared" si="12"/>
        <v>60.99</v>
      </c>
      <c r="AD154" s="35">
        <f t="shared" si="13"/>
        <v>419.99</v>
      </c>
      <c r="AE154" s="35">
        <f t="shared" si="14"/>
        <v>187.09</v>
      </c>
      <c r="AF154">
        <v>15</v>
      </c>
      <c r="AG154" s="36" t="s">
        <v>67</v>
      </c>
      <c r="AH154" s="36">
        <f>COUNTIF(Offers!$C$14:$C$2024,B154)</f>
        <v>14</v>
      </c>
      <c r="AI154" s="36">
        <f>COUNTIFS(Offers!$C$14:$C$2024,B154,Offers!$L$14:$L$2024,"Open Box")</f>
        <v>1</v>
      </c>
      <c r="AJ154" s="36">
        <f>COUNTIFS(Offers!$C$14:$C$2024,B154,Offers!$L$14:$L$2024,"Refurbished")</f>
        <v>1</v>
      </c>
      <c r="AK154" s="36">
        <f>COUNTIFS(Offers!$C$14:$C$2024,B154,Offers!$L$14:$L$2024,"Used*")</f>
        <v>0</v>
      </c>
      <c r="AL154" s="36">
        <f>COUNTIFS(Offers!$C$14:$C$2024,B154,Offers!$M$14:$M$2024,"Clearance")</f>
        <v>5</v>
      </c>
      <c r="AM154" s="36">
        <f>COUNTIFS('Product Details'!$B$13:$B$1512,B154,'Product Details'!$AI$13:$AI$1512,"&lt;&gt;Active")</f>
        <v>3</v>
      </c>
      <c r="AN154" s="37">
        <f>_xlfn.MINIFS(Offers!$Q$14:$Q$2024,Offers!$C$14:$C$2024,B154)</f>
        <v>60.99</v>
      </c>
    </row>
    <row r="155" spans="1:40" ht="15.75" customHeight="1" x14ac:dyDescent="0.35">
      <c r="A155" s="32">
        <v>142</v>
      </c>
      <c r="B155" s="33" t="s">
        <v>1897</v>
      </c>
      <c r="C155" s="32" t="s">
        <v>9</v>
      </c>
      <c r="D155" s="32" t="s">
        <v>1898</v>
      </c>
      <c r="E155" s="32" t="s">
        <v>1345</v>
      </c>
      <c r="F155" s="32" t="s">
        <v>290</v>
      </c>
      <c r="G155" s="32" t="s">
        <v>1457</v>
      </c>
      <c r="H155" s="32" t="s">
        <v>1899</v>
      </c>
      <c r="I155" s="32" t="s">
        <v>1900</v>
      </c>
      <c r="J155" s="34">
        <v>63.99</v>
      </c>
      <c r="K155" s="32" t="s">
        <v>1901</v>
      </c>
      <c r="L155" s="34">
        <v>89.99</v>
      </c>
      <c r="M155" s="32" t="s">
        <v>1902</v>
      </c>
      <c r="N155" s="34">
        <v>106.99</v>
      </c>
      <c r="O155" s="32" t="s">
        <v>1903</v>
      </c>
      <c r="P155" s="34">
        <v>110.99</v>
      </c>
      <c r="Q155" s="32" t="s">
        <v>1904</v>
      </c>
      <c r="R155" s="34">
        <v>111.99</v>
      </c>
      <c r="S155" s="32" t="s">
        <v>1905</v>
      </c>
      <c r="T155" s="34">
        <v>113.99</v>
      </c>
      <c r="U155" s="32" t="s">
        <v>1906</v>
      </c>
      <c r="V155" s="34">
        <v>168.99</v>
      </c>
      <c r="W155" s="32" t="s">
        <v>1907</v>
      </c>
      <c r="X155" s="34">
        <v>236.99</v>
      </c>
      <c r="Y155" s="32" t="s">
        <v>1908</v>
      </c>
      <c r="Z155" s="34">
        <v>283.99</v>
      </c>
      <c r="AA155" s="32" t="s">
        <v>1909</v>
      </c>
      <c r="AB155" s="34">
        <v>599.99</v>
      </c>
      <c r="AC155" s="35">
        <f t="shared" si="12"/>
        <v>63.99</v>
      </c>
      <c r="AD155" s="35">
        <f t="shared" si="13"/>
        <v>599.99</v>
      </c>
      <c r="AE155" s="35">
        <f t="shared" si="14"/>
        <v>188.79</v>
      </c>
      <c r="AF155">
        <v>45</v>
      </c>
      <c r="AG155" s="36" t="s">
        <v>67</v>
      </c>
      <c r="AH155" s="36">
        <f>COUNTIF(Offers!$C$14:$C$2024,B155)</f>
        <v>13</v>
      </c>
      <c r="AI155" s="36">
        <f>COUNTIFS(Offers!$C$14:$C$2024,B155,Offers!$L$14:$L$2024,"Open Box")</f>
        <v>1</v>
      </c>
      <c r="AJ155" s="36">
        <f>COUNTIFS(Offers!$C$14:$C$2024,B155,Offers!$L$14:$L$2024,"Refurbished")</f>
        <v>1</v>
      </c>
      <c r="AK155" s="36">
        <f>COUNTIFS(Offers!$C$14:$C$2024,B155,Offers!$L$14:$L$2024,"Used*")</f>
        <v>0</v>
      </c>
      <c r="AL155" s="36">
        <f>COUNTIFS(Offers!$C$14:$C$2024,B155,Offers!$M$14:$M$2024,"Clearance")</f>
        <v>3</v>
      </c>
      <c r="AM155" s="36">
        <f>COUNTIFS('Product Details'!$B$13:$B$1512,B155,'Product Details'!$AI$13:$AI$1512,"&lt;&gt;Active")</f>
        <v>2</v>
      </c>
      <c r="AN155" s="37">
        <f>_xlfn.MINIFS(Offers!$Q$14:$Q$2024,Offers!$C$14:$C$2024,B155)</f>
        <v>63.99</v>
      </c>
    </row>
    <row r="156" spans="1:40" ht="15.75" customHeight="1" x14ac:dyDescent="0.35">
      <c r="A156" s="32">
        <v>143</v>
      </c>
      <c r="B156" s="33" t="s">
        <v>1910</v>
      </c>
      <c r="C156" s="32" t="s">
        <v>9</v>
      </c>
      <c r="D156" s="32" t="s">
        <v>1911</v>
      </c>
      <c r="E156" s="32" t="s">
        <v>1345</v>
      </c>
      <c r="F156" s="32" t="s">
        <v>100</v>
      </c>
      <c r="G156" s="32" t="s">
        <v>1346</v>
      </c>
      <c r="H156" s="32" t="s">
        <v>1912</v>
      </c>
      <c r="I156" s="32" t="s">
        <v>1913</v>
      </c>
      <c r="J156" s="34">
        <v>35.99</v>
      </c>
      <c r="K156" s="32" t="s">
        <v>1914</v>
      </c>
      <c r="L156" s="34">
        <v>67.989999999999995</v>
      </c>
      <c r="M156" s="32" t="s">
        <v>1915</v>
      </c>
      <c r="N156" s="34">
        <v>90.99</v>
      </c>
      <c r="O156" s="32" t="s">
        <v>1916</v>
      </c>
      <c r="P156" s="34">
        <v>114.99</v>
      </c>
      <c r="Q156" s="32" t="s">
        <v>1917</v>
      </c>
      <c r="R156" s="34">
        <v>193.99</v>
      </c>
      <c r="S156" s="32" t="s">
        <v>1918</v>
      </c>
      <c r="T156" s="34">
        <v>211.99</v>
      </c>
      <c r="U156" s="32" t="s">
        <v>1919</v>
      </c>
      <c r="V156" s="34">
        <v>224.99</v>
      </c>
      <c r="W156" s="32" t="s">
        <v>1920</v>
      </c>
      <c r="X156" s="34">
        <v>337.99</v>
      </c>
      <c r="Y156" s="32" t="s">
        <v>1921</v>
      </c>
      <c r="Z156" s="34">
        <v>674.99</v>
      </c>
      <c r="AA156" s="32" t="s">
        <v>1922</v>
      </c>
      <c r="AB156" s="34">
        <v>1591.99</v>
      </c>
      <c r="AC156" s="35">
        <f t="shared" si="12"/>
        <v>35.99</v>
      </c>
      <c r="AD156" s="35">
        <f t="shared" si="13"/>
        <v>1591.99</v>
      </c>
      <c r="AE156" s="35">
        <f t="shared" si="14"/>
        <v>354.59000000000003</v>
      </c>
      <c r="AF156">
        <v>30</v>
      </c>
      <c r="AG156" s="36" t="s">
        <v>112</v>
      </c>
      <c r="AH156" s="36">
        <f>COUNTIF(Offers!$C$14:$C$2024,B156)</f>
        <v>10</v>
      </c>
      <c r="AI156" s="36">
        <f>COUNTIFS(Offers!$C$14:$C$2024,B156,Offers!$L$14:$L$2024,"Open Box")</f>
        <v>0</v>
      </c>
      <c r="AJ156" s="36">
        <f>COUNTIFS(Offers!$C$14:$C$2024,B156,Offers!$L$14:$L$2024,"Refurbished")</f>
        <v>0</v>
      </c>
      <c r="AK156" s="36">
        <f>COUNTIFS(Offers!$C$14:$C$2024,B156,Offers!$L$14:$L$2024,"Used*")</f>
        <v>0</v>
      </c>
      <c r="AL156" s="36">
        <f>COUNTIFS(Offers!$C$14:$C$2024,B156,Offers!$M$14:$M$2024,"Clearance")</f>
        <v>0</v>
      </c>
      <c r="AM156" s="36">
        <f>COUNTIFS('Product Details'!$B$13:$B$1512,B156,'Product Details'!$AI$13:$AI$1512,"&lt;&gt;Active")</f>
        <v>0</v>
      </c>
      <c r="AN156" s="37">
        <f>_xlfn.MINIFS(Offers!$Q$14:$Q$2024,Offers!$C$14:$C$2024,B156)</f>
        <v>35.99</v>
      </c>
    </row>
    <row r="157" spans="1:40" ht="15.75" customHeight="1" x14ac:dyDescent="0.35">
      <c r="A157" s="32">
        <v>144</v>
      </c>
      <c r="B157" s="33" t="s">
        <v>1923</v>
      </c>
      <c r="C157" s="32" t="s">
        <v>9</v>
      </c>
      <c r="D157" s="32" t="s">
        <v>1924</v>
      </c>
      <c r="E157" s="32" t="s">
        <v>1345</v>
      </c>
      <c r="F157" s="32" t="s">
        <v>646</v>
      </c>
      <c r="G157" s="32" t="s">
        <v>1925</v>
      </c>
      <c r="H157" s="32" t="s">
        <v>1926</v>
      </c>
      <c r="I157" s="32" t="s">
        <v>1927</v>
      </c>
      <c r="J157" s="34">
        <v>80.989999999999995</v>
      </c>
      <c r="K157" s="32" t="s">
        <v>1928</v>
      </c>
      <c r="L157" s="34">
        <v>96.99</v>
      </c>
      <c r="M157" s="32" t="s">
        <v>1929</v>
      </c>
      <c r="N157" s="34">
        <v>108.99</v>
      </c>
      <c r="O157" s="32" t="s">
        <v>1930</v>
      </c>
      <c r="P157" s="34">
        <v>135.99</v>
      </c>
      <c r="Q157" s="32" t="s">
        <v>1931</v>
      </c>
      <c r="R157" s="34">
        <v>152.99</v>
      </c>
      <c r="S157" s="32" t="s">
        <v>1932</v>
      </c>
      <c r="T157" s="34">
        <v>158.99</v>
      </c>
      <c r="U157" s="32" t="s">
        <v>1933</v>
      </c>
      <c r="V157" s="34">
        <v>177.99</v>
      </c>
      <c r="W157" s="32" t="s">
        <v>1934</v>
      </c>
      <c r="X157" s="34">
        <v>355.99</v>
      </c>
      <c r="Y157" s="32" t="s">
        <v>1935</v>
      </c>
      <c r="Z157" s="34">
        <v>432.99</v>
      </c>
      <c r="AA157" s="32" t="s">
        <v>1936</v>
      </c>
      <c r="AB157" s="34">
        <v>463.99</v>
      </c>
      <c r="AC157" s="35">
        <f t="shared" si="12"/>
        <v>80.989999999999995</v>
      </c>
      <c r="AD157" s="35">
        <f t="shared" si="13"/>
        <v>463.99</v>
      </c>
      <c r="AE157" s="35">
        <f t="shared" si="14"/>
        <v>216.59</v>
      </c>
      <c r="AF157">
        <v>30</v>
      </c>
      <c r="AG157" s="36" t="s">
        <v>112</v>
      </c>
      <c r="AH157" s="36">
        <f>COUNTIF(Offers!$C$14:$C$2024,B157)</f>
        <v>10</v>
      </c>
      <c r="AI157" s="36">
        <f>COUNTIFS(Offers!$C$14:$C$2024,B157,Offers!$L$14:$L$2024,"Open Box")</f>
        <v>0</v>
      </c>
      <c r="AJ157" s="36">
        <f>COUNTIFS(Offers!$C$14:$C$2024,B157,Offers!$L$14:$L$2024,"Refurbished")</f>
        <v>0</v>
      </c>
      <c r="AK157" s="36">
        <f>COUNTIFS(Offers!$C$14:$C$2024,B157,Offers!$L$14:$L$2024,"Used*")</f>
        <v>0</v>
      </c>
      <c r="AL157" s="36">
        <f>COUNTIFS(Offers!$C$14:$C$2024,B157,Offers!$M$14:$M$2024,"Clearance")</f>
        <v>0</v>
      </c>
      <c r="AM157" s="36">
        <f>COUNTIFS('Product Details'!$B$13:$B$1512,B157,'Product Details'!$AI$13:$AI$1512,"&lt;&gt;Active")</f>
        <v>0</v>
      </c>
      <c r="AN157" s="37">
        <f>_xlfn.MINIFS(Offers!$Q$14:$Q$2024,Offers!$C$14:$C$2024,B157)</f>
        <v>80.989999999999995</v>
      </c>
    </row>
    <row r="158" spans="1:40" ht="15.75" customHeight="1" x14ac:dyDescent="0.35">
      <c r="A158" s="32">
        <v>145</v>
      </c>
      <c r="B158" s="33" t="s">
        <v>1937</v>
      </c>
      <c r="C158" s="32" t="s">
        <v>9</v>
      </c>
      <c r="D158" s="32" t="s">
        <v>1938</v>
      </c>
      <c r="E158" s="32" t="s">
        <v>1345</v>
      </c>
      <c r="F158" s="32" t="s">
        <v>115</v>
      </c>
      <c r="G158" s="32" t="s">
        <v>1939</v>
      </c>
      <c r="H158" s="32" t="s">
        <v>1940</v>
      </c>
      <c r="I158" s="32" t="s">
        <v>1941</v>
      </c>
      <c r="J158" s="34">
        <v>89.99</v>
      </c>
      <c r="K158" s="32" t="s">
        <v>1942</v>
      </c>
      <c r="L158" s="34">
        <v>108.99</v>
      </c>
      <c r="M158" s="32" t="s">
        <v>1943</v>
      </c>
      <c r="N158" s="34">
        <v>114.99</v>
      </c>
      <c r="O158" s="32" t="s">
        <v>1944</v>
      </c>
      <c r="P158" s="34">
        <v>156.99</v>
      </c>
      <c r="Q158" s="32" t="s">
        <v>1945</v>
      </c>
      <c r="R158" s="34">
        <v>171.99</v>
      </c>
      <c r="S158" s="32" t="s">
        <v>1946</v>
      </c>
      <c r="T158" s="34">
        <v>190.99</v>
      </c>
      <c r="U158" s="32" t="s">
        <v>1947</v>
      </c>
      <c r="V158" s="34">
        <v>205.99</v>
      </c>
      <c r="W158" s="32" t="s">
        <v>1948</v>
      </c>
      <c r="X158" s="34">
        <v>291.99</v>
      </c>
      <c r="Y158" s="32" t="s">
        <v>1949</v>
      </c>
      <c r="Z158" s="34">
        <v>374.99</v>
      </c>
      <c r="AA158" s="32" t="s">
        <v>1950</v>
      </c>
      <c r="AB158" s="34">
        <v>607.99</v>
      </c>
      <c r="AC158" s="35">
        <f t="shared" si="12"/>
        <v>89.99</v>
      </c>
      <c r="AD158" s="35">
        <f t="shared" si="13"/>
        <v>607.99</v>
      </c>
      <c r="AE158" s="35">
        <f t="shared" si="14"/>
        <v>231.49</v>
      </c>
      <c r="AF158">
        <v>30</v>
      </c>
      <c r="AG158" s="36" t="s">
        <v>112</v>
      </c>
      <c r="AH158" s="36">
        <f>COUNTIF(Offers!$C$14:$C$2024,B158)</f>
        <v>11</v>
      </c>
      <c r="AI158" s="36">
        <f>COUNTIFS(Offers!$C$14:$C$2024,B158,Offers!$L$14:$L$2024,"Open Box")</f>
        <v>1</v>
      </c>
      <c r="AJ158" s="36">
        <f>COUNTIFS(Offers!$C$14:$C$2024,B158,Offers!$L$14:$L$2024,"Refurbished")</f>
        <v>0</v>
      </c>
      <c r="AK158" s="36">
        <f>COUNTIFS(Offers!$C$14:$C$2024,B158,Offers!$L$14:$L$2024,"Used*")</f>
        <v>0</v>
      </c>
      <c r="AL158" s="36">
        <f>COUNTIFS(Offers!$C$14:$C$2024,B158,Offers!$M$14:$M$2024,"Clearance")</f>
        <v>0</v>
      </c>
      <c r="AM158" s="36">
        <f>COUNTIFS('Product Details'!$B$13:$B$1512,B158,'Product Details'!$AI$13:$AI$1512,"&lt;&gt;Active")</f>
        <v>0</v>
      </c>
      <c r="AN158" s="37">
        <f>_xlfn.MINIFS(Offers!$Q$14:$Q$2024,Offers!$C$14:$C$2024,B158)</f>
        <v>89.99</v>
      </c>
    </row>
    <row r="159" spans="1:40" ht="15.75" customHeight="1" x14ac:dyDescent="0.35">
      <c r="A159" s="32">
        <v>146</v>
      </c>
      <c r="B159" s="33" t="s">
        <v>1951</v>
      </c>
      <c r="C159" s="32" t="s">
        <v>9</v>
      </c>
      <c r="D159" s="32" t="s">
        <v>1952</v>
      </c>
      <c r="E159" s="32" t="s">
        <v>1345</v>
      </c>
      <c r="F159" s="32" t="s">
        <v>186</v>
      </c>
      <c r="G159" s="32" t="s">
        <v>1429</v>
      </c>
      <c r="H159" s="32" t="s">
        <v>1953</v>
      </c>
      <c r="I159" s="32" t="s">
        <v>1954</v>
      </c>
      <c r="J159" s="34">
        <v>78.989999999999995</v>
      </c>
      <c r="K159" s="32" t="s">
        <v>1955</v>
      </c>
      <c r="L159" s="34">
        <v>118.99</v>
      </c>
      <c r="M159" s="32" t="s">
        <v>1956</v>
      </c>
      <c r="N159" s="34">
        <v>146.99</v>
      </c>
      <c r="O159" s="32" t="s">
        <v>1957</v>
      </c>
      <c r="P159" s="34">
        <v>168.99</v>
      </c>
      <c r="Q159" s="32" t="s">
        <v>1958</v>
      </c>
      <c r="R159" s="34">
        <v>235.99</v>
      </c>
      <c r="S159" s="32" t="s">
        <v>1959</v>
      </c>
      <c r="T159" s="34">
        <v>244.99</v>
      </c>
      <c r="U159" s="32" t="s">
        <v>1960</v>
      </c>
      <c r="V159" s="34">
        <v>260.99</v>
      </c>
      <c r="W159" s="32" t="s">
        <v>1961</v>
      </c>
      <c r="X159" s="34">
        <v>322.99</v>
      </c>
      <c r="Y159" s="32" t="s">
        <v>1962</v>
      </c>
      <c r="Z159" s="34">
        <v>494.99</v>
      </c>
      <c r="AA159" s="32" t="s">
        <v>1963</v>
      </c>
      <c r="AB159" s="34">
        <v>644.99</v>
      </c>
      <c r="AC159" s="35">
        <f t="shared" si="12"/>
        <v>78.989999999999995</v>
      </c>
      <c r="AD159" s="35">
        <f t="shared" si="13"/>
        <v>644.99</v>
      </c>
      <c r="AE159" s="35">
        <f t="shared" si="14"/>
        <v>271.89</v>
      </c>
      <c r="AF159">
        <v>60</v>
      </c>
      <c r="AG159" s="36" t="s">
        <v>170</v>
      </c>
      <c r="AH159" s="36">
        <f>COUNTIF(Offers!$C$14:$C$2024,B159)</f>
        <v>17</v>
      </c>
      <c r="AI159" s="36">
        <f>COUNTIFS(Offers!$C$14:$C$2024,B159,Offers!$L$14:$L$2024,"Open Box")</f>
        <v>2</v>
      </c>
      <c r="AJ159" s="36">
        <f>COUNTIFS(Offers!$C$14:$C$2024,B159,Offers!$L$14:$L$2024,"Refurbished")</f>
        <v>4</v>
      </c>
      <c r="AK159" s="36">
        <f>COUNTIFS(Offers!$C$14:$C$2024,B159,Offers!$L$14:$L$2024,"Used*")</f>
        <v>1</v>
      </c>
      <c r="AL159" s="36">
        <f>COUNTIFS(Offers!$C$14:$C$2024,B159,Offers!$M$14:$M$2024,"Clearance")</f>
        <v>0</v>
      </c>
      <c r="AM159" s="36">
        <f>COUNTIFS('Product Details'!$B$13:$B$1512,B159,'Product Details'!$AI$13:$AI$1512,"&lt;&gt;Active")</f>
        <v>0</v>
      </c>
      <c r="AN159" s="37">
        <f>_xlfn.MINIFS(Offers!$Q$14:$Q$2024,Offers!$C$14:$C$2024,B159)</f>
        <v>78.989999999999995</v>
      </c>
    </row>
    <row r="160" spans="1:40" ht="15.75" customHeight="1" x14ac:dyDescent="0.35">
      <c r="A160" s="32">
        <v>147</v>
      </c>
      <c r="B160" s="33" t="s">
        <v>1964</v>
      </c>
      <c r="C160" s="32" t="s">
        <v>9</v>
      </c>
      <c r="D160" s="32" t="s">
        <v>1965</v>
      </c>
      <c r="E160" s="32" t="s">
        <v>1345</v>
      </c>
      <c r="F160" s="32" t="s">
        <v>144</v>
      </c>
      <c r="G160" s="32" t="s">
        <v>1360</v>
      </c>
      <c r="H160" s="32" t="s">
        <v>1966</v>
      </c>
      <c r="I160" s="32" t="s">
        <v>1967</v>
      </c>
      <c r="J160" s="34">
        <v>26.99</v>
      </c>
      <c r="K160" s="32" t="s">
        <v>1968</v>
      </c>
      <c r="L160" s="34">
        <v>39.99</v>
      </c>
      <c r="M160" s="32" t="s">
        <v>1969</v>
      </c>
      <c r="N160" s="34">
        <v>76.989999999999995</v>
      </c>
      <c r="O160" s="32" t="s">
        <v>1970</v>
      </c>
      <c r="P160" s="34">
        <v>120.99</v>
      </c>
      <c r="Q160" s="32" t="s">
        <v>1971</v>
      </c>
      <c r="R160" s="34">
        <v>138.99</v>
      </c>
      <c r="S160" s="32" t="s">
        <v>1972</v>
      </c>
      <c r="T160" s="34">
        <v>165.99</v>
      </c>
      <c r="U160" s="32" t="s">
        <v>1973</v>
      </c>
      <c r="V160" s="34">
        <v>191.99</v>
      </c>
      <c r="W160" s="32" t="s">
        <v>1974</v>
      </c>
      <c r="X160" s="34">
        <v>196.99</v>
      </c>
      <c r="Y160" s="32" t="s">
        <v>1975</v>
      </c>
      <c r="Z160" s="34">
        <v>215.99</v>
      </c>
      <c r="AA160" s="32" t="s">
        <v>1976</v>
      </c>
      <c r="AB160" s="34">
        <v>651.99</v>
      </c>
      <c r="AC160" s="35">
        <f t="shared" si="12"/>
        <v>26.99</v>
      </c>
      <c r="AD160" s="35">
        <f t="shared" si="13"/>
        <v>651.99</v>
      </c>
      <c r="AE160" s="35">
        <f t="shared" si="14"/>
        <v>182.69</v>
      </c>
      <c r="AF160">
        <v>60</v>
      </c>
      <c r="AG160" s="36" t="s">
        <v>127</v>
      </c>
      <c r="AH160" s="36">
        <f>COUNTIF(Offers!$C$14:$C$2024,B160)</f>
        <v>15</v>
      </c>
      <c r="AI160" s="36">
        <f>COUNTIFS(Offers!$C$14:$C$2024,B160,Offers!$L$14:$L$2024,"Open Box")</f>
        <v>1</v>
      </c>
      <c r="AJ160" s="36">
        <f>COUNTIFS(Offers!$C$14:$C$2024,B160,Offers!$L$14:$L$2024,"Refurbished")</f>
        <v>4</v>
      </c>
      <c r="AK160" s="36">
        <f>COUNTIFS(Offers!$C$14:$C$2024,B160,Offers!$L$14:$L$2024,"Used*")</f>
        <v>0</v>
      </c>
      <c r="AL160" s="36">
        <f>COUNTIFS(Offers!$C$14:$C$2024,B160,Offers!$M$14:$M$2024,"Clearance")</f>
        <v>0</v>
      </c>
      <c r="AM160" s="36">
        <f>COUNTIFS('Product Details'!$B$13:$B$1512,B160,'Product Details'!$AI$13:$AI$1512,"&lt;&gt;Active")</f>
        <v>0</v>
      </c>
      <c r="AN160" s="37">
        <f>_xlfn.MINIFS(Offers!$Q$14:$Q$2024,Offers!$C$14:$C$2024,B160)</f>
        <v>22.99</v>
      </c>
    </row>
    <row r="161" spans="1:40" ht="15.75" customHeight="1" x14ac:dyDescent="0.35">
      <c r="A161" s="32">
        <v>148</v>
      </c>
      <c r="B161" s="33" t="s">
        <v>1977</v>
      </c>
      <c r="C161" s="32" t="s">
        <v>9</v>
      </c>
      <c r="D161" s="32" t="s">
        <v>1978</v>
      </c>
      <c r="E161" s="32" t="s">
        <v>1345</v>
      </c>
      <c r="F161" s="32" t="s">
        <v>482</v>
      </c>
      <c r="G161" s="32" t="s">
        <v>1429</v>
      </c>
      <c r="H161" s="32" t="s">
        <v>1979</v>
      </c>
      <c r="I161" s="32" t="s">
        <v>1980</v>
      </c>
      <c r="J161" s="34">
        <v>83.99</v>
      </c>
      <c r="K161" s="32" t="s">
        <v>1981</v>
      </c>
      <c r="L161" s="34">
        <v>119.99</v>
      </c>
      <c r="M161" s="32" t="s">
        <v>1982</v>
      </c>
      <c r="N161" s="34">
        <v>126.99</v>
      </c>
      <c r="O161" s="32" t="s">
        <v>1983</v>
      </c>
      <c r="P161" s="34">
        <v>136.99</v>
      </c>
      <c r="Q161" s="32" t="s">
        <v>1984</v>
      </c>
      <c r="R161" s="34">
        <v>161.99</v>
      </c>
      <c r="S161" s="32" t="s">
        <v>1985</v>
      </c>
      <c r="T161" s="34">
        <v>181.99</v>
      </c>
      <c r="U161" s="32" t="s">
        <v>1986</v>
      </c>
      <c r="V161" s="34">
        <v>216.99</v>
      </c>
      <c r="W161" s="32" t="s">
        <v>1987</v>
      </c>
      <c r="X161" s="34">
        <v>277.99</v>
      </c>
      <c r="Y161" s="32" t="s">
        <v>1988</v>
      </c>
      <c r="Z161" s="34">
        <v>334.99</v>
      </c>
      <c r="AA161" s="32" t="s">
        <v>1989</v>
      </c>
      <c r="AB161" s="34">
        <v>688.99</v>
      </c>
      <c r="AC161" s="35">
        <f t="shared" si="12"/>
        <v>83.99</v>
      </c>
      <c r="AD161" s="35">
        <f t="shared" si="13"/>
        <v>688.99</v>
      </c>
      <c r="AE161" s="35">
        <f t="shared" si="14"/>
        <v>233.09</v>
      </c>
      <c r="AF161">
        <v>30</v>
      </c>
      <c r="AG161" s="36" t="s">
        <v>67</v>
      </c>
      <c r="AH161" s="36">
        <f>COUNTIF(Offers!$C$14:$C$2024,B161)</f>
        <v>11</v>
      </c>
      <c r="AI161" s="36">
        <f>COUNTIFS(Offers!$C$14:$C$2024,B161,Offers!$L$14:$L$2024,"Open Box")</f>
        <v>0</v>
      </c>
      <c r="AJ161" s="36">
        <f>COUNTIFS(Offers!$C$14:$C$2024,B161,Offers!$L$14:$L$2024,"Refurbished")</f>
        <v>1</v>
      </c>
      <c r="AK161" s="36">
        <f>COUNTIFS(Offers!$C$14:$C$2024,B161,Offers!$L$14:$L$2024,"Used*")</f>
        <v>0</v>
      </c>
      <c r="AL161" s="36">
        <f>COUNTIFS(Offers!$C$14:$C$2024,B161,Offers!$M$14:$M$2024,"Clearance")</f>
        <v>2</v>
      </c>
      <c r="AM161" s="36">
        <f>COUNTIFS('Product Details'!$B$13:$B$1512,B161,'Product Details'!$AI$13:$AI$1512,"&lt;&gt;Active")</f>
        <v>2</v>
      </c>
      <c r="AN161" s="37">
        <f>_xlfn.MINIFS(Offers!$Q$14:$Q$2024,Offers!$C$14:$C$2024,B161)</f>
        <v>83.99</v>
      </c>
    </row>
    <row r="162" spans="1:40" ht="15.75" customHeight="1" x14ac:dyDescent="0.35">
      <c r="A162" s="32">
        <v>149</v>
      </c>
      <c r="B162" s="33" t="s">
        <v>1990</v>
      </c>
      <c r="C162" s="32" t="s">
        <v>9</v>
      </c>
      <c r="D162" s="32" t="s">
        <v>1991</v>
      </c>
      <c r="E162" s="32" t="s">
        <v>1345</v>
      </c>
      <c r="F162" s="32" t="s">
        <v>646</v>
      </c>
      <c r="G162" s="32" t="s">
        <v>1360</v>
      </c>
      <c r="H162" s="32" t="s">
        <v>1992</v>
      </c>
      <c r="I162" s="32" t="s">
        <v>1993</v>
      </c>
      <c r="J162" s="34">
        <v>60.99</v>
      </c>
      <c r="K162" s="32" t="s">
        <v>1994</v>
      </c>
      <c r="L162" s="34">
        <v>70.989999999999995</v>
      </c>
      <c r="M162" s="32" t="s">
        <v>1995</v>
      </c>
      <c r="N162" s="34">
        <v>85.99</v>
      </c>
      <c r="O162" s="32" t="s">
        <v>1996</v>
      </c>
      <c r="P162" s="34">
        <v>92.99</v>
      </c>
      <c r="Q162" s="32" t="s">
        <v>1997</v>
      </c>
      <c r="R162" s="34">
        <v>144.99</v>
      </c>
      <c r="S162" s="32" t="s">
        <v>1998</v>
      </c>
      <c r="T162" s="34">
        <v>188.99</v>
      </c>
      <c r="U162" s="32" t="s">
        <v>1999</v>
      </c>
      <c r="V162" s="34">
        <v>264.99</v>
      </c>
      <c r="W162" s="32" t="s">
        <v>2000</v>
      </c>
      <c r="X162" s="34">
        <v>321.99</v>
      </c>
      <c r="Y162" s="32" t="s">
        <v>2001</v>
      </c>
      <c r="Z162" s="34">
        <v>421.99</v>
      </c>
      <c r="AA162" s="32" t="s">
        <v>2002</v>
      </c>
      <c r="AB162" s="34">
        <v>689.99</v>
      </c>
      <c r="AC162" s="35">
        <f t="shared" si="12"/>
        <v>60.99</v>
      </c>
      <c r="AD162" s="35">
        <f t="shared" si="13"/>
        <v>689.99</v>
      </c>
      <c r="AE162" s="35">
        <f t="shared" si="14"/>
        <v>234.39000000000001</v>
      </c>
      <c r="AF162">
        <v>60</v>
      </c>
      <c r="AG162" s="36" t="s">
        <v>97</v>
      </c>
      <c r="AH162" s="36">
        <f>COUNTIF(Offers!$C$14:$C$2024,B162)</f>
        <v>16</v>
      </c>
      <c r="AI162" s="36">
        <f>COUNTIFS(Offers!$C$14:$C$2024,B162,Offers!$L$14:$L$2024,"Open Box")</f>
        <v>1</v>
      </c>
      <c r="AJ162" s="36">
        <f>COUNTIFS(Offers!$C$14:$C$2024,B162,Offers!$L$14:$L$2024,"Refurbished")</f>
        <v>0</v>
      </c>
      <c r="AK162" s="36">
        <f>COUNTIFS(Offers!$C$14:$C$2024,B162,Offers!$L$14:$L$2024,"Used*")</f>
        <v>4</v>
      </c>
      <c r="AL162" s="36">
        <f>COUNTIFS(Offers!$C$14:$C$2024,B162,Offers!$M$14:$M$2024,"Clearance")</f>
        <v>2</v>
      </c>
      <c r="AM162" s="36">
        <f>COUNTIFS('Product Details'!$B$13:$B$1512,B162,'Product Details'!$AI$13:$AI$1512,"&lt;&gt;Active")</f>
        <v>1</v>
      </c>
      <c r="AN162" s="37">
        <f>_xlfn.MINIFS(Offers!$Q$14:$Q$2024,Offers!$C$14:$C$2024,B162)</f>
        <v>48.99</v>
      </c>
    </row>
    <row r="163" spans="1:40" ht="15.75" customHeight="1" x14ac:dyDescent="0.35">
      <c r="A163" s="32">
        <v>150</v>
      </c>
      <c r="B163" s="33" t="s">
        <v>2003</v>
      </c>
      <c r="C163" s="32" t="s">
        <v>9</v>
      </c>
      <c r="D163" s="32" t="s">
        <v>2004</v>
      </c>
      <c r="E163" s="32" t="s">
        <v>1345</v>
      </c>
      <c r="F163" s="32" t="s">
        <v>482</v>
      </c>
      <c r="G163" s="32" t="s">
        <v>2005</v>
      </c>
      <c r="H163" s="32" t="s">
        <v>2006</v>
      </c>
      <c r="I163" s="32" t="s">
        <v>2007</v>
      </c>
      <c r="J163" s="34">
        <v>98.99</v>
      </c>
      <c r="K163" s="32" t="s">
        <v>2008</v>
      </c>
      <c r="L163" s="34">
        <v>120.99</v>
      </c>
      <c r="M163" s="32" t="s">
        <v>2009</v>
      </c>
      <c r="N163" s="34">
        <v>121.99</v>
      </c>
      <c r="O163" s="32" t="s">
        <v>2010</v>
      </c>
      <c r="P163" s="34">
        <v>131.99</v>
      </c>
      <c r="Q163" s="32" t="s">
        <v>2011</v>
      </c>
      <c r="R163" s="34">
        <v>155.99</v>
      </c>
      <c r="S163" s="32" t="s">
        <v>2012</v>
      </c>
      <c r="T163" s="34">
        <v>171.99</v>
      </c>
      <c r="U163" s="32" t="s">
        <v>2013</v>
      </c>
      <c r="V163" s="34">
        <v>218.99</v>
      </c>
      <c r="W163" s="32" t="s">
        <v>2014</v>
      </c>
      <c r="X163" s="34">
        <v>264.99</v>
      </c>
      <c r="Y163" s="32" t="s">
        <v>2015</v>
      </c>
      <c r="Z163" s="34">
        <v>299.99</v>
      </c>
      <c r="AA163" s="32" t="s">
        <v>2016</v>
      </c>
      <c r="AB163" s="34">
        <v>408.99</v>
      </c>
      <c r="AC163" s="35">
        <f t="shared" si="12"/>
        <v>98.99</v>
      </c>
      <c r="AD163" s="35">
        <f t="shared" si="13"/>
        <v>408.99</v>
      </c>
      <c r="AE163" s="35">
        <f t="shared" si="14"/>
        <v>199.49</v>
      </c>
      <c r="AF163">
        <v>30</v>
      </c>
      <c r="AG163" s="36" t="s">
        <v>97</v>
      </c>
      <c r="AH163" s="36">
        <f>COUNTIF(Offers!$C$14:$C$2024,B163)</f>
        <v>14</v>
      </c>
      <c r="AI163" s="36">
        <f>COUNTIFS(Offers!$C$14:$C$2024,B163,Offers!$L$14:$L$2024,"Open Box")</f>
        <v>0</v>
      </c>
      <c r="AJ163" s="36">
        <f>COUNTIFS(Offers!$C$14:$C$2024,B163,Offers!$L$14:$L$2024,"Refurbished")</f>
        <v>2</v>
      </c>
      <c r="AK163" s="36">
        <f>COUNTIFS(Offers!$C$14:$C$2024,B163,Offers!$L$14:$L$2024,"Used*")</f>
        <v>1</v>
      </c>
      <c r="AL163" s="36">
        <f>COUNTIFS(Offers!$C$14:$C$2024,B163,Offers!$M$14:$M$2024,"Clearance")</f>
        <v>2</v>
      </c>
      <c r="AM163" s="36">
        <f>COUNTIFS('Product Details'!$B$13:$B$1512,B163,'Product Details'!$AI$13:$AI$1512,"&lt;&gt;Active")</f>
        <v>1</v>
      </c>
      <c r="AN163" s="37">
        <f>_xlfn.MINIFS(Offers!$Q$14:$Q$2024,Offers!$C$14:$C$2024,B163)</f>
        <v>49.99</v>
      </c>
    </row>
    <row r="164" spans="1:40" ht="15.75" customHeight="1" x14ac:dyDescent="0.35"/>
    <row r="165" spans="1:40" ht="15.75" customHeight="1" x14ac:dyDescent="0.35"/>
    <row r="166" spans="1:40" ht="15.75" customHeight="1" x14ac:dyDescent="0.35"/>
    <row r="167" spans="1:40" ht="15.75" customHeight="1" x14ac:dyDescent="0.35"/>
    <row r="168" spans="1:40" ht="15.75" customHeight="1" x14ac:dyDescent="0.35"/>
    <row r="169" spans="1:40" ht="15.75" customHeight="1" x14ac:dyDescent="0.35"/>
    <row r="170" spans="1:40" ht="15.75" customHeight="1" x14ac:dyDescent="0.35"/>
    <row r="171" spans="1:40" ht="15.75" customHeight="1" x14ac:dyDescent="0.35"/>
    <row r="172" spans="1:40" ht="15.75" customHeight="1" x14ac:dyDescent="0.35"/>
    <row r="173" spans="1:40" ht="15.75" customHeight="1" x14ac:dyDescent="0.35"/>
    <row r="174" spans="1:40" ht="15.75" customHeight="1" x14ac:dyDescent="0.35"/>
    <row r="175" spans="1:40" ht="15.75" customHeight="1" x14ac:dyDescent="0.35"/>
    <row r="176" spans="1:40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13:AN163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12"/>
  <sheetViews>
    <sheetView zoomScaleNormal="100" workbookViewId="0">
      <pane xSplit="5" ySplit="12" topLeftCell="F13" activePane="bottomRight" state="frozen"/>
      <selection pane="topRight" activeCell="F1" sqref="F1"/>
      <selection pane="bottomLeft" activeCell="A13" sqref="A13"/>
      <selection pane="bottomRight" activeCell="F13" sqref="F13"/>
    </sheetView>
  </sheetViews>
  <sheetFormatPr defaultColWidth="14.453125" defaultRowHeight="14.5" x14ac:dyDescent="0.35"/>
  <cols>
    <col min="1" max="1" width="13" customWidth="1"/>
    <col min="2" max="2" width="14" customWidth="1"/>
    <col min="3" max="3" width="22" customWidth="1"/>
    <col min="4" max="4" width="16" customWidth="1"/>
    <col min="5" max="5" width="42" customWidth="1"/>
    <col min="6" max="6" width="11" customWidth="1"/>
    <col min="7" max="7" width="48" customWidth="1"/>
    <col min="8" max="8" width="22" customWidth="1"/>
    <col min="9" max="9" width="36" customWidth="1"/>
    <col min="10" max="11" width="34" customWidth="1"/>
    <col min="12" max="12" width="26" customWidth="1"/>
    <col min="13" max="13" width="20" customWidth="1"/>
    <col min="14" max="14" width="44" customWidth="1"/>
    <col min="15" max="15" width="22" customWidth="1"/>
    <col min="16" max="16" width="11" customWidth="1"/>
    <col min="17" max="17" width="10" customWidth="1"/>
    <col min="18" max="18" width="70" customWidth="1"/>
    <col min="19" max="19" width="34" customWidth="1"/>
    <col min="20" max="20" width="26" customWidth="1"/>
    <col min="21" max="21" width="34" customWidth="1"/>
    <col min="22" max="22" width="28" customWidth="1"/>
    <col min="23" max="23" width="30" customWidth="1"/>
    <col min="24" max="24" width="22" customWidth="1"/>
    <col min="25" max="25" width="26" customWidth="1"/>
    <col min="26" max="26" width="30" customWidth="1"/>
    <col min="27" max="27" width="25" customWidth="1"/>
    <col min="28" max="28" width="22" customWidth="1"/>
    <col min="29" max="29" width="40" customWidth="1"/>
    <col min="30" max="30" width="22" customWidth="1"/>
    <col min="31" max="31" width="14" customWidth="1"/>
    <col min="32" max="32" width="16" customWidth="1"/>
    <col min="33" max="33" width="14" customWidth="1"/>
    <col min="34" max="34" width="12" customWidth="1"/>
    <col min="35" max="35" width="18" customWidth="1"/>
    <col min="36" max="36" width="24" customWidth="1"/>
    <col min="37" max="37" width="28" customWidth="1"/>
    <col min="38" max="38" width="26" customWidth="1"/>
    <col min="39" max="39" width="30" customWidth="1"/>
    <col min="40" max="40" width="14" customWidth="1"/>
    <col min="41" max="41" width="11" customWidth="1"/>
    <col min="42" max="42" width="44" customWidth="1"/>
    <col min="43" max="43" width="26" customWidth="1"/>
    <col min="44" max="44" width="18" customWidth="1"/>
    <col min="45" max="45" width="24" customWidth="1"/>
    <col min="46" max="46" width="40" customWidth="1"/>
    <col min="47" max="47" width="10" customWidth="1"/>
    <col min="48" max="48" width="12" customWidth="1"/>
    <col min="49" max="49" width="11" customWidth="1"/>
  </cols>
  <sheetData>
    <row r="1" spans="1:49" ht="19.75" customHeight="1" x14ac:dyDescent="0.4">
      <c r="A1" s="1" t="s">
        <v>2017</v>
      </c>
    </row>
    <row r="2" spans="1:49" ht="15" customHeight="1" x14ac:dyDescent="0.35">
      <c r="A2" s="2" t="s">
        <v>2018</v>
      </c>
      <c r="T2" t="s">
        <v>2019</v>
      </c>
      <c r="AB2" s="2" t="s">
        <v>2020</v>
      </c>
    </row>
    <row r="3" spans="1:49" ht="15" customHeight="1" x14ac:dyDescent="0.35">
      <c r="B3" s="3" t="s">
        <v>2</v>
      </c>
      <c r="G3" s="38" t="s">
        <v>2021</v>
      </c>
    </row>
    <row r="4" spans="1:49" ht="15" customHeight="1" x14ac:dyDescent="0.35">
      <c r="B4" s="4" t="s">
        <v>3</v>
      </c>
      <c r="C4" s="4" t="s">
        <v>4</v>
      </c>
      <c r="D4" s="4" t="s">
        <v>5</v>
      </c>
      <c r="G4" s="39"/>
      <c r="H4" s="40" t="s">
        <v>2022</v>
      </c>
      <c r="I4" s="40">
        <f t="shared" ref="I4:I9" si="0">COUNTIF($AF$13:$AF$1512,H4)</f>
        <v>87</v>
      </c>
    </row>
    <row r="5" spans="1:49" ht="15" customHeight="1" x14ac:dyDescent="0.35">
      <c r="B5" s="5"/>
      <c r="C5" s="6" t="s">
        <v>6</v>
      </c>
      <c r="D5" s="7">
        <f>COUNTIF($C$13:$C$1512,C5)</f>
        <v>250</v>
      </c>
      <c r="G5" s="41"/>
      <c r="H5" s="40" t="s">
        <v>2023</v>
      </c>
      <c r="I5" s="40">
        <f t="shared" si="0"/>
        <v>248</v>
      </c>
    </row>
    <row r="6" spans="1:49" ht="15" customHeight="1" x14ac:dyDescent="0.35">
      <c r="B6" s="8"/>
      <c r="C6" s="6" t="s">
        <v>7</v>
      </c>
      <c r="D6" s="7">
        <f>COUNTIF($C$13:$C$1512,C6)</f>
        <v>250</v>
      </c>
      <c r="G6" s="8"/>
      <c r="H6" s="40" t="s">
        <v>2024</v>
      </c>
      <c r="I6" s="40">
        <f t="shared" si="0"/>
        <v>304</v>
      </c>
    </row>
    <row r="7" spans="1:49" ht="15" customHeight="1" x14ac:dyDescent="0.35">
      <c r="B7" s="9"/>
      <c r="C7" s="6" t="s">
        <v>8</v>
      </c>
      <c r="D7" s="7">
        <f>COUNTIF($C$13:$C$1512,C7)</f>
        <v>500</v>
      </c>
      <c r="G7" s="42"/>
      <c r="H7" s="40" t="s">
        <v>2025</v>
      </c>
      <c r="I7" s="40">
        <f t="shared" si="0"/>
        <v>332</v>
      </c>
    </row>
    <row r="8" spans="1:49" ht="15" customHeight="1" x14ac:dyDescent="0.35">
      <c r="B8" s="10"/>
      <c r="C8" s="6" t="s">
        <v>9</v>
      </c>
      <c r="D8" s="7">
        <f>COUNTIF($C$13:$C$1512,C8)</f>
        <v>500</v>
      </c>
      <c r="G8" s="43"/>
      <c r="H8" s="40" t="s">
        <v>2026</v>
      </c>
      <c r="I8" s="40">
        <f t="shared" si="0"/>
        <v>290</v>
      </c>
    </row>
    <row r="9" spans="1:49" ht="15" customHeight="1" x14ac:dyDescent="0.35">
      <c r="C9" s="11" t="s">
        <v>10</v>
      </c>
      <c r="D9" s="12">
        <f>SUM(D5:D8)</f>
        <v>1500</v>
      </c>
      <c r="G9" s="44"/>
      <c r="H9" s="40" t="s">
        <v>2027</v>
      </c>
      <c r="I9" s="40">
        <f t="shared" si="0"/>
        <v>239</v>
      </c>
    </row>
    <row r="12" spans="1:49" ht="31.5" customHeight="1" x14ac:dyDescent="0.35">
      <c r="A12" s="13" t="s">
        <v>2028</v>
      </c>
      <c r="B12" s="13" t="s">
        <v>12</v>
      </c>
      <c r="C12" s="13" t="s">
        <v>13</v>
      </c>
      <c r="D12" s="13" t="s">
        <v>2029</v>
      </c>
      <c r="E12" s="13" t="s">
        <v>2030</v>
      </c>
      <c r="F12" s="13" t="s">
        <v>2031</v>
      </c>
      <c r="G12" s="13" t="s">
        <v>14</v>
      </c>
      <c r="H12" s="13" t="s">
        <v>2032</v>
      </c>
      <c r="I12" s="13" t="s">
        <v>2033</v>
      </c>
      <c r="J12" s="13" t="s">
        <v>2034</v>
      </c>
      <c r="K12" s="13" t="s">
        <v>2035</v>
      </c>
      <c r="L12" s="13" t="s">
        <v>2036</v>
      </c>
      <c r="M12" s="13" t="s">
        <v>2037</v>
      </c>
      <c r="N12" s="13" t="s">
        <v>2038</v>
      </c>
      <c r="O12" s="13" t="s">
        <v>2039</v>
      </c>
      <c r="P12" s="13" t="s">
        <v>2040</v>
      </c>
      <c r="Q12" s="13" t="s">
        <v>2041</v>
      </c>
      <c r="R12" s="13" t="s">
        <v>2042</v>
      </c>
      <c r="S12" s="13" t="s">
        <v>2043</v>
      </c>
      <c r="T12" s="13" t="s">
        <v>2044</v>
      </c>
      <c r="U12" s="13" t="s">
        <v>42</v>
      </c>
      <c r="V12" s="13" t="s">
        <v>2045</v>
      </c>
      <c r="W12" s="13" t="s">
        <v>2046</v>
      </c>
      <c r="X12" s="13" t="s">
        <v>2047</v>
      </c>
      <c r="Y12" s="13" t="s">
        <v>2048</v>
      </c>
      <c r="Z12" s="13" t="s">
        <v>2049</v>
      </c>
      <c r="AA12" s="13" t="s">
        <v>2050</v>
      </c>
      <c r="AB12" s="13" t="s">
        <v>2051</v>
      </c>
      <c r="AC12" s="13" t="s">
        <v>2052</v>
      </c>
      <c r="AD12" s="13" t="s">
        <v>2053</v>
      </c>
      <c r="AE12" s="13" t="s">
        <v>2054</v>
      </c>
      <c r="AF12" s="13" t="s">
        <v>2055</v>
      </c>
      <c r="AG12" s="13" t="s">
        <v>2056</v>
      </c>
      <c r="AH12" s="13" t="s">
        <v>2057</v>
      </c>
      <c r="AI12" s="13" t="s">
        <v>2058</v>
      </c>
      <c r="AJ12" s="13" t="s">
        <v>2059</v>
      </c>
      <c r="AK12" s="13" t="s">
        <v>2060</v>
      </c>
      <c r="AL12" s="13" t="s">
        <v>2061</v>
      </c>
      <c r="AM12" s="13" t="s">
        <v>2062</v>
      </c>
      <c r="AN12" s="13" t="s">
        <v>2063</v>
      </c>
      <c r="AO12" s="13" t="s">
        <v>2064</v>
      </c>
      <c r="AP12" s="13" t="s">
        <v>2065</v>
      </c>
      <c r="AQ12" s="13" t="s">
        <v>2066</v>
      </c>
      <c r="AR12" s="13" t="s">
        <v>2067</v>
      </c>
      <c r="AS12" s="13" t="s">
        <v>2068</v>
      </c>
      <c r="AT12" s="13" t="s">
        <v>2069</v>
      </c>
      <c r="AU12" s="13" t="s">
        <v>2070</v>
      </c>
      <c r="AV12" s="13" t="s">
        <v>50</v>
      </c>
      <c r="AW12" s="13" t="s">
        <v>2071</v>
      </c>
    </row>
    <row r="13" spans="1:49" ht="39.5" customHeight="1" x14ac:dyDescent="0.35">
      <c r="A13" s="45" t="s">
        <v>2072</v>
      </c>
      <c r="B13" s="45" t="s">
        <v>51</v>
      </c>
      <c r="C13" s="45" t="s">
        <v>6</v>
      </c>
      <c r="D13" s="45" t="s">
        <v>2073</v>
      </c>
      <c r="E13" s="46" t="s">
        <v>57</v>
      </c>
      <c r="F13" s="47">
        <v>22.99</v>
      </c>
      <c r="G13" s="45" t="s">
        <v>2074</v>
      </c>
      <c r="H13" s="45" t="s">
        <v>53</v>
      </c>
      <c r="I13" s="45" t="s">
        <v>2075</v>
      </c>
      <c r="J13" s="45" t="s">
        <v>2076</v>
      </c>
      <c r="K13" s="45" t="s">
        <v>2076</v>
      </c>
      <c r="L13" s="45" t="s">
        <v>2076</v>
      </c>
      <c r="M13" s="45" t="s">
        <v>2076</v>
      </c>
      <c r="N13" s="45" t="s">
        <v>2077</v>
      </c>
      <c r="O13" s="45" t="s">
        <v>2076</v>
      </c>
      <c r="P13" s="45">
        <v>23</v>
      </c>
      <c r="Q13" s="48">
        <v>130</v>
      </c>
      <c r="R13" s="45" t="s">
        <v>2078</v>
      </c>
      <c r="S13" s="45" t="s">
        <v>2079</v>
      </c>
      <c r="T13" t="s">
        <v>2080</v>
      </c>
      <c r="U13">
        <v>60</v>
      </c>
      <c r="V13" s="49">
        <v>24.99</v>
      </c>
      <c r="W13" t="s">
        <v>2081</v>
      </c>
      <c r="X13" t="s">
        <v>2076</v>
      </c>
      <c r="Y13" t="s">
        <v>2076</v>
      </c>
      <c r="Z13" t="s">
        <v>2076</v>
      </c>
      <c r="AA13" t="s">
        <v>2076</v>
      </c>
      <c r="AB13" s="18" t="s">
        <v>2082</v>
      </c>
      <c r="AC13" s="18" t="s">
        <v>2083</v>
      </c>
      <c r="AD13" s="18" t="s">
        <v>2084</v>
      </c>
      <c r="AE13" s="18" t="s">
        <v>2085</v>
      </c>
      <c r="AF13" s="50" t="s">
        <v>2022</v>
      </c>
      <c r="AG13" s="18" t="s">
        <v>2086</v>
      </c>
      <c r="AH13" s="19">
        <v>24.99</v>
      </c>
      <c r="AI13" s="18" t="s">
        <v>2087</v>
      </c>
      <c r="AJ13" s="18" t="s">
        <v>2088</v>
      </c>
      <c r="AK13" s="18" t="s">
        <v>2089</v>
      </c>
      <c r="AL13" s="18" t="s">
        <v>2090</v>
      </c>
      <c r="AM13" s="18" t="s">
        <v>2091</v>
      </c>
      <c r="AN13" s="18" t="s">
        <v>2092</v>
      </c>
      <c r="AO13" s="18" t="s">
        <v>2076</v>
      </c>
      <c r="AP13" s="18" t="s">
        <v>2076</v>
      </c>
      <c r="AQ13" s="18" t="s">
        <v>2076</v>
      </c>
      <c r="AR13" s="18" t="s">
        <v>2076</v>
      </c>
      <c r="AS13" s="18" t="s">
        <v>2076</v>
      </c>
      <c r="AT13" s="18" t="s">
        <v>2076</v>
      </c>
      <c r="AU13" s="18">
        <f>COUNTIF(Offers!$B$14:$B$2024,A13)</f>
        <v>1</v>
      </c>
      <c r="AV13" s="19">
        <f>_xlfn.MINIFS(Offers!$Q$14:$Q$2024,Offers!$B$14:$B$2024,A13)</f>
        <v>22.99</v>
      </c>
      <c r="AW13" s="18">
        <f>COUNTIFS(Offers!$B$14:$B$2024,A13,Offers!$L$14:$L$2024,"&lt;&gt;New")</f>
        <v>0</v>
      </c>
    </row>
    <row r="14" spans="1:49" ht="39.5" customHeight="1" x14ac:dyDescent="0.35">
      <c r="A14" s="45" t="s">
        <v>2093</v>
      </c>
      <c r="B14" s="45" t="s">
        <v>51</v>
      </c>
      <c r="C14" s="45" t="s">
        <v>6</v>
      </c>
      <c r="D14" s="45" t="s">
        <v>2094</v>
      </c>
      <c r="E14" s="46" t="s">
        <v>58</v>
      </c>
      <c r="F14" s="47">
        <v>54.99</v>
      </c>
      <c r="G14" s="45" t="s">
        <v>2095</v>
      </c>
      <c r="H14" s="45" t="s">
        <v>53</v>
      </c>
      <c r="I14" s="45" t="s">
        <v>2096</v>
      </c>
      <c r="J14" s="45" t="s">
        <v>2076</v>
      </c>
      <c r="K14" s="45" t="s">
        <v>2076</v>
      </c>
      <c r="L14" s="45" t="s">
        <v>2076</v>
      </c>
      <c r="M14" s="45" t="s">
        <v>2076</v>
      </c>
      <c r="N14" s="45" t="s">
        <v>2097</v>
      </c>
      <c r="O14" s="45" t="s">
        <v>2076</v>
      </c>
      <c r="P14" s="45" t="s">
        <v>2076</v>
      </c>
      <c r="Q14" s="48">
        <v>36</v>
      </c>
      <c r="R14" s="45" t="s">
        <v>2098</v>
      </c>
      <c r="S14" s="45" t="s">
        <v>2099</v>
      </c>
      <c r="T14" t="s">
        <v>2100</v>
      </c>
      <c r="U14">
        <v>60</v>
      </c>
      <c r="V14" s="49">
        <v>59.99</v>
      </c>
      <c r="W14" t="s">
        <v>2101</v>
      </c>
      <c r="X14" t="s">
        <v>2076</v>
      </c>
      <c r="Y14" t="s">
        <v>2076</v>
      </c>
      <c r="Z14" t="s">
        <v>2076</v>
      </c>
      <c r="AA14" t="s">
        <v>2076</v>
      </c>
      <c r="AB14" s="18" t="s">
        <v>2102</v>
      </c>
      <c r="AC14" s="18" t="s">
        <v>2103</v>
      </c>
      <c r="AD14" s="18" t="s">
        <v>2104</v>
      </c>
      <c r="AE14" s="18" t="s">
        <v>2105</v>
      </c>
      <c r="AF14" s="50" t="s">
        <v>2022</v>
      </c>
      <c r="AG14" s="18" t="s">
        <v>2086</v>
      </c>
      <c r="AH14" s="19">
        <v>78.989999999999995</v>
      </c>
      <c r="AI14" s="18" t="s">
        <v>2106</v>
      </c>
      <c r="AJ14" s="18" t="s">
        <v>2107</v>
      </c>
      <c r="AK14" s="18" t="s">
        <v>2108</v>
      </c>
      <c r="AL14" s="18" t="s">
        <v>2109</v>
      </c>
      <c r="AM14" s="18" t="s">
        <v>2088</v>
      </c>
      <c r="AN14" s="18" t="s">
        <v>2092</v>
      </c>
      <c r="AO14" s="18" t="s">
        <v>2076</v>
      </c>
      <c r="AP14" s="18" t="s">
        <v>2076</v>
      </c>
      <c r="AQ14" s="18" t="s">
        <v>2076</v>
      </c>
      <c r="AR14" s="18" t="s">
        <v>2076</v>
      </c>
      <c r="AS14" s="18" t="s">
        <v>2076</v>
      </c>
      <c r="AT14" s="18" t="s">
        <v>2076</v>
      </c>
      <c r="AU14" s="18">
        <f>COUNTIF(Offers!$B$14:$B$2024,A14)</f>
        <v>2</v>
      </c>
      <c r="AV14" s="19">
        <f>_xlfn.MINIFS(Offers!$Q$14:$Q$2024,Offers!$B$14:$B$2024,A14)</f>
        <v>45.99</v>
      </c>
      <c r="AW14" s="18">
        <f>COUNTIFS(Offers!$B$14:$B$2024,A14,Offers!$L$14:$L$2024,"&lt;&gt;New")</f>
        <v>0</v>
      </c>
    </row>
    <row r="15" spans="1:49" ht="39.5" customHeight="1" x14ac:dyDescent="0.35">
      <c r="A15" s="45" t="s">
        <v>2110</v>
      </c>
      <c r="B15" s="45" t="s">
        <v>51</v>
      </c>
      <c r="C15" s="45" t="s">
        <v>6</v>
      </c>
      <c r="D15" s="45" t="s">
        <v>2094</v>
      </c>
      <c r="E15" s="46" t="s">
        <v>59</v>
      </c>
      <c r="F15" s="47">
        <v>120.99</v>
      </c>
      <c r="G15" s="45" t="s">
        <v>2111</v>
      </c>
      <c r="H15" s="45" t="s">
        <v>53</v>
      </c>
      <c r="I15" s="45" t="s">
        <v>2112</v>
      </c>
      <c r="J15" s="45" t="s">
        <v>2076</v>
      </c>
      <c r="K15" s="45" t="s">
        <v>2076</v>
      </c>
      <c r="L15" s="45" t="s">
        <v>2076</v>
      </c>
      <c r="M15" s="45" t="s">
        <v>2076</v>
      </c>
      <c r="N15" s="45" t="s">
        <v>2113</v>
      </c>
      <c r="O15" s="45" t="s">
        <v>2076</v>
      </c>
      <c r="P15" s="45">
        <v>10</v>
      </c>
      <c r="Q15" s="48">
        <v>5</v>
      </c>
      <c r="R15" s="45" t="s">
        <v>2114</v>
      </c>
      <c r="S15" s="45" t="s">
        <v>2115</v>
      </c>
      <c r="T15" t="s">
        <v>2116</v>
      </c>
      <c r="U15">
        <v>60</v>
      </c>
      <c r="V15" s="49">
        <v>134.99</v>
      </c>
      <c r="W15" t="s">
        <v>2117</v>
      </c>
      <c r="X15" t="s">
        <v>2076</v>
      </c>
      <c r="Y15" t="s">
        <v>2076</v>
      </c>
      <c r="Z15" t="s">
        <v>2076</v>
      </c>
      <c r="AA15" t="s">
        <v>2076</v>
      </c>
      <c r="AB15" s="18" t="s">
        <v>2118</v>
      </c>
      <c r="AC15" s="18" t="s">
        <v>2119</v>
      </c>
      <c r="AD15" s="18" t="s">
        <v>2120</v>
      </c>
      <c r="AE15" s="18" t="s">
        <v>2105</v>
      </c>
      <c r="AF15" s="51" t="s">
        <v>2025</v>
      </c>
      <c r="AG15" s="18" t="s">
        <v>2086</v>
      </c>
      <c r="AH15" s="19">
        <v>134.99</v>
      </c>
      <c r="AI15" s="18" t="s">
        <v>2087</v>
      </c>
      <c r="AJ15" s="18" t="s">
        <v>2121</v>
      </c>
      <c r="AK15" s="18" t="s">
        <v>2122</v>
      </c>
      <c r="AL15" s="18" t="s">
        <v>2123</v>
      </c>
      <c r="AM15" s="18" t="s">
        <v>2124</v>
      </c>
      <c r="AN15" s="18" t="s">
        <v>2125</v>
      </c>
      <c r="AO15" s="18" t="s">
        <v>2076</v>
      </c>
      <c r="AP15" s="18" t="s">
        <v>2076</v>
      </c>
      <c r="AQ15" s="18" t="s">
        <v>2076</v>
      </c>
      <c r="AR15" s="18" t="s">
        <v>2076</v>
      </c>
      <c r="AS15" s="18" t="s">
        <v>2076</v>
      </c>
      <c r="AT15" s="18" t="s">
        <v>2076</v>
      </c>
      <c r="AU15" s="18">
        <f>COUNTIF(Offers!$B$14:$B$2024,A15)</f>
        <v>1</v>
      </c>
      <c r="AV15" s="19">
        <f>_xlfn.MINIFS(Offers!$Q$14:$Q$2024,Offers!$B$14:$B$2024,A15)</f>
        <v>120.99</v>
      </c>
      <c r="AW15" s="18">
        <f>COUNTIFS(Offers!$B$14:$B$2024,A15,Offers!$L$14:$L$2024,"&lt;&gt;New")</f>
        <v>0</v>
      </c>
    </row>
    <row r="16" spans="1:49" ht="39.5" customHeight="1" x14ac:dyDescent="0.35">
      <c r="A16" s="45" t="s">
        <v>2126</v>
      </c>
      <c r="B16" s="45" t="s">
        <v>51</v>
      </c>
      <c r="C16" s="45" t="s">
        <v>6</v>
      </c>
      <c r="D16" s="45" t="s">
        <v>2094</v>
      </c>
      <c r="E16" s="46" t="s">
        <v>60</v>
      </c>
      <c r="F16" s="47">
        <v>156.99</v>
      </c>
      <c r="G16" s="45" t="s">
        <v>2127</v>
      </c>
      <c r="H16" s="45" t="s">
        <v>53</v>
      </c>
      <c r="I16" s="45" t="s">
        <v>2128</v>
      </c>
      <c r="J16" s="45" t="s">
        <v>2076</v>
      </c>
      <c r="K16" s="45" t="s">
        <v>2076</v>
      </c>
      <c r="L16" s="45" t="s">
        <v>2076</v>
      </c>
      <c r="M16" s="45" t="s">
        <v>2076</v>
      </c>
      <c r="N16" s="45" t="s">
        <v>2113</v>
      </c>
      <c r="O16" s="45" t="s">
        <v>2076</v>
      </c>
      <c r="P16" s="45">
        <v>9</v>
      </c>
      <c r="Q16" s="48">
        <v>10</v>
      </c>
      <c r="R16" s="45" t="s">
        <v>2129</v>
      </c>
      <c r="S16" s="45" t="s">
        <v>2130</v>
      </c>
      <c r="T16" t="s">
        <v>2080</v>
      </c>
      <c r="U16">
        <v>60</v>
      </c>
      <c r="V16" s="49">
        <v>180.99</v>
      </c>
      <c r="W16" t="s">
        <v>2131</v>
      </c>
      <c r="X16" t="s">
        <v>2076</v>
      </c>
      <c r="Y16" t="s">
        <v>2076</v>
      </c>
      <c r="Z16" t="s">
        <v>2076</v>
      </c>
      <c r="AA16" t="s">
        <v>2076</v>
      </c>
      <c r="AB16" s="18" t="s">
        <v>2132</v>
      </c>
      <c r="AC16" s="18" t="s">
        <v>2133</v>
      </c>
      <c r="AD16" s="18" t="s">
        <v>2120</v>
      </c>
      <c r="AE16" s="18" t="s">
        <v>2105</v>
      </c>
      <c r="AF16" s="51" t="s">
        <v>2025</v>
      </c>
      <c r="AG16" s="18" t="s">
        <v>2086</v>
      </c>
      <c r="AH16" s="19">
        <v>180.99</v>
      </c>
      <c r="AI16" s="18" t="s">
        <v>2087</v>
      </c>
      <c r="AJ16" s="18" t="s">
        <v>2134</v>
      </c>
      <c r="AK16" s="18" t="s">
        <v>2122</v>
      </c>
      <c r="AL16" s="18" t="s">
        <v>2135</v>
      </c>
      <c r="AM16" s="18" t="s">
        <v>2124</v>
      </c>
      <c r="AN16" s="18" t="s">
        <v>2136</v>
      </c>
      <c r="AO16" s="18" t="s">
        <v>2076</v>
      </c>
      <c r="AP16" s="18" t="s">
        <v>2076</v>
      </c>
      <c r="AQ16" s="18" t="s">
        <v>2076</v>
      </c>
      <c r="AR16" s="18" t="s">
        <v>2076</v>
      </c>
      <c r="AS16" s="18" t="s">
        <v>2076</v>
      </c>
      <c r="AT16" s="18" t="s">
        <v>2076</v>
      </c>
      <c r="AU16" s="18">
        <f>COUNTIF(Offers!$B$14:$B$2024,A16)</f>
        <v>1</v>
      </c>
      <c r="AV16" s="19">
        <f>_xlfn.MINIFS(Offers!$Q$14:$Q$2024,Offers!$B$14:$B$2024,A16)</f>
        <v>156.99</v>
      </c>
      <c r="AW16" s="18">
        <f>COUNTIFS(Offers!$B$14:$B$2024,A16,Offers!$L$14:$L$2024,"&lt;&gt;New")</f>
        <v>0</v>
      </c>
    </row>
    <row r="17" spans="1:49" ht="39.5" customHeight="1" x14ac:dyDescent="0.35">
      <c r="A17" s="45" t="s">
        <v>2137</v>
      </c>
      <c r="B17" s="45" t="s">
        <v>51</v>
      </c>
      <c r="C17" s="45" t="s">
        <v>6</v>
      </c>
      <c r="D17" s="45" t="s">
        <v>2138</v>
      </c>
      <c r="E17" s="46" t="s">
        <v>61</v>
      </c>
      <c r="F17" s="47">
        <v>171.99</v>
      </c>
      <c r="G17" s="45" t="s">
        <v>2139</v>
      </c>
      <c r="H17" s="45" t="s">
        <v>53</v>
      </c>
      <c r="I17" s="45" t="s">
        <v>2140</v>
      </c>
      <c r="J17" s="45" t="s">
        <v>2076</v>
      </c>
      <c r="K17" s="45" t="s">
        <v>2076</v>
      </c>
      <c r="L17" s="45" t="s">
        <v>2076</v>
      </c>
      <c r="M17" s="45" t="s">
        <v>2076</v>
      </c>
      <c r="N17" s="45" t="s">
        <v>2141</v>
      </c>
      <c r="O17" s="45" t="s">
        <v>2076</v>
      </c>
      <c r="P17" s="45">
        <v>42</v>
      </c>
      <c r="Q17" s="48">
        <v>363</v>
      </c>
      <c r="R17" s="45" t="s">
        <v>2142</v>
      </c>
      <c r="S17" s="45" t="s">
        <v>2143</v>
      </c>
      <c r="T17" t="s">
        <v>2080</v>
      </c>
      <c r="U17">
        <v>60</v>
      </c>
      <c r="V17" s="49">
        <v>189.99</v>
      </c>
      <c r="W17" t="s">
        <v>2144</v>
      </c>
      <c r="X17" t="s">
        <v>2076</v>
      </c>
      <c r="Y17" t="s">
        <v>2076</v>
      </c>
      <c r="Z17" t="s">
        <v>2076</v>
      </c>
      <c r="AA17" t="s">
        <v>2076</v>
      </c>
      <c r="AB17" s="18" t="s">
        <v>2145</v>
      </c>
      <c r="AC17" s="18" t="s">
        <v>2146</v>
      </c>
      <c r="AD17" s="18" t="s">
        <v>2147</v>
      </c>
      <c r="AE17" s="18" t="s">
        <v>2085</v>
      </c>
      <c r="AF17" s="52" t="s">
        <v>2024</v>
      </c>
      <c r="AG17" s="18" t="s">
        <v>2086</v>
      </c>
      <c r="AH17" s="19">
        <v>191.99</v>
      </c>
      <c r="AI17" s="18" t="s">
        <v>2087</v>
      </c>
      <c r="AJ17" s="18" t="s">
        <v>2088</v>
      </c>
      <c r="AK17" s="18" t="s">
        <v>2148</v>
      </c>
      <c r="AL17" s="18" t="s">
        <v>2149</v>
      </c>
      <c r="AM17" s="18" t="s">
        <v>2150</v>
      </c>
      <c r="AN17" s="18" t="s">
        <v>2092</v>
      </c>
      <c r="AO17" s="18" t="s">
        <v>2076</v>
      </c>
      <c r="AP17" s="18" t="s">
        <v>2076</v>
      </c>
      <c r="AQ17" s="18" t="s">
        <v>2076</v>
      </c>
      <c r="AR17" s="18" t="s">
        <v>2076</v>
      </c>
      <c r="AS17" s="18" t="s">
        <v>2076</v>
      </c>
      <c r="AT17" s="18" t="s">
        <v>2076</v>
      </c>
      <c r="AU17" s="18">
        <f>COUNTIF(Offers!$B$14:$B$2024,A17)</f>
        <v>1</v>
      </c>
      <c r="AV17" s="19">
        <f>_xlfn.MINIFS(Offers!$Q$14:$Q$2024,Offers!$B$14:$B$2024,A17)</f>
        <v>171.99</v>
      </c>
      <c r="AW17" s="18">
        <f>COUNTIFS(Offers!$B$14:$B$2024,A17,Offers!$L$14:$L$2024,"&lt;&gt;New")</f>
        <v>0</v>
      </c>
    </row>
    <row r="18" spans="1:49" ht="39.5" customHeight="1" x14ac:dyDescent="0.35">
      <c r="A18" s="45" t="s">
        <v>2151</v>
      </c>
      <c r="B18" s="45" t="s">
        <v>51</v>
      </c>
      <c r="C18" s="45" t="s">
        <v>6</v>
      </c>
      <c r="D18" s="45" t="s">
        <v>2073</v>
      </c>
      <c r="E18" s="46" t="s">
        <v>62</v>
      </c>
      <c r="F18" s="47">
        <v>195.99</v>
      </c>
      <c r="G18" s="45" t="s">
        <v>2152</v>
      </c>
      <c r="H18" s="45" t="s">
        <v>53</v>
      </c>
      <c r="I18" s="45" t="s">
        <v>2153</v>
      </c>
      <c r="J18" s="45" t="s">
        <v>2076</v>
      </c>
      <c r="K18" s="45" t="s">
        <v>2076</v>
      </c>
      <c r="L18" s="45" t="s">
        <v>2076</v>
      </c>
      <c r="M18" s="45" t="s">
        <v>2076</v>
      </c>
      <c r="N18" s="45" t="s">
        <v>2154</v>
      </c>
      <c r="O18" s="45" t="s">
        <v>2076</v>
      </c>
      <c r="P18" s="45">
        <v>10</v>
      </c>
      <c r="Q18" s="48">
        <v>34</v>
      </c>
      <c r="R18" s="45" t="s">
        <v>2155</v>
      </c>
      <c r="S18" s="45" t="s">
        <v>2156</v>
      </c>
      <c r="T18" t="s">
        <v>2080</v>
      </c>
      <c r="U18">
        <v>60</v>
      </c>
      <c r="V18" s="49">
        <v>224.99</v>
      </c>
      <c r="W18" t="s">
        <v>2157</v>
      </c>
      <c r="X18" t="s">
        <v>2076</v>
      </c>
      <c r="Y18" t="s">
        <v>2076</v>
      </c>
      <c r="Z18" t="s">
        <v>2076</v>
      </c>
      <c r="AA18" t="s">
        <v>2076</v>
      </c>
      <c r="AB18" s="18" t="s">
        <v>2158</v>
      </c>
      <c r="AC18" s="18" t="s">
        <v>2159</v>
      </c>
      <c r="AD18" s="18" t="s">
        <v>2147</v>
      </c>
      <c r="AE18" s="18" t="s">
        <v>2085</v>
      </c>
      <c r="AF18" s="53" t="s">
        <v>2026</v>
      </c>
      <c r="AG18" s="18" t="s">
        <v>2086</v>
      </c>
      <c r="AH18" s="19">
        <v>234.99</v>
      </c>
      <c r="AI18" s="18" t="s">
        <v>2087</v>
      </c>
      <c r="AJ18" s="18" t="s">
        <v>2134</v>
      </c>
      <c r="AK18" s="18" t="s">
        <v>2089</v>
      </c>
      <c r="AL18" s="18" t="s">
        <v>2160</v>
      </c>
      <c r="AM18" s="18" t="s">
        <v>2161</v>
      </c>
      <c r="AN18" s="18" t="s">
        <v>2162</v>
      </c>
      <c r="AO18" s="18" t="s">
        <v>2076</v>
      </c>
      <c r="AP18" s="18" t="s">
        <v>2076</v>
      </c>
      <c r="AQ18" s="18" t="s">
        <v>2076</v>
      </c>
      <c r="AR18" s="18" t="s">
        <v>2076</v>
      </c>
      <c r="AS18" s="18" t="s">
        <v>2076</v>
      </c>
      <c r="AT18" s="18" t="s">
        <v>2076</v>
      </c>
      <c r="AU18" s="18">
        <f>COUNTIF(Offers!$B$14:$B$2024,A18)</f>
        <v>1</v>
      </c>
      <c r="AV18" s="19">
        <f>_xlfn.MINIFS(Offers!$Q$14:$Q$2024,Offers!$B$14:$B$2024,A18)</f>
        <v>195.99</v>
      </c>
      <c r="AW18" s="18">
        <f>COUNTIFS(Offers!$B$14:$B$2024,A18,Offers!$L$14:$L$2024,"&lt;&gt;New")</f>
        <v>0</v>
      </c>
    </row>
    <row r="19" spans="1:49" ht="39.5" customHeight="1" x14ac:dyDescent="0.35">
      <c r="A19" s="45" t="s">
        <v>2163</v>
      </c>
      <c r="B19" s="45" t="s">
        <v>51</v>
      </c>
      <c r="C19" s="45" t="s">
        <v>6</v>
      </c>
      <c r="D19" s="45" t="s">
        <v>2073</v>
      </c>
      <c r="E19" s="46" t="s">
        <v>63</v>
      </c>
      <c r="F19" s="47">
        <v>205.99</v>
      </c>
      <c r="G19" s="45" t="s">
        <v>2164</v>
      </c>
      <c r="H19" s="45" t="s">
        <v>53</v>
      </c>
      <c r="I19" s="45" t="s">
        <v>2140</v>
      </c>
      <c r="J19" s="45" t="s">
        <v>2076</v>
      </c>
      <c r="K19" s="45" t="s">
        <v>2076</v>
      </c>
      <c r="L19" s="45" t="s">
        <v>2076</v>
      </c>
      <c r="M19" s="45" t="s">
        <v>2076</v>
      </c>
      <c r="N19" s="45" t="s">
        <v>2165</v>
      </c>
      <c r="O19" s="45" t="s">
        <v>2076</v>
      </c>
      <c r="P19" s="45">
        <v>56</v>
      </c>
      <c r="Q19" s="48">
        <v>259</v>
      </c>
      <c r="R19" s="45" t="s">
        <v>2166</v>
      </c>
      <c r="S19" s="45" t="s">
        <v>2167</v>
      </c>
      <c r="T19" t="s">
        <v>2080</v>
      </c>
      <c r="U19">
        <v>60</v>
      </c>
      <c r="V19" s="49">
        <v>229.99</v>
      </c>
      <c r="W19" t="s">
        <v>2168</v>
      </c>
      <c r="X19" t="s">
        <v>2076</v>
      </c>
      <c r="Y19" t="s">
        <v>2076</v>
      </c>
      <c r="Z19" t="s">
        <v>2076</v>
      </c>
      <c r="AA19" t="s">
        <v>2076</v>
      </c>
      <c r="AB19" s="18" t="s">
        <v>2169</v>
      </c>
      <c r="AC19" s="18" t="s">
        <v>2170</v>
      </c>
      <c r="AD19" s="18" t="s">
        <v>2171</v>
      </c>
      <c r="AE19" s="18" t="s">
        <v>2105</v>
      </c>
      <c r="AF19" s="52" t="s">
        <v>2024</v>
      </c>
      <c r="AG19" s="18" t="s">
        <v>2086</v>
      </c>
      <c r="AH19" s="19">
        <v>234.99</v>
      </c>
      <c r="AI19" s="18" t="s">
        <v>2087</v>
      </c>
      <c r="AJ19" s="18" t="s">
        <v>2121</v>
      </c>
      <c r="AK19" s="18" t="s">
        <v>2122</v>
      </c>
      <c r="AL19" s="18" t="s">
        <v>2090</v>
      </c>
      <c r="AM19" s="18" t="s">
        <v>2124</v>
      </c>
      <c r="AN19" s="18" t="s">
        <v>2092</v>
      </c>
      <c r="AO19" s="18" t="s">
        <v>2076</v>
      </c>
      <c r="AP19" s="18" t="s">
        <v>2076</v>
      </c>
      <c r="AQ19" s="18" t="s">
        <v>2076</v>
      </c>
      <c r="AR19" s="18" t="s">
        <v>2076</v>
      </c>
      <c r="AS19" s="18" t="s">
        <v>2076</v>
      </c>
      <c r="AT19" s="18" t="s">
        <v>2076</v>
      </c>
      <c r="AU19" s="18">
        <f>COUNTIF(Offers!$B$14:$B$2024,A19)</f>
        <v>2</v>
      </c>
      <c r="AV19" s="19">
        <f>_xlfn.MINIFS(Offers!$Q$14:$Q$2024,Offers!$B$14:$B$2024,A19)</f>
        <v>131.99</v>
      </c>
      <c r="AW19" s="18">
        <f>COUNTIFS(Offers!$B$14:$B$2024,A19,Offers!$L$14:$L$2024,"&lt;&gt;New")</f>
        <v>1</v>
      </c>
    </row>
    <row r="20" spans="1:49" ht="39.5" customHeight="1" x14ac:dyDescent="0.35">
      <c r="A20" s="45" t="s">
        <v>2172</v>
      </c>
      <c r="B20" s="45" t="s">
        <v>51</v>
      </c>
      <c r="C20" s="45" t="s">
        <v>6</v>
      </c>
      <c r="D20" s="45" t="s">
        <v>2094</v>
      </c>
      <c r="E20" s="46" t="s">
        <v>64</v>
      </c>
      <c r="F20" s="47">
        <v>244.99</v>
      </c>
      <c r="G20" s="45" t="s">
        <v>2173</v>
      </c>
      <c r="H20" s="45" t="s">
        <v>53</v>
      </c>
      <c r="I20" s="45" t="s">
        <v>2112</v>
      </c>
      <c r="J20" s="45" t="s">
        <v>2076</v>
      </c>
      <c r="K20" s="45" t="s">
        <v>2076</v>
      </c>
      <c r="L20" s="45" t="s">
        <v>2076</v>
      </c>
      <c r="M20" s="45" t="s">
        <v>2076</v>
      </c>
      <c r="N20" s="45" t="s">
        <v>2113</v>
      </c>
      <c r="O20" s="45" t="s">
        <v>2076</v>
      </c>
      <c r="P20" s="45">
        <v>8</v>
      </c>
      <c r="Q20" s="48">
        <v>4</v>
      </c>
      <c r="R20" s="45" t="s">
        <v>2174</v>
      </c>
      <c r="S20" s="45" t="s">
        <v>2175</v>
      </c>
      <c r="T20" t="s">
        <v>2080</v>
      </c>
      <c r="U20">
        <v>60</v>
      </c>
      <c r="V20" s="49">
        <v>258.99</v>
      </c>
      <c r="W20" t="s">
        <v>2176</v>
      </c>
      <c r="X20" t="s">
        <v>2076</v>
      </c>
      <c r="Y20" t="s">
        <v>2076</v>
      </c>
      <c r="Z20" t="s">
        <v>2076</v>
      </c>
      <c r="AA20" t="s">
        <v>2076</v>
      </c>
      <c r="AB20" s="18" t="s">
        <v>2177</v>
      </c>
      <c r="AC20" s="18" t="s">
        <v>2178</v>
      </c>
      <c r="AD20" s="18" t="s">
        <v>2179</v>
      </c>
      <c r="AE20" s="18" t="s">
        <v>2180</v>
      </c>
      <c r="AF20" s="54" t="s">
        <v>2027</v>
      </c>
      <c r="AG20" s="18" t="s">
        <v>2086</v>
      </c>
      <c r="AH20" s="19">
        <v>360.99</v>
      </c>
      <c r="AI20" s="18" t="s">
        <v>2106</v>
      </c>
      <c r="AJ20" s="18" t="s">
        <v>2121</v>
      </c>
      <c r="AK20" s="18" t="s">
        <v>2181</v>
      </c>
      <c r="AL20" s="18" t="s">
        <v>2182</v>
      </c>
      <c r="AM20" s="18" t="s">
        <v>2161</v>
      </c>
      <c r="AN20" s="18" t="s">
        <v>2125</v>
      </c>
      <c r="AO20" s="18" t="s">
        <v>2076</v>
      </c>
      <c r="AP20" s="18" t="s">
        <v>2076</v>
      </c>
      <c r="AQ20" s="18" t="s">
        <v>2076</v>
      </c>
      <c r="AR20" s="18" t="s">
        <v>2076</v>
      </c>
      <c r="AS20" s="18" t="s">
        <v>2076</v>
      </c>
      <c r="AT20" s="18" t="s">
        <v>2076</v>
      </c>
      <c r="AU20" s="18">
        <f>COUNTIF(Offers!$B$14:$B$2024,A20)</f>
        <v>2</v>
      </c>
      <c r="AV20" s="19">
        <f>_xlfn.MINIFS(Offers!$Q$14:$Q$2024,Offers!$B$14:$B$2024,A20)</f>
        <v>172.99</v>
      </c>
      <c r="AW20" s="18">
        <f>COUNTIFS(Offers!$B$14:$B$2024,A20,Offers!$L$14:$L$2024,"&lt;&gt;New")</f>
        <v>1</v>
      </c>
    </row>
    <row r="21" spans="1:49" ht="15.75" customHeight="1" x14ac:dyDescent="0.35">
      <c r="A21" s="45" t="s">
        <v>2183</v>
      </c>
      <c r="B21" s="45" t="s">
        <v>51</v>
      </c>
      <c r="C21" s="45" t="s">
        <v>6</v>
      </c>
      <c r="D21" s="45" t="s">
        <v>2073</v>
      </c>
      <c r="E21" s="46" t="s">
        <v>65</v>
      </c>
      <c r="F21" s="47">
        <v>374.99</v>
      </c>
      <c r="G21" s="45" t="s">
        <v>2074</v>
      </c>
      <c r="H21" s="45" t="s">
        <v>53</v>
      </c>
      <c r="I21" s="45" t="s">
        <v>2096</v>
      </c>
      <c r="J21" s="45" t="s">
        <v>2076</v>
      </c>
      <c r="K21" s="45" t="s">
        <v>2076</v>
      </c>
      <c r="L21" s="45" t="s">
        <v>2076</v>
      </c>
      <c r="M21" s="45" t="s">
        <v>2076</v>
      </c>
      <c r="N21" s="45" t="s">
        <v>2184</v>
      </c>
      <c r="O21" s="45" t="s">
        <v>2076</v>
      </c>
      <c r="P21" s="45" t="s">
        <v>2076</v>
      </c>
      <c r="Q21" s="48">
        <v>375</v>
      </c>
      <c r="R21" s="45" t="s">
        <v>2185</v>
      </c>
      <c r="S21" s="45" t="s">
        <v>2186</v>
      </c>
      <c r="T21" t="s">
        <v>2080</v>
      </c>
      <c r="U21">
        <v>60</v>
      </c>
      <c r="V21" s="49">
        <v>430.99</v>
      </c>
      <c r="W21" t="s">
        <v>2187</v>
      </c>
      <c r="X21" t="s">
        <v>2076</v>
      </c>
      <c r="Y21" t="s">
        <v>2076</v>
      </c>
      <c r="Z21" t="s">
        <v>2076</v>
      </c>
      <c r="AA21" t="s">
        <v>2076</v>
      </c>
      <c r="AB21" s="18" t="s">
        <v>2082</v>
      </c>
      <c r="AC21" s="18" t="s">
        <v>2188</v>
      </c>
      <c r="AD21" s="18" t="s">
        <v>2084</v>
      </c>
      <c r="AE21" s="18" t="s">
        <v>2105</v>
      </c>
      <c r="AF21" s="54" t="s">
        <v>2027</v>
      </c>
      <c r="AG21" s="18" t="s">
        <v>2086</v>
      </c>
      <c r="AH21" s="19">
        <v>450.99</v>
      </c>
      <c r="AI21" s="18" t="s">
        <v>2087</v>
      </c>
      <c r="AJ21" s="18" t="s">
        <v>2107</v>
      </c>
      <c r="AK21" s="18" t="s">
        <v>2108</v>
      </c>
      <c r="AL21" s="18" t="s">
        <v>2149</v>
      </c>
      <c r="AM21" s="18" t="s">
        <v>2088</v>
      </c>
      <c r="AN21" s="18" t="s">
        <v>2092</v>
      </c>
      <c r="AO21" s="18" t="s">
        <v>2076</v>
      </c>
      <c r="AP21" s="18" t="s">
        <v>2076</v>
      </c>
      <c r="AQ21" s="18" t="s">
        <v>2076</v>
      </c>
      <c r="AR21" s="18" t="s">
        <v>2076</v>
      </c>
      <c r="AS21" s="18" t="s">
        <v>2076</v>
      </c>
      <c r="AT21" s="18" t="s">
        <v>2076</v>
      </c>
      <c r="AU21" s="18">
        <f>COUNTIF(Offers!$B$14:$B$2024,A21)</f>
        <v>1</v>
      </c>
      <c r="AV21" s="19">
        <f>_xlfn.MINIFS(Offers!$Q$14:$Q$2024,Offers!$B$14:$B$2024,A21)</f>
        <v>374.99</v>
      </c>
      <c r="AW21" s="18">
        <f>COUNTIFS(Offers!$B$14:$B$2024,A21,Offers!$L$14:$L$2024,"&lt;&gt;New")</f>
        <v>0</v>
      </c>
    </row>
    <row r="22" spans="1:49" ht="15.75" customHeight="1" x14ac:dyDescent="0.35">
      <c r="A22" s="45" t="s">
        <v>2189</v>
      </c>
      <c r="B22" s="45" t="s">
        <v>51</v>
      </c>
      <c r="C22" s="45" t="s">
        <v>6</v>
      </c>
      <c r="D22" s="45" t="s">
        <v>2073</v>
      </c>
      <c r="E22" s="46" t="s">
        <v>66</v>
      </c>
      <c r="F22" s="47">
        <v>1063.99</v>
      </c>
      <c r="G22" s="45" t="s">
        <v>2190</v>
      </c>
      <c r="H22" s="45" t="s">
        <v>53</v>
      </c>
      <c r="I22" s="45" t="s">
        <v>2096</v>
      </c>
      <c r="J22" s="45" t="s">
        <v>2076</v>
      </c>
      <c r="K22" s="45" t="s">
        <v>2076</v>
      </c>
      <c r="L22" s="45" t="s">
        <v>2076</v>
      </c>
      <c r="M22" s="45" t="s">
        <v>2076</v>
      </c>
      <c r="N22" s="45" t="s">
        <v>2191</v>
      </c>
      <c r="O22" s="45" t="s">
        <v>2076</v>
      </c>
      <c r="P22" s="45" t="s">
        <v>2076</v>
      </c>
      <c r="Q22" s="48">
        <v>502</v>
      </c>
      <c r="R22" s="45" t="s">
        <v>2192</v>
      </c>
      <c r="S22" s="45" t="s">
        <v>2193</v>
      </c>
      <c r="T22" t="s">
        <v>2080</v>
      </c>
      <c r="U22">
        <v>60</v>
      </c>
      <c r="V22" s="49">
        <v>1105.99</v>
      </c>
      <c r="W22" t="s">
        <v>2131</v>
      </c>
      <c r="X22" t="s">
        <v>2076</v>
      </c>
      <c r="Y22" t="s">
        <v>2076</v>
      </c>
      <c r="Z22" t="s">
        <v>2076</v>
      </c>
      <c r="AA22" t="s">
        <v>2076</v>
      </c>
      <c r="AB22" s="18" t="s">
        <v>2082</v>
      </c>
      <c r="AC22" s="18" t="s">
        <v>2194</v>
      </c>
      <c r="AD22" s="18" t="s">
        <v>2179</v>
      </c>
      <c r="AE22" s="18" t="s">
        <v>2085</v>
      </c>
      <c r="AF22" s="54" t="s">
        <v>2027</v>
      </c>
      <c r="AG22" s="18" t="s">
        <v>2086</v>
      </c>
      <c r="AH22" s="19">
        <v>1107.99</v>
      </c>
      <c r="AI22" s="18" t="s">
        <v>2087</v>
      </c>
      <c r="AJ22" s="18" t="s">
        <v>2195</v>
      </c>
      <c r="AK22" s="18" t="s">
        <v>2108</v>
      </c>
      <c r="AL22" s="18" t="s">
        <v>2196</v>
      </c>
      <c r="AM22" s="18" t="s">
        <v>2088</v>
      </c>
      <c r="AN22" s="18" t="s">
        <v>2092</v>
      </c>
      <c r="AO22" s="18" t="s">
        <v>2076</v>
      </c>
      <c r="AP22" s="18" t="s">
        <v>2076</v>
      </c>
      <c r="AQ22" s="18" t="s">
        <v>2076</v>
      </c>
      <c r="AR22" s="18" t="s">
        <v>2076</v>
      </c>
      <c r="AS22" s="18" t="s">
        <v>2076</v>
      </c>
      <c r="AT22" s="18" t="s">
        <v>2076</v>
      </c>
      <c r="AU22" s="18">
        <f>COUNTIF(Offers!$B$14:$B$2024,A22)</f>
        <v>1</v>
      </c>
      <c r="AV22" s="19">
        <f>_xlfn.MINIFS(Offers!$Q$14:$Q$2024,Offers!$B$14:$B$2024,A22)</f>
        <v>1063.99</v>
      </c>
      <c r="AW22" s="18">
        <f>COUNTIFS(Offers!$B$14:$B$2024,A22,Offers!$L$14:$L$2024,"&lt;&gt;New")</f>
        <v>0</v>
      </c>
    </row>
    <row r="23" spans="1:49" ht="15.75" customHeight="1" x14ac:dyDescent="0.35">
      <c r="A23" s="45" t="s">
        <v>2197</v>
      </c>
      <c r="B23" s="45" t="s">
        <v>68</v>
      </c>
      <c r="C23" s="45" t="s">
        <v>6</v>
      </c>
      <c r="D23" s="45" t="s">
        <v>2073</v>
      </c>
      <c r="E23" s="46" t="s">
        <v>73</v>
      </c>
      <c r="F23" s="47">
        <v>43.99</v>
      </c>
      <c r="G23" s="45" t="s">
        <v>2198</v>
      </c>
      <c r="H23" s="45" t="s">
        <v>53</v>
      </c>
      <c r="I23" s="45" t="s">
        <v>2075</v>
      </c>
      <c r="J23" s="45" t="s">
        <v>2076</v>
      </c>
      <c r="K23" s="45" t="s">
        <v>2076</v>
      </c>
      <c r="L23" s="45" t="s">
        <v>2076</v>
      </c>
      <c r="M23" s="45" t="s">
        <v>2076</v>
      </c>
      <c r="N23" s="45" t="s">
        <v>2077</v>
      </c>
      <c r="O23" s="45" t="s">
        <v>2076</v>
      </c>
      <c r="P23" s="45">
        <v>21</v>
      </c>
      <c r="Q23" s="48">
        <v>155</v>
      </c>
      <c r="R23" s="45" t="s">
        <v>2199</v>
      </c>
      <c r="S23" s="45" t="s">
        <v>2079</v>
      </c>
      <c r="T23" t="s">
        <v>2080</v>
      </c>
      <c r="U23">
        <v>30</v>
      </c>
      <c r="V23" s="49">
        <v>48.99</v>
      </c>
      <c r="W23" t="s">
        <v>2200</v>
      </c>
      <c r="X23" t="s">
        <v>2076</v>
      </c>
      <c r="Y23" t="s">
        <v>2076</v>
      </c>
      <c r="Z23" t="s">
        <v>2076</v>
      </c>
      <c r="AA23" t="s">
        <v>2076</v>
      </c>
      <c r="AB23" s="18" t="s">
        <v>2201</v>
      </c>
      <c r="AC23" s="18" t="s">
        <v>2202</v>
      </c>
      <c r="AD23" s="18" t="s">
        <v>2171</v>
      </c>
      <c r="AE23" s="18" t="s">
        <v>2085</v>
      </c>
      <c r="AF23" s="50" t="s">
        <v>2022</v>
      </c>
      <c r="AG23" s="18" t="s">
        <v>2086</v>
      </c>
      <c r="AH23" s="19">
        <v>49.99</v>
      </c>
      <c r="AI23" s="18" t="s">
        <v>2087</v>
      </c>
      <c r="AJ23" s="18" t="s">
        <v>2088</v>
      </c>
      <c r="AK23" s="18" t="s">
        <v>2089</v>
      </c>
      <c r="AL23" s="18" t="s">
        <v>2090</v>
      </c>
      <c r="AM23" s="18" t="s">
        <v>2091</v>
      </c>
      <c r="AN23" s="18" t="s">
        <v>2092</v>
      </c>
      <c r="AO23" s="18" t="s">
        <v>2076</v>
      </c>
      <c r="AP23" s="18" t="s">
        <v>2076</v>
      </c>
      <c r="AQ23" s="18" t="s">
        <v>2076</v>
      </c>
      <c r="AR23" s="18" t="s">
        <v>2076</v>
      </c>
      <c r="AS23" s="18" t="s">
        <v>2076</v>
      </c>
      <c r="AT23" s="18" t="s">
        <v>2076</v>
      </c>
      <c r="AU23" s="18">
        <f>COUNTIF(Offers!$B$14:$B$2024,A23)</f>
        <v>1</v>
      </c>
      <c r="AV23" s="19">
        <f>_xlfn.MINIFS(Offers!$Q$14:$Q$2024,Offers!$B$14:$B$2024,A23)</f>
        <v>43.99</v>
      </c>
      <c r="AW23" s="18">
        <f>COUNTIFS(Offers!$B$14:$B$2024,A23,Offers!$L$14:$L$2024,"&lt;&gt;New")</f>
        <v>0</v>
      </c>
    </row>
    <row r="24" spans="1:49" ht="15.75" customHeight="1" x14ac:dyDescent="0.35">
      <c r="A24" s="45" t="s">
        <v>2203</v>
      </c>
      <c r="B24" s="45" t="s">
        <v>68</v>
      </c>
      <c r="C24" s="45" t="s">
        <v>6</v>
      </c>
      <c r="D24" s="45" t="s">
        <v>2073</v>
      </c>
      <c r="E24" s="46" t="s">
        <v>74</v>
      </c>
      <c r="F24" s="47">
        <v>59.99</v>
      </c>
      <c r="G24" s="45" t="s">
        <v>2204</v>
      </c>
      <c r="H24" s="45" t="s">
        <v>53</v>
      </c>
      <c r="I24" s="45" t="s">
        <v>2140</v>
      </c>
      <c r="J24" s="45" t="s">
        <v>2076</v>
      </c>
      <c r="K24" s="45" t="s">
        <v>2076</v>
      </c>
      <c r="L24" s="45" t="s">
        <v>2076</v>
      </c>
      <c r="M24" s="45" t="s">
        <v>2076</v>
      </c>
      <c r="N24" s="45" t="s">
        <v>2205</v>
      </c>
      <c r="O24" s="45" t="s">
        <v>2076</v>
      </c>
      <c r="P24" s="45">
        <v>45</v>
      </c>
      <c r="Q24" s="48">
        <v>189</v>
      </c>
      <c r="R24" s="45" t="s">
        <v>2206</v>
      </c>
      <c r="S24" s="45" t="s">
        <v>2207</v>
      </c>
      <c r="T24" t="s">
        <v>2080</v>
      </c>
      <c r="U24">
        <v>30</v>
      </c>
      <c r="V24" s="49">
        <v>65.989999999999995</v>
      </c>
      <c r="W24" t="s">
        <v>2208</v>
      </c>
      <c r="X24" t="s">
        <v>2076</v>
      </c>
      <c r="Y24" t="s">
        <v>2076</v>
      </c>
      <c r="Z24" t="s">
        <v>2076</v>
      </c>
      <c r="AA24" t="s">
        <v>2076</v>
      </c>
      <c r="AB24" s="18" t="s">
        <v>2209</v>
      </c>
      <c r="AC24" s="18" t="s">
        <v>2210</v>
      </c>
      <c r="AD24" s="18" t="s">
        <v>2120</v>
      </c>
      <c r="AE24" s="18" t="s">
        <v>2180</v>
      </c>
      <c r="AF24" s="55" t="s">
        <v>2023</v>
      </c>
      <c r="AG24" s="18" t="s">
        <v>2086</v>
      </c>
      <c r="AH24" s="19">
        <v>95.99</v>
      </c>
      <c r="AI24" s="18" t="s">
        <v>2106</v>
      </c>
      <c r="AJ24" s="18" t="s">
        <v>2088</v>
      </c>
      <c r="AK24" s="18" t="s">
        <v>2211</v>
      </c>
      <c r="AL24" s="18" t="s">
        <v>2212</v>
      </c>
      <c r="AM24" s="18" t="s">
        <v>2213</v>
      </c>
      <c r="AN24" s="18" t="s">
        <v>2092</v>
      </c>
      <c r="AO24" s="18" t="s">
        <v>2076</v>
      </c>
      <c r="AP24" s="18" t="s">
        <v>2076</v>
      </c>
      <c r="AQ24" s="18" t="s">
        <v>2076</v>
      </c>
      <c r="AR24" s="18" t="s">
        <v>2076</v>
      </c>
      <c r="AS24" s="18" t="s">
        <v>2076</v>
      </c>
      <c r="AT24" s="18" t="s">
        <v>2076</v>
      </c>
      <c r="AU24" s="18">
        <f>COUNTIF(Offers!$B$14:$B$2024,A24)</f>
        <v>2</v>
      </c>
      <c r="AV24" s="19">
        <f>_xlfn.MINIFS(Offers!$Q$14:$Q$2024,Offers!$B$14:$B$2024,A24)</f>
        <v>50.99</v>
      </c>
      <c r="AW24" s="18">
        <f>COUNTIFS(Offers!$B$14:$B$2024,A24,Offers!$L$14:$L$2024,"&lt;&gt;New")</f>
        <v>0</v>
      </c>
    </row>
    <row r="25" spans="1:49" ht="15.75" customHeight="1" x14ac:dyDescent="0.35">
      <c r="A25" s="45" t="s">
        <v>2214</v>
      </c>
      <c r="B25" s="45" t="s">
        <v>68</v>
      </c>
      <c r="C25" s="45" t="s">
        <v>6</v>
      </c>
      <c r="D25" s="45" t="s">
        <v>2073</v>
      </c>
      <c r="E25" s="46" t="s">
        <v>75</v>
      </c>
      <c r="F25" s="47">
        <v>134.99</v>
      </c>
      <c r="G25" s="45" t="s">
        <v>2215</v>
      </c>
      <c r="H25" s="45" t="s">
        <v>53</v>
      </c>
      <c r="I25" s="45" t="s">
        <v>2153</v>
      </c>
      <c r="J25" s="45" t="s">
        <v>2076</v>
      </c>
      <c r="K25" s="45" t="s">
        <v>2076</v>
      </c>
      <c r="L25" s="45" t="s">
        <v>2076</v>
      </c>
      <c r="M25" s="45" t="s">
        <v>2076</v>
      </c>
      <c r="N25" s="45" t="s">
        <v>2154</v>
      </c>
      <c r="O25" s="45" t="s">
        <v>2076</v>
      </c>
      <c r="P25" s="45">
        <v>10</v>
      </c>
      <c r="Q25" s="48">
        <v>30</v>
      </c>
      <c r="R25" s="45" t="s">
        <v>2216</v>
      </c>
      <c r="S25" s="45" t="s">
        <v>2156</v>
      </c>
      <c r="T25" t="s">
        <v>2080</v>
      </c>
      <c r="U25">
        <v>30</v>
      </c>
      <c r="V25" s="49">
        <v>150.99</v>
      </c>
      <c r="W25" t="s">
        <v>2131</v>
      </c>
      <c r="X25" t="s">
        <v>2076</v>
      </c>
      <c r="Y25" t="s">
        <v>2076</v>
      </c>
      <c r="Z25" t="s">
        <v>2076</v>
      </c>
      <c r="AA25" t="s">
        <v>2076</v>
      </c>
      <c r="AB25" s="18" t="s">
        <v>2217</v>
      </c>
      <c r="AC25" s="18" t="s">
        <v>2218</v>
      </c>
      <c r="AD25" s="18" t="s">
        <v>2084</v>
      </c>
      <c r="AE25" s="18" t="s">
        <v>2105</v>
      </c>
      <c r="AF25" s="51" t="s">
        <v>2025</v>
      </c>
      <c r="AG25" s="18" t="s">
        <v>2086</v>
      </c>
      <c r="AH25" s="19">
        <v>153.99</v>
      </c>
      <c r="AI25" s="18" t="s">
        <v>2087</v>
      </c>
      <c r="AJ25" s="18" t="s">
        <v>2134</v>
      </c>
      <c r="AK25" s="18" t="s">
        <v>2089</v>
      </c>
      <c r="AL25" s="18" t="s">
        <v>2160</v>
      </c>
      <c r="AM25" s="18" t="s">
        <v>2124</v>
      </c>
      <c r="AN25" s="18" t="s">
        <v>2162</v>
      </c>
      <c r="AO25" s="18" t="s">
        <v>2076</v>
      </c>
      <c r="AP25" s="18" t="s">
        <v>2076</v>
      </c>
      <c r="AQ25" s="18" t="s">
        <v>2076</v>
      </c>
      <c r="AR25" s="18" t="s">
        <v>2076</v>
      </c>
      <c r="AS25" s="18" t="s">
        <v>2076</v>
      </c>
      <c r="AT25" s="18" t="s">
        <v>2076</v>
      </c>
      <c r="AU25" s="18">
        <f>COUNTIF(Offers!$B$14:$B$2024,A25)</f>
        <v>1</v>
      </c>
      <c r="AV25" s="19">
        <f>_xlfn.MINIFS(Offers!$Q$14:$Q$2024,Offers!$B$14:$B$2024,A25)</f>
        <v>134.99</v>
      </c>
      <c r="AW25" s="18">
        <f>COUNTIFS(Offers!$B$14:$B$2024,A25,Offers!$L$14:$L$2024,"&lt;&gt;New")</f>
        <v>0</v>
      </c>
    </row>
    <row r="26" spans="1:49" ht="15.75" customHeight="1" x14ac:dyDescent="0.35">
      <c r="A26" s="45" t="s">
        <v>2219</v>
      </c>
      <c r="B26" s="45" t="s">
        <v>68</v>
      </c>
      <c r="C26" s="45" t="s">
        <v>6</v>
      </c>
      <c r="D26" s="45" t="s">
        <v>2094</v>
      </c>
      <c r="E26" s="46" t="s">
        <v>76</v>
      </c>
      <c r="F26" s="47">
        <v>136.99</v>
      </c>
      <c r="G26" s="45" t="s">
        <v>2220</v>
      </c>
      <c r="H26" s="45" t="s">
        <v>53</v>
      </c>
      <c r="I26" s="45" t="s">
        <v>2128</v>
      </c>
      <c r="J26" s="45" t="s">
        <v>2076</v>
      </c>
      <c r="K26" s="45" t="s">
        <v>2076</v>
      </c>
      <c r="L26" s="45" t="s">
        <v>2076</v>
      </c>
      <c r="M26" s="45" t="s">
        <v>2076</v>
      </c>
      <c r="N26" s="45" t="s">
        <v>2113</v>
      </c>
      <c r="O26" s="45" t="s">
        <v>2076</v>
      </c>
      <c r="P26" s="45">
        <v>9</v>
      </c>
      <c r="Q26" s="48">
        <v>11</v>
      </c>
      <c r="R26" s="45" t="s">
        <v>2221</v>
      </c>
      <c r="S26" s="45" t="s">
        <v>2130</v>
      </c>
      <c r="T26" t="s">
        <v>2100</v>
      </c>
      <c r="U26">
        <v>30</v>
      </c>
      <c r="V26" s="49">
        <v>143.99</v>
      </c>
      <c r="W26" t="s">
        <v>2200</v>
      </c>
      <c r="X26" t="s">
        <v>2076</v>
      </c>
      <c r="Y26" t="s">
        <v>2076</v>
      </c>
      <c r="Z26" t="s">
        <v>2076</v>
      </c>
      <c r="AA26" t="s">
        <v>2076</v>
      </c>
      <c r="AB26" s="18" t="s">
        <v>2222</v>
      </c>
      <c r="AC26" s="18" t="s">
        <v>2223</v>
      </c>
      <c r="AD26" s="18" t="s">
        <v>2224</v>
      </c>
      <c r="AE26" s="18" t="s">
        <v>2105</v>
      </c>
      <c r="AF26" s="51" t="s">
        <v>2025</v>
      </c>
      <c r="AG26" s="18" t="s">
        <v>2086</v>
      </c>
      <c r="AH26" s="19">
        <v>149.99</v>
      </c>
      <c r="AI26" s="18" t="s">
        <v>2087</v>
      </c>
      <c r="AJ26" s="18" t="s">
        <v>2134</v>
      </c>
      <c r="AK26" s="18" t="s">
        <v>2122</v>
      </c>
      <c r="AL26" s="18" t="s">
        <v>2135</v>
      </c>
      <c r="AM26" s="18" t="s">
        <v>2124</v>
      </c>
      <c r="AN26" s="18" t="s">
        <v>2136</v>
      </c>
      <c r="AO26" s="18" t="s">
        <v>2076</v>
      </c>
      <c r="AP26" s="18" t="s">
        <v>2076</v>
      </c>
      <c r="AQ26" s="18" t="s">
        <v>2076</v>
      </c>
      <c r="AR26" s="18" t="s">
        <v>2076</v>
      </c>
      <c r="AS26" s="18" t="s">
        <v>2076</v>
      </c>
      <c r="AT26" s="18" t="s">
        <v>2076</v>
      </c>
      <c r="AU26" s="18">
        <f>COUNTIF(Offers!$B$14:$B$2024,A26)</f>
        <v>1</v>
      </c>
      <c r="AV26" s="19">
        <f>_xlfn.MINIFS(Offers!$Q$14:$Q$2024,Offers!$B$14:$B$2024,A26)</f>
        <v>136.99</v>
      </c>
      <c r="AW26" s="18">
        <f>COUNTIFS(Offers!$B$14:$B$2024,A26,Offers!$L$14:$L$2024,"&lt;&gt;New")</f>
        <v>0</v>
      </c>
    </row>
    <row r="27" spans="1:49" ht="15.75" customHeight="1" x14ac:dyDescent="0.35">
      <c r="A27" s="45" t="s">
        <v>2225</v>
      </c>
      <c r="B27" s="45" t="s">
        <v>68</v>
      </c>
      <c r="C27" s="45" t="s">
        <v>6</v>
      </c>
      <c r="D27" s="45" t="s">
        <v>2094</v>
      </c>
      <c r="E27" s="46" t="s">
        <v>77</v>
      </c>
      <c r="F27" s="47">
        <v>153.99</v>
      </c>
      <c r="G27" s="45" t="s">
        <v>2226</v>
      </c>
      <c r="H27" s="45" t="s">
        <v>53</v>
      </c>
      <c r="I27" s="45" t="s">
        <v>2128</v>
      </c>
      <c r="J27" s="45" t="s">
        <v>2076</v>
      </c>
      <c r="K27" s="45" t="s">
        <v>2076</v>
      </c>
      <c r="L27" s="45" t="s">
        <v>2076</v>
      </c>
      <c r="M27" s="45" t="s">
        <v>2076</v>
      </c>
      <c r="N27" s="45" t="s">
        <v>2113</v>
      </c>
      <c r="O27" s="45" t="s">
        <v>2076</v>
      </c>
      <c r="P27" s="45">
        <v>7</v>
      </c>
      <c r="Q27" s="48">
        <v>9</v>
      </c>
      <c r="R27" s="45" t="s">
        <v>2227</v>
      </c>
      <c r="S27" s="45" t="s">
        <v>2115</v>
      </c>
      <c r="T27" t="s">
        <v>2080</v>
      </c>
      <c r="U27">
        <v>30</v>
      </c>
      <c r="V27" s="49">
        <v>166.99</v>
      </c>
      <c r="W27" t="s">
        <v>2228</v>
      </c>
      <c r="X27" t="s">
        <v>2076</v>
      </c>
      <c r="Y27" t="s">
        <v>2076</v>
      </c>
      <c r="Z27" t="s">
        <v>2076</v>
      </c>
      <c r="AA27" t="s">
        <v>2076</v>
      </c>
      <c r="AB27" s="18" t="s">
        <v>2229</v>
      </c>
      <c r="AC27" s="18" t="s">
        <v>2230</v>
      </c>
      <c r="AD27" s="18" t="s">
        <v>2224</v>
      </c>
      <c r="AE27" s="18" t="s">
        <v>2180</v>
      </c>
      <c r="AF27" s="53" t="s">
        <v>2026</v>
      </c>
      <c r="AG27" s="18" t="s">
        <v>2086</v>
      </c>
      <c r="AH27" s="19">
        <v>245.99</v>
      </c>
      <c r="AI27" s="18" t="s">
        <v>2106</v>
      </c>
      <c r="AJ27" s="18" t="s">
        <v>2121</v>
      </c>
      <c r="AK27" s="18" t="s">
        <v>2231</v>
      </c>
      <c r="AL27" s="18" t="s">
        <v>2123</v>
      </c>
      <c r="AM27" s="18" t="s">
        <v>2161</v>
      </c>
      <c r="AN27" s="18" t="s">
        <v>2136</v>
      </c>
      <c r="AO27" s="18" t="s">
        <v>2076</v>
      </c>
      <c r="AP27" s="18" t="s">
        <v>2076</v>
      </c>
      <c r="AQ27" s="18" t="s">
        <v>2076</v>
      </c>
      <c r="AR27" s="18" t="s">
        <v>2076</v>
      </c>
      <c r="AS27" s="18" t="s">
        <v>2076</v>
      </c>
      <c r="AT27" s="18" t="s">
        <v>2076</v>
      </c>
      <c r="AU27" s="18">
        <f>COUNTIF(Offers!$B$14:$B$2024,A27)</f>
        <v>2</v>
      </c>
      <c r="AV27" s="19">
        <f>_xlfn.MINIFS(Offers!$Q$14:$Q$2024,Offers!$B$14:$B$2024,A27)</f>
        <v>137.99</v>
      </c>
      <c r="AW27" s="18">
        <f>COUNTIFS(Offers!$B$14:$B$2024,A27,Offers!$L$14:$L$2024,"&lt;&gt;New")</f>
        <v>0</v>
      </c>
    </row>
    <row r="28" spans="1:49" ht="15.75" customHeight="1" x14ac:dyDescent="0.35">
      <c r="A28" s="45" t="s">
        <v>2232</v>
      </c>
      <c r="B28" s="45" t="s">
        <v>68</v>
      </c>
      <c r="C28" s="45" t="s">
        <v>6</v>
      </c>
      <c r="D28" s="45" t="s">
        <v>2094</v>
      </c>
      <c r="E28" s="46" t="s">
        <v>78</v>
      </c>
      <c r="F28" s="47">
        <v>183.99</v>
      </c>
      <c r="G28" s="45" t="s">
        <v>2233</v>
      </c>
      <c r="H28" s="45" t="s">
        <v>53</v>
      </c>
      <c r="I28" s="45" t="s">
        <v>2096</v>
      </c>
      <c r="J28" s="45" t="s">
        <v>2076</v>
      </c>
      <c r="K28" s="45" t="s">
        <v>2076</v>
      </c>
      <c r="L28" s="45" t="s">
        <v>2076</v>
      </c>
      <c r="M28" s="45" t="s">
        <v>2076</v>
      </c>
      <c r="N28" s="45" t="s">
        <v>2097</v>
      </c>
      <c r="O28" s="45" t="s">
        <v>2076</v>
      </c>
      <c r="P28" s="45" t="s">
        <v>2076</v>
      </c>
      <c r="Q28" s="48">
        <v>40</v>
      </c>
      <c r="R28" s="45" t="s">
        <v>2234</v>
      </c>
      <c r="S28" s="45" t="s">
        <v>2099</v>
      </c>
      <c r="T28" t="s">
        <v>2080</v>
      </c>
      <c r="U28">
        <v>30</v>
      </c>
      <c r="V28" s="49">
        <v>200.99</v>
      </c>
      <c r="W28" t="s">
        <v>2235</v>
      </c>
      <c r="X28" t="s">
        <v>2076</v>
      </c>
      <c r="Y28" t="s">
        <v>2076</v>
      </c>
      <c r="Z28" t="s">
        <v>2076</v>
      </c>
      <c r="AA28" t="s">
        <v>2076</v>
      </c>
      <c r="AB28" s="18" t="s">
        <v>2209</v>
      </c>
      <c r="AC28" s="18" t="s">
        <v>2236</v>
      </c>
      <c r="AD28" s="18" t="s">
        <v>2084</v>
      </c>
      <c r="AE28" s="18" t="s">
        <v>2105</v>
      </c>
      <c r="AF28" s="51" t="s">
        <v>2025</v>
      </c>
      <c r="AG28" s="18" t="s">
        <v>2086</v>
      </c>
      <c r="AH28" s="19">
        <v>295.99</v>
      </c>
      <c r="AI28" s="18" t="s">
        <v>2106</v>
      </c>
      <c r="AJ28" s="18" t="s">
        <v>2107</v>
      </c>
      <c r="AK28" s="18" t="s">
        <v>2108</v>
      </c>
      <c r="AL28" s="18" t="s">
        <v>2237</v>
      </c>
      <c r="AM28" s="18" t="s">
        <v>2088</v>
      </c>
      <c r="AN28" s="18" t="s">
        <v>2092</v>
      </c>
      <c r="AO28" s="18" t="s">
        <v>2076</v>
      </c>
      <c r="AP28" s="18" t="s">
        <v>2076</v>
      </c>
      <c r="AQ28" s="18" t="s">
        <v>2076</v>
      </c>
      <c r="AR28" s="18" t="s">
        <v>2076</v>
      </c>
      <c r="AS28" s="18" t="s">
        <v>2076</v>
      </c>
      <c r="AT28" s="18" t="s">
        <v>2076</v>
      </c>
      <c r="AU28" s="18">
        <f>COUNTIF(Offers!$B$14:$B$2024,A28)</f>
        <v>2</v>
      </c>
      <c r="AV28" s="19">
        <f>_xlfn.MINIFS(Offers!$Q$14:$Q$2024,Offers!$B$14:$B$2024,A28)</f>
        <v>168.99</v>
      </c>
      <c r="AW28" s="18">
        <f>COUNTIFS(Offers!$B$14:$B$2024,A28,Offers!$L$14:$L$2024,"&lt;&gt;New")</f>
        <v>0</v>
      </c>
    </row>
    <row r="29" spans="1:49" ht="15.75" customHeight="1" x14ac:dyDescent="0.35">
      <c r="A29" s="45" t="s">
        <v>2238</v>
      </c>
      <c r="B29" s="45" t="s">
        <v>68</v>
      </c>
      <c r="C29" s="45" t="s">
        <v>6</v>
      </c>
      <c r="D29" s="45" t="s">
        <v>2073</v>
      </c>
      <c r="E29" s="46" t="s">
        <v>79</v>
      </c>
      <c r="F29" s="47">
        <v>213.99</v>
      </c>
      <c r="G29" s="45" t="s">
        <v>2239</v>
      </c>
      <c r="H29" s="45" t="s">
        <v>53</v>
      </c>
      <c r="I29" s="45" t="s">
        <v>2096</v>
      </c>
      <c r="J29" s="45" t="s">
        <v>2076</v>
      </c>
      <c r="K29" s="45" t="s">
        <v>2076</v>
      </c>
      <c r="L29" s="45" t="s">
        <v>2076</v>
      </c>
      <c r="M29" s="45" t="s">
        <v>2076</v>
      </c>
      <c r="N29" s="45" t="s">
        <v>2184</v>
      </c>
      <c r="O29" s="45" t="s">
        <v>2076</v>
      </c>
      <c r="P29" s="45" t="s">
        <v>2076</v>
      </c>
      <c r="Q29" s="48">
        <v>361</v>
      </c>
      <c r="R29" s="45" t="s">
        <v>2240</v>
      </c>
      <c r="S29" s="45" t="s">
        <v>2186</v>
      </c>
      <c r="T29" t="s">
        <v>2080</v>
      </c>
      <c r="U29">
        <v>30</v>
      </c>
      <c r="V29" s="49">
        <v>225.99</v>
      </c>
      <c r="W29" t="s">
        <v>2241</v>
      </c>
      <c r="X29" t="s">
        <v>2076</v>
      </c>
      <c r="Y29" t="s">
        <v>2076</v>
      </c>
      <c r="Z29" t="s">
        <v>2076</v>
      </c>
      <c r="AA29" t="s">
        <v>2076</v>
      </c>
      <c r="AB29" s="18" t="s">
        <v>2209</v>
      </c>
      <c r="AC29" s="18" t="s">
        <v>2242</v>
      </c>
      <c r="AD29" s="18" t="s">
        <v>2171</v>
      </c>
      <c r="AE29" s="18" t="s">
        <v>2085</v>
      </c>
      <c r="AF29" s="51" t="s">
        <v>2025</v>
      </c>
      <c r="AG29" s="18" t="s">
        <v>2086</v>
      </c>
      <c r="AH29" s="19">
        <v>226.99</v>
      </c>
      <c r="AI29" s="18" t="s">
        <v>2087</v>
      </c>
      <c r="AJ29" s="18" t="s">
        <v>2107</v>
      </c>
      <c r="AK29" s="18" t="s">
        <v>2108</v>
      </c>
      <c r="AL29" s="18" t="s">
        <v>2149</v>
      </c>
      <c r="AM29" s="18" t="s">
        <v>2088</v>
      </c>
      <c r="AN29" s="18" t="s">
        <v>2092</v>
      </c>
      <c r="AO29" s="18" t="s">
        <v>2076</v>
      </c>
      <c r="AP29" s="18" t="s">
        <v>2076</v>
      </c>
      <c r="AQ29" s="18" t="s">
        <v>2076</v>
      </c>
      <c r="AR29" s="18" t="s">
        <v>2076</v>
      </c>
      <c r="AS29" s="18" t="s">
        <v>2076</v>
      </c>
      <c r="AT29" s="18" t="s">
        <v>2076</v>
      </c>
      <c r="AU29" s="18">
        <f>COUNTIF(Offers!$B$14:$B$2024,A29)</f>
        <v>2</v>
      </c>
      <c r="AV29" s="19">
        <f>_xlfn.MINIFS(Offers!$Q$14:$Q$2024,Offers!$B$14:$B$2024,A29)</f>
        <v>143.99</v>
      </c>
      <c r="AW29" s="18">
        <f>COUNTIFS(Offers!$B$14:$B$2024,A29,Offers!$L$14:$L$2024,"&lt;&gt;New")</f>
        <v>1</v>
      </c>
    </row>
    <row r="30" spans="1:49" ht="15.75" customHeight="1" x14ac:dyDescent="0.35">
      <c r="A30" s="45" t="s">
        <v>2243</v>
      </c>
      <c r="B30" s="45" t="s">
        <v>68</v>
      </c>
      <c r="C30" s="45" t="s">
        <v>6</v>
      </c>
      <c r="D30" s="45" t="s">
        <v>2073</v>
      </c>
      <c r="E30" s="46" t="s">
        <v>80</v>
      </c>
      <c r="F30" s="47">
        <v>265.99</v>
      </c>
      <c r="G30" s="45" t="s">
        <v>2244</v>
      </c>
      <c r="H30" s="45" t="s">
        <v>53</v>
      </c>
      <c r="I30" s="45" t="s">
        <v>2140</v>
      </c>
      <c r="J30" s="45" t="s">
        <v>2076</v>
      </c>
      <c r="K30" s="45" t="s">
        <v>2076</v>
      </c>
      <c r="L30" s="45" t="s">
        <v>2076</v>
      </c>
      <c r="M30" s="45" t="s">
        <v>2076</v>
      </c>
      <c r="N30" s="45" t="s">
        <v>2165</v>
      </c>
      <c r="O30" s="45" t="s">
        <v>2076</v>
      </c>
      <c r="P30" s="45">
        <v>26</v>
      </c>
      <c r="Q30" s="48">
        <v>276</v>
      </c>
      <c r="R30" s="45" t="s">
        <v>2245</v>
      </c>
      <c r="S30" s="45" t="s">
        <v>2167</v>
      </c>
      <c r="T30" t="s">
        <v>2100</v>
      </c>
      <c r="U30">
        <v>30</v>
      </c>
      <c r="V30" s="49">
        <v>284.99</v>
      </c>
      <c r="W30" t="s">
        <v>2246</v>
      </c>
      <c r="X30" t="s">
        <v>2076</v>
      </c>
      <c r="Y30" t="s">
        <v>2076</v>
      </c>
      <c r="Z30" t="s">
        <v>2076</v>
      </c>
      <c r="AA30" t="s">
        <v>2076</v>
      </c>
      <c r="AB30" s="18" t="s">
        <v>2209</v>
      </c>
      <c r="AC30" s="18" t="s">
        <v>2247</v>
      </c>
      <c r="AD30" s="18" t="s">
        <v>2120</v>
      </c>
      <c r="AE30" s="18" t="s">
        <v>2085</v>
      </c>
      <c r="AF30" s="51" t="s">
        <v>2025</v>
      </c>
      <c r="AG30" s="18" t="s">
        <v>2086</v>
      </c>
      <c r="AH30" s="19">
        <v>284.99</v>
      </c>
      <c r="AI30" s="18" t="s">
        <v>2087</v>
      </c>
      <c r="AJ30" s="18" t="s">
        <v>2121</v>
      </c>
      <c r="AK30" s="18" t="s">
        <v>2122</v>
      </c>
      <c r="AL30" s="18" t="s">
        <v>2090</v>
      </c>
      <c r="AM30" s="18" t="s">
        <v>2124</v>
      </c>
      <c r="AN30" s="18" t="s">
        <v>2092</v>
      </c>
      <c r="AO30" s="18" t="s">
        <v>2076</v>
      </c>
      <c r="AP30" s="18" t="s">
        <v>2076</v>
      </c>
      <c r="AQ30" s="18" t="s">
        <v>2076</v>
      </c>
      <c r="AR30" s="18" t="s">
        <v>2076</v>
      </c>
      <c r="AS30" s="18" t="s">
        <v>2076</v>
      </c>
      <c r="AT30" s="18" t="s">
        <v>2076</v>
      </c>
      <c r="AU30" s="18">
        <f>COUNTIF(Offers!$B$14:$B$2024,A30)</f>
        <v>1</v>
      </c>
      <c r="AV30" s="19">
        <f>_xlfn.MINIFS(Offers!$Q$14:$Q$2024,Offers!$B$14:$B$2024,A30)</f>
        <v>265.99</v>
      </c>
      <c r="AW30" s="18">
        <f>COUNTIFS(Offers!$B$14:$B$2024,A30,Offers!$L$14:$L$2024,"&lt;&gt;New")</f>
        <v>0</v>
      </c>
    </row>
    <row r="31" spans="1:49" ht="15.75" customHeight="1" x14ac:dyDescent="0.35">
      <c r="A31" s="45" t="s">
        <v>2248</v>
      </c>
      <c r="B31" s="45" t="s">
        <v>68</v>
      </c>
      <c r="C31" s="45" t="s">
        <v>6</v>
      </c>
      <c r="D31" s="45" t="s">
        <v>2094</v>
      </c>
      <c r="E31" s="46" t="s">
        <v>81</v>
      </c>
      <c r="F31" s="47">
        <v>274.99</v>
      </c>
      <c r="G31" s="45" t="s">
        <v>2249</v>
      </c>
      <c r="H31" s="45" t="s">
        <v>53</v>
      </c>
      <c r="I31" s="45" t="s">
        <v>2140</v>
      </c>
      <c r="J31" s="45" t="s">
        <v>2076</v>
      </c>
      <c r="K31" s="45" t="s">
        <v>2076</v>
      </c>
      <c r="L31" s="45" t="s">
        <v>2076</v>
      </c>
      <c r="M31" s="45" t="s">
        <v>2076</v>
      </c>
      <c r="N31" s="45" t="s">
        <v>2113</v>
      </c>
      <c r="O31" s="45" t="s">
        <v>2076</v>
      </c>
      <c r="P31" s="45">
        <v>11</v>
      </c>
      <c r="Q31" s="48">
        <v>2</v>
      </c>
      <c r="R31" s="45" t="s">
        <v>2250</v>
      </c>
      <c r="S31" s="45" t="s">
        <v>2251</v>
      </c>
      <c r="T31" t="s">
        <v>2080</v>
      </c>
      <c r="U31">
        <v>30</v>
      </c>
      <c r="V31" s="49">
        <v>287.99</v>
      </c>
      <c r="W31" t="s">
        <v>2176</v>
      </c>
      <c r="X31" t="s">
        <v>2076</v>
      </c>
      <c r="Y31" t="s">
        <v>2076</v>
      </c>
      <c r="Z31" t="s">
        <v>2076</v>
      </c>
      <c r="AA31" t="s">
        <v>2076</v>
      </c>
      <c r="AB31" s="18" t="s">
        <v>2252</v>
      </c>
      <c r="AC31" s="18" t="s">
        <v>2253</v>
      </c>
      <c r="AD31" s="18" t="s">
        <v>2254</v>
      </c>
      <c r="AE31" s="18" t="s">
        <v>2085</v>
      </c>
      <c r="AF31" s="53" t="s">
        <v>2026</v>
      </c>
      <c r="AG31" s="18" t="s">
        <v>2086</v>
      </c>
      <c r="AH31" s="19">
        <v>287.99</v>
      </c>
      <c r="AI31" s="18" t="s">
        <v>2087</v>
      </c>
      <c r="AJ31" s="18" t="s">
        <v>2255</v>
      </c>
      <c r="AK31" s="18" t="s">
        <v>2231</v>
      </c>
      <c r="AL31" s="18" t="s">
        <v>2256</v>
      </c>
      <c r="AM31" s="18" t="s">
        <v>2088</v>
      </c>
      <c r="AN31" s="18" t="s">
        <v>2092</v>
      </c>
      <c r="AO31" s="18" t="s">
        <v>2076</v>
      </c>
      <c r="AP31" s="18" t="s">
        <v>2076</v>
      </c>
      <c r="AQ31" s="18" t="s">
        <v>2076</v>
      </c>
      <c r="AR31" s="18" t="s">
        <v>2076</v>
      </c>
      <c r="AS31" s="18" t="s">
        <v>2076</v>
      </c>
      <c r="AT31" s="18" t="s">
        <v>2076</v>
      </c>
      <c r="AU31" s="18">
        <f>COUNTIF(Offers!$B$14:$B$2024,A31)</f>
        <v>1</v>
      </c>
      <c r="AV31" s="19">
        <f>_xlfn.MINIFS(Offers!$Q$14:$Q$2024,Offers!$B$14:$B$2024,A31)</f>
        <v>274.99</v>
      </c>
      <c r="AW31" s="18">
        <f>COUNTIFS(Offers!$B$14:$B$2024,A31,Offers!$L$14:$L$2024,"&lt;&gt;New")</f>
        <v>0</v>
      </c>
    </row>
    <row r="32" spans="1:49" ht="15.75" customHeight="1" x14ac:dyDescent="0.35">
      <c r="A32" s="45" t="s">
        <v>2257</v>
      </c>
      <c r="B32" s="45" t="s">
        <v>68</v>
      </c>
      <c r="C32" s="45" t="s">
        <v>6</v>
      </c>
      <c r="D32" s="45" t="s">
        <v>2073</v>
      </c>
      <c r="E32" s="46" t="s">
        <v>82</v>
      </c>
      <c r="F32" s="47">
        <v>341.99</v>
      </c>
      <c r="G32" s="45" t="s">
        <v>2258</v>
      </c>
      <c r="H32" s="45" t="s">
        <v>53</v>
      </c>
      <c r="I32" s="45" t="s">
        <v>2096</v>
      </c>
      <c r="J32" s="45" t="s">
        <v>2076</v>
      </c>
      <c r="K32" s="45" t="s">
        <v>2076</v>
      </c>
      <c r="L32" s="45" t="s">
        <v>2076</v>
      </c>
      <c r="M32" s="45" t="s">
        <v>2076</v>
      </c>
      <c r="N32" s="45" t="s">
        <v>2191</v>
      </c>
      <c r="O32" s="45" t="s">
        <v>2076</v>
      </c>
      <c r="P32" s="45" t="s">
        <v>2076</v>
      </c>
      <c r="Q32" s="48">
        <v>429</v>
      </c>
      <c r="R32" s="45" t="s">
        <v>2259</v>
      </c>
      <c r="S32" s="45" t="s">
        <v>2193</v>
      </c>
      <c r="T32" t="s">
        <v>2080</v>
      </c>
      <c r="U32">
        <v>30</v>
      </c>
      <c r="V32" s="49">
        <v>392.99</v>
      </c>
      <c r="W32" t="s">
        <v>2187</v>
      </c>
      <c r="X32" t="s">
        <v>2076</v>
      </c>
      <c r="Y32" t="s">
        <v>2076</v>
      </c>
      <c r="Z32" t="s">
        <v>2076</v>
      </c>
      <c r="AA32" t="s">
        <v>2076</v>
      </c>
      <c r="AB32" s="18" t="s">
        <v>2222</v>
      </c>
      <c r="AC32" s="18" t="s">
        <v>2260</v>
      </c>
      <c r="AD32" s="18" t="s">
        <v>2084</v>
      </c>
      <c r="AE32" s="18" t="s">
        <v>2085</v>
      </c>
      <c r="AF32" s="53" t="s">
        <v>2026</v>
      </c>
      <c r="AG32" s="18" t="s">
        <v>2086</v>
      </c>
      <c r="AH32" s="19">
        <v>393.99</v>
      </c>
      <c r="AI32" s="18" t="s">
        <v>2087</v>
      </c>
      <c r="AJ32" s="18" t="s">
        <v>2195</v>
      </c>
      <c r="AK32" s="18" t="s">
        <v>2108</v>
      </c>
      <c r="AL32" s="18" t="s">
        <v>2261</v>
      </c>
      <c r="AM32" s="18" t="s">
        <v>2088</v>
      </c>
      <c r="AN32" s="18" t="s">
        <v>2092</v>
      </c>
      <c r="AO32" s="18" t="s">
        <v>2076</v>
      </c>
      <c r="AP32" s="18" t="s">
        <v>2076</v>
      </c>
      <c r="AQ32" s="18" t="s">
        <v>2076</v>
      </c>
      <c r="AR32" s="18" t="s">
        <v>2076</v>
      </c>
      <c r="AS32" s="18" t="s">
        <v>2076</v>
      </c>
      <c r="AT32" s="18" t="s">
        <v>2076</v>
      </c>
      <c r="AU32" s="18">
        <f>COUNTIF(Offers!$B$14:$B$2024,A32)</f>
        <v>1</v>
      </c>
      <c r="AV32" s="19">
        <f>_xlfn.MINIFS(Offers!$Q$14:$Q$2024,Offers!$B$14:$B$2024,A32)</f>
        <v>341.99</v>
      </c>
      <c r="AW32" s="18">
        <f>COUNTIFS(Offers!$B$14:$B$2024,A32,Offers!$L$14:$L$2024,"&lt;&gt;New")</f>
        <v>0</v>
      </c>
    </row>
    <row r="33" spans="1:49" ht="15.75" customHeight="1" x14ac:dyDescent="0.35">
      <c r="A33" s="45" t="s">
        <v>2262</v>
      </c>
      <c r="B33" s="45" t="s">
        <v>83</v>
      </c>
      <c r="C33" s="45" t="s">
        <v>6</v>
      </c>
      <c r="D33" s="45" t="s">
        <v>2073</v>
      </c>
      <c r="E33" s="46" t="s">
        <v>87</v>
      </c>
      <c r="F33" s="47">
        <v>45.99</v>
      </c>
      <c r="G33" s="45" t="s">
        <v>2263</v>
      </c>
      <c r="H33" s="45" t="s">
        <v>53</v>
      </c>
      <c r="I33" s="45" t="s">
        <v>2075</v>
      </c>
      <c r="J33" s="45" t="s">
        <v>2076</v>
      </c>
      <c r="K33" s="45" t="s">
        <v>2076</v>
      </c>
      <c r="L33" s="45" t="s">
        <v>2076</v>
      </c>
      <c r="M33" s="45" t="s">
        <v>2076</v>
      </c>
      <c r="N33" s="45" t="s">
        <v>2077</v>
      </c>
      <c r="O33" s="45" t="s">
        <v>2076</v>
      </c>
      <c r="P33" s="45">
        <v>22</v>
      </c>
      <c r="Q33" s="48">
        <v>110</v>
      </c>
      <c r="R33" s="45" t="s">
        <v>2264</v>
      </c>
      <c r="S33" s="45" t="s">
        <v>2079</v>
      </c>
      <c r="T33" t="s">
        <v>2080</v>
      </c>
      <c r="U33">
        <v>30</v>
      </c>
      <c r="V33" s="49">
        <v>50.99</v>
      </c>
      <c r="W33" t="s">
        <v>2265</v>
      </c>
      <c r="X33" t="s">
        <v>2076</v>
      </c>
      <c r="Y33" t="s">
        <v>2076</v>
      </c>
      <c r="Z33" t="s">
        <v>2076</v>
      </c>
      <c r="AA33" t="s">
        <v>2076</v>
      </c>
      <c r="AB33" s="18" t="s">
        <v>2266</v>
      </c>
      <c r="AC33" s="18" t="s">
        <v>2267</v>
      </c>
      <c r="AD33" s="18" t="s">
        <v>2268</v>
      </c>
      <c r="AE33" s="18" t="s">
        <v>2085</v>
      </c>
      <c r="AF33" s="55" t="s">
        <v>2023</v>
      </c>
      <c r="AG33" s="18" t="s">
        <v>2086</v>
      </c>
      <c r="AH33" s="19">
        <v>52.99</v>
      </c>
      <c r="AI33" s="18" t="s">
        <v>2087</v>
      </c>
      <c r="AJ33" s="18" t="s">
        <v>2088</v>
      </c>
      <c r="AK33" s="18" t="s">
        <v>2089</v>
      </c>
      <c r="AL33" s="18" t="s">
        <v>2090</v>
      </c>
      <c r="AM33" s="18" t="s">
        <v>2091</v>
      </c>
      <c r="AN33" s="18" t="s">
        <v>2092</v>
      </c>
      <c r="AO33" s="18" t="s">
        <v>2076</v>
      </c>
      <c r="AP33" s="18" t="s">
        <v>2076</v>
      </c>
      <c r="AQ33" s="18" t="s">
        <v>2076</v>
      </c>
      <c r="AR33" s="18" t="s">
        <v>2076</v>
      </c>
      <c r="AS33" s="18" t="s">
        <v>2076</v>
      </c>
      <c r="AT33" s="18" t="s">
        <v>2076</v>
      </c>
      <c r="AU33" s="18">
        <f>COUNTIF(Offers!$B$14:$B$2024,A33)</f>
        <v>1</v>
      </c>
      <c r="AV33" s="19">
        <f>_xlfn.MINIFS(Offers!$Q$14:$Q$2024,Offers!$B$14:$B$2024,A33)</f>
        <v>45.99</v>
      </c>
      <c r="AW33" s="18">
        <f>COUNTIFS(Offers!$B$14:$B$2024,A33,Offers!$L$14:$L$2024,"&lt;&gt;New")</f>
        <v>0</v>
      </c>
    </row>
    <row r="34" spans="1:49" ht="15.75" customHeight="1" x14ac:dyDescent="0.35">
      <c r="A34" s="45" t="s">
        <v>2269</v>
      </c>
      <c r="B34" s="45" t="s">
        <v>83</v>
      </c>
      <c r="C34" s="45" t="s">
        <v>6</v>
      </c>
      <c r="D34" s="45" t="s">
        <v>2094</v>
      </c>
      <c r="E34" s="46" t="s">
        <v>88</v>
      </c>
      <c r="F34" s="47">
        <v>63.99</v>
      </c>
      <c r="G34" s="45" t="s">
        <v>2270</v>
      </c>
      <c r="H34" s="45" t="s">
        <v>53</v>
      </c>
      <c r="I34" s="45" t="s">
        <v>2271</v>
      </c>
      <c r="J34" s="45" t="s">
        <v>2076</v>
      </c>
      <c r="K34" s="45" t="s">
        <v>2076</v>
      </c>
      <c r="L34" s="45" t="s">
        <v>2076</v>
      </c>
      <c r="M34" s="45" t="s">
        <v>2076</v>
      </c>
      <c r="N34" s="45" t="s">
        <v>2113</v>
      </c>
      <c r="O34" s="45" t="s">
        <v>2076</v>
      </c>
      <c r="P34" s="45">
        <v>7</v>
      </c>
      <c r="Q34" s="48">
        <v>5</v>
      </c>
      <c r="R34" s="45" t="s">
        <v>2272</v>
      </c>
      <c r="S34" s="45" t="s">
        <v>2115</v>
      </c>
      <c r="T34" t="s">
        <v>2080</v>
      </c>
      <c r="U34">
        <v>30</v>
      </c>
      <c r="V34" s="49">
        <v>68.989999999999995</v>
      </c>
      <c r="W34" t="s">
        <v>2273</v>
      </c>
      <c r="X34" t="s">
        <v>2076</v>
      </c>
      <c r="Y34" t="s">
        <v>2076</v>
      </c>
      <c r="Z34" t="s">
        <v>2076</v>
      </c>
      <c r="AA34" t="s">
        <v>2076</v>
      </c>
      <c r="AB34" s="18" t="s">
        <v>2274</v>
      </c>
      <c r="AC34" s="18" t="s">
        <v>2275</v>
      </c>
      <c r="AD34" s="18" t="s">
        <v>2268</v>
      </c>
      <c r="AE34" s="18" t="s">
        <v>2085</v>
      </c>
      <c r="AF34" s="55" t="s">
        <v>2023</v>
      </c>
      <c r="AG34" s="18" t="s">
        <v>2086</v>
      </c>
      <c r="AH34" s="19">
        <v>68.989999999999995</v>
      </c>
      <c r="AI34" s="18" t="s">
        <v>2087</v>
      </c>
      <c r="AJ34" s="18" t="s">
        <v>2088</v>
      </c>
      <c r="AK34" s="18" t="s">
        <v>2211</v>
      </c>
      <c r="AL34" s="18" t="s">
        <v>2123</v>
      </c>
      <c r="AM34" s="18" t="s">
        <v>2213</v>
      </c>
      <c r="AN34" s="18" t="s">
        <v>2276</v>
      </c>
      <c r="AO34" s="18" t="s">
        <v>2076</v>
      </c>
      <c r="AP34" s="18" t="s">
        <v>2076</v>
      </c>
      <c r="AQ34" s="18" t="s">
        <v>2076</v>
      </c>
      <c r="AR34" s="18" t="s">
        <v>2076</v>
      </c>
      <c r="AS34" s="18" t="s">
        <v>2076</v>
      </c>
      <c r="AT34" s="18" t="s">
        <v>2076</v>
      </c>
      <c r="AU34" s="18">
        <f>COUNTIF(Offers!$B$14:$B$2024,A34)</f>
        <v>1</v>
      </c>
      <c r="AV34" s="19">
        <f>_xlfn.MINIFS(Offers!$Q$14:$Q$2024,Offers!$B$14:$B$2024,A34)</f>
        <v>63.99</v>
      </c>
      <c r="AW34" s="18">
        <f>COUNTIFS(Offers!$B$14:$B$2024,A34,Offers!$L$14:$L$2024,"&lt;&gt;New")</f>
        <v>0</v>
      </c>
    </row>
    <row r="35" spans="1:49" ht="15.75" customHeight="1" x14ac:dyDescent="0.35">
      <c r="A35" s="45" t="s">
        <v>2277</v>
      </c>
      <c r="B35" s="45" t="s">
        <v>83</v>
      </c>
      <c r="C35" s="45" t="s">
        <v>6</v>
      </c>
      <c r="D35" s="45" t="s">
        <v>2073</v>
      </c>
      <c r="E35" s="46" t="s">
        <v>89</v>
      </c>
      <c r="F35" s="47">
        <v>132.99</v>
      </c>
      <c r="G35" s="45" t="s">
        <v>2278</v>
      </c>
      <c r="H35" s="45" t="s">
        <v>53</v>
      </c>
      <c r="I35" s="45" t="s">
        <v>2153</v>
      </c>
      <c r="J35" s="45" t="s">
        <v>2076</v>
      </c>
      <c r="K35" s="45" t="s">
        <v>2076</v>
      </c>
      <c r="L35" s="45" t="s">
        <v>2076</v>
      </c>
      <c r="M35" s="45" t="s">
        <v>2076</v>
      </c>
      <c r="N35" s="45" t="s">
        <v>2154</v>
      </c>
      <c r="O35" s="45" t="s">
        <v>2076</v>
      </c>
      <c r="P35" s="45">
        <v>7</v>
      </c>
      <c r="Q35" s="48">
        <v>26</v>
      </c>
      <c r="R35" s="45" t="s">
        <v>2279</v>
      </c>
      <c r="S35" s="45" t="s">
        <v>2156</v>
      </c>
      <c r="T35" t="s">
        <v>2080</v>
      </c>
      <c r="U35">
        <v>30</v>
      </c>
      <c r="V35" s="49">
        <v>149.99</v>
      </c>
      <c r="W35" t="s">
        <v>2280</v>
      </c>
      <c r="X35" t="s">
        <v>2076</v>
      </c>
      <c r="Y35" t="s">
        <v>2076</v>
      </c>
      <c r="Z35" t="s">
        <v>2076</v>
      </c>
      <c r="AA35" t="s">
        <v>2076</v>
      </c>
      <c r="AB35" s="18" t="s">
        <v>2281</v>
      </c>
      <c r="AC35" s="18" t="s">
        <v>2282</v>
      </c>
      <c r="AD35" s="18" t="s">
        <v>2254</v>
      </c>
      <c r="AE35" s="18" t="s">
        <v>2105</v>
      </c>
      <c r="AF35" s="51" t="s">
        <v>2025</v>
      </c>
      <c r="AG35" s="18" t="s">
        <v>2086</v>
      </c>
      <c r="AH35" s="19">
        <v>222.99</v>
      </c>
      <c r="AI35" s="18" t="s">
        <v>2106</v>
      </c>
      <c r="AJ35" s="18" t="s">
        <v>2134</v>
      </c>
      <c r="AK35" s="18" t="s">
        <v>2089</v>
      </c>
      <c r="AL35" s="18" t="s">
        <v>2160</v>
      </c>
      <c r="AM35" s="18" t="s">
        <v>2124</v>
      </c>
      <c r="AN35" s="18" t="s">
        <v>2162</v>
      </c>
      <c r="AO35" s="18" t="s">
        <v>2076</v>
      </c>
      <c r="AP35" s="18" t="s">
        <v>2076</v>
      </c>
      <c r="AQ35" s="18" t="s">
        <v>2076</v>
      </c>
      <c r="AR35" s="18" t="s">
        <v>2076</v>
      </c>
      <c r="AS35" s="18" t="s">
        <v>2076</v>
      </c>
      <c r="AT35" s="18" t="s">
        <v>2076</v>
      </c>
      <c r="AU35" s="18">
        <f>COUNTIF(Offers!$B$14:$B$2024,A35)</f>
        <v>4</v>
      </c>
      <c r="AV35" s="19">
        <f>_xlfn.MINIFS(Offers!$Q$14:$Q$2024,Offers!$B$14:$B$2024,A35)</f>
        <v>46.99</v>
      </c>
      <c r="AW35" s="18">
        <f>COUNTIFS(Offers!$B$14:$B$2024,A35,Offers!$L$14:$L$2024,"&lt;&gt;New")</f>
        <v>2</v>
      </c>
    </row>
    <row r="36" spans="1:49" ht="15.75" customHeight="1" x14ac:dyDescent="0.35">
      <c r="A36" s="45" t="s">
        <v>2283</v>
      </c>
      <c r="B36" s="45" t="s">
        <v>83</v>
      </c>
      <c r="C36" s="45" t="s">
        <v>6</v>
      </c>
      <c r="D36" s="45" t="s">
        <v>2094</v>
      </c>
      <c r="E36" s="46" t="s">
        <v>90</v>
      </c>
      <c r="F36" s="47">
        <v>161.99</v>
      </c>
      <c r="G36" s="45" t="s">
        <v>2284</v>
      </c>
      <c r="H36" s="45" t="s">
        <v>53</v>
      </c>
      <c r="I36" s="45" t="s">
        <v>2140</v>
      </c>
      <c r="J36" s="45" t="s">
        <v>2076</v>
      </c>
      <c r="K36" s="45" t="s">
        <v>2076</v>
      </c>
      <c r="L36" s="45" t="s">
        <v>2076</v>
      </c>
      <c r="M36" s="45" t="s">
        <v>2076</v>
      </c>
      <c r="N36" s="45" t="s">
        <v>2113</v>
      </c>
      <c r="O36" s="45" t="s">
        <v>2076</v>
      </c>
      <c r="P36" s="45">
        <v>9</v>
      </c>
      <c r="Q36" s="48">
        <v>3</v>
      </c>
      <c r="R36" s="45" t="s">
        <v>2285</v>
      </c>
      <c r="S36" s="45" t="s">
        <v>2251</v>
      </c>
      <c r="T36" t="s">
        <v>2080</v>
      </c>
      <c r="U36">
        <v>30</v>
      </c>
      <c r="V36" s="49">
        <v>183.99</v>
      </c>
      <c r="W36" t="s">
        <v>2168</v>
      </c>
      <c r="X36" t="s">
        <v>2076</v>
      </c>
      <c r="Y36" t="s">
        <v>2076</v>
      </c>
      <c r="Z36" t="s">
        <v>2076</v>
      </c>
      <c r="AA36" t="s">
        <v>2076</v>
      </c>
      <c r="AB36" s="18" t="s">
        <v>2286</v>
      </c>
      <c r="AC36" s="18" t="s">
        <v>2287</v>
      </c>
      <c r="AD36" s="18" t="s">
        <v>2224</v>
      </c>
      <c r="AE36" s="18" t="s">
        <v>2180</v>
      </c>
      <c r="AF36" s="51" t="s">
        <v>2025</v>
      </c>
      <c r="AG36" s="18" t="s">
        <v>2086</v>
      </c>
      <c r="AH36" s="19">
        <v>245.99</v>
      </c>
      <c r="AI36" s="18" t="s">
        <v>2106</v>
      </c>
      <c r="AJ36" s="18" t="s">
        <v>2255</v>
      </c>
      <c r="AK36" s="18" t="s">
        <v>2122</v>
      </c>
      <c r="AL36" s="18" t="s">
        <v>2256</v>
      </c>
      <c r="AM36" s="18" t="s">
        <v>2088</v>
      </c>
      <c r="AN36" s="18" t="s">
        <v>2092</v>
      </c>
      <c r="AO36" s="18" t="s">
        <v>2076</v>
      </c>
      <c r="AP36" s="18" t="s">
        <v>2076</v>
      </c>
      <c r="AQ36" s="18" t="s">
        <v>2076</v>
      </c>
      <c r="AR36" s="18" t="s">
        <v>2076</v>
      </c>
      <c r="AS36" s="18" t="s">
        <v>2076</v>
      </c>
      <c r="AT36" s="18" t="s">
        <v>2076</v>
      </c>
      <c r="AU36" s="18">
        <f>COUNTIF(Offers!$B$14:$B$2024,A36)</f>
        <v>1</v>
      </c>
      <c r="AV36" s="19">
        <f>_xlfn.MINIFS(Offers!$Q$14:$Q$2024,Offers!$B$14:$B$2024,A36)</f>
        <v>161.99</v>
      </c>
      <c r="AW36" s="18">
        <f>COUNTIFS(Offers!$B$14:$B$2024,A36,Offers!$L$14:$L$2024,"&lt;&gt;New")</f>
        <v>0</v>
      </c>
    </row>
    <row r="37" spans="1:49" ht="15.75" customHeight="1" x14ac:dyDescent="0.35">
      <c r="A37" s="45" t="s">
        <v>2288</v>
      </c>
      <c r="B37" s="45" t="s">
        <v>83</v>
      </c>
      <c r="C37" s="45" t="s">
        <v>6</v>
      </c>
      <c r="D37" s="45" t="s">
        <v>2094</v>
      </c>
      <c r="E37" s="46" t="s">
        <v>91</v>
      </c>
      <c r="F37" s="47">
        <v>166.99</v>
      </c>
      <c r="G37" s="45" t="s">
        <v>2289</v>
      </c>
      <c r="H37" s="45" t="s">
        <v>53</v>
      </c>
      <c r="I37" s="45" t="s">
        <v>2290</v>
      </c>
      <c r="J37" s="45" t="s">
        <v>2076</v>
      </c>
      <c r="K37" s="45" t="s">
        <v>2076</v>
      </c>
      <c r="L37" s="45" t="s">
        <v>2076</v>
      </c>
      <c r="M37" s="45" t="s">
        <v>2076</v>
      </c>
      <c r="N37" s="45" t="s">
        <v>2113</v>
      </c>
      <c r="O37" s="45" t="s">
        <v>2076</v>
      </c>
      <c r="P37" s="45">
        <v>10</v>
      </c>
      <c r="Q37" s="48">
        <v>5</v>
      </c>
      <c r="R37" s="45" t="s">
        <v>2291</v>
      </c>
      <c r="S37" s="45" t="s">
        <v>2175</v>
      </c>
      <c r="T37" t="s">
        <v>2080</v>
      </c>
      <c r="U37">
        <v>30</v>
      </c>
      <c r="V37" s="49">
        <v>180.99</v>
      </c>
      <c r="W37" t="s">
        <v>2292</v>
      </c>
      <c r="X37" t="s">
        <v>2076</v>
      </c>
      <c r="Y37" t="s">
        <v>2076</v>
      </c>
      <c r="Z37" t="s">
        <v>2076</v>
      </c>
      <c r="AA37" t="s">
        <v>2076</v>
      </c>
      <c r="AB37" s="18" t="s">
        <v>2293</v>
      </c>
      <c r="AC37" s="18" t="s">
        <v>2294</v>
      </c>
      <c r="AD37" s="18" t="s">
        <v>2120</v>
      </c>
      <c r="AE37" s="18" t="s">
        <v>2105</v>
      </c>
      <c r="AF37" s="53" t="s">
        <v>2026</v>
      </c>
      <c r="AG37" s="18" t="s">
        <v>2086</v>
      </c>
      <c r="AH37" s="19">
        <v>182.99</v>
      </c>
      <c r="AI37" s="18" t="s">
        <v>2087</v>
      </c>
      <c r="AJ37" s="18" t="s">
        <v>2121</v>
      </c>
      <c r="AK37" s="18" t="s">
        <v>2231</v>
      </c>
      <c r="AL37" s="18" t="s">
        <v>2182</v>
      </c>
      <c r="AM37" s="18" t="s">
        <v>2161</v>
      </c>
      <c r="AN37" s="18" t="s">
        <v>2092</v>
      </c>
      <c r="AO37" s="18" t="s">
        <v>2076</v>
      </c>
      <c r="AP37" s="18" t="s">
        <v>2076</v>
      </c>
      <c r="AQ37" s="18" t="s">
        <v>2076</v>
      </c>
      <c r="AR37" s="18" t="s">
        <v>2076</v>
      </c>
      <c r="AS37" s="18" t="s">
        <v>2076</v>
      </c>
      <c r="AT37" s="18" t="s">
        <v>2076</v>
      </c>
      <c r="AU37" s="18">
        <f>COUNTIF(Offers!$B$14:$B$2024,A37)</f>
        <v>1</v>
      </c>
      <c r="AV37" s="19">
        <f>_xlfn.MINIFS(Offers!$Q$14:$Q$2024,Offers!$B$14:$B$2024,A37)</f>
        <v>166.99</v>
      </c>
      <c r="AW37" s="18">
        <f>COUNTIFS(Offers!$B$14:$B$2024,A37,Offers!$L$14:$L$2024,"&lt;&gt;New")</f>
        <v>0</v>
      </c>
    </row>
    <row r="38" spans="1:49" ht="15.75" customHeight="1" x14ac:dyDescent="0.35">
      <c r="A38" s="45" t="s">
        <v>2295</v>
      </c>
      <c r="B38" s="45" t="s">
        <v>83</v>
      </c>
      <c r="C38" s="45" t="s">
        <v>6</v>
      </c>
      <c r="D38" s="45" t="s">
        <v>2073</v>
      </c>
      <c r="E38" s="46" t="s">
        <v>92</v>
      </c>
      <c r="F38" s="47">
        <v>179.99</v>
      </c>
      <c r="G38" s="45" t="s">
        <v>2296</v>
      </c>
      <c r="H38" s="45" t="s">
        <v>53</v>
      </c>
      <c r="I38" s="45" t="s">
        <v>2140</v>
      </c>
      <c r="J38" s="45" t="s">
        <v>2076</v>
      </c>
      <c r="K38" s="45" t="s">
        <v>2076</v>
      </c>
      <c r="L38" s="45" t="s">
        <v>2076</v>
      </c>
      <c r="M38" s="45" t="s">
        <v>2076</v>
      </c>
      <c r="N38" s="45" t="s">
        <v>2205</v>
      </c>
      <c r="O38" s="45" t="s">
        <v>2076</v>
      </c>
      <c r="P38" s="45">
        <v>55</v>
      </c>
      <c r="Q38" s="48">
        <v>179</v>
      </c>
      <c r="R38" s="45" t="s">
        <v>2297</v>
      </c>
      <c r="S38" s="45" t="s">
        <v>2207</v>
      </c>
      <c r="T38" t="s">
        <v>2080</v>
      </c>
      <c r="U38">
        <v>30</v>
      </c>
      <c r="V38" s="49">
        <v>204.99</v>
      </c>
      <c r="W38" t="s">
        <v>2298</v>
      </c>
      <c r="X38" t="s">
        <v>2076</v>
      </c>
      <c r="Y38" t="s">
        <v>2076</v>
      </c>
      <c r="Z38" t="s">
        <v>2076</v>
      </c>
      <c r="AA38" t="s">
        <v>2076</v>
      </c>
      <c r="AB38" s="18" t="s">
        <v>2299</v>
      </c>
      <c r="AC38" s="18" t="s">
        <v>2300</v>
      </c>
      <c r="AD38" s="18" t="s">
        <v>2268</v>
      </c>
      <c r="AE38" s="18" t="s">
        <v>2105</v>
      </c>
      <c r="AF38" s="51" t="s">
        <v>2025</v>
      </c>
      <c r="AG38" s="18" t="s">
        <v>2086</v>
      </c>
      <c r="AH38" s="19">
        <v>211.99</v>
      </c>
      <c r="AI38" s="18" t="s">
        <v>2087</v>
      </c>
      <c r="AJ38" s="18" t="s">
        <v>2121</v>
      </c>
      <c r="AK38" s="18" t="s">
        <v>2122</v>
      </c>
      <c r="AL38" s="18" t="s">
        <v>2212</v>
      </c>
      <c r="AM38" s="18" t="s">
        <v>2124</v>
      </c>
      <c r="AN38" s="18" t="s">
        <v>2092</v>
      </c>
      <c r="AO38" s="18" t="s">
        <v>2076</v>
      </c>
      <c r="AP38" s="18" t="s">
        <v>2076</v>
      </c>
      <c r="AQ38" s="18" t="s">
        <v>2076</v>
      </c>
      <c r="AR38" s="18" t="s">
        <v>2076</v>
      </c>
      <c r="AS38" s="18" t="s">
        <v>2076</v>
      </c>
      <c r="AT38" s="18" t="s">
        <v>2076</v>
      </c>
      <c r="AU38" s="18">
        <f>COUNTIF(Offers!$B$14:$B$2024,A38)</f>
        <v>1</v>
      </c>
      <c r="AV38" s="19">
        <f>_xlfn.MINIFS(Offers!$Q$14:$Q$2024,Offers!$B$14:$B$2024,A38)</f>
        <v>179.99</v>
      </c>
      <c r="AW38" s="18">
        <f>COUNTIFS(Offers!$B$14:$B$2024,A38,Offers!$L$14:$L$2024,"&lt;&gt;New")</f>
        <v>0</v>
      </c>
    </row>
    <row r="39" spans="1:49" ht="15.75" customHeight="1" x14ac:dyDescent="0.35">
      <c r="A39" s="45" t="s">
        <v>2301</v>
      </c>
      <c r="B39" s="45" t="s">
        <v>83</v>
      </c>
      <c r="C39" s="45" t="s">
        <v>6</v>
      </c>
      <c r="D39" s="45" t="s">
        <v>2073</v>
      </c>
      <c r="E39" s="46" t="s">
        <v>93</v>
      </c>
      <c r="F39" s="47">
        <v>195.99</v>
      </c>
      <c r="G39" s="45" t="s">
        <v>2302</v>
      </c>
      <c r="H39" s="45" t="s">
        <v>53</v>
      </c>
      <c r="I39" s="45" t="s">
        <v>2096</v>
      </c>
      <c r="J39" s="45" t="s">
        <v>2076</v>
      </c>
      <c r="K39" s="45" t="s">
        <v>2076</v>
      </c>
      <c r="L39" s="45" t="s">
        <v>2076</v>
      </c>
      <c r="M39" s="45" t="s">
        <v>2076</v>
      </c>
      <c r="N39" s="45" t="s">
        <v>2184</v>
      </c>
      <c r="O39" s="45" t="s">
        <v>2076</v>
      </c>
      <c r="P39" s="45" t="s">
        <v>2076</v>
      </c>
      <c r="Q39" s="48">
        <v>349</v>
      </c>
      <c r="R39" s="45" t="s">
        <v>2303</v>
      </c>
      <c r="S39" s="45" t="s">
        <v>2186</v>
      </c>
      <c r="T39" t="s">
        <v>2080</v>
      </c>
      <c r="U39">
        <v>30</v>
      </c>
      <c r="V39" s="49">
        <v>222.99</v>
      </c>
      <c r="W39" t="s">
        <v>2304</v>
      </c>
      <c r="X39" t="s">
        <v>2076</v>
      </c>
      <c r="Y39" t="s">
        <v>2076</v>
      </c>
      <c r="Z39" t="s">
        <v>2076</v>
      </c>
      <c r="AA39" t="s">
        <v>2076</v>
      </c>
      <c r="AB39" s="18" t="s">
        <v>2305</v>
      </c>
      <c r="AC39" s="18" t="s">
        <v>2306</v>
      </c>
      <c r="AD39" s="18" t="s">
        <v>2120</v>
      </c>
      <c r="AE39" s="18" t="s">
        <v>2105</v>
      </c>
      <c r="AF39" s="52" t="s">
        <v>2024</v>
      </c>
      <c r="AG39" s="18" t="s">
        <v>2086</v>
      </c>
      <c r="AH39" s="19">
        <v>231.99</v>
      </c>
      <c r="AI39" s="18" t="s">
        <v>2087</v>
      </c>
      <c r="AJ39" s="18" t="s">
        <v>2107</v>
      </c>
      <c r="AK39" s="18" t="s">
        <v>2108</v>
      </c>
      <c r="AL39" s="18" t="s">
        <v>2149</v>
      </c>
      <c r="AM39" s="18" t="s">
        <v>2088</v>
      </c>
      <c r="AN39" s="18" t="s">
        <v>2092</v>
      </c>
      <c r="AO39" s="18" t="s">
        <v>2076</v>
      </c>
      <c r="AP39" s="18" t="s">
        <v>2076</v>
      </c>
      <c r="AQ39" s="18" t="s">
        <v>2076</v>
      </c>
      <c r="AR39" s="18" t="s">
        <v>2076</v>
      </c>
      <c r="AS39" s="18" t="s">
        <v>2076</v>
      </c>
      <c r="AT39" s="18" t="s">
        <v>2076</v>
      </c>
      <c r="AU39" s="18">
        <f>COUNTIF(Offers!$B$14:$B$2024,A39)</f>
        <v>1</v>
      </c>
      <c r="AV39" s="19">
        <f>_xlfn.MINIFS(Offers!$Q$14:$Q$2024,Offers!$B$14:$B$2024,A39)</f>
        <v>195.99</v>
      </c>
      <c r="AW39" s="18">
        <f>COUNTIFS(Offers!$B$14:$B$2024,A39,Offers!$L$14:$L$2024,"&lt;&gt;New")</f>
        <v>0</v>
      </c>
    </row>
    <row r="40" spans="1:49" ht="15.75" customHeight="1" x14ac:dyDescent="0.35">
      <c r="A40" s="45" t="s">
        <v>2307</v>
      </c>
      <c r="B40" s="45" t="s">
        <v>83</v>
      </c>
      <c r="C40" s="45" t="s">
        <v>6</v>
      </c>
      <c r="D40" s="45" t="s">
        <v>2094</v>
      </c>
      <c r="E40" s="46" t="s">
        <v>94</v>
      </c>
      <c r="F40" s="47">
        <v>215.99</v>
      </c>
      <c r="G40" s="45" t="s">
        <v>2308</v>
      </c>
      <c r="H40" s="45" t="s">
        <v>53</v>
      </c>
      <c r="I40" s="45" t="s">
        <v>2271</v>
      </c>
      <c r="J40" s="45" t="s">
        <v>2076</v>
      </c>
      <c r="K40" s="45" t="s">
        <v>2076</v>
      </c>
      <c r="L40" s="45" t="s">
        <v>2076</v>
      </c>
      <c r="M40" s="45" t="s">
        <v>2076</v>
      </c>
      <c r="N40" s="45" t="s">
        <v>2113</v>
      </c>
      <c r="O40" s="45" t="s">
        <v>2076</v>
      </c>
      <c r="P40" s="45">
        <v>6</v>
      </c>
      <c r="Q40" s="48">
        <v>8</v>
      </c>
      <c r="R40" s="45" t="s">
        <v>2309</v>
      </c>
      <c r="S40" s="45" t="s">
        <v>2130</v>
      </c>
      <c r="T40" t="s">
        <v>2080</v>
      </c>
      <c r="U40">
        <v>30</v>
      </c>
      <c r="V40" s="49">
        <v>245.99</v>
      </c>
      <c r="W40" t="s">
        <v>2246</v>
      </c>
      <c r="X40" t="s">
        <v>2076</v>
      </c>
      <c r="Y40" t="s">
        <v>2076</v>
      </c>
      <c r="Z40" t="s">
        <v>2076</v>
      </c>
      <c r="AA40" t="s">
        <v>2076</v>
      </c>
      <c r="AB40" s="18" t="s">
        <v>2310</v>
      </c>
      <c r="AC40" s="18" t="s">
        <v>2311</v>
      </c>
      <c r="AD40" s="18" t="s">
        <v>2179</v>
      </c>
      <c r="AE40" s="18" t="s">
        <v>2105</v>
      </c>
      <c r="AF40" s="53" t="s">
        <v>2026</v>
      </c>
      <c r="AG40" s="18" t="s">
        <v>2086</v>
      </c>
      <c r="AH40" s="19">
        <v>246.99</v>
      </c>
      <c r="AI40" s="18" t="s">
        <v>2087</v>
      </c>
      <c r="AJ40" s="18" t="s">
        <v>2134</v>
      </c>
      <c r="AK40" s="18" t="s">
        <v>2231</v>
      </c>
      <c r="AL40" s="18" t="s">
        <v>2135</v>
      </c>
      <c r="AM40" s="18" t="s">
        <v>2161</v>
      </c>
      <c r="AN40" s="18" t="s">
        <v>2276</v>
      </c>
      <c r="AO40" s="18" t="s">
        <v>2076</v>
      </c>
      <c r="AP40" s="18" t="s">
        <v>2076</v>
      </c>
      <c r="AQ40" s="18" t="s">
        <v>2076</v>
      </c>
      <c r="AR40" s="18" t="s">
        <v>2076</v>
      </c>
      <c r="AS40" s="18" t="s">
        <v>2076</v>
      </c>
      <c r="AT40" s="18" t="s">
        <v>2076</v>
      </c>
      <c r="AU40" s="18">
        <f>COUNTIF(Offers!$B$14:$B$2024,A40)</f>
        <v>1</v>
      </c>
      <c r="AV40" s="19">
        <f>_xlfn.MINIFS(Offers!$Q$14:$Q$2024,Offers!$B$14:$B$2024,A40)</f>
        <v>215.99</v>
      </c>
      <c r="AW40" s="18">
        <f>COUNTIFS(Offers!$B$14:$B$2024,A40,Offers!$L$14:$L$2024,"&lt;&gt;New")</f>
        <v>0</v>
      </c>
    </row>
    <row r="41" spans="1:49" ht="15.75" customHeight="1" x14ac:dyDescent="0.35">
      <c r="A41" s="45" t="s">
        <v>2312</v>
      </c>
      <c r="B41" s="45" t="s">
        <v>83</v>
      </c>
      <c r="C41" s="45" t="s">
        <v>6</v>
      </c>
      <c r="D41" s="45" t="s">
        <v>2138</v>
      </c>
      <c r="E41" s="46" t="s">
        <v>95</v>
      </c>
      <c r="F41" s="47">
        <v>221.99</v>
      </c>
      <c r="G41" s="45" t="s">
        <v>2313</v>
      </c>
      <c r="H41" s="45" t="s">
        <v>53</v>
      </c>
      <c r="I41" s="45" t="s">
        <v>2140</v>
      </c>
      <c r="J41" s="45" t="s">
        <v>2076</v>
      </c>
      <c r="K41" s="45" t="s">
        <v>2076</v>
      </c>
      <c r="L41" s="45" t="s">
        <v>2076</v>
      </c>
      <c r="M41" s="45" t="s">
        <v>2076</v>
      </c>
      <c r="N41" s="45" t="s">
        <v>2141</v>
      </c>
      <c r="O41" s="45" t="s">
        <v>2076</v>
      </c>
      <c r="P41" s="45">
        <v>40</v>
      </c>
      <c r="Q41" s="48">
        <v>376</v>
      </c>
      <c r="R41" s="45" t="s">
        <v>2314</v>
      </c>
      <c r="S41" s="45" t="s">
        <v>2143</v>
      </c>
      <c r="T41" t="s">
        <v>2080</v>
      </c>
      <c r="U41">
        <v>30</v>
      </c>
      <c r="V41" s="49">
        <v>245.99</v>
      </c>
      <c r="W41" t="s">
        <v>2315</v>
      </c>
      <c r="X41" t="s">
        <v>2076</v>
      </c>
      <c r="Y41" t="s">
        <v>2076</v>
      </c>
      <c r="Z41" t="s">
        <v>2076</v>
      </c>
      <c r="AA41" t="s">
        <v>2076</v>
      </c>
      <c r="AB41" s="18" t="s">
        <v>2299</v>
      </c>
      <c r="AC41" s="18" t="s">
        <v>2316</v>
      </c>
      <c r="AD41" s="18" t="s">
        <v>2120</v>
      </c>
      <c r="AE41" s="18" t="s">
        <v>2085</v>
      </c>
      <c r="AF41" s="51" t="s">
        <v>2025</v>
      </c>
      <c r="AG41" s="18" t="s">
        <v>2086</v>
      </c>
      <c r="AH41" s="19">
        <v>250.99</v>
      </c>
      <c r="AI41" s="18" t="s">
        <v>2087</v>
      </c>
      <c r="AJ41" s="18" t="s">
        <v>2121</v>
      </c>
      <c r="AK41" s="18" t="s">
        <v>2317</v>
      </c>
      <c r="AL41" s="18" t="s">
        <v>2149</v>
      </c>
      <c r="AM41" s="18" t="s">
        <v>2318</v>
      </c>
      <c r="AN41" s="18" t="s">
        <v>2092</v>
      </c>
      <c r="AO41" s="18" t="s">
        <v>2076</v>
      </c>
      <c r="AP41" s="18" t="s">
        <v>2076</v>
      </c>
      <c r="AQ41" s="18" t="s">
        <v>2076</v>
      </c>
      <c r="AR41" s="18" t="s">
        <v>2076</v>
      </c>
      <c r="AS41" s="18" t="s">
        <v>2076</v>
      </c>
      <c r="AT41" s="18" t="s">
        <v>2076</v>
      </c>
      <c r="AU41" s="18">
        <f>COUNTIF(Offers!$B$14:$B$2024,A41)</f>
        <v>1</v>
      </c>
      <c r="AV41" s="19">
        <f>_xlfn.MINIFS(Offers!$Q$14:$Q$2024,Offers!$B$14:$B$2024,A41)</f>
        <v>221.99</v>
      </c>
      <c r="AW41" s="18">
        <f>COUNTIFS(Offers!$B$14:$B$2024,A41,Offers!$L$14:$L$2024,"&lt;&gt;New")</f>
        <v>0</v>
      </c>
    </row>
    <row r="42" spans="1:49" ht="15.75" customHeight="1" x14ac:dyDescent="0.35">
      <c r="A42" s="45" t="s">
        <v>2319</v>
      </c>
      <c r="B42" s="45" t="s">
        <v>83</v>
      </c>
      <c r="C42" s="45" t="s">
        <v>6</v>
      </c>
      <c r="D42" s="45" t="s">
        <v>2073</v>
      </c>
      <c r="E42" s="46" t="s">
        <v>96</v>
      </c>
      <c r="F42" s="47">
        <v>1139.99</v>
      </c>
      <c r="G42" s="45" t="s">
        <v>2320</v>
      </c>
      <c r="H42" s="45" t="s">
        <v>53</v>
      </c>
      <c r="I42" s="45" t="s">
        <v>2096</v>
      </c>
      <c r="J42" s="45" t="s">
        <v>2076</v>
      </c>
      <c r="K42" s="45" t="s">
        <v>2076</v>
      </c>
      <c r="L42" s="45" t="s">
        <v>2076</v>
      </c>
      <c r="M42" s="45" t="s">
        <v>2076</v>
      </c>
      <c r="N42" s="45" t="s">
        <v>2191</v>
      </c>
      <c r="O42" s="45" t="s">
        <v>2076</v>
      </c>
      <c r="P42" s="45" t="s">
        <v>2076</v>
      </c>
      <c r="Q42" s="48">
        <v>538</v>
      </c>
      <c r="R42" s="45" t="s">
        <v>2321</v>
      </c>
      <c r="S42" s="45" t="s">
        <v>2193</v>
      </c>
      <c r="T42" t="s">
        <v>2080</v>
      </c>
      <c r="U42">
        <v>30</v>
      </c>
      <c r="V42" s="49">
        <v>1284.99</v>
      </c>
      <c r="W42" t="s">
        <v>2322</v>
      </c>
      <c r="X42" t="s">
        <v>2076</v>
      </c>
      <c r="Y42" t="s">
        <v>2076</v>
      </c>
      <c r="Z42" t="s">
        <v>2076</v>
      </c>
      <c r="AA42" t="s">
        <v>2076</v>
      </c>
      <c r="AB42" s="18" t="s">
        <v>2310</v>
      </c>
      <c r="AC42" s="18" t="s">
        <v>2323</v>
      </c>
      <c r="AD42" s="18" t="s">
        <v>2120</v>
      </c>
      <c r="AE42" s="18" t="s">
        <v>2105</v>
      </c>
      <c r="AF42" s="54" t="s">
        <v>2027</v>
      </c>
      <c r="AG42" s="18" t="s">
        <v>2086</v>
      </c>
      <c r="AH42" s="19">
        <v>1284.99</v>
      </c>
      <c r="AI42" s="18" t="s">
        <v>2087</v>
      </c>
      <c r="AJ42" s="18" t="s">
        <v>2195</v>
      </c>
      <c r="AK42" s="18" t="s">
        <v>2108</v>
      </c>
      <c r="AL42" s="18" t="s">
        <v>2196</v>
      </c>
      <c r="AM42" s="18" t="s">
        <v>2088</v>
      </c>
      <c r="AN42" s="18" t="s">
        <v>2092</v>
      </c>
      <c r="AO42" s="18" t="s">
        <v>2076</v>
      </c>
      <c r="AP42" s="18" t="s">
        <v>2076</v>
      </c>
      <c r="AQ42" s="18" t="s">
        <v>2076</v>
      </c>
      <c r="AR42" s="18" t="s">
        <v>2076</v>
      </c>
      <c r="AS42" s="18" t="s">
        <v>2076</v>
      </c>
      <c r="AT42" s="18" t="s">
        <v>2076</v>
      </c>
      <c r="AU42" s="18">
        <f>COUNTIF(Offers!$B$14:$B$2024,A42)</f>
        <v>3</v>
      </c>
      <c r="AV42" s="19">
        <f>_xlfn.MINIFS(Offers!$Q$14:$Q$2024,Offers!$B$14:$B$2024,A42)</f>
        <v>725.99</v>
      </c>
      <c r="AW42" s="18">
        <f>COUNTIFS(Offers!$B$14:$B$2024,A42,Offers!$L$14:$L$2024,"&lt;&gt;New")</f>
        <v>2</v>
      </c>
    </row>
    <row r="43" spans="1:49" ht="15.75" customHeight="1" x14ac:dyDescent="0.35">
      <c r="A43" s="45" t="s">
        <v>2324</v>
      </c>
      <c r="B43" s="45" t="s">
        <v>98</v>
      </c>
      <c r="C43" s="45" t="s">
        <v>6</v>
      </c>
      <c r="D43" s="45" t="s">
        <v>2073</v>
      </c>
      <c r="E43" s="46" t="s">
        <v>102</v>
      </c>
      <c r="F43" s="47">
        <v>48.99</v>
      </c>
      <c r="G43" s="45" t="s">
        <v>2325</v>
      </c>
      <c r="H43" s="45" t="s">
        <v>53</v>
      </c>
      <c r="I43" s="45" t="s">
        <v>2075</v>
      </c>
      <c r="J43" s="45" t="s">
        <v>2076</v>
      </c>
      <c r="K43" s="45" t="s">
        <v>2076</v>
      </c>
      <c r="L43" s="45" t="s">
        <v>2076</v>
      </c>
      <c r="M43" s="45" t="s">
        <v>2076</v>
      </c>
      <c r="N43" s="45" t="s">
        <v>2077</v>
      </c>
      <c r="O43" s="45" t="s">
        <v>2076</v>
      </c>
      <c r="P43" s="45">
        <v>26</v>
      </c>
      <c r="Q43" s="48">
        <v>137</v>
      </c>
      <c r="R43" s="45" t="s">
        <v>2326</v>
      </c>
      <c r="S43" s="45" t="s">
        <v>2079</v>
      </c>
      <c r="T43" t="s">
        <v>2080</v>
      </c>
      <c r="U43">
        <v>60</v>
      </c>
      <c r="V43" s="49">
        <v>54.99</v>
      </c>
      <c r="W43" t="s">
        <v>2327</v>
      </c>
      <c r="X43" t="s">
        <v>2076</v>
      </c>
      <c r="Y43" t="s">
        <v>2076</v>
      </c>
      <c r="Z43" t="s">
        <v>2076</v>
      </c>
      <c r="AA43" t="s">
        <v>2076</v>
      </c>
      <c r="AB43" s="18" t="s">
        <v>2328</v>
      </c>
      <c r="AC43" s="18" t="s">
        <v>2329</v>
      </c>
      <c r="AD43" s="18" t="s">
        <v>2268</v>
      </c>
      <c r="AE43" s="18" t="s">
        <v>2085</v>
      </c>
      <c r="AF43" s="55" t="s">
        <v>2023</v>
      </c>
      <c r="AG43" s="18" t="s">
        <v>2086</v>
      </c>
      <c r="AH43" s="19">
        <v>57.99</v>
      </c>
      <c r="AI43" s="18" t="s">
        <v>2087</v>
      </c>
      <c r="AJ43" s="18" t="s">
        <v>2088</v>
      </c>
      <c r="AK43" s="18" t="s">
        <v>2089</v>
      </c>
      <c r="AL43" s="18" t="s">
        <v>2090</v>
      </c>
      <c r="AM43" s="18" t="s">
        <v>2091</v>
      </c>
      <c r="AN43" s="18" t="s">
        <v>2092</v>
      </c>
      <c r="AO43" s="18" t="s">
        <v>2076</v>
      </c>
      <c r="AP43" s="18" t="s">
        <v>2076</v>
      </c>
      <c r="AQ43" s="18" t="s">
        <v>2076</v>
      </c>
      <c r="AR43" s="18" t="s">
        <v>2076</v>
      </c>
      <c r="AS43" s="18" t="s">
        <v>2076</v>
      </c>
      <c r="AT43" s="18" t="s">
        <v>2076</v>
      </c>
      <c r="AU43" s="18">
        <f>COUNTIF(Offers!$B$14:$B$2024,A43)</f>
        <v>1</v>
      </c>
      <c r="AV43" s="19">
        <f>_xlfn.MINIFS(Offers!$Q$14:$Q$2024,Offers!$B$14:$B$2024,A43)</f>
        <v>48.99</v>
      </c>
      <c r="AW43" s="18">
        <f>COUNTIFS(Offers!$B$14:$B$2024,A43,Offers!$L$14:$L$2024,"&lt;&gt;New")</f>
        <v>0</v>
      </c>
    </row>
    <row r="44" spans="1:49" ht="15.75" customHeight="1" x14ac:dyDescent="0.35">
      <c r="A44" s="45" t="s">
        <v>2330</v>
      </c>
      <c r="B44" s="45" t="s">
        <v>98</v>
      </c>
      <c r="C44" s="45" t="s">
        <v>6</v>
      </c>
      <c r="D44" s="45" t="s">
        <v>2073</v>
      </c>
      <c r="E44" s="46" t="s">
        <v>103</v>
      </c>
      <c r="F44" s="47">
        <v>72.989999999999995</v>
      </c>
      <c r="G44" s="45" t="s">
        <v>2331</v>
      </c>
      <c r="H44" s="45" t="s">
        <v>53</v>
      </c>
      <c r="I44" s="45" t="s">
        <v>2140</v>
      </c>
      <c r="J44" s="45" t="s">
        <v>2076</v>
      </c>
      <c r="K44" s="45" t="s">
        <v>2076</v>
      </c>
      <c r="L44" s="45" t="s">
        <v>2076</v>
      </c>
      <c r="M44" s="45" t="s">
        <v>2076</v>
      </c>
      <c r="N44" s="45" t="s">
        <v>2205</v>
      </c>
      <c r="O44" s="45" t="s">
        <v>2076</v>
      </c>
      <c r="P44" s="45">
        <v>51</v>
      </c>
      <c r="Q44" s="48">
        <v>168</v>
      </c>
      <c r="R44" s="45" t="s">
        <v>2332</v>
      </c>
      <c r="S44" s="45" t="s">
        <v>2207</v>
      </c>
      <c r="T44" t="s">
        <v>2080</v>
      </c>
      <c r="U44">
        <v>60</v>
      </c>
      <c r="V44" s="49">
        <v>77.989999999999995</v>
      </c>
      <c r="W44" t="s">
        <v>2333</v>
      </c>
      <c r="X44" t="s">
        <v>2076</v>
      </c>
      <c r="Y44" t="s">
        <v>2076</v>
      </c>
      <c r="Z44" t="s">
        <v>2076</v>
      </c>
      <c r="AA44" t="s">
        <v>2076</v>
      </c>
      <c r="AB44" s="18" t="s">
        <v>2334</v>
      </c>
      <c r="AC44" s="18" t="s">
        <v>2335</v>
      </c>
      <c r="AD44" s="18" t="s">
        <v>2147</v>
      </c>
      <c r="AE44" s="18" t="s">
        <v>2105</v>
      </c>
      <c r="AF44" s="55" t="s">
        <v>2023</v>
      </c>
      <c r="AG44" s="18" t="s">
        <v>2086</v>
      </c>
      <c r="AH44" s="19">
        <v>77.989999999999995</v>
      </c>
      <c r="AI44" s="18" t="s">
        <v>2087</v>
      </c>
      <c r="AJ44" s="18" t="s">
        <v>2088</v>
      </c>
      <c r="AK44" s="18" t="s">
        <v>2211</v>
      </c>
      <c r="AL44" s="18" t="s">
        <v>2212</v>
      </c>
      <c r="AM44" s="18" t="s">
        <v>2213</v>
      </c>
      <c r="AN44" s="18" t="s">
        <v>2092</v>
      </c>
      <c r="AO44" s="18" t="s">
        <v>2076</v>
      </c>
      <c r="AP44" s="18" t="s">
        <v>2076</v>
      </c>
      <c r="AQ44" s="18" t="s">
        <v>2076</v>
      </c>
      <c r="AR44" s="18" t="s">
        <v>2076</v>
      </c>
      <c r="AS44" s="18" t="s">
        <v>2076</v>
      </c>
      <c r="AT44" s="18" t="s">
        <v>2076</v>
      </c>
      <c r="AU44" s="18">
        <f>COUNTIF(Offers!$B$14:$B$2024,A44)</f>
        <v>1</v>
      </c>
      <c r="AV44" s="19">
        <f>_xlfn.MINIFS(Offers!$Q$14:$Q$2024,Offers!$B$14:$B$2024,A44)</f>
        <v>72.989999999999995</v>
      </c>
      <c r="AW44" s="18">
        <f>COUNTIFS(Offers!$B$14:$B$2024,A44,Offers!$L$14:$L$2024,"&lt;&gt;New")</f>
        <v>0</v>
      </c>
    </row>
    <row r="45" spans="1:49" ht="15.75" customHeight="1" x14ac:dyDescent="0.35">
      <c r="A45" s="45" t="s">
        <v>2336</v>
      </c>
      <c r="B45" s="45" t="s">
        <v>98</v>
      </c>
      <c r="C45" s="45" t="s">
        <v>6</v>
      </c>
      <c r="D45" s="45" t="s">
        <v>2094</v>
      </c>
      <c r="E45" s="46" t="s">
        <v>104</v>
      </c>
      <c r="F45" s="47">
        <v>115.99</v>
      </c>
      <c r="G45" s="45" t="s">
        <v>2337</v>
      </c>
      <c r="H45" s="45" t="s">
        <v>53</v>
      </c>
      <c r="I45" s="45" t="s">
        <v>2290</v>
      </c>
      <c r="J45" s="45" t="s">
        <v>2076</v>
      </c>
      <c r="K45" s="45" t="s">
        <v>2076</v>
      </c>
      <c r="L45" s="45" t="s">
        <v>2076</v>
      </c>
      <c r="M45" s="45" t="s">
        <v>2076</v>
      </c>
      <c r="N45" s="45" t="s">
        <v>2113</v>
      </c>
      <c r="O45" s="45" t="s">
        <v>2076</v>
      </c>
      <c r="P45" s="45">
        <v>6</v>
      </c>
      <c r="Q45" s="48">
        <v>4</v>
      </c>
      <c r="R45" s="45" t="s">
        <v>2338</v>
      </c>
      <c r="S45" s="45" t="s">
        <v>2175</v>
      </c>
      <c r="T45" t="s">
        <v>2080</v>
      </c>
      <c r="U45">
        <v>60</v>
      </c>
      <c r="V45" s="49">
        <v>128.99</v>
      </c>
      <c r="W45" t="s">
        <v>2265</v>
      </c>
      <c r="X45" t="s">
        <v>2076</v>
      </c>
      <c r="Y45" t="s">
        <v>2076</v>
      </c>
      <c r="Z45" t="s">
        <v>2076</v>
      </c>
      <c r="AA45" t="s">
        <v>2076</v>
      </c>
      <c r="AB45" s="18" t="s">
        <v>2339</v>
      </c>
      <c r="AC45" s="18" t="s">
        <v>2340</v>
      </c>
      <c r="AD45" s="18" t="s">
        <v>2104</v>
      </c>
      <c r="AE45" s="18" t="s">
        <v>2105</v>
      </c>
      <c r="AF45" s="52" t="s">
        <v>2024</v>
      </c>
      <c r="AG45" s="18" t="s">
        <v>2086</v>
      </c>
      <c r="AH45" s="19">
        <v>128.99</v>
      </c>
      <c r="AI45" s="18" t="s">
        <v>2087</v>
      </c>
      <c r="AJ45" s="18" t="s">
        <v>2059</v>
      </c>
      <c r="AK45" s="18" t="s">
        <v>2122</v>
      </c>
      <c r="AL45" s="18" t="s">
        <v>2123</v>
      </c>
      <c r="AM45" s="18" t="s">
        <v>2124</v>
      </c>
      <c r="AN45" s="18" t="s">
        <v>2092</v>
      </c>
      <c r="AO45" s="18" t="s">
        <v>2076</v>
      </c>
      <c r="AP45" s="18" t="s">
        <v>2076</v>
      </c>
      <c r="AQ45" s="18" t="s">
        <v>2076</v>
      </c>
      <c r="AR45" s="18" t="s">
        <v>2076</v>
      </c>
      <c r="AS45" s="18" t="s">
        <v>2076</v>
      </c>
      <c r="AT45" s="18" t="s">
        <v>2076</v>
      </c>
      <c r="AU45" s="18">
        <f>COUNTIF(Offers!$B$14:$B$2024,A45)</f>
        <v>1</v>
      </c>
      <c r="AV45" s="19">
        <f>_xlfn.MINIFS(Offers!$Q$14:$Q$2024,Offers!$B$14:$B$2024,A45)</f>
        <v>115.99</v>
      </c>
      <c r="AW45" s="18">
        <f>COUNTIFS(Offers!$B$14:$B$2024,A45,Offers!$L$14:$L$2024,"&lt;&gt;New")</f>
        <v>0</v>
      </c>
    </row>
    <row r="46" spans="1:49" ht="15.75" customHeight="1" x14ac:dyDescent="0.35">
      <c r="A46" s="45" t="s">
        <v>2341</v>
      </c>
      <c r="B46" s="45" t="s">
        <v>98</v>
      </c>
      <c r="C46" s="45" t="s">
        <v>6</v>
      </c>
      <c r="D46" s="45" t="s">
        <v>2094</v>
      </c>
      <c r="E46" s="46" t="s">
        <v>105</v>
      </c>
      <c r="F46" s="47">
        <v>165.99</v>
      </c>
      <c r="G46" s="45" t="s">
        <v>2342</v>
      </c>
      <c r="H46" s="45" t="s">
        <v>53</v>
      </c>
      <c r="I46" s="45" t="s">
        <v>2096</v>
      </c>
      <c r="J46" s="45" t="s">
        <v>2076</v>
      </c>
      <c r="K46" s="45" t="s">
        <v>2076</v>
      </c>
      <c r="L46" s="45" t="s">
        <v>2076</v>
      </c>
      <c r="M46" s="45" t="s">
        <v>2076</v>
      </c>
      <c r="N46" s="45" t="s">
        <v>2097</v>
      </c>
      <c r="O46" s="45" t="s">
        <v>2076</v>
      </c>
      <c r="P46" s="45" t="s">
        <v>2076</v>
      </c>
      <c r="Q46" s="48">
        <v>40</v>
      </c>
      <c r="R46" s="45" t="s">
        <v>2343</v>
      </c>
      <c r="S46" s="45" t="s">
        <v>2099</v>
      </c>
      <c r="T46" t="s">
        <v>2080</v>
      </c>
      <c r="U46">
        <v>60</v>
      </c>
      <c r="V46" s="49">
        <v>189.99</v>
      </c>
      <c r="W46" t="s">
        <v>2344</v>
      </c>
      <c r="X46" t="s">
        <v>2076</v>
      </c>
      <c r="Y46" t="s">
        <v>2076</v>
      </c>
      <c r="Z46" t="s">
        <v>2076</v>
      </c>
      <c r="AA46" t="s">
        <v>2076</v>
      </c>
      <c r="AB46" s="18" t="s">
        <v>2328</v>
      </c>
      <c r="AC46" s="18" t="s">
        <v>2345</v>
      </c>
      <c r="AD46" s="18" t="s">
        <v>2120</v>
      </c>
      <c r="AE46" s="18" t="s">
        <v>2085</v>
      </c>
      <c r="AF46" s="52" t="s">
        <v>2024</v>
      </c>
      <c r="AG46" s="18" t="s">
        <v>2086</v>
      </c>
      <c r="AH46" s="19">
        <v>195.99</v>
      </c>
      <c r="AI46" s="18" t="s">
        <v>2087</v>
      </c>
      <c r="AJ46" s="18" t="s">
        <v>2107</v>
      </c>
      <c r="AK46" s="18" t="s">
        <v>2108</v>
      </c>
      <c r="AL46" s="18" t="s">
        <v>2346</v>
      </c>
      <c r="AM46" s="18" t="s">
        <v>2088</v>
      </c>
      <c r="AN46" s="18" t="s">
        <v>2092</v>
      </c>
      <c r="AO46" s="18" t="s">
        <v>2076</v>
      </c>
      <c r="AP46" s="18" t="s">
        <v>2076</v>
      </c>
      <c r="AQ46" s="18" t="s">
        <v>2076</v>
      </c>
      <c r="AR46" s="18" t="s">
        <v>2076</v>
      </c>
      <c r="AS46" s="18" t="s">
        <v>2076</v>
      </c>
      <c r="AT46" s="18" t="s">
        <v>2076</v>
      </c>
      <c r="AU46" s="18">
        <f>COUNTIF(Offers!$B$14:$B$2024,A46)</f>
        <v>1</v>
      </c>
      <c r="AV46" s="19">
        <f>_xlfn.MINIFS(Offers!$Q$14:$Q$2024,Offers!$B$14:$B$2024,A46)</f>
        <v>165.99</v>
      </c>
      <c r="AW46" s="18">
        <f>COUNTIFS(Offers!$B$14:$B$2024,A46,Offers!$L$14:$L$2024,"&lt;&gt;New")</f>
        <v>0</v>
      </c>
    </row>
    <row r="47" spans="1:49" ht="15.75" customHeight="1" x14ac:dyDescent="0.35">
      <c r="A47" s="45" t="s">
        <v>2347</v>
      </c>
      <c r="B47" s="45" t="s">
        <v>98</v>
      </c>
      <c r="C47" s="45" t="s">
        <v>6</v>
      </c>
      <c r="D47" s="45" t="s">
        <v>2094</v>
      </c>
      <c r="E47" s="46" t="s">
        <v>106</v>
      </c>
      <c r="F47" s="47">
        <v>171.99</v>
      </c>
      <c r="G47" s="45" t="s">
        <v>2348</v>
      </c>
      <c r="H47" s="45" t="s">
        <v>53</v>
      </c>
      <c r="I47" s="45" t="s">
        <v>2140</v>
      </c>
      <c r="J47" s="45" t="s">
        <v>2076</v>
      </c>
      <c r="K47" s="45" t="s">
        <v>2076</v>
      </c>
      <c r="L47" s="45" t="s">
        <v>2076</v>
      </c>
      <c r="M47" s="45" t="s">
        <v>2076</v>
      </c>
      <c r="N47" s="45" t="s">
        <v>2113</v>
      </c>
      <c r="O47" s="45" t="s">
        <v>2076</v>
      </c>
      <c r="P47" s="45">
        <v>9</v>
      </c>
      <c r="Q47" s="48">
        <v>4</v>
      </c>
      <c r="R47" s="45" t="s">
        <v>2349</v>
      </c>
      <c r="S47" s="45" t="s">
        <v>2251</v>
      </c>
      <c r="T47" t="s">
        <v>2080</v>
      </c>
      <c r="U47">
        <v>60</v>
      </c>
      <c r="V47" s="49">
        <v>195.99</v>
      </c>
      <c r="W47" t="s">
        <v>2350</v>
      </c>
      <c r="X47" t="s">
        <v>2076</v>
      </c>
      <c r="Y47" t="s">
        <v>2076</v>
      </c>
      <c r="Z47" t="s">
        <v>2076</v>
      </c>
      <c r="AA47" t="s">
        <v>2076</v>
      </c>
      <c r="AB47" s="18" t="s">
        <v>2351</v>
      </c>
      <c r="AC47" s="18" t="s">
        <v>2352</v>
      </c>
      <c r="AD47" s="18" t="s">
        <v>2084</v>
      </c>
      <c r="AE47" s="18" t="s">
        <v>2085</v>
      </c>
      <c r="AF47" s="51" t="s">
        <v>2025</v>
      </c>
      <c r="AG47" s="18" t="s">
        <v>2086</v>
      </c>
      <c r="AH47" s="19">
        <v>199.99</v>
      </c>
      <c r="AI47" s="18" t="s">
        <v>2087</v>
      </c>
      <c r="AJ47" s="18" t="s">
        <v>2255</v>
      </c>
      <c r="AK47" s="18" t="s">
        <v>2122</v>
      </c>
      <c r="AL47" s="18" t="s">
        <v>2256</v>
      </c>
      <c r="AM47" s="18" t="s">
        <v>2088</v>
      </c>
      <c r="AN47" s="18" t="s">
        <v>2092</v>
      </c>
      <c r="AO47" s="18" t="s">
        <v>2076</v>
      </c>
      <c r="AP47" s="18" t="s">
        <v>2076</v>
      </c>
      <c r="AQ47" s="18" t="s">
        <v>2076</v>
      </c>
      <c r="AR47" s="18" t="s">
        <v>2076</v>
      </c>
      <c r="AS47" s="18" t="s">
        <v>2076</v>
      </c>
      <c r="AT47" s="18" t="s">
        <v>2076</v>
      </c>
      <c r="AU47" s="18">
        <f>COUNTIF(Offers!$B$14:$B$2024,A47)</f>
        <v>1</v>
      </c>
      <c r="AV47" s="19">
        <f>_xlfn.MINIFS(Offers!$Q$14:$Q$2024,Offers!$B$14:$B$2024,A47)</f>
        <v>171.99</v>
      </c>
      <c r="AW47" s="18">
        <f>COUNTIFS(Offers!$B$14:$B$2024,A47,Offers!$L$14:$L$2024,"&lt;&gt;New")</f>
        <v>0</v>
      </c>
    </row>
    <row r="48" spans="1:49" ht="15.75" customHeight="1" x14ac:dyDescent="0.35">
      <c r="A48" s="45" t="s">
        <v>2353</v>
      </c>
      <c r="B48" s="45" t="s">
        <v>98</v>
      </c>
      <c r="C48" s="45" t="s">
        <v>6</v>
      </c>
      <c r="D48" s="45" t="s">
        <v>2073</v>
      </c>
      <c r="E48" s="46" t="s">
        <v>107</v>
      </c>
      <c r="F48" s="47">
        <v>193.99</v>
      </c>
      <c r="G48" s="45" t="s">
        <v>2354</v>
      </c>
      <c r="H48" s="45" t="s">
        <v>53</v>
      </c>
      <c r="I48" s="45" t="s">
        <v>2153</v>
      </c>
      <c r="J48" s="45" t="s">
        <v>2076</v>
      </c>
      <c r="K48" s="45" t="s">
        <v>2076</v>
      </c>
      <c r="L48" s="45" t="s">
        <v>2076</v>
      </c>
      <c r="M48" s="45" t="s">
        <v>2076</v>
      </c>
      <c r="N48" s="45" t="s">
        <v>2154</v>
      </c>
      <c r="O48" s="45" t="s">
        <v>2076</v>
      </c>
      <c r="P48" s="45">
        <v>9</v>
      </c>
      <c r="Q48" s="48">
        <v>30</v>
      </c>
      <c r="R48" s="45" t="s">
        <v>2355</v>
      </c>
      <c r="S48" s="45" t="s">
        <v>2156</v>
      </c>
      <c r="T48" t="s">
        <v>2116</v>
      </c>
      <c r="U48">
        <v>60</v>
      </c>
      <c r="V48" s="49">
        <v>220.99</v>
      </c>
      <c r="W48" t="s">
        <v>2356</v>
      </c>
      <c r="X48" t="s">
        <v>2076</v>
      </c>
      <c r="Y48" t="s">
        <v>2076</v>
      </c>
      <c r="Z48" t="s">
        <v>2076</v>
      </c>
      <c r="AA48" t="s">
        <v>2076</v>
      </c>
      <c r="AB48" s="18" t="s">
        <v>2334</v>
      </c>
      <c r="AC48" s="18" t="s">
        <v>2357</v>
      </c>
      <c r="AD48" s="18" t="s">
        <v>2179</v>
      </c>
      <c r="AE48" s="18" t="s">
        <v>2085</v>
      </c>
      <c r="AF48" s="53" t="s">
        <v>2026</v>
      </c>
      <c r="AG48" s="18" t="s">
        <v>2086</v>
      </c>
      <c r="AH48" s="19">
        <v>222.99</v>
      </c>
      <c r="AI48" s="18" t="s">
        <v>2087</v>
      </c>
      <c r="AJ48" s="18" t="s">
        <v>2134</v>
      </c>
      <c r="AK48" s="18" t="s">
        <v>2089</v>
      </c>
      <c r="AL48" s="18" t="s">
        <v>2160</v>
      </c>
      <c r="AM48" s="18" t="s">
        <v>2161</v>
      </c>
      <c r="AN48" s="18" t="s">
        <v>2162</v>
      </c>
      <c r="AO48" s="18" t="s">
        <v>2076</v>
      </c>
      <c r="AP48" s="18" t="s">
        <v>2076</v>
      </c>
      <c r="AQ48" s="18" t="s">
        <v>2076</v>
      </c>
      <c r="AR48" s="18" t="s">
        <v>2076</v>
      </c>
      <c r="AS48" s="18" t="s">
        <v>2076</v>
      </c>
      <c r="AT48" s="18" t="s">
        <v>2076</v>
      </c>
      <c r="AU48" s="18">
        <f>COUNTIF(Offers!$B$14:$B$2024,A48)</f>
        <v>1</v>
      </c>
      <c r="AV48" s="19">
        <f>_xlfn.MINIFS(Offers!$Q$14:$Q$2024,Offers!$B$14:$B$2024,A48)</f>
        <v>193.99</v>
      </c>
      <c r="AW48" s="18">
        <f>COUNTIFS(Offers!$B$14:$B$2024,A48,Offers!$L$14:$L$2024,"&lt;&gt;New")</f>
        <v>0</v>
      </c>
    </row>
    <row r="49" spans="1:49" ht="15.75" customHeight="1" x14ac:dyDescent="0.35">
      <c r="A49" s="45" t="s">
        <v>2358</v>
      </c>
      <c r="B49" s="45" t="s">
        <v>98</v>
      </c>
      <c r="C49" s="45" t="s">
        <v>6</v>
      </c>
      <c r="D49" s="45" t="s">
        <v>2138</v>
      </c>
      <c r="E49" s="46" t="s">
        <v>108</v>
      </c>
      <c r="F49" s="47">
        <v>325.99</v>
      </c>
      <c r="G49" s="45" t="s">
        <v>2359</v>
      </c>
      <c r="H49" s="45" t="s">
        <v>53</v>
      </c>
      <c r="I49" s="45" t="s">
        <v>2140</v>
      </c>
      <c r="J49" s="45" t="s">
        <v>2076</v>
      </c>
      <c r="K49" s="45" t="s">
        <v>2076</v>
      </c>
      <c r="L49" s="45" t="s">
        <v>2076</v>
      </c>
      <c r="M49" s="45" t="s">
        <v>2076</v>
      </c>
      <c r="N49" s="45" t="s">
        <v>2141</v>
      </c>
      <c r="O49" s="45" t="s">
        <v>2076</v>
      </c>
      <c r="P49" s="45">
        <v>44</v>
      </c>
      <c r="Q49" s="48">
        <v>299</v>
      </c>
      <c r="R49" s="45" t="s">
        <v>2360</v>
      </c>
      <c r="S49" s="45" t="s">
        <v>2143</v>
      </c>
      <c r="T49" t="s">
        <v>2080</v>
      </c>
      <c r="U49">
        <v>60</v>
      </c>
      <c r="V49" s="49">
        <v>363.99</v>
      </c>
      <c r="W49" t="s">
        <v>2361</v>
      </c>
      <c r="X49" t="s">
        <v>2076</v>
      </c>
      <c r="Y49" t="s">
        <v>2076</v>
      </c>
      <c r="Z49" t="s">
        <v>2076</v>
      </c>
      <c r="AA49" t="s">
        <v>2076</v>
      </c>
      <c r="AB49" s="18" t="s">
        <v>2334</v>
      </c>
      <c r="AC49" s="18" t="s">
        <v>2362</v>
      </c>
      <c r="AD49" s="18" t="s">
        <v>2171</v>
      </c>
      <c r="AE49" s="18" t="s">
        <v>2085</v>
      </c>
      <c r="AF49" s="53" t="s">
        <v>2026</v>
      </c>
      <c r="AG49" s="18" t="s">
        <v>2086</v>
      </c>
      <c r="AH49" s="19">
        <v>363.99</v>
      </c>
      <c r="AI49" s="18" t="s">
        <v>2087</v>
      </c>
      <c r="AJ49" s="18" t="s">
        <v>2121</v>
      </c>
      <c r="AK49" s="18" t="s">
        <v>2317</v>
      </c>
      <c r="AL49" s="18" t="s">
        <v>2149</v>
      </c>
      <c r="AM49" s="18" t="s">
        <v>2318</v>
      </c>
      <c r="AN49" s="18" t="s">
        <v>2092</v>
      </c>
      <c r="AO49" s="18" t="s">
        <v>2076</v>
      </c>
      <c r="AP49" s="18" t="s">
        <v>2076</v>
      </c>
      <c r="AQ49" s="18" t="s">
        <v>2076</v>
      </c>
      <c r="AR49" s="18" t="s">
        <v>2076</v>
      </c>
      <c r="AS49" s="18" t="s">
        <v>2076</v>
      </c>
      <c r="AT49" s="18" t="s">
        <v>2076</v>
      </c>
      <c r="AU49" s="18">
        <f>COUNTIF(Offers!$B$14:$B$2024,A49)</f>
        <v>1</v>
      </c>
      <c r="AV49" s="19">
        <f>_xlfn.MINIFS(Offers!$Q$14:$Q$2024,Offers!$B$14:$B$2024,A49)</f>
        <v>325.99</v>
      </c>
      <c r="AW49" s="18">
        <f>COUNTIFS(Offers!$B$14:$B$2024,A49,Offers!$L$14:$L$2024,"&lt;&gt;New")</f>
        <v>0</v>
      </c>
    </row>
    <row r="50" spans="1:49" ht="15.75" customHeight="1" x14ac:dyDescent="0.35">
      <c r="A50" s="45" t="s">
        <v>2363</v>
      </c>
      <c r="B50" s="45" t="s">
        <v>98</v>
      </c>
      <c r="C50" s="45" t="s">
        <v>6</v>
      </c>
      <c r="D50" s="45" t="s">
        <v>2073</v>
      </c>
      <c r="E50" s="46" t="s">
        <v>109</v>
      </c>
      <c r="F50" s="47">
        <v>342.99</v>
      </c>
      <c r="G50" s="45" t="s">
        <v>2364</v>
      </c>
      <c r="H50" s="45" t="s">
        <v>53</v>
      </c>
      <c r="I50" s="45" t="s">
        <v>2140</v>
      </c>
      <c r="J50" s="45" t="s">
        <v>2076</v>
      </c>
      <c r="K50" s="45" t="s">
        <v>2076</v>
      </c>
      <c r="L50" s="45" t="s">
        <v>2076</v>
      </c>
      <c r="M50" s="45" t="s">
        <v>2076</v>
      </c>
      <c r="N50" s="45" t="s">
        <v>2165</v>
      </c>
      <c r="O50" s="45" t="s">
        <v>2076</v>
      </c>
      <c r="P50" s="45">
        <v>49</v>
      </c>
      <c r="Q50" s="48">
        <v>283</v>
      </c>
      <c r="R50" s="45" t="s">
        <v>2365</v>
      </c>
      <c r="S50" s="45" t="s">
        <v>2167</v>
      </c>
      <c r="T50" t="s">
        <v>2080</v>
      </c>
      <c r="U50">
        <v>60</v>
      </c>
      <c r="V50" s="49">
        <v>391.99</v>
      </c>
      <c r="W50" t="s">
        <v>2315</v>
      </c>
      <c r="X50" t="s">
        <v>2076</v>
      </c>
      <c r="Y50" t="s">
        <v>2076</v>
      </c>
      <c r="Z50" t="s">
        <v>2076</v>
      </c>
      <c r="AA50" t="s">
        <v>2076</v>
      </c>
      <c r="AB50" s="18" t="s">
        <v>2366</v>
      </c>
      <c r="AC50" s="18" t="s">
        <v>2367</v>
      </c>
      <c r="AD50" s="18" t="s">
        <v>2268</v>
      </c>
      <c r="AE50" s="18" t="s">
        <v>2085</v>
      </c>
      <c r="AF50" s="51" t="s">
        <v>2025</v>
      </c>
      <c r="AG50" s="18" t="s">
        <v>2086</v>
      </c>
      <c r="AH50" s="19">
        <v>391.99</v>
      </c>
      <c r="AI50" s="18" t="s">
        <v>2087</v>
      </c>
      <c r="AJ50" s="18" t="s">
        <v>2121</v>
      </c>
      <c r="AK50" s="18" t="s">
        <v>2122</v>
      </c>
      <c r="AL50" s="18" t="s">
        <v>2090</v>
      </c>
      <c r="AM50" s="18" t="s">
        <v>2124</v>
      </c>
      <c r="AN50" s="18" t="s">
        <v>2092</v>
      </c>
      <c r="AO50" s="18" t="s">
        <v>2076</v>
      </c>
      <c r="AP50" s="18" t="s">
        <v>2076</v>
      </c>
      <c r="AQ50" s="18" t="s">
        <v>2076</v>
      </c>
      <c r="AR50" s="18" t="s">
        <v>2076</v>
      </c>
      <c r="AS50" s="18" t="s">
        <v>2076</v>
      </c>
      <c r="AT50" s="18" t="s">
        <v>2076</v>
      </c>
      <c r="AU50" s="18">
        <f>COUNTIF(Offers!$B$14:$B$2024,A50)</f>
        <v>1</v>
      </c>
      <c r="AV50" s="19">
        <f>_xlfn.MINIFS(Offers!$Q$14:$Q$2024,Offers!$B$14:$B$2024,A50)</f>
        <v>342.99</v>
      </c>
      <c r="AW50" s="18">
        <f>COUNTIFS(Offers!$B$14:$B$2024,A50,Offers!$L$14:$L$2024,"&lt;&gt;New")</f>
        <v>0</v>
      </c>
    </row>
    <row r="51" spans="1:49" ht="15.75" customHeight="1" x14ac:dyDescent="0.35">
      <c r="A51" s="45" t="s">
        <v>2368</v>
      </c>
      <c r="B51" s="45" t="s">
        <v>98</v>
      </c>
      <c r="C51" s="45" t="s">
        <v>6</v>
      </c>
      <c r="D51" s="45" t="s">
        <v>2073</v>
      </c>
      <c r="E51" s="46" t="s">
        <v>110</v>
      </c>
      <c r="F51" s="47">
        <v>355.99</v>
      </c>
      <c r="G51" s="45" t="s">
        <v>2369</v>
      </c>
      <c r="H51" s="45" t="s">
        <v>53</v>
      </c>
      <c r="I51" s="45" t="s">
        <v>2096</v>
      </c>
      <c r="J51" s="45" t="s">
        <v>2076</v>
      </c>
      <c r="K51" s="45" t="s">
        <v>2076</v>
      </c>
      <c r="L51" s="45" t="s">
        <v>2076</v>
      </c>
      <c r="M51" s="45" t="s">
        <v>2076</v>
      </c>
      <c r="N51" s="45" t="s">
        <v>2184</v>
      </c>
      <c r="O51" s="45" t="s">
        <v>2076</v>
      </c>
      <c r="P51" s="45" t="s">
        <v>2076</v>
      </c>
      <c r="Q51" s="48">
        <v>333</v>
      </c>
      <c r="R51" s="45" t="s">
        <v>2370</v>
      </c>
      <c r="S51" s="45" t="s">
        <v>2186</v>
      </c>
      <c r="T51" t="s">
        <v>2080</v>
      </c>
      <c r="U51">
        <v>60</v>
      </c>
      <c r="V51" s="49">
        <v>390.99</v>
      </c>
      <c r="W51" t="s">
        <v>2371</v>
      </c>
      <c r="X51" t="s">
        <v>2076</v>
      </c>
      <c r="Y51" t="s">
        <v>2076</v>
      </c>
      <c r="Z51" t="s">
        <v>2076</v>
      </c>
      <c r="AA51" t="s">
        <v>2076</v>
      </c>
      <c r="AB51" s="18" t="s">
        <v>2339</v>
      </c>
      <c r="AC51" s="18" t="s">
        <v>2372</v>
      </c>
      <c r="AD51" s="18" t="s">
        <v>2084</v>
      </c>
      <c r="AE51" s="18" t="s">
        <v>2085</v>
      </c>
      <c r="AF51" s="53" t="s">
        <v>2026</v>
      </c>
      <c r="AG51" s="18" t="s">
        <v>2086</v>
      </c>
      <c r="AH51" s="19">
        <v>408.99</v>
      </c>
      <c r="AI51" s="18" t="s">
        <v>2087</v>
      </c>
      <c r="AJ51" s="18" t="s">
        <v>2107</v>
      </c>
      <c r="AK51" s="18" t="s">
        <v>2108</v>
      </c>
      <c r="AL51" s="18" t="s">
        <v>2149</v>
      </c>
      <c r="AM51" s="18" t="s">
        <v>2088</v>
      </c>
      <c r="AN51" s="18" t="s">
        <v>2092</v>
      </c>
      <c r="AO51" s="18" t="s">
        <v>2076</v>
      </c>
      <c r="AP51" s="18" t="s">
        <v>2076</v>
      </c>
      <c r="AQ51" s="18" t="s">
        <v>2076</v>
      </c>
      <c r="AR51" s="18" t="s">
        <v>2076</v>
      </c>
      <c r="AS51" s="18" t="s">
        <v>2076</v>
      </c>
      <c r="AT51" s="18" t="s">
        <v>2076</v>
      </c>
      <c r="AU51" s="18">
        <f>COUNTIF(Offers!$B$14:$B$2024,A51)</f>
        <v>1</v>
      </c>
      <c r="AV51" s="19">
        <f>_xlfn.MINIFS(Offers!$Q$14:$Q$2024,Offers!$B$14:$B$2024,A51)</f>
        <v>355.99</v>
      </c>
      <c r="AW51" s="18">
        <f>COUNTIFS(Offers!$B$14:$B$2024,A51,Offers!$L$14:$L$2024,"&lt;&gt;New")</f>
        <v>0</v>
      </c>
    </row>
    <row r="52" spans="1:49" ht="15.75" customHeight="1" x14ac:dyDescent="0.35">
      <c r="A52" s="45" t="s">
        <v>2373</v>
      </c>
      <c r="B52" s="45" t="s">
        <v>98</v>
      </c>
      <c r="C52" s="45" t="s">
        <v>6</v>
      </c>
      <c r="D52" s="45" t="s">
        <v>2073</v>
      </c>
      <c r="E52" s="46" t="s">
        <v>111</v>
      </c>
      <c r="F52" s="47">
        <v>1294.99</v>
      </c>
      <c r="G52" s="45" t="s">
        <v>2374</v>
      </c>
      <c r="H52" s="45" t="s">
        <v>53</v>
      </c>
      <c r="I52" s="45" t="s">
        <v>2096</v>
      </c>
      <c r="J52" s="45" t="s">
        <v>2076</v>
      </c>
      <c r="K52" s="45" t="s">
        <v>2076</v>
      </c>
      <c r="L52" s="45" t="s">
        <v>2076</v>
      </c>
      <c r="M52" s="45" t="s">
        <v>2076</v>
      </c>
      <c r="N52" s="45" t="s">
        <v>2191</v>
      </c>
      <c r="O52" s="45" t="s">
        <v>2076</v>
      </c>
      <c r="P52" s="45" t="s">
        <v>2076</v>
      </c>
      <c r="Q52" s="48">
        <v>514</v>
      </c>
      <c r="R52" s="45" t="s">
        <v>2375</v>
      </c>
      <c r="S52" s="45" t="s">
        <v>2193</v>
      </c>
      <c r="T52" t="s">
        <v>2080</v>
      </c>
      <c r="U52">
        <v>60</v>
      </c>
      <c r="V52" s="49">
        <v>1391.99</v>
      </c>
      <c r="W52" t="s">
        <v>2376</v>
      </c>
      <c r="X52" t="s">
        <v>2076</v>
      </c>
      <c r="Y52" t="s">
        <v>2076</v>
      </c>
      <c r="Z52" t="s">
        <v>2076</v>
      </c>
      <c r="AA52" t="s">
        <v>2076</v>
      </c>
      <c r="AB52" s="18" t="s">
        <v>2377</v>
      </c>
      <c r="AC52" s="18" t="s">
        <v>2378</v>
      </c>
      <c r="AD52" s="18" t="s">
        <v>2224</v>
      </c>
      <c r="AE52" s="18" t="s">
        <v>2105</v>
      </c>
      <c r="AF52" s="54" t="s">
        <v>2027</v>
      </c>
      <c r="AG52" s="18" t="s">
        <v>2086</v>
      </c>
      <c r="AH52" s="19">
        <v>1439.99</v>
      </c>
      <c r="AI52" s="18" t="s">
        <v>2087</v>
      </c>
      <c r="AJ52" s="18" t="s">
        <v>2195</v>
      </c>
      <c r="AK52" s="18" t="s">
        <v>2108</v>
      </c>
      <c r="AL52" s="18" t="s">
        <v>2196</v>
      </c>
      <c r="AM52" s="18" t="s">
        <v>2088</v>
      </c>
      <c r="AN52" s="18" t="s">
        <v>2092</v>
      </c>
      <c r="AO52" s="18" t="s">
        <v>2076</v>
      </c>
      <c r="AP52" s="18" t="s">
        <v>2076</v>
      </c>
      <c r="AQ52" s="18" t="s">
        <v>2076</v>
      </c>
      <c r="AR52" s="18" t="s">
        <v>2076</v>
      </c>
      <c r="AS52" s="18" t="s">
        <v>2076</v>
      </c>
      <c r="AT52" s="18" t="s">
        <v>2076</v>
      </c>
      <c r="AU52" s="18">
        <f>COUNTIF(Offers!$B$14:$B$2024,A52)</f>
        <v>1</v>
      </c>
      <c r="AV52" s="19">
        <f>_xlfn.MINIFS(Offers!$Q$14:$Q$2024,Offers!$B$14:$B$2024,A52)</f>
        <v>1294.99</v>
      </c>
      <c r="AW52" s="18">
        <f>COUNTIFS(Offers!$B$14:$B$2024,A52,Offers!$L$14:$L$2024,"&lt;&gt;New")</f>
        <v>0</v>
      </c>
    </row>
    <row r="53" spans="1:49" ht="15.75" customHeight="1" x14ac:dyDescent="0.35">
      <c r="A53" s="45" t="s">
        <v>2379</v>
      </c>
      <c r="B53" s="45" t="s">
        <v>113</v>
      </c>
      <c r="C53" s="45" t="s">
        <v>6</v>
      </c>
      <c r="D53" s="45" t="s">
        <v>2073</v>
      </c>
      <c r="E53" s="46" t="s">
        <v>117</v>
      </c>
      <c r="F53" s="47">
        <v>60.99</v>
      </c>
      <c r="G53" s="45" t="s">
        <v>2380</v>
      </c>
      <c r="H53" s="45" t="s">
        <v>53</v>
      </c>
      <c r="I53" s="45" t="s">
        <v>2140</v>
      </c>
      <c r="J53" s="45" t="s">
        <v>2076</v>
      </c>
      <c r="K53" s="45" t="s">
        <v>2076</v>
      </c>
      <c r="L53" s="45" t="s">
        <v>2076</v>
      </c>
      <c r="M53" s="45" t="s">
        <v>2076</v>
      </c>
      <c r="N53" s="45" t="s">
        <v>2205</v>
      </c>
      <c r="O53" s="45" t="s">
        <v>2076</v>
      </c>
      <c r="P53" s="45">
        <v>37</v>
      </c>
      <c r="Q53" s="48">
        <v>160</v>
      </c>
      <c r="R53" s="45" t="s">
        <v>2381</v>
      </c>
      <c r="S53" s="45" t="s">
        <v>2207</v>
      </c>
      <c r="T53" t="s">
        <v>2100</v>
      </c>
      <c r="U53">
        <v>15</v>
      </c>
      <c r="V53" s="49">
        <v>64.989999999999995</v>
      </c>
      <c r="W53" t="s">
        <v>2200</v>
      </c>
      <c r="X53" t="s">
        <v>2076</v>
      </c>
      <c r="Y53" t="s">
        <v>2076</v>
      </c>
      <c r="Z53" t="s">
        <v>2076</v>
      </c>
      <c r="AA53" t="s">
        <v>2076</v>
      </c>
      <c r="AB53" s="18" t="s">
        <v>2382</v>
      </c>
      <c r="AC53" s="18" t="s">
        <v>2383</v>
      </c>
      <c r="AD53" s="18" t="s">
        <v>2147</v>
      </c>
      <c r="AE53" s="18" t="s">
        <v>2085</v>
      </c>
      <c r="AF53" s="55" t="s">
        <v>2023</v>
      </c>
      <c r="AG53" s="18" t="s">
        <v>2086</v>
      </c>
      <c r="AH53" s="19">
        <v>64.989999999999995</v>
      </c>
      <c r="AI53" s="18" t="s">
        <v>2087</v>
      </c>
      <c r="AJ53" s="18" t="s">
        <v>2088</v>
      </c>
      <c r="AK53" s="18" t="s">
        <v>2211</v>
      </c>
      <c r="AL53" s="18" t="s">
        <v>2212</v>
      </c>
      <c r="AM53" s="18" t="s">
        <v>2213</v>
      </c>
      <c r="AN53" s="18" t="s">
        <v>2092</v>
      </c>
      <c r="AO53" s="18" t="s">
        <v>2076</v>
      </c>
      <c r="AP53" s="18" t="s">
        <v>2076</v>
      </c>
      <c r="AQ53" s="18" t="s">
        <v>2076</v>
      </c>
      <c r="AR53" s="18" t="s">
        <v>2076</v>
      </c>
      <c r="AS53" s="18" t="s">
        <v>2076</v>
      </c>
      <c r="AT53" s="18" t="s">
        <v>2076</v>
      </c>
      <c r="AU53" s="18">
        <f>COUNTIF(Offers!$B$14:$B$2024,A53)</f>
        <v>1</v>
      </c>
      <c r="AV53" s="19">
        <f>_xlfn.MINIFS(Offers!$Q$14:$Q$2024,Offers!$B$14:$B$2024,A53)</f>
        <v>60.99</v>
      </c>
      <c r="AW53" s="18">
        <f>COUNTIFS(Offers!$B$14:$B$2024,A53,Offers!$L$14:$L$2024,"&lt;&gt;New")</f>
        <v>0</v>
      </c>
    </row>
    <row r="54" spans="1:49" ht="15.75" customHeight="1" x14ac:dyDescent="0.35">
      <c r="A54" s="45" t="s">
        <v>2384</v>
      </c>
      <c r="B54" s="45" t="s">
        <v>113</v>
      </c>
      <c r="C54" s="45" t="s">
        <v>6</v>
      </c>
      <c r="D54" s="45" t="s">
        <v>2094</v>
      </c>
      <c r="E54" s="46" t="s">
        <v>118</v>
      </c>
      <c r="F54" s="47">
        <v>68.989999999999995</v>
      </c>
      <c r="G54" s="45" t="s">
        <v>2385</v>
      </c>
      <c r="H54" s="45" t="s">
        <v>53</v>
      </c>
      <c r="I54" s="45" t="s">
        <v>2112</v>
      </c>
      <c r="J54" s="45" t="s">
        <v>2076</v>
      </c>
      <c r="K54" s="45" t="s">
        <v>2076</v>
      </c>
      <c r="L54" s="45" t="s">
        <v>2076</v>
      </c>
      <c r="M54" s="45" t="s">
        <v>2076</v>
      </c>
      <c r="N54" s="45" t="s">
        <v>2113</v>
      </c>
      <c r="O54" s="45" t="s">
        <v>2076</v>
      </c>
      <c r="P54" s="45">
        <v>10</v>
      </c>
      <c r="Q54" s="48">
        <v>6</v>
      </c>
      <c r="R54" s="45" t="s">
        <v>2386</v>
      </c>
      <c r="S54" s="45" t="s">
        <v>2115</v>
      </c>
      <c r="T54" t="s">
        <v>2080</v>
      </c>
      <c r="U54">
        <v>15</v>
      </c>
      <c r="V54" s="49">
        <v>72.989999999999995</v>
      </c>
      <c r="W54" t="s">
        <v>2387</v>
      </c>
      <c r="X54" t="s">
        <v>2076</v>
      </c>
      <c r="Y54" t="s">
        <v>2076</v>
      </c>
      <c r="Z54" t="s">
        <v>2076</v>
      </c>
      <c r="AA54" t="s">
        <v>2076</v>
      </c>
      <c r="AB54" s="18" t="s">
        <v>2388</v>
      </c>
      <c r="AC54" s="18" t="s">
        <v>2389</v>
      </c>
      <c r="AD54" s="18" t="s">
        <v>2147</v>
      </c>
      <c r="AE54" s="18" t="s">
        <v>2105</v>
      </c>
      <c r="AF54" s="55" t="s">
        <v>2023</v>
      </c>
      <c r="AG54" s="18" t="s">
        <v>2086</v>
      </c>
      <c r="AH54" s="19">
        <v>74.989999999999995</v>
      </c>
      <c r="AI54" s="18" t="s">
        <v>2087</v>
      </c>
      <c r="AJ54" s="18" t="s">
        <v>2088</v>
      </c>
      <c r="AK54" s="18" t="s">
        <v>2211</v>
      </c>
      <c r="AL54" s="18" t="s">
        <v>2123</v>
      </c>
      <c r="AM54" s="18" t="s">
        <v>2213</v>
      </c>
      <c r="AN54" s="18" t="s">
        <v>2125</v>
      </c>
      <c r="AO54" s="18" t="s">
        <v>2076</v>
      </c>
      <c r="AP54" s="18" t="s">
        <v>2076</v>
      </c>
      <c r="AQ54" s="18" t="s">
        <v>2076</v>
      </c>
      <c r="AR54" s="18" t="s">
        <v>2076</v>
      </c>
      <c r="AS54" s="18" t="s">
        <v>2076</v>
      </c>
      <c r="AT54" s="18" t="s">
        <v>2076</v>
      </c>
      <c r="AU54" s="18">
        <f>COUNTIF(Offers!$B$14:$B$2024,A54)</f>
        <v>2</v>
      </c>
      <c r="AV54" s="19">
        <f>_xlfn.MINIFS(Offers!$Q$14:$Q$2024,Offers!$B$14:$B$2024,A54)</f>
        <v>54.99</v>
      </c>
      <c r="AW54" s="18">
        <f>COUNTIFS(Offers!$B$14:$B$2024,A54,Offers!$L$14:$L$2024,"&lt;&gt;New")</f>
        <v>1</v>
      </c>
    </row>
    <row r="55" spans="1:49" ht="15.75" customHeight="1" x14ac:dyDescent="0.35">
      <c r="A55" s="45" t="s">
        <v>2390</v>
      </c>
      <c r="B55" s="45" t="s">
        <v>113</v>
      </c>
      <c r="C55" s="45" t="s">
        <v>6</v>
      </c>
      <c r="D55" s="45" t="s">
        <v>2073</v>
      </c>
      <c r="E55" s="46" t="s">
        <v>119</v>
      </c>
      <c r="F55" s="47">
        <v>83.99</v>
      </c>
      <c r="G55" s="45" t="s">
        <v>2391</v>
      </c>
      <c r="H55" s="45" t="s">
        <v>53</v>
      </c>
      <c r="I55" s="45" t="s">
        <v>2153</v>
      </c>
      <c r="J55" s="45" t="s">
        <v>2076</v>
      </c>
      <c r="K55" s="45" t="s">
        <v>2076</v>
      </c>
      <c r="L55" s="45" t="s">
        <v>2076</v>
      </c>
      <c r="M55" s="45" t="s">
        <v>2076</v>
      </c>
      <c r="N55" s="45" t="s">
        <v>2154</v>
      </c>
      <c r="O55" s="45" t="s">
        <v>2076</v>
      </c>
      <c r="P55" s="45">
        <v>6</v>
      </c>
      <c r="Q55" s="48">
        <v>35</v>
      </c>
      <c r="R55" s="45" t="s">
        <v>2392</v>
      </c>
      <c r="S55" s="45" t="s">
        <v>2156</v>
      </c>
      <c r="T55" t="s">
        <v>2080</v>
      </c>
      <c r="U55">
        <v>15</v>
      </c>
      <c r="V55" s="49">
        <v>90.99</v>
      </c>
      <c r="W55" t="s">
        <v>2393</v>
      </c>
      <c r="X55" t="s">
        <v>2076</v>
      </c>
      <c r="Y55" t="s">
        <v>2076</v>
      </c>
      <c r="Z55" t="s">
        <v>2076</v>
      </c>
      <c r="AA55" t="s">
        <v>2076</v>
      </c>
      <c r="AB55" s="18" t="s">
        <v>2394</v>
      </c>
      <c r="AC55" s="18" t="s">
        <v>2395</v>
      </c>
      <c r="AD55" s="18" t="s">
        <v>2120</v>
      </c>
      <c r="AE55" s="18" t="s">
        <v>2085</v>
      </c>
      <c r="AF55" s="52" t="s">
        <v>2024</v>
      </c>
      <c r="AG55" s="18" t="s">
        <v>2086</v>
      </c>
      <c r="AH55" s="19">
        <v>92.99</v>
      </c>
      <c r="AI55" s="18" t="s">
        <v>2087</v>
      </c>
      <c r="AJ55" s="18" t="s">
        <v>2134</v>
      </c>
      <c r="AK55" s="18" t="s">
        <v>2089</v>
      </c>
      <c r="AL55" s="18" t="s">
        <v>2160</v>
      </c>
      <c r="AM55" s="18" t="s">
        <v>2124</v>
      </c>
      <c r="AN55" s="18" t="s">
        <v>2162</v>
      </c>
      <c r="AO55" s="18" t="s">
        <v>2076</v>
      </c>
      <c r="AP55" s="18" t="s">
        <v>2076</v>
      </c>
      <c r="AQ55" s="18" t="s">
        <v>2076</v>
      </c>
      <c r="AR55" s="18" t="s">
        <v>2076</v>
      </c>
      <c r="AS55" s="18" t="s">
        <v>2076</v>
      </c>
      <c r="AT55" s="18" t="s">
        <v>2076</v>
      </c>
      <c r="AU55" s="18">
        <f>COUNTIF(Offers!$B$14:$B$2024,A55)</f>
        <v>2</v>
      </c>
      <c r="AV55" s="19">
        <f>_xlfn.MINIFS(Offers!$Q$14:$Q$2024,Offers!$B$14:$B$2024,A55)</f>
        <v>65.989999999999995</v>
      </c>
      <c r="AW55" s="18">
        <f>COUNTIFS(Offers!$B$14:$B$2024,A55,Offers!$L$14:$L$2024,"&lt;&gt;New")</f>
        <v>1</v>
      </c>
    </row>
    <row r="56" spans="1:49" ht="15.75" customHeight="1" x14ac:dyDescent="0.35">
      <c r="A56" s="45" t="s">
        <v>2396</v>
      </c>
      <c r="B56" s="45" t="s">
        <v>113</v>
      </c>
      <c r="C56" s="45" t="s">
        <v>6</v>
      </c>
      <c r="D56" s="45" t="s">
        <v>2094</v>
      </c>
      <c r="E56" s="46" t="s">
        <v>120</v>
      </c>
      <c r="F56" s="47">
        <v>111.99</v>
      </c>
      <c r="G56" s="45" t="s">
        <v>2397</v>
      </c>
      <c r="H56" s="45" t="s">
        <v>53</v>
      </c>
      <c r="I56" s="45" t="s">
        <v>2112</v>
      </c>
      <c r="J56" s="45" t="s">
        <v>2076</v>
      </c>
      <c r="K56" s="45" t="s">
        <v>2076</v>
      </c>
      <c r="L56" s="45" t="s">
        <v>2076</v>
      </c>
      <c r="M56" s="45" t="s">
        <v>2076</v>
      </c>
      <c r="N56" s="45" t="s">
        <v>2113</v>
      </c>
      <c r="O56" s="45" t="s">
        <v>2076</v>
      </c>
      <c r="P56" s="45">
        <v>10</v>
      </c>
      <c r="Q56" s="48">
        <v>5</v>
      </c>
      <c r="R56" s="45" t="s">
        <v>2398</v>
      </c>
      <c r="S56" s="45" t="s">
        <v>2175</v>
      </c>
      <c r="T56" t="s">
        <v>2080</v>
      </c>
      <c r="U56">
        <v>15</v>
      </c>
      <c r="V56" s="49">
        <v>120.99</v>
      </c>
      <c r="W56" t="s">
        <v>2376</v>
      </c>
      <c r="X56" t="s">
        <v>2076</v>
      </c>
      <c r="Y56" t="s">
        <v>2076</v>
      </c>
      <c r="Z56" t="s">
        <v>2076</v>
      </c>
      <c r="AA56" t="s">
        <v>2076</v>
      </c>
      <c r="AB56" s="18" t="s">
        <v>2399</v>
      </c>
      <c r="AC56" s="18" t="s">
        <v>2400</v>
      </c>
      <c r="AD56" s="18" t="s">
        <v>2147</v>
      </c>
      <c r="AE56" s="18" t="s">
        <v>2085</v>
      </c>
      <c r="AF56" s="52" t="s">
        <v>2024</v>
      </c>
      <c r="AG56" s="18" t="s">
        <v>2086</v>
      </c>
      <c r="AH56" s="19">
        <v>120.99</v>
      </c>
      <c r="AI56" s="18" t="s">
        <v>2087</v>
      </c>
      <c r="AJ56" s="18" t="s">
        <v>2059</v>
      </c>
      <c r="AK56" s="18" t="s">
        <v>2122</v>
      </c>
      <c r="AL56" s="18" t="s">
        <v>2123</v>
      </c>
      <c r="AM56" s="18" t="s">
        <v>2124</v>
      </c>
      <c r="AN56" s="18" t="s">
        <v>2125</v>
      </c>
      <c r="AO56" s="18" t="s">
        <v>2076</v>
      </c>
      <c r="AP56" s="18" t="s">
        <v>2076</v>
      </c>
      <c r="AQ56" s="18" t="s">
        <v>2076</v>
      </c>
      <c r="AR56" s="18" t="s">
        <v>2076</v>
      </c>
      <c r="AS56" s="18" t="s">
        <v>2076</v>
      </c>
      <c r="AT56" s="18" t="s">
        <v>2076</v>
      </c>
      <c r="AU56" s="18">
        <f>COUNTIF(Offers!$B$14:$B$2024,A56)</f>
        <v>1</v>
      </c>
      <c r="AV56" s="19">
        <f>_xlfn.MINIFS(Offers!$Q$14:$Q$2024,Offers!$B$14:$B$2024,A56)</f>
        <v>111.99</v>
      </c>
      <c r="AW56" s="18">
        <f>COUNTIFS(Offers!$B$14:$B$2024,A56,Offers!$L$14:$L$2024,"&lt;&gt;New")</f>
        <v>0</v>
      </c>
    </row>
    <row r="57" spans="1:49" ht="15.75" customHeight="1" x14ac:dyDescent="0.35">
      <c r="A57" s="45" t="s">
        <v>2401</v>
      </c>
      <c r="B57" s="45" t="s">
        <v>113</v>
      </c>
      <c r="C57" s="45" t="s">
        <v>6</v>
      </c>
      <c r="D57" s="45" t="s">
        <v>2094</v>
      </c>
      <c r="E57" s="46" t="s">
        <v>121</v>
      </c>
      <c r="F57" s="47">
        <v>154.99</v>
      </c>
      <c r="G57" s="45" t="s">
        <v>2402</v>
      </c>
      <c r="H57" s="45" t="s">
        <v>53</v>
      </c>
      <c r="I57" s="45" t="s">
        <v>2271</v>
      </c>
      <c r="J57" s="45" t="s">
        <v>2076</v>
      </c>
      <c r="K57" s="45" t="s">
        <v>2076</v>
      </c>
      <c r="L57" s="45" t="s">
        <v>2076</v>
      </c>
      <c r="M57" s="45" t="s">
        <v>2076</v>
      </c>
      <c r="N57" s="45" t="s">
        <v>2113</v>
      </c>
      <c r="O57" s="45" t="s">
        <v>2076</v>
      </c>
      <c r="P57" s="45">
        <v>6</v>
      </c>
      <c r="Q57" s="48">
        <v>8</v>
      </c>
      <c r="R57" s="45" t="s">
        <v>2403</v>
      </c>
      <c r="S57" s="45" t="s">
        <v>2130</v>
      </c>
      <c r="T57" t="s">
        <v>2080</v>
      </c>
      <c r="U57">
        <v>15</v>
      </c>
      <c r="V57" s="49">
        <v>175.99</v>
      </c>
      <c r="W57" t="s">
        <v>2404</v>
      </c>
      <c r="X57" t="s">
        <v>2076</v>
      </c>
      <c r="Y57" t="s">
        <v>2076</v>
      </c>
      <c r="Z57" t="s">
        <v>2076</v>
      </c>
      <c r="AA57" t="s">
        <v>2076</v>
      </c>
      <c r="AB57" s="18" t="s">
        <v>2382</v>
      </c>
      <c r="AC57" s="18" t="s">
        <v>2405</v>
      </c>
      <c r="AD57" s="18" t="s">
        <v>2171</v>
      </c>
      <c r="AE57" s="18" t="s">
        <v>2085</v>
      </c>
      <c r="AF57" s="51" t="s">
        <v>2025</v>
      </c>
      <c r="AG57" s="18" t="s">
        <v>2086</v>
      </c>
      <c r="AH57" s="19">
        <v>176.99</v>
      </c>
      <c r="AI57" s="18" t="s">
        <v>2087</v>
      </c>
      <c r="AJ57" s="18" t="s">
        <v>2134</v>
      </c>
      <c r="AK57" s="18" t="s">
        <v>2122</v>
      </c>
      <c r="AL57" s="18" t="s">
        <v>2135</v>
      </c>
      <c r="AM57" s="18" t="s">
        <v>2124</v>
      </c>
      <c r="AN57" s="18" t="s">
        <v>2276</v>
      </c>
      <c r="AO57" s="18" t="s">
        <v>2076</v>
      </c>
      <c r="AP57" s="18" t="s">
        <v>2076</v>
      </c>
      <c r="AQ57" s="18" t="s">
        <v>2076</v>
      </c>
      <c r="AR57" s="18" t="s">
        <v>2076</v>
      </c>
      <c r="AS57" s="18" t="s">
        <v>2076</v>
      </c>
      <c r="AT57" s="18" t="s">
        <v>2076</v>
      </c>
      <c r="AU57" s="18">
        <f>COUNTIF(Offers!$B$14:$B$2024,A57)</f>
        <v>2</v>
      </c>
      <c r="AV57" s="19">
        <f>_xlfn.MINIFS(Offers!$Q$14:$Q$2024,Offers!$B$14:$B$2024,A57)</f>
        <v>131.99</v>
      </c>
      <c r="AW57" s="18">
        <f>COUNTIFS(Offers!$B$14:$B$2024,A57,Offers!$L$14:$L$2024,"&lt;&gt;New")</f>
        <v>1</v>
      </c>
    </row>
    <row r="58" spans="1:49" ht="15.75" customHeight="1" x14ac:dyDescent="0.35">
      <c r="A58" s="45" t="s">
        <v>2406</v>
      </c>
      <c r="B58" s="45" t="s">
        <v>113</v>
      </c>
      <c r="C58" s="45" t="s">
        <v>6</v>
      </c>
      <c r="D58" s="45" t="s">
        <v>2094</v>
      </c>
      <c r="E58" s="46" t="s">
        <v>122</v>
      </c>
      <c r="F58" s="47">
        <v>164.99</v>
      </c>
      <c r="G58" s="45" t="s">
        <v>2407</v>
      </c>
      <c r="H58" s="45" t="s">
        <v>53</v>
      </c>
      <c r="I58" s="45" t="s">
        <v>2140</v>
      </c>
      <c r="J58" s="45" t="s">
        <v>2076</v>
      </c>
      <c r="K58" s="45" t="s">
        <v>2076</v>
      </c>
      <c r="L58" s="45" t="s">
        <v>2076</v>
      </c>
      <c r="M58" s="45" t="s">
        <v>2076</v>
      </c>
      <c r="N58" s="45" t="s">
        <v>2113</v>
      </c>
      <c r="O58" s="45" t="s">
        <v>2076</v>
      </c>
      <c r="P58" s="45">
        <v>10</v>
      </c>
      <c r="Q58" s="48">
        <v>4</v>
      </c>
      <c r="R58" s="45" t="s">
        <v>2408</v>
      </c>
      <c r="S58" s="45" t="s">
        <v>2251</v>
      </c>
      <c r="T58" t="s">
        <v>2080</v>
      </c>
      <c r="U58">
        <v>15</v>
      </c>
      <c r="V58" s="49">
        <v>171.99</v>
      </c>
      <c r="W58" t="s">
        <v>2409</v>
      </c>
      <c r="X58" t="s">
        <v>2076</v>
      </c>
      <c r="Y58" t="s">
        <v>2076</v>
      </c>
      <c r="Z58" t="s">
        <v>2076</v>
      </c>
      <c r="AA58" t="s">
        <v>2076</v>
      </c>
      <c r="AB58" s="18" t="s">
        <v>2410</v>
      </c>
      <c r="AC58" s="18" t="s">
        <v>2411</v>
      </c>
      <c r="AD58" s="18" t="s">
        <v>2171</v>
      </c>
      <c r="AE58" s="18" t="s">
        <v>2085</v>
      </c>
      <c r="AF58" s="51" t="s">
        <v>2025</v>
      </c>
      <c r="AG58" s="18" t="s">
        <v>2086</v>
      </c>
      <c r="AH58" s="19">
        <v>171.99</v>
      </c>
      <c r="AI58" s="18" t="s">
        <v>2087</v>
      </c>
      <c r="AJ58" s="18" t="s">
        <v>2255</v>
      </c>
      <c r="AK58" s="18" t="s">
        <v>2122</v>
      </c>
      <c r="AL58" s="18" t="s">
        <v>2256</v>
      </c>
      <c r="AM58" s="18" t="s">
        <v>2088</v>
      </c>
      <c r="AN58" s="18" t="s">
        <v>2092</v>
      </c>
      <c r="AO58" s="18" t="s">
        <v>2076</v>
      </c>
      <c r="AP58" s="18" t="s">
        <v>2076</v>
      </c>
      <c r="AQ58" s="18" t="s">
        <v>2076</v>
      </c>
      <c r="AR58" s="18" t="s">
        <v>2076</v>
      </c>
      <c r="AS58" s="18" t="s">
        <v>2076</v>
      </c>
      <c r="AT58" s="18" t="s">
        <v>2076</v>
      </c>
      <c r="AU58" s="18">
        <f>COUNTIF(Offers!$B$14:$B$2024,A58)</f>
        <v>3</v>
      </c>
      <c r="AV58" s="19">
        <f>_xlfn.MINIFS(Offers!$Q$14:$Q$2024,Offers!$B$14:$B$2024,A58)</f>
        <v>129.99</v>
      </c>
      <c r="AW58" s="18">
        <f>COUNTIFS(Offers!$B$14:$B$2024,A58,Offers!$L$14:$L$2024,"&lt;&gt;New")</f>
        <v>2</v>
      </c>
    </row>
    <row r="59" spans="1:49" ht="15.75" customHeight="1" x14ac:dyDescent="0.35">
      <c r="A59" s="45" t="s">
        <v>2412</v>
      </c>
      <c r="B59" s="45" t="s">
        <v>113</v>
      </c>
      <c r="C59" s="45" t="s">
        <v>6</v>
      </c>
      <c r="D59" s="45" t="s">
        <v>2073</v>
      </c>
      <c r="E59" s="46" t="s">
        <v>123</v>
      </c>
      <c r="F59" s="47">
        <v>220.99</v>
      </c>
      <c r="G59" s="45" t="s">
        <v>2413</v>
      </c>
      <c r="H59" s="45" t="s">
        <v>53</v>
      </c>
      <c r="I59" s="45" t="s">
        <v>2096</v>
      </c>
      <c r="J59" s="45" t="s">
        <v>2076</v>
      </c>
      <c r="K59" s="45" t="s">
        <v>2076</v>
      </c>
      <c r="L59" s="45" t="s">
        <v>2076</v>
      </c>
      <c r="M59" s="45" t="s">
        <v>2076</v>
      </c>
      <c r="N59" s="45" t="s">
        <v>2184</v>
      </c>
      <c r="O59" s="45" t="s">
        <v>2076</v>
      </c>
      <c r="P59" s="45" t="s">
        <v>2076</v>
      </c>
      <c r="Q59" s="48">
        <v>316</v>
      </c>
      <c r="R59" s="45" t="s">
        <v>2414</v>
      </c>
      <c r="S59" s="45" t="s">
        <v>2186</v>
      </c>
      <c r="T59" t="s">
        <v>2080</v>
      </c>
      <c r="U59">
        <v>15</v>
      </c>
      <c r="V59" s="49">
        <v>250.99</v>
      </c>
      <c r="W59" t="s">
        <v>2415</v>
      </c>
      <c r="X59" t="s">
        <v>2076</v>
      </c>
      <c r="Y59" t="s">
        <v>2076</v>
      </c>
      <c r="Z59" t="s">
        <v>2076</v>
      </c>
      <c r="AA59" t="s">
        <v>2076</v>
      </c>
      <c r="AB59" s="18" t="s">
        <v>2416</v>
      </c>
      <c r="AC59" s="18" t="s">
        <v>2417</v>
      </c>
      <c r="AD59" s="18" t="s">
        <v>2268</v>
      </c>
      <c r="AE59" s="18" t="s">
        <v>2105</v>
      </c>
      <c r="AF59" s="51" t="s">
        <v>2025</v>
      </c>
      <c r="AG59" s="18" t="s">
        <v>2086</v>
      </c>
      <c r="AH59" s="19">
        <v>250.99</v>
      </c>
      <c r="AI59" s="18" t="s">
        <v>2087</v>
      </c>
      <c r="AJ59" s="18" t="s">
        <v>2107</v>
      </c>
      <c r="AK59" s="18" t="s">
        <v>2108</v>
      </c>
      <c r="AL59" s="18" t="s">
        <v>2149</v>
      </c>
      <c r="AM59" s="18" t="s">
        <v>2088</v>
      </c>
      <c r="AN59" s="18" t="s">
        <v>2092</v>
      </c>
      <c r="AO59" s="18" t="s">
        <v>2076</v>
      </c>
      <c r="AP59" s="18" t="s">
        <v>2076</v>
      </c>
      <c r="AQ59" s="18" t="s">
        <v>2076</v>
      </c>
      <c r="AR59" s="18" t="s">
        <v>2076</v>
      </c>
      <c r="AS59" s="18" t="s">
        <v>2076</v>
      </c>
      <c r="AT59" s="18" t="s">
        <v>2076</v>
      </c>
      <c r="AU59" s="18">
        <f>COUNTIF(Offers!$B$14:$B$2024,A59)</f>
        <v>1</v>
      </c>
      <c r="AV59" s="19">
        <f>_xlfn.MINIFS(Offers!$Q$14:$Q$2024,Offers!$B$14:$B$2024,A59)</f>
        <v>220.99</v>
      </c>
      <c r="AW59" s="18">
        <f>COUNTIFS(Offers!$B$14:$B$2024,A59,Offers!$L$14:$L$2024,"&lt;&gt;New")</f>
        <v>0</v>
      </c>
    </row>
    <row r="60" spans="1:49" ht="15.75" customHeight="1" x14ac:dyDescent="0.35">
      <c r="A60" s="45" t="s">
        <v>2418</v>
      </c>
      <c r="B60" s="45" t="s">
        <v>113</v>
      </c>
      <c r="C60" s="45" t="s">
        <v>6</v>
      </c>
      <c r="D60" s="45" t="s">
        <v>2073</v>
      </c>
      <c r="E60" s="46" t="s">
        <v>124</v>
      </c>
      <c r="F60" s="47">
        <v>362.99</v>
      </c>
      <c r="G60" s="45" t="s">
        <v>2419</v>
      </c>
      <c r="H60" s="45" t="s">
        <v>53</v>
      </c>
      <c r="I60" s="45" t="s">
        <v>2290</v>
      </c>
      <c r="J60" s="45" t="s">
        <v>2076</v>
      </c>
      <c r="K60" s="45" t="s">
        <v>2076</v>
      </c>
      <c r="L60" s="45" t="s">
        <v>2076</v>
      </c>
      <c r="M60" s="45" t="s">
        <v>2076</v>
      </c>
      <c r="N60" s="45" t="s">
        <v>2165</v>
      </c>
      <c r="O60" s="45" t="s">
        <v>2076</v>
      </c>
      <c r="P60" s="45">
        <v>36</v>
      </c>
      <c r="Q60" s="48">
        <v>273</v>
      </c>
      <c r="R60" s="45" t="s">
        <v>2420</v>
      </c>
      <c r="S60" s="45" t="s">
        <v>2167</v>
      </c>
      <c r="T60" t="s">
        <v>2100</v>
      </c>
      <c r="U60">
        <v>15</v>
      </c>
      <c r="V60" s="49">
        <v>408.99</v>
      </c>
      <c r="W60" t="s">
        <v>2187</v>
      </c>
      <c r="X60" t="s">
        <v>2076</v>
      </c>
      <c r="Y60" t="s">
        <v>2076</v>
      </c>
      <c r="Z60" t="s">
        <v>2076</v>
      </c>
      <c r="AA60" t="s">
        <v>2076</v>
      </c>
      <c r="AB60" s="18" t="s">
        <v>2421</v>
      </c>
      <c r="AC60" s="18" t="s">
        <v>2422</v>
      </c>
      <c r="AD60" s="18" t="s">
        <v>2147</v>
      </c>
      <c r="AE60" s="18" t="s">
        <v>2105</v>
      </c>
      <c r="AF60" s="53" t="s">
        <v>2026</v>
      </c>
      <c r="AG60" s="18" t="s">
        <v>2086</v>
      </c>
      <c r="AH60" s="19">
        <v>425.99</v>
      </c>
      <c r="AI60" s="18" t="s">
        <v>2087</v>
      </c>
      <c r="AJ60" s="18" t="s">
        <v>2423</v>
      </c>
      <c r="AK60" s="18" t="s">
        <v>2231</v>
      </c>
      <c r="AL60" s="18" t="s">
        <v>2090</v>
      </c>
      <c r="AM60" s="18" t="s">
        <v>2161</v>
      </c>
      <c r="AN60" s="18" t="s">
        <v>2092</v>
      </c>
      <c r="AO60" s="18" t="s">
        <v>2076</v>
      </c>
      <c r="AP60" s="18" t="s">
        <v>2076</v>
      </c>
      <c r="AQ60" s="18" t="s">
        <v>2076</v>
      </c>
      <c r="AR60" s="18" t="s">
        <v>2076</v>
      </c>
      <c r="AS60" s="18" t="s">
        <v>2076</v>
      </c>
      <c r="AT60" s="18" t="s">
        <v>2076</v>
      </c>
      <c r="AU60" s="18">
        <f>COUNTIF(Offers!$B$14:$B$2024,A60)</f>
        <v>1</v>
      </c>
      <c r="AV60" s="19">
        <f>_xlfn.MINIFS(Offers!$Q$14:$Q$2024,Offers!$B$14:$B$2024,A60)</f>
        <v>362.99</v>
      </c>
      <c r="AW60" s="18">
        <f>COUNTIFS(Offers!$B$14:$B$2024,A60,Offers!$L$14:$L$2024,"&lt;&gt;New")</f>
        <v>0</v>
      </c>
    </row>
    <row r="61" spans="1:49" ht="15.75" customHeight="1" x14ac:dyDescent="0.35">
      <c r="A61" s="45" t="s">
        <v>2424</v>
      </c>
      <c r="B61" s="45" t="s">
        <v>113</v>
      </c>
      <c r="C61" s="45" t="s">
        <v>6</v>
      </c>
      <c r="D61" s="45" t="s">
        <v>2094</v>
      </c>
      <c r="E61" s="46" t="s">
        <v>125</v>
      </c>
      <c r="F61" s="47">
        <v>398.99</v>
      </c>
      <c r="G61" s="45" t="s">
        <v>2425</v>
      </c>
      <c r="H61" s="45" t="s">
        <v>53</v>
      </c>
      <c r="I61" s="45" t="s">
        <v>2096</v>
      </c>
      <c r="J61" s="45" t="s">
        <v>2076</v>
      </c>
      <c r="K61" s="45" t="s">
        <v>2076</v>
      </c>
      <c r="L61" s="45" t="s">
        <v>2076</v>
      </c>
      <c r="M61" s="45" t="s">
        <v>2076</v>
      </c>
      <c r="N61" s="45" t="s">
        <v>2426</v>
      </c>
      <c r="O61" s="45" t="s">
        <v>2076</v>
      </c>
      <c r="P61" s="45" t="s">
        <v>2076</v>
      </c>
      <c r="Q61" s="48">
        <v>18</v>
      </c>
      <c r="R61" s="45" t="s">
        <v>2427</v>
      </c>
      <c r="S61" s="45" t="s">
        <v>2099</v>
      </c>
      <c r="T61" t="s">
        <v>2080</v>
      </c>
      <c r="U61">
        <v>15</v>
      </c>
      <c r="V61" s="49">
        <v>454.99</v>
      </c>
      <c r="W61" t="s">
        <v>2200</v>
      </c>
      <c r="X61" t="s">
        <v>2076</v>
      </c>
      <c r="Y61" t="s">
        <v>2076</v>
      </c>
      <c r="Z61" t="s">
        <v>2076</v>
      </c>
      <c r="AA61" t="s">
        <v>2076</v>
      </c>
      <c r="AB61" s="18" t="s">
        <v>2428</v>
      </c>
      <c r="AC61" s="18" t="s">
        <v>2429</v>
      </c>
      <c r="AD61" s="18" t="s">
        <v>2120</v>
      </c>
      <c r="AE61" s="18" t="s">
        <v>2085</v>
      </c>
      <c r="AF61" s="54" t="s">
        <v>2027</v>
      </c>
      <c r="AG61" s="18" t="s">
        <v>2086</v>
      </c>
      <c r="AH61" s="19">
        <v>454.99</v>
      </c>
      <c r="AI61" s="18" t="s">
        <v>2087</v>
      </c>
      <c r="AJ61" s="18" t="s">
        <v>2107</v>
      </c>
      <c r="AK61" s="18" t="s">
        <v>2108</v>
      </c>
      <c r="AL61" s="18" t="s">
        <v>2430</v>
      </c>
      <c r="AM61" s="18" t="s">
        <v>2088</v>
      </c>
      <c r="AN61" s="18" t="s">
        <v>2092</v>
      </c>
      <c r="AO61" s="18" t="s">
        <v>2076</v>
      </c>
      <c r="AP61" s="18" t="s">
        <v>2076</v>
      </c>
      <c r="AQ61" s="18" t="s">
        <v>2076</v>
      </c>
      <c r="AR61" s="18" t="s">
        <v>2076</v>
      </c>
      <c r="AS61" s="18" t="s">
        <v>2076</v>
      </c>
      <c r="AT61" s="18" t="s">
        <v>2076</v>
      </c>
      <c r="AU61" s="18">
        <f>COUNTIF(Offers!$B$14:$B$2024,A61)</f>
        <v>1</v>
      </c>
      <c r="AV61" s="19">
        <f>_xlfn.MINIFS(Offers!$Q$14:$Q$2024,Offers!$B$14:$B$2024,A61)</f>
        <v>398.99</v>
      </c>
      <c r="AW61" s="18">
        <f>COUNTIFS(Offers!$B$14:$B$2024,A61,Offers!$L$14:$L$2024,"&lt;&gt;New")</f>
        <v>0</v>
      </c>
    </row>
    <row r="62" spans="1:49" ht="15.75" customHeight="1" x14ac:dyDescent="0.35">
      <c r="A62" s="45" t="s">
        <v>2431</v>
      </c>
      <c r="B62" s="45" t="s">
        <v>113</v>
      </c>
      <c r="C62" s="45" t="s">
        <v>6</v>
      </c>
      <c r="D62" s="45" t="s">
        <v>2073</v>
      </c>
      <c r="E62" s="46" t="s">
        <v>126</v>
      </c>
      <c r="F62" s="47">
        <v>1455.99</v>
      </c>
      <c r="G62" s="45" t="s">
        <v>2432</v>
      </c>
      <c r="H62" s="45" t="s">
        <v>53</v>
      </c>
      <c r="I62" s="45" t="s">
        <v>2096</v>
      </c>
      <c r="J62" s="45" t="s">
        <v>2076</v>
      </c>
      <c r="K62" s="45" t="s">
        <v>2076</v>
      </c>
      <c r="L62" s="45" t="s">
        <v>2076</v>
      </c>
      <c r="M62" s="45" t="s">
        <v>2076</v>
      </c>
      <c r="N62" s="45" t="s">
        <v>2191</v>
      </c>
      <c r="O62" s="45" t="s">
        <v>2076</v>
      </c>
      <c r="P62" s="45" t="s">
        <v>2076</v>
      </c>
      <c r="Q62" s="48">
        <v>460</v>
      </c>
      <c r="R62" s="45" t="s">
        <v>2433</v>
      </c>
      <c r="S62" s="45" t="s">
        <v>2193</v>
      </c>
      <c r="T62" t="s">
        <v>2100</v>
      </c>
      <c r="U62">
        <v>15</v>
      </c>
      <c r="V62" s="49">
        <v>1614.99</v>
      </c>
      <c r="W62" t="s">
        <v>2246</v>
      </c>
      <c r="X62" t="s">
        <v>2076</v>
      </c>
      <c r="Y62" t="s">
        <v>2076</v>
      </c>
      <c r="Z62" t="s">
        <v>2076</v>
      </c>
      <c r="AA62" t="s">
        <v>2076</v>
      </c>
      <c r="AB62" s="18" t="s">
        <v>2434</v>
      </c>
      <c r="AC62" s="18" t="s">
        <v>2435</v>
      </c>
      <c r="AD62" s="18" t="s">
        <v>2171</v>
      </c>
      <c r="AE62" s="18" t="s">
        <v>2085</v>
      </c>
      <c r="AF62" s="54" t="s">
        <v>2027</v>
      </c>
      <c r="AG62" s="18" t="s">
        <v>2086</v>
      </c>
      <c r="AH62" s="19">
        <v>1699.99</v>
      </c>
      <c r="AI62" s="18" t="s">
        <v>2087</v>
      </c>
      <c r="AJ62" s="18" t="s">
        <v>2195</v>
      </c>
      <c r="AK62" s="18" t="s">
        <v>2108</v>
      </c>
      <c r="AL62" s="18" t="s">
        <v>2196</v>
      </c>
      <c r="AM62" s="18" t="s">
        <v>2088</v>
      </c>
      <c r="AN62" s="18" t="s">
        <v>2092</v>
      </c>
      <c r="AO62" s="18" t="s">
        <v>2076</v>
      </c>
      <c r="AP62" s="18" t="s">
        <v>2076</v>
      </c>
      <c r="AQ62" s="18" t="s">
        <v>2076</v>
      </c>
      <c r="AR62" s="18" t="s">
        <v>2076</v>
      </c>
      <c r="AS62" s="18" t="s">
        <v>2076</v>
      </c>
      <c r="AT62" s="18" t="s">
        <v>2076</v>
      </c>
      <c r="AU62" s="18">
        <f>COUNTIF(Offers!$B$14:$B$2024,A62)</f>
        <v>1</v>
      </c>
      <c r="AV62" s="19">
        <f>_xlfn.MINIFS(Offers!$Q$14:$Q$2024,Offers!$B$14:$B$2024,A62)</f>
        <v>1455.99</v>
      </c>
      <c r="AW62" s="18">
        <f>COUNTIFS(Offers!$B$14:$B$2024,A62,Offers!$L$14:$L$2024,"&lt;&gt;New")</f>
        <v>0</v>
      </c>
    </row>
    <row r="63" spans="1:49" ht="15.75" customHeight="1" x14ac:dyDescent="0.35">
      <c r="A63" s="45" t="s">
        <v>2436</v>
      </c>
      <c r="B63" s="45" t="s">
        <v>128</v>
      </c>
      <c r="C63" s="45" t="s">
        <v>6</v>
      </c>
      <c r="D63" s="45" t="s">
        <v>2073</v>
      </c>
      <c r="E63" s="46" t="s">
        <v>132</v>
      </c>
      <c r="F63" s="47">
        <v>60.99</v>
      </c>
      <c r="G63" s="45" t="s">
        <v>2437</v>
      </c>
      <c r="H63" s="45" t="s">
        <v>53</v>
      </c>
      <c r="I63" s="45" t="s">
        <v>2140</v>
      </c>
      <c r="J63" s="45" t="s">
        <v>2076</v>
      </c>
      <c r="K63" s="45" t="s">
        <v>2076</v>
      </c>
      <c r="L63" s="45" t="s">
        <v>2076</v>
      </c>
      <c r="M63" s="45" t="s">
        <v>2076</v>
      </c>
      <c r="N63" s="45" t="s">
        <v>2205</v>
      </c>
      <c r="O63" s="45" t="s">
        <v>2076</v>
      </c>
      <c r="P63" s="45">
        <v>49</v>
      </c>
      <c r="Q63" s="48">
        <v>187</v>
      </c>
      <c r="R63" s="45" t="s">
        <v>2438</v>
      </c>
      <c r="S63" s="45" t="s">
        <v>2207</v>
      </c>
      <c r="T63" t="s">
        <v>2080</v>
      </c>
      <c r="U63">
        <v>15</v>
      </c>
      <c r="V63" s="49">
        <v>67.989999999999995</v>
      </c>
      <c r="W63" t="s">
        <v>2131</v>
      </c>
      <c r="X63" t="s">
        <v>2076</v>
      </c>
      <c r="Y63" t="s">
        <v>2076</v>
      </c>
      <c r="Z63" t="s">
        <v>2076</v>
      </c>
      <c r="AA63" t="s">
        <v>2076</v>
      </c>
      <c r="AB63" s="18" t="s">
        <v>2439</v>
      </c>
      <c r="AC63" s="18" t="s">
        <v>2440</v>
      </c>
      <c r="AD63" s="18" t="s">
        <v>2084</v>
      </c>
      <c r="AE63" s="18" t="s">
        <v>2105</v>
      </c>
      <c r="AF63" s="55" t="s">
        <v>2023</v>
      </c>
      <c r="AG63" s="18" t="s">
        <v>2086</v>
      </c>
      <c r="AH63" s="19">
        <v>67.989999999999995</v>
      </c>
      <c r="AI63" s="18" t="s">
        <v>2087</v>
      </c>
      <c r="AJ63" s="18" t="s">
        <v>2088</v>
      </c>
      <c r="AK63" s="18" t="s">
        <v>2211</v>
      </c>
      <c r="AL63" s="18" t="s">
        <v>2212</v>
      </c>
      <c r="AM63" s="18" t="s">
        <v>2213</v>
      </c>
      <c r="AN63" s="18" t="s">
        <v>2092</v>
      </c>
      <c r="AO63" s="18" t="s">
        <v>2076</v>
      </c>
      <c r="AP63" s="18" t="s">
        <v>2076</v>
      </c>
      <c r="AQ63" s="18" t="s">
        <v>2076</v>
      </c>
      <c r="AR63" s="18" t="s">
        <v>2076</v>
      </c>
      <c r="AS63" s="18" t="s">
        <v>2076</v>
      </c>
      <c r="AT63" s="18" t="s">
        <v>2076</v>
      </c>
      <c r="AU63" s="18">
        <f>COUNTIF(Offers!$B$14:$B$2024,A63)</f>
        <v>1</v>
      </c>
      <c r="AV63" s="19">
        <f>_xlfn.MINIFS(Offers!$Q$14:$Q$2024,Offers!$B$14:$B$2024,A63)</f>
        <v>60.99</v>
      </c>
      <c r="AW63" s="18">
        <f>COUNTIFS(Offers!$B$14:$B$2024,A63,Offers!$L$14:$L$2024,"&lt;&gt;New")</f>
        <v>0</v>
      </c>
    </row>
    <row r="64" spans="1:49" ht="15.75" customHeight="1" x14ac:dyDescent="0.35">
      <c r="A64" s="45" t="s">
        <v>2441</v>
      </c>
      <c r="B64" s="45" t="s">
        <v>128</v>
      </c>
      <c r="C64" s="45" t="s">
        <v>6</v>
      </c>
      <c r="D64" s="45" t="s">
        <v>2094</v>
      </c>
      <c r="E64" s="46" t="s">
        <v>133</v>
      </c>
      <c r="F64" s="47">
        <v>72.989999999999995</v>
      </c>
      <c r="G64" s="45" t="s">
        <v>2442</v>
      </c>
      <c r="H64" s="45" t="s">
        <v>53</v>
      </c>
      <c r="I64" s="45" t="s">
        <v>2128</v>
      </c>
      <c r="J64" s="45" t="s">
        <v>2076</v>
      </c>
      <c r="K64" s="45" t="s">
        <v>2076</v>
      </c>
      <c r="L64" s="45" t="s">
        <v>2076</v>
      </c>
      <c r="M64" s="45" t="s">
        <v>2076</v>
      </c>
      <c r="N64" s="45" t="s">
        <v>2113</v>
      </c>
      <c r="O64" s="45" t="s">
        <v>2076</v>
      </c>
      <c r="P64" s="45">
        <v>8</v>
      </c>
      <c r="Q64" s="48">
        <v>9</v>
      </c>
      <c r="R64" s="45" t="s">
        <v>2443</v>
      </c>
      <c r="S64" s="45" t="s">
        <v>2115</v>
      </c>
      <c r="T64" t="s">
        <v>2080</v>
      </c>
      <c r="U64">
        <v>15</v>
      </c>
      <c r="V64" s="49">
        <v>78.989999999999995</v>
      </c>
      <c r="W64" t="s">
        <v>2444</v>
      </c>
      <c r="X64" t="s">
        <v>2076</v>
      </c>
      <c r="Y64" t="s">
        <v>2076</v>
      </c>
      <c r="Z64" t="s">
        <v>2076</v>
      </c>
      <c r="AA64" t="s">
        <v>2076</v>
      </c>
      <c r="AB64" s="18" t="s">
        <v>2445</v>
      </c>
      <c r="AC64" s="18" t="s">
        <v>2446</v>
      </c>
      <c r="AD64" s="18" t="s">
        <v>2120</v>
      </c>
      <c r="AE64" s="18" t="s">
        <v>2085</v>
      </c>
      <c r="AF64" s="52" t="s">
        <v>2024</v>
      </c>
      <c r="AG64" s="18" t="s">
        <v>2086</v>
      </c>
      <c r="AH64" s="19">
        <v>78.989999999999995</v>
      </c>
      <c r="AI64" s="18" t="s">
        <v>2087</v>
      </c>
      <c r="AJ64" s="18" t="s">
        <v>2059</v>
      </c>
      <c r="AK64" s="18" t="s">
        <v>2122</v>
      </c>
      <c r="AL64" s="18" t="s">
        <v>2123</v>
      </c>
      <c r="AM64" s="18" t="s">
        <v>2124</v>
      </c>
      <c r="AN64" s="18" t="s">
        <v>2136</v>
      </c>
      <c r="AO64" s="18" t="s">
        <v>2076</v>
      </c>
      <c r="AP64" s="18" t="s">
        <v>2076</v>
      </c>
      <c r="AQ64" s="18" t="s">
        <v>2076</v>
      </c>
      <c r="AR64" s="18" t="s">
        <v>2076</v>
      </c>
      <c r="AS64" s="18" t="s">
        <v>2076</v>
      </c>
      <c r="AT64" s="18" t="s">
        <v>2076</v>
      </c>
      <c r="AU64" s="18">
        <f>COUNTIF(Offers!$B$14:$B$2024,A64)</f>
        <v>1</v>
      </c>
      <c r="AV64" s="19">
        <f>_xlfn.MINIFS(Offers!$Q$14:$Q$2024,Offers!$B$14:$B$2024,A64)</f>
        <v>72.989999999999995</v>
      </c>
      <c r="AW64" s="18">
        <f>COUNTIFS(Offers!$B$14:$B$2024,A64,Offers!$L$14:$L$2024,"&lt;&gt;New")</f>
        <v>0</v>
      </c>
    </row>
    <row r="65" spans="1:49" ht="15.75" customHeight="1" x14ac:dyDescent="0.35">
      <c r="A65" s="45" t="s">
        <v>2447</v>
      </c>
      <c r="B65" s="45" t="s">
        <v>128</v>
      </c>
      <c r="C65" s="45" t="s">
        <v>6</v>
      </c>
      <c r="D65" s="45" t="s">
        <v>2138</v>
      </c>
      <c r="E65" s="46" t="s">
        <v>134</v>
      </c>
      <c r="F65" s="47">
        <v>127.99</v>
      </c>
      <c r="G65" s="45" t="s">
        <v>2448</v>
      </c>
      <c r="H65" s="45" t="s">
        <v>53</v>
      </c>
      <c r="I65" s="45" t="s">
        <v>2140</v>
      </c>
      <c r="J65" s="45" t="s">
        <v>2076</v>
      </c>
      <c r="K65" s="45" t="s">
        <v>2076</v>
      </c>
      <c r="L65" s="45" t="s">
        <v>2076</v>
      </c>
      <c r="M65" s="45" t="s">
        <v>2076</v>
      </c>
      <c r="N65" s="45" t="s">
        <v>2141</v>
      </c>
      <c r="O65" s="45" t="s">
        <v>2076</v>
      </c>
      <c r="P65" s="45">
        <v>47</v>
      </c>
      <c r="Q65" s="48">
        <v>372</v>
      </c>
      <c r="R65" s="45" t="s">
        <v>2449</v>
      </c>
      <c r="S65" s="45" t="s">
        <v>2143</v>
      </c>
      <c r="T65" t="s">
        <v>2080</v>
      </c>
      <c r="U65">
        <v>15</v>
      </c>
      <c r="V65" s="49">
        <v>143.99</v>
      </c>
      <c r="W65" t="s">
        <v>2450</v>
      </c>
      <c r="X65" t="s">
        <v>2076</v>
      </c>
      <c r="Y65" t="s">
        <v>2076</v>
      </c>
      <c r="Z65" t="s">
        <v>2076</v>
      </c>
      <c r="AA65" t="s">
        <v>2076</v>
      </c>
      <c r="AB65" s="18" t="s">
        <v>2445</v>
      </c>
      <c r="AC65" s="18" t="s">
        <v>2451</v>
      </c>
      <c r="AD65" s="18" t="s">
        <v>2254</v>
      </c>
      <c r="AE65" s="18" t="s">
        <v>2105</v>
      </c>
      <c r="AF65" s="55" t="s">
        <v>2023</v>
      </c>
      <c r="AG65" s="18" t="s">
        <v>2086</v>
      </c>
      <c r="AH65" s="19">
        <v>149.99</v>
      </c>
      <c r="AI65" s="18" t="s">
        <v>2087</v>
      </c>
      <c r="AJ65" s="18" t="s">
        <v>2088</v>
      </c>
      <c r="AK65" s="18" t="s">
        <v>2148</v>
      </c>
      <c r="AL65" s="18" t="s">
        <v>2149</v>
      </c>
      <c r="AM65" s="18" t="s">
        <v>2150</v>
      </c>
      <c r="AN65" s="18" t="s">
        <v>2092</v>
      </c>
      <c r="AO65" s="18" t="s">
        <v>2076</v>
      </c>
      <c r="AP65" s="18" t="s">
        <v>2076</v>
      </c>
      <c r="AQ65" s="18" t="s">
        <v>2076</v>
      </c>
      <c r="AR65" s="18" t="s">
        <v>2076</v>
      </c>
      <c r="AS65" s="18" t="s">
        <v>2076</v>
      </c>
      <c r="AT65" s="18" t="s">
        <v>2076</v>
      </c>
      <c r="AU65" s="18">
        <f>COUNTIF(Offers!$B$14:$B$2024,A65)</f>
        <v>1</v>
      </c>
      <c r="AV65" s="19">
        <f>_xlfn.MINIFS(Offers!$Q$14:$Q$2024,Offers!$B$14:$B$2024,A65)</f>
        <v>127.99</v>
      </c>
      <c r="AW65" s="18">
        <f>COUNTIFS(Offers!$B$14:$B$2024,A65,Offers!$L$14:$L$2024,"&lt;&gt;New")</f>
        <v>0</v>
      </c>
    </row>
    <row r="66" spans="1:49" ht="15.75" customHeight="1" x14ac:dyDescent="0.35">
      <c r="A66" s="45" t="s">
        <v>2452</v>
      </c>
      <c r="B66" s="45" t="s">
        <v>128</v>
      </c>
      <c r="C66" s="45" t="s">
        <v>6</v>
      </c>
      <c r="D66" s="45" t="s">
        <v>2094</v>
      </c>
      <c r="E66" s="46" t="s">
        <v>135</v>
      </c>
      <c r="F66" s="47">
        <v>139.99</v>
      </c>
      <c r="G66" s="45" t="s">
        <v>2453</v>
      </c>
      <c r="H66" s="45" t="s">
        <v>53</v>
      </c>
      <c r="I66" s="45" t="s">
        <v>2096</v>
      </c>
      <c r="J66" s="45" t="s">
        <v>2076</v>
      </c>
      <c r="K66" s="45" t="s">
        <v>2076</v>
      </c>
      <c r="L66" s="45" t="s">
        <v>2076</v>
      </c>
      <c r="M66" s="45" t="s">
        <v>2076</v>
      </c>
      <c r="N66" s="45" t="s">
        <v>2097</v>
      </c>
      <c r="O66" s="45" t="s">
        <v>2076</v>
      </c>
      <c r="P66" s="45" t="s">
        <v>2076</v>
      </c>
      <c r="Q66" s="48">
        <v>21</v>
      </c>
      <c r="R66" s="45" t="s">
        <v>2454</v>
      </c>
      <c r="S66" s="45" t="s">
        <v>2099</v>
      </c>
      <c r="T66" t="s">
        <v>2080</v>
      </c>
      <c r="U66">
        <v>15</v>
      </c>
      <c r="V66" s="49">
        <v>153.99</v>
      </c>
      <c r="W66" t="s">
        <v>2315</v>
      </c>
      <c r="X66" t="s">
        <v>2076</v>
      </c>
      <c r="Y66" t="s">
        <v>2076</v>
      </c>
      <c r="Z66" t="s">
        <v>2076</v>
      </c>
      <c r="AA66" t="s">
        <v>2076</v>
      </c>
      <c r="AB66" s="18" t="s">
        <v>2455</v>
      </c>
      <c r="AC66" s="18" t="s">
        <v>2456</v>
      </c>
      <c r="AD66" s="18" t="s">
        <v>2254</v>
      </c>
      <c r="AE66" s="18" t="s">
        <v>2085</v>
      </c>
      <c r="AF66" s="52" t="s">
        <v>2024</v>
      </c>
      <c r="AG66" s="18" t="s">
        <v>2086</v>
      </c>
      <c r="AH66" s="19">
        <v>159.99</v>
      </c>
      <c r="AI66" s="18" t="s">
        <v>2087</v>
      </c>
      <c r="AJ66" s="18" t="s">
        <v>2107</v>
      </c>
      <c r="AK66" s="18" t="s">
        <v>2108</v>
      </c>
      <c r="AL66" s="18" t="s">
        <v>2346</v>
      </c>
      <c r="AM66" s="18" t="s">
        <v>2088</v>
      </c>
      <c r="AN66" s="18" t="s">
        <v>2092</v>
      </c>
      <c r="AO66" s="18" t="s">
        <v>2076</v>
      </c>
      <c r="AP66" s="18" t="s">
        <v>2076</v>
      </c>
      <c r="AQ66" s="18" t="s">
        <v>2076</v>
      </c>
      <c r="AR66" s="18" t="s">
        <v>2076</v>
      </c>
      <c r="AS66" s="18" t="s">
        <v>2076</v>
      </c>
      <c r="AT66" s="18" t="s">
        <v>2076</v>
      </c>
      <c r="AU66" s="18">
        <f>COUNTIF(Offers!$B$14:$B$2024,A66)</f>
        <v>1</v>
      </c>
      <c r="AV66" s="19">
        <f>_xlfn.MINIFS(Offers!$Q$14:$Q$2024,Offers!$B$14:$B$2024,A66)</f>
        <v>139.99</v>
      </c>
      <c r="AW66" s="18">
        <f>COUNTIFS(Offers!$B$14:$B$2024,A66,Offers!$L$14:$L$2024,"&lt;&gt;New")</f>
        <v>0</v>
      </c>
    </row>
    <row r="67" spans="1:49" ht="15.75" customHeight="1" x14ac:dyDescent="0.35">
      <c r="A67" s="45" t="s">
        <v>2457</v>
      </c>
      <c r="B67" s="45" t="s">
        <v>128</v>
      </c>
      <c r="C67" s="45" t="s">
        <v>6</v>
      </c>
      <c r="D67" s="45" t="s">
        <v>2073</v>
      </c>
      <c r="E67" s="46" t="s">
        <v>136</v>
      </c>
      <c r="F67" s="47">
        <v>181.99</v>
      </c>
      <c r="G67" s="45" t="s">
        <v>2458</v>
      </c>
      <c r="H67" s="45" t="s">
        <v>53</v>
      </c>
      <c r="I67" s="45" t="s">
        <v>2153</v>
      </c>
      <c r="J67" s="45" t="s">
        <v>2076</v>
      </c>
      <c r="K67" s="45" t="s">
        <v>2076</v>
      </c>
      <c r="L67" s="45" t="s">
        <v>2076</v>
      </c>
      <c r="M67" s="45" t="s">
        <v>2076</v>
      </c>
      <c r="N67" s="45" t="s">
        <v>2154</v>
      </c>
      <c r="O67" s="45" t="s">
        <v>2076</v>
      </c>
      <c r="P67" s="45">
        <v>6</v>
      </c>
      <c r="Q67" s="48">
        <v>34</v>
      </c>
      <c r="R67" s="45" t="s">
        <v>2459</v>
      </c>
      <c r="S67" s="45" t="s">
        <v>2156</v>
      </c>
      <c r="T67" t="s">
        <v>2100</v>
      </c>
      <c r="U67">
        <v>15</v>
      </c>
      <c r="V67" s="49">
        <v>193.99</v>
      </c>
      <c r="W67" t="s">
        <v>2200</v>
      </c>
      <c r="X67" t="s">
        <v>2076</v>
      </c>
      <c r="Y67" t="s">
        <v>2076</v>
      </c>
      <c r="Z67" t="s">
        <v>2076</v>
      </c>
      <c r="AA67" t="s">
        <v>2076</v>
      </c>
      <c r="AB67" s="18" t="s">
        <v>2460</v>
      </c>
      <c r="AC67" s="18" t="s">
        <v>2461</v>
      </c>
      <c r="AD67" s="18" t="s">
        <v>2084</v>
      </c>
      <c r="AE67" s="18" t="s">
        <v>2085</v>
      </c>
      <c r="AF67" s="53" t="s">
        <v>2026</v>
      </c>
      <c r="AG67" s="18" t="s">
        <v>2086</v>
      </c>
      <c r="AH67" s="19">
        <v>195.99</v>
      </c>
      <c r="AI67" s="18" t="s">
        <v>2087</v>
      </c>
      <c r="AJ67" s="18" t="s">
        <v>2134</v>
      </c>
      <c r="AK67" s="18" t="s">
        <v>2089</v>
      </c>
      <c r="AL67" s="18" t="s">
        <v>2160</v>
      </c>
      <c r="AM67" s="18" t="s">
        <v>2161</v>
      </c>
      <c r="AN67" s="18" t="s">
        <v>2162</v>
      </c>
      <c r="AO67" s="18" t="s">
        <v>2076</v>
      </c>
      <c r="AP67" s="18" t="s">
        <v>2076</v>
      </c>
      <c r="AQ67" s="18" t="s">
        <v>2076</v>
      </c>
      <c r="AR67" s="18" t="s">
        <v>2076</v>
      </c>
      <c r="AS67" s="18" t="s">
        <v>2076</v>
      </c>
      <c r="AT67" s="18" t="s">
        <v>2076</v>
      </c>
      <c r="AU67" s="18">
        <f>COUNTIF(Offers!$B$14:$B$2024,A67)</f>
        <v>1</v>
      </c>
      <c r="AV67" s="19">
        <f>_xlfn.MINIFS(Offers!$Q$14:$Q$2024,Offers!$B$14:$B$2024,A67)</f>
        <v>181.99</v>
      </c>
      <c r="AW67" s="18">
        <f>COUNTIFS(Offers!$B$14:$B$2024,A67,Offers!$L$14:$L$2024,"&lt;&gt;New")</f>
        <v>0</v>
      </c>
    </row>
    <row r="68" spans="1:49" ht="15.75" customHeight="1" x14ac:dyDescent="0.35">
      <c r="A68" s="45" t="s">
        <v>2462</v>
      </c>
      <c r="B68" s="45" t="s">
        <v>128</v>
      </c>
      <c r="C68" s="45" t="s">
        <v>6</v>
      </c>
      <c r="D68" s="45" t="s">
        <v>2094</v>
      </c>
      <c r="E68" s="46" t="s">
        <v>137</v>
      </c>
      <c r="F68" s="47">
        <v>202.99</v>
      </c>
      <c r="G68" s="45" t="s">
        <v>2463</v>
      </c>
      <c r="H68" s="45" t="s">
        <v>53</v>
      </c>
      <c r="I68" s="45" t="s">
        <v>2112</v>
      </c>
      <c r="J68" s="45" t="s">
        <v>2076</v>
      </c>
      <c r="K68" s="45" t="s">
        <v>2076</v>
      </c>
      <c r="L68" s="45" t="s">
        <v>2076</v>
      </c>
      <c r="M68" s="45" t="s">
        <v>2076</v>
      </c>
      <c r="N68" s="45" t="s">
        <v>2113</v>
      </c>
      <c r="O68" s="45" t="s">
        <v>2076</v>
      </c>
      <c r="P68" s="45">
        <v>10</v>
      </c>
      <c r="Q68" s="48">
        <v>4</v>
      </c>
      <c r="R68" s="45" t="s">
        <v>2464</v>
      </c>
      <c r="S68" s="45" t="s">
        <v>2175</v>
      </c>
      <c r="T68" t="s">
        <v>2080</v>
      </c>
      <c r="U68">
        <v>15</v>
      </c>
      <c r="V68" s="49">
        <v>217.99</v>
      </c>
      <c r="W68" t="s">
        <v>2465</v>
      </c>
      <c r="X68" t="s">
        <v>2076</v>
      </c>
      <c r="Y68" t="s">
        <v>2076</v>
      </c>
      <c r="Z68" t="s">
        <v>2076</v>
      </c>
      <c r="AA68" t="s">
        <v>2076</v>
      </c>
      <c r="AB68" s="18" t="s">
        <v>2466</v>
      </c>
      <c r="AC68" s="18" t="s">
        <v>2467</v>
      </c>
      <c r="AD68" s="18" t="s">
        <v>2171</v>
      </c>
      <c r="AE68" s="18" t="s">
        <v>2085</v>
      </c>
      <c r="AF68" s="53" t="s">
        <v>2026</v>
      </c>
      <c r="AG68" s="18" t="s">
        <v>2086</v>
      </c>
      <c r="AH68" s="19">
        <v>226.99</v>
      </c>
      <c r="AI68" s="18" t="s">
        <v>2087</v>
      </c>
      <c r="AJ68" s="18" t="s">
        <v>2121</v>
      </c>
      <c r="AK68" s="18" t="s">
        <v>2231</v>
      </c>
      <c r="AL68" s="18" t="s">
        <v>2182</v>
      </c>
      <c r="AM68" s="18" t="s">
        <v>2161</v>
      </c>
      <c r="AN68" s="18" t="s">
        <v>2125</v>
      </c>
      <c r="AO68" s="18" t="s">
        <v>2076</v>
      </c>
      <c r="AP68" s="18" t="s">
        <v>2076</v>
      </c>
      <c r="AQ68" s="18" t="s">
        <v>2076</v>
      </c>
      <c r="AR68" s="18" t="s">
        <v>2076</v>
      </c>
      <c r="AS68" s="18" t="s">
        <v>2076</v>
      </c>
      <c r="AT68" s="18" t="s">
        <v>2076</v>
      </c>
      <c r="AU68" s="18">
        <f>COUNTIF(Offers!$B$14:$B$2024,A68)</f>
        <v>1</v>
      </c>
      <c r="AV68" s="19">
        <f>_xlfn.MINIFS(Offers!$Q$14:$Q$2024,Offers!$B$14:$B$2024,A68)</f>
        <v>202.99</v>
      </c>
      <c r="AW68" s="18">
        <f>COUNTIFS(Offers!$B$14:$B$2024,A68,Offers!$L$14:$L$2024,"&lt;&gt;New")</f>
        <v>0</v>
      </c>
    </row>
    <row r="69" spans="1:49" ht="15.75" customHeight="1" x14ac:dyDescent="0.35">
      <c r="A69" s="45" t="s">
        <v>2468</v>
      </c>
      <c r="B69" s="45" t="s">
        <v>128</v>
      </c>
      <c r="C69" s="45" t="s">
        <v>6</v>
      </c>
      <c r="D69" s="45" t="s">
        <v>2073</v>
      </c>
      <c r="E69" s="46" t="s">
        <v>138</v>
      </c>
      <c r="F69" s="47">
        <v>228.99</v>
      </c>
      <c r="G69" s="45" t="s">
        <v>2469</v>
      </c>
      <c r="H69" s="45" t="s">
        <v>53</v>
      </c>
      <c r="I69" s="45" t="s">
        <v>2140</v>
      </c>
      <c r="J69" s="45" t="s">
        <v>2076</v>
      </c>
      <c r="K69" s="45" t="s">
        <v>2076</v>
      </c>
      <c r="L69" s="45" t="s">
        <v>2076</v>
      </c>
      <c r="M69" s="45" t="s">
        <v>2076</v>
      </c>
      <c r="N69" s="45" t="s">
        <v>2165</v>
      </c>
      <c r="O69" s="45" t="s">
        <v>2076</v>
      </c>
      <c r="P69" s="45">
        <v>53</v>
      </c>
      <c r="Q69" s="48">
        <v>265</v>
      </c>
      <c r="R69" s="45" t="s">
        <v>2470</v>
      </c>
      <c r="S69" s="45" t="s">
        <v>2167</v>
      </c>
      <c r="T69" t="s">
        <v>2080</v>
      </c>
      <c r="U69">
        <v>15</v>
      </c>
      <c r="V69" s="49">
        <v>249.99</v>
      </c>
      <c r="W69" t="s">
        <v>2471</v>
      </c>
      <c r="X69" t="s">
        <v>2076</v>
      </c>
      <c r="Y69" t="s">
        <v>2076</v>
      </c>
      <c r="Z69" t="s">
        <v>2076</v>
      </c>
      <c r="AA69" t="s">
        <v>2076</v>
      </c>
      <c r="AB69" s="18" t="s">
        <v>2472</v>
      </c>
      <c r="AC69" s="18" t="s">
        <v>2473</v>
      </c>
      <c r="AD69" s="18" t="s">
        <v>2084</v>
      </c>
      <c r="AE69" s="18" t="s">
        <v>2105</v>
      </c>
      <c r="AF69" s="51" t="s">
        <v>2025</v>
      </c>
      <c r="AG69" s="18" t="s">
        <v>2086</v>
      </c>
      <c r="AH69" s="19">
        <v>249.99</v>
      </c>
      <c r="AI69" s="18" t="s">
        <v>2087</v>
      </c>
      <c r="AJ69" s="18" t="s">
        <v>2121</v>
      </c>
      <c r="AK69" s="18" t="s">
        <v>2122</v>
      </c>
      <c r="AL69" s="18" t="s">
        <v>2090</v>
      </c>
      <c r="AM69" s="18" t="s">
        <v>2124</v>
      </c>
      <c r="AN69" s="18" t="s">
        <v>2092</v>
      </c>
      <c r="AO69" s="18" t="s">
        <v>2076</v>
      </c>
      <c r="AP69" s="18" t="s">
        <v>2076</v>
      </c>
      <c r="AQ69" s="18" t="s">
        <v>2076</v>
      </c>
      <c r="AR69" s="18" t="s">
        <v>2076</v>
      </c>
      <c r="AS69" s="18" t="s">
        <v>2076</v>
      </c>
      <c r="AT69" s="18" t="s">
        <v>2076</v>
      </c>
      <c r="AU69" s="18">
        <f>COUNTIF(Offers!$B$14:$B$2024,A69)</f>
        <v>1</v>
      </c>
      <c r="AV69" s="19">
        <f>_xlfn.MINIFS(Offers!$Q$14:$Q$2024,Offers!$B$14:$B$2024,A69)</f>
        <v>228.99</v>
      </c>
      <c r="AW69" s="18">
        <f>COUNTIFS(Offers!$B$14:$B$2024,A69,Offers!$L$14:$L$2024,"&lt;&gt;New")</f>
        <v>0</v>
      </c>
    </row>
    <row r="70" spans="1:49" ht="15.75" customHeight="1" x14ac:dyDescent="0.35">
      <c r="A70" s="45" t="s">
        <v>2474</v>
      </c>
      <c r="B70" s="45" t="s">
        <v>128</v>
      </c>
      <c r="C70" s="45" t="s">
        <v>6</v>
      </c>
      <c r="D70" s="45" t="s">
        <v>2073</v>
      </c>
      <c r="E70" s="46" t="s">
        <v>139</v>
      </c>
      <c r="F70" s="47">
        <v>251.99</v>
      </c>
      <c r="G70" s="45" t="s">
        <v>2475</v>
      </c>
      <c r="H70" s="45" t="s">
        <v>53</v>
      </c>
      <c r="I70" s="45" t="s">
        <v>2096</v>
      </c>
      <c r="J70" s="45" t="s">
        <v>2076</v>
      </c>
      <c r="K70" s="45" t="s">
        <v>2076</v>
      </c>
      <c r="L70" s="45" t="s">
        <v>2076</v>
      </c>
      <c r="M70" s="45" t="s">
        <v>2076</v>
      </c>
      <c r="N70" s="45" t="s">
        <v>2184</v>
      </c>
      <c r="O70" s="45" t="s">
        <v>2076</v>
      </c>
      <c r="P70" s="45" t="s">
        <v>2076</v>
      </c>
      <c r="Q70" s="48">
        <v>282</v>
      </c>
      <c r="R70" s="45" t="s">
        <v>2476</v>
      </c>
      <c r="S70" s="45" t="s">
        <v>2186</v>
      </c>
      <c r="T70" t="s">
        <v>2080</v>
      </c>
      <c r="U70">
        <v>15</v>
      </c>
      <c r="V70" s="49">
        <v>267.99</v>
      </c>
      <c r="W70" t="s">
        <v>2477</v>
      </c>
      <c r="X70" t="s">
        <v>2076</v>
      </c>
      <c r="Y70" t="s">
        <v>2076</v>
      </c>
      <c r="Z70" t="s">
        <v>2076</v>
      </c>
      <c r="AA70" t="s">
        <v>2076</v>
      </c>
      <c r="AB70" s="18" t="s">
        <v>2478</v>
      </c>
      <c r="AC70" s="18" t="s">
        <v>2479</v>
      </c>
      <c r="AD70" s="18" t="s">
        <v>2120</v>
      </c>
      <c r="AE70" s="18" t="s">
        <v>2105</v>
      </c>
      <c r="AF70" s="51" t="s">
        <v>2025</v>
      </c>
      <c r="AG70" s="18" t="s">
        <v>2086</v>
      </c>
      <c r="AH70" s="19">
        <v>280.99</v>
      </c>
      <c r="AI70" s="18" t="s">
        <v>2087</v>
      </c>
      <c r="AJ70" s="18" t="s">
        <v>2107</v>
      </c>
      <c r="AK70" s="18" t="s">
        <v>2108</v>
      </c>
      <c r="AL70" s="18" t="s">
        <v>2149</v>
      </c>
      <c r="AM70" s="18" t="s">
        <v>2088</v>
      </c>
      <c r="AN70" s="18" t="s">
        <v>2092</v>
      </c>
      <c r="AO70" s="18" t="s">
        <v>2076</v>
      </c>
      <c r="AP70" s="18" t="s">
        <v>2076</v>
      </c>
      <c r="AQ70" s="18" t="s">
        <v>2076</v>
      </c>
      <c r="AR70" s="18" t="s">
        <v>2076</v>
      </c>
      <c r="AS70" s="18" t="s">
        <v>2076</v>
      </c>
      <c r="AT70" s="18" t="s">
        <v>2076</v>
      </c>
      <c r="AU70" s="18">
        <f>COUNTIF(Offers!$B$14:$B$2024,A70)</f>
        <v>1</v>
      </c>
      <c r="AV70" s="19">
        <f>_xlfn.MINIFS(Offers!$Q$14:$Q$2024,Offers!$B$14:$B$2024,A70)</f>
        <v>251.99</v>
      </c>
      <c r="AW70" s="18">
        <f>COUNTIFS(Offers!$B$14:$B$2024,A70,Offers!$L$14:$L$2024,"&lt;&gt;New")</f>
        <v>0</v>
      </c>
    </row>
    <row r="71" spans="1:49" ht="15.75" customHeight="1" x14ac:dyDescent="0.35">
      <c r="A71" s="45" t="s">
        <v>2480</v>
      </c>
      <c r="B71" s="45" t="s">
        <v>128</v>
      </c>
      <c r="C71" s="45" t="s">
        <v>6</v>
      </c>
      <c r="D71" s="45" t="s">
        <v>2094</v>
      </c>
      <c r="E71" s="46" t="s">
        <v>140</v>
      </c>
      <c r="F71" s="47">
        <v>278.99</v>
      </c>
      <c r="G71" s="45" t="s">
        <v>2481</v>
      </c>
      <c r="H71" s="45" t="s">
        <v>53</v>
      </c>
      <c r="I71" s="45" t="s">
        <v>2140</v>
      </c>
      <c r="J71" s="45" t="s">
        <v>2076</v>
      </c>
      <c r="K71" s="45" t="s">
        <v>2076</v>
      </c>
      <c r="L71" s="45" t="s">
        <v>2076</v>
      </c>
      <c r="M71" s="45" t="s">
        <v>2076</v>
      </c>
      <c r="N71" s="45" t="s">
        <v>2113</v>
      </c>
      <c r="O71" s="45" t="s">
        <v>2076</v>
      </c>
      <c r="P71" s="45">
        <v>9</v>
      </c>
      <c r="Q71" s="48">
        <v>3</v>
      </c>
      <c r="R71" s="45" t="s">
        <v>2482</v>
      </c>
      <c r="S71" s="45" t="s">
        <v>2251</v>
      </c>
      <c r="T71" t="s">
        <v>2080</v>
      </c>
      <c r="U71">
        <v>15</v>
      </c>
      <c r="V71" s="49">
        <v>294.99</v>
      </c>
      <c r="W71" t="s">
        <v>2292</v>
      </c>
      <c r="X71" t="s">
        <v>2076</v>
      </c>
      <c r="Y71" t="s">
        <v>2076</v>
      </c>
      <c r="Z71" t="s">
        <v>2076</v>
      </c>
      <c r="AA71" t="s">
        <v>2076</v>
      </c>
      <c r="AB71" s="18" t="s">
        <v>2483</v>
      </c>
      <c r="AC71" s="18" t="s">
        <v>2484</v>
      </c>
      <c r="AD71" s="18" t="s">
        <v>2147</v>
      </c>
      <c r="AE71" s="18" t="s">
        <v>2085</v>
      </c>
      <c r="AF71" s="53" t="s">
        <v>2026</v>
      </c>
      <c r="AG71" s="18" t="s">
        <v>2086</v>
      </c>
      <c r="AH71" s="19">
        <v>294.99</v>
      </c>
      <c r="AI71" s="18" t="s">
        <v>2087</v>
      </c>
      <c r="AJ71" s="18" t="s">
        <v>2255</v>
      </c>
      <c r="AK71" s="18" t="s">
        <v>2231</v>
      </c>
      <c r="AL71" s="18" t="s">
        <v>2256</v>
      </c>
      <c r="AM71" s="18" t="s">
        <v>2088</v>
      </c>
      <c r="AN71" s="18" t="s">
        <v>2092</v>
      </c>
      <c r="AO71" s="18" t="s">
        <v>2076</v>
      </c>
      <c r="AP71" s="18" t="s">
        <v>2076</v>
      </c>
      <c r="AQ71" s="18" t="s">
        <v>2076</v>
      </c>
      <c r="AR71" s="18" t="s">
        <v>2076</v>
      </c>
      <c r="AS71" s="18" t="s">
        <v>2076</v>
      </c>
      <c r="AT71" s="18" t="s">
        <v>2076</v>
      </c>
      <c r="AU71" s="18">
        <f>COUNTIF(Offers!$B$14:$B$2024,A71)</f>
        <v>1</v>
      </c>
      <c r="AV71" s="19">
        <f>_xlfn.MINIFS(Offers!$Q$14:$Q$2024,Offers!$B$14:$B$2024,A71)</f>
        <v>278.99</v>
      </c>
      <c r="AW71" s="18">
        <f>COUNTIFS(Offers!$B$14:$B$2024,A71,Offers!$L$14:$L$2024,"&lt;&gt;New")</f>
        <v>0</v>
      </c>
    </row>
    <row r="72" spans="1:49" ht="15.75" customHeight="1" x14ac:dyDescent="0.35">
      <c r="A72" s="45" t="s">
        <v>2485</v>
      </c>
      <c r="B72" s="45" t="s">
        <v>128</v>
      </c>
      <c r="C72" s="45" t="s">
        <v>6</v>
      </c>
      <c r="D72" s="45" t="s">
        <v>2073</v>
      </c>
      <c r="E72" s="46" t="s">
        <v>141</v>
      </c>
      <c r="F72" s="47">
        <v>517.99</v>
      </c>
      <c r="G72" s="45" t="s">
        <v>2486</v>
      </c>
      <c r="H72" s="45" t="s">
        <v>53</v>
      </c>
      <c r="I72" s="45" t="s">
        <v>2096</v>
      </c>
      <c r="J72" s="45" t="s">
        <v>2076</v>
      </c>
      <c r="K72" s="45" t="s">
        <v>2076</v>
      </c>
      <c r="L72" s="45" t="s">
        <v>2076</v>
      </c>
      <c r="M72" s="45" t="s">
        <v>2076</v>
      </c>
      <c r="N72" s="45" t="s">
        <v>2191</v>
      </c>
      <c r="O72" s="45" t="s">
        <v>2076</v>
      </c>
      <c r="P72" s="45" t="s">
        <v>2076</v>
      </c>
      <c r="Q72" s="48">
        <v>387</v>
      </c>
      <c r="R72" s="45" t="s">
        <v>2487</v>
      </c>
      <c r="S72" s="45" t="s">
        <v>2193</v>
      </c>
      <c r="T72" t="s">
        <v>2080</v>
      </c>
      <c r="U72">
        <v>15</v>
      </c>
      <c r="V72" s="49">
        <v>595.99</v>
      </c>
      <c r="W72" t="s">
        <v>2376</v>
      </c>
      <c r="X72" t="s">
        <v>2076</v>
      </c>
      <c r="Y72" t="s">
        <v>2076</v>
      </c>
      <c r="Z72" t="s">
        <v>2076</v>
      </c>
      <c r="AA72" t="s">
        <v>2076</v>
      </c>
      <c r="AB72" s="18" t="s">
        <v>2488</v>
      </c>
      <c r="AC72" s="18" t="s">
        <v>2489</v>
      </c>
      <c r="AD72" s="18" t="s">
        <v>2084</v>
      </c>
      <c r="AE72" s="18" t="s">
        <v>2105</v>
      </c>
      <c r="AF72" s="53" t="s">
        <v>2026</v>
      </c>
      <c r="AG72" s="18" t="s">
        <v>2086</v>
      </c>
      <c r="AH72" s="19">
        <v>596.99</v>
      </c>
      <c r="AI72" s="18" t="s">
        <v>2087</v>
      </c>
      <c r="AJ72" s="18" t="s">
        <v>2195</v>
      </c>
      <c r="AK72" s="18" t="s">
        <v>2108</v>
      </c>
      <c r="AL72" s="18" t="s">
        <v>2261</v>
      </c>
      <c r="AM72" s="18" t="s">
        <v>2088</v>
      </c>
      <c r="AN72" s="18" t="s">
        <v>2092</v>
      </c>
      <c r="AO72" s="18" t="s">
        <v>2076</v>
      </c>
      <c r="AP72" s="18" t="s">
        <v>2076</v>
      </c>
      <c r="AQ72" s="18" t="s">
        <v>2076</v>
      </c>
      <c r="AR72" s="18" t="s">
        <v>2076</v>
      </c>
      <c r="AS72" s="18" t="s">
        <v>2076</v>
      </c>
      <c r="AT72" s="18" t="s">
        <v>2076</v>
      </c>
      <c r="AU72" s="18">
        <f>COUNTIF(Offers!$B$14:$B$2024,A72)</f>
        <v>1</v>
      </c>
      <c r="AV72" s="19">
        <f>_xlfn.MINIFS(Offers!$Q$14:$Q$2024,Offers!$B$14:$B$2024,A72)</f>
        <v>517.99</v>
      </c>
      <c r="AW72" s="18">
        <f>COUNTIFS(Offers!$B$14:$B$2024,A72,Offers!$L$14:$L$2024,"&lt;&gt;New")</f>
        <v>0</v>
      </c>
    </row>
    <row r="73" spans="1:49" ht="15.75" customHeight="1" x14ac:dyDescent="0.35">
      <c r="A73" s="45" t="s">
        <v>2490</v>
      </c>
      <c r="B73" s="45" t="s">
        <v>142</v>
      </c>
      <c r="C73" s="45" t="s">
        <v>6</v>
      </c>
      <c r="D73" s="45" t="s">
        <v>2073</v>
      </c>
      <c r="E73" s="46" t="s">
        <v>146</v>
      </c>
      <c r="F73" s="47">
        <v>53.99</v>
      </c>
      <c r="G73" s="45" t="s">
        <v>2491</v>
      </c>
      <c r="H73" s="45" t="s">
        <v>53</v>
      </c>
      <c r="I73" s="45" t="s">
        <v>2075</v>
      </c>
      <c r="J73" s="45" t="s">
        <v>2076</v>
      </c>
      <c r="K73" s="45" t="s">
        <v>2076</v>
      </c>
      <c r="L73" s="45" t="s">
        <v>2076</v>
      </c>
      <c r="M73" s="45" t="s">
        <v>2076</v>
      </c>
      <c r="N73" s="45" t="s">
        <v>2077</v>
      </c>
      <c r="O73" s="45" t="s">
        <v>2076</v>
      </c>
      <c r="P73" s="45">
        <v>20</v>
      </c>
      <c r="Q73" s="48">
        <v>111</v>
      </c>
      <c r="R73" s="45" t="s">
        <v>2492</v>
      </c>
      <c r="S73" s="45" t="s">
        <v>2079</v>
      </c>
      <c r="T73" t="s">
        <v>2080</v>
      </c>
      <c r="U73">
        <v>30</v>
      </c>
      <c r="V73" s="49">
        <v>59.99</v>
      </c>
      <c r="W73" t="s">
        <v>2344</v>
      </c>
      <c r="X73" t="s">
        <v>2076</v>
      </c>
      <c r="Y73" t="s">
        <v>2076</v>
      </c>
      <c r="Z73" t="s">
        <v>2076</v>
      </c>
      <c r="AA73" t="s">
        <v>2076</v>
      </c>
      <c r="AB73" s="18" t="s">
        <v>2493</v>
      </c>
      <c r="AC73" s="18" t="s">
        <v>2494</v>
      </c>
      <c r="AD73" s="18" t="s">
        <v>2120</v>
      </c>
      <c r="AE73" s="18" t="s">
        <v>2105</v>
      </c>
      <c r="AF73" s="55" t="s">
        <v>2023</v>
      </c>
      <c r="AG73" s="18" t="s">
        <v>2086</v>
      </c>
      <c r="AH73" s="19">
        <v>59.99</v>
      </c>
      <c r="AI73" s="18" t="s">
        <v>2087</v>
      </c>
      <c r="AJ73" s="18" t="s">
        <v>2088</v>
      </c>
      <c r="AK73" s="18" t="s">
        <v>2089</v>
      </c>
      <c r="AL73" s="18" t="s">
        <v>2090</v>
      </c>
      <c r="AM73" s="18" t="s">
        <v>2091</v>
      </c>
      <c r="AN73" s="18" t="s">
        <v>2092</v>
      </c>
      <c r="AO73" s="18" t="s">
        <v>2076</v>
      </c>
      <c r="AP73" s="18" t="s">
        <v>2076</v>
      </c>
      <c r="AQ73" s="18" t="s">
        <v>2076</v>
      </c>
      <c r="AR73" s="18" t="s">
        <v>2076</v>
      </c>
      <c r="AS73" s="18" t="s">
        <v>2076</v>
      </c>
      <c r="AT73" s="18" t="s">
        <v>2076</v>
      </c>
      <c r="AU73" s="18">
        <f>COUNTIF(Offers!$B$14:$B$2024,A73)</f>
        <v>1</v>
      </c>
      <c r="AV73" s="19">
        <f>_xlfn.MINIFS(Offers!$Q$14:$Q$2024,Offers!$B$14:$B$2024,A73)</f>
        <v>53.99</v>
      </c>
      <c r="AW73" s="18">
        <f>COUNTIFS(Offers!$B$14:$B$2024,A73,Offers!$L$14:$L$2024,"&lt;&gt;New")</f>
        <v>0</v>
      </c>
    </row>
    <row r="74" spans="1:49" ht="15.75" customHeight="1" x14ac:dyDescent="0.35">
      <c r="A74" s="45" t="s">
        <v>2495</v>
      </c>
      <c r="B74" s="45" t="s">
        <v>142</v>
      </c>
      <c r="C74" s="45" t="s">
        <v>6</v>
      </c>
      <c r="D74" s="45" t="s">
        <v>2094</v>
      </c>
      <c r="E74" s="46" t="s">
        <v>147</v>
      </c>
      <c r="F74" s="47">
        <v>57.99</v>
      </c>
      <c r="G74" s="45" t="s">
        <v>2496</v>
      </c>
      <c r="H74" s="45" t="s">
        <v>53</v>
      </c>
      <c r="I74" s="45" t="s">
        <v>2271</v>
      </c>
      <c r="J74" s="45" t="s">
        <v>2076</v>
      </c>
      <c r="K74" s="45" t="s">
        <v>2076</v>
      </c>
      <c r="L74" s="45" t="s">
        <v>2076</v>
      </c>
      <c r="M74" s="45" t="s">
        <v>2076</v>
      </c>
      <c r="N74" s="45" t="s">
        <v>2113</v>
      </c>
      <c r="O74" s="45" t="s">
        <v>2076</v>
      </c>
      <c r="P74" s="45">
        <v>8</v>
      </c>
      <c r="Q74" s="48">
        <v>6</v>
      </c>
      <c r="R74" s="45" t="s">
        <v>2497</v>
      </c>
      <c r="S74" s="45" t="s">
        <v>2115</v>
      </c>
      <c r="T74" t="s">
        <v>2116</v>
      </c>
      <c r="U74">
        <v>30</v>
      </c>
      <c r="V74" s="49">
        <v>66.989999999999995</v>
      </c>
      <c r="W74" t="s">
        <v>2498</v>
      </c>
      <c r="X74" t="s">
        <v>2076</v>
      </c>
      <c r="Y74" t="s">
        <v>2076</v>
      </c>
      <c r="Z74" t="s">
        <v>2076</v>
      </c>
      <c r="AA74" t="s">
        <v>2076</v>
      </c>
      <c r="AB74" s="18" t="s">
        <v>2499</v>
      </c>
      <c r="AC74" s="18" t="s">
        <v>2500</v>
      </c>
      <c r="AD74" s="18" t="s">
        <v>2179</v>
      </c>
      <c r="AE74" s="18" t="s">
        <v>2105</v>
      </c>
      <c r="AF74" s="55" t="s">
        <v>2023</v>
      </c>
      <c r="AG74" s="18" t="s">
        <v>2086</v>
      </c>
      <c r="AH74" s="19">
        <v>66.989999999999995</v>
      </c>
      <c r="AI74" s="18" t="s">
        <v>2087</v>
      </c>
      <c r="AJ74" s="18" t="s">
        <v>2088</v>
      </c>
      <c r="AK74" s="18" t="s">
        <v>2211</v>
      </c>
      <c r="AL74" s="18" t="s">
        <v>2123</v>
      </c>
      <c r="AM74" s="18" t="s">
        <v>2213</v>
      </c>
      <c r="AN74" s="18" t="s">
        <v>2276</v>
      </c>
      <c r="AO74" s="18" t="s">
        <v>2076</v>
      </c>
      <c r="AP74" s="18" t="s">
        <v>2076</v>
      </c>
      <c r="AQ74" s="18" t="s">
        <v>2076</v>
      </c>
      <c r="AR74" s="18" t="s">
        <v>2076</v>
      </c>
      <c r="AS74" s="18" t="s">
        <v>2076</v>
      </c>
      <c r="AT74" s="18" t="s">
        <v>2076</v>
      </c>
      <c r="AU74" s="18">
        <f>COUNTIF(Offers!$B$14:$B$2024,A74)</f>
        <v>1</v>
      </c>
      <c r="AV74" s="19">
        <f>_xlfn.MINIFS(Offers!$Q$14:$Q$2024,Offers!$B$14:$B$2024,A74)</f>
        <v>57.99</v>
      </c>
      <c r="AW74" s="18">
        <f>COUNTIFS(Offers!$B$14:$B$2024,A74,Offers!$L$14:$L$2024,"&lt;&gt;New")</f>
        <v>0</v>
      </c>
    </row>
    <row r="75" spans="1:49" ht="15.75" customHeight="1" x14ac:dyDescent="0.35">
      <c r="A75" s="45" t="s">
        <v>2501</v>
      </c>
      <c r="B75" s="45" t="s">
        <v>142</v>
      </c>
      <c r="C75" s="45" t="s">
        <v>6</v>
      </c>
      <c r="D75" s="45" t="s">
        <v>2073</v>
      </c>
      <c r="E75" s="46" t="s">
        <v>148</v>
      </c>
      <c r="F75" s="47">
        <v>69.989999999999995</v>
      </c>
      <c r="G75" s="45" t="s">
        <v>2502</v>
      </c>
      <c r="H75" s="45" t="s">
        <v>53</v>
      </c>
      <c r="I75" s="45" t="s">
        <v>2140</v>
      </c>
      <c r="J75" s="45" t="s">
        <v>2076</v>
      </c>
      <c r="K75" s="45" t="s">
        <v>2076</v>
      </c>
      <c r="L75" s="45" t="s">
        <v>2076</v>
      </c>
      <c r="M75" s="45" t="s">
        <v>2076</v>
      </c>
      <c r="N75" s="45" t="s">
        <v>2205</v>
      </c>
      <c r="O75" s="45" t="s">
        <v>2076</v>
      </c>
      <c r="P75" s="45">
        <v>38</v>
      </c>
      <c r="Q75" s="48">
        <v>203</v>
      </c>
      <c r="R75" s="45" t="s">
        <v>2503</v>
      </c>
      <c r="S75" s="45" t="s">
        <v>2207</v>
      </c>
      <c r="T75" t="s">
        <v>2080</v>
      </c>
      <c r="U75">
        <v>30</v>
      </c>
      <c r="V75" s="49">
        <v>76.989999999999995</v>
      </c>
      <c r="W75" t="s">
        <v>2504</v>
      </c>
      <c r="X75" t="s">
        <v>2076</v>
      </c>
      <c r="Y75" t="s">
        <v>2076</v>
      </c>
      <c r="Z75" t="s">
        <v>2076</v>
      </c>
      <c r="AA75" t="s">
        <v>2076</v>
      </c>
      <c r="AB75" s="18" t="s">
        <v>2493</v>
      </c>
      <c r="AC75" s="18" t="s">
        <v>2505</v>
      </c>
      <c r="AD75" s="18" t="s">
        <v>2171</v>
      </c>
      <c r="AE75" s="18" t="s">
        <v>2105</v>
      </c>
      <c r="AF75" s="55" t="s">
        <v>2023</v>
      </c>
      <c r="AG75" s="18" t="s">
        <v>2086</v>
      </c>
      <c r="AH75" s="19">
        <v>77.989999999999995</v>
      </c>
      <c r="AI75" s="18" t="s">
        <v>2087</v>
      </c>
      <c r="AJ75" s="18" t="s">
        <v>2088</v>
      </c>
      <c r="AK75" s="18" t="s">
        <v>2211</v>
      </c>
      <c r="AL75" s="18" t="s">
        <v>2212</v>
      </c>
      <c r="AM75" s="18" t="s">
        <v>2213</v>
      </c>
      <c r="AN75" s="18" t="s">
        <v>2092</v>
      </c>
      <c r="AO75" s="18" t="s">
        <v>2076</v>
      </c>
      <c r="AP75" s="18" t="s">
        <v>2076</v>
      </c>
      <c r="AQ75" s="18" t="s">
        <v>2076</v>
      </c>
      <c r="AR75" s="18" t="s">
        <v>2076</v>
      </c>
      <c r="AS75" s="18" t="s">
        <v>2076</v>
      </c>
      <c r="AT75" s="18" t="s">
        <v>2076</v>
      </c>
      <c r="AU75" s="18">
        <f>COUNTIF(Offers!$B$14:$B$2024,A75)</f>
        <v>1</v>
      </c>
      <c r="AV75" s="19">
        <f>_xlfn.MINIFS(Offers!$Q$14:$Q$2024,Offers!$B$14:$B$2024,A75)</f>
        <v>69.989999999999995</v>
      </c>
      <c r="AW75" s="18">
        <f>COUNTIFS(Offers!$B$14:$B$2024,A75,Offers!$L$14:$L$2024,"&lt;&gt;New")</f>
        <v>0</v>
      </c>
    </row>
    <row r="76" spans="1:49" ht="15.75" customHeight="1" x14ac:dyDescent="0.35">
      <c r="A76" s="45" t="s">
        <v>2506</v>
      </c>
      <c r="B76" s="45" t="s">
        <v>142</v>
      </c>
      <c r="C76" s="45" t="s">
        <v>6</v>
      </c>
      <c r="D76" s="45" t="s">
        <v>2138</v>
      </c>
      <c r="E76" s="46" t="s">
        <v>149</v>
      </c>
      <c r="F76" s="47">
        <v>123.99</v>
      </c>
      <c r="G76" s="45" t="s">
        <v>2507</v>
      </c>
      <c r="H76" s="45" t="s">
        <v>53</v>
      </c>
      <c r="I76" s="45" t="s">
        <v>2140</v>
      </c>
      <c r="J76" s="45" t="s">
        <v>2076</v>
      </c>
      <c r="K76" s="45" t="s">
        <v>2076</v>
      </c>
      <c r="L76" s="45" t="s">
        <v>2076</v>
      </c>
      <c r="M76" s="45" t="s">
        <v>2076</v>
      </c>
      <c r="N76" s="45" t="s">
        <v>2141</v>
      </c>
      <c r="O76" s="45" t="s">
        <v>2076</v>
      </c>
      <c r="P76" s="45">
        <v>60</v>
      </c>
      <c r="Q76" s="48">
        <v>291</v>
      </c>
      <c r="R76" s="45" t="s">
        <v>2508</v>
      </c>
      <c r="S76" s="45" t="s">
        <v>2143</v>
      </c>
      <c r="T76" t="s">
        <v>2080</v>
      </c>
      <c r="U76">
        <v>30</v>
      </c>
      <c r="V76" s="49">
        <v>142.99</v>
      </c>
      <c r="W76" t="s">
        <v>2265</v>
      </c>
      <c r="X76" t="s">
        <v>2076</v>
      </c>
      <c r="Y76" t="s">
        <v>2076</v>
      </c>
      <c r="Z76" t="s">
        <v>2076</v>
      </c>
      <c r="AA76" t="s">
        <v>2076</v>
      </c>
      <c r="AB76" s="18" t="s">
        <v>2509</v>
      </c>
      <c r="AC76" s="18" t="s">
        <v>2510</v>
      </c>
      <c r="AD76" s="18" t="s">
        <v>2179</v>
      </c>
      <c r="AE76" s="18" t="s">
        <v>2105</v>
      </c>
      <c r="AF76" s="55" t="s">
        <v>2023</v>
      </c>
      <c r="AG76" s="18" t="s">
        <v>2086</v>
      </c>
      <c r="AH76" s="19">
        <v>142.99</v>
      </c>
      <c r="AI76" s="18" t="s">
        <v>2087</v>
      </c>
      <c r="AJ76" s="18" t="s">
        <v>2088</v>
      </c>
      <c r="AK76" s="18" t="s">
        <v>2148</v>
      </c>
      <c r="AL76" s="18" t="s">
        <v>2149</v>
      </c>
      <c r="AM76" s="18" t="s">
        <v>2150</v>
      </c>
      <c r="AN76" s="18" t="s">
        <v>2092</v>
      </c>
      <c r="AO76" s="18" t="s">
        <v>2076</v>
      </c>
      <c r="AP76" s="18" t="s">
        <v>2076</v>
      </c>
      <c r="AQ76" s="18" t="s">
        <v>2076</v>
      </c>
      <c r="AR76" s="18" t="s">
        <v>2076</v>
      </c>
      <c r="AS76" s="18" t="s">
        <v>2076</v>
      </c>
      <c r="AT76" s="18" t="s">
        <v>2076</v>
      </c>
      <c r="AU76" s="18">
        <f>COUNTIF(Offers!$B$14:$B$2024,A76)</f>
        <v>1</v>
      </c>
      <c r="AV76" s="19">
        <f>_xlfn.MINIFS(Offers!$Q$14:$Q$2024,Offers!$B$14:$B$2024,A76)</f>
        <v>123.99</v>
      </c>
      <c r="AW76" s="18">
        <f>COUNTIFS(Offers!$B$14:$B$2024,A76,Offers!$L$14:$L$2024,"&lt;&gt;New")</f>
        <v>0</v>
      </c>
    </row>
    <row r="77" spans="1:49" ht="15.75" customHeight="1" x14ac:dyDescent="0.35">
      <c r="A77" s="45" t="s">
        <v>2511</v>
      </c>
      <c r="B77" s="45" t="s">
        <v>142</v>
      </c>
      <c r="C77" s="45" t="s">
        <v>6</v>
      </c>
      <c r="D77" s="45" t="s">
        <v>2094</v>
      </c>
      <c r="E77" s="46" t="s">
        <v>150</v>
      </c>
      <c r="F77" s="47">
        <v>131.99</v>
      </c>
      <c r="G77" s="45" t="s">
        <v>2512</v>
      </c>
      <c r="H77" s="45" t="s">
        <v>53</v>
      </c>
      <c r="I77" s="45" t="s">
        <v>2140</v>
      </c>
      <c r="J77" s="45" t="s">
        <v>2076</v>
      </c>
      <c r="K77" s="45" t="s">
        <v>2076</v>
      </c>
      <c r="L77" s="45" t="s">
        <v>2076</v>
      </c>
      <c r="M77" s="45" t="s">
        <v>2076</v>
      </c>
      <c r="N77" s="45" t="s">
        <v>2113</v>
      </c>
      <c r="O77" s="45" t="s">
        <v>2076</v>
      </c>
      <c r="P77" s="45">
        <v>9</v>
      </c>
      <c r="Q77" s="48">
        <v>4</v>
      </c>
      <c r="R77" s="45" t="s">
        <v>2513</v>
      </c>
      <c r="S77" s="45" t="s">
        <v>2251</v>
      </c>
      <c r="T77" t="s">
        <v>2100</v>
      </c>
      <c r="U77">
        <v>30</v>
      </c>
      <c r="V77" s="49">
        <v>147.99</v>
      </c>
      <c r="W77" t="s">
        <v>2514</v>
      </c>
      <c r="X77" t="s">
        <v>2076</v>
      </c>
      <c r="Y77" t="s">
        <v>2076</v>
      </c>
      <c r="Z77" t="s">
        <v>2076</v>
      </c>
      <c r="AA77" t="s">
        <v>2076</v>
      </c>
      <c r="AB77" s="18" t="s">
        <v>2515</v>
      </c>
      <c r="AC77" s="18" t="s">
        <v>2516</v>
      </c>
      <c r="AD77" s="18" t="s">
        <v>2254</v>
      </c>
      <c r="AE77" s="18" t="s">
        <v>2105</v>
      </c>
      <c r="AF77" s="52" t="s">
        <v>2024</v>
      </c>
      <c r="AG77" s="18" t="s">
        <v>2086</v>
      </c>
      <c r="AH77" s="19">
        <v>147.99</v>
      </c>
      <c r="AI77" s="18" t="s">
        <v>2087</v>
      </c>
      <c r="AJ77" s="18" t="s">
        <v>2255</v>
      </c>
      <c r="AK77" s="18" t="s">
        <v>2122</v>
      </c>
      <c r="AL77" s="18" t="s">
        <v>2256</v>
      </c>
      <c r="AM77" s="18" t="s">
        <v>2088</v>
      </c>
      <c r="AN77" s="18" t="s">
        <v>2092</v>
      </c>
      <c r="AO77" s="18" t="s">
        <v>2076</v>
      </c>
      <c r="AP77" s="18" t="s">
        <v>2076</v>
      </c>
      <c r="AQ77" s="18" t="s">
        <v>2076</v>
      </c>
      <c r="AR77" s="18" t="s">
        <v>2076</v>
      </c>
      <c r="AS77" s="18" t="s">
        <v>2076</v>
      </c>
      <c r="AT77" s="18" t="s">
        <v>2076</v>
      </c>
      <c r="AU77" s="18">
        <f>COUNTIF(Offers!$B$14:$B$2024,A77)</f>
        <v>2</v>
      </c>
      <c r="AV77" s="19">
        <f>_xlfn.MINIFS(Offers!$Q$14:$Q$2024,Offers!$B$14:$B$2024,A77)</f>
        <v>122.99</v>
      </c>
      <c r="AW77" s="18">
        <f>COUNTIFS(Offers!$B$14:$B$2024,A77,Offers!$L$14:$L$2024,"&lt;&gt;New")</f>
        <v>1</v>
      </c>
    </row>
    <row r="78" spans="1:49" ht="15.75" customHeight="1" x14ac:dyDescent="0.35">
      <c r="A78" s="45" t="s">
        <v>2517</v>
      </c>
      <c r="B78" s="45" t="s">
        <v>142</v>
      </c>
      <c r="C78" s="45" t="s">
        <v>6</v>
      </c>
      <c r="D78" s="45" t="s">
        <v>2073</v>
      </c>
      <c r="E78" s="46" t="s">
        <v>151</v>
      </c>
      <c r="F78" s="47">
        <v>148.99</v>
      </c>
      <c r="G78" s="45" t="s">
        <v>2518</v>
      </c>
      <c r="H78" s="45" t="s">
        <v>53</v>
      </c>
      <c r="I78" s="45" t="s">
        <v>2153</v>
      </c>
      <c r="J78" s="45" t="s">
        <v>2076</v>
      </c>
      <c r="K78" s="45" t="s">
        <v>2076</v>
      </c>
      <c r="L78" s="45" t="s">
        <v>2076</v>
      </c>
      <c r="M78" s="45" t="s">
        <v>2076</v>
      </c>
      <c r="N78" s="45" t="s">
        <v>2154</v>
      </c>
      <c r="O78" s="45" t="s">
        <v>2076</v>
      </c>
      <c r="P78" s="45">
        <v>8</v>
      </c>
      <c r="Q78" s="48">
        <v>31</v>
      </c>
      <c r="R78" s="45" t="s">
        <v>2519</v>
      </c>
      <c r="S78" s="45" t="s">
        <v>2156</v>
      </c>
      <c r="T78" t="s">
        <v>2080</v>
      </c>
      <c r="U78">
        <v>30</v>
      </c>
      <c r="V78" s="49">
        <v>157.99</v>
      </c>
      <c r="W78" t="s">
        <v>2131</v>
      </c>
      <c r="X78" t="s">
        <v>2076</v>
      </c>
      <c r="Y78" t="s">
        <v>2076</v>
      </c>
      <c r="Z78" t="s">
        <v>2076</v>
      </c>
      <c r="AA78" t="s">
        <v>2076</v>
      </c>
      <c r="AB78" s="18" t="s">
        <v>2520</v>
      </c>
      <c r="AC78" s="18" t="s">
        <v>2521</v>
      </c>
      <c r="AD78" s="18" t="s">
        <v>2268</v>
      </c>
      <c r="AE78" s="18" t="s">
        <v>2105</v>
      </c>
      <c r="AF78" s="51" t="s">
        <v>2025</v>
      </c>
      <c r="AG78" s="18" t="s">
        <v>2086</v>
      </c>
      <c r="AH78" s="19">
        <v>166.99</v>
      </c>
      <c r="AI78" s="18" t="s">
        <v>2087</v>
      </c>
      <c r="AJ78" s="18" t="s">
        <v>2134</v>
      </c>
      <c r="AK78" s="18" t="s">
        <v>2089</v>
      </c>
      <c r="AL78" s="18" t="s">
        <v>2160</v>
      </c>
      <c r="AM78" s="18" t="s">
        <v>2124</v>
      </c>
      <c r="AN78" s="18" t="s">
        <v>2162</v>
      </c>
      <c r="AO78" s="18" t="s">
        <v>2076</v>
      </c>
      <c r="AP78" s="18" t="s">
        <v>2076</v>
      </c>
      <c r="AQ78" s="18" t="s">
        <v>2076</v>
      </c>
      <c r="AR78" s="18" t="s">
        <v>2076</v>
      </c>
      <c r="AS78" s="18" t="s">
        <v>2076</v>
      </c>
      <c r="AT78" s="18" t="s">
        <v>2076</v>
      </c>
      <c r="AU78" s="18">
        <f>COUNTIF(Offers!$B$14:$B$2024,A78)</f>
        <v>1</v>
      </c>
      <c r="AV78" s="19">
        <f>_xlfn.MINIFS(Offers!$Q$14:$Q$2024,Offers!$B$14:$B$2024,A78)</f>
        <v>148.99</v>
      </c>
      <c r="AW78" s="18">
        <f>COUNTIFS(Offers!$B$14:$B$2024,A78,Offers!$L$14:$L$2024,"&lt;&gt;New")</f>
        <v>0</v>
      </c>
    </row>
    <row r="79" spans="1:49" ht="15.75" customHeight="1" x14ac:dyDescent="0.35">
      <c r="A79" s="45" t="s">
        <v>2522</v>
      </c>
      <c r="B79" s="45" t="s">
        <v>142</v>
      </c>
      <c r="C79" s="45" t="s">
        <v>6</v>
      </c>
      <c r="D79" s="45" t="s">
        <v>2073</v>
      </c>
      <c r="E79" s="46" t="s">
        <v>152</v>
      </c>
      <c r="F79" s="47">
        <v>168.99</v>
      </c>
      <c r="G79" s="45" t="s">
        <v>2523</v>
      </c>
      <c r="H79" s="45" t="s">
        <v>53</v>
      </c>
      <c r="I79" s="45" t="s">
        <v>2140</v>
      </c>
      <c r="J79" s="45" t="s">
        <v>2076</v>
      </c>
      <c r="K79" s="45" t="s">
        <v>2076</v>
      </c>
      <c r="L79" s="45" t="s">
        <v>2076</v>
      </c>
      <c r="M79" s="45" t="s">
        <v>2076</v>
      </c>
      <c r="N79" s="45" t="s">
        <v>2165</v>
      </c>
      <c r="O79" s="45" t="s">
        <v>2076</v>
      </c>
      <c r="P79" s="45">
        <v>60</v>
      </c>
      <c r="Q79" s="48">
        <v>278</v>
      </c>
      <c r="R79" s="45" t="s">
        <v>2524</v>
      </c>
      <c r="S79" s="45" t="s">
        <v>2167</v>
      </c>
      <c r="T79" t="s">
        <v>2080</v>
      </c>
      <c r="U79">
        <v>30</v>
      </c>
      <c r="V79" s="49">
        <v>192.99</v>
      </c>
      <c r="W79" t="s">
        <v>2409</v>
      </c>
      <c r="X79" t="s">
        <v>2076</v>
      </c>
      <c r="Y79" t="s">
        <v>2076</v>
      </c>
      <c r="Z79" t="s">
        <v>2076</v>
      </c>
      <c r="AA79" t="s">
        <v>2076</v>
      </c>
      <c r="AB79" s="18" t="s">
        <v>2499</v>
      </c>
      <c r="AC79" s="18" t="s">
        <v>2525</v>
      </c>
      <c r="AD79" s="18" t="s">
        <v>2171</v>
      </c>
      <c r="AE79" s="18" t="s">
        <v>2085</v>
      </c>
      <c r="AF79" s="52" t="s">
        <v>2024</v>
      </c>
      <c r="AG79" s="18" t="s">
        <v>2086</v>
      </c>
      <c r="AH79" s="19">
        <v>195.99</v>
      </c>
      <c r="AI79" s="18" t="s">
        <v>2087</v>
      </c>
      <c r="AJ79" s="18" t="s">
        <v>2121</v>
      </c>
      <c r="AK79" s="18" t="s">
        <v>2122</v>
      </c>
      <c r="AL79" s="18" t="s">
        <v>2090</v>
      </c>
      <c r="AM79" s="18" t="s">
        <v>2124</v>
      </c>
      <c r="AN79" s="18" t="s">
        <v>2092</v>
      </c>
      <c r="AO79" s="18" t="s">
        <v>2076</v>
      </c>
      <c r="AP79" s="18" t="s">
        <v>2076</v>
      </c>
      <c r="AQ79" s="18" t="s">
        <v>2076</v>
      </c>
      <c r="AR79" s="18" t="s">
        <v>2076</v>
      </c>
      <c r="AS79" s="18" t="s">
        <v>2076</v>
      </c>
      <c r="AT79" s="18" t="s">
        <v>2076</v>
      </c>
      <c r="AU79" s="18">
        <f>COUNTIF(Offers!$B$14:$B$2024,A79)</f>
        <v>1</v>
      </c>
      <c r="AV79" s="19">
        <f>_xlfn.MINIFS(Offers!$Q$14:$Q$2024,Offers!$B$14:$B$2024,A79)</f>
        <v>168.99</v>
      </c>
      <c r="AW79" s="18">
        <f>COUNTIFS(Offers!$B$14:$B$2024,A79,Offers!$L$14:$L$2024,"&lt;&gt;New")</f>
        <v>0</v>
      </c>
    </row>
    <row r="80" spans="1:49" ht="15.75" customHeight="1" x14ac:dyDescent="0.35">
      <c r="A80" s="45" t="s">
        <v>2526</v>
      </c>
      <c r="B80" s="45" t="s">
        <v>142</v>
      </c>
      <c r="C80" s="45" t="s">
        <v>6</v>
      </c>
      <c r="D80" s="45" t="s">
        <v>2073</v>
      </c>
      <c r="E80" s="46" t="s">
        <v>153</v>
      </c>
      <c r="F80" s="47">
        <v>180.99</v>
      </c>
      <c r="G80" s="45" t="s">
        <v>2527</v>
      </c>
      <c r="H80" s="45" t="s">
        <v>53</v>
      </c>
      <c r="I80" s="45" t="s">
        <v>2096</v>
      </c>
      <c r="J80" s="45" t="s">
        <v>2076</v>
      </c>
      <c r="K80" s="45" t="s">
        <v>2076</v>
      </c>
      <c r="L80" s="45" t="s">
        <v>2076</v>
      </c>
      <c r="M80" s="45" t="s">
        <v>2076</v>
      </c>
      <c r="N80" s="45" t="s">
        <v>2184</v>
      </c>
      <c r="O80" s="45" t="s">
        <v>2076</v>
      </c>
      <c r="P80" s="45" t="s">
        <v>2076</v>
      </c>
      <c r="Q80" s="48">
        <v>355</v>
      </c>
      <c r="R80" s="45" t="s">
        <v>2528</v>
      </c>
      <c r="S80" s="45" t="s">
        <v>2186</v>
      </c>
      <c r="T80" t="s">
        <v>2080</v>
      </c>
      <c r="U80">
        <v>30</v>
      </c>
      <c r="V80" s="49">
        <v>203.99</v>
      </c>
      <c r="W80" t="s">
        <v>2273</v>
      </c>
      <c r="X80" t="s">
        <v>2076</v>
      </c>
      <c r="Y80" t="s">
        <v>2076</v>
      </c>
      <c r="Z80" t="s">
        <v>2076</v>
      </c>
      <c r="AA80" t="s">
        <v>2076</v>
      </c>
      <c r="AB80" s="18" t="s">
        <v>2529</v>
      </c>
      <c r="AC80" s="18" t="s">
        <v>2530</v>
      </c>
      <c r="AD80" s="18" t="s">
        <v>2104</v>
      </c>
      <c r="AE80" s="18" t="s">
        <v>2105</v>
      </c>
      <c r="AF80" s="52" t="s">
        <v>2024</v>
      </c>
      <c r="AG80" s="18" t="s">
        <v>2086</v>
      </c>
      <c r="AH80" s="19">
        <v>203.99</v>
      </c>
      <c r="AI80" s="18" t="s">
        <v>2087</v>
      </c>
      <c r="AJ80" s="18" t="s">
        <v>2107</v>
      </c>
      <c r="AK80" s="18" t="s">
        <v>2108</v>
      </c>
      <c r="AL80" s="18" t="s">
        <v>2149</v>
      </c>
      <c r="AM80" s="18" t="s">
        <v>2088</v>
      </c>
      <c r="AN80" s="18" t="s">
        <v>2092</v>
      </c>
      <c r="AO80" s="18" t="s">
        <v>2076</v>
      </c>
      <c r="AP80" s="18" t="s">
        <v>2076</v>
      </c>
      <c r="AQ80" s="18" t="s">
        <v>2076</v>
      </c>
      <c r="AR80" s="18" t="s">
        <v>2076</v>
      </c>
      <c r="AS80" s="18" t="s">
        <v>2076</v>
      </c>
      <c r="AT80" s="18" t="s">
        <v>2076</v>
      </c>
      <c r="AU80" s="18">
        <f>COUNTIF(Offers!$B$14:$B$2024,A80)</f>
        <v>1</v>
      </c>
      <c r="AV80" s="19">
        <f>_xlfn.MINIFS(Offers!$Q$14:$Q$2024,Offers!$B$14:$B$2024,A80)</f>
        <v>180.99</v>
      </c>
      <c r="AW80" s="18">
        <f>COUNTIFS(Offers!$B$14:$B$2024,A80,Offers!$L$14:$L$2024,"&lt;&gt;New")</f>
        <v>0</v>
      </c>
    </row>
    <row r="81" spans="1:49" ht="15.75" customHeight="1" x14ac:dyDescent="0.35">
      <c r="A81" s="45" t="s">
        <v>2531</v>
      </c>
      <c r="B81" s="45" t="s">
        <v>142</v>
      </c>
      <c r="C81" s="45" t="s">
        <v>6</v>
      </c>
      <c r="D81" s="45" t="s">
        <v>2094</v>
      </c>
      <c r="E81" s="46" t="s">
        <v>154</v>
      </c>
      <c r="F81" s="47">
        <v>187.99</v>
      </c>
      <c r="G81" s="45" t="s">
        <v>2532</v>
      </c>
      <c r="H81" s="45" t="s">
        <v>53</v>
      </c>
      <c r="I81" s="45" t="s">
        <v>2112</v>
      </c>
      <c r="J81" s="45" t="s">
        <v>2076</v>
      </c>
      <c r="K81" s="45" t="s">
        <v>2076</v>
      </c>
      <c r="L81" s="45" t="s">
        <v>2076</v>
      </c>
      <c r="M81" s="45" t="s">
        <v>2076</v>
      </c>
      <c r="N81" s="45" t="s">
        <v>2113</v>
      </c>
      <c r="O81" s="45" t="s">
        <v>2076</v>
      </c>
      <c r="P81" s="45">
        <v>9</v>
      </c>
      <c r="Q81" s="48">
        <v>7</v>
      </c>
      <c r="R81" s="45" t="s">
        <v>2533</v>
      </c>
      <c r="S81" s="45" t="s">
        <v>2175</v>
      </c>
      <c r="T81" t="s">
        <v>2116</v>
      </c>
      <c r="U81">
        <v>30</v>
      </c>
      <c r="V81" s="49">
        <v>211.99</v>
      </c>
      <c r="W81" t="s">
        <v>2477</v>
      </c>
      <c r="X81" t="s">
        <v>2076</v>
      </c>
      <c r="Y81" t="s">
        <v>2076</v>
      </c>
      <c r="Z81" t="s">
        <v>2076</v>
      </c>
      <c r="AA81" t="s">
        <v>2076</v>
      </c>
      <c r="AB81" s="18" t="s">
        <v>2534</v>
      </c>
      <c r="AC81" s="18" t="s">
        <v>2535</v>
      </c>
      <c r="AD81" s="18" t="s">
        <v>2171</v>
      </c>
      <c r="AE81" s="18" t="s">
        <v>2085</v>
      </c>
      <c r="AF81" s="53" t="s">
        <v>2026</v>
      </c>
      <c r="AG81" s="18" t="s">
        <v>2086</v>
      </c>
      <c r="AH81" s="19">
        <v>211.99</v>
      </c>
      <c r="AI81" s="18" t="s">
        <v>2087</v>
      </c>
      <c r="AJ81" s="18" t="s">
        <v>2121</v>
      </c>
      <c r="AK81" s="18" t="s">
        <v>2231</v>
      </c>
      <c r="AL81" s="18" t="s">
        <v>2182</v>
      </c>
      <c r="AM81" s="18" t="s">
        <v>2161</v>
      </c>
      <c r="AN81" s="18" t="s">
        <v>2125</v>
      </c>
      <c r="AO81" s="18" t="s">
        <v>2076</v>
      </c>
      <c r="AP81" s="18" t="s">
        <v>2076</v>
      </c>
      <c r="AQ81" s="18" t="s">
        <v>2076</v>
      </c>
      <c r="AR81" s="18" t="s">
        <v>2076</v>
      </c>
      <c r="AS81" s="18" t="s">
        <v>2076</v>
      </c>
      <c r="AT81" s="18" t="s">
        <v>2076</v>
      </c>
      <c r="AU81" s="18">
        <f>COUNTIF(Offers!$B$14:$B$2024,A81)</f>
        <v>1</v>
      </c>
      <c r="AV81" s="19">
        <f>_xlfn.MINIFS(Offers!$Q$14:$Q$2024,Offers!$B$14:$B$2024,A81)</f>
        <v>187.99</v>
      </c>
      <c r="AW81" s="18">
        <f>COUNTIFS(Offers!$B$14:$B$2024,A81,Offers!$L$14:$L$2024,"&lt;&gt;New")</f>
        <v>0</v>
      </c>
    </row>
    <row r="82" spans="1:49" ht="15.75" customHeight="1" x14ac:dyDescent="0.35">
      <c r="A82" s="45" t="s">
        <v>2536</v>
      </c>
      <c r="B82" s="45" t="s">
        <v>142</v>
      </c>
      <c r="C82" s="45" t="s">
        <v>6</v>
      </c>
      <c r="D82" s="45" t="s">
        <v>2073</v>
      </c>
      <c r="E82" s="46" t="s">
        <v>155</v>
      </c>
      <c r="F82" s="47">
        <v>383.99</v>
      </c>
      <c r="G82" s="45" t="s">
        <v>2537</v>
      </c>
      <c r="H82" s="45" t="s">
        <v>53</v>
      </c>
      <c r="I82" s="45" t="s">
        <v>2096</v>
      </c>
      <c r="J82" s="45" t="s">
        <v>2076</v>
      </c>
      <c r="K82" s="45" t="s">
        <v>2076</v>
      </c>
      <c r="L82" s="45" t="s">
        <v>2076</v>
      </c>
      <c r="M82" s="45" t="s">
        <v>2076</v>
      </c>
      <c r="N82" s="45" t="s">
        <v>2191</v>
      </c>
      <c r="O82" s="45" t="s">
        <v>2076</v>
      </c>
      <c r="P82" s="45" t="s">
        <v>2076</v>
      </c>
      <c r="Q82" s="48">
        <v>519</v>
      </c>
      <c r="R82" s="45" t="s">
        <v>2538</v>
      </c>
      <c r="S82" s="45" t="s">
        <v>2193</v>
      </c>
      <c r="T82" t="s">
        <v>2080</v>
      </c>
      <c r="U82">
        <v>30</v>
      </c>
      <c r="V82" s="49">
        <v>411.99</v>
      </c>
      <c r="W82" t="s">
        <v>2539</v>
      </c>
      <c r="X82" t="s">
        <v>2076</v>
      </c>
      <c r="Y82" t="s">
        <v>2076</v>
      </c>
      <c r="Z82" t="s">
        <v>2076</v>
      </c>
      <c r="AA82" t="s">
        <v>2076</v>
      </c>
      <c r="AB82" s="18" t="s">
        <v>2540</v>
      </c>
      <c r="AC82" s="18" t="s">
        <v>2541</v>
      </c>
      <c r="AD82" s="18" t="s">
        <v>2171</v>
      </c>
      <c r="AE82" s="18" t="s">
        <v>2105</v>
      </c>
      <c r="AF82" s="53" t="s">
        <v>2026</v>
      </c>
      <c r="AG82" s="18" t="s">
        <v>2086</v>
      </c>
      <c r="AH82" s="19">
        <v>433.99</v>
      </c>
      <c r="AI82" s="18" t="s">
        <v>2087</v>
      </c>
      <c r="AJ82" s="18" t="s">
        <v>2195</v>
      </c>
      <c r="AK82" s="18" t="s">
        <v>2108</v>
      </c>
      <c r="AL82" s="18" t="s">
        <v>2261</v>
      </c>
      <c r="AM82" s="18" t="s">
        <v>2088</v>
      </c>
      <c r="AN82" s="18" t="s">
        <v>2092</v>
      </c>
      <c r="AO82" s="18" t="s">
        <v>2076</v>
      </c>
      <c r="AP82" s="18" t="s">
        <v>2076</v>
      </c>
      <c r="AQ82" s="18" t="s">
        <v>2076</v>
      </c>
      <c r="AR82" s="18" t="s">
        <v>2076</v>
      </c>
      <c r="AS82" s="18" t="s">
        <v>2076</v>
      </c>
      <c r="AT82" s="18" t="s">
        <v>2076</v>
      </c>
      <c r="AU82" s="18">
        <f>COUNTIF(Offers!$B$14:$B$2024,A82)</f>
        <v>1</v>
      </c>
      <c r="AV82" s="19">
        <f>_xlfn.MINIFS(Offers!$Q$14:$Q$2024,Offers!$B$14:$B$2024,A82)</f>
        <v>383.99</v>
      </c>
      <c r="AW82" s="18">
        <f>COUNTIFS(Offers!$B$14:$B$2024,A82,Offers!$L$14:$L$2024,"&lt;&gt;New")</f>
        <v>0</v>
      </c>
    </row>
    <row r="83" spans="1:49" ht="15.75" customHeight="1" x14ac:dyDescent="0.35">
      <c r="A83" s="45" t="s">
        <v>2542</v>
      </c>
      <c r="B83" s="45" t="s">
        <v>157</v>
      </c>
      <c r="C83" s="45" t="s">
        <v>6</v>
      </c>
      <c r="D83" s="45" t="s">
        <v>2073</v>
      </c>
      <c r="E83" s="46" t="s">
        <v>160</v>
      </c>
      <c r="F83" s="47">
        <v>99.99</v>
      </c>
      <c r="G83" s="45" t="s">
        <v>2543</v>
      </c>
      <c r="H83" s="45" t="s">
        <v>53</v>
      </c>
      <c r="I83" s="45" t="s">
        <v>2140</v>
      </c>
      <c r="J83" s="45" t="s">
        <v>2076</v>
      </c>
      <c r="K83" s="45" t="s">
        <v>2076</v>
      </c>
      <c r="L83" s="45" t="s">
        <v>2076</v>
      </c>
      <c r="M83" s="45" t="s">
        <v>2076</v>
      </c>
      <c r="N83" s="45" t="s">
        <v>2205</v>
      </c>
      <c r="O83" s="45" t="s">
        <v>2076</v>
      </c>
      <c r="P83" s="45">
        <v>47</v>
      </c>
      <c r="Q83" s="48">
        <v>187</v>
      </c>
      <c r="R83" s="45" t="s">
        <v>2544</v>
      </c>
      <c r="S83" s="45" t="s">
        <v>2207</v>
      </c>
      <c r="T83" t="s">
        <v>2080</v>
      </c>
      <c r="U83">
        <v>30</v>
      </c>
      <c r="V83" s="49">
        <v>108.99</v>
      </c>
      <c r="W83" t="s">
        <v>2545</v>
      </c>
      <c r="X83" t="s">
        <v>2076</v>
      </c>
      <c r="Y83" t="s">
        <v>2076</v>
      </c>
      <c r="Z83" t="s">
        <v>2076</v>
      </c>
      <c r="AA83" t="s">
        <v>2076</v>
      </c>
      <c r="AB83" s="18" t="s">
        <v>2546</v>
      </c>
      <c r="AC83" s="18" t="s">
        <v>2547</v>
      </c>
      <c r="AD83" s="18" t="s">
        <v>2179</v>
      </c>
      <c r="AE83" s="18" t="s">
        <v>2105</v>
      </c>
      <c r="AF83" s="52" t="s">
        <v>2024</v>
      </c>
      <c r="AG83" s="18" t="s">
        <v>2086</v>
      </c>
      <c r="AH83" s="19">
        <v>109.99</v>
      </c>
      <c r="AI83" s="18" t="s">
        <v>2087</v>
      </c>
      <c r="AJ83" s="18" t="s">
        <v>2059</v>
      </c>
      <c r="AK83" s="18" t="s">
        <v>2122</v>
      </c>
      <c r="AL83" s="18" t="s">
        <v>2212</v>
      </c>
      <c r="AM83" s="18" t="s">
        <v>2124</v>
      </c>
      <c r="AN83" s="18" t="s">
        <v>2092</v>
      </c>
      <c r="AO83" s="18" t="s">
        <v>2076</v>
      </c>
      <c r="AP83" s="18" t="s">
        <v>2076</v>
      </c>
      <c r="AQ83" s="18" t="s">
        <v>2076</v>
      </c>
      <c r="AR83" s="18" t="s">
        <v>2076</v>
      </c>
      <c r="AS83" s="18" t="s">
        <v>2076</v>
      </c>
      <c r="AT83" s="18" t="s">
        <v>2076</v>
      </c>
      <c r="AU83" s="18">
        <f>COUNTIF(Offers!$B$14:$B$2024,A83)</f>
        <v>1</v>
      </c>
      <c r="AV83" s="19">
        <f>_xlfn.MINIFS(Offers!$Q$14:$Q$2024,Offers!$B$14:$B$2024,A83)</f>
        <v>99.99</v>
      </c>
      <c r="AW83" s="18">
        <f>COUNTIFS(Offers!$B$14:$B$2024,A83,Offers!$L$14:$L$2024,"&lt;&gt;New")</f>
        <v>0</v>
      </c>
    </row>
    <row r="84" spans="1:49" ht="15.75" customHeight="1" x14ac:dyDescent="0.35">
      <c r="A84" s="45" t="s">
        <v>2548</v>
      </c>
      <c r="B84" s="45" t="s">
        <v>157</v>
      </c>
      <c r="C84" s="45" t="s">
        <v>6</v>
      </c>
      <c r="D84" s="45" t="s">
        <v>2094</v>
      </c>
      <c r="E84" s="46" t="s">
        <v>161</v>
      </c>
      <c r="F84" s="47">
        <v>105.99</v>
      </c>
      <c r="G84" s="45" t="s">
        <v>2549</v>
      </c>
      <c r="H84" s="45" t="s">
        <v>53</v>
      </c>
      <c r="I84" s="45" t="s">
        <v>2112</v>
      </c>
      <c r="J84" s="45" t="s">
        <v>2076</v>
      </c>
      <c r="K84" s="45" t="s">
        <v>2076</v>
      </c>
      <c r="L84" s="45" t="s">
        <v>2076</v>
      </c>
      <c r="M84" s="45" t="s">
        <v>2076</v>
      </c>
      <c r="N84" s="45" t="s">
        <v>2113</v>
      </c>
      <c r="O84" s="45" t="s">
        <v>2076</v>
      </c>
      <c r="P84" s="45">
        <v>9</v>
      </c>
      <c r="Q84" s="48">
        <v>5</v>
      </c>
      <c r="R84" s="45" t="s">
        <v>2550</v>
      </c>
      <c r="S84" s="45" t="s">
        <v>2175</v>
      </c>
      <c r="T84" t="s">
        <v>2080</v>
      </c>
      <c r="U84">
        <v>30</v>
      </c>
      <c r="V84" s="49">
        <v>109.99</v>
      </c>
      <c r="W84" t="s">
        <v>2551</v>
      </c>
      <c r="X84" t="s">
        <v>2076</v>
      </c>
      <c r="Y84" t="s">
        <v>2076</v>
      </c>
      <c r="Z84" t="s">
        <v>2076</v>
      </c>
      <c r="AA84" t="s">
        <v>2076</v>
      </c>
      <c r="AB84" s="18" t="s">
        <v>2552</v>
      </c>
      <c r="AC84" s="18" t="s">
        <v>2553</v>
      </c>
      <c r="AD84" s="18" t="s">
        <v>2224</v>
      </c>
      <c r="AE84" s="18" t="s">
        <v>2085</v>
      </c>
      <c r="AF84" s="52" t="s">
        <v>2024</v>
      </c>
      <c r="AG84" s="18" t="s">
        <v>2086</v>
      </c>
      <c r="AH84" s="19">
        <v>109.99</v>
      </c>
      <c r="AI84" s="18" t="s">
        <v>2087</v>
      </c>
      <c r="AJ84" s="18" t="s">
        <v>2059</v>
      </c>
      <c r="AK84" s="18" t="s">
        <v>2122</v>
      </c>
      <c r="AL84" s="18" t="s">
        <v>2123</v>
      </c>
      <c r="AM84" s="18" t="s">
        <v>2124</v>
      </c>
      <c r="AN84" s="18" t="s">
        <v>2125</v>
      </c>
      <c r="AO84" s="18" t="s">
        <v>2076</v>
      </c>
      <c r="AP84" s="18" t="s">
        <v>2076</v>
      </c>
      <c r="AQ84" s="18" t="s">
        <v>2076</v>
      </c>
      <c r="AR84" s="18" t="s">
        <v>2076</v>
      </c>
      <c r="AS84" s="18" t="s">
        <v>2076</v>
      </c>
      <c r="AT84" s="18" t="s">
        <v>2076</v>
      </c>
      <c r="AU84" s="18">
        <f>COUNTIF(Offers!$B$14:$B$2024,A84)</f>
        <v>1</v>
      </c>
      <c r="AV84" s="19">
        <f>_xlfn.MINIFS(Offers!$Q$14:$Q$2024,Offers!$B$14:$B$2024,A84)</f>
        <v>105.99</v>
      </c>
      <c r="AW84" s="18">
        <f>COUNTIFS(Offers!$B$14:$B$2024,A84,Offers!$L$14:$L$2024,"&lt;&gt;New")</f>
        <v>0</v>
      </c>
    </row>
    <row r="85" spans="1:49" ht="15.75" customHeight="1" x14ac:dyDescent="0.35">
      <c r="A85" s="45" t="s">
        <v>2554</v>
      </c>
      <c r="B85" s="45" t="s">
        <v>157</v>
      </c>
      <c r="C85" s="45" t="s">
        <v>6</v>
      </c>
      <c r="D85" s="45" t="s">
        <v>2094</v>
      </c>
      <c r="E85" s="46" t="s">
        <v>162</v>
      </c>
      <c r="F85" s="47">
        <v>175.99</v>
      </c>
      <c r="G85" s="45" t="s">
        <v>2555</v>
      </c>
      <c r="H85" s="45" t="s">
        <v>53</v>
      </c>
      <c r="I85" s="45" t="s">
        <v>2271</v>
      </c>
      <c r="J85" s="45" t="s">
        <v>2076</v>
      </c>
      <c r="K85" s="45" t="s">
        <v>2076</v>
      </c>
      <c r="L85" s="45" t="s">
        <v>2076</v>
      </c>
      <c r="M85" s="45" t="s">
        <v>2076</v>
      </c>
      <c r="N85" s="45" t="s">
        <v>2113</v>
      </c>
      <c r="O85" s="45" t="s">
        <v>2076</v>
      </c>
      <c r="P85" s="45">
        <v>10</v>
      </c>
      <c r="Q85" s="48">
        <v>10</v>
      </c>
      <c r="R85" s="45" t="s">
        <v>2556</v>
      </c>
      <c r="S85" s="45" t="s">
        <v>2130</v>
      </c>
      <c r="T85" t="s">
        <v>2080</v>
      </c>
      <c r="U85">
        <v>30</v>
      </c>
      <c r="V85" s="49">
        <v>197.99</v>
      </c>
      <c r="W85" t="s">
        <v>2504</v>
      </c>
      <c r="X85" t="s">
        <v>2076</v>
      </c>
      <c r="Y85" t="s">
        <v>2076</v>
      </c>
      <c r="Z85" t="s">
        <v>2076</v>
      </c>
      <c r="AA85" t="s">
        <v>2076</v>
      </c>
      <c r="AB85" s="18" t="s">
        <v>2557</v>
      </c>
      <c r="AC85" s="18" t="s">
        <v>2558</v>
      </c>
      <c r="AD85" s="18" t="s">
        <v>2120</v>
      </c>
      <c r="AE85" s="18" t="s">
        <v>2085</v>
      </c>
      <c r="AF85" s="53" t="s">
        <v>2026</v>
      </c>
      <c r="AG85" s="18" t="s">
        <v>2086</v>
      </c>
      <c r="AH85" s="19">
        <v>199.99</v>
      </c>
      <c r="AI85" s="18" t="s">
        <v>2087</v>
      </c>
      <c r="AJ85" s="18" t="s">
        <v>2134</v>
      </c>
      <c r="AK85" s="18" t="s">
        <v>2231</v>
      </c>
      <c r="AL85" s="18" t="s">
        <v>2135</v>
      </c>
      <c r="AM85" s="18" t="s">
        <v>2161</v>
      </c>
      <c r="AN85" s="18" t="s">
        <v>2276</v>
      </c>
      <c r="AO85" s="18" t="s">
        <v>2076</v>
      </c>
      <c r="AP85" s="18" t="s">
        <v>2076</v>
      </c>
      <c r="AQ85" s="18" t="s">
        <v>2076</v>
      </c>
      <c r="AR85" s="18" t="s">
        <v>2076</v>
      </c>
      <c r="AS85" s="18" t="s">
        <v>2076</v>
      </c>
      <c r="AT85" s="18" t="s">
        <v>2076</v>
      </c>
      <c r="AU85" s="18">
        <f>COUNTIF(Offers!$B$14:$B$2024,A85)</f>
        <v>2</v>
      </c>
      <c r="AV85" s="19">
        <f>_xlfn.MINIFS(Offers!$Q$14:$Q$2024,Offers!$B$14:$B$2024,A85)</f>
        <v>133.99</v>
      </c>
      <c r="AW85" s="18">
        <f>COUNTIFS(Offers!$B$14:$B$2024,A85,Offers!$L$14:$L$2024,"&lt;&gt;New")</f>
        <v>1</v>
      </c>
    </row>
    <row r="86" spans="1:49" ht="15.75" customHeight="1" x14ac:dyDescent="0.35">
      <c r="A86" s="45" t="s">
        <v>2559</v>
      </c>
      <c r="B86" s="45" t="s">
        <v>157</v>
      </c>
      <c r="C86" s="45" t="s">
        <v>6</v>
      </c>
      <c r="D86" s="45" t="s">
        <v>2073</v>
      </c>
      <c r="E86" s="46" t="s">
        <v>163</v>
      </c>
      <c r="F86" s="47">
        <v>183.99</v>
      </c>
      <c r="G86" s="45" t="s">
        <v>2560</v>
      </c>
      <c r="H86" s="45" t="s">
        <v>53</v>
      </c>
      <c r="I86" s="45" t="s">
        <v>2153</v>
      </c>
      <c r="J86" s="45" t="s">
        <v>2076</v>
      </c>
      <c r="K86" s="45" t="s">
        <v>2076</v>
      </c>
      <c r="L86" s="45" t="s">
        <v>2076</v>
      </c>
      <c r="M86" s="45" t="s">
        <v>2076</v>
      </c>
      <c r="N86" s="45" t="s">
        <v>2154</v>
      </c>
      <c r="O86" s="45" t="s">
        <v>2076</v>
      </c>
      <c r="P86" s="45">
        <v>8</v>
      </c>
      <c r="Q86" s="48">
        <v>30</v>
      </c>
      <c r="R86" s="45" t="s">
        <v>2561</v>
      </c>
      <c r="S86" s="45" t="s">
        <v>2156</v>
      </c>
      <c r="T86" t="s">
        <v>2100</v>
      </c>
      <c r="U86">
        <v>30</v>
      </c>
      <c r="V86" s="49">
        <v>190.99</v>
      </c>
      <c r="W86" t="s">
        <v>2387</v>
      </c>
      <c r="X86" t="s">
        <v>2076</v>
      </c>
      <c r="Y86" t="s">
        <v>2076</v>
      </c>
      <c r="Z86" t="s">
        <v>2076</v>
      </c>
      <c r="AA86" t="s">
        <v>2076</v>
      </c>
      <c r="AB86" s="18" t="s">
        <v>2546</v>
      </c>
      <c r="AC86" s="18" t="s">
        <v>2562</v>
      </c>
      <c r="AD86" s="18" t="s">
        <v>2224</v>
      </c>
      <c r="AE86" s="18" t="s">
        <v>2085</v>
      </c>
      <c r="AF86" s="53" t="s">
        <v>2026</v>
      </c>
      <c r="AG86" s="18" t="s">
        <v>2086</v>
      </c>
      <c r="AH86" s="19">
        <v>190.99</v>
      </c>
      <c r="AI86" s="18" t="s">
        <v>2087</v>
      </c>
      <c r="AJ86" s="18" t="s">
        <v>2134</v>
      </c>
      <c r="AK86" s="18" t="s">
        <v>2089</v>
      </c>
      <c r="AL86" s="18" t="s">
        <v>2160</v>
      </c>
      <c r="AM86" s="18" t="s">
        <v>2161</v>
      </c>
      <c r="AN86" s="18" t="s">
        <v>2162</v>
      </c>
      <c r="AO86" s="18" t="s">
        <v>2076</v>
      </c>
      <c r="AP86" s="18" t="s">
        <v>2076</v>
      </c>
      <c r="AQ86" s="18" t="s">
        <v>2076</v>
      </c>
      <c r="AR86" s="18" t="s">
        <v>2076</v>
      </c>
      <c r="AS86" s="18" t="s">
        <v>2076</v>
      </c>
      <c r="AT86" s="18" t="s">
        <v>2076</v>
      </c>
      <c r="AU86" s="18">
        <f>COUNTIF(Offers!$B$14:$B$2024,A86)</f>
        <v>2</v>
      </c>
      <c r="AV86" s="19">
        <f>_xlfn.MINIFS(Offers!$Q$14:$Q$2024,Offers!$B$14:$B$2024,A86)</f>
        <v>166.99</v>
      </c>
      <c r="AW86" s="18">
        <f>COUNTIFS(Offers!$B$14:$B$2024,A86,Offers!$L$14:$L$2024,"&lt;&gt;New")</f>
        <v>1</v>
      </c>
    </row>
    <row r="87" spans="1:49" ht="15.75" customHeight="1" x14ac:dyDescent="0.35">
      <c r="A87" s="45" t="s">
        <v>2563</v>
      </c>
      <c r="B87" s="45" t="s">
        <v>157</v>
      </c>
      <c r="C87" s="45" t="s">
        <v>6</v>
      </c>
      <c r="D87" s="45" t="s">
        <v>2138</v>
      </c>
      <c r="E87" s="46" t="s">
        <v>164</v>
      </c>
      <c r="F87" s="47">
        <v>184.99</v>
      </c>
      <c r="G87" s="45" t="s">
        <v>2564</v>
      </c>
      <c r="H87" s="45" t="s">
        <v>53</v>
      </c>
      <c r="I87" s="45" t="s">
        <v>2140</v>
      </c>
      <c r="J87" s="45" t="s">
        <v>2076</v>
      </c>
      <c r="K87" s="45" t="s">
        <v>2076</v>
      </c>
      <c r="L87" s="45" t="s">
        <v>2076</v>
      </c>
      <c r="M87" s="45" t="s">
        <v>2076</v>
      </c>
      <c r="N87" s="45" t="s">
        <v>2141</v>
      </c>
      <c r="O87" s="45" t="s">
        <v>2076</v>
      </c>
      <c r="P87" s="45">
        <v>32</v>
      </c>
      <c r="Q87" s="48">
        <v>355</v>
      </c>
      <c r="R87" s="45" t="s">
        <v>2565</v>
      </c>
      <c r="S87" s="45" t="s">
        <v>2143</v>
      </c>
      <c r="T87" t="s">
        <v>2080</v>
      </c>
      <c r="U87">
        <v>30</v>
      </c>
      <c r="V87" s="49">
        <v>204.99</v>
      </c>
      <c r="W87" t="s">
        <v>2551</v>
      </c>
      <c r="X87" t="s">
        <v>2076</v>
      </c>
      <c r="Y87" t="s">
        <v>2076</v>
      </c>
      <c r="Z87" t="s">
        <v>2076</v>
      </c>
      <c r="AA87" t="s">
        <v>2076</v>
      </c>
      <c r="AB87" s="18" t="s">
        <v>2566</v>
      </c>
      <c r="AC87" s="18" t="s">
        <v>2567</v>
      </c>
      <c r="AD87" s="18" t="s">
        <v>2120</v>
      </c>
      <c r="AE87" s="18" t="s">
        <v>2105</v>
      </c>
      <c r="AF87" s="52" t="s">
        <v>2024</v>
      </c>
      <c r="AG87" s="18" t="s">
        <v>2086</v>
      </c>
      <c r="AH87" s="19">
        <v>204.99</v>
      </c>
      <c r="AI87" s="18" t="s">
        <v>2087</v>
      </c>
      <c r="AJ87" s="18" t="s">
        <v>2088</v>
      </c>
      <c r="AK87" s="18" t="s">
        <v>2148</v>
      </c>
      <c r="AL87" s="18" t="s">
        <v>2149</v>
      </c>
      <c r="AM87" s="18" t="s">
        <v>2150</v>
      </c>
      <c r="AN87" s="18" t="s">
        <v>2092</v>
      </c>
      <c r="AO87" s="18" t="s">
        <v>2076</v>
      </c>
      <c r="AP87" s="18" t="s">
        <v>2076</v>
      </c>
      <c r="AQ87" s="18" t="s">
        <v>2076</v>
      </c>
      <c r="AR87" s="18" t="s">
        <v>2076</v>
      </c>
      <c r="AS87" s="18" t="s">
        <v>2076</v>
      </c>
      <c r="AT87" s="18" t="s">
        <v>2076</v>
      </c>
      <c r="AU87" s="18">
        <f>COUNTIF(Offers!$B$14:$B$2024,A87)</f>
        <v>1</v>
      </c>
      <c r="AV87" s="19">
        <f>_xlfn.MINIFS(Offers!$Q$14:$Q$2024,Offers!$B$14:$B$2024,A87)</f>
        <v>184.99</v>
      </c>
      <c r="AW87" s="18">
        <f>COUNTIFS(Offers!$B$14:$B$2024,A87,Offers!$L$14:$L$2024,"&lt;&gt;New")</f>
        <v>0</v>
      </c>
    </row>
    <row r="88" spans="1:49" ht="15.75" customHeight="1" x14ac:dyDescent="0.35">
      <c r="A88" s="45" t="s">
        <v>2568</v>
      </c>
      <c r="B88" s="45" t="s">
        <v>157</v>
      </c>
      <c r="C88" s="45" t="s">
        <v>6</v>
      </c>
      <c r="D88" s="45" t="s">
        <v>2094</v>
      </c>
      <c r="E88" s="46" t="s">
        <v>165</v>
      </c>
      <c r="F88" s="47">
        <v>203.99</v>
      </c>
      <c r="G88" s="45" t="s">
        <v>2569</v>
      </c>
      <c r="H88" s="45" t="s">
        <v>53</v>
      </c>
      <c r="I88" s="45" t="s">
        <v>2140</v>
      </c>
      <c r="J88" s="45" t="s">
        <v>2076</v>
      </c>
      <c r="K88" s="45" t="s">
        <v>2076</v>
      </c>
      <c r="L88" s="45" t="s">
        <v>2076</v>
      </c>
      <c r="M88" s="45" t="s">
        <v>2076</v>
      </c>
      <c r="N88" s="45" t="s">
        <v>2113</v>
      </c>
      <c r="O88" s="45" t="s">
        <v>2076</v>
      </c>
      <c r="P88" s="45">
        <v>9</v>
      </c>
      <c r="Q88" s="48">
        <v>4</v>
      </c>
      <c r="R88" s="45" t="s">
        <v>2570</v>
      </c>
      <c r="S88" s="45" t="s">
        <v>2251</v>
      </c>
      <c r="T88" t="s">
        <v>2080</v>
      </c>
      <c r="U88">
        <v>30</v>
      </c>
      <c r="V88" s="49">
        <v>231.99</v>
      </c>
      <c r="W88" t="s">
        <v>2539</v>
      </c>
      <c r="X88" t="s">
        <v>2076</v>
      </c>
      <c r="Y88" t="s">
        <v>2076</v>
      </c>
      <c r="Z88" t="s">
        <v>2076</v>
      </c>
      <c r="AA88" t="s">
        <v>2076</v>
      </c>
      <c r="AB88" s="18" t="s">
        <v>2552</v>
      </c>
      <c r="AC88" s="18" t="s">
        <v>2571</v>
      </c>
      <c r="AD88" s="18" t="s">
        <v>2179</v>
      </c>
      <c r="AE88" s="18" t="s">
        <v>2085</v>
      </c>
      <c r="AF88" s="51" t="s">
        <v>2025</v>
      </c>
      <c r="AG88" s="18" t="s">
        <v>2086</v>
      </c>
      <c r="AH88" s="19">
        <v>231.99</v>
      </c>
      <c r="AI88" s="18" t="s">
        <v>2087</v>
      </c>
      <c r="AJ88" s="18" t="s">
        <v>2255</v>
      </c>
      <c r="AK88" s="18" t="s">
        <v>2122</v>
      </c>
      <c r="AL88" s="18" t="s">
        <v>2256</v>
      </c>
      <c r="AM88" s="18" t="s">
        <v>2088</v>
      </c>
      <c r="AN88" s="18" t="s">
        <v>2092</v>
      </c>
      <c r="AO88" s="18" t="s">
        <v>2076</v>
      </c>
      <c r="AP88" s="18" t="s">
        <v>2076</v>
      </c>
      <c r="AQ88" s="18" t="s">
        <v>2076</v>
      </c>
      <c r="AR88" s="18" t="s">
        <v>2076</v>
      </c>
      <c r="AS88" s="18" t="s">
        <v>2076</v>
      </c>
      <c r="AT88" s="18" t="s">
        <v>2076</v>
      </c>
      <c r="AU88" s="18">
        <f>COUNTIF(Offers!$B$14:$B$2024,A88)</f>
        <v>1</v>
      </c>
      <c r="AV88" s="19">
        <f>_xlfn.MINIFS(Offers!$Q$14:$Q$2024,Offers!$B$14:$B$2024,A88)</f>
        <v>203.99</v>
      </c>
      <c r="AW88" s="18">
        <f>COUNTIFS(Offers!$B$14:$B$2024,A88,Offers!$L$14:$L$2024,"&lt;&gt;New")</f>
        <v>0</v>
      </c>
    </row>
    <row r="89" spans="1:49" ht="15.75" customHeight="1" x14ac:dyDescent="0.35">
      <c r="A89" s="45" t="s">
        <v>2572</v>
      </c>
      <c r="B89" s="45" t="s">
        <v>157</v>
      </c>
      <c r="C89" s="45" t="s">
        <v>6</v>
      </c>
      <c r="D89" s="45" t="s">
        <v>2094</v>
      </c>
      <c r="E89" s="46" t="s">
        <v>166</v>
      </c>
      <c r="F89" s="47">
        <v>249.99</v>
      </c>
      <c r="G89" s="45" t="s">
        <v>2573</v>
      </c>
      <c r="H89" s="45" t="s">
        <v>53</v>
      </c>
      <c r="I89" s="45" t="s">
        <v>2096</v>
      </c>
      <c r="J89" s="45" t="s">
        <v>2076</v>
      </c>
      <c r="K89" s="45" t="s">
        <v>2076</v>
      </c>
      <c r="L89" s="45" t="s">
        <v>2076</v>
      </c>
      <c r="M89" s="45" t="s">
        <v>2076</v>
      </c>
      <c r="N89" s="45" t="s">
        <v>2426</v>
      </c>
      <c r="O89" s="45" t="s">
        <v>2076</v>
      </c>
      <c r="P89" s="45" t="s">
        <v>2076</v>
      </c>
      <c r="Q89" s="48">
        <v>22</v>
      </c>
      <c r="R89" s="45" t="s">
        <v>2574</v>
      </c>
      <c r="S89" s="45" t="s">
        <v>2099</v>
      </c>
      <c r="T89" t="s">
        <v>2080</v>
      </c>
      <c r="U89">
        <v>30</v>
      </c>
      <c r="V89" s="49">
        <v>264.99</v>
      </c>
      <c r="W89" t="s">
        <v>2200</v>
      </c>
      <c r="X89" t="s">
        <v>2076</v>
      </c>
      <c r="Y89" t="s">
        <v>2076</v>
      </c>
      <c r="Z89" t="s">
        <v>2076</v>
      </c>
      <c r="AA89" t="s">
        <v>2076</v>
      </c>
      <c r="AB89" s="18" t="s">
        <v>2575</v>
      </c>
      <c r="AC89" s="18" t="s">
        <v>2456</v>
      </c>
      <c r="AD89" s="18" t="s">
        <v>2254</v>
      </c>
      <c r="AE89" s="18" t="s">
        <v>2105</v>
      </c>
      <c r="AF89" s="53" t="s">
        <v>2026</v>
      </c>
      <c r="AG89" s="18" t="s">
        <v>2086</v>
      </c>
      <c r="AH89" s="19">
        <v>279.99</v>
      </c>
      <c r="AI89" s="18" t="s">
        <v>2087</v>
      </c>
      <c r="AJ89" s="18" t="s">
        <v>2107</v>
      </c>
      <c r="AK89" s="18" t="s">
        <v>2108</v>
      </c>
      <c r="AL89" s="18" t="s">
        <v>2576</v>
      </c>
      <c r="AM89" s="18" t="s">
        <v>2088</v>
      </c>
      <c r="AN89" s="18" t="s">
        <v>2092</v>
      </c>
      <c r="AO89" s="18" t="s">
        <v>2076</v>
      </c>
      <c r="AP89" s="18" t="s">
        <v>2076</v>
      </c>
      <c r="AQ89" s="18" t="s">
        <v>2076</v>
      </c>
      <c r="AR89" s="18" t="s">
        <v>2076</v>
      </c>
      <c r="AS89" s="18" t="s">
        <v>2076</v>
      </c>
      <c r="AT89" s="18" t="s">
        <v>2076</v>
      </c>
      <c r="AU89" s="18">
        <f>COUNTIF(Offers!$B$14:$B$2024,A89)</f>
        <v>1</v>
      </c>
      <c r="AV89" s="19">
        <f>_xlfn.MINIFS(Offers!$Q$14:$Q$2024,Offers!$B$14:$B$2024,A89)</f>
        <v>249.99</v>
      </c>
      <c r="AW89" s="18">
        <f>COUNTIFS(Offers!$B$14:$B$2024,A89,Offers!$L$14:$L$2024,"&lt;&gt;New")</f>
        <v>0</v>
      </c>
    </row>
    <row r="90" spans="1:49" ht="15.75" customHeight="1" x14ac:dyDescent="0.35">
      <c r="A90" s="45" t="s">
        <v>2577</v>
      </c>
      <c r="B90" s="45" t="s">
        <v>157</v>
      </c>
      <c r="C90" s="45" t="s">
        <v>6</v>
      </c>
      <c r="D90" s="45" t="s">
        <v>2073</v>
      </c>
      <c r="E90" s="46" t="s">
        <v>167</v>
      </c>
      <c r="F90" s="47">
        <v>338.99</v>
      </c>
      <c r="G90" s="45" t="s">
        <v>2578</v>
      </c>
      <c r="H90" s="45" t="s">
        <v>53</v>
      </c>
      <c r="I90" s="45" t="s">
        <v>2096</v>
      </c>
      <c r="J90" s="45" t="s">
        <v>2076</v>
      </c>
      <c r="K90" s="45" t="s">
        <v>2076</v>
      </c>
      <c r="L90" s="45" t="s">
        <v>2076</v>
      </c>
      <c r="M90" s="45" t="s">
        <v>2076</v>
      </c>
      <c r="N90" s="45" t="s">
        <v>2184</v>
      </c>
      <c r="O90" s="45" t="s">
        <v>2076</v>
      </c>
      <c r="P90" s="45" t="s">
        <v>2076</v>
      </c>
      <c r="Q90" s="48">
        <v>250</v>
      </c>
      <c r="R90" s="45" t="s">
        <v>2579</v>
      </c>
      <c r="S90" s="45" t="s">
        <v>2186</v>
      </c>
      <c r="T90" t="s">
        <v>2080</v>
      </c>
      <c r="U90">
        <v>30</v>
      </c>
      <c r="V90" s="49">
        <v>353.99</v>
      </c>
      <c r="W90" t="s">
        <v>2580</v>
      </c>
      <c r="X90" t="s">
        <v>2076</v>
      </c>
      <c r="Y90" t="s">
        <v>2076</v>
      </c>
      <c r="Z90" t="s">
        <v>2076</v>
      </c>
      <c r="AA90" t="s">
        <v>2076</v>
      </c>
      <c r="AB90" s="18" t="s">
        <v>2581</v>
      </c>
      <c r="AC90" s="18" t="s">
        <v>2582</v>
      </c>
      <c r="AD90" s="18" t="s">
        <v>2224</v>
      </c>
      <c r="AE90" s="18" t="s">
        <v>2105</v>
      </c>
      <c r="AF90" s="53" t="s">
        <v>2026</v>
      </c>
      <c r="AG90" s="18" t="s">
        <v>2086</v>
      </c>
      <c r="AH90" s="19">
        <v>372.99</v>
      </c>
      <c r="AI90" s="18" t="s">
        <v>2087</v>
      </c>
      <c r="AJ90" s="18" t="s">
        <v>2107</v>
      </c>
      <c r="AK90" s="18" t="s">
        <v>2108</v>
      </c>
      <c r="AL90" s="18" t="s">
        <v>2149</v>
      </c>
      <c r="AM90" s="18" t="s">
        <v>2088</v>
      </c>
      <c r="AN90" s="18" t="s">
        <v>2092</v>
      </c>
      <c r="AO90" s="18" t="s">
        <v>2076</v>
      </c>
      <c r="AP90" s="18" t="s">
        <v>2076</v>
      </c>
      <c r="AQ90" s="18" t="s">
        <v>2076</v>
      </c>
      <c r="AR90" s="18" t="s">
        <v>2076</v>
      </c>
      <c r="AS90" s="18" t="s">
        <v>2076</v>
      </c>
      <c r="AT90" s="18" t="s">
        <v>2076</v>
      </c>
      <c r="AU90" s="18">
        <f>COUNTIF(Offers!$B$14:$B$2024,A90)</f>
        <v>2</v>
      </c>
      <c r="AV90" s="19">
        <f>_xlfn.MINIFS(Offers!$Q$14:$Q$2024,Offers!$B$14:$B$2024,A90)</f>
        <v>270.99</v>
      </c>
      <c r="AW90" s="18">
        <f>COUNTIFS(Offers!$B$14:$B$2024,A90,Offers!$L$14:$L$2024,"&lt;&gt;New")</f>
        <v>1</v>
      </c>
    </row>
    <row r="91" spans="1:49" ht="15.75" customHeight="1" x14ac:dyDescent="0.35">
      <c r="A91" s="45" t="s">
        <v>2583</v>
      </c>
      <c r="B91" s="45" t="s">
        <v>157</v>
      </c>
      <c r="C91" s="45" t="s">
        <v>6</v>
      </c>
      <c r="D91" s="45" t="s">
        <v>2073</v>
      </c>
      <c r="E91" s="46" t="s">
        <v>168</v>
      </c>
      <c r="F91" s="47">
        <v>490.99</v>
      </c>
      <c r="G91" s="45" t="s">
        <v>2584</v>
      </c>
      <c r="H91" s="45" t="s">
        <v>53</v>
      </c>
      <c r="I91" s="45" t="s">
        <v>2290</v>
      </c>
      <c r="J91" s="45" t="s">
        <v>2076</v>
      </c>
      <c r="K91" s="45" t="s">
        <v>2076</v>
      </c>
      <c r="L91" s="45" t="s">
        <v>2076</v>
      </c>
      <c r="M91" s="45" t="s">
        <v>2076</v>
      </c>
      <c r="N91" s="45" t="s">
        <v>2165</v>
      </c>
      <c r="O91" s="45" t="s">
        <v>2076</v>
      </c>
      <c r="P91" s="45">
        <v>33</v>
      </c>
      <c r="Q91" s="48">
        <v>288</v>
      </c>
      <c r="R91" s="45" t="s">
        <v>2585</v>
      </c>
      <c r="S91" s="45" t="s">
        <v>2167</v>
      </c>
      <c r="T91" t="s">
        <v>2100</v>
      </c>
      <c r="U91">
        <v>30</v>
      </c>
      <c r="V91" s="49">
        <v>514.99</v>
      </c>
      <c r="W91" t="s">
        <v>2208</v>
      </c>
      <c r="X91" t="s">
        <v>2076</v>
      </c>
      <c r="Y91" t="s">
        <v>2076</v>
      </c>
      <c r="Z91" t="s">
        <v>2076</v>
      </c>
      <c r="AA91" t="s">
        <v>2076</v>
      </c>
      <c r="AB91" s="18" t="s">
        <v>2557</v>
      </c>
      <c r="AC91" s="18" t="s">
        <v>2586</v>
      </c>
      <c r="AD91" s="18" t="s">
        <v>2224</v>
      </c>
      <c r="AE91" s="18" t="s">
        <v>2085</v>
      </c>
      <c r="AF91" s="54" t="s">
        <v>2027</v>
      </c>
      <c r="AG91" s="18" t="s">
        <v>2086</v>
      </c>
      <c r="AH91" s="19">
        <v>521.99</v>
      </c>
      <c r="AI91" s="18" t="s">
        <v>2087</v>
      </c>
      <c r="AJ91" s="18" t="s">
        <v>2423</v>
      </c>
      <c r="AK91" s="18" t="s">
        <v>2181</v>
      </c>
      <c r="AL91" s="18" t="s">
        <v>2090</v>
      </c>
      <c r="AM91" s="18" t="s">
        <v>2161</v>
      </c>
      <c r="AN91" s="18" t="s">
        <v>2092</v>
      </c>
      <c r="AO91" s="18" t="s">
        <v>2076</v>
      </c>
      <c r="AP91" s="18" t="s">
        <v>2076</v>
      </c>
      <c r="AQ91" s="18" t="s">
        <v>2076</v>
      </c>
      <c r="AR91" s="18" t="s">
        <v>2076</v>
      </c>
      <c r="AS91" s="18" t="s">
        <v>2076</v>
      </c>
      <c r="AT91" s="18" t="s">
        <v>2076</v>
      </c>
      <c r="AU91" s="18">
        <f>COUNTIF(Offers!$B$14:$B$2024,A91)</f>
        <v>1</v>
      </c>
      <c r="AV91" s="19">
        <f>_xlfn.MINIFS(Offers!$Q$14:$Q$2024,Offers!$B$14:$B$2024,A91)</f>
        <v>490.99</v>
      </c>
      <c r="AW91" s="18">
        <f>COUNTIFS(Offers!$B$14:$B$2024,A91,Offers!$L$14:$L$2024,"&lt;&gt;New")</f>
        <v>0</v>
      </c>
    </row>
    <row r="92" spans="1:49" ht="15.75" customHeight="1" x14ac:dyDescent="0.35">
      <c r="A92" s="45" t="s">
        <v>2587</v>
      </c>
      <c r="B92" s="45" t="s">
        <v>157</v>
      </c>
      <c r="C92" s="45" t="s">
        <v>6</v>
      </c>
      <c r="D92" s="45" t="s">
        <v>2073</v>
      </c>
      <c r="E92" s="46" t="s">
        <v>169</v>
      </c>
      <c r="F92" s="47">
        <v>978.99</v>
      </c>
      <c r="G92" s="45" t="s">
        <v>2588</v>
      </c>
      <c r="H92" s="45" t="s">
        <v>53</v>
      </c>
      <c r="I92" s="45" t="s">
        <v>2096</v>
      </c>
      <c r="J92" s="45" t="s">
        <v>2076</v>
      </c>
      <c r="K92" s="45" t="s">
        <v>2076</v>
      </c>
      <c r="L92" s="45" t="s">
        <v>2076</v>
      </c>
      <c r="M92" s="45" t="s">
        <v>2076</v>
      </c>
      <c r="N92" s="45" t="s">
        <v>2191</v>
      </c>
      <c r="O92" s="45" t="s">
        <v>2076</v>
      </c>
      <c r="P92" s="45" t="s">
        <v>2076</v>
      </c>
      <c r="Q92" s="48">
        <v>463</v>
      </c>
      <c r="R92" s="45" t="s">
        <v>2589</v>
      </c>
      <c r="S92" s="45" t="s">
        <v>2193</v>
      </c>
      <c r="T92" t="s">
        <v>2100</v>
      </c>
      <c r="U92">
        <v>30</v>
      </c>
      <c r="V92" s="49">
        <v>1095.99</v>
      </c>
      <c r="W92" t="s">
        <v>2580</v>
      </c>
      <c r="X92" t="s">
        <v>2076</v>
      </c>
      <c r="Y92" t="s">
        <v>2076</v>
      </c>
      <c r="Z92" t="s">
        <v>2076</v>
      </c>
      <c r="AA92" t="s">
        <v>2076</v>
      </c>
      <c r="AB92" s="18" t="s">
        <v>2546</v>
      </c>
      <c r="AC92" s="18" t="s">
        <v>2590</v>
      </c>
      <c r="AD92" s="18" t="s">
        <v>2268</v>
      </c>
      <c r="AE92" s="18" t="s">
        <v>2085</v>
      </c>
      <c r="AF92" s="54" t="s">
        <v>2027</v>
      </c>
      <c r="AG92" s="18" t="s">
        <v>2086</v>
      </c>
      <c r="AH92" s="19">
        <v>1095.99</v>
      </c>
      <c r="AI92" s="18" t="s">
        <v>2087</v>
      </c>
      <c r="AJ92" s="18" t="s">
        <v>2195</v>
      </c>
      <c r="AK92" s="18" t="s">
        <v>2108</v>
      </c>
      <c r="AL92" s="18" t="s">
        <v>2196</v>
      </c>
      <c r="AM92" s="18" t="s">
        <v>2088</v>
      </c>
      <c r="AN92" s="18" t="s">
        <v>2092</v>
      </c>
      <c r="AO92" s="18" t="s">
        <v>2076</v>
      </c>
      <c r="AP92" s="18" t="s">
        <v>2076</v>
      </c>
      <c r="AQ92" s="18" t="s">
        <v>2076</v>
      </c>
      <c r="AR92" s="18" t="s">
        <v>2076</v>
      </c>
      <c r="AS92" s="18" t="s">
        <v>2076</v>
      </c>
      <c r="AT92" s="18" t="s">
        <v>2076</v>
      </c>
      <c r="AU92" s="18">
        <f>COUNTIF(Offers!$B$14:$B$2024,A92)</f>
        <v>1</v>
      </c>
      <c r="AV92" s="19">
        <f>_xlfn.MINIFS(Offers!$Q$14:$Q$2024,Offers!$B$14:$B$2024,A92)</f>
        <v>978.99</v>
      </c>
      <c r="AW92" s="18">
        <f>COUNTIFS(Offers!$B$14:$B$2024,A92,Offers!$L$14:$L$2024,"&lt;&gt;New")</f>
        <v>0</v>
      </c>
    </row>
    <row r="93" spans="1:49" ht="15.75" customHeight="1" x14ac:dyDescent="0.35">
      <c r="A93" s="45" t="s">
        <v>2591</v>
      </c>
      <c r="B93" s="45" t="s">
        <v>171</v>
      </c>
      <c r="C93" s="45" t="s">
        <v>6</v>
      </c>
      <c r="D93" s="45" t="s">
        <v>2073</v>
      </c>
      <c r="E93" s="46" t="s">
        <v>174</v>
      </c>
      <c r="F93" s="47">
        <v>30.99</v>
      </c>
      <c r="G93" s="45" t="s">
        <v>2592</v>
      </c>
      <c r="H93" s="45" t="s">
        <v>53</v>
      </c>
      <c r="I93" s="45" t="s">
        <v>2075</v>
      </c>
      <c r="J93" s="45" t="s">
        <v>2076</v>
      </c>
      <c r="K93" s="45" t="s">
        <v>2076</v>
      </c>
      <c r="L93" s="45" t="s">
        <v>2076</v>
      </c>
      <c r="M93" s="45" t="s">
        <v>2076</v>
      </c>
      <c r="N93" s="45" t="s">
        <v>2077</v>
      </c>
      <c r="O93" s="45" t="s">
        <v>2076</v>
      </c>
      <c r="P93" s="45">
        <v>28</v>
      </c>
      <c r="Q93" s="48">
        <v>149</v>
      </c>
      <c r="R93" s="45" t="s">
        <v>2593</v>
      </c>
      <c r="S93" s="45" t="s">
        <v>2079</v>
      </c>
      <c r="T93" t="s">
        <v>2080</v>
      </c>
      <c r="U93">
        <v>15</v>
      </c>
      <c r="V93" s="49">
        <v>33.99</v>
      </c>
      <c r="W93" t="s">
        <v>2539</v>
      </c>
      <c r="X93" t="s">
        <v>2076</v>
      </c>
      <c r="Y93" t="s">
        <v>2076</v>
      </c>
      <c r="Z93" t="s">
        <v>2076</v>
      </c>
      <c r="AA93" t="s">
        <v>2076</v>
      </c>
      <c r="AB93" s="18" t="s">
        <v>2594</v>
      </c>
      <c r="AC93" s="18" t="s">
        <v>2595</v>
      </c>
      <c r="AD93" s="18" t="s">
        <v>2120</v>
      </c>
      <c r="AE93" s="18" t="s">
        <v>2085</v>
      </c>
      <c r="AF93" s="50" t="s">
        <v>2022</v>
      </c>
      <c r="AG93" s="18" t="s">
        <v>2086</v>
      </c>
      <c r="AH93" s="19">
        <v>33.99</v>
      </c>
      <c r="AI93" s="18" t="s">
        <v>2087</v>
      </c>
      <c r="AJ93" s="18" t="s">
        <v>2088</v>
      </c>
      <c r="AK93" s="18" t="s">
        <v>2089</v>
      </c>
      <c r="AL93" s="18" t="s">
        <v>2090</v>
      </c>
      <c r="AM93" s="18" t="s">
        <v>2091</v>
      </c>
      <c r="AN93" s="18" t="s">
        <v>2092</v>
      </c>
      <c r="AO93" s="18" t="s">
        <v>2076</v>
      </c>
      <c r="AP93" s="18" t="s">
        <v>2076</v>
      </c>
      <c r="AQ93" s="18" t="s">
        <v>2076</v>
      </c>
      <c r="AR93" s="18" t="s">
        <v>2076</v>
      </c>
      <c r="AS93" s="18" t="s">
        <v>2076</v>
      </c>
      <c r="AT93" s="18" t="s">
        <v>2076</v>
      </c>
      <c r="AU93" s="18">
        <f>COUNTIF(Offers!$B$14:$B$2024,A93)</f>
        <v>1</v>
      </c>
      <c r="AV93" s="19">
        <f>_xlfn.MINIFS(Offers!$Q$14:$Q$2024,Offers!$B$14:$B$2024,A93)</f>
        <v>30.99</v>
      </c>
      <c r="AW93" s="18">
        <f>COUNTIFS(Offers!$B$14:$B$2024,A93,Offers!$L$14:$L$2024,"&lt;&gt;New")</f>
        <v>0</v>
      </c>
    </row>
    <row r="94" spans="1:49" ht="15.75" customHeight="1" x14ac:dyDescent="0.35">
      <c r="A94" s="45" t="s">
        <v>2596</v>
      </c>
      <c r="B94" s="45" t="s">
        <v>171</v>
      </c>
      <c r="C94" s="45" t="s">
        <v>6</v>
      </c>
      <c r="D94" s="45" t="s">
        <v>2138</v>
      </c>
      <c r="E94" s="46" t="s">
        <v>175</v>
      </c>
      <c r="F94" s="47">
        <v>107.99</v>
      </c>
      <c r="G94" s="45" t="s">
        <v>2597</v>
      </c>
      <c r="H94" s="45" t="s">
        <v>53</v>
      </c>
      <c r="I94" s="45" t="s">
        <v>2140</v>
      </c>
      <c r="J94" s="45" t="s">
        <v>2076</v>
      </c>
      <c r="K94" s="45" t="s">
        <v>2076</v>
      </c>
      <c r="L94" s="45" t="s">
        <v>2076</v>
      </c>
      <c r="M94" s="45" t="s">
        <v>2076</v>
      </c>
      <c r="N94" s="45" t="s">
        <v>2141</v>
      </c>
      <c r="O94" s="45" t="s">
        <v>2076</v>
      </c>
      <c r="P94" s="45">
        <v>51</v>
      </c>
      <c r="Q94" s="48">
        <v>275</v>
      </c>
      <c r="R94" s="45" t="s">
        <v>2598</v>
      </c>
      <c r="S94" s="45" t="s">
        <v>2143</v>
      </c>
      <c r="T94" t="s">
        <v>2080</v>
      </c>
      <c r="U94">
        <v>15</v>
      </c>
      <c r="V94" s="49">
        <v>119.99</v>
      </c>
      <c r="W94" t="s">
        <v>2350</v>
      </c>
      <c r="X94" t="s">
        <v>2076</v>
      </c>
      <c r="Y94" t="s">
        <v>2076</v>
      </c>
      <c r="Z94" t="s">
        <v>2076</v>
      </c>
      <c r="AA94" t="s">
        <v>2076</v>
      </c>
      <c r="AB94" s="18" t="s">
        <v>2599</v>
      </c>
      <c r="AC94" s="18" t="s">
        <v>2600</v>
      </c>
      <c r="AD94" s="18" t="s">
        <v>2254</v>
      </c>
      <c r="AE94" s="18" t="s">
        <v>2085</v>
      </c>
      <c r="AF94" s="55" t="s">
        <v>2023</v>
      </c>
      <c r="AG94" s="18" t="s">
        <v>2086</v>
      </c>
      <c r="AH94" s="19">
        <v>124.99</v>
      </c>
      <c r="AI94" s="18" t="s">
        <v>2087</v>
      </c>
      <c r="AJ94" s="18" t="s">
        <v>2088</v>
      </c>
      <c r="AK94" s="18" t="s">
        <v>2148</v>
      </c>
      <c r="AL94" s="18" t="s">
        <v>2149</v>
      </c>
      <c r="AM94" s="18" t="s">
        <v>2150</v>
      </c>
      <c r="AN94" s="18" t="s">
        <v>2092</v>
      </c>
      <c r="AO94" s="18" t="s">
        <v>2076</v>
      </c>
      <c r="AP94" s="18" t="s">
        <v>2076</v>
      </c>
      <c r="AQ94" s="18" t="s">
        <v>2076</v>
      </c>
      <c r="AR94" s="18" t="s">
        <v>2076</v>
      </c>
      <c r="AS94" s="18" t="s">
        <v>2076</v>
      </c>
      <c r="AT94" s="18" t="s">
        <v>2076</v>
      </c>
      <c r="AU94" s="18">
        <f>COUNTIF(Offers!$B$14:$B$2024,A94)</f>
        <v>1</v>
      </c>
      <c r="AV94" s="19">
        <f>_xlfn.MINIFS(Offers!$Q$14:$Q$2024,Offers!$B$14:$B$2024,A94)</f>
        <v>107.99</v>
      </c>
      <c r="AW94" s="18">
        <f>COUNTIFS(Offers!$B$14:$B$2024,A94,Offers!$L$14:$L$2024,"&lt;&gt;New")</f>
        <v>0</v>
      </c>
    </row>
    <row r="95" spans="1:49" ht="15.75" customHeight="1" x14ac:dyDescent="0.35">
      <c r="A95" s="45" t="s">
        <v>2601</v>
      </c>
      <c r="B95" s="45" t="s">
        <v>171</v>
      </c>
      <c r="C95" s="45" t="s">
        <v>6</v>
      </c>
      <c r="D95" s="45" t="s">
        <v>2094</v>
      </c>
      <c r="E95" s="46" t="s">
        <v>176</v>
      </c>
      <c r="F95" s="47">
        <v>127.99</v>
      </c>
      <c r="G95" s="45" t="s">
        <v>2602</v>
      </c>
      <c r="H95" s="45" t="s">
        <v>53</v>
      </c>
      <c r="I95" s="45" t="s">
        <v>2140</v>
      </c>
      <c r="J95" s="45" t="s">
        <v>2076</v>
      </c>
      <c r="K95" s="45" t="s">
        <v>2076</v>
      </c>
      <c r="L95" s="45" t="s">
        <v>2076</v>
      </c>
      <c r="M95" s="45" t="s">
        <v>2076</v>
      </c>
      <c r="N95" s="45" t="s">
        <v>2113</v>
      </c>
      <c r="O95" s="45" t="s">
        <v>2076</v>
      </c>
      <c r="P95" s="45">
        <v>8</v>
      </c>
      <c r="Q95" s="48">
        <v>2</v>
      </c>
      <c r="R95" s="45" t="s">
        <v>2603</v>
      </c>
      <c r="S95" s="45" t="s">
        <v>2251</v>
      </c>
      <c r="T95" t="s">
        <v>2080</v>
      </c>
      <c r="U95">
        <v>15</v>
      </c>
      <c r="V95" s="49">
        <v>143.99</v>
      </c>
      <c r="W95" t="s">
        <v>2241</v>
      </c>
      <c r="X95" t="s">
        <v>2076</v>
      </c>
      <c r="Y95" t="s">
        <v>2076</v>
      </c>
      <c r="Z95" t="s">
        <v>2076</v>
      </c>
      <c r="AA95" t="s">
        <v>2076</v>
      </c>
      <c r="AB95" s="18" t="s">
        <v>2604</v>
      </c>
      <c r="AC95" s="18" t="s">
        <v>2605</v>
      </c>
      <c r="AD95" s="18" t="s">
        <v>2147</v>
      </c>
      <c r="AE95" s="18" t="s">
        <v>2085</v>
      </c>
      <c r="AF95" s="52" t="s">
        <v>2024</v>
      </c>
      <c r="AG95" s="18" t="s">
        <v>2086</v>
      </c>
      <c r="AH95" s="19">
        <v>145.99</v>
      </c>
      <c r="AI95" s="18" t="s">
        <v>2087</v>
      </c>
      <c r="AJ95" s="18" t="s">
        <v>2255</v>
      </c>
      <c r="AK95" s="18" t="s">
        <v>2122</v>
      </c>
      <c r="AL95" s="18" t="s">
        <v>2256</v>
      </c>
      <c r="AM95" s="18" t="s">
        <v>2088</v>
      </c>
      <c r="AN95" s="18" t="s">
        <v>2092</v>
      </c>
      <c r="AO95" s="18" t="s">
        <v>2076</v>
      </c>
      <c r="AP95" s="18" t="s">
        <v>2076</v>
      </c>
      <c r="AQ95" s="18" t="s">
        <v>2076</v>
      </c>
      <c r="AR95" s="18" t="s">
        <v>2076</v>
      </c>
      <c r="AS95" s="18" t="s">
        <v>2076</v>
      </c>
      <c r="AT95" s="18" t="s">
        <v>2076</v>
      </c>
      <c r="AU95" s="18">
        <f>COUNTIF(Offers!$B$14:$B$2024,A95)</f>
        <v>1</v>
      </c>
      <c r="AV95" s="19">
        <f>_xlfn.MINIFS(Offers!$Q$14:$Q$2024,Offers!$B$14:$B$2024,A95)</f>
        <v>127.99</v>
      </c>
      <c r="AW95" s="18">
        <f>COUNTIFS(Offers!$B$14:$B$2024,A95,Offers!$L$14:$L$2024,"&lt;&gt;New")</f>
        <v>0</v>
      </c>
    </row>
    <row r="96" spans="1:49" ht="15.75" customHeight="1" x14ac:dyDescent="0.35">
      <c r="A96" s="45" t="s">
        <v>2606</v>
      </c>
      <c r="B96" s="45" t="s">
        <v>171</v>
      </c>
      <c r="C96" s="45" t="s">
        <v>6</v>
      </c>
      <c r="D96" s="45" t="s">
        <v>2094</v>
      </c>
      <c r="E96" s="46" t="s">
        <v>177</v>
      </c>
      <c r="F96" s="47">
        <v>149.99</v>
      </c>
      <c r="G96" s="45" t="s">
        <v>2607</v>
      </c>
      <c r="H96" s="45" t="s">
        <v>53</v>
      </c>
      <c r="I96" s="45" t="s">
        <v>2271</v>
      </c>
      <c r="J96" s="45" t="s">
        <v>2076</v>
      </c>
      <c r="K96" s="45" t="s">
        <v>2076</v>
      </c>
      <c r="L96" s="45" t="s">
        <v>2076</v>
      </c>
      <c r="M96" s="45" t="s">
        <v>2076</v>
      </c>
      <c r="N96" s="45" t="s">
        <v>2113</v>
      </c>
      <c r="O96" s="45" t="s">
        <v>2076</v>
      </c>
      <c r="P96" s="45">
        <v>7</v>
      </c>
      <c r="Q96" s="48">
        <v>6</v>
      </c>
      <c r="R96" s="45" t="s">
        <v>2608</v>
      </c>
      <c r="S96" s="45" t="s">
        <v>2115</v>
      </c>
      <c r="T96" t="s">
        <v>2080</v>
      </c>
      <c r="U96">
        <v>15</v>
      </c>
      <c r="V96" s="49">
        <v>157.99</v>
      </c>
      <c r="W96" t="s">
        <v>2609</v>
      </c>
      <c r="X96" t="s">
        <v>2076</v>
      </c>
      <c r="Y96" t="s">
        <v>2076</v>
      </c>
      <c r="Z96" t="s">
        <v>2076</v>
      </c>
      <c r="AA96" t="s">
        <v>2076</v>
      </c>
      <c r="AB96" s="18" t="s">
        <v>2610</v>
      </c>
      <c r="AC96" s="18" t="s">
        <v>2611</v>
      </c>
      <c r="AD96" s="18" t="s">
        <v>2084</v>
      </c>
      <c r="AE96" s="18" t="s">
        <v>2085</v>
      </c>
      <c r="AF96" s="51" t="s">
        <v>2025</v>
      </c>
      <c r="AG96" s="18" t="s">
        <v>2086</v>
      </c>
      <c r="AH96" s="19">
        <v>163.99</v>
      </c>
      <c r="AI96" s="18" t="s">
        <v>2087</v>
      </c>
      <c r="AJ96" s="18" t="s">
        <v>2121</v>
      </c>
      <c r="AK96" s="18" t="s">
        <v>2122</v>
      </c>
      <c r="AL96" s="18" t="s">
        <v>2123</v>
      </c>
      <c r="AM96" s="18" t="s">
        <v>2124</v>
      </c>
      <c r="AN96" s="18" t="s">
        <v>2276</v>
      </c>
      <c r="AO96" s="18" t="s">
        <v>2076</v>
      </c>
      <c r="AP96" s="18" t="s">
        <v>2076</v>
      </c>
      <c r="AQ96" s="18" t="s">
        <v>2076</v>
      </c>
      <c r="AR96" s="18" t="s">
        <v>2076</v>
      </c>
      <c r="AS96" s="18" t="s">
        <v>2076</v>
      </c>
      <c r="AT96" s="18" t="s">
        <v>2076</v>
      </c>
      <c r="AU96" s="18">
        <f>COUNTIF(Offers!$B$14:$B$2024,A96)</f>
        <v>2</v>
      </c>
      <c r="AV96" s="19">
        <f>_xlfn.MINIFS(Offers!$Q$14:$Q$2024,Offers!$B$14:$B$2024,A96)</f>
        <v>97.99</v>
      </c>
      <c r="AW96" s="18">
        <f>COUNTIFS(Offers!$B$14:$B$2024,A96,Offers!$L$14:$L$2024,"&lt;&gt;New")</f>
        <v>1</v>
      </c>
    </row>
    <row r="97" spans="1:49" ht="15.75" customHeight="1" x14ac:dyDescent="0.35">
      <c r="A97" s="45" t="s">
        <v>2612</v>
      </c>
      <c r="B97" s="45" t="s">
        <v>171</v>
      </c>
      <c r="C97" s="45" t="s">
        <v>6</v>
      </c>
      <c r="D97" s="45" t="s">
        <v>2073</v>
      </c>
      <c r="E97" s="46" t="s">
        <v>178</v>
      </c>
      <c r="F97" s="47">
        <v>167.99</v>
      </c>
      <c r="G97" s="45" t="s">
        <v>2613</v>
      </c>
      <c r="H97" s="45" t="s">
        <v>53</v>
      </c>
      <c r="I97" s="45" t="s">
        <v>2140</v>
      </c>
      <c r="J97" s="45" t="s">
        <v>2076</v>
      </c>
      <c r="K97" s="45" t="s">
        <v>2076</v>
      </c>
      <c r="L97" s="45" t="s">
        <v>2076</v>
      </c>
      <c r="M97" s="45" t="s">
        <v>2076</v>
      </c>
      <c r="N97" s="45" t="s">
        <v>2165</v>
      </c>
      <c r="O97" s="45" t="s">
        <v>2076</v>
      </c>
      <c r="P97" s="45">
        <v>40</v>
      </c>
      <c r="Q97" s="48">
        <v>312</v>
      </c>
      <c r="R97" s="45" t="s">
        <v>2614</v>
      </c>
      <c r="S97" s="45" t="s">
        <v>2167</v>
      </c>
      <c r="T97" t="s">
        <v>2100</v>
      </c>
      <c r="U97">
        <v>15</v>
      </c>
      <c r="V97" s="49">
        <v>187.99</v>
      </c>
      <c r="W97" t="s">
        <v>2504</v>
      </c>
      <c r="X97" t="s">
        <v>2076</v>
      </c>
      <c r="Y97" t="s">
        <v>2076</v>
      </c>
      <c r="Z97" t="s">
        <v>2076</v>
      </c>
      <c r="AA97" t="s">
        <v>2076</v>
      </c>
      <c r="AB97" s="18" t="s">
        <v>2615</v>
      </c>
      <c r="AC97" s="18" t="s">
        <v>2616</v>
      </c>
      <c r="AD97" s="18" t="s">
        <v>2147</v>
      </c>
      <c r="AE97" s="18" t="s">
        <v>2085</v>
      </c>
      <c r="AF97" s="52" t="s">
        <v>2024</v>
      </c>
      <c r="AG97" s="18" t="s">
        <v>2086</v>
      </c>
      <c r="AH97" s="19">
        <v>191.99</v>
      </c>
      <c r="AI97" s="18" t="s">
        <v>2087</v>
      </c>
      <c r="AJ97" s="18" t="s">
        <v>2121</v>
      </c>
      <c r="AK97" s="18" t="s">
        <v>2122</v>
      </c>
      <c r="AL97" s="18" t="s">
        <v>2090</v>
      </c>
      <c r="AM97" s="18" t="s">
        <v>2124</v>
      </c>
      <c r="AN97" s="18" t="s">
        <v>2092</v>
      </c>
      <c r="AO97" s="18" t="s">
        <v>2076</v>
      </c>
      <c r="AP97" s="18" t="s">
        <v>2076</v>
      </c>
      <c r="AQ97" s="18" t="s">
        <v>2076</v>
      </c>
      <c r="AR97" s="18" t="s">
        <v>2076</v>
      </c>
      <c r="AS97" s="18" t="s">
        <v>2076</v>
      </c>
      <c r="AT97" s="18" t="s">
        <v>2076</v>
      </c>
      <c r="AU97" s="18">
        <f>COUNTIF(Offers!$B$14:$B$2024,A97)</f>
        <v>1</v>
      </c>
      <c r="AV97" s="19">
        <f>_xlfn.MINIFS(Offers!$Q$14:$Q$2024,Offers!$B$14:$B$2024,A97)</f>
        <v>167.99</v>
      </c>
      <c r="AW97" s="18">
        <f>COUNTIFS(Offers!$B$14:$B$2024,A97,Offers!$L$14:$L$2024,"&lt;&gt;New")</f>
        <v>0</v>
      </c>
    </row>
    <row r="98" spans="1:49" ht="15.75" customHeight="1" x14ac:dyDescent="0.35">
      <c r="A98" s="45" t="s">
        <v>2617</v>
      </c>
      <c r="B98" s="45" t="s">
        <v>171</v>
      </c>
      <c r="C98" s="45" t="s">
        <v>6</v>
      </c>
      <c r="D98" s="45" t="s">
        <v>2073</v>
      </c>
      <c r="E98" s="46" t="s">
        <v>179</v>
      </c>
      <c r="F98" s="47">
        <v>189.99</v>
      </c>
      <c r="G98" s="45" t="s">
        <v>2618</v>
      </c>
      <c r="H98" s="45" t="s">
        <v>53</v>
      </c>
      <c r="I98" s="45" t="s">
        <v>2096</v>
      </c>
      <c r="J98" s="45" t="s">
        <v>2076</v>
      </c>
      <c r="K98" s="45" t="s">
        <v>2076</v>
      </c>
      <c r="L98" s="45" t="s">
        <v>2076</v>
      </c>
      <c r="M98" s="45" t="s">
        <v>2076</v>
      </c>
      <c r="N98" s="45" t="s">
        <v>2184</v>
      </c>
      <c r="O98" s="45" t="s">
        <v>2076</v>
      </c>
      <c r="P98" s="45" t="s">
        <v>2076</v>
      </c>
      <c r="Q98" s="48">
        <v>300</v>
      </c>
      <c r="R98" s="45" t="s">
        <v>2619</v>
      </c>
      <c r="S98" s="45" t="s">
        <v>2186</v>
      </c>
      <c r="T98" t="s">
        <v>2080</v>
      </c>
      <c r="U98">
        <v>15</v>
      </c>
      <c r="V98" s="49">
        <v>202.99</v>
      </c>
      <c r="W98" t="s">
        <v>2322</v>
      </c>
      <c r="X98" t="s">
        <v>2076</v>
      </c>
      <c r="Y98" t="s">
        <v>2076</v>
      </c>
      <c r="Z98" t="s">
        <v>2076</v>
      </c>
      <c r="AA98" t="s">
        <v>2076</v>
      </c>
      <c r="AB98" s="18" t="s">
        <v>2620</v>
      </c>
      <c r="AC98" s="18" t="s">
        <v>2621</v>
      </c>
      <c r="AD98" s="18" t="s">
        <v>2254</v>
      </c>
      <c r="AE98" s="18" t="s">
        <v>2085</v>
      </c>
      <c r="AF98" s="52" t="s">
        <v>2024</v>
      </c>
      <c r="AG98" s="18" t="s">
        <v>2086</v>
      </c>
      <c r="AH98" s="19">
        <v>202.99</v>
      </c>
      <c r="AI98" s="18" t="s">
        <v>2087</v>
      </c>
      <c r="AJ98" s="18" t="s">
        <v>2107</v>
      </c>
      <c r="AK98" s="18" t="s">
        <v>2108</v>
      </c>
      <c r="AL98" s="18" t="s">
        <v>2149</v>
      </c>
      <c r="AM98" s="18" t="s">
        <v>2088</v>
      </c>
      <c r="AN98" s="18" t="s">
        <v>2092</v>
      </c>
      <c r="AO98" s="18" t="s">
        <v>2076</v>
      </c>
      <c r="AP98" s="18" t="s">
        <v>2076</v>
      </c>
      <c r="AQ98" s="18" t="s">
        <v>2076</v>
      </c>
      <c r="AR98" s="18" t="s">
        <v>2076</v>
      </c>
      <c r="AS98" s="18" t="s">
        <v>2076</v>
      </c>
      <c r="AT98" s="18" t="s">
        <v>2076</v>
      </c>
      <c r="AU98" s="18">
        <f>COUNTIF(Offers!$B$14:$B$2024,A98)</f>
        <v>1</v>
      </c>
      <c r="AV98" s="19">
        <f>_xlfn.MINIFS(Offers!$Q$14:$Q$2024,Offers!$B$14:$B$2024,A98)</f>
        <v>189.99</v>
      </c>
      <c r="AW98" s="18">
        <f>COUNTIFS(Offers!$B$14:$B$2024,A98,Offers!$L$14:$L$2024,"&lt;&gt;New")</f>
        <v>0</v>
      </c>
    </row>
    <row r="99" spans="1:49" ht="15.75" customHeight="1" x14ac:dyDescent="0.35">
      <c r="A99" s="45" t="s">
        <v>2622</v>
      </c>
      <c r="B99" s="45" t="s">
        <v>171</v>
      </c>
      <c r="C99" s="45" t="s">
        <v>6</v>
      </c>
      <c r="D99" s="45" t="s">
        <v>2094</v>
      </c>
      <c r="E99" s="46" t="s">
        <v>180</v>
      </c>
      <c r="F99" s="47">
        <v>215.99</v>
      </c>
      <c r="G99" s="45" t="s">
        <v>2623</v>
      </c>
      <c r="H99" s="45" t="s">
        <v>53</v>
      </c>
      <c r="I99" s="45" t="s">
        <v>2112</v>
      </c>
      <c r="J99" s="45" t="s">
        <v>2076</v>
      </c>
      <c r="K99" s="45" t="s">
        <v>2076</v>
      </c>
      <c r="L99" s="45" t="s">
        <v>2076</v>
      </c>
      <c r="M99" s="45" t="s">
        <v>2076</v>
      </c>
      <c r="N99" s="45" t="s">
        <v>2113</v>
      </c>
      <c r="O99" s="45" t="s">
        <v>2076</v>
      </c>
      <c r="P99" s="45">
        <v>9</v>
      </c>
      <c r="Q99" s="48">
        <v>12</v>
      </c>
      <c r="R99" s="45" t="s">
        <v>2624</v>
      </c>
      <c r="S99" s="45" t="s">
        <v>2130</v>
      </c>
      <c r="T99" t="s">
        <v>2100</v>
      </c>
      <c r="U99">
        <v>15</v>
      </c>
      <c r="V99" s="49">
        <v>239.99</v>
      </c>
      <c r="W99" t="s">
        <v>2539</v>
      </c>
      <c r="X99" t="s">
        <v>2076</v>
      </c>
      <c r="Y99" t="s">
        <v>2076</v>
      </c>
      <c r="Z99" t="s">
        <v>2076</v>
      </c>
      <c r="AA99" t="s">
        <v>2076</v>
      </c>
      <c r="AB99" s="18" t="s">
        <v>2625</v>
      </c>
      <c r="AC99" s="18" t="s">
        <v>2626</v>
      </c>
      <c r="AD99" s="18" t="s">
        <v>2120</v>
      </c>
      <c r="AE99" s="18" t="s">
        <v>2085</v>
      </c>
      <c r="AF99" s="53" t="s">
        <v>2026</v>
      </c>
      <c r="AG99" s="18" t="s">
        <v>2086</v>
      </c>
      <c r="AH99" s="19">
        <v>251.99</v>
      </c>
      <c r="AI99" s="18" t="s">
        <v>2087</v>
      </c>
      <c r="AJ99" s="18" t="s">
        <v>2134</v>
      </c>
      <c r="AK99" s="18" t="s">
        <v>2231</v>
      </c>
      <c r="AL99" s="18" t="s">
        <v>2135</v>
      </c>
      <c r="AM99" s="18" t="s">
        <v>2161</v>
      </c>
      <c r="AN99" s="18" t="s">
        <v>2125</v>
      </c>
      <c r="AO99" s="18" t="s">
        <v>2076</v>
      </c>
      <c r="AP99" s="18" t="s">
        <v>2076</v>
      </c>
      <c r="AQ99" s="18" t="s">
        <v>2076</v>
      </c>
      <c r="AR99" s="18" t="s">
        <v>2076</v>
      </c>
      <c r="AS99" s="18" t="s">
        <v>2076</v>
      </c>
      <c r="AT99" s="18" t="s">
        <v>2076</v>
      </c>
      <c r="AU99" s="18">
        <f>COUNTIF(Offers!$B$14:$B$2024,A99)</f>
        <v>2</v>
      </c>
      <c r="AV99" s="19">
        <f>_xlfn.MINIFS(Offers!$Q$14:$Q$2024,Offers!$B$14:$B$2024,A99)</f>
        <v>160.99</v>
      </c>
      <c r="AW99" s="18">
        <f>COUNTIFS(Offers!$B$14:$B$2024,A99,Offers!$L$14:$L$2024,"&lt;&gt;New")</f>
        <v>1</v>
      </c>
    </row>
    <row r="100" spans="1:49" ht="15.75" customHeight="1" x14ac:dyDescent="0.35">
      <c r="A100" s="45" t="s">
        <v>2627</v>
      </c>
      <c r="B100" s="45" t="s">
        <v>171</v>
      </c>
      <c r="C100" s="45" t="s">
        <v>6</v>
      </c>
      <c r="D100" s="45" t="s">
        <v>2094</v>
      </c>
      <c r="E100" s="46" t="s">
        <v>181</v>
      </c>
      <c r="F100" s="47">
        <v>236.99</v>
      </c>
      <c r="G100" s="45" t="s">
        <v>2628</v>
      </c>
      <c r="H100" s="45" t="s">
        <v>53</v>
      </c>
      <c r="I100" s="45" t="s">
        <v>2096</v>
      </c>
      <c r="J100" s="45" t="s">
        <v>2076</v>
      </c>
      <c r="K100" s="45" t="s">
        <v>2076</v>
      </c>
      <c r="L100" s="45" t="s">
        <v>2076</v>
      </c>
      <c r="M100" s="45" t="s">
        <v>2076</v>
      </c>
      <c r="N100" s="45" t="s">
        <v>2426</v>
      </c>
      <c r="O100" s="45" t="s">
        <v>2076</v>
      </c>
      <c r="P100" s="45" t="s">
        <v>2076</v>
      </c>
      <c r="Q100" s="48">
        <v>31</v>
      </c>
      <c r="R100" s="45" t="s">
        <v>2629</v>
      </c>
      <c r="S100" s="45" t="s">
        <v>2099</v>
      </c>
      <c r="T100" t="s">
        <v>2080</v>
      </c>
      <c r="U100">
        <v>15</v>
      </c>
      <c r="V100" s="49">
        <v>252.99</v>
      </c>
      <c r="W100" t="s">
        <v>2228</v>
      </c>
      <c r="X100" t="s">
        <v>2076</v>
      </c>
      <c r="Y100" t="s">
        <v>2076</v>
      </c>
      <c r="Z100" t="s">
        <v>2076</v>
      </c>
      <c r="AA100" t="s">
        <v>2076</v>
      </c>
      <c r="AB100" s="18" t="s">
        <v>2630</v>
      </c>
      <c r="AC100" s="18" t="s">
        <v>2631</v>
      </c>
      <c r="AD100" s="18" t="s">
        <v>2171</v>
      </c>
      <c r="AE100" s="18" t="s">
        <v>2085</v>
      </c>
      <c r="AF100" s="53" t="s">
        <v>2026</v>
      </c>
      <c r="AG100" s="18" t="s">
        <v>2086</v>
      </c>
      <c r="AH100" s="19">
        <v>252.99</v>
      </c>
      <c r="AI100" s="18" t="s">
        <v>2087</v>
      </c>
      <c r="AJ100" s="18" t="s">
        <v>2107</v>
      </c>
      <c r="AK100" s="18" t="s">
        <v>2108</v>
      </c>
      <c r="AL100" s="18" t="s">
        <v>2576</v>
      </c>
      <c r="AM100" s="18" t="s">
        <v>2088</v>
      </c>
      <c r="AN100" s="18" t="s">
        <v>2092</v>
      </c>
      <c r="AO100" s="18" t="s">
        <v>2076</v>
      </c>
      <c r="AP100" s="18" t="s">
        <v>2076</v>
      </c>
      <c r="AQ100" s="18" t="s">
        <v>2076</v>
      </c>
      <c r="AR100" s="18" t="s">
        <v>2076</v>
      </c>
      <c r="AS100" s="18" t="s">
        <v>2076</v>
      </c>
      <c r="AT100" s="18" t="s">
        <v>2076</v>
      </c>
      <c r="AU100" s="18">
        <f>COUNTIF(Offers!$B$14:$B$2024,A100)</f>
        <v>1</v>
      </c>
      <c r="AV100" s="19">
        <f>_xlfn.MINIFS(Offers!$Q$14:$Q$2024,Offers!$B$14:$B$2024,A100)</f>
        <v>236.99</v>
      </c>
      <c r="AW100" s="18">
        <f>COUNTIFS(Offers!$B$14:$B$2024,A100,Offers!$L$14:$L$2024,"&lt;&gt;New")</f>
        <v>0</v>
      </c>
    </row>
    <row r="101" spans="1:49" ht="15.75" customHeight="1" x14ac:dyDescent="0.35">
      <c r="A101" s="45" t="s">
        <v>2632</v>
      </c>
      <c r="B101" s="45" t="s">
        <v>171</v>
      </c>
      <c r="C101" s="45" t="s">
        <v>6</v>
      </c>
      <c r="D101" s="45" t="s">
        <v>2073</v>
      </c>
      <c r="E101" s="46" t="s">
        <v>182</v>
      </c>
      <c r="F101" s="47">
        <v>239.99</v>
      </c>
      <c r="G101" s="45" t="s">
        <v>2633</v>
      </c>
      <c r="H101" s="45" t="s">
        <v>53</v>
      </c>
      <c r="I101" s="45" t="s">
        <v>2140</v>
      </c>
      <c r="J101" s="45" t="s">
        <v>2076</v>
      </c>
      <c r="K101" s="45" t="s">
        <v>2076</v>
      </c>
      <c r="L101" s="45" t="s">
        <v>2076</v>
      </c>
      <c r="M101" s="45" t="s">
        <v>2076</v>
      </c>
      <c r="N101" s="45" t="s">
        <v>2205</v>
      </c>
      <c r="O101" s="45" t="s">
        <v>2076</v>
      </c>
      <c r="P101" s="45">
        <v>38</v>
      </c>
      <c r="Q101" s="48">
        <v>216</v>
      </c>
      <c r="R101" s="45" t="s">
        <v>2634</v>
      </c>
      <c r="S101" s="45" t="s">
        <v>2207</v>
      </c>
      <c r="T101" t="s">
        <v>2080</v>
      </c>
      <c r="U101">
        <v>15</v>
      </c>
      <c r="V101" s="49">
        <v>264.99</v>
      </c>
      <c r="W101" t="s">
        <v>2117</v>
      </c>
      <c r="X101" t="s">
        <v>2076</v>
      </c>
      <c r="Y101" t="s">
        <v>2076</v>
      </c>
      <c r="Z101" t="s">
        <v>2076</v>
      </c>
      <c r="AA101" t="s">
        <v>2076</v>
      </c>
      <c r="AB101" s="18" t="s">
        <v>2635</v>
      </c>
      <c r="AC101" s="18" t="s">
        <v>2636</v>
      </c>
      <c r="AD101" s="18" t="s">
        <v>2120</v>
      </c>
      <c r="AE101" s="18" t="s">
        <v>2105</v>
      </c>
      <c r="AF101" s="51" t="s">
        <v>2025</v>
      </c>
      <c r="AG101" s="18" t="s">
        <v>2086</v>
      </c>
      <c r="AH101" s="19">
        <v>277.99</v>
      </c>
      <c r="AI101" s="18" t="s">
        <v>2087</v>
      </c>
      <c r="AJ101" s="18" t="s">
        <v>2121</v>
      </c>
      <c r="AK101" s="18" t="s">
        <v>2122</v>
      </c>
      <c r="AL101" s="18" t="s">
        <v>2212</v>
      </c>
      <c r="AM101" s="18" t="s">
        <v>2124</v>
      </c>
      <c r="AN101" s="18" t="s">
        <v>2092</v>
      </c>
      <c r="AO101" s="18" t="s">
        <v>2076</v>
      </c>
      <c r="AP101" s="18" t="s">
        <v>2076</v>
      </c>
      <c r="AQ101" s="18" t="s">
        <v>2076</v>
      </c>
      <c r="AR101" s="18" t="s">
        <v>2076</v>
      </c>
      <c r="AS101" s="18" t="s">
        <v>2076</v>
      </c>
      <c r="AT101" s="18" t="s">
        <v>2076</v>
      </c>
      <c r="AU101" s="18">
        <f>COUNTIF(Offers!$B$14:$B$2024,A101)</f>
        <v>1</v>
      </c>
      <c r="AV101" s="19">
        <f>_xlfn.MINIFS(Offers!$Q$14:$Q$2024,Offers!$B$14:$B$2024,A101)</f>
        <v>239.99</v>
      </c>
      <c r="AW101" s="18">
        <f>COUNTIFS(Offers!$B$14:$B$2024,A101,Offers!$L$14:$L$2024,"&lt;&gt;New")</f>
        <v>0</v>
      </c>
    </row>
    <row r="102" spans="1:49" ht="15.75" customHeight="1" x14ac:dyDescent="0.35">
      <c r="A102" s="45" t="s">
        <v>2637</v>
      </c>
      <c r="B102" s="45" t="s">
        <v>171</v>
      </c>
      <c r="C102" s="45" t="s">
        <v>6</v>
      </c>
      <c r="D102" s="45" t="s">
        <v>2073</v>
      </c>
      <c r="E102" s="46" t="s">
        <v>183</v>
      </c>
      <c r="F102" s="47">
        <v>1362.99</v>
      </c>
      <c r="G102" s="45" t="s">
        <v>2638</v>
      </c>
      <c r="H102" s="45" t="s">
        <v>53</v>
      </c>
      <c r="I102" s="45" t="s">
        <v>2096</v>
      </c>
      <c r="J102" s="45" t="s">
        <v>2076</v>
      </c>
      <c r="K102" s="45" t="s">
        <v>2076</v>
      </c>
      <c r="L102" s="45" t="s">
        <v>2076</v>
      </c>
      <c r="M102" s="45" t="s">
        <v>2076</v>
      </c>
      <c r="N102" s="45" t="s">
        <v>2191</v>
      </c>
      <c r="O102" s="45" t="s">
        <v>2076</v>
      </c>
      <c r="P102" s="45" t="s">
        <v>2076</v>
      </c>
      <c r="Q102" s="48">
        <v>439</v>
      </c>
      <c r="R102" s="45" t="s">
        <v>2639</v>
      </c>
      <c r="S102" s="45" t="s">
        <v>2193</v>
      </c>
      <c r="T102" t="s">
        <v>2100</v>
      </c>
      <c r="U102">
        <v>15</v>
      </c>
      <c r="V102" s="49">
        <v>1513.99</v>
      </c>
      <c r="W102" t="s">
        <v>2356</v>
      </c>
      <c r="X102" t="s">
        <v>2076</v>
      </c>
      <c r="Y102" t="s">
        <v>2076</v>
      </c>
      <c r="Z102" t="s">
        <v>2076</v>
      </c>
      <c r="AA102" t="s">
        <v>2076</v>
      </c>
      <c r="AB102" s="18" t="s">
        <v>2640</v>
      </c>
      <c r="AC102" s="18" t="s">
        <v>2641</v>
      </c>
      <c r="AD102" s="18" t="s">
        <v>2084</v>
      </c>
      <c r="AE102" s="18" t="s">
        <v>2105</v>
      </c>
      <c r="AF102" s="54" t="s">
        <v>2027</v>
      </c>
      <c r="AG102" s="18" t="s">
        <v>2086</v>
      </c>
      <c r="AH102" s="19">
        <v>1513.99</v>
      </c>
      <c r="AI102" s="18" t="s">
        <v>2087</v>
      </c>
      <c r="AJ102" s="18" t="s">
        <v>2195</v>
      </c>
      <c r="AK102" s="18" t="s">
        <v>2108</v>
      </c>
      <c r="AL102" s="18" t="s">
        <v>2196</v>
      </c>
      <c r="AM102" s="18" t="s">
        <v>2088</v>
      </c>
      <c r="AN102" s="18" t="s">
        <v>2092</v>
      </c>
      <c r="AO102" s="18" t="s">
        <v>2076</v>
      </c>
      <c r="AP102" s="18" t="s">
        <v>2076</v>
      </c>
      <c r="AQ102" s="18" t="s">
        <v>2076</v>
      </c>
      <c r="AR102" s="18" t="s">
        <v>2076</v>
      </c>
      <c r="AS102" s="18" t="s">
        <v>2076</v>
      </c>
      <c r="AT102" s="18" t="s">
        <v>2076</v>
      </c>
      <c r="AU102" s="18">
        <f>COUNTIF(Offers!$B$14:$B$2024,A102)</f>
        <v>1</v>
      </c>
      <c r="AV102" s="19">
        <f>_xlfn.MINIFS(Offers!$Q$14:$Q$2024,Offers!$B$14:$B$2024,A102)</f>
        <v>1362.99</v>
      </c>
      <c r="AW102" s="18">
        <f>COUNTIFS(Offers!$B$14:$B$2024,A102,Offers!$L$14:$L$2024,"&lt;&gt;New")</f>
        <v>0</v>
      </c>
    </row>
    <row r="103" spans="1:49" ht="15.75" customHeight="1" x14ac:dyDescent="0.35">
      <c r="A103" s="45" t="s">
        <v>2642</v>
      </c>
      <c r="B103" s="45" t="s">
        <v>184</v>
      </c>
      <c r="C103" s="45" t="s">
        <v>6</v>
      </c>
      <c r="D103" s="45" t="s">
        <v>2138</v>
      </c>
      <c r="E103" s="46" t="s">
        <v>188</v>
      </c>
      <c r="F103" s="47">
        <v>113.99</v>
      </c>
      <c r="G103" s="45" t="s">
        <v>2643</v>
      </c>
      <c r="H103" s="45" t="s">
        <v>53</v>
      </c>
      <c r="I103" s="45" t="s">
        <v>2140</v>
      </c>
      <c r="J103" s="45" t="s">
        <v>2076</v>
      </c>
      <c r="K103" s="45" t="s">
        <v>2076</v>
      </c>
      <c r="L103" s="45" t="s">
        <v>2076</v>
      </c>
      <c r="M103" s="45" t="s">
        <v>2076</v>
      </c>
      <c r="N103" s="45" t="s">
        <v>2141</v>
      </c>
      <c r="O103" s="45" t="s">
        <v>2076</v>
      </c>
      <c r="P103" s="45">
        <v>37</v>
      </c>
      <c r="Q103" s="48">
        <v>297</v>
      </c>
      <c r="R103" s="45" t="s">
        <v>2644</v>
      </c>
      <c r="S103" s="45" t="s">
        <v>2143</v>
      </c>
      <c r="T103" t="s">
        <v>2080</v>
      </c>
      <c r="U103">
        <v>30</v>
      </c>
      <c r="V103" s="49">
        <v>123.99</v>
      </c>
      <c r="W103" t="s">
        <v>2187</v>
      </c>
      <c r="X103" t="s">
        <v>2076</v>
      </c>
      <c r="Y103" t="s">
        <v>2076</v>
      </c>
      <c r="Z103" t="s">
        <v>2076</v>
      </c>
      <c r="AA103" t="s">
        <v>2076</v>
      </c>
      <c r="AB103" s="18" t="s">
        <v>2645</v>
      </c>
      <c r="AC103" s="18" t="s">
        <v>2646</v>
      </c>
      <c r="AD103" s="18" t="s">
        <v>2268</v>
      </c>
      <c r="AE103" s="18" t="s">
        <v>2085</v>
      </c>
      <c r="AF103" s="55" t="s">
        <v>2023</v>
      </c>
      <c r="AG103" s="18" t="s">
        <v>2086</v>
      </c>
      <c r="AH103" s="19">
        <v>123.99</v>
      </c>
      <c r="AI103" s="18" t="s">
        <v>2087</v>
      </c>
      <c r="AJ103" s="18" t="s">
        <v>2088</v>
      </c>
      <c r="AK103" s="18" t="s">
        <v>2148</v>
      </c>
      <c r="AL103" s="18" t="s">
        <v>2149</v>
      </c>
      <c r="AM103" s="18" t="s">
        <v>2150</v>
      </c>
      <c r="AN103" s="18" t="s">
        <v>2092</v>
      </c>
      <c r="AO103" s="18" t="s">
        <v>2076</v>
      </c>
      <c r="AP103" s="18" t="s">
        <v>2076</v>
      </c>
      <c r="AQ103" s="18" t="s">
        <v>2076</v>
      </c>
      <c r="AR103" s="18" t="s">
        <v>2076</v>
      </c>
      <c r="AS103" s="18" t="s">
        <v>2076</v>
      </c>
      <c r="AT103" s="18" t="s">
        <v>2076</v>
      </c>
      <c r="AU103" s="18">
        <f>COUNTIF(Offers!$B$14:$B$2024,A103)</f>
        <v>1</v>
      </c>
      <c r="AV103" s="19">
        <f>_xlfn.MINIFS(Offers!$Q$14:$Q$2024,Offers!$B$14:$B$2024,A103)</f>
        <v>113.99</v>
      </c>
      <c r="AW103" s="18">
        <f>COUNTIFS(Offers!$B$14:$B$2024,A103,Offers!$L$14:$L$2024,"&lt;&gt;New")</f>
        <v>0</v>
      </c>
    </row>
    <row r="104" spans="1:49" ht="15.75" customHeight="1" x14ac:dyDescent="0.35">
      <c r="A104" s="45" t="s">
        <v>2647</v>
      </c>
      <c r="B104" s="45" t="s">
        <v>184</v>
      </c>
      <c r="C104" s="45" t="s">
        <v>6</v>
      </c>
      <c r="D104" s="45" t="s">
        <v>2094</v>
      </c>
      <c r="E104" s="46" t="s">
        <v>189</v>
      </c>
      <c r="F104" s="47">
        <v>115.99</v>
      </c>
      <c r="G104" s="45" t="s">
        <v>2648</v>
      </c>
      <c r="H104" s="45" t="s">
        <v>53</v>
      </c>
      <c r="I104" s="45" t="s">
        <v>2112</v>
      </c>
      <c r="J104" s="45" t="s">
        <v>2076</v>
      </c>
      <c r="K104" s="45" t="s">
        <v>2076</v>
      </c>
      <c r="L104" s="45" t="s">
        <v>2076</v>
      </c>
      <c r="M104" s="45" t="s">
        <v>2076</v>
      </c>
      <c r="N104" s="45" t="s">
        <v>2113</v>
      </c>
      <c r="O104" s="45" t="s">
        <v>2076</v>
      </c>
      <c r="P104" s="45">
        <v>10</v>
      </c>
      <c r="Q104" s="48">
        <v>7</v>
      </c>
      <c r="R104" s="45" t="s">
        <v>2649</v>
      </c>
      <c r="S104" s="45" t="s">
        <v>2115</v>
      </c>
      <c r="T104" t="s">
        <v>2080</v>
      </c>
      <c r="U104">
        <v>30</v>
      </c>
      <c r="V104" s="49">
        <v>124.99</v>
      </c>
      <c r="W104" t="s">
        <v>2444</v>
      </c>
      <c r="X104" t="s">
        <v>2076</v>
      </c>
      <c r="Y104" t="s">
        <v>2076</v>
      </c>
      <c r="Z104" t="s">
        <v>2076</v>
      </c>
      <c r="AA104" t="s">
        <v>2076</v>
      </c>
      <c r="AB104" s="18" t="s">
        <v>2650</v>
      </c>
      <c r="AC104" s="18" t="s">
        <v>2651</v>
      </c>
      <c r="AD104" s="18" t="s">
        <v>2224</v>
      </c>
      <c r="AE104" s="18" t="s">
        <v>2105</v>
      </c>
      <c r="AF104" s="51" t="s">
        <v>2025</v>
      </c>
      <c r="AG104" s="18" t="s">
        <v>2086</v>
      </c>
      <c r="AH104" s="19">
        <v>124.99</v>
      </c>
      <c r="AI104" s="18" t="s">
        <v>2087</v>
      </c>
      <c r="AJ104" s="18" t="s">
        <v>2121</v>
      </c>
      <c r="AK104" s="18" t="s">
        <v>2122</v>
      </c>
      <c r="AL104" s="18" t="s">
        <v>2123</v>
      </c>
      <c r="AM104" s="18" t="s">
        <v>2124</v>
      </c>
      <c r="AN104" s="18" t="s">
        <v>2125</v>
      </c>
      <c r="AO104" s="18" t="s">
        <v>2076</v>
      </c>
      <c r="AP104" s="18" t="s">
        <v>2076</v>
      </c>
      <c r="AQ104" s="18" t="s">
        <v>2076</v>
      </c>
      <c r="AR104" s="18" t="s">
        <v>2076</v>
      </c>
      <c r="AS104" s="18" t="s">
        <v>2076</v>
      </c>
      <c r="AT104" s="18" t="s">
        <v>2076</v>
      </c>
      <c r="AU104" s="18">
        <f>COUNTIF(Offers!$B$14:$B$2024,A104)</f>
        <v>1</v>
      </c>
      <c r="AV104" s="19">
        <f>_xlfn.MINIFS(Offers!$Q$14:$Q$2024,Offers!$B$14:$B$2024,A104)</f>
        <v>115.99</v>
      </c>
      <c r="AW104" s="18">
        <f>COUNTIFS(Offers!$B$14:$B$2024,A104,Offers!$L$14:$L$2024,"&lt;&gt;New")</f>
        <v>0</v>
      </c>
    </row>
    <row r="105" spans="1:49" ht="15.75" customHeight="1" x14ac:dyDescent="0.35">
      <c r="A105" s="45" t="s">
        <v>2652</v>
      </c>
      <c r="B105" s="45" t="s">
        <v>184</v>
      </c>
      <c r="C105" s="45" t="s">
        <v>6</v>
      </c>
      <c r="D105" s="45" t="s">
        <v>2094</v>
      </c>
      <c r="E105" s="46" t="s">
        <v>190</v>
      </c>
      <c r="F105" s="47">
        <v>129.99</v>
      </c>
      <c r="G105" s="45" t="s">
        <v>2653</v>
      </c>
      <c r="H105" s="45" t="s">
        <v>53</v>
      </c>
      <c r="I105" s="45" t="s">
        <v>2140</v>
      </c>
      <c r="J105" s="45" t="s">
        <v>2076</v>
      </c>
      <c r="K105" s="45" t="s">
        <v>2076</v>
      </c>
      <c r="L105" s="45" t="s">
        <v>2076</v>
      </c>
      <c r="M105" s="45" t="s">
        <v>2076</v>
      </c>
      <c r="N105" s="45" t="s">
        <v>2113</v>
      </c>
      <c r="O105" s="45" t="s">
        <v>2076</v>
      </c>
      <c r="P105" s="45">
        <v>11</v>
      </c>
      <c r="Q105" s="48">
        <v>3</v>
      </c>
      <c r="R105" s="45" t="s">
        <v>2654</v>
      </c>
      <c r="S105" s="45" t="s">
        <v>2251</v>
      </c>
      <c r="T105" t="s">
        <v>2080</v>
      </c>
      <c r="U105">
        <v>30</v>
      </c>
      <c r="V105" s="49">
        <v>135.99</v>
      </c>
      <c r="W105" t="s">
        <v>2655</v>
      </c>
      <c r="X105" t="s">
        <v>2076</v>
      </c>
      <c r="Y105" t="s">
        <v>2076</v>
      </c>
      <c r="Z105" t="s">
        <v>2076</v>
      </c>
      <c r="AA105" t="s">
        <v>2076</v>
      </c>
      <c r="AB105" s="18" t="s">
        <v>2656</v>
      </c>
      <c r="AC105" s="18" t="s">
        <v>2657</v>
      </c>
      <c r="AD105" s="18" t="s">
        <v>2254</v>
      </c>
      <c r="AE105" s="18" t="s">
        <v>2085</v>
      </c>
      <c r="AF105" s="52" t="s">
        <v>2024</v>
      </c>
      <c r="AG105" s="18" t="s">
        <v>2086</v>
      </c>
      <c r="AH105" s="19">
        <v>135.99</v>
      </c>
      <c r="AI105" s="18" t="s">
        <v>2087</v>
      </c>
      <c r="AJ105" s="18" t="s">
        <v>2255</v>
      </c>
      <c r="AK105" s="18" t="s">
        <v>2122</v>
      </c>
      <c r="AL105" s="18" t="s">
        <v>2256</v>
      </c>
      <c r="AM105" s="18" t="s">
        <v>2088</v>
      </c>
      <c r="AN105" s="18" t="s">
        <v>2092</v>
      </c>
      <c r="AO105" s="18" t="s">
        <v>2076</v>
      </c>
      <c r="AP105" s="18" t="s">
        <v>2076</v>
      </c>
      <c r="AQ105" s="18" t="s">
        <v>2076</v>
      </c>
      <c r="AR105" s="18" t="s">
        <v>2076</v>
      </c>
      <c r="AS105" s="18" t="s">
        <v>2076</v>
      </c>
      <c r="AT105" s="18" t="s">
        <v>2076</v>
      </c>
      <c r="AU105" s="18">
        <f>COUNTIF(Offers!$B$14:$B$2024,A105)</f>
        <v>2</v>
      </c>
      <c r="AV105" s="19">
        <f>_xlfn.MINIFS(Offers!$Q$14:$Q$2024,Offers!$B$14:$B$2024,A105)</f>
        <v>110.99</v>
      </c>
      <c r="AW105" s="18">
        <f>COUNTIFS(Offers!$B$14:$B$2024,A105,Offers!$L$14:$L$2024,"&lt;&gt;New")</f>
        <v>1</v>
      </c>
    </row>
    <row r="106" spans="1:49" ht="15.75" customHeight="1" x14ac:dyDescent="0.35">
      <c r="A106" s="45" t="s">
        <v>2658</v>
      </c>
      <c r="B106" s="45" t="s">
        <v>184</v>
      </c>
      <c r="C106" s="45" t="s">
        <v>6</v>
      </c>
      <c r="D106" s="45" t="s">
        <v>2073</v>
      </c>
      <c r="E106" s="46" t="s">
        <v>191</v>
      </c>
      <c r="F106" s="47">
        <v>141.99</v>
      </c>
      <c r="G106" s="45" t="s">
        <v>2659</v>
      </c>
      <c r="H106" s="45" t="s">
        <v>53</v>
      </c>
      <c r="I106" s="45" t="s">
        <v>2140</v>
      </c>
      <c r="J106" s="45" t="s">
        <v>2076</v>
      </c>
      <c r="K106" s="45" t="s">
        <v>2076</v>
      </c>
      <c r="L106" s="45" t="s">
        <v>2076</v>
      </c>
      <c r="M106" s="45" t="s">
        <v>2076</v>
      </c>
      <c r="N106" s="45" t="s">
        <v>2205</v>
      </c>
      <c r="O106" s="45" t="s">
        <v>2076</v>
      </c>
      <c r="P106" s="45">
        <v>30</v>
      </c>
      <c r="Q106" s="48">
        <v>194</v>
      </c>
      <c r="R106" s="45" t="s">
        <v>2660</v>
      </c>
      <c r="S106" s="45" t="s">
        <v>2207</v>
      </c>
      <c r="T106" t="s">
        <v>2080</v>
      </c>
      <c r="U106">
        <v>30</v>
      </c>
      <c r="V106" s="49">
        <v>146.99</v>
      </c>
      <c r="W106" t="s">
        <v>2655</v>
      </c>
      <c r="X106" t="s">
        <v>2076</v>
      </c>
      <c r="Y106" t="s">
        <v>2076</v>
      </c>
      <c r="Z106" t="s">
        <v>2076</v>
      </c>
      <c r="AA106" t="s">
        <v>2076</v>
      </c>
      <c r="AB106" s="18" t="s">
        <v>2661</v>
      </c>
      <c r="AC106" s="18" t="s">
        <v>2662</v>
      </c>
      <c r="AD106" s="18" t="s">
        <v>2254</v>
      </c>
      <c r="AE106" s="18" t="s">
        <v>2085</v>
      </c>
      <c r="AF106" s="52" t="s">
        <v>2024</v>
      </c>
      <c r="AG106" s="18" t="s">
        <v>2086</v>
      </c>
      <c r="AH106" s="19">
        <v>146.99</v>
      </c>
      <c r="AI106" s="18" t="s">
        <v>2087</v>
      </c>
      <c r="AJ106" s="18" t="s">
        <v>2059</v>
      </c>
      <c r="AK106" s="18" t="s">
        <v>2122</v>
      </c>
      <c r="AL106" s="18" t="s">
        <v>2212</v>
      </c>
      <c r="AM106" s="18" t="s">
        <v>2124</v>
      </c>
      <c r="AN106" s="18" t="s">
        <v>2092</v>
      </c>
      <c r="AO106" s="18" t="s">
        <v>2076</v>
      </c>
      <c r="AP106" s="18" t="s">
        <v>2076</v>
      </c>
      <c r="AQ106" s="18" t="s">
        <v>2076</v>
      </c>
      <c r="AR106" s="18" t="s">
        <v>2076</v>
      </c>
      <c r="AS106" s="18" t="s">
        <v>2076</v>
      </c>
      <c r="AT106" s="18" t="s">
        <v>2076</v>
      </c>
      <c r="AU106" s="18">
        <f>COUNTIF(Offers!$B$14:$B$2024,A106)</f>
        <v>2</v>
      </c>
      <c r="AV106" s="19">
        <f>_xlfn.MINIFS(Offers!$Q$14:$Q$2024,Offers!$B$14:$B$2024,A106)</f>
        <v>112.99</v>
      </c>
      <c r="AW106" s="18">
        <f>COUNTIFS(Offers!$B$14:$B$2024,A106,Offers!$L$14:$L$2024,"&lt;&gt;New")</f>
        <v>1</v>
      </c>
    </row>
    <row r="107" spans="1:49" ht="15.75" customHeight="1" x14ac:dyDescent="0.35">
      <c r="A107" s="45" t="s">
        <v>2663</v>
      </c>
      <c r="B107" s="45" t="s">
        <v>184</v>
      </c>
      <c r="C107" s="45" t="s">
        <v>6</v>
      </c>
      <c r="D107" s="45" t="s">
        <v>2073</v>
      </c>
      <c r="E107" s="46" t="s">
        <v>192</v>
      </c>
      <c r="F107" s="47">
        <v>148.99</v>
      </c>
      <c r="G107" s="45" t="s">
        <v>2664</v>
      </c>
      <c r="H107" s="45" t="s">
        <v>53</v>
      </c>
      <c r="I107" s="45" t="s">
        <v>2153</v>
      </c>
      <c r="J107" s="45" t="s">
        <v>2076</v>
      </c>
      <c r="K107" s="45" t="s">
        <v>2076</v>
      </c>
      <c r="L107" s="45" t="s">
        <v>2076</v>
      </c>
      <c r="M107" s="45" t="s">
        <v>2076</v>
      </c>
      <c r="N107" s="45" t="s">
        <v>2154</v>
      </c>
      <c r="O107" s="45" t="s">
        <v>2076</v>
      </c>
      <c r="P107" s="45">
        <v>9</v>
      </c>
      <c r="Q107" s="48">
        <v>33</v>
      </c>
      <c r="R107" s="45" t="s">
        <v>2665</v>
      </c>
      <c r="S107" s="45" t="s">
        <v>2156</v>
      </c>
      <c r="T107" t="s">
        <v>2080</v>
      </c>
      <c r="U107">
        <v>30</v>
      </c>
      <c r="V107" s="49">
        <v>168.99</v>
      </c>
      <c r="W107" t="s">
        <v>2200</v>
      </c>
      <c r="X107" t="s">
        <v>2076</v>
      </c>
      <c r="Y107" t="s">
        <v>2076</v>
      </c>
      <c r="Z107" t="s">
        <v>2076</v>
      </c>
      <c r="AA107" t="s">
        <v>2076</v>
      </c>
      <c r="AB107" s="18" t="s">
        <v>2666</v>
      </c>
      <c r="AC107" s="18" t="s">
        <v>2667</v>
      </c>
      <c r="AD107" s="18" t="s">
        <v>2120</v>
      </c>
      <c r="AE107" s="18" t="s">
        <v>2085</v>
      </c>
      <c r="AF107" s="51" t="s">
        <v>2025</v>
      </c>
      <c r="AG107" s="18" t="s">
        <v>2086</v>
      </c>
      <c r="AH107" s="19">
        <v>168.99</v>
      </c>
      <c r="AI107" s="18" t="s">
        <v>2087</v>
      </c>
      <c r="AJ107" s="18" t="s">
        <v>2134</v>
      </c>
      <c r="AK107" s="18" t="s">
        <v>2089</v>
      </c>
      <c r="AL107" s="18" t="s">
        <v>2160</v>
      </c>
      <c r="AM107" s="18" t="s">
        <v>2124</v>
      </c>
      <c r="AN107" s="18" t="s">
        <v>2162</v>
      </c>
      <c r="AO107" s="18" t="s">
        <v>2076</v>
      </c>
      <c r="AP107" s="18" t="s">
        <v>2076</v>
      </c>
      <c r="AQ107" s="18" t="s">
        <v>2076</v>
      </c>
      <c r="AR107" s="18" t="s">
        <v>2076</v>
      </c>
      <c r="AS107" s="18" t="s">
        <v>2076</v>
      </c>
      <c r="AT107" s="18" t="s">
        <v>2076</v>
      </c>
      <c r="AU107" s="18">
        <f>COUNTIF(Offers!$B$14:$B$2024,A107)</f>
        <v>1</v>
      </c>
      <c r="AV107" s="19">
        <f>_xlfn.MINIFS(Offers!$Q$14:$Q$2024,Offers!$B$14:$B$2024,A107)</f>
        <v>148.99</v>
      </c>
      <c r="AW107" s="18">
        <f>COUNTIFS(Offers!$B$14:$B$2024,A107,Offers!$L$14:$L$2024,"&lt;&gt;New")</f>
        <v>0</v>
      </c>
    </row>
    <row r="108" spans="1:49" ht="15.75" customHeight="1" x14ac:dyDescent="0.35">
      <c r="A108" s="45" t="s">
        <v>2668</v>
      </c>
      <c r="B108" s="45" t="s">
        <v>184</v>
      </c>
      <c r="C108" s="45" t="s">
        <v>6</v>
      </c>
      <c r="D108" s="45" t="s">
        <v>2094</v>
      </c>
      <c r="E108" s="46" t="s">
        <v>193</v>
      </c>
      <c r="F108" s="47">
        <v>175.99</v>
      </c>
      <c r="G108" s="45" t="s">
        <v>2669</v>
      </c>
      <c r="H108" s="45" t="s">
        <v>53</v>
      </c>
      <c r="I108" s="45" t="s">
        <v>2112</v>
      </c>
      <c r="J108" s="45" t="s">
        <v>2076</v>
      </c>
      <c r="K108" s="45" t="s">
        <v>2076</v>
      </c>
      <c r="L108" s="45" t="s">
        <v>2076</v>
      </c>
      <c r="M108" s="45" t="s">
        <v>2076</v>
      </c>
      <c r="N108" s="45" t="s">
        <v>2113</v>
      </c>
      <c r="O108" s="45" t="s">
        <v>2076</v>
      </c>
      <c r="P108" s="45">
        <v>6</v>
      </c>
      <c r="Q108" s="48">
        <v>10</v>
      </c>
      <c r="R108" s="45" t="s">
        <v>2670</v>
      </c>
      <c r="S108" s="45" t="s">
        <v>2130</v>
      </c>
      <c r="T108" t="s">
        <v>2100</v>
      </c>
      <c r="U108">
        <v>30</v>
      </c>
      <c r="V108" s="49">
        <v>192.99</v>
      </c>
      <c r="W108" t="s">
        <v>2387</v>
      </c>
      <c r="X108" t="s">
        <v>2076</v>
      </c>
      <c r="Y108" t="s">
        <v>2076</v>
      </c>
      <c r="Z108" t="s">
        <v>2076</v>
      </c>
      <c r="AA108" t="s">
        <v>2076</v>
      </c>
      <c r="AB108" s="18" t="s">
        <v>2671</v>
      </c>
      <c r="AC108" s="18" t="s">
        <v>2672</v>
      </c>
      <c r="AD108" s="18" t="s">
        <v>2179</v>
      </c>
      <c r="AE108" s="18" t="s">
        <v>2085</v>
      </c>
      <c r="AF108" s="53" t="s">
        <v>2026</v>
      </c>
      <c r="AG108" s="18" t="s">
        <v>2086</v>
      </c>
      <c r="AH108" s="19">
        <v>203.99</v>
      </c>
      <c r="AI108" s="18" t="s">
        <v>2087</v>
      </c>
      <c r="AJ108" s="18" t="s">
        <v>2134</v>
      </c>
      <c r="AK108" s="18" t="s">
        <v>2231</v>
      </c>
      <c r="AL108" s="18" t="s">
        <v>2135</v>
      </c>
      <c r="AM108" s="18" t="s">
        <v>2161</v>
      </c>
      <c r="AN108" s="18" t="s">
        <v>2125</v>
      </c>
      <c r="AO108" s="18" t="s">
        <v>2076</v>
      </c>
      <c r="AP108" s="18" t="s">
        <v>2076</v>
      </c>
      <c r="AQ108" s="18" t="s">
        <v>2076</v>
      </c>
      <c r="AR108" s="18" t="s">
        <v>2076</v>
      </c>
      <c r="AS108" s="18" t="s">
        <v>2076</v>
      </c>
      <c r="AT108" s="18" t="s">
        <v>2076</v>
      </c>
      <c r="AU108" s="18">
        <f>COUNTIF(Offers!$B$14:$B$2024,A108)</f>
        <v>1</v>
      </c>
      <c r="AV108" s="19">
        <f>_xlfn.MINIFS(Offers!$Q$14:$Q$2024,Offers!$B$14:$B$2024,A108)</f>
        <v>175.99</v>
      </c>
      <c r="AW108" s="18">
        <f>COUNTIFS(Offers!$B$14:$B$2024,A108,Offers!$L$14:$L$2024,"&lt;&gt;New")</f>
        <v>0</v>
      </c>
    </row>
    <row r="109" spans="1:49" ht="15.75" customHeight="1" x14ac:dyDescent="0.35">
      <c r="A109" s="45" t="s">
        <v>2673</v>
      </c>
      <c r="B109" s="45" t="s">
        <v>184</v>
      </c>
      <c r="C109" s="45" t="s">
        <v>6</v>
      </c>
      <c r="D109" s="45" t="s">
        <v>2094</v>
      </c>
      <c r="E109" s="46" t="s">
        <v>194</v>
      </c>
      <c r="F109" s="47">
        <v>205.99</v>
      </c>
      <c r="G109" s="45" t="s">
        <v>2674</v>
      </c>
      <c r="H109" s="45" t="s">
        <v>53</v>
      </c>
      <c r="I109" s="45" t="s">
        <v>2290</v>
      </c>
      <c r="J109" s="45" t="s">
        <v>2076</v>
      </c>
      <c r="K109" s="45" t="s">
        <v>2076</v>
      </c>
      <c r="L109" s="45" t="s">
        <v>2076</v>
      </c>
      <c r="M109" s="45" t="s">
        <v>2076</v>
      </c>
      <c r="N109" s="45" t="s">
        <v>2113</v>
      </c>
      <c r="O109" s="45" t="s">
        <v>2076</v>
      </c>
      <c r="P109" s="45">
        <v>9</v>
      </c>
      <c r="Q109" s="48">
        <v>6</v>
      </c>
      <c r="R109" s="45" t="s">
        <v>2675</v>
      </c>
      <c r="S109" s="45" t="s">
        <v>2175</v>
      </c>
      <c r="T109" t="s">
        <v>2080</v>
      </c>
      <c r="U109">
        <v>30</v>
      </c>
      <c r="V109" s="49">
        <v>214.99</v>
      </c>
      <c r="W109" t="s">
        <v>2131</v>
      </c>
      <c r="X109" t="s">
        <v>2076</v>
      </c>
      <c r="Y109" t="s">
        <v>2076</v>
      </c>
      <c r="Z109" t="s">
        <v>2076</v>
      </c>
      <c r="AA109" t="s">
        <v>2076</v>
      </c>
      <c r="AB109" s="18" t="s">
        <v>2676</v>
      </c>
      <c r="AC109" s="18" t="s">
        <v>2677</v>
      </c>
      <c r="AD109" s="18" t="s">
        <v>2254</v>
      </c>
      <c r="AE109" s="18" t="s">
        <v>2085</v>
      </c>
      <c r="AF109" s="53" t="s">
        <v>2026</v>
      </c>
      <c r="AG109" s="18" t="s">
        <v>2086</v>
      </c>
      <c r="AH109" s="19">
        <v>226.99</v>
      </c>
      <c r="AI109" s="18" t="s">
        <v>2087</v>
      </c>
      <c r="AJ109" s="18" t="s">
        <v>2121</v>
      </c>
      <c r="AK109" s="18" t="s">
        <v>2231</v>
      </c>
      <c r="AL109" s="18" t="s">
        <v>2182</v>
      </c>
      <c r="AM109" s="18" t="s">
        <v>2161</v>
      </c>
      <c r="AN109" s="18" t="s">
        <v>2092</v>
      </c>
      <c r="AO109" s="18" t="s">
        <v>2076</v>
      </c>
      <c r="AP109" s="18" t="s">
        <v>2076</v>
      </c>
      <c r="AQ109" s="18" t="s">
        <v>2076</v>
      </c>
      <c r="AR109" s="18" t="s">
        <v>2076</v>
      </c>
      <c r="AS109" s="18" t="s">
        <v>2076</v>
      </c>
      <c r="AT109" s="18" t="s">
        <v>2076</v>
      </c>
      <c r="AU109" s="18">
        <f>COUNTIF(Offers!$B$14:$B$2024,A109)</f>
        <v>1</v>
      </c>
      <c r="AV109" s="19">
        <f>_xlfn.MINIFS(Offers!$Q$14:$Q$2024,Offers!$B$14:$B$2024,A109)</f>
        <v>205.99</v>
      </c>
      <c r="AW109" s="18">
        <f>COUNTIFS(Offers!$B$14:$B$2024,A109,Offers!$L$14:$L$2024,"&lt;&gt;New")</f>
        <v>0</v>
      </c>
    </row>
    <row r="110" spans="1:49" ht="15.75" customHeight="1" x14ac:dyDescent="0.35">
      <c r="A110" s="45" t="s">
        <v>2678</v>
      </c>
      <c r="B110" s="45" t="s">
        <v>184</v>
      </c>
      <c r="C110" s="45" t="s">
        <v>6</v>
      </c>
      <c r="D110" s="45" t="s">
        <v>2073</v>
      </c>
      <c r="E110" s="46" t="s">
        <v>195</v>
      </c>
      <c r="F110" s="47">
        <v>318.99</v>
      </c>
      <c r="G110" s="45" t="s">
        <v>2679</v>
      </c>
      <c r="H110" s="45" t="s">
        <v>53</v>
      </c>
      <c r="I110" s="45" t="s">
        <v>2096</v>
      </c>
      <c r="J110" s="45" t="s">
        <v>2076</v>
      </c>
      <c r="K110" s="45" t="s">
        <v>2076</v>
      </c>
      <c r="L110" s="45" t="s">
        <v>2076</v>
      </c>
      <c r="M110" s="45" t="s">
        <v>2076</v>
      </c>
      <c r="N110" s="45" t="s">
        <v>2184</v>
      </c>
      <c r="O110" s="45" t="s">
        <v>2076</v>
      </c>
      <c r="P110" s="45" t="s">
        <v>2076</v>
      </c>
      <c r="Q110" s="48">
        <v>289</v>
      </c>
      <c r="R110" s="45" t="s">
        <v>2680</v>
      </c>
      <c r="S110" s="45" t="s">
        <v>2186</v>
      </c>
      <c r="T110" t="s">
        <v>2080</v>
      </c>
      <c r="U110">
        <v>30</v>
      </c>
      <c r="V110" s="49">
        <v>359.99</v>
      </c>
      <c r="W110" t="s">
        <v>2361</v>
      </c>
      <c r="X110" t="s">
        <v>2076</v>
      </c>
      <c r="Y110" t="s">
        <v>2076</v>
      </c>
      <c r="Z110" t="s">
        <v>2076</v>
      </c>
      <c r="AA110" t="s">
        <v>2076</v>
      </c>
      <c r="AB110" s="18" t="s">
        <v>2681</v>
      </c>
      <c r="AC110" s="18" t="s">
        <v>2682</v>
      </c>
      <c r="AD110" s="18" t="s">
        <v>2147</v>
      </c>
      <c r="AE110" s="18" t="s">
        <v>2105</v>
      </c>
      <c r="AF110" s="53" t="s">
        <v>2026</v>
      </c>
      <c r="AG110" s="18" t="s">
        <v>2086</v>
      </c>
      <c r="AH110" s="19">
        <v>359.99</v>
      </c>
      <c r="AI110" s="18" t="s">
        <v>2087</v>
      </c>
      <c r="AJ110" s="18" t="s">
        <v>2107</v>
      </c>
      <c r="AK110" s="18" t="s">
        <v>2108</v>
      </c>
      <c r="AL110" s="18" t="s">
        <v>2149</v>
      </c>
      <c r="AM110" s="18" t="s">
        <v>2088</v>
      </c>
      <c r="AN110" s="18" t="s">
        <v>2092</v>
      </c>
      <c r="AO110" s="18" t="s">
        <v>2076</v>
      </c>
      <c r="AP110" s="18" t="s">
        <v>2076</v>
      </c>
      <c r="AQ110" s="18" t="s">
        <v>2076</v>
      </c>
      <c r="AR110" s="18" t="s">
        <v>2076</v>
      </c>
      <c r="AS110" s="18" t="s">
        <v>2076</v>
      </c>
      <c r="AT110" s="18" t="s">
        <v>2076</v>
      </c>
      <c r="AU110" s="18">
        <f>COUNTIF(Offers!$B$14:$B$2024,A110)</f>
        <v>2</v>
      </c>
      <c r="AV110" s="19">
        <f>_xlfn.MINIFS(Offers!$Q$14:$Q$2024,Offers!$B$14:$B$2024,A110)</f>
        <v>249.99</v>
      </c>
      <c r="AW110" s="18">
        <f>COUNTIFS(Offers!$B$14:$B$2024,A110,Offers!$L$14:$L$2024,"&lt;&gt;New")</f>
        <v>1</v>
      </c>
    </row>
    <row r="111" spans="1:49" ht="15.75" customHeight="1" x14ac:dyDescent="0.35">
      <c r="A111" s="45" t="s">
        <v>2683</v>
      </c>
      <c r="B111" s="45" t="s">
        <v>184</v>
      </c>
      <c r="C111" s="45" t="s">
        <v>6</v>
      </c>
      <c r="D111" s="45" t="s">
        <v>2094</v>
      </c>
      <c r="E111" s="46" t="s">
        <v>196</v>
      </c>
      <c r="F111" s="47">
        <v>324.99</v>
      </c>
      <c r="G111" s="45" t="s">
        <v>2684</v>
      </c>
      <c r="H111" s="45" t="s">
        <v>53</v>
      </c>
      <c r="I111" s="45" t="s">
        <v>2096</v>
      </c>
      <c r="J111" s="45" t="s">
        <v>2076</v>
      </c>
      <c r="K111" s="45" t="s">
        <v>2076</v>
      </c>
      <c r="L111" s="45" t="s">
        <v>2076</v>
      </c>
      <c r="M111" s="45" t="s">
        <v>2076</v>
      </c>
      <c r="N111" s="45" t="s">
        <v>2426</v>
      </c>
      <c r="O111" s="45" t="s">
        <v>2076</v>
      </c>
      <c r="P111" s="45" t="s">
        <v>2076</v>
      </c>
      <c r="Q111" s="48">
        <v>37</v>
      </c>
      <c r="R111" s="45" t="s">
        <v>2685</v>
      </c>
      <c r="S111" s="45" t="s">
        <v>2099</v>
      </c>
      <c r="T111" t="s">
        <v>2080</v>
      </c>
      <c r="U111">
        <v>30</v>
      </c>
      <c r="V111" s="49">
        <v>373.99</v>
      </c>
      <c r="W111" t="s">
        <v>2393</v>
      </c>
      <c r="X111" t="s">
        <v>2076</v>
      </c>
      <c r="Y111" t="s">
        <v>2076</v>
      </c>
      <c r="Z111" t="s">
        <v>2076</v>
      </c>
      <c r="AA111" t="s">
        <v>2076</v>
      </c>
      <c r="AB111" s="18" t="s">
        <v>2686</v>
      </c>
      <c r="AC111" s="18" t="s">
        <v>2687</v>
      </c>
      <c r="AD111" s="18" t="s">
        <v>2171</v>
      </c>
      <c r="AE111" s="18" t="s">
        <v>2105</v>
      </c>
      <c r="AF111" s="53" t="s">
        <v>2026</v>
      </c>
      <c r="AG111" s="18" t="s">
        <v>2086</v>
      </c>
      <c r="AH111" s="19">
        <v>387.99</v>
      </c>
      <c r="AI111" s="18" t="s">
        <v>2087</v>
      </c>
      <c r="AJ111" s="18" t="s">
        <v>2107</v>
      </c>
      <c r="AK111" s="18" t="s">
        <v>2108</v>
      </c>
      <c r="AL111" s="18" t="s">
        <v>2576</v>
      </c>
      <c r="AM111" s="18" t="s">
        <v>2088</v>
      </c>
      <c r="AN111" s="18" t="s">
        <v>2092</v>
      </c>
      <c r="AO111" s="18" t="s">
        <v>2076</v>
      </c>
      <c r="AP111" s="18" t="s">
        <v>2076</v>
      </c>
      <c r="AQ111" s="18" t="s">
        <v>2076</v>
      </c>
      <c r="AR111" s="18" t="s">
        <v>2076</v>
      </c>
      <c r="AS111" s="18" t="s">
        <v>2076</v>
      </c>
      <c r="AT111" s="18" t="s">
        <v>2076</v>
      </c>
      <c r="AU111" s="18">
        <f>COUNTIF(Offers!$B$14:$B$2024,A111)</f>
        <v>1</v>
      </c>
      <c r="AV111" s="19">
        <f>_xlfn.MINIFS(Offers!$Q$14:$Q$2024,Offers!$B$14:$B$2024,A111)</f>
        <v>324.99</v>
      </c>
      <c r="AW111" s="18">
        <f>COUNTIFS(Offers!$B$14:$B$2024,A111,Offers!$L$14:$L$2024,"&lt;&gt;New")</f>
        <v>0</v>
      </c>
    </row>
    <row r="112" spans="1:49" ht="15.75" customHeight="1" x14ac:dyDescent="0.35">
      <c r="A112" s="45" t="s">
        <v>2688</v>
      </c>
      <c r="B112" s="45" t="s">
        <v>184</v>
      </c>
      <c r="C112" s="45" t="s">
        <v>6</v>
      </c>
      <c r="D112" s="45" t="s">
        <v>2073</v>
      </c>
      <c r="E112" s="46" t="s">
        <v>197</v>
      </c>
      <c r="F112" s="47">
        <v>1336.99</v>
      </c>
      <c r="G112" s="45" t="s">
        <v>2689</v>
      </c>
      <c r="H112" s="45" t="s">
        <v>53</v>
      </c>
      <c r="I112" s="45" t="s">
        <v>2096</v>
      </c>
      <c r="J112" s="45" t="s">
        <v>2076</v>
      </c>
      <c r="K112" s="45" t="s">
        <v>2076</v>
      </c>
      <c r="L112" s="45" t="s">
        <v>2076</v>
      </c>
      <c r="M112" s="45" t="s">
        <v>2076</v>
      </c>
      <c r="N112" s="45" t="s">
        <v>2191</v>
      </c>
      <c r="O112" s="45" t="s">
        <v>2076</v>
      </c>
      <c r="P112" s="45" t="s">
        <v>2076</v>
      </c>
      <c r="Q112" s="48">
        <v>513</v>
      </c>
      <c r="R112" s="45" t="s">
        <v>2690</v>
      </c>
      <c r="S112" s="45" t="s">
        <v>2193</v>
      </c>
      <c r="T112" t="s">
        <v>2116</v>
      </c>
      <c r="U112">
        <v>30</v>
      </c>
      <c r="V112" s="49">
        <v>1516.99</v>
      </c>
      <c r="W112" t="s">
        <v>2235</v>
      </c>
      <c r="X112" t="s">
        <v>2076</v>
      </c>
      <c r="Y112" t="s">
        <v>2076</v>
      </c>
      <c r="Z112" t="s">
        <v>2076</v>
      </c>
      <c r="AA112" t="s">
        <v>2076</v>
      </c>
      <c r="AB112" s="18" t="s">
        <v>2650</v>
      </c>
      <c r="AC112" s="18" t="s">
        <v>2691</v>
      </c>
      <c r="AD112" s="18" t="s">
        <v>2268</v>
      </c>
      <c r="AE112" s="18" t="s">
        <v>2105</v>
      </c>
      <c r="AF112" s="54" t="s">
        <v>2027</v>
      </c>
      <c r="AG112" s="18" t="s">
        <v>2086</v>
      </c>
      <c r="AH112" s="19">
        <v>1516.99</v>
      </c>
      <c r="AI112" s="18" t="s">
        <v>2087</v>
      </c>
      <c r="AJ112" s="18" t="s">
        <v>2195</v>
      </c>
      <c r="AK112" s="18" t="s">
        <v>2108</v>
      </c>
      <c r="AL112" s="18" t="s">
        <v>2196</v>
      </c>
      <c r="AM112" s="18" t="s">
        <v>2088</v>
      </c>
      <c r="AN112" s="18" t="s">
        <v>2092</v>
      </c>
      <c r="AO112" s="18" t="s">
        <v>2076</v>
      </c>
      <c r="AP112" s="18" t="s">
        <v>2076</v>
      </c>
      <c r="AQ112" s="18" t="s">
        <v>2076</v>
      </c>
      <c r="AR112" s="18" t="s">
        <v>2076</v>
      </c>
      <c r="AS112" s="18" t="s">
        <v>2076</v>
      </c>
      <c r="AT112" s="18" t="s">
        <v>2076</v>
      </c>
      <c r="AU112" s="18">
        <f>COUNTIF(Offers!$B$14:$B$2024,A112)</f>
        <v>2</v>
      </c>
      <c r="AV112" s="19">
        <f>_xlfn.MINIFS(Offers!$Q$14:$Q$2024,Offers!$B$14:$B$2024,A112)</f>
        <v>1145.99</v>
      </c>
      <c r="AW112" s="18">
        <f>COUNTIFS(Offers!$B$14:$B$2024,A112,Offers!$L$14:$L$2024,"&lt;&gt;New")</f>
        <v>1</v>
      </c>
    </row>
    <row r="113" spans="1:49" ht="15.75" customHeight="1" x14ac:dyDescent="0.35">
      <c r="A113" s="45" t="s">
        <v>2692</v>
      </c>
      <c r="B113" s="45" t="s">
        <v>198</v>
      </c>
      <c r="C113" s="45" t="s">
        <v>6</v>
      </c>
      <c r="D113" s="45" t="s">
        <v>2094</v>
      </c>
      <c r="E113" s="46" t="s">
        <v>202</v>
      </c>
      <c r="F113" s="47">
        <v>37.99</v>
      </c>
      <c r="G113" s="45" t="s">
        <v>2693</v>
      </c>
      <c r="H113" s="45" t="s">
        <v>53</v>
      </c>
      <c r="I113" s="45" t="s">
        <v>2096</v>
      </c>
      <c r="J113" s="45" t="s">
        <v>2076</v>
      </c>
      <c r="K113" s="45" t="s">
        <v>2076</v>
      </c>
      <c r="L113" s="45" t="s">
        <v>2076</v>
      </c>
      <c r="M113" s="45" t="s">
        <v>2076</v>
      </c>
      <c r="N113" s="45" t="s">
        <v>2097</v>
      </c>
      <c r="O113" s="45" t="s">
        <v>2076</v>
      </c>
      <c r="P113" s="45" t="s">
        <v>2076</v>
      </c>
      <c r="Q113" s="48">
        <v>31</v>
      </c>
      <c r="R113" s="45" t="s">
        <v>2694</v>
      </c>
      <c r="S113" s="45" t="s">
        <v>2099</v>
      </c>
      <c r="T113" t="s">
        <v>2080</v>
      </c>
      <c r="U113">
        <v>30</v>
      </c>
      <c r="V113" s="49">
        <v>43.99</v>
      </c>
      <c r="W113" t="s">
        <v>2371</v>
      </c>
      <c r="X113" t="s">
        <v>2076</v>
      </c>
      <c r="Y113" t="s">
        <v>2076</v>
      </c>
      <c r="Z113" t="s">
        <v>2076</v>
      </c>
      <c r="AA113" t="s">
        <v>2076</v>
      </c>
      <c r="AB113" s="18" t="s">
        <v>2695</v>
      </c>
      <c r="AC113" s="18" t="s">
        <v>2696</v>
      </c>
      <c r="AD113" s="18" t="s">
        <v>2104</v>
      </c>
      <c r="AE113" s="18" t="s">
        <v>2085</v>
      </c>
      <c r="AF113" s="50" t="s">
        <v>2022</v>
      </c>
      <c r="AG113" s="18" t="s">
        <v>2086</v>
      </c>
      <c r="AH113" s="19">
        <v>44.99</v>
      </c>
      <c r="AI113" s="18" t="s">
        <v>2087</v>
      </c>
      <c r="AJ113" s="18" t="s">
        <v>2107</v>
      </c>
      <c r="AK113" s="18" t="s">
        <v>2108</v>
      </c>
      <c r="AL113" s="18" t="s">
        <v>2109</v>
      </c>
      <c r="AM113" s="18" t="s">
        <v>2088</v>
      </c>
      <c r="AN113" s="18" t="s">
        <v>2092</v>
      </c>
      <c r="AO113" s="18" t="s">
        <v>2076</v>
      </c>
      <c r="AP113" s="18" t="s">
        <v>2076</v>
      </c>
      <c r="AQ113" s="18" t="s">
        <v>2076</v>
      </c>
      <c r="AR113" s="18" t="s">
        <v>2076</v>
      </c>
      <c r="AS113" s="18" t="s">
        <v>2076</v>
      </c>
      <c r="AT113" s="18" t="s">
        <v>2076</v>
      </c>
      <c r="AU113" s="18">
        <f>COUNTIF(Offers!$B$14:$B$2024,A113)</f>
        <v>1</v>
      </c>
      <c r="AV113" s="19">
        <f>_xlfn.MINIFS(Offers!$Q$14:$Q$2024,Offers!$B$14:$B$2024,A113)</f>
        <v>37.99</v>
      </c>
      <c r="AW113" s="18">
        <f>COUNTIFS(Offers!$B$14:$B$2024,A113,Offers!$L$14:$L$2024,"&lt;&gt;New")</f>
        <v>0</v>
      </c>
    </row>
    <row r="114" spans="1:49" ht="15.75" customHeight="1" x14ac:dyDescent="0.35">
      <c r="A114" s="45" t="s">
        <v>2697</v>
      </c>
      <c r="B114" s="45" t="s">
        <v>198</v>
      </c>
      <c r="C114" s="45" t="s">
        <v>6</v>
      </c>
      <c r="D114" s="45" t="s">
        <v>2073</v>
      </c>
      <c r="E114" s="46" t="s">
        <v>203</v>
      </c>
      <c r="F114" s="47">
        <v>50.99</v>
      </c>
      <c r="G114" s="45" t="s">
        <v>2698</v>
      </c>
      <c r="H114" s="45" t="s">
        <v>53</v>
      </c>
      <c r="I114" s="45" t="s">
        <v>2075</v>
      </c>
      <c r="J114" s="45" t="s">
        <v>2076</v>
      </c>
      <c r="K114" s="45" t="s">
        <v>2076</v>
      </c>
      <c r="L114" s="45" t="s">
        <v>2076</v>
      </c>
      <c r="M114" s="45" t="s">
        <v>2076</v>
      </c>
      <c r="N114" s="45" t="s">
        <v>2077</v>
      </c>
      <c r="O114" s="45" t="s">
        <v>2076</v>
      </c>
      <c r="P114" s="45">
        <v>35</v>
      </c>
      <c r="Q114" s="48">
        <v>152</v>
      </c>
      <c r="R114" s="45" t="s">
        <v>2699</v>
      </c>
      <c r="S114" s="45" t="s">
        <v>2079</v>
      </c>
      <c r="T114" t="s">
        <v>2080</v>
      </c>
      <c r="U114">
        <v>30</v>
      </c>
      <c r="V114" s="49">
        <v>55.99</v>
      </c>
      <c r="W114" t="s">
        <v>2700</v>
      </c>
      <c r="X114" t="s">
        <v>2076</v>
      </c>
      <c r="Y114" t="s">
        <v>2076</v>
      </c>
      <c r="Z114" t="s">
        <v>2076</v>
      </c>
      <c r="AA114" t="s">
        <v>2076</v>
      </c>
      <c r="AB114" s="18" t="s">
        <v>2701</v>
      </c>
      <c r="AC114" s="18" t="s">
        <v>2702</v>
      </c>
      <c r="AD114" s="18" t="s">
        <v>2147</v>
      </c>
      <c r="AE114" s="18" t="s">
        <v>2085</v>
      </c>
      <c r="AF114" s="55" t="s">
        <v>2023</v>
      </c>
      <c r="AG114" s="18" t="s">
        <v>2086</v>
      </c>
      <c r="AH114" s="19">
        <v>55.99</v>
      </c>
      <c r="AI114" s="18" t="s">
        <v>2087</v>
      </c>
      <c r="AJ114" s="18" t="s">
        <v>2088</v>
      </c>
      <c r="AK114" s="18" t="s">
        <v>2089</v>
      </c>
      <c r="AL114" s="18" t="s">
        <v>2090</v>
      </c>
      <c r="AM114" s="18" t="s">
        <v>2091</v>
      </c>
      <c r="AN114" s="18" t="s">
        <v>2092</v>
      </c>
      <c r="AO114" s="18" t="s">
        <v>2076</v>
      </c>
      <c r="AP114" s="18" t="s">
        <v>2076</v>
      </c>
      <c r="AQ114" s="18" t="s">
        <v>2076</v>
      </c>
      <c r="AR114" s="18" t="s">
        <v>2076</v>
      </c>
      <c r="AS114" s="18" t="s">
        <v>2076</v>
      </c>
      <c r="AT114" s="18" t="s">
        <v>2076</v>
      </c>
      <c r="AU114" s="18">
        <f>COUNTIF(Offers!$B$14:$B$2024,A114)</f>
        <v>2</v>
      </c>
      <c r="AV114" s="19">
        <f>_xlfn.MINIFS(Offers!$Q$14:$Q$2024,Offers!$B$14:$B$2024,A114)</f>
        <v>47.99</v>
      </c>
      <c r="AW114" s="18">
        <f>COUNTIFS(Offers!$B$14:$B$2024,A114,Offers!$L$14:$L$2024,"&lt;&gt;New")</f>
        <v>1</v>
      </c>
    </row>
    <row r="115" spans="1:49" ht="15.75" customHeight="1" x14ac:dyDescent="0.35">
      <c r="A115" s="45" t="s">
        <v>2703</v>
      </c>
      <c r="B115" s="45" t="s">
        <v>198</v>
      </c>
      <c r="C115" s="45" t="s">
        <v>6</v>
      </c>
      <c r="D115" s="45" t="s">
        <v>2094</v>
      </c>
      <c r="E115" s="46" t="s">
        <v>204</v>
      </c>
      <c r="F115" s="47">
        <v>85.99</v>
      </c>
      <c r="G115" s="45" t="s">
        <v>2704</v>
      </c>
      <c r="H115" s="45" t="s">
        <v>53</v>
      </c>
      <c r="I115" s="45" t="s">
        <v>2112</v>
      </c>
      <c r="J115" s="45" t="s">
        <v>2076</v>
      </c>
      <c r="K115" s="45" t="s">
        <v>2076</v>
      </c>
      <c r="L115" s="45" t="s">
        <v>2076</v>
      </c>
      <c r="M115" s="45" t="s">
        <v>2076</v>
      </c>
      <c r="N115" s="45" t="s">
        <v>2113</v>
      </c>
      <c r="O115" s="45" t="s">
        <v>2076</v>
      </c>
      <c r="P115" s="45">
        <v>9</v>
      </c>
      <c r="Q115" s="48">
        <v>7</v>
      </c>
      <c r="R115" s="45" t="s">
        <v>2705</v>
      </c>
      <c r="S115" s="45" t="s">
        <v>2175</v>
      </c>
      <c r="T115" t="s">
        <v>2100</v>
      </c>
      <c r="U115">
        <v>30</v>
      </c>
      <c r="V115" s="49">
        <v>97.99</v>
      </c>
      <c r="W115" t="s">
        <v>2117</v>
      </c>
      <c r="X115" t="s">
        <v>2076</v>
      </c>
      <c r="Y115" t="s">
        <v>2076</v>
      </c>
      <c r="Z115" t="s">
        <v>2076</v>
      </c>
      <c r="AA115" t="s">
        <v>2076</v>
      </c>
      <c r="AB115" s="18" t="s">
        <v>2706</v>
      </c>
      <c r="AC115" s="18" t="s">
        <v>2707</v>
      </c>
      <c r="AD115" s="18" t="s">
        <v>2120</v>
      </c>
      <c r="AE115" s="18" t="s">
        <v>2085</v>
      </c>
      <c r="AF115" s="55" t="s">
        <v>2023</v>
      </c>
      <c r="AG115" s="18" t="s">
        <v>2086</v>
      </c>
      <c r="AH115" s="19">
        <v>97.99</v>
      </c>
      <c r="AI115" s="18" t="s">
        <v>2087</v>
      </c>
      <c r="AJ115" s="18" t="s">
        <v>2088</v>
      </c>
      <c r="AK115" s="18" t="s">
        <v>2211</v>
      </c>
      <c r="AL115" s="18" t="s">
        <v>2123</v>
      </c>
      <c r="AM115" s="18" t="s">
        <v>2213</v>
      </c>
      <c r="AN115" s="18" t="s">
        <v>2125</v>
      </c>
      <c r="AO115" s="18" t="s">
        <v>2076</v>
      </c>
      <c r="AP115" s="18" t="s">
        <v>2076</v>
      </c>
      <c r="AQ115" s="18" t="s">
        <v>2076</v>
      </c>
      <c r="AR115" s="18" t="s">
        <v>2076</v>
      </c>
      <c r="AS115" s="18" t="s">
        <v>2076</v>
      </c>
      <c r="AT115" s="18" t="s">
        <v>2076</v>
      </c>
      <c r="AU115" s="18">
        <f>COUNTIF(Offers!$B$14:$B$2024,A115)</f>
        <v>1</v>
      </c>
      <c r="AV115" s="19">
        <f>_xlfn.MINIFS(Offers!$Q$14:$Q$2024,Offers!$B$14:$B$2024,A115)</f>
        <v>85.99</v>
      </c>
      <c r="AW115" s="18">
        <f>COUNTIFS(Offers!$B$14:$B$2024,A115,Offers!$L$14:$L$2024,"&lt;&gt;New")</f>
        <v>0</v>
      </c>
    </row>
    <row r="116" spans="1:49" ht="15.75" customHeight="1" x14ac:dyDescent="0.35">
      <c r="A116" s="45" t="s">
        <v>2708</v>
      </c>
      <c r="B116" s="45" t="s">
        <v>198</v>
      </c>
      <c r="C116" s="45" t="s">
        <v>6</v>
      </c>
      <c r="D116" s="45" t="s">
        <v>2094</v>
      </c>
      <c r="E116" s="46" t="s">
        <v>205</v>
      </c>
      <c r="F116" s="47">
        <v>96.99</v>
      </c>
      <c r="G116" s="45" t="s">
        <v>2709</v>
      </c>
      <c r="H116" s="45" t="s">
        <v>53</v>
      </c>
      <c r="I116" s="45" t="s">
        <v>2128</v>
      </c>
      <c r="J116" s="45" t="s">
        <v>2076</v>
      </c>
      <c r="K116" s="45" t="s">
        <v>2076</v>
      </c>
      <c r="L116" s="45" t="s">
        <v>2076</v>
      </c>
      <c r="M116" s="45" t="s">
        <v>2076</v>
      </c>
      <c r="N116" s="45" t="s">
        <v>2113</v>
      </c>
      <c r="O116" s="45" t="s">
        <v>2076</v>
      </c>
      <c r="P116" s="45">
        <v>9</v>
      </c>
      <c r="Q116" s="48">
        <v>9</v>
      </c>
      <c r="R116" s="45" t="s">
        <v>2710</v>
      </c>
      <c r="S116" s="45" t="s">
        <v>2130</v>
      </c>
      <c r="T116" t="s">
        <v>2080</v>
      </c>
      <c r="U116">
        <v>30</v>
      </c>
      <c r="V116" s="49">
        <v>107.99</v>
      </c>
      <c r="W116" t="s">
        <v>2168</v>
      </c>
      <c r="X116" t="s">
        <v>2076</v>
      </c>
      <c r="Y116" t="s">
        <v>2076</v>
      </c>
      <c r="Z116" t="s">
        <v>2076</v>
      </c>
      <c r="AA116" t="s">
        <v>2076</v>
      </c>
      <c r="AB116" s="18" t="s">
        <v>2711</v>
      </c>
      <c r="AC116" s="18" t="s">
        <v>2712</v>
      </c>
      <c r="AD116" s="18" t="s">
        <v>2268</v>
      </c>
      <c r="AE116" s="18" t="s">
        <v>2105</v>
      </c>
      <c r="AF116" s="52" t="s">
        <v>2024</v>
      </c>
      <c r="AG116" s="18" t="s">
        <v>2086</v>
      </c>
      <c r="AH116" s="19">
        <v>113.99</v>
      </c>
      <c r="AI116" s="18" t="s">
        <v>2087</v>
      </c>
      <c r="AJ116" s="18" t="s">
        <v>2134</v>
      </c>
      <c r="AK116" s="18" t="s">
        <v>2122</v>
      </c>
      <c r="AL116" s="18" t="s">
        <v>2135</v>
      </c>
      <c r="AM116" s="18" t="s">
        <v>2124</v>
      </c>
      <c r="AN116" s="18" t="s">
        <v>2136</v>
      </c>
      <c r="AO116" s="18" t="s">
        <v>2076</v>
      </c>
      <c r="AP116" s="18" t="s">
        <v>2076</v>
      </c>
      <c r="AQ116" s="18" t="s">
        <v>2076</v>
      </c>
      <c r="AR116" s="18" t="s">
        <v>2076</v>
      </c>
      <c r="AS116" s="18" t="s">
        <v>2076</v>
      </c>
      <c r="AT116" s="18" t="s">
        <v>2076</v>
      </c>
      <c r="AU116" s="18">
        <f>COUNTIF(Offers!$B$14:$B$2024,A116)</f>
        <v>1</v>
      </c>
      <c r="AV116" s="19">
        <f>_xlfn.MINIFS(Offers!$Q$14:$Q$2024,Offers!$B$14:$B$2024,A116)</f>
        <v>96.99</v>
      </c>
      <c r="AW116" s="18">
        <f>COUNTIFS(Offers!$B$14:$B$2024,A116,Offers!$L$14:$L$2024,"&lt;&gt;New")</f>
        <v>0</v>
      </c>
    </row>
    <row r="117" spans="1:49" ht="15.75" customHeight="1" x14ac:dyDescent="0.35">
      <c r="A117" s="45" t="s">
        <v>2713</v>
      </c>
      <c r="B117" s="45" t="s">
        <v>198</v>
      </c>
      <c r="C117" s="45" t="s">
        <v>6</v>
      </c>
      <c r="D117" s="45" t="s">
        <v>2073</v>
      </c>
      <c r="E117" s="46" t="s">
        <v>206</v>
      </c>
      <c r="F117" s="47">
        <v>108.99</v>
      </c>
      <c r="G117" s="45" t="s">
        <v>2714</v>
      </c>
      <c r="H117" s="45" t="s">
        <v>53</v>
      </c>
      <c r="I117" s="45" t="s">
        <v>2140</v>
      </c>
      <c r="J117" s="45" t="s">
        <v>2076</v>
      </c>
      <c r="K117" s="45" t="s">
        <v>2076</v>
      </c>
      <c r="L117" s="45" t="s">
        <v>2076</v>
      </c>
      <c r="M117" s="45" t="s">
        <v>2076</v>
      </c>
      <c r="N117" s="45" t="s">
        <v>2205</v>
      </c>
      <c r="O117" s="45" t="s">
        <v>2076</v>
      </c>
      <c r="P117" s="45">
        <v>36</v>
      </c>
      <c r="Q117" s="48">
        <v>207</v>
      </c>
      <c r="R117" s="45" t="s">
        <v>2715</v>
      </c>
      <c r="S117" s="45" t="s">
        <v>2207</v>
      </c>
      <c r="T117" t="s">
        <v>2080</v>
      </c>
      <c r="U117">
        <v>30</v>
      </c>
      <c r="V117" s="49">
        <v>119.99</v>
      </c>
      <c r="W117" t="s">
        <v>2580</v>
      </c>
      <c r="X117" t="s">
        <v>2076</v>
      </c>
      <c r="Y117" t="s">
        <v>2076</v>
      </c>
      <c r="Z117" t="s">
        <v>2076</v>
      </c>
      <c r="AA117" t="s">
        <v>2076</v>
      </c>
      <c r="AB117" s="18" t="s">
        <v>2716</v>
      </c>
      <c r="AC117" s="18" t="s">
        <v>2717</v>
      </c>
      <c r="AD117" s="18" t="s">
        <v>2120</v>
      </c>
      <c r="AE117" s="18" t="s">
        <v>2085</v>
      </c>
      <c r="AF117" s="52" t="s">
        <v>2024</v>
      </c>
      <c r="AG117" s="18" t="s">
        <v>2086</v>
      </c>
      <c r="AH117" s="19">
        <v>119.99</v>
      </c>
      <c r="AI117" s="18" t="s">
        <v>2087</v>
      </c>
      <c r="AJ117" s="18" t="s">
        <v>2059</v>
      </c>
      <c r="AK117" s="18" t="s">
        <v>2122</v>
      </c>
      <c r="AL117" s="18" t="s">
        <v>2212</v>
      </c>
      <c r="AM117" s="18" t="s">
        <v>2124</v>
      </c>
      <c r="AN117" s="18" t="s">
        <v>2092</v>
      </c>
      <c r="AO117" s="18" t="s">
        <v>2076</v>
      </c>
      <c r="AP117" s="18" t="s">
        <v>2076</v>
      </c>
      <c r="AQ117" s="18" t="s">
        <v>2076</v>
      </c>
      <c r="AR117" s="18" t="s">
        <v>2076</v>
      </c>
      <c r="AS117" s="18" t="s">
        <v>2076</v>
      </c>
      <c r="AT117" s="18" t="s">
        <v>2076</v>
      </c>
      <c r="AU117" s="18">
        <f>COUNTIF(Offers!$B$14:$B$2024,A117)</f>
        <v>1</v>
      </c>
      <c r="AV117" s="19">
        <f>_xlfn.MINIFS(Offers!$Q$14:$Q$2024,Offers!$B$14:$B$2024,A117)</f>
        <v>108.99</v>
      </c>
      <c r="AW117" s="18">
        <f>COUNTIFS(Offers!$B$14:$B$2024,A117,Offers!$L$14:$L$2024,"&lt;&gt;New")</f>
        <v>0</v>
      </c>
    </row>
    <row r="118" spans="1:49" ht="15.75" customHeight="1" x14ac:dyDescent="0.35">
      <c r="A118" s="45" t="s">
        <v>2718</v>
      </c>
      <c r="B118" s="45" t="s">
        <v>198</v>
      </c>
      <c r="C118" s="45" t="s">
        <v>6</v>
      </c>
      <c r="D118" s="45" t="s">
        <v>2138</v>
      </c>
      <c r="E118" s="46" t="s">
        <v>207</v>
      </c>
      <c r="F118" s="47">
        <v>147.99</v>
      </c>
      <c r="G118" s="45" t="s">
        <v>2719</v>
      </c>
      <c r="H118" s="45" t="s">
        <v>53</v>
      </c>
      <c r="I118" s="45" t="s">
        <v>2140</v>
      </c>
      <c r="J118" s="45" t="s">
        <v>2076</v>
      </c>
      <c r="K118" s="45" t="s">
        <v>2076</v>
      </c>
      <c r="L118" s="45" t="s">
        <v>2076</v>
      </c>
      <c r="M118" s="45" t="s">
        <v>2076</v>
      </c>
      <c r="N118" s="45" t="s">
        <v>2141</v>
      </c>
      <c r="O118" s="45" t="s">
        <v>2076</v>
      </c>
      <c r="P118" s="45">
        <v>57</v>
      </c>
      <c r="Q118" s="48">
        <v>266</v>
      </c>
      <c r="R118" s="45" t="s">
        <v>2720</v>
      </c>
      <c r="S118" s="45" t="s">
        <v>2143</v>
      </c>
      <c r="T118" t="s">
        <v>2080</v>
      </c>
      <c r="U118">
        <v>30</v>
      </c>
      <c r="V118" s="49">
        <v>154.99</v>
      </c>
      <c r="W118" t="s">
        <v>2545</v>
      </c>
      <c r="X118" t="s">
        <v>2076</v>
      </c>
      <c r="Y118" t="s">
        <v>2076</v>
      </c>
      <c r="Z118" t="s">
        <v>2076</v>
      </c>
      <c r="AA118" t="s">
        <v>2076</v>
      </c>
      <c r="AB118" s="18" t="s">
        <v>2721</v>
      </c>
      <c r="AC118" s="18" t="s">
        <v>2722</v>
      </c>
      <c r="AD118" s="18" t="s">
        <v>2268</v>
      </c>
      <c r="AE118" s="18" t="s">
        <v>2085</v>
      </c>
      <c r="AF118" s="52" t="s">
        <v>2024</v>
      </c>
      <c r="AG118" s="18" t="s">
        <v>2086</v>
      </c>
      <c r="AH118" s="19">
        <v>154.99</v>
      </c>
      <c r="AI118" s="18" t="s">
        <v>2087</v>
      </c>
      <c r="AJ118" s="18" t="s">
        <v>2088</v>
      </c>
      <c r="AK118" s="18" t="s">
        <v>2148</v>
      </c>
      <c r="AL118" s="18" t="s">
        <v>2149</v>
      </c>
      <c r="AM118" s="18" t="s">
        <v>2150</v>
      </c>
      <c r="AN118" s="18" t="s">
        <v>2092</v>
      </c>
      <c r="AO118" s="18" t="s">
        <v>2076</v>
      </c>
      <c r="AP118" s="18" t="s">
        <v>2076</v>
      </c>
      <c r="AQ118" s="18" t="s">
        <v>2076</v>
      </c>
      <c r="AR118" s="18" t="s">
        <v>2076</v>
      </c>
      <c r="AS118" s="18" t="s">
        <v>2076</v>
      </c>
      <c r="AT118" s="18" t="s">
        <v>2076</v>
      </c>
      <c r="AU118" s="18">
        <f>COUNTIF(Offers!$B$14:$B$2024,A118)</f>
        <v>1</v>
      </c>
      <c r="AV118" s="19">
        <f>_xlfn.MINIFS(Offers!$Q$14:$Q$2024,Offers!$B$14:$B$2024,A118)</f>
        <v>147.99</v>
      </c>
      <c r="AW118" s="18">
        <f>COUNTIFS(Offers!$B$14:$B$2024,A118,Offers!$L$14:$L$2024,"&lt;&gt;New")</f>
        <v>0</v>
      </c>
    </row>
    <row r="119" spans="1:49" ht="15.75" customHeight="1" x14ac:dyDescent="0.35">
      <c r="A119" s="45" t="s">
        <v>2723</v>
      </c>
      <c r="B119" s="45" t="s">
        <v>198</v>
      </c>
      <c r="C119" s="45" t="s">
        <v>6</v>
      </c>
      <c r="D119" s="45" t="s">
        <v>2094</v>
      </c>
      <c r="E119" s="46" t="s">
        <v>208</v>
      </c>
      <c r="F119" s="47">
        <v>270.99</v>
      </c>
      <c r="G119" s="45" t="s">
        <v>2724</v>
      </c>
      <c r="H119" s="45" t="s">
        <v>53</v>
      </c>
      <c r="I119" s="45" t="s">
        <v>2140</v>
      </c>
      <c r="J119" s="45" t="s">
        <v>2076</v>
      </c>
      <c r="K119" s="45" t="s">
        <v>2076</v>
      </c>
      <c r="L119" s="45" t="s">
        <v>2076</v>
      </c>
      <c r="M119" s="45" t="s">
        <v>2076</v>
      </c>
      <c r="N119" s="45" t="s">
        <v>2113</v>
      </c>
      <c r="O119" s="45" t="s">
        <v>2076</v>
      </c>
      <c r="P119" s="45">
        <v>11</v>
      </c>
      <c r="Q119" s="48">
        <v>4</v>
      </c>
      <c r="R119" s="45" t="s">
        <v>2725</v>
      </c>
      <c r="S119" s="45" t="s">
        <v>2251</v>
      </c>
      <c r="T119" t="s">
        <v>2100</v>
      </c>
      <c r="U119">
        <v>30</v>
      </c>
      <c r="V119" s="49">
        <v>292.99</v>
      </c>
      <c r="W119" t="s">
        <v>2131</v>
      </c>
      <c r="X119" t="s">
        <v>2076</v>
      </c>
      <c r="Y119" t="s">
        <v>2076</v>
      </c>
      <c r="Z119" t="s">
        <v>2076</v>
      </c>
      <c r="AA119" t="s">
        <v>2076</v>
      </c>
      <c r="AB119" s="18" t="s">
        <v>2726</v>
      </c>
      <c r="AC119" s="18" t="s">
        <v>2727</v>
      </c>
      <c r="AD119" s="18" t="s">
        <v>2224</v>
      </c>
      <c r="AE119" s="18" t="s">
        <v>2105</v>
      </c>
      <c r="AF119" s="53" t="s">
        <v>2026</v>
      </c>
      <c r="AG119" s="18" t="s">
        <v>2086</v>
      </c>
      <c r="AH119" s="19">
        <v>292.99</v>
      </c>
      <c r="AI119" s="18" t="s">
        <v>2087</v>
      </c>
      <c r="AJ119" s="18" t="s">
        <v>2255</v>
      </c>
      <c r="AK119" s="18" t="s">
        <v>2231</v>
      </c>
      <c r="AL119" s="18" t="s">
        <v>2256</v>
      </c>
      <c r="AM119" s="18" t="s">
        <v>2088</v>
      </c>
      <c r="AN119" s="18" t="s">
        <v>2092</v>
      </c>
      <c r="AO119" s="18" t="s">
        <v>2076</v>
      </c>
      <c r="AP119" s="18" t="s">
        <v>2076</v>
      </c>
      <c r="AQ119" s="18" t="s">
        <v>2076</v>
      </c>
      <c r="AR119" s="18" t="s">
        <v>2076</v>
      </c>
      <c r="AS119" s="18" t="s">
        <v>2076</v>
      </c>
      <c r="AT119" s="18" t="s">
        <v>2076</v>
      </c>
      <c r="AU119" s="18">
        <f>COUNTIF(Offers!$B$14:$B$2024,A119)</f>
        <v>1</v>
      </c>
      <c r="AV119" s="19">
        <f>_xlfn.MINIFS(Offers!$Q$14:$Q$2024,Offers!$B$14:$B$2024,A119)</f>
        <v>270.99</v>
      </c>
      <c r="AW119" s="18">
        <f>COUNTIFS(Offers!$B$14:$B$2024,A119,Offers!$L$14:$L$2024,"&lt;&gt;New")</f>
        <v>0</v>
      </c>
    </row>
    <row r="120" spans="1:49" ht="15.75" customHeight="1" x14ac:dyDescent="0.35">
      <c r="A120" s="45" t="s">
        <v>2728</v>
      </c>
      <c r="B120" s="45" t="s">
        <v>198</v>
      </c>
      <c r="C120" s="45" t="s">
        <v>6</v>
      </c>
      <c r="D120" s="45" t="s">
        <v>2073</v>
      </c>
      <c r="E120" s="46" t="s">
        <v>209</v>
      </c>
      <c r="F120" s="47">
        <v>401.99</v>
      </c>
      <c r="G120" s="45" t="s">
        <v>2729</v>
      </c>
      <c r="H120" s="45" t="s">
        <v>53</v>
      </c>
      <c r="I120" s="45" t="s">
        <v>2290</v>
      </c>
      <c r="J120" s="45" t="s">
        <v>2076</v>
      </c>
      <c r="K120" s="45" t="s">
        <v>2076</v>
      </c>
      <c r="L120" s="45" t="s">
        <v>2076</v>
      </c>
      <c r="M120" s="45" t="s">
        <v>2076</v>
      </c>
      <c r="N120" s="45" t="s">
        <v>2165</v>
      </c>
      <c r="O120" s="45" t="s">
        <v>2076</v>
      </c>
      <c r="P120" s="45">
        <v>41</v>
      </c>
      <c r="Q120" s="48">
        <v>266</v>
      </c>
      <c r="R120" s="45" t="s">
        <v>2730</v>
      </c>
      <c r="S120" s="45" t="s">
        <v>2167</v>
      </c>
      <c r="T120" t="s">
        <v>2080</v>
      </c>
      <c r="U120">
        <v>30</v>
      </c>
      <c r="V120" s="49">
        <v>444.99</v>
      </c>
      <c r="W120" t="s">
        <v>2298</v>
      </c>
      <c r="X120" t="s">
        <v>2076</v>
      </c>
      <c r="Y120" t="s">
        <v>2076</v>
      </c>
      <c r="Z120" t="s">
        <v>2076</v>
      </c>
      <c r="AA120" t="s">
        <v>2076</v>
      </c>
      <c r="AB120" s="18" t="s">
        <v>2731</v>
      </c>
      <c r="AC120" s="18" t="s">
        <v>2732</v>
      </c>
      <c r="AD120" s="18" t="s">
        <v>2224</v>
      </c>
      <c r="AE120" s="18" t="s">
        <v>2105</v>
      </c>
      <c r="AF120" s="53" t="s">
        <v>2026</v>
      </c>
      <c r="AG120" s="18" t="s">
        <v>2086</v>
      </c>
      <c r="AH120" s="19">
        <v>454.99</v>
      </c>
      <c r="AI120" s="18" t="s">
        <v>2087</v>
      </c>
      <c r="AJ120" s="18" t="s">
        <v>2423</v>
      </c>
      <c r="AK120" s="18" t="s">
        <v>2231</v>
      </c>
      <c r="AL120" s="18" t="s">
        <v>2090</v>
      </c>
      <c r="AM120" s="18" t="s">
        <v>2161</v>
      </c>
      <c r="AN120" s="18" t="s">
        <v>2092</v>
      </c>
      <c r="AO120" s="18" t="s">
        <v>2076</v>
      </c>
      <c r="AP120" s="18" t="s">
        <v>2076</v>
      </c>
      <c r="AQ120" s="18" t="s">
        <v>2076</v>
      </c>
      <c r="AR120" s="18" t="s">
        <v>2076</v>
      </c>
      <c r="AS120" s="18" t="s">
        <v>2076</v>
      </c>
      <c r="AT120" s="18" t="s">
        <v>2076</v>
      </c>
      <c r="AU120" s="18">
        <f>COUNTIF(Offers!$B$14:$B$2024,A120)</f>
        <v>2</v>
      </c>
      <c r="AV120" s="19">
        <f>_xlfn.MINIFS(Offers!$Q$14:$Q$2024,Offers!$B$14:$B$2024,A120)</f>
        <v>369.99</v>
      </c>
      <c r="AW120" s="18">
        <f>COUNTIFS(Offers!$B$14:$B$2024,A120,Offers!$L$14:$L$2024,"&lt;&gt;New")</f>
        <v>1</v>
      </c>
    </row>
    <row r="121" spans="1:49" ht="15.75" customHeight="1" x14ac:dyDescent="0.35">
      <c r="A121" s="45" t="s">
        <v>2733</v>
      </c>
      <c r="B121" s="45" t="s">
        <v>198</v>
      </c>
      <c r="C121" s="45" t="s">
        <v>6</v>
      </c>
      <c r="D121" s="45" t="s">
        <v>2073</v>
      </c>
      <c r="E121" s="46" t="s">
        <v>210</v>
      </c>
      <c r="F121" s="47">
        <v>482.99</v>
      </c>
      <c r="G121" s="45" t="s">
        <v>2734</v>
      </c>
      <c r="H121" s="45" t="s">
        <v>53</v>
      </c>
      <c r="I121" s="45" t="s">
        <v>2096</v>
      </c>
      <c r="J121" s="45" t="s">
        <v>2076</v>
      </c>
      <c r="K121" s="45" t="s">
        <v>2076</v>
      </c>
      <c r="L121" s="45" t="s">
        <v>2076</v>
      </c>
      <c r="M121" s="45" t="s">
        <v>2076</v>
      </c>
      <c r="N121" s="45" t="s">
        <v>2184</v>
      </c>
      <c r="O121" s="45" t="s">
        <v>2076</v>
      </c>
      <c r="P121" s="45" t="s">
        <v>2076</v>
      </c>
      <c r="Q121" s="48">
        <v>315</v>
      </c>
      <c r="R121" s="45" t="s">
        <v>2735</v>
      </c>
      <c r="S121" s="45" t="s">
        <v>2186</v>
      </c>
      <c r="T121" t="s">
        <v>2080</v>
      </c>
      <c r="U121">
        <v>30</v>
      </c>
      <c r="V121" s="49">
        <v>509.99</v>
      </c>
      <c r="W121" t="s">
        <v>2101</v>
      </c>
      <c r="X121" t="s">
        <v>2076</v>
      </c>
      <c r="Y121" t="s">
        <v>2076</v>
      </c>
      <c r="Z121" t="s">
        <v>2076</v>
      </c>
      <c r="AA121" t="s">
        <v>2076</v>
      </c>
      <c r="AB121" s="18" t="s">
        <v>2736</v>
      </c>
      <c r="AC121" s="18" t="s">
        <v>2737</v>
      </c>
      <c r="AD121" s="18" t="s">
        <v>2120</v>
      </c>
      <c r="AE121" s="18" t="s">
        <v>2085</v>
      </c>
      <c r="AF121" s="54" t="s">
        <v>2027</v>
      </c>
      <c r="AG121" s="18" t="s">
        <v>2086</v>
      </c>
      <c r="AH121" s="19">
        <v>532.99</v>
      </c>
      <c r="AI121" s="18" t="s">
        <v>2087</v>
      </c>
      <c r="AJ121" s="18" t="s">
        <v>2107</v>
      </c>
      <c r="AK121" s="18" t="s">
        <v>2108</v>
      </c>
      <c r="AL121" s="18" t="s">
        <v>2149</v>
      </c>
      <c r="AM121" s="18" t="s">
        <v>2088</v>
      </c>
      <c r="AN121" s="18" t="s">
        <v>2092</v>
      </c>
      <c r="AO121" s="18" t="s">
        <v>2076</v>
      </c>
      <c r="AP121" s="18" t="s">
        <v>2076</v>
      </c>
      <c r="AQ121" s="18" t="s">
        <v>2076</v>
      </c>
      <c r="AR121" s="18" t="s">
        <v>2076</v>
      </c>
      <c r="AS121" s="18" t="s">
        <v>2076</v>
      </c>
      <c r="AT121" s="18" t="s">
        <v>2076</v>
      </c>
      <c r="AU121" s="18">
        <f>COUNTIF(Offers!$B$14:$B$2024,A121)</f>
        <v>1</v>
      </c>
      <c r="AV121" s="19">
        <f>_xlfn.MINIFS(Offers!$Q$14:$Q$2024,Offers!$B$14:$B$2024,A121)</f>
        <v>482.99</v>
      </c>
      <c r="AW121" s="18">
        <f>COUNTIFS(Offers!$B$14:$B$2024,A121,Offers!$L$14:$L$2024,"&lt;&gt;New")</f>
        <v>0</v>
      </c>
    </row>
    <row r="122" spans="1:49" ht="15.75" customHeight="1" x14ac:dyDescent="0.35">
      <c r="A122" s="45" t="s">
        <v>2738</v>
      </c>
      <c r="B122" s="45" t="s">
        <v>198</v>
      </c>
      <c r="C122" s="45" t="s">
        <v>6</v>
      </c>
      <c r="D122" s="45" t="s">
        <v>2073</v>
      </c>
      <c r="E122" s="46" t="s">
        <v>211</v>
      </c>
      <c r="F122" s="47">
        <v>984.99</v>
      </c>
      <c r="G122" s="45" t="s">
        <v>2739</v>
      </c>
      <c r="H122" s="45" t="s">
        <v>53</v>
      </c>
      <c r="I122" s="45" t="s">
        <v>2096</v>
      </c>
      <c r="J122" s="45" t="s">
        <v>2076</v>
      </c>
      <c r="K122" s="45" t="s">
        <v>2076</v>
      </c>
      <c r="L122" s="45" t="s">
        <v>2076</v>
      </c>
      <c r="M122" s="45" t="s">
        <v>2076</v>
      </c>
      <c r="N122" s="45" t="s">
        <v>2191</v>
      </c>
      <c r="O122" s="45" t="s">
        <v>2076</v>
      </c>
      <c r="P122" s="45" t="s">
        <v>2076</v>
      </c>
      <c r="Q122" s="48">
        <v>387</v>
      </c>
      <c r="R122" s="45" t="s">
        <v>2740</v>
      </c>
      <c r="S122" s="45" t="s">
        <v>2193</v>
      </c>
      <c r="T122" t="s">
        <v>2080</v>
      </c>
      <c r="U122">
        <v>30</v>
      </c>
      <c r="V122" s="49">
        <v>1116.99</v>
      </c>
      <c r="W122" t="s">
        <v>2741</v>
      </c>
      <c r="X122" t="s">
        <v>2076</v>
      </c>
      <c r="Y122" t="s">
        <v>2076</v>
      </c>
      <c r="Z122" t="s">
        <v>2076</v>
      </c>
      <c r="AA122" t="s">
        <v>2076</v>
      </c>
      <c r="AB122" s="18" t="s">
        <v>2742</v>
      </c>
      <c r="AC122" s="18" t="s">
        <v>2743</v>
      </c>
      <c r="AD122" s="18" t="s">
        <v>2224</v>
      </c>
      <c r="AE122" s="18" t="s">
        <v>2105</v>
      </c>
      <c r="AF122" s="54" t="s">
        <v>2027</v>
      </c>
      <c r="AG122" s="18" t="s">
        <v>2086</v>
      </c>
      <c r="AH122" s="19">
        <v>1162.99</v>
      </c>
      <c r="AI122" s="18" t="s">
        <v>2087</v>
      </c>
      <c r="AJ122" s="18" t="s">
        <v>2195</v>
      </c>
      <c r="AK122" s="18" t="s">
        <v>2108</v>
      </c>
      <c r="AL122" s="18" t="s">
        <v>2196</v>
      </c>
      <c r="AM122" s="18" t="s">
        <v>2088</v>
      </c>
      <c r="AN122" s="18" t="s">
        <v>2092</v>
      </c>
      <c r="AO122" s="18" t="s">
        <v>2076</v>
      </c>
      <c r="AP122" s="18" t="s">
        <v>2076</v>
      </c>
      <c r="AQ122" s="18" t="s">
        <v>2076</v>
      </c>
      <c r="AR122" s="18" t="s">
        <v>2076</v>
      </c>
      <c r="AS122" s="18" t="s">
        <v>2076</v>
      </c>
      <c r="AT122" s="18" t="s">
        <v>2076</v>
      </c>
      <c r="AU122" s="18">
        <f>COUNTIF(Offers!$B$14:$B$2024,A122)</f>
        <v>1</v>
      </c>
      <c r="AV122" s="19">
        <f>_xlfn.MINIFS(Offers!$Q$14:$Q$2024,Offers!$B$14:$B$2024,A122)</f>
        <v>984.99</v>
      </c>
      <c r="AW122" s="18">
        <f>COUNTIFS(Offers!$B$14:$B$2024,A122,Offers!$L$14:$L$2024,"&lt;&gt;New")</f>
        <v>0</v>
      </c>
    </row>
    <row r="123" spans="1:49" ht="15.75" customHeight="1" x14ac:dyDescent="0.35">
      <c r="A123" s="45" t="s">
        <v>2744</v>
      </c>
      <c r="B123" s="45" t="s">
        <v>212</v>
      </c>
      <c r="C123" s="45" t="s">
        <v>6</v>
      </c>
      <c r="D123" s="45" t="s">
        <v>2073</v>
      </c>
      <c r="E123" s="46" t="s">
        <v>215</v>
      </c>
      <c r="F123" s="47">
        <v>45.99</v>
      </c>
      <c r="G123" s="45" t="s">
        <v>2745</v>
      </c>
      <c r="H123" s="45" t="s">
        <v>53</v>
      </c>
      <c r="I123" s="45" t="s">
        <v>2075</v>
      </c>
      <c r="J123" s="45" t="s">
        <v>2076</v>
      </c>
      <c r="K123" s="45" t="s">
        <v>2076</v>
      </c>
      <c r="L123" s="45" t="s">
        <v>2076</v>
      </c>
      <c r="M123" s="45" t="s">
        <v>2076</v>
      </c>
      <c r="N123" s="45" t="s">
        <v>2077</v>
      </c>
      <c r="O123" s="45" t="s">
        <v>2076</v>
      </c>
      <c r="P123" s="45">
        <v>36</v>
      </c>
      <c r="Q123" s="48">
        <v>164</v>
      </c>
      <c r="R123" s="45" t="s">
        <v>2746</v>
      </c>
      <c r="S123" s="45" t="s">
        <v>2079</v>
      </c>
      <c r="T123" t="s">
        <v>2100</v>
      </c>
      <c r="U123">
        <v>30</v>
      </c>
      <c r="V123" s="49">
        <v>48.99</v>
      </c>
      <c r="W123" t="s">
        <v>2265</v>
      </c>
      <c r="X123" t="s">
        <v>2076</v>
      </c>
      <c r="Y123" t="s">
        <v>2076</v>
      </c>
      <c r="Z123" t="s">
        <v>2076</v>
      </c>
      <c r="AA123" t="s">
        <v>2076</v>
      </c>
      <c r="AB123" s="18" t="s">
        <v>2747</v>
      </c>
      <c r="AC123" s="18" t="s">
        <v>2748</v>
      </c>
      <c r="AD123" s="18" t="s">
        <v>2084</v>
      </c>
      <c r="AE123" s="18" t="s">
        <v>2085</v>
      </c>
      <c r="AF123" s="55" t="s">
        <v>2023</v>
      </c>
      <c r="AG123" s="18" t="s">
        <v>2086</v>
      </c>
      <c r="AH123" s="19">
        <v>51.99</v>
      </c>
      <c r="AI123" s="18" t="s">
        <v>2087</v>
      </c>
      <c r="AJ123" s="18" t="s">
        <v>2088</v>
      </c>
      <c r="AK123" s="18" t="s">
        <v>2089</v>
      </c>
      <c r="AL123" s="18" t="s">
        <v>2090</v>
      </c>
      <c r="AM123" s="18" t="s">
        <v>2091</v>
      </c>
      <c r="AN123" s="18" t="s">
        <v>2092</v>
      </c>
      <c r="AO123" s="18" t="s">
        <v>2076</v>
      </c>
      <c r="AP123" s="18" t="s">
        <v>2076</v>
      </c>
      <c r="AQ123" s="18" t="s">
        <v>2076</v>
      </c>
      <c r="AR123" s="18" t="s">
        <v>2076</v>
      </c>
      <c r="AS123" s="18" t="s">
        <v>2076</v>
      </c>
      <c r="AT123" s="18" t="s">
        <v>2076</v>
      </c>
      <c r="AU123" s="18">
        <f>COUNTIF(Offers!$B$14:$B$2024,A123)</f>
        <v>3</v>
      </c>
      <c r="AV123" s="19">
        <f>_xlfn.MINIFS(Offers!$Q$14:$Q$2024,Offers!$B$14:$B$2024,A123)</f>
        <v>38.99</v>
      </c>
      <c r="AW123" s="18">
        <f>COUNTIFS(Offers!$B$14:$B$2024,A123,Offers!$L$14:$L$2024,"&lt;&gt;New")</f>
        <v>2</v>
      </c>
    </row>
    <row r="124" spans="1:49" ht="15.75" customHeight="1" x14ac:dyDescent="0.35">
      <c r="A124" s="45" t="s">
        <v>2749</v>
      </c>
      <c r="B124" s="45" t="s">
        <v>212</v>
      </c>
      <c r="C124" s="45" t="s">
        <v>6</v>
      </c>
      <c r="D124" s="45" t="s">
        <v>2094</v>
      </c>
      <c r="E124" s="46" t="s">
        <v>216</v>
      </c>
      <c r="F124" s="47">
        <v>112.99</v>
      </c>
      <c r="G124" s="45" t="s">
        <v>2750</v>
      </c>
      <c r="H124" s="45" t="s">
        <v>53</v>
      </c>
      <c r="I124" s="45" t="s">
        <v>2271</v>
      </c>
      <c r="J124" s="45" t="s">
        <v>2076</v>
      </c>
      <c r="K124" s="45" t="s">
        <v>2076</v>
      </c>
      <c r="L124" s="45" t="s">
        <v>2076</v>
      </c>
      <c r="M124" s="45" t="s">
        <v>2076</v>
      </c>
      <c r="N124" s="45" t="s">
        <v>2113</v>
      </c>
      <c r="O124" s="45" t="s">
        <v>2076</v>
      </c>
      <c r="P124" s="45">
        <v>9</v>
      </c>
      <c r="Q124" s="48">
        <v>9</v>
      </c>
      <c r="R124" s="45" t="s">
        <v>2751</v>
      </c>
      <c r="S124" s="45" t="s">
        <v>2130</v>
      </c>
      <c r="T124" t="s">
        <v>2100</v>
      </c>
      <c r="U124">
        <v>30</v>
      </c>
      <c r="V124" s="49">
        <v>118.99</v>
      </c>
      <c r="W124" t="s">
        <v>2700</v>
      </c>
      <c r="X124" t="s">
        <v>2076</v>
      </c>
      <c r="Y124" t="s">
        <v>2076</v>
      </c>
      <c r="Z124" t="s">
        <v>2076</v>
      </c>
      <c r="AA124" t="s">
        <v>2076</v>
      </c>
      <c r="AB124" s="18" t="s">
        <v>2752</v>
      </c>
      <c r="AC124" s="18" t="s">
        <v>2753</v>
      </c>
      <c r="AD124" s="18" t="s">
        <v>2104</v>
      </c>
      <c r="AE124" s="18" t="s">
        <v>2085</v>
      </c>
      <c r="AF124" s="52" t="s">
        <v>2024</v>
      </c>
      <c r="AG124" s="18" t="s">
        <v>2086</v>
      </c>
      <c r="AH124" s="19">
        <v>118.99</v>
      </c>
      <c r="AI124" s="18" t="s">
        <v>2087</v>
      </c>
      <c r="AJ124" s="18" t="s">
        <v>2134</v>
      </c>
      <c r="AK124" s="18" t="s">
        <v>2122</v>
      </c>
      <c r="AL124" s="18" t="s">
        <v>2135</v>
      </c>
      <c r="AM124" s="18" t="s">
        <v>2124</v>
      </c>
      <c r="AN124" s="18" t="s">
        <v>2276</v>
      </c>
      <c r="AO124" s="18" t="s">
        <v>2076</v>
      </c>
      <c r="AP124" s="18" t="s">
        <v>2076</v>
      </c>
      <c r="AQ124" s="18" t="s">
        <v>2076</v>
      </c>
      <c r="AR124" s="18" t="s">
        <v>2076</v>
      </c>
      <c r="AS124" s="18" t="s">
        <v>2076</v>
      </c>
      <c r="AT124" s="18" t="s">
        <v>2076</v>
      </c>
      <c r="AU124" s="18">
        <f>COUNTIF(Offers!$B$14:$B$2024,A124)</f>
        <v>1</v>
      </c>
      <c r="AV124" s="19">
        <f>_xlfn.MINIFS(Offers!$Q$14:$Q$2024,Offers!$B$14:$B$2024,A124)</f>
        <v>112.99</v>
      </c>
      <c r="AW124" s="18">
        <f>COUNTIFS(Offers!$B$14:$B$2024,A124,Offers!$L$14:$L$2024,"&lt;&gt;New")</f>
        <v>0</v>
      </c>
    </row>
    <row r="125" spans="1:49" ht="15.75" customHeight="1" x14ac:dyDescent="0.35">
      <c r="A125" s="45" t="s">
        <v>2754</v>
      </c>
      <c r="B125" s="45" t="s">
        <v>212</v>
      </c>
      <c r="C125" s="45" t="s">
        <v>6</v>
      </c>
      <c r="D125" s="45" t="s">
        <v>2073</v>
      </c>
      <c r="E125" s="46" t="s">
        <v>217</v>
      </c>
      <c r="F125" s="47">
        <v>156.99</v>
      </c>
      <c r="G125" s="45" t="s">
        <v>2755</v>
      </c>
      <c r="H125" s="45" t="s">
        <v>53</v>
      </c>
      <c r="I125" s="45" t="s">
        <v>2153</v>
      </c>
      <c r="J125" s="45" t="s">
        <v>2076</v>
      </c>
      <c r="K125" s="45" t="s">
        <v>2076</v>
      </c>
      <c r="L125" s="45" t="s">
        <v>2076</v>
      </c>
      <c r="M125" s="45" t="s">
        <v>2076</v>
      </c>
      <c r="N125" s="45" t="s">
        <v>2154</v>
      </c>
      <c r="O125" s="45" t="s">
        <v>2076</v>
      </c>
      <c r="P125" s="45">
        <v>10</v>
      </c>
      <c r="Q125" s="48">
        <v>34</v>
      </c>
      <c r="R125" s="45" t="s">
        <v>2756</v>
      </c>
      <c r="S125" s="45" t="s">
        <v>2156</v>
      </c>
      <c r="T125" t="s">
        <v>2080</v>
      </c>
      <c r="U125">
        <v>30</v>
      </c>
      <c r="V125" s="49">
        <v>171.99</v>
      </c>
      <c r="W125" t="s">
        <v>2292</v>
      </c>
      <c r="X125" t="s">
        <v>2076</v>
      </c>
      <c r="Y125" t="s">
        <v>2076</v>
      </c>
      <c r="Z125" t="s">
        <v>2076</v>
      </c>
      <c r="AA125" t="s">
        <v>2076</v>
      </c>
      <c r="AB125" s="18" t="s">
        <v>2747</v>
      </c>
      <c r="AC125" s="18" t="s">
        <v>2757</v>
      </c>
      <c r="AD125" s="18" t="s">
        <v>2084</v>
      </c>
      <c r="AE125" s="18" t="s">
        <v>2085</v>
      </c>
      <c r="AF125" s="53" t="s">
        <v>2026</v>
      </c>
      <c r="AG125" s="18" t="s">
        <v>2086</v>
      </c>
      <c r="AH125" s="19">
        <v>176.99</v>
      </c>
      <c r="AI125" s="18" t="s">
        <v>2087</v>
      </c>
      <c r="AJ125" s="18" t="s">
        <v>2134</v>
      </c>
      <c r="AK125" s="18" t="s">
        <v>2089</v>
      </c>
      <c r="AL125" s="18" t="s">
        <v>2160</v>
      </c>
      <c r="AM125" s="18" t="s">
        <v>2161</v>
      </c>
      <c r="AN125" s="18" t="s">
        <v>2162</v>
      </c>
      <c r="AO125" s="18" t="s">
        <v>2076</v>
      </c>
      <c r="AP125" s="18" t="s">
        <v>2076</v>
      </c>
      <c r="AQ125" s="18" t="s">
        <v>2076</v>
      </c>
      <c r="AR125" s="18" t="s">
        <v>2076</v>
      </c>
      <c r="AS125" s="18" t="s">
        <v>2076</v>
      </c>
      <c r="AT125" s="18" t="s">
        <v>2076</v>
      </c>
      <c r="AU125" s="18">
        <f>COUNTIF(Offers!$B$14:$B$2024,A125)</f>
        <v>3</v>
      </c>
      <c r="AV125" s="19">
        <f>_xlfn.MINIFS(Offers!$Q$14:$Q$2024,Offers!$B$14:$B$2024,A125)</f>
        <v>106.99</v>
      </c>
      <c r="AW125" s="18">
        <f>COUNTIFS(Offers!$B$14:$B$2024,A125,Offers!$L$14:$L$2024,"&lt;&gt;New")</f>
        <v>2</v>
      </c>
    </row>
    <row r="126" spans="1:49" ht="15.75" customHeight="1" x14ac:dyDescent="0.35">
      <c r="A126" s="45" t="s">
        <v>2758</v>
      </c>
      <c r="B126" s="45" t="s">
        <v>212</v>
      </c>
      <c r="C126" s="45" t="s">
        <v>6</v>
      </c>
      <c r="D126" s="45" t="s">
        <v>2094</v>
      </c>
      <c r="E126" s="46" t="s">
        <v>218</v>
      </c>
      <c r="F126" s="47">
        <v>162.99</v>
      </c>
      <c r="G126" s="45" t="s">
        <v>2759</v>
      </c>
      <c r="H126" s="45" t="s">
        <v>53</v>
      </c>
      <c r="I126" s="45" t="s">
        <v>2290</v>
      </c>
      <c r="J126" s="45" t="s">
        <v>2076</v>
      </c>
      <c r="K126" s="45" t="s">
        <v>2076</v>
      </c>
      <c r="L126" s="45" t="s">
        <v>2076</v>
      </c>
      <c r="M126" s="45" t="s">
        <v>2076</v>
      </c>
      <c r="N126" s="45" t="s">
        <v>2113</v>
      </c>
      <c r="O126" s="45" t="s">
        <v>2076</v>
      </c>
      <c r="P126" s="45">
        <v>10</v>
      </c>
      <c r="Q126" s="48">
        <v>5</v>
      </c>
      <c r="R126" s="45" t="s">
        <v>2760</v>
      </c>
      <c r="S126" s="45" t="s">
        <v>2175</v>
      </c>
      <c r="T126" t="s">
        <v>2080</v>
      </c>
      <c r="U126">
        <v>30</v>
      </c>
      <c r="V126" s="49">
        <v>178.99</v>
      </c>
      <c r="W126" t="s">
        <v>2376</v>
      </c>
      <c r="X126" t="s">
        <v>2076</v>
      </c>
      <c r="Y126" t="s">
        <v>2076</v>
      </c>
      <c r="Z126" t="s">
        <v>2076</v>
      </c>
      <c r="AA126" t="s">
        <v>2076</v>
      </c>
      <c r="AB126" s="18" t="s">
        <v>2761</v>
      </c>
      <c r="AC126" s="18" t="s">
        <v>2762</v>
      </c>
      <c r="AD126" s="18" t="s">
        <v>2179</v>
      </c>
      <c r="AE126" s="18" t="s">
        <v>2085</v>
      </c>
      <c r="AF126" s="51" t="s">
        <v>2025</v>
      </c>
      <c r="AG126" s="18" t="s">
        <v>2086</v>
      </c>
      <c r="AH126" s="19">
        <v>187.99</v>
      </c>
      <c r="AI126" s="18" t="s">
        <v>2087</v>
      </c>
      <c r="AJ126" s="18" t="s">
        <v>2121</v>
      </c>
      <c r="AK126" s="18" t="s">
        <v>2122</v>
      </c>
      <c r="AL126" s="18" t="s">
        <v>2123</v>
      </c>
      <c r="AM126" s="18" t="s">
        <v>2124</v>
      </c>
      <c r="AN126" s="18" t="s">
        <v>2092</v>
      </c>
      <c r="AO126" s="18" t="s">
        <v>2076</v>
      </c>
      <c r="AP126" s="18" t="s">
        <v>2076</v>
      </c>
      <c r="AQ126" s="18" t="s">
        <v>2076</v>
      </c>
      <c r="AR126" s="18" t="s">
        <v>2076</v>
      </c>
      <c r="AS126" s="18" t="s">
        <v>2076</v>
      </c>
      <c r="AT126" s="18" t="s">
        <v>2076</v>
      </c>
      <c r="AU126" s="18">
        <f>COUNTIF(Offers!$B$14:$B$2024,A126)</f>
        <v>1</v>
      </c>
      <c r="AV126" s="19">
        <f>_xlfn.MINIFS(Offers!$Q$14:$Q$2024,Offers!$B$14:$B$2024,A126)</f>
        <v>162.99</v>
      </c>
      <c r="AW126" s="18">
        <f>COUNTIFS(Offers!$B$14:$B$2024,A126,Offers!$L$14:$L$2024,"&lt;&gt;New")</f>
        <v>0</v>
      </c>
    </row>
    <row r="127" spans="1:49" ht="15.75" customHeight="1" x14ac:dyDescent="0.35">
      <c r="A127" s="45" t="s">
        <v>2763</v>
      </c>
      <c r="B127" s="45" t="s">
        <v>212</v>
      </c>
      <c r="C127" s="45" t="s">
        <v>6</v>
      </c>
      <c r="D127" s="45" t="s">
        <v>2094</v>
      </c>
      <c r="E127" s="46" t="s">
        <v>219</v>
      </c>
      <c r="F127" s="47">
        <v>190.99</v>
      </c>
      <c r="G127" s="45" t="s">
        <v>2764</v>
      </c>
      <c r="H127" s="45" t="s">
        <v>53</v>
      </c>
      <c r="I127" s="45" t="s">
        <v>2112</v>
      </c>
      <c r="J127" s="45" t="s">
        <v>2076</v>
      </c>
      <c r="K127" s="45" t="s">
        <v>2076</v>
      </c>
      <c r="L127" s="45" t="s">
        <v>2076</v>
      </c>
      <c r="M127" s="45" t="s">
        <v>2076</v>
      </c>
      <c r="N127" s="45" t="s">
        <v>2113</v>
      </c>
      <c r="O127" s="45" t="s">
        <v>2076</v>
      </c>
      <c r="P127" s="45">
        <v>6</v>
      </c>
      <c r="Q127" s="48">
        <v>7</v>
      </c>
      <c r="R127" s="45" t="s">
        <v>2765</v>
      </c>
      <c r="S127" s="45" t="s">
        <v>2115</v>
      </c>
      <c r="T127" t="s">
        <v>2080</v>
      </c>
      <c r="U127">
        <v>30</v>
      </c>
      <c r="V127" s="49">
        <v>216.99</v>
      </c>
      <c r="W127" t="s">
        <v>2315</v>
      </c>
      <c r="X127" t="s">
        <v>2076</v>
      </c>
      <c r="Y127" t="s">
        <v>2076</v>
      </c>
      <c r="Z127" t="s">
        <v>2076</v>
      </c>
      <c r="AA127" t="s">
        <v>2076</v>
      </c>
      <c r="AB127" s="18" t="s">
        <v>2766</v>
      </c>
      <c r="AC127" s="18" t="s">
        <v>2767</v>
      </c>
      <c r="AD127" s="18" t="s">
        <v>2104</v>
      </c>
      <c r="AE127" s="18" t="s">
        <v>2085</v>
      </c>
      <c r="AF127" s="53" t="s">
        <v>2026</v>
      </c>
      <c r="AG127" s="18" t="s">
        <v>2086</v>
      </c>
      <c r="AH127" s="19">
        <v>216.99</v>
      </c>
      <c r="AI127" s="18" t="s">
        <v>2087</v>
      </c>
      <c r="AJ127" s="18" t="s">
        <v>2121</v>
      </c>
      <c r="AK127" s="18" t="s">
        <v>2231</v>
      </c>
      <c r="AL127" s="18" t="s">
        <v>2123</v>
      </c>
      <c r="AM127" s="18" t="s">
        <v>2161</v>
      </c>
      <c r="AN127" s="18" t="s">
        <v>2125</v>
      </c>
      <c r="AO127" s="18" t="s">
        <v>2076</v>
      </c>
      <c r="AP127" s="18" t="s">
        <v>2076</v>
      </c>
      <c r="AQ127" s="18" t="s">
        <v>2076</v>
      </c>
      <c r="AR127" s="18" t="s">
        <v>2076</v>
      </c>
      <c r="AS127" s="18" t="s">
        <v>2076</v>
      </c>
      <c r="AT127" s="18" t="s">
        <v>2076</v>
      </c>
      <c r="AU127" s="18">
        <f>COUNTIF(Offers!$B$14:$B$2024,A127)</f>
        <v>3</v>
      </c>
      <c r="AV127" s="19">
        <f>_xlfn.MINIFS(Offers!$Q$14:$Q$2024,Offers!$B$14:$B$2024,A127)</f>
        <v>159.99</v>
      </c>
      <c r="AW127" s="18">
        <f>COUNTIFS(Offers!$B$14:$B$2024,A127,Offers!$L$14:$L$2024,"&lt;&gt;New")</f>
        <v>2</v>
      </c>
    </row>
    <row r="128" spans="1:49" ht="15.75" customHeight="1" x14ac:dyDescent="0.35">
      <c r="A128" s="45" t="s">
        <v>2768</v>
      </c>
      <c r="B128" s="45" t="s">
        <v>212</v>
      </c>
      <c r="C128" s="45" t="s">
        <v>6</v>
      </c>
      <c r="D128" s="45" t="s">
        <v>2073</v>
      </c>
      <c r="E128" s="46" t="s">
        <v>220</v>
      </c>
      <c r="F128" s="47">
        <v>228.99</v>
      </c>
      <c r="G128" s="45" t="s">
        <v>2769</v>
      </c>
      <c r="H128" s="45" t="s">
        <v>53</v>
      </c>
      <c r="I128" s="45" t="s">
        <v>2140</v>
      </c>
      <c r="J128" s="45" t="s">
        <v>2076</v>
      </c>
      <c r="K128" s="45" t="s">
        <v>2076</v>
      </c>
      <c r="L128" s="45" t="s">
        <v>2076</v>
      </c>
      <c r="M128" s="45" t="s">
        <v>2076</v>
      </c>
      <c r="N128" s="45" t="s">
        <v>2205</v>
      </c>
      <c r="O128" s="45" t="s">
        <v>2076</v>
      </c>
      <c r="P128" s="45">
        <v>52</v>
      </c>
      <c r="Q128" s="48">
        <v>205</v>
      </c>
      <c r="R128" s="45" t="s">
        <v>2770</v>
      </c>
      <c r="S128" s="45" t="s">
        <v>2207</v>
      </c>
      <c r="T128" t="s">
        <v>2100</v>
      </c>
      <c r="U128">
        <v>30</v>
      </c>
      <c r="V128" s="49">
        <v>238.99</v>
      </c>
      <c r="W128" t="s">
        <v>2333</v>
      </c>
      <c r="X128" t="s">
        <v>2076</v>
      </c>
      <c r="Y128" t="s">
        <v>2076</v>
      </c>
      <c r="Z128" t="s">
        <v>2076</v>
      </c>
      <c r="AA128" t="s">
        <v>2076</v>
      </c>
      <c r="AB128" s="18" t="s">
        <v>2771</v>
      </c>
      <c r="AC128" s="18" t="s">
        <v>2772</v>
      </c>
      <c r="AD128" s="18" t="s">
        <v>2084</v>
      </c>
      <c r="AE128" s="18" t="s">
        <v>2105</v>
      </c>
      <c r="AF128" s="51" t="s">
        <v>2025</v>
      </c>
      <c r="AG128" s="18" t="s">
        <v>2086</v>
      </c>
      <c r="AH128" s="19">
        <v>245.99</v>
      </c>
      <c r="AI128" s="18" t="s">
        <v>2087</v>
      </c>
      <c r="AJ128" s="18" t="s">
        <v>2121</v>
      </c>
      <c r="AK128" s="18" t="s">
        <v>2122</v>
      </c>
      <c r="AL128" s="18" t="s">
        <v>2212</v>
      </c>
      <c r="AM128" s="18" t="s">
        <v>2124</v>
      </c>
      <c r="AN128" s="18" t="s">
        <v>2092</v>
      </c>
      <c r="AO128" s="18" t="s">
        <v>2076</v>
      </c>
      <c r="AP128" s="18" t="s">
        <v>2076</v>
      </c>
      <c r="AQ128" s="18" t="s">
        <v>2076</v>
      </c>
      <c r="AR128" s="18" t="s">
        <v>2076</v>
      </c>
      <c r="AS128" s="18" t="s">
        <v>2076</v>
      </c>
      <c r="AT128" s="18" t="s">
        <v>2076</v>
      </c>
      <c r="AU128" s="18">
        <f>COUNTIF(Offers!$B$14:$B$2024,A128)</f>
        <v>1</v>
      </c>
      <c r="AV128" s="19">
        <f>_xlfn.MINIFS(Offers!$Q$14:$Q$2024,Offers!$B$14:$B$2024,A128)</f>
        <v>228.99</v>
      </c>
      <c r="AW128" s="18">
        <f>COUNTIFS(Offers!$B$14:$B$2024,A128,Offers!$L$14:$L$2024,"&lt;&gt;New")</f>
        <v>0</v>
      </c>
    </row>
    <row r="129" spans="1:49" ht="15.75" customHeight="1" x14ac:dyDescent="0.35">
      <c r="A129" s="45" t="s">
        <v>2773</v>
      </c>
      <c r="B129" s="45" t="s">
        <v>212</v>
      </c>
      <c r="C129" s="45" t="s">
        <v>6</v>
      </c>
      <c r="D129" s="45" t="s">
        <v>2138</v>
      </c>
      <c r="E129" s="46" t="s">
        <v>221</v>
      </c>
      <c r="F129" s="47">
        <v>296.99</v>
      </c>
      <c r="G129" s="45" t="s">
        <v>2774</v>
      </c>
      <c r="H129" s="45" t="s">
        <v>53</v>
      </c>
      <c r="I129" s="45" t="s">
        <v>2140</v>
      </c>
      <c r="J129" s="45" t="s">
        <v>2076</v>
      </c>
      <c r="K129" s="45" t="s">
        <v>2076</v>
      </c>
      <c r="L129" s="45" t="s">
        <v>2076</v>
      </c>
      <c r="M129" s="45" t="s">
        <v>2076</v>
      </c>
      <c r="N129" s="45" t="s">
        <v>2141</v>
      </c>
      <c r="O129" s="45" t="s">
        <v>2076</v>
      </c>
      <c r="P129" s="45">
        <v>23</v>
      </c>
      <c r="Q129" s="48">
        <v>356</v>
      </c>
      <c r="R129" s="45" t="s">
        <v>2775</v>
      </c>
      <c r="S129" s="45" t="s">
        <v>2143</v>
      </c>
      <c r="T129" t="s">
        <v>2080</v>
      </c>
      <c r="U129">
        <v>30</v>
      </c>
      <c r="V129" s="49">
        <v>341.99</v>
      </c>
      <c r="W129" t="s">
        <v>2265</v>
      </c>
      <c r="X129" t="s">
        <v>2076</v>
      </c>
      <c r="Y129" t="s">
        <v>2076</v>
      </c>
      <c r="Z129" t="s">
        <v>2076</v>
      </c>
      <c r="AA129" t="s">
        <v>2076</v>
      </c>
      <c r="AB129" s="18" t="s">
        <v>2776</v>
      </c>
      <c r="AC129" s="18" t="s">
        <v>2777</v>
      </c>
      <c r="AD129" s="18" t="s">
        <v>2224</v>
      </c>
      <c r="AE129" s="18" t="s">
        <v>2085</v>
      </c>
      <c r="AF129" s="53" t="s">
        <v>2026</v>
      </c>
      <c r="AG129" s="18" t="s">
        <v>2086</v>
      </c>
      <c r="AH129" s="19">
        <v>341.99</v>
      </c>
      <c r="AI129" s="18" t="s">
        <v>2087</v>
      </c>
      <c r="AJ129" s="18" t="s">
        <v>2121</v>
      </c>
      <c r="AK129" s="18" t="s">
        <v>2317</v>
      </c>
      <c r="AL129" s="18" t="s">
        <v>2149</v>
      </c>
      <c r="AM129" s="18" t="s">
        <v>2318</v>
      </c>
      <c r="AN129" s="18" t="s">
        <v>2092</v>
      </c>
      <c r="AO129" s="18" t="s">
        <v>2076</v>
      </c>
      <c r="AP129" s="18" t="s">
        <v>2076</v>
      </c>
      <c r="AQ129" s="18" t="s">
        <v>2076</v>
      </c>
      <c r="AR129" s="18" t="s">
        <v>2076</v>
      </c>
      <c r="AS129" s="18" t="s">
        <v>2076</v>
      </c>
      <c r="AT129" s="18" t="s">
        <v>2076</v>
      </c>
      <c r="AU129" s="18">
        <f>COUNTIF(Offers!$B$14:$B$2024,A129)</f>
        <v>1</v>
      </c>
      <c r="AV129" s="19">
        <f>_xlfn.MINIFS(Offers!$Q$14:$Q$2024,Offers!$B$14:$B$2024,A129)</f>
        <v>296.99</v>
      </c>
      <c r="AW129" s="18">
        <f>COUNTIFS(Offers!$B$14:$B$2024,A129,Offers!$L$14:$L$2024,"&lt;&gt;New")</f>
        <v>0</v>
      </c>
    </row>
    <row r="130" spans="1:49" ht="15.75" customHeight="1" x14ac:dyDescent="0.35">
      <c r="A130" s="45" t="s">
        <v>2778</v>
      </c>
      <c r="B130" s="45" t="s">
        <v>212</v>
      </c>
      <c r="C130" s="45" t="s">
        <v>6</v>
      </c>
      <c r="D130" s="45" t="s">
        <v>2073</v>
      </c>
      <c r="E130" s="46" t="s">
        <v>222</v>
      </c>
      <c r="F130" s="47">
        <v>378.99</v>
      </c>
      <c r="G130" s="45" t="s">
        <v>2779</v>
      </c>
      <c r="H130" s="45" t="s">
        <v>53</v>
      </c>
      <c r="I130" s="45" t="s">
        <v>2290</v>
      </c>
      <c r="J130" s="45" t="s">
        <v>2076</v>
      </c>
      <c r="K130" s="45" t="s">
        <v>2076</v>
      </c>
      <c r="L130" s="45" t="s">
        <v>2076</v>
      </c>
      <c r="M130" s="45" t="s">
        <v>2076</v>
      </c>
      <c r="N130" s="45" t="s">
        <v>2165</v>
      </c>
      <c r="O130" s="45" t="s">
        <v>2076</v>
      </c>
      <c r="P130" s="45">
        <v>59</v>
      </c>
      <c r="Q130" s="48">
        <v>282</v>
      </c>
      <c r="R130" s="45" t="s">
        <v>2780</v>
      </c>
      <c r="S130" s="45" t="s">
        <v>2167</v>
      </c>
      <c r="T130" t="s">
        <v>2080</v>
      </c>
      <c r="U130">
        <v>30</v>
      </c>
      <c r="V130" s="49">
        <v>418.99</v>
      </c>
      <c r="W130" t="s">
        <v>2333</v>
      </c>
      <c r="X130" t="s">
        <v>2076</v>
      </c>
      <c r="Y130" t="s">
        <v>2076</v>
      </c>
      <c r="Z130" t="s">
        <v>2076</v>
      </c>
      <c r="AA130" t="s">
        <v>2076</v>
      </c>
      <c r="AB130" s="18" t="s">
        <v>2781</v>
      </c>
      <c r="AC130" s="18" t="s">
        <v>2782</v>
      </c>
      <c r="AD130" s="18" t="s">
        <v>2224</v>
      </c>
      <c r="AE130" s="18" t="s">
        <v>2105</v>
      </c>
      <c r="AF130" s="53" t="s">
        <v>2026</v>
      </c>
      <c r="AG130" s="18" t="s">
        <v>2086</v>
      </c>
      <c r="AH130" s="19">
        <v>428.99</v>
      </c>
      <c r="AI130" s="18" t="s">
        <v>2087</v>
      </c>
      <c r="AJ130" s="18" t="s">
        <v>2423</v>
      </c>
      <c r="AK130" s="18" t="s">
        <v>2231</v>
      </c>
      <c r="AL130" s="18" t="s">
        <v>2090</v>
      </c>
      <c r="AM130" s="18" t="s">
        <v>2161</v>
      </c>
      <c r="AN130" s="18" t="s">
        <v>2092</v>
      </c>
      <c r="AO130" s="18" t="s">
        <v>2076</v>
      </c>
      <c r="AP130" s="18" t="s">
        <v>2076</v>
      </c>
      <c r="AQ130" s="18" t="s">
        <v>2076</v>
      </c>
      <c r="AR130" s="18" t="s">
        <v>2076</v>
      </c>
      <c r="AS130" s="18" t="s">
        <v>2076</v>
      </c>
      <c r="AT130" s="18" t="s">
        <v>2076</v>
      </c>
      <c r="AU130" s="18">
        <f>COUNTIF(Offers!$B$14:$B$2024,A130)</f>
        <v>4</v>
      </c>
      <c r="AV130" s="19">
        <f>_xlfn.MINIFS(Offers!$Q$14:$Q$2024,Offers!$B$14:$B$2024,A130)</f>
        <v>216.99</v>
      </c>
      <c r="AW130" s="18">
        <f>COUNTIFS(Offers!$B$14:$B$2024,A130,Offers!$L$14:$L$2024,"&lt;&gt;New")</f>
        <v>3</v>
      </c>
    </row>
    <row r="131" spans="1:49" ht="15.75" customHeight="1" x14ac:dyDescent="0.35">
      <c r="A131" s="45" t="s">
        <v>2783</v>
      </c>
      <c r="B131" s="45" t="s">
        <v>212</v>
      </c>
      <c r="C131" s="45" t="s">
        <v>6</v>
      </c>
      <c r="D131" s="45" t="s">
        <v>2073</v>
      </c>
      <c r="E131" s="46" t="s">
        <v>223</v>
      </c>
      <c r="F131" s="47">
        <v>478.99</v>
      </c>
      <c r="G131" s="45" t="s">
        <v>2784</v>
      </c>
      <c r="H131" s="45" t="s">
        <v>53</v>
      </c>
      <c r="I131" s="45" t="s">
        <v>2096</v>
      </c>
      <c r="J131" s="45" t="s">
        <v>2076</v>
      </c>
      <c r="K131" s="45" t="s">
        <v>2076</v>
      </c>
      <c r="L131" s="45" t="s">
        <v>2076</v>
      </c>
      <c r="M131" s="45" t="s">
        <v>2076</v>
      </c>
      <c r="N131" s="45" t="s">
        <v>2184</v>
      </c>
      <c r="O131" s="45" t="s">
        <v>2076</v>
      </c>
      <c r="P131" s="45" t="s">
        <v>2076</v>
      </c>
      <c r="Q131" s="48">
        <v>343</v>
      </c>
      <c r="R131" s="45" t="s">
        <v>2785</v>
      </c>
      <c r="S131" s="45" t="s">
        <v>2186</v>
      </c>
      <c r="T131" t="s">
        <v>2080</v>
      </c>
      <c r="U131">
        <v>30</v>
      </c>
      <c r="V131" s="49">
        <v>526.99</v>
      </c>
      <c r="W131" t="s">
        <v>2350</v>
      </c>
      <c r="X131" t="s">
        <v>2076</v>
      </c>
      <c r="Y131" t="s">
        <v>2076</v>
      </c>
      <c r="Z131" t="s">
        <v>2076</v>
      </c>
      <c r="AA131" t="s">
        <v>2076</v>
      </c>
      <c r="AB131" s="18" t="s">
        <v>2786</v>
      </c>
      <c r="AC131" s="18" t="s">
        <v>2787</v>
      </c>
      <c r="AD131" s="18" t="s">
        <v>2104</v>
      </c>
      <c r="AE131" s="18" t="s">
        <v>2085</v>
      </c>
      <c r="AF131" s="54" t="s">
        <v>2027</v>
      </c>
      <c r="AG131" s="18" t="s">
        <v>2086</v>
      </c>
      <c r="AH131" s="19">
        <v>526.99</v>
      </c>
      <c r="AI131" s="18" t="s">
        <v>2087</v>
      </c>
      <c r="AJ131" s="18" t="s">
        <v>2107</v>
      </c>
      <c r="AK131" s="18" t="s">
        <v>2108</v>
      </c>
      <c r="AL131" s="18" t="s">
        <v>2149</v>
      </c>
      <c r="AM131" s="18" t="s">
        <v>2088</v>
      </c>
      <c r="AN131" s="18" t="s">
        <v>2092</v>
      </c>
      <c r="AO131" s="18" t="s">
        <v>2076</v>
      </c>
      <c r="AP131" s="18" t="s">
        <v>2076</v>
      </c>
      <c r="AQ131" s="18" t="s">
        <v>2076</v>
      </c>
      <c r="AR131" s="18" t="s">
        <v>2076</v>
      </c>
      <c r="AS131" s="18" t="s">
        <v>2076</v>
      </c>
      <c r="AT131" s="18" t="s">
        <v>2076</v>
      </c>
      <c r="AU131" s="18">
        <f>COUNTIF(Offers!$B$14:$B$2024,A131)</f>
        <v>3</v>
      </c>
      <c r="AV131" s="19">
        <f>_xlfn.MINIFS(Offers!$Q$14:$Q$2024,Offers!$B$14:$B$2024,A131)</f>
        <v>361.99</v>
      </c>
      <c r="AW131" s="18">
        <f>COUNTIFS(Offers!$B$14:$B$2024,A131,Offers!$L$14:$L$2024,"&lt;&gt;New")</f>
        <v>2</v>
      </c>
    </row>
    <row r="132" spans="1:49" ht="15.75" customHeight="1" x14ac:dyDescent="0.35">
      <c r="A132" s="45" t="s">
        <v>2788</v>
      </c>
      <c r="B132" s="45" t="s">
        <v>212</v>
      </c>
      <c r="C132" s="45" t="s">
        <v>6</v>
      </c>
      <c r="D132" s="45" t="s">
        <v>2073</v>
      </c>
      <c r="E132" s="46" t="s">
        <v>224</v>
      </c>
      <c r="F132" s="47">
        <v>865.99</v>
      </c>
      <c r="G132" s="45" t="s">
        <v>2789</v>
      </c>
      <c r="H132" s="45" t="s">
        <v>53</v>
      </c>
      <c r="I132" s="45" t="s">
        <v>2096</v>
      </c>
      <c r="J132" s="45" t="s">
        <v>2076</v>
      </c>
      <c r="K132" s="45" t="s">
        <v>2076</v>
      </c>
      <c r="L132" s="45" t="s">
        <v>2076</v>
      </c>
      <c r="M132" s="45" t="s">
        <v>2076</v>
      </c>
      <c r="N132" s="45" t="s">
        <v>2191</v>
      </c>
      <c r="O132" s="45" t="s">
        <v>2076</v>
      </c>
      <c r="P132" s="45" t="s">
        <v>2076</v>
      </c>
      <c r="Q132" s="48">
        <v>484</v>
      </c>
      <c r="R132" s="45" t="s">
        <v>2790</v>
      </c>
      <c r="S132" s="45" t="s">
        <v>2193</v>
      </c>
      <c r="T132" t="s">
        <v>2100</v>
      </c>
      <c r="U132">
        <v>30</v>
      </c>
      <c r="V132" s="49">
        <v>920.99</v>
      </c>
      <c r="W132" t="s">
        <v>2545</v>
      </c>
      <c r="X132" t="s">
        <v>2076</v>
      </c>
      <c r="Y132" t="s">
        <v>2076</v>
      </c>
      <c r="Z132" t="s">
        <v>2076</v>
      </c>
      <c r="AA132" t="s">
        <v>2076</v>
      </c>
      <c r="AB132" s="18" t="s">
        <v>2791</v>
      </c>
      <c r="AC132" s="18" t="s">
        <v>2792</v>
      </c>
      <c r="AD132" s="18" t="s">
        <v>2084</v>
      </c>
      <c r="AE132" s="18" t="s">
        <v>2085</v>
      </c>
      <c r="AF132" s="54" t="s">
        <v>2027</v>
      </c>
      <c r="AG132" s="18" t="s">
        <v>2086</v>
      </c>
      <c r="AH132" s="19">
        <v>920.99</v>
      </c>
      <c r="AI132" s="18" t="s">
        <v>2087</v>
      </c>
      <c r="AJ132" s="18" t="s">
        <v>2195</v>
      </c>
      <c r="AK132" s="18" t="s">
        <v>2108</v>
      </c>
      <c r="AL132" s="18" t="s">
        <v>2196</v>
      </c>
      <c r="AM132" s="18" t="s">
        <v>2088</v>
      </c>
      <c r="AN132" s="18" t="s">
        <v>2092</v>
      </c>
      <c r="AO132" s="18" t="s">
        <v>2076</v>
      </c>
      <c r="AP132" s="18" t="s">
        <v>2076</v>
      </c>
      <c r="AQ132" s="18" t="s">
        <v>2076</v>
      </c>
      <c r="AR132" s="18" t="s">
        <v>2076</v>
      </c>
      <c r="AS132" s="18" t="s">
        <v>2076</v>
      </c>
      <c r="AT132" s="18" t="s">
        <v>2076</v>
      </c>
      <c r="AU132" s="18">
        <f>COUNTIF(Offers!$B$14:$B$2024,A132)</f>
        <v>1</v>
      </c>
      <c r="AV132" s="19">
        <f>_xlfn.MINIFS(Offers!$Q$14:$Q$2024,Offers!$B$14:$B$2024,A132)</f>
        <v>865.99</v>
      </c>
      <c r="AW132" s="18">
        <f>COUNTIFS(Offers!$B$14:$B$2024,A132,Offers!$L$14:$L$2024,"&lt;&gt;New")</f>
        <v>0</v>
      </c>
    </row>
    <row r="133" spans="1:49" ht="15.75" customHeight="1" x14ac:dyDescent="0.35">
      <c r="A133" s="45" t="s">
        <v>2793</v>
      </c>
      <c r="B133" s="45" t="s">
        <v>225</v>
      </c>
      <c r="C133" s="45" t="s">
        <v>6</v>
      </c>
      <c r="D133" s="45" t="s">
        <v>2073</v>
      </c>
      <c r="E133" s="46" t="s">
        <v>227</v>
      </c>
      <c r="F133" s="47">
        <v>27.99</v>
      </c>
      <c r="G133" s="45" t="s">
        <v>2794</v>
      </c>
      <c r="H133" s="45" t="s">
        <v>53</v>
      </c>
      <c r="I133" s="45" t="s">
        <v>2075</v>
      </c>
      <c r="J133" s="45" t="s">
        <v>2076</v>
      </c>
      <c r="K133" s="45" t="s">
        <v>2076</v>
      </c>
      <c r="L133" s="45" t="s">
        <v>2076</v>
      </c>
      <c r="M133" s="45" t="s">
        <v>2076</v>
      </c>
      <c r="N133" s="45" t="s">
        <v>2077</v>
      </c>
      <c r="O133" s="45" t="s">
        <v>2076</v>
      </c>
      <c r="P133" s="45">
        <v>36</v>
      </c>
      <c r="Q133" s="48">
        <v>112</v>
      </c>
      <c r="R133" s="45" t="s">
        <v>2795</v>
      </c>
      <c r="S133" s="45" t="s">
        <v>2079</v>
      </c>
      <c r="T133" t="s">
        <v>2080</v>
      </c>
      <c r="U133">
        <v>15</v>
      </c>
      <c r="V133" s="49">
        <v>30.99</v>
      </c>
      <c r="W133" t="s">
        <v>2200</v>
      </c>
      <c r="X133" t="s">
        <v>2076</v>
      </c>
      <c r="Y133" t="s">
        <v>2076</v>
      </c>
      <c r="Z133" t="s">
        <v>2076</v>
      </c>
      <c r="AA133" t="s">
        <v>2076</v>
      </c>
      <c r="AB133" s="18" t="s">
        <v>2796</v>
      </c>
      <c r="AC133" s="18" t="s">
        <v>2797</v>
      </c>
      <c r="AD133" s="18" t="s">
        <v>2224</v>
      </c>
      <c r="AE133" s="18" t="s">
        <v>2085</v>
      </c>
      <c r="AF133" s="50" t="s">
        <v>2022</v>
      </c>
      <c r="AG133" s="18" t="s">
        <v>2086</v>
      </c>
      <c r="AH133" s="19">
        <v>30.99</v>
      </c>
      <c r="AI133" s="18" t="s">
        <v>2087</v>
      </c>
      <c r="AJ133" s="18" t="s">
        <v>2088</v>
      </c>
      <c r="AK133" s="18" t="s">
        <v>2089</v>
      </c>
      <c r="AL133" s="18" t="s">
        <v>2090</v>
      </c>
      <c r="AM133" s="18" t="s">
        <v>2091</v>
      </c>
      <c r="AN133" s="18" t="s">
        <v>2092</v>
      </c>
      <c r="AO133" s="18" t="s">
        <v>2076</v>
      </c>
      <c r="AP133" s="18" t="s">
        <v>2076</v>
      </c>
      <c r="AQ133" s="18" t="s">
        <v>2076</v>
      </c>
      <c r="AR133" s="18" t="s">
        <v>2076</v>
      </c>
      <c r="AS133" s="18" t="s">
        <v>2076</v>
      </c>
      <c r="AT133" s="18" t="s">
        <v>2076</v>
      </c>
      <c r="AU133" s="18">
        <f>COUNTIF(Offers!$B$14:$B$2024,A133)</f>
        <v>1</v>
      </c>
      <c r="AV133" s="19">
        <f>_xlfn.MINIFS(Offers!$Q$14:$Q$2024,Offers!$B$14:$B$2024,A133)</f>
        <v>27.99</v>
      </c>
      <c r="AW133" s="18">
        <f>COUNTIFS(Offers!$B$14:$B$2024,A133,Offers!$L$14:$L$2024,"&lt;&gt;New")</f>
        <v>0</v>
      </c>
    </row>
    <row r="134" spans="1:49" ht="15.75" customHeight="1" x14ac:dyDescent="0.35">
      <c r="A134" s="45" t="s">
        <v>2798</v>
      </c>
      <c r="B134" s="45" t="s">
        <v>225</v>
      </c>
      <c r="C134" s="45" t="s">
        <v>6</v>
      </c>
      <c r="D134" s="45" t="s">
        <v>2094</v>
      </c>
      <c r="E134" s="46" t="s">
        <v>228</v>
      </c>
      <c r="F134" s="47">
        <v>83.99</v>
      </c>
      <c r="G134" s="45" t="s">
        <v>2799</v>
      </c>
      <c r="H134" s="45" t="s">
        <v>53</v>
      </c>
      <c r="I134" s="45" t="s">
        <v>2112</v>
      </c>
      <c r="J134" s="45" t="s">
        <v>2076</v>
      </c>
      <c r="K134" s="45" t="s">
        <v>2076</v>
      </c>
      <c r="L134" s="45" t="s">
        <v>2076</v>
      </c>
      <c r="M134" s="45" t="s">
        <v>2076</v>
      </c>
      <c r="N134" s="45" t="s">
        <v>2113</v>
      </c>
      <c r="O134" s="45" t="s">
        <v>2076</v>
      </c>
      <c r="P134" s="45">
        <v>8</v>
      </c>
      <c r="Q134" s="48">
        <v>12</v>
      </c>
      <c r="R134" s="45" t="s">
        <v>2800</v>
      </c>
      <c r="S134" s="45" t="s">
        <v>2130</v>
      </c>
      <c r="T134" t="s">
        <v>2080</v>
      </c>
      <c r="U134">
        <v>15</v>
      </c>
      <c r="V134" s="49">
        <v>96.99</v>
      </c>
      <c r="W134" t="s">
        <v>2176</v>
      </c>
      <c r="X134" t="s">
        <v>2076</v>
      </c>
      <c r="Y134" t="s">
        <v>2076</v>
      </c>
      <c r="Z134" t="s">
        <v>2076</v>
      </c>
      <c r="AA134" t="s">
        <v>2076</v>
      </c>
      <c r="AB134" s="18" t="s">
        <v>2801</v>
      </c>
      <c r="AC134" s="18" t="s">
        <v>2802</v>
      </c>
      <c r="AD134" s="18" t="s">
        <v>2147</v>
      </c>
      <c r="AE134" s="18" t="s">
        <v>2085</v>
      </c>
      <c r="AF134" s="52" t="s">
        <v>2024</v>
      </c>
      <c r="AG134" s="18" t="s">
        <v>2086</v>
      </c>
      <c r="AH134" s="19">
        <v>98.99</v>
      </c>
      <c r="AI134" s="18" t="s">
        <v>2087</v>
      </c>
      <c r="AJ134" s="18" t="s">
        <v>2134</v>
      </c>
      <c r="AK134" s="18" t="s">
        <v>2122</v>
      </c>
      <c r="AL134" s="18" t="s">
        <v>2135</v>
      </c>
      <c r="AM134" s="18" t="s">
        <v>2124</v>
      </c>
      <c r="AN134" s="18" t="s">
        <v>2125</v>
      </c>
      <c r="AO134" s="18" t="s">
        <v>2076</v>
      </c>
      <c r="AP134" s="18" t="s">
        <v>2076</v>
      </c>
      <c r="AQ134" s="18" t="s">
        <v>2076</v>
      </c>
      <c r="AR134" s="18" t="s">
        <v>2076</v>
      </c>
      <c r="AS134" s="18" t="s">
        <v>2076</v>
      </c>
      <c r="AT134" s="18" t="s">
        <v>2076</v>
      </c>
      <c r="AU134" s="18">
        <f>COUNTIF(Offers!$B$14:$B$2024,A134)</f>
        <v>3</v>
      </c>
      <c r="AV134" s="19">
        <f>_xlfn.MINIFS(Offers!$Q$14:$Q$2024,Offers!$B$14:$B$2024,A134)</f>
        <v>54.99</v>
      </c>
      <c r="AW134" s="18">
        <f>COUNTIFS(Offers!$B$14:$B$2024,A134,Offers!$L$14:$L$2024,"&lt;&gt;New")</f>
        <v>2</v>
      </c>
    </row>
    <row r="135" spans="1:49" ht="15.75" customHeight="1" x14ac:dyDescent="0.35">
      <c r="A135" s="45" t="s">
        <v>2803</v>
      </c>
      <c r="B135" s="45" t="s">
        <v>225</v>
      </c>
      <c r="C135" s="45" t="s">
        <v>6</v>
      </c>
      <c r="D135" s="45" t="s">
        <v>2094</v>
      </c>
      <c r="E135" s="46" t="s">
        <v>229</v>
      </c>
      <c r="F135" s="47">
        <v>145.99</v>
      </c>
      <c r="G135" s="45" t="s">
        <v>2804</v>
      </c>
      <c r="H135" s="45" t="s">
        <v>53</v>
      </c>
      <c r="I135" s="45" t="s">
        <v>2112</v>
      </c>
      <c r="J135" s="45" t="s">
        <v>2076</v>
      </c>
      <c r="K135" s="45" t="s">
        <v>2076</v>
      </c>
      <c r="L135" s="45" t="s">
        <v>2076</v>
      </c>
      <c r="M135" s="45" t="s">
        <v>2076</v>
      </c>
      <c r="N135" s="45" t="s">
        <v>2113</v>
      </c>
      <c r="O135" s="45" t="s">
        <v>2076</v>
      </c>
      <c r="P135" s="45">
        <v>7</v>
      </c>
      <c r="Q135" s="48">
        <v>5</v>
      </c>
      <c r="R135" s="45" t="s">
        <v>2805</v>
      </c>
      <c r="S135" s="45" t="s">
        <v>2115</v>
      </c>
      <c r="T135" t="s">
        <v>2080</v>
      </c>
      <c r="U135">
        <v>15</v>
      </c>
      <c r="V135" s="49">
        <v>165.99</v>
      </c>
      <c r="W135" t="s">
        <v>2292</v>
      </c>
      <c r="X135" t="s">
        <v>2076</v>
      </c>
      <c r="Y135" t="s">
        <v>2076</v>
      </c>
      <c r="Z135" t="s">
        <v>2076</v>
      </c>
      <c r="AA135" t="s">
        <v>2076</v>
      </c>
      <c r="AB135" s="18" t="s">
        <v>2806</v>
      </c>
      <c r="AC135" s="18" t="s">
        <v>2807</v>
      </c>
      <c r="AD135" s="18" t="s">
        <v>2147</v>
      </c>
      <c r="AE135" s="18" t="s">
        <v>2085</v>
      </c>
      <c r="AF135" s="51" t="s">
        <v>2025</v>
      </c>
      <c r="AG135" s="18" t="s">
        <v>2086</v>
      </c>
      <c r="AH135" s="19">
        <v>165.99</v>
      </c>
      <c r="AI135" s="18" t="s">
        <v>2087</v>
      </c>
      <c r="AJ135" s="18" t="s">
        <v>2121</v>
      </c>
      <c r="AK135" s="18" t="s">
        <v>2122</v>
      </c>
      <c r="AL135" s="18" t="s">
        <v>2123</v>
      </c>
      <c r="AM135" s="18" t="s">
        <v>2124</v>
      </c>
      <c r="AN135" s="18" t="s">
        <v>2125</v>
      </c>
      <c r="AO135" s="18" t="s">
        <v>2076</v>
      </c>
      <c r="AP135" s="18" t="s">
        <v>2076</v>
      </c>
      <c r="AQ135" s="18" t="s">
        <v>2076</v>
      </c>
      <c r="AR135" s="18" t="s">
        <v>2076</v>
      </c>
      <c r="AS135" s="18" t="s">
        <v>2076</v>
      </c>
      <c r="AT135" s="18" t="s">
        <v>2076</v>
      </c>
      <c r="AU135" s="18">
        <f>COUNTIF(Offers!$B$14:$B$2024,A135)</f>
        <v>1</v>
      </c>
      <c r="AV135" s="19">
        <f>_xlfn.MINIFS(Offers!$Q$14:$Q$2024,Offers!$B$14:$B$2024,A135)</f>
        <v>145.99</v>
      </c>
      <c r="AW135" s="18">
        <f>COUNTIFS(Offers!$B$14:$B$2024,A135,Offers!$L$14:$L$2024,"&lt;&gt;New")</f>
        <v>0</v>
      </c>
    </row>
    <row r="136" spans="1:49" ht="15.75" customHeight="1" x14ac:dyDescent="0.35">
      <c r="A136" s="45" t="s">
        <v>2808</v>
      </c>
      <c r="B136" s="45" t="s">
        <v>225</v>
      </c>
      <c r="C136" s="45" t="s">
        <v>6</v>
      </c>
      <c r="D136" s="45" t="s">
        <v>2073</v>
      </c>
      <c r="E136" s="46" t="s">
        <v>230</v>
      </c>
      <c r="F136" s="47">
        <v>164.99</v>
      </c>
      <c r="G136" s="45" t="s">
        <v>2809</v>
      </c>
      <c r="H136" s="45" t="s">
        <v>53</v>
      </c>
      <c r="I136" s="45" t="s">
        <v>2140</v>
      </c>
      <c r="J136" s="45" t="s">
        <v>2076</v>
      </c>
      <c r="K136" s="45" t="s">
        <v>2076</v>
      </c>
      <c r="L136" s="45" t="s">
        <v>2076</v>
      </c>
      <c r="M136" s="45" t="s">
        <v>2076</v>
      </c>
      <c r="N136" s="45" t="s">
        <v>2205</v>
      </c>
      <c r="O136" s="45" t="s">
        <v>2076</v>
      </c>
      <c r="P136" s="45">
        <v>37</v>
      </c>
      <c r="Q136" s="48">
        <v>188</v>
      </c>
      <c r="R136" s="45" t="s">
        <v>2810</v>
      </c>
      <c r="S136" s="45" t="s">
        <v>2207</v>
      </c>
      <c r="T136" t="s">
        <v>2080</v>
      </c>
      <c r="U136">
        <v>15</v>
      </c>
      <c r="V136" s="49">
        <v>178.99</v>
      </c>
      <c r="W136" t="s">
        <v>2655</v>
      </c>
      <c r="X136" t="s">
        <v>2076</v>
      </c>
      <c r="Y136" t="s">
        <v>2076</v>
      </c>
      <c r="Z136" t="s">
        <v>2076</v>
      </c>
      <c r="AA136" t="s">
        <v>2076</v>
      </c>
      <c r="AB136" s="18" t="s">
        <v>2811</v>
      </c>
      <c r="AC136" s="18" t="s">
        <v>2812</v>
      </c>
      <c r="AD136" s="18" t="s">
        <v>2224</v>
      </c>
      <c r="AE136" s="18" t="s">
        <v>2105</v>
      </c>
      <c r="AF136" s="51" t="s">
        <v>2025</v>
      </c>
      <c r="AG136" s="18" t="s">
        <v>2086</v>
      </c>
      <c r="AH136" s="19">
        <v>188.99</v>
      </c>
      <c r="AI136" s="18" t="s">
        <v>2087</v>
      </c>
      <c r="AJ136" s="18" t="s">
        <v>2121</v>
      </c>
      <c r="AK136" s="18" t="s">
        <v>2122</v>
      </c>
      <c r="AL136" s="18" t="s">
        <v>2212</v>
      </c>
      <c r="AM136" s="18" t="s">
        <v>2124</v>
      </c>
      <c r="AN136" s="18" t="s">
        <v>2092</v>
      </c>
      <c r="AO136" s="18" t="s">
        <v>2076</v>
      </c>
      <c r="AP136" s="18" t="s">
        <v>2076</v>
      </c>
      <c r="AQ136" s="18" t="s">
        <v>2076</v>
      </c>
      <c r="AR136" s="18" t="s">
        <v>2076</v>
      </c>
      <c r="AS136" s="18" t="s">
        <v>2076</v>
      </c>
      <c r="AT136" s="18" t="s">
        <v>2076</v>
      </c>
      <c r="AU136" s="18">
        <f>COUNTIF(Offers!$B$14:$B$2024,A136)</f>
        <v>2</v>
      </c>
      <c r="AV136" s="19">
        <f>_xlfn.MINIFS(Offers!$Q$14:$Q$2024,Offers!$B$14:$B$2024,A136)</f>
        <v>146.99</v>
      </c>
      <c r="AW136" s="18">
        <f>COUNTIFS(Offers!$B$14:$B$2024,A136,Offers!$L$14:$L$2024,"&lt;&gt;New")</f>
        <v>1</v>
      </c>
    </row>
    <row r="137" spans="1:49" ht="15.75" customHeight="1" x14ac:dyDescent="0.35">
      <c r="A137" s="45" t="s">
        <v>2813</v>
      </c>
      <c r="B137" s="45" t="s">
        <v>225</v>
      </c>
      <c r="C137" s="45" t="s">
        <v>6</v>
      </c>
      <c r="D137" s="45" t="s">
        <v>2073</v>
      </c>
      <c r="E137" s="46" t="s">
        <v>231</v>
      </c>
      <c r="F137" s="47">
        <v>175.99</v>
      </c>
      <c r="G137" s="45" t="s">
        <v>2814</v>
      </c>
      <c r="H137" s="45" t="s">
        <v>53</v>
      </c>
      <c r="I137" s="45" t="s">
        <v>2096</v>
      </c>
      <c r="J137" s="45" t="s">
        <v>2076</v>
      </c>
      <c r="K137" s="45" t="s">
        <v>2076</v>
      </c>
      <c r="L137" s="45" t="s">
        <v>2076</v>
      </c>
      <c r="M137" s="45" t="s">
        <v>2076</v>
      </c>
      <c r="N137" s="45" t="s">
        <v>2184</v>
      </c>
      <c r="O137" s="45" t="s">
        <v>2076</v>
      </c>
      <c r="P137" s="45" t="s">
        <v>2076</v>
      </c>
      <c r="Q137" s="48">
        <v>358</v>
      </c>
      <c r="R137" s="45" t="s">
        <v>2815</v>
      </c>
      <c r="S137" s="45" t="s">
        <v>2186</v>
      </c>
      <c r="T137" t="s">
        <v>2100</v>
      </c>
      <c r="U137">
        <v>15</v>
      </c>
      <c r="V137" s="49">
        <v>199.99</v>
      </c>
      <c r="W137" t="s">
        <v>2304</v>
      </c>
      <c r="X137" t="s">
        <v>2076</v>
      </c>
      <c r="Y137" t="s">
        <v>2076</v>
      </c>
      <c r="Z137" t="s">
        <v>2076</v>
      </c>
      <c r="AA137" t="s">
        <v>2076</v>
      </c>
      <c r="AB137" s="18" t="s">
        <v>2816</v>
      </c>
      <c r="AC137" s="18" t="s">
        <v>2817</v>
      </c>
      <c r="AD137" s="18" t="s">
        <v>2268</v>
      </c>
      <c r="AE137" s="18" t="s">
        <v>2085</v>
      </c>
      <c r="AF137" s="52" t="s">
        <v>2024</v>
      </c>
      <c r="AG137" s="18" t="s">
        <v>2086</v>
      </c>
      <c r="AH137" s="19">
        <v>199.99</v>
      </c>
      <c r="AI137" s="18" t="s">
        <v>2087</v>
      </c>
      <c r="AJ137" s="18" t="s">
        <v>2107</v>
      </c>
      <c r="AK137" s="18" t="s">
        <v>2108</v>
      </c>
      <c r="AL137" s="18" t="s">
        <v>2149</v>
      </c>
      <c r="AM137" s="18" t="s">
        <v>2088</v>
      </c>
      <c r="AN137" s="18" t="s">
        <v>2092</v>
      </c>
      <c r="AO137" s="18" t="s">
        <v>2076</v>
      </c>
      <c r="AP137" s="18" t="s">
        <v>2076</v>
      </c>
      <c r="AQ137" s="18" t="s">
        <v>2076</v>
      </c>
      <c r="AR137" s="18" t="s">
        <v>2076</v>
      </c>
      <c r="AS137" s="18" t="s">
        <v>2076</v>
      </c>
      <c r="AT137" s="18" t="s">
        <v>2076</v>
      </c>
      <c r="AU137" s="18">
        <f>COUNTIF(Offers!$B$14:$B$2024,A137)</f>
        <v>1</v>
      </c>
      <c r="AV137" s="19">
        <f>_xlfn.MINIFS(Offers!$Q$14:$Q$2024,Offers!$B$14:$B$2024,A137)</f>
        <v>175.99</v>
      </c>
      <c r="AW137" s="18">
        <f>COUNTIFS(Offers!$B$14:$B$2024,A137,Offers!$L$14:$L$2024,"&lt;&gt;New")</f>
        <v>0</v>
      </c>
    </row>
    <row r="138" spans="1:49" ht="15.75" customHeight="1" x14ac:dyDescent="0.35">
      <c r="A138" s="45" t="s">
        <v>2818</v>
      </c>
      <c r="B138" s="45" t="s">
        <v>225</v>
      </c>
      <c r="C138" s="45" t="s">
        <v>6</v>
      </c>
      <c r="D138" s="45" t="s">
        <v>2073</v>
      </c>
      <c r="E138" s="46" t="s">
        <v>232</v>
      </c>
      <c r="F138" s="47">
        <v>180.99</v>
      </c>
      <c r="G138" s="45" t="s">
        <v>2819</v>
      </c>
      <c r="H138" s="45" t="s">
        <v>53</v>
      </c>
      <c r="I138" s="45" t="s">
        <v>2140</v>
      </c>
      <c r="J138" s="45" t="s">
        <v>2076</v>
      </c>
      <c r="K138" s="45" t="s">
        <v>2076</v>
      </c>
      <c r="L138" s="45" t="s">
        <v>2076</v>
      </c>
      <c r="M138" s="45" t="s">
        <v>2076</v>
      </c>
      <c r="N138" s="45" t="s">
        <v>2165</v>
      </c>
      <c r="O138" s="45" t="s">
        <v>2076</v>
      </c>
      <c r="P138" s="45">
        <v>33</v>
      </c>
      <c r="Q138" s="48">
        <v>259</v>
      </c>
      <c r="R138" s="45" t="s">
        <v>2820</v>
      </c>
      <c r="S138" s="45" t="s">
        <v>2167</v>
      </c>
      <c r="T138" t="s">
        <v>2080</v>
      </c>
      <c r="U138">
        <v>15</v>
      </c>
      <c r="V138" s="49">
        <v>197.99</v>
      </c>
      <c r="W138" t="s">
        <v>2298</v>
      </c>
      <c r="X138" t="s">
        <v>2076</v>
      </c>
      <c r="Y138" t="s">
        <v>2076</v>
      </c>
      <c r="Z138" t="s">
        <v>2076</v>
      </c>
      <c r="AA138" t="s">
        <v>2076</v>
      </c>
      <c r="AB138" s="18" t="s">
        <v>2821</v>
      </c>
      <c r="AC138" s="18" t="s">
        <v>2822</v>
      </c>
      <c r="AD138" s="18" t="s">
        <v>2268</v>
      </c>
      <c r="AE138" s="18" t="s">
        <v>2105</v>
      </c>
      <c r="AF138" s="52" t="s">
        <v>2024</v>
      </c>
      <c r="AG138" s="18" t="s">
        <v>2086</v>
      </c>
      <c r="AH138" s="19">
        <v>200.99</v>
      </c>
      <c r="AI138" s="18" t="s">
        <v>2087</v>
      </c>
      <c r="AJ138" s="18" t="s">
        <v>2121</v>
      </c>
      <c r="AK138" s="18" t="s">
        <v>2122</v>
      </c>
      <c r="AL138" s="18" t="s">
        <v>2090</v>
      </c>
      <c r="AM138" s="18" t="s">
        <v>2124</v>
      </c>
      <c r="AN138" s="18" t="s">
        <v>2092</v>
      </c>
      <c r="AO138" s="18" t="s">
        <v>2076</v>
      </c>
      <c r="AP138" s="18" t="s">
        <v>2076</v>
      </c>
      <c r="AQ138" s="18" t="s">
        <v>2076</v>
      </c>
      <c r="AR138" s="18" t="s">
        <v>2076</v>
      </c>
      <c r="AS138" s="18" t="s">
        <v>2076</v>
      </c>
      <c r="AT138" s="18" t="s">
        <v>2076</v>
      </c>
      <c r="AU138" s="18">
        <f>COUNTIF(Offers!$B$14:$B$2024,A138)</f>
        <v>1</v>
      </c>
      <c r="AV138" s="19">
        <f>_xlfn.MINIFS(Offers!$Q$14:$Q$2024,Offers!$B$14:$B$2024,A138)</f>
        <v>180.99</v>
      </c>
      <c r="AW138" s="18">
        <f>COUNTIFS(Offers!$B$14:$B$2024,A138,Offers!$L$14:$L$2024,"&lt;&gt;New")</f>
        <v>0</v>
      </c>
    </row>
    <row r="139" spans="1:49" ht="15.75" customHeight="1" x14ac:dyDescent="0.35">
      <c r="A139" s="45" t="s">
        <v>2823</v>
      </c>
      <c r="B139" s="45" t="s">
        <v>225</v>
      </c>
      <c r="C139" s="45" t="s">
        <v>6</v>
      </c>
      <c r="D139" s="45" t="s">
        <v>2094</v>
      </c>
      <c r="E139" s="46" t="s">
        <v>233</v>
      </c>
      <c r="F139" s="47">
        <v>197.99</v>
      </c>
      <c r="G139" s="45" t="s">
        <v>2824</v>
      </c>
      <c r="H139" s="45" t="s">
        <v>53</v>
      </c>
      <c r="I139" s="45" t="s">
        <v>2140</v>
      </c>
      <c r="J139" s="45" t="s">
        <v>2076</v>
      </c>
      <c r="K139" s="45" t="s">
        <v>2076</v>
      </c>
      <c r="L139" s="45" t="s">
        <v>2076</v>
      </c>
      <c r="M139" s="45" t="s">
        <v>2076</v>
      </c>
      <c r="N139" s="45" t="s">
        <v>2113</v>
      </c>
      <c r="O139" s="45" t="s">
        <v>2076</v>
      </c>
      <c r="P139" s="45">
        <v>9</v>
      </c>
      <c r="Q139" s="48">
        <v>2</v>
      </c>
      <c r="R139" s="45" t="s">
        <v>2825</v>
      </c>
      <c r="S139" s="45" t="s">
        <v>2251</v>
      </c>
      <c r="T139" t="s">
        <v>2116</v>
      </c>
      <c r="U139">
        <v>15</v>
      </c>
      <c r="V139" s="49">
        <v>221.99</v>
      </c>
      <c r="W139" t="s">
        <v>2350</v>
      </c>
      <c r="X139" t="s">
        <v>2076</v>
      </c>
      <c r="Y139" t="s">
        <v>2076</v>
      </c>
      <c r="Z139" t="s">
        <v>2076</v>
      </c>
      <c r="AA139" t="s">
        <v>2076</v>
      </c>
      <c r="AB139" s="18" t="s">
        <v>2801</v>
      </c>
      <c r="AC139" s="18" t="s">
        <v>2826</v>
      </c>
      <c r="AD139" s="18" t="s">
        <v>2268</v>
      </c>
      <c r="AE139" s="18" t="s">
        <v>2085</v>
      </c>
      <c r="AF139" s="51" t="s">
        <v>2025</v>
      </c>
      <c r="AG139" s="18" t="s">
        <v>2086</v>
      </c>
      <c r="AH139" s="19">
        <v>221.99</v>
      </c>
      <c r="AI139" s="18" t="s">
        <v>2087</v>
      </c>
      <c r="AJ139" s="18" t="s">
        <v>2255</v>
      </c>
      <c r="AK139" s="18" t="s">
        <v>2122</v>
      </c>
      <c r="AL139" s="18" t="s">
        <v>2256</v>
      </c>
      <c r="AM139" s="18" t="s">
        <v>2088</v>
      </c>
      <c r="AN139" s="18" t="s">
        <v>2092</v>
      </c>
      <c r="AO139" s="18" t="s">
        <v>2076</v>
      </c>
      <c r="AP139" s="18" t="s">
        <v>2076</v>
      </c>
      <c r="AQ139" s="18" t="s">
        <v>2076</v>
      </c>
      <c r="AR139" s="18" t="s">
        <v>2076</v>
      </c>
      <c r="AS139" s="18" t="s">
        <v>2076</v>
      </c>
      <c r="AT139" s="18" t="s">
        <v>2076</v>
      </c>
      <c r="AU139" s="18">
        <f>COUNTIF(Offers!$B$14:$B$2024,A139)</f>
        <v>1</v>
      </c>
      <c r="AV139" s="19">
        <f>_xlfn.MINIFS(Offers!$Q$14:$Q$2024,Offers!$B$14:$B$2024,A139)</f>
        <v>197.99</v>
      </c>
      <c r="AW139" s="18">
        <f>COUNTIFS(Offers!$B$14:$B$2024,A139,Offers!$L$14:$L$2024,"&lt;&gt;New")</f>
        <v>0</v>
      </c>
    </row>
    <row r="140" spans="1:49" ht="15.75" customHeight="1" x14ac:dyDescent="0.35">
      <c r="A140" s="45" t="s">
        <v>2827</v>
      </c>
      <c r="B140" s="45" t="s">
        <v>225</v>
      </c>
      <c r="C140" s="45" t="s">
        <v>6</v>
      </c>
      <c r="D140" s="45" t="s">
        <v>2138</v>
      </c>
      <c r="E140" s="46" t="s">
        <v>234</v>
      </c>
      <c r="F140" s="47">
        <v>242.99</v>
      </c>
      <c r="G140" s="45" t="s">
        <v>2828</v>
      </c>
      <c r="H140" s="45" t="s">
        <v>53</v>
      </c>
      <c r="I140" s="45" t="s">
        <v>2140</v>
      </c>
      <c r="J140" s="45" t="s">
        <v>2076</v>
      </c>
      <c r="K140" s="45" t="s">
        <v>2076</v>
      </c>
      <c r="L140" s="45" t="s">
        <v>2076</v>
      </c>
      <c r="M140" s="45" t="s">
        <v>2076</v>
      </c>
      <c r="N140" s="45" t="s">
        <v>2141</v>
      </c>
      <c r="O140" s="45" t="s">
        <v>2076</v>
      </c>
      <c r="P140" s="45">
        <v>59</v>
      </c>
      <c r="Q140" s="48">
        <v>348</v>
      </c>
      <c r="R140" s="45" t="s">
        <v>2829</v>
      </c>
      <c r="S140" s="45" t="s">
        <v>2143</v>
      </c>
      <c r="T140" t="s">
        <v>2080</v>
      </c>
      <c r="U140">
        <v>15</v>
      </c>
      <c r="V140" s="49">
        <v>256.99</v>
      </c>
      <c r="W140" t="s">
        <v>2176</v>
      </c>
      <c r="X140" t="s">
        <v>2076</v>
      </c>
      <c r="Y140" t="s">
        <v>2076</v>
      </c>
      <c r="Z140" t="s">
        <v>2076</v>
      </c>
      <c r="AA140" t="s">
        <v>2076</v>
      </c>
      <c r="AB140" s="18" t="s">
        <v>2830</v>
      </c>
      <c r="AC140" s="18" t="s">
        <v>2831</v>
      </c>
      <c r="AD140" s="18" t="s">
        <v>2120</v>
      </c>
      <c r="AE140" s="18" t="s">
        <v>2085</v>
      </c>
      <c r="AF140" s="51" t="s">
        <v>2025</v>
      </c>
      <c r="AG140" s="18" t="s">
        <v>2086</v>
      </c>
      <c r="AH140" s="19">
        <v>268.99</v>
      </c>
      <c r="AI140" s="18" t="s">
        <v>2087</v>
      </c>
      <c r="AJ140" s="18" t="s">
        <v>2121</v>
      </c>
      <c r="AK140" s="18" t="s">
        <v>2317</v>
      </c>
      <c r="AL140" s="18" t="s">
        <v>2149</v>
      </c>
      <c r="AM140" s="18" t="s">
        <v>2318</v>
      </c>
      <c r="AN140" s="18" t="s">
        <v>2092</v>
      </c>
      <c r="AO140" s="18" t="s">
        <v>2076</v>
      </c>
      <c r="AP140" s="18" t="s">
        <v>2076</v>
      </c>
      <c r="AQ140" s="18" t="s">
        <v>2076</v>
      </c>
      <c r="AR140" s="18" t="s">
        <v>2076</v>
      </c>
      <c r="AS140" s="18" t="s">
        <v>2076</v>
      </c>
      <c r="AT140" s="18" t="s">
        <v>2076</v>
      </c>
      <c r="AU140" s="18">
        <f>COUNTIF(Offers!$B$14:$B$2024,A140)</f>
        <v>1</v>
      </c>
      <c r="AV140" s="19">
        <f>_xlfn.MINIFS(Offers!$Q$14:$Q$2024,Offers!$B$14:$B$2024,A140)</f>
        <v>242.99</v>
      </c>
      <c r="AW140" s="18">
        <f>COUNTIFS(Offers!$B$14:$B$2024,A140,Offers!$L$14:$L$2024,"&lt;&gt;New")</f>
        <v>0</v>
      </c>
    </row>
    <row r="141" spans="1:49" ht="15.75" customHeight="1" x14ac:dyDescent="0.35">
      <c r="A141" s="45" t="s">
        <v>2832</v>
      </c>
      <c r="B141" s="45" t="s">
        <v>225</v>
      </c>
      <c r="C141" s="45" t="s">
        <v>6</v>
      </c>
      <c r="D141" s="45" t="s">
        <v>2094</v>
      </c>
      <c r="E141" s="46" t="s">
        <v>235</v>
      </c>
      <c r="F141" s="47">
        <v>289.99</v>
      </c>
      <c r="G141" s="45" t="s">
        <v>2833</v>
      </c>
      <c r="H141" s="45" t="s">
        <v>53</v>
      </c>
      <c r="I141" s="45" t="s">
        <v>2112</v>
      </c>
      <c r="J141" s="45" t="s">
        <v>2076</v>
      </c>
      <c r="K141" s="45" t="s">
        <v>2076</v>
      </c>
      <c r="L141" s="45" t="s">
        <v>2076</v>
      </c>
      <c r="M141" s="45" t="s">
        <v>2076</v>
      </c>
      <c r="N141" s="45" t="s">
        <v>2113</v>
      </c>
      <c r="O141" s="45" t="s">
        <v>2076</v>
      </c>
      <c r="P141" s="45">
        <v>10</v>
      </c>
      <c r="Q141" s="48">
        <v>7</v>
      </c>
      <c r="R141" s="45" t="s">
        <v>2834</v>
      </c>
      <c r="S141" s="45" t="s">
        <v>2175</v>
      </c>
      <c r="T141" t="s">
        <v>2080</v>
      </c>
      <c r="U141">
        <v>15</v>
      </c>
      <c r="V141" s="49">
        <v>310.99</v>
      </c>
      <c r="W141" t="s">
        <v>2265</v>
      </c>
      <c r="X141" t="s">
        <v>2076</v>
      </c>
      <c r="Y141" t="s">
        <v>2076</v>
      </c>
      <c r="Z141" t="s">
        <v>2076</v>
      </c>
      <c r="AA141" t="s">
        <v>2076</v>
      </c>
      <c r="AB141" s="18" t="s">
        <v>2835</v>
      </c>
      <c r="AC141" s="18" t="s">
        <v>2836</v>
      </c>
      <c r="AD141" s="18" t="s">
        <v>2254</v>
      </c>
      <c r="AE141" s="18" t="s">
        <v>2085</v>
      </c>
      <c r="AF141" s="54" t="s">
        <v>2027</v>
      </c>
      <c r="AG141" s="18" t="s">
        <v>2086</v>
      </c>
      <c r="AH141" s="19">
        <v>310.99</v>
      </c>
      <c r="AI141" s="18" t="s">
        <v>2087</v>
      </c>
      <c r="AJ141" s="18" t="s">
        <v>2121</v>
      </c>
      <c r="AK141" s="18" t="s">
        <v>2181</v>
      </c>
      <c r="AL141" s="18" t="s">
        <v>2182</v>
      </c>
      <c r="AM141" s="18" t="s">
        <v>2161</v>
      </c>
      <c r="AN141" s="18" t="s">
        <v>2125</v>
      </c>
      <c r="AO141" s="18" t="s">
        <v>2076</v>
      </c>
      <c r="AP141" s="18" t="s">
        <v>2076</v>
      </c>
      <c r="AQ141" s="18" t="s">
        <v>2076</v>
      </c>
      <c r="AR141" s="18" t="s">
        <v>2076</v>
      </c>
      <c r="AS141" s="18" t="s">
        <v>2076</v>
      </c>
      <c r="AT141" s="18" t="s">
        <v>2076</v>
      </c>
      <c r="AU141" s="18">
        <f>COUNTIF(Offers!$B$14:$B$2024,A141)</f>
        <v>1</v>
      </c>
      <c r="AV141" s="19">
        <f>_xlfn.MINIFS(Offers!$Q$14:$Q$2024,Offers!$B$14:$B$2024,A141)</f>
        <v>289.99</v>
      </c>
      <c r="AW141" s="18">
        <f>COUNTIFS(Offers!$B$14:$B$2024,A141,Offers!$L$14:$L$2024,"&lt;&gt;New")</f>
        <v>0</v>
      </c>
    </row>
    <row r="142" spans="1:49" ht="15.75" customHeight="1" x14ac:dyDescent="0.35">
      <c r="A142" s="45" t="s">
        <v>2837</v>
      </c>
      <c r="B142" s="45" t="s">
        <v>225</v>
      </c>
      <c r="C142" s="45" t="s">
        <v>6</v>
      </c>
      <c r="D142" s="45" t="s">
        <v>2073</v>
      </c>
      <c r="E142" s="46" t="s">
        <v>236</v>
      </c>
      <c r="F142" s="47">
        <v>975.99</v>
      </c>
      <c r="G142" s="45" t="s">
        <v>2838</v>
      </c>
      <c r="H142" s="45" t="s">
        <v>53</v>
      </c>
      <c r="I142" s="45" t="s">
        <v>2096</v>
      </c>
      <c r="J142" s="45" t="s">
        <v>2076</v>
      </c>
      <c r="K142" s="45" t="s">
        <v>2076</v>
      </c>
      <c r="L142" s="45" t="s">
        <v>2076</v>
      </c>
      <c r="M142" s="45" t="s">
        <v>2076</v>
      </c>
      <c r="N142" s="45" t="s">
        <v>2191</v>
      </c>
      <c r="O142" s="45" t="s">
        <v>2076</v>
      </c>
      <c r="P142" s="45" t="s">
        <v>2076</v>
      </c>
      <c r="Q142" s="48">
        <v>545</v>
      </c>
      <c r="R142" s="45" t="s">
        <v>2839</v>
      </c>
      <c r="S142" s="45" t="s">
        <v>2193</v>
      </c>
      <c r="T142" t="s">
        <v>2080</v>
      </c>
      <c r="U142">
        <v>15</v>
      </c>
      <c r="V142" s="49">
        <v>1100.99</v>
      </c>
      <c r="W142" t="s">
        <v>2409</v>
      </c>
      <c r="X142" t="s">
        <v>2076</v>
      </c>
      <c r="Y142" t="s">
        <v>2076</v>
      </c>
      <c r="Z142" t="s">
        <v>2076</v>
      </c>
      <c r="AA142" t="s">
        <v>2076</v>
      </c>
      <c r="AB142" s="18" t="s">
        <v>2840</v>
      </c>
      <c r="AC142" s="18" t="s">
        <v>2841</v>
      </c>
      <c r="AD142" s="18" t="s">
        <v>2104</v>
      </c>
      <c r="AE142" s="18" t="s">
        <v>2085</v>
      </c>
      <c r="AF142" s="54" t="s">
        <v>2027</v>
      </c>
      <c r="AG142" s="18" t="s">
        <v>2086</v>
      </c>
      <c r="AH142" s="19">
        <v>1147.99</v>
      </c>
      <c r="AI142" s="18" t="s">
        <v>2087</v>
      </c>
      <c r="AJ142" s="18" t="s">
        <v>2195</v>
      </c>
      <c r="AK142" s="18" t="s">
        <v>2108</v>
      </c>
      <c r="AL142" s="18" t="s">
        <v>2196</v>
      </c>
      <c r="AM142" s="18" t="s">
        <v>2088</v>
      </c>
      <c r="AN142" s="18" t="s">
        <v>2092</v>
      </c>
      <c r="AO142" s="18" t="s">
        <v>2076</v>
      </c>
      <c r="AP142" s="18" t="s">
        <v>2076</v>
      </c>
      <c r="AQ142" s="18" t="s">
        <v>2076</v>
      </c>
      <c r="AR142" s="18" t="s">
        <v>2076</v>
      </c>
      <c r="AS142" s="18" t="s">
        <v>2076</v>
      </c>
      <c r="AT142" s="18" t="s">
        <v>2076</v>
      </c>
      <c r="AU142" s="18">
        <f>COUNTIF(Offers!$B$14:$B$2024,A142)</f>
        <v>1</v>
      </c>
      <c r="AV142" s="19">
        <f>_xlfn.MINIFS(Offers!$Q$14:$Q$2024,Offers!$B$14:$B$2024,A142)</f>
        <v>975.99</v>
      </c>
      <c r="AW142" s="18">
        <f>COUNTIFS(Offers!$B$14:$B$2024,A142,Offers!$L$14:$L$2024,"&lt;&gt;New")</f>
        <v>0</v>
      </c>
    </row>
    <row r="143" spans="1:49" ht="15.75" customHeight="1" x14ac:dyDescent="0.35">
      <c r="A143" s="45" t="s">
        <v>2842</v>
      </c>
      <c r="B143" s="45" t="s">
        <v>237</v>
      </c>
      <c r="C143" s="45" t="s">
        <v>6</v>
      </c>
      <c r="D143" s="45" t="s">
        <v>2073</v>
      </c>
      <c r="E143" s="46" t="s">
        <v>239</v>
      </c>
      <c r="F143" s="47">
        <v>55.99</v>
      </c>
      <c r="G143" s="45" t="s">
        <v>2843</v>
      </c>
      <c r="H143" s="45" t="s">
        <v>53</v>
      </c>
      <c r="I143" s="45" t="s">
        <v>2075</v>
      </c>
      <c r="J143" s="45" t="s">
        <v>2076</v>
      </c>
      <c r="K143" s="45" t="s">
        <v>2076</v>
      </c>
      <c r="L143" s="45" t="s">
        <v>2076</v>
      </c>
      <c r="M143" s="45" t="s">
        <v>2076</v>
      </c>
      <c r="N143" s="45" t="s">
        <v>2077</v>
      </c>
      <c r="O143" s="45" t="s">
        <v>2076</v>
      </c>
      <c r="P143" s="45">
        <v>32</v>
      </c>
      <c r="Q143" s="48">
        <v>110</v>
      </c>
      <c r="R143" s="45" t="s">
        <v>2844</v>
      </c>
      <c r="S143" s="45" t="s">
        <v>2079</v>
      </c>
      <c r="T143" t="s">
        <v>2080</v>
      </c>
      <c r="U143">
        <v>30</v>
      </c>
      <c r="V143" s="49">
        <v>64.989999999999995</v>
      </c>
      <c r="W143" t="s">
        <v>2551</v>
      </c>
      <c r="X143" t="s">
        <v>2076</v>
      </c>
      <c r="Y143" t="s">
        <v>2076</v>
      </c>
      <c r="Z143" t="s">
        <v>2076</v>
      </c>
      <c r="AA143" t="s">
        <v>2076</v>
      </c>
      <c r="AB143" s="18" t="s">
        <v>2845</v>
      </c>
      <c r="AC143" s="18" t="s">
        <v>2846</v>
      </c>
      <c r="AD143" s="18" t="s">
        <v>2120</v>
      </c>
      <c r="AE143" s="18" t="s">
        <v>2085</v>
      </c>
      <c r="AF143" s="55" t="s">
        <v>2023</v>
      </c>
      <c r="AG143" s="18" t="s">
        <v>2086</v>
      </c>
      <c r="AH143" s="19">
        <v>67.989999999999995</v>
      </c>
      <c r="AI143" s="18" t="s">
        <v>2087</v>
      </c>
      <c r="AJ143" s="18" t="s">
        <v>2088</v>
      </c>
      <c r="AK143" s="18" t="s">
        <v>2089</v>
      </c>
      <c r="AL143" s="18" t="s">
        <v>2090</v>
      </c>
      <c r="AM143" s="18" t="s">
        <v>2091</v>
      </c>
      <c r="AN143" s="18" t="s">
        <v>2092</v>
      </c>
      <c r="AO143" s="18" t="s">
        <v>2076</v>
      </c>
      <c r="AP143" s="18" t="s">
        <v>2076</v>
      </c>
      <c r="AQ143" s="18" t="s">
        <v>2076</v>
      </c>
      <c r="AR143" s="18" t="s">
        <v>2076</v>
      </c>
      <c r="AS143" s="18" t="s">
        <v>2076</v>
      </c>
      <c r="AT143" s="18" t="s">
        <v>2076</v>
      </c>
      <c r="AU143" s="18">
        <f>COUNTIF(Offers!$B$14:$B$2024,A143)</f>
        <v>1</v>
      </c>
      <c r="AV143" s="19">
        <f>_xlfn.MINIFS(Offers!$Q$14:$Q$2024,Offers!$B$14:$B$2024,A143)</f>
        <v>55.99</v>
      </c>
      <c r="AW143" s="18">
        <f>COUNTIFS(Offers!$B$14:$B$2024,A143,Offers!$L$14:$L$2024,"&lt;&gt;New")</f>
        <v>0</v>
      </c>
    </row>
    <row r="144" spans="1:49" ht="15.75" customHeight="1" x14ac:dyDescent="0.35">
      <c r="A144" s="45" t="s">
        <v>2847</v>
      </c>
      <c r="B144" s="45" t="s">
        <v>237</v>
      </c>
      <c r="C144" s="45" t="s">
        <v>6</v>
      </c>
      <c r="D144" s="45" t="s">
        <v>2073</v>
      </c>
      <c r="E144" s="46" t="s">
        <v>240</v>
      </c>
      <c r="F144" s="47">
        <v>64.989999999999995</v>
      </c>
      <c r="G144" s="45" t="s">
        <v>2848</v>
      </c>
      <c r="H144" s="45" t="s">
        <v>53</v>
      </c>
      <c r="I144" s="45" t="s">
        <v>2140</v>
      </c>
      <c r="J144" s="45" t="s">
        <v>2076</v>
      </c>
      <c r="K144" s="45" t="s">
        <v>2076</v>
      </c>
      <c r="L144" s="45" t="s">
        <v>2076</v>
      </c>
      <c r="M144" s="45" t="s">
        <v>2076</v>
      </c>
      <c r="N144" s="45" t="s">
        <v>2205</v>
      </c>
      <c r="O144" s="45" t="s">
        <v>2076</v>
      </c>
      <c r="P144" s="45">
        <v>45</v>
      </c>
      <c r="Q144" s="48">
        <v>177</v>
      </c>
      <c r="R144" s="45" t="s">
        <v>2849</v>
      </c>
      <c r="S144" s="45" t="s">
        <v>2207</v>
      </c>
      <c r="T144" t="s">
        <v>2080</v>
      </c>
      <c r="U144">
        <v>30</v>
      </c>
      <c r="V144" s="49">
        <v>67.989999999999995</v>
      </c>
      <c r="W144" t="s">
        <v>2280</v>
      </c>
      <c r="X144" t="s">
        <v>2076</v>
      </c>
      <c r="Y144" t="s">
        <v>2076</v>
      </c>
      <c r="Z144" t="s">
        <v>2076</v>
      </c>
      <c r="AA144" t="s">
        <v>2076</v>
      </c>
      <c r="AB144" s="18" t="s">
        <v>2850</v>
      </c>
      <c r="AC144" s="18" t="s">
        <v>2851</v>
      </c>
      <c r="AD144" s="18" t="s">
        <v>2268</v>
      </c>
      <c r="AE144" s="18" t="s">
        <v>2105</v>
      </c>
      <c r="AF144" s="55" t="s">
        <v>2023</v>
      </c>
      <c r="AG144" s="18" t="s">
        <v>2086</v>
      </c>
      <c r="AH144" s="19">
        <v>70.989999999999995</v>
      </c>
      <c r="AI144" s="18" t="s">
        <v>2087</v>
      </c>
      <c r="AJ144" s="18" t="s">
        <v>2088</v>
      </c>
      <c r="AK144" s="18" t="s">
        <v>2211</v>
      </c>
      <c r="AL144" s="18" t="s">
        <v>2212</v>
      </c>
      <c r="AM144" s="18" t="s">
        <v>2213</v>
      </c>
      <c r="AN144" s="18" t="s">
        <v>2092</v>
      </c>
      <c r="AO144" s="18" t="s">
        <v>2076</v>
      </c>
      <c r="AP144" s="18" t="s">
        <v>2076</v>
      </c>
      <c r="AQ144" s="18" t="s">
        <v>2076</v>
      </c>
      <c r="AR144" s="18" t="s">
        <v>2076</v>
      </c>
      <c r="AS144" s="18" t="s">
        <v>2076</v>
      </c>
      <c r="AT144" s="18" t="s">
        <v>2076</v>
      </c>
      <c r="AU144" s="18">
        <f>COUNTIF(Offers!$B$14:$B$2024,A144)</f>
        <v>1</v>
      </c>
      <c r="AV144" s="19">
        <f>_xlfn.MINIFS(Offers!$Q$14:$Q$2024,Offers!$B$14:$B$2024,A144)</f>
        <v>64.989999999999995</v>
      </c>
      <c r="AW144" s="18">
        <f>COUNTIFS(Offers!$B$14:$B$2024,A144,Offers!$L$14:$L$2024,"&lt;&gt;New")</f>
        <v>0</v>
      </c>
    </row>
    <row r="145" spans="1:49" ht="15.75" customHeight="1" x14ac:dyDescent="0.35">
      <c r="A145" s="45" t="s">
        <v>2852</v>
      </c>
      <c r="B145" s="45" t="s">
        <v>237</v>
      </c>
      <c r="C145" s="45" t="s">
        <v>6</v>
      </c>
      <c r="D145" s="45" t="s">
        <v>2094</v>
      </c>
      <c r="E145" s="46" t="s">
        <v>241</v>
      </c>
      <c r="F145" s="47">
        <v>72.989999999999995</v>
      </c>
      <c r="G145" s="45" t="s">
        <v>2853</v>
      </c>
      <c r="H145" s="45" t="s">
        <v>53</v>
      </c>
      <c r="I145" s="45" t="s">
        <v>2271</v>
      </c>
      <c r="J145" s="45" t="s">
        <v>2076</v>
      </c>
      <c r="K145" s="45" t="s">
        <v>2076</v>
      </c>
      <c r="L145" s="45" t="s">
        <v>2076</v>
      </c>
      <c r="M145" s="45" t="s">
        <v>2076</v>
      </c>
      <c r="N145" s="45" t="s">
        <v>2113</v>
      </c>
      <c r="O145" s="45" t="s">
        <v>2076</v>
      </c>
      <c r="P145" s="45">
        <v>8</v>
      </c>
      <c r="Q145" s="48">
        <v>8</v>
      </c>
      <c r="R145" s="45" t="s">
        <v>2854</v>
      </c>
      <c r="S145" s="45" t="s">
        <v>2115</v>
      </c>
      <c r="T145" t="s">
        <v>2080</v>
      </c>
      <c r="U145">
        <v>30</v>
      </c>
      <c r="V145" s="49">
        <v>77.989999999999995</v>
      </c>
      <c r="W145" t="s">
        <v>2477</v>
      </c>
      <c r="X145" t="s">
        <v>2076</v>
      </c>
      <c r="Y145" t="s">
        <v>2076</v>
      </c>
      <c r="Z145" t="s">
        <v>2076</v>
      </c>
      <c r="AA145" t="s">
        <v>2076</v>
      </c>
      <c r="AB145" s="18" t="s">
        <v>2855</v>
      </c>
      <c r="AC145" s="18" t="s">
        <v>2856</v>
      </c>
      <c r="AD145" s="18" t="s">
        <v>2104</v>
      </c>
      <c r="AE145" s="18" t="s">
        <v>2085</v>
      </c>
      <c r="AF145" s="52" t="s">
        <v>2024</v>
      </c>
      <c r="AG145" s="18" t="s">
        <v>2086</v>
      </c>
      <c r="AH145" s="19">
        <v>77.989999999999995</v>
      </c>
      <c r="AI145" s="18" t="s">
        <v>2087</v>
      </c>
      <c r="AJ145" s="18" t="s">
        <v>2059</v>
      </c>
      <c r="AK145" s="18" t="s">
        <v>2122</v>
      </c>
      <c r="AL145" s="18" t="s">
        <v>2123</v>
      </c>
      <c r="AM145" s="18" t="s">
        <v>2124</v>
      </c>
      <c r="AN145" s="18" t="s">
        <v>2276</v>
      </c>
      <c r="AO145" s="18" t="s">
        <v>2076</v>
      </c>
      <c r="AP145" s="18" t="s">
        <v>2076</v>
      </c>
      <c r="AQ145" s="18" t="s">
        <v>2076</v>
      </c>
      <c r="AR145" s="18" t="s">
        <v>2076</v>
      </c>
      <c r="AS145" s="18" t="s">
        <v>2076</v>
      </c>
      <c r="AT145" s="18" t="s">
        <v>2076</v>
      </c>
      <c r="AU145" s="18">
        <f>COUNTIF(Offers!$B$14:$B$2024,A145)</f>
        <v>1</v>
      </c>
      <c r="AV145" s="19">
        <f>_xlfn.MINIFS(Offers!$Q$14:$Q$2024,Offers!$B$14:$B$2024,A145)</f>
        <v>72.989999999999995</v>
      </c>
      <c r="AW145" s="18">
        <f>COUNTIFS(Offers!$B$14:$B$2024,A145,Offers!$L$14:$L$2024,"&lt;&gt;New")</f>
        <v>0</v>
      </c>
    </row>
    <row r="146" spans="1:49" ht="15.75" customHeight="1" x14ac:dyDescent="0.35">
      <c r="A146" s="45" t="s">
        <v>2857</v>
      </c>
      <c r="B146" s="45" t="s">
        <v>237</v>
      </c>
      <c r="C146" s="45" t="s">
        <v>6</v>
      </c>
      <c r="D146" s="45" t="s">
        <v>2094</v>
      </c>
      <c r="E146" s="46" t="s">
        <v>242</v>
      </c>
      <c r="F146" s="47">
        <v>79.989999999999995</v>
      </c>
      <c r="G146" s="45" t="s">
        <v>2858</v>
      </c>
      <c r="H146" s="45" t="s">
        <v>53</v>
      </c>
      <c r="I146" s="45" t="s">
        <v>2096</v>
      </c>
      <c r="J146" s="45" t="s">
        <v>2076</v>
      </c>
      <c r="K146" s="45" t="s">
        <v>2076</v>
      </c>
      <c r="L146" s="45" t="s">
        <v>2076</v>
      </c>
      <c r="M146" s="45" t="s">
        <v>2076</v>
      </c>
      <c r="N146" s="45" t="s">
        <v>2097</v>
      </c>
      <c r="O146" s="45" t="s">
        <v>2076</v>
      </c>
      <c r="P146" s="45" t="s">
        <v>2076</v>
      </c>
      <c r="Q146" s="48">
        <v>28</v>
      </c>
      <c r="R146" s="45" t="s">
        <v>2859</v>
      </c>
      <c r="S146" s="45" t="s">
        <v>2099</v>
      </c>
      <c r="T146" t="s">
        <v>2080</v>
      </c>
      <c r="U146">
        <v>30</v>
      </c>
      <c r="V146" s="49">
        <v>84.99</v>
      </c>
      <c r="W146" t="s">
        <v>2298</v>
      </c>
      <c r="X146" t="s">
        <v>2076</v>
      </c>
      <c r="Y146" t="s">
        <v>2076</v>
      </c>
      <c r="Z146" t="s">
        <v>2076</v>
      </c>
      <c r="AA146" t="s">
        <v>2076</v>
      </c>
      <c r="AB146" s="18" t="s">
        <v>2860</v>
      </c>
      <c r="AC146" s="18" t="s">
        <v>2861</v>
      </c>
      <c r="AD146" s="18" t="s">
        <v>2084</v>
      </c>
      <c r="AE146" s="18" t="s">
        <v>2085</v>
      </c>
      <c r="AF146" s="55" t="s">
        <v>2023</v>
      </c>
      <c r="AG146" s="18" t="s">
        <v>2086</v>
      </c>
      <c r="AH146" s="19">
        <v>88.99</v>
      </c>
      <c r="AI146" s="18" t="s">
        <v>2087</v>
      </c>
      <c r="AJ146" s="18" t="s">
        <v>2107</v>
      </c>
      <c r="AK146" s="18" t="s">
        <v>2108</v>
      </c>
      <c r="AL146" s="18" t="s">
        <v>2109</v>
      </c>
      <c r="AM146" s="18" t="s">
        <v>2088</v>
      </c>
      <c r="AN146" s="18" t="s">
        <v>2092</v>
      </c>
      <c r="AO146" s="18" t="s">
        <v>2076</v>
      </c>
      <c r="AP146" s="18" t="s">
        <v>2076</v>
      </c>
      <c r="AQ146" s="18" t="s">
        <v>2076</v>
      </c>
      <c r="AR146" s="18" t="s">
        <v>2076</v>
      </c>
      <c r="AS146" s="18" t="s">
        <v>2076</v>
      </c>
      <c r="AT146" s="18" t="s">
        <v>2076</v>
      </c>
      <c r="AU146" s="18">
        <f>COUNTIF(Offers!$B$14:$B$2024,A146)</f>
        <v>1</v>
      </c>
      <c r="AV146" s="19">
        <f>_xlfn.MINIFS(Offers!$Q$14:$Q$2024,Offers!$B$14:$B$2024,A146)</f>
        <v>79.989999999999995</v>
      </c>
      <c r="AW146" s="18">
        <f>COUNTIFS(Offers!$B$14:$B$2024,A146,Offers!$L$14:$L$2024,"&lt;&gt;New")</f>
        <v>0</v>
      </c>
    </row>
    <row r="147" spans="1:49" ht="15.75" customHeight="1" x14ac:dyDescent="0.35">
      <c r="A147" s="45" t="s">
        <v>2862</v>
      </c>
      <c r="B147" s="45" t="s">
        <v>237</v>
      </c>
      <c r="C147" s="45" t="s">
        <v>6</v>
      </c>
      <c r="D147" s="45" t="s">
        <v>2073</v>
      </c>
      <c r="E147" s="46" t="s">
        <v>243</v>
      </c>
      <c r="F147" s="47">
        <v>127.99</v>
      </c>
      <c r="G147" s="45" t="s">
        <v>2863</v>
      </c>
      <c r="H147" s="45" t="s">
        <v>53</v>
      </c>
      <c r="I147" s="45" t="s">
        <v>2153</v>
      </c>
      <c r="J147" s="45" t="s">
        <v>2076</v>
      </c>
      <c r="K147" s="45" t="s">
        <v>2076</v>
      </c>
      <c r="L147" s="45" t="s">
        <v>2076</v>
      </c>
      <c r="M147" s="45" t="s">
        <v>2076</v>
      </c>
      <c r="N147" s="45" t="s">
        <v>2154</v>
      </c>
      <c r="O147" s="45" t="s">
        <v>2076</v>
      </c>
      <c r="P147" s="45">
        <v>8</v>
      </c>
      <c r="Q147" s="48">
        <v>34</v>
      </c>
      <c r="R147" s="45" t="s">
        <v>2864</v>
      </c>
      <c r="S147" s="45" t="s">
        <v>2156</v>
      </c>
      <c r="T147" t="s">
        <v>2080</v>
      </c>
      <c r="U147">
        <v>30</v>
      </c>
      <c r="V147" s="49">
        <v>142.99</v>
      </c>
      <c r="W147" t="s">
        <v>2387</v>
      </c>
      <c r="X147" t="s">
        <v>2076</v>
      </c>
      <c r="Y147" t="s">
        <v>2076</v>
      </c>
      <c r="Z147" t="s">
        <v>2076</v>
      </c>
      <c r="AA147" t="s">
        <v>2076</v>
      </c>
      <c r="AB147" s="18" t="s">
        <v>2865</v>
      </c>
      <c r="AC147" s="18" t="s">
        <v>2866</v>
      </c>
      <c r="AD147" s="18" t="s">
        <v>2268</v>
      </c>
      <c r="AE147" s="18" t="s">
        <v>2085</v>
      </c>
      <c r="AF147" s="52" t="s">
        <v>2024</v>
      </c>
      <c r="AG147" s="18" t="s">
        <v>2086</v>
      </c>
      <c r="AH147" s="19">
        <v>142.99</v>
      </c>
      <c r="AI147" s="18" t="s">
        <v>2087</v>
      </c>
      <c r="AJ147" s="18" t="s">
        <v>2134</v>
      </c>
      <c r="AK147" s="18" t="s">
        <v>2089</v>
      </c>
      <c r="AL147" s="18" t="s">
        <v>2160</v>
      </c>
      <c r="AM147" s="18" t="s">
        <v>2124</v>
      </c>
      <c r="AN147" s="18" t="s">
        <v>2162</v>
      </c>
      <c r="AO147" s="18" t="s">
        <v>2076</v>
      </c>
      <c r="AP147" s="18" t="s">
        <v>2076</v>
      </c>
      <c r="AQ147" s="18" t="s">
        <v>2076</v>
      </c>
      <c r="AR147" s="18" t="s">
        <v>2076</v>
      </c>
      <c r="AS147" s="18" t="s">
        <v>2076</v>
      </c>
      <c r="AT147" s="18" t="s">
        <v>2076</v>
      </c>
      <c r="AU147" s="18">
        <f>COUNTIF(Offers!$B$14:$B$2024,A147)</f>
        <v>1</v>
      </c>
      <c r="AV147" s="19">
        <f>_xlfn.MINIFS(Offers!$Q$14:$Q$2024,Offers!$B$14:$B$2024,A147)</f>
        <v>127.99</v>
      </c>
      <c r="AW147" s="18">
        <f>COUNTIFS(Offers!$B$14:$B$2024,A147,Offers!$L$14:$L$2024,"&lt;&gt;New")</f>
        <v>0</v>
      </c>
    </row>
    <row r="148" spans="1:49" ht="15.75" customHeight="1" x14ac:dyDescent="0.35">
      <c r="A148" s="45" t="s">
        <v>2867</v>
      </c>
      <c r="B148" s="45" t="s">
        <v>237</v>
      </c>
      <c r="C148" s="45" t="s">
        <v>6</v>
      </c>
      <c r="D148" s="45" t="s">
        <v>2094</v>
      </c>
      <c r="E148" s="46" t="s">
        <v>244</v>
      </c>
      <c r="F148" s="47">
        <v>144.99</v>
      </c>
      <c r="G148" s="45" t="s">
        <v>2868</v>
      </c>
      <c r="H148" s="45" t="s">
        <v>53</v>
      </c>
      <c r="I148" s="45" t="s">
        <v>2140</v>
      </c>
      <c r="J148" s="45" t="s">
        <v>2076</v>
      </c>
      <c r="K148" s="45" t="s">
        <v>2076</v>
      </c>
      <c r="L148" s="45" t="s">
        <v>2076</v>
      </c>
      <c r="M148" s="45" t="s">
        <v>2076</v>
      </c>
      <c r="N148" s="45" t="s">
        <v>2113</v>
      </c>
      <c r="O148" s="45" t="s">
        <v>2076</v>
      </c>
      <c r="P148" s="45">
        <v>8</v>
      </c>
      <c r="Q148" s="48">
        <v>4</v>
      </c>
      <c r="R148" s="45" t="s">
        <v>2869</v>
      </c>
      <c r="S148" s="45" t="s">
        <v>2251</v>
      </c>
      <c r="T148" t="s">
        <v>2080</v>
      </c>
      <c r="U148">
        <v>30</v>
      </c>
      <c r="V148" s="49">
        <v>158.99</v>
      </c>
      <c r="W148" t="s">
        <v>2246</v>
      </c>
      <c r="X148" t="s">
        <v>2076</v>
      </c>
      <c r="Y148" t="s">
        <v>2076</v>
      </c>
      <c r="Z148" t="s">
        <v>2076</v>
      </c>
      <c r="AA148" t="s">
        <v>2076</v>
      </c>
      <c r="AB148" s="18" t="s">
        <v>2870</v>
      </c>
      <c r="AC148" s="18" t="s">
        <v>2871</v>
      </c>
      <c r="AD148" s="18" t="s">
        <v>2254</v>
      </c>
      <c r="AE148" s="18" t="s">
        <v>2180</v>
      </c>
      <c r="AF148" s="52" t="s">
        <v>2024</v>
      </c>
      <c r="AG148" s="18" t="s">
        <v>2086</v>
      </c>
      <c r="AH148" s="19">
        <v>210.99</v>
      </c>
      <c r="AI148" s="18" t="s">
        <v>2106</v>
      </c>
      <c r="AJ148" s="18" t="s">
        <v>2255</v>
      </c>
      <c r="AK148" s="18" t="s">
        <v>2122</v>
      </c>
      <c r="AL148" s="18" t="s">
        <v>2256</v>
      </c>
      <c r="AM148" s="18" t="s">
        <v>2088</v>
      </c>
      <c r="AN148" s="18" t="s">
        <v>2092</v>
      </c>
      <c r="AO148" s="18" t="s">
        <v>2076</v>
      </c>
      <c r="AP148" s="18" t="s">
        <v>2076</v>
      </c>
      <c r="AQ148" s="18" t="s">
        <v>2076</v>
      </c>
      <c r="AR148" s="18" t="s">
        <v>2076</v>
      </c>
      <c r="AS148" s="18" t="s">
        <v>2076</v>
      </c>
      <c r="AT148" s="18" t="s">
        <v>2076</v>
      </c>
      <c r="AU148" s="18">
        <f>COUNTIF(Offers!$B$14:$B$2024,A148)</f>
        <v>1</v>
      </c>
      <c r="AV148" s="19">
        <f>_xlfn.MINIFS(Offers!$Q$14:$Q$2024,Offers!$B$14:$B$2024,A148)</f>
        <v>144.99</v>
      </c>
      <c r="AW148" s="18">
        <f>COUNTIFS(Offers!$B$14:$B$2024,A148,Offers!$L$14:$L$2024,"&lt;&gt;New")</f>
        <v>0</v>
      </c>
    </row>
    <row r="149" spans="1:49" ht="15.75" customHeight="1" x14ac:dyDescent="0.35">
      <c r="A149" s="45" t="s">
        <v>2872</v>
      </c>
      <c r="B149" s="45" t="s">
        <v>237</v>
      </c>
      <c r="C149" s="45" t="s">
        <v>6</v>
      </c>
      <c r="D149" s="45" t="s">
        <v>2094</v>
      </c>
      <c r="E149" s="46" t="s">
        <v>245</v>
      </c>
      <c r="F149" s="47">
        <v>164.99</v>
      </c>
      <c r="G149" s="45" t="s">
        <v>2873</v>
      </c>
      <c r="H149" s="45" t="s">
        <v>53</v>
      </c>
      <c r="I149" s="45" t="s">
        <v>2290</v>
      </c>
      <c r="J149" s="45" t="s">
        <v>2076</v>
      </c>
      <c r="K149" s="45" t="s">
        <v>2076</v>
      </c>
      <c r="L149" s="45" t="s">
        <v>2076</v>
      </c>
      <c r="M149" s="45" t="s">
        <v>2076</v>
      </c>
      <c r="N149" s="45" t="s">
        <v>2113</v>
      </c>
      <c r="O149" s="45" t="s">
        <v>2076</v>
      </c>
      <c r="P149" s="45">
        <v>9</v>
      </c>
      <c r="Q149" s="48">
        <v>4</v>
      </c>
      <c r="R149" s="45" t="s">
        <v>2874</v>
      </c>
      <c r="S149" s="45" t="s">
        <v>2175</v>
      </c>
      <c r="T149" t="s">
        <v>2080</v>
      </c>
      <c r="U149">
        <v>30</v>
      </c>
      <c r="V149" s="49">
        <v>176.99</v>
      </c>
      <c r="W149" t="s">
        <v>2875</v>
      </c>
      <c r="X149" t="s">
        <v>2076</v>
      </c>
      <c r="Y149" t="s">
        <v>2076</v>
      </c>
      <c r="Z149" t="s">
        <v>2076</v>
      </c>
      <c r="AA149" t="s">
        <v>2076</v>
      </c>
      <c r="AB149" s="18" t="s">
        <v>2865</v>
      </c>
      <c r="AC149" s="18" t="s">
        <v>2876</v>
      </c>
      <c r="AD149" s="18" t="s">
        <v>2171</v>
      </c>
      <c r="AE149" s="18" t="s">
        <v>2085</v>
      </c>
      <c r="AF149" s="51" t="s">
        <v>2025</v>
      </c>
      <c r="AG149" s="18" t="s">
        <v>2086</v>
      </c>
      <c r="AH149" s="19">
        <v>176.99</v>
      </c>
      <c r="AI149" s="18" t="s">
        <v>2087</v>
      </c>
      <c r="AJ149" s="18" t="s">
        <v>2121</v>
      </c>
      <c r="AK149" s="18" t="s">
        <v>2122</v>
      </c>
      <c r="AL149" s="18" t="s">
        <v>2123</v>
      </c>
      <c r="AM149" s="18" t="s">
        <v>2124</v>
      </c>
      <c r="AN149" s="18" t="s">
        <v>2092</v>
      </c>
      <c r="AO149" s="18" t="s">
        <v>2076</v>
      </c>
      <c r="AP149" s="18" t="s">
        <v>2076</v>
      </c>
      <c r="AQ149" s="18" t="s">
        <v>2076</v>
      </c>
      <c r="AR149" s="18" t="s">
        <v>2076</v>
      </c>
      <c r="AS149" s="18" t="s">
        <v>2076</v>
      </c>
      <c r="AT149" s="18" t="s">
        <v>2076</v>
      </c>
      <c r="AU149" s="18">
        <f>COUNTIF(Offers!$B$14:$B$2024,A149)</f>
        <v>1</v>
      </c>
      <c r="AV149" s="19">
        <f>_xlfn.MINIFS(Offers!$Q$14:$Q$2024,Offers!$B$14:$B$2024,A149)</f>
        <v>164.99</v>
      </c>
      <c r="AW149" s="18">
        <f>COUNTIFS(Offers!$B$14:$B$2024,A149,Offers!$L$14:$L$2024,"&lt;&gt;New")</f>
        <v>0</v>
      </c>
    </row>
    <row r="150" spans="1:49" ht="15.75" customHeight="1" x14ac:dyDescent="0.35">
      <c r="A150" s="45" t="s">
        <v>2877</v>
      </c>
      <c r="B150" s="45" t="s">
        <v>237</v>
      </c>
      <c r="C150" s="45" t="s">
        <v>6</v>
      </c>
      <c r="D150" s="45" t="s">
        <v>2073</v>
      </c>
      <c r="E150" s="46" t="s">
        <v>246</v>
      </c>
      <c r="F150" s="47">
        <v>190.99</v>
      </c>
      <c r="G150" s="45" t="s">
        <v>2878</v>
      </c>
      <c r="H150" s="45" t="s">
        <v>53</v>
      </c>
      <c r="I150" s="45" t="s">
        <v>2140</v>
      </c>
      <c r="J150" s="45" t="s">
        <v>2076</v>
      </c>
      <c r="K150" s="45" t="s">
        <v>2076</v>
      </c>
      <c r="L150" s="45" t="s">
        <v>2076</v>
      </c>
      <c r="M150" s="45" t="s">
        <v>2076</v>
      </c>
      <c r="N150" s="45" t="s">
        <v>2165</v>
      </c>
      <c r="O150" s="45" t="s">
        <v>2076</v>
      </c>
      <c r="P150" s="45">
        <v>21</v>
      </c>
      <c r="Q150" s="48">
        <v>239</v>
      </c>
      <c r="R150" s="45" t="s">
        <v>2879</v>
      </c>
      <c r="S150" s="45" t="s">
        <v>2167</v>
      </c>
      <c r="T150" t="s">
        <v>2080</v>
      </c>
      <c r="U150">
        <v>30</v>
      </c>
      <c r="V150" s="49">
        <v>203.99</v>
      </c>
      <c r="W150" t="s">
        <v>2609</v>
      </c>
      <c r="X150" t="s">
        <v>2076</v>
      </c>
      <c r="Y150" t="s">
        <v>2076</v>
      </c>
      <c r="Z150" t="s">
        <v>2076</v>
      </c>
      <c r="AA150" t="s">
        <v>2076</v>
      </c>
      <c r="AB150" s="18" t="s">
        <v>2880</v>
      </c>
      <c r="AC150" s="18" t="s">
        <v>2881</v>
      </c>
      <c r="AD150" s="18" t="s">
        <v>2268</v>
      </c>
      <c r="AE150" s="18" t="s">
        <v>2085</v>
      </c>
      <c r="AF150" s="52" t="s">
        <v>2024</v>
      </c>
      <c r="AG150" s="18" t="s">
        <v>2086</v>
      </c>
      <c r="AH150" s="19">
        <v>214.99</v>
      </c>
      <c r="AI150" s="18" t="s">
        <v>2087</v>
      </c>
      <c r="AJ150" s="18" t="s">
        <v>2121</v>
      </c>
      <c r="AK150" s="18" t="s">
        <v>2122</v>
      </c>
      <c r="AL150" s="18" t="s">
        <v>2090</v>
      </c>
      <c r="AM150" s="18" t="s">
        <v>2124</v>
      </c>
      <c r="AN150" s="18" t="s">
        <v>2092</v>
      </c>
      <c r="AO150" s="18" t="s">
        <v>2076</v>
      </c>
      <c r="AP150" s="18" t="s">
        <v>2076</v>
      </c>
      <c r="AQ150" s="18" t="s">
        <v>2076</v>
      </c>
      <c r="AR150" s="18" t="s">
        <v>2076</v>
      </c>
      <c r="AS150" s="18" t="s">
        <v>2076</v>
      </c>
      <c r="AT150" s="18" t="s">
        <v>2076</v>
      </c>
      <c r="AU150" s="18">
        <f>COUNTIF(Offers!$B$14:$B$2024,A150)</f>
        <v>1</v>
      </c>
      <c r="AV150" s="19">
        <f>_xlfn.MINIFS(Offers!$Q$14:$Q$2024,Offers!$B$14:$B$2024,A150)</f>
        <v>190.99</v>
      </c>
      <c r="AW150" s="18">
        <f>COUNTIFS(Offers!$B$14:$B$2024,A150,Offers!$L$14:$L$2024,"&lt;&gt;New")</f>
        <v>0</v>
      </c>
    </row>
    <row r="151" spans="1:49" ht="15.75" customHeight="1" x14ac:dyDescent="0.35">
      <c r="A151" s="45" t="s">
        <v>2882</v>
      </c>
      <c r="B151" s="45" t="s">
        <v>237</v>
      </c>
      <c r="C151" s="45" t="s">
        <v>6</v>
      </c>
      <c r="D151" s="45" t="s">
        <v>2073</v>
      </c>
      <c r="E151" s="46" t="s">
        <v>247</v>
      </c>
      <c r="F151" s="47">
        <v>292.99</v>
      </c>
      <c r="G151" s="45" t="s">
        <v>2883</v>
      </c>
      <c r="H151" s="45" t="s">
        <v>53</v>
      </c>
      <c r="I151" s="45" t="s">
        <v>2096</v>
      </c>
      <c r="J151" s="45" t="s">
        <v>2076</v>
      </c>
      <c r="K151" s="45" t="s">
        <v>2076</v>
      </c>
      <c r="L151" s="45" t="s">
        <v>2076</v>
      </c>
      <c r="M151" s="45" t="s">
        <v>2076</v>
      </c>
      <c r="N151" s="45" t="s">
        <v>2184</v>
      </c>
      <c r="O151" s="45" t="s">
        <v>2076</v>
      </c>
      <c r="P151" s="45" t="s">
        <v>2076</v>
      </c>
      <c r="Q151" s="48">
        <v>350</v>
      </c>
      <c r="R151" s="45" t="s">
        <v>2884</v>
      </c>
      <c r="S151" s="45" t="s">
        <v>2186</v>
      </c>
      <c r="T151" t="s">
        <v>2080</v>
      </c>
      <c r="U151">
        <v>30</v>
      </c>
      <c r="V151" s="49">
        <v>319.99</v>
      </c>
      <c r="W151" t="s">
        <v>2477</v>
      </c>
      <c r="X151" t="s">
        <v>2076</v>
      </c>
      <c r="Y151" t="s">
        <v>2076</v>
      </c>
      <c r="Z151" t="s">
        <v>2076</v>
      </c>
      <c r="AA151" t="s">
        <v>2076</v>
      </c>
      <c r="AB151" s="18" t="s">
        <v>2865</v>
      </c>
      <c r="AC151" s="18" t="s">
        <v>2885</v>
      </c>
      <c r="AD151" s="18" t="s">
        <v>2224</v>
      </c>
      <c r="AE151" s="18" t="s">
        <v>2180</v>
      </c>
      <c r="AF151" s="53" t="s">
        <v>2026</v>
      </c>
      <c r="AG151" s="18" t="s">
        <v>2086</v>
      </c>
      <c r="AH151" s="19">
        <v>449.99</v>
      </c>
      <c r="AI151" s="18" t="s">
        <v>2106</v>
      </c>
      <c r="AJ151" s="18" t="s">
        <v>2107</v>
      </c>
      <c r="AK151" s="18" t="s">
        <v>2108</v>
      </c>
      <c r="AL151" s="18" t="s">
        <v>2149</v>
      </c>
      <c r="AM151" s="18" t="s">
        <v>2088</v>
      </c>
      <c r="AN151" s="18" t="s">
        <v>2092</v>
      </c>
      <c r="AO151" s="18" t="s">
        <v>2076</v>
      </c>
      <c r="AP151" s="18" t="s">
        <v>2076</v>
      </c>
      <c r="AQ151" s="18" t="s">
        <v>2076</v>
      </c>
      <c r="AR151" s="18" t="s">
        <v>2076</v>
      </c>
      <c r="AS151" s="18" t="s">
        <v>2076</v>
      </c>
      <c r="AT151" s="18" t="s">
        <v>2076</v>
      </c>
      <c r="AU151" s="18">
        <f>COUNTIF(Offers!$B$14:$B$2024,A151)</f>
        <v>1</v>
      </c>
      <c r="AV151" s="19">
        <f>_xlfn.MINIFS(Offers!$Q$14:$Q$2024,Offers!$B$14:$B$2024,A151)</f>
        <v>292.99</v>
      </c>
      <c r="AW151" s="18">
        <f>COUNTIFS(Offers!$B$14:$B$2024,A151,Offers!$L$14:$L$2024,"&lt;&gt;New")</f>
        <v>0</v>
      </c>
    </row>
    <row r="152" spans="1:49" ht="15.75" customHeight="1" x14ac:dyDescent="0.35">
      <c r="A152" s="45" t="s">
        <v>2886</v>
      </c>
      <c r="B152" s="45" t="s">
        <v>237</v>
      </c>
      <c r="C152" s="45" t="s">
        <v>6</v>
      </c>
      <c r="D152" s="45" t="s">
        <v>2073</v>
      </c>
      <c r="E152" s="46" t="s">
        <v>248</v>
      </c>
      <c r="F152" s="47">
        <v>636.99</v>
      </c>
      <c r="G152" s="45" t="s">
        <v>2887</v>
      </c>
      <c r="H152" s="45" t="s">
        <v>53</v>
      </c>
      <c r="I152" s="45" t="s">
        <v>2096</v>
      </c>
      <c r="J152" s="45" t="s">
        <v>2076</v>
      </c>
      <c r="K152" s="45" t="s">
        <v>2076</v>
      </c>
      <c r="L152" s="45" t="s">
        <v>2076</v>
      </c>
      <c r="M152" s="45" t="s">
        <v>2076</v>
      </c>
      <c r="N152" s="45" t="s">
        <v>2191</v>
      </c>
      <c r="O152" s="45" t="s">
        <v>2076</v>
      </c>
      <c r="P152" s="45" t="s">
        <v>2076</v>
      </c>
      <c r="Q152" s="48">
        <v>384</v>
      </c>
      <c r="R152" s="45" t="s">
        <v>2888</v>
      </c>
      <c r="S152" s="45" t="s">
        <v>2193</v>
      </c>
      <c r="T152" t="s">
        <v>2080</v>
      </c>
      <c r="U152">
        <v>30</v>
      </c>
      <c r="V152" s="49">
        <v>687.99</v>
      </c>
      <c r="W152" t="s">
        <v>2144</v>
      </c>
      <c r="X152" t="s">
        <v>2076</v>
      </c>
      <c r="Y152" t="s">
        <v>2076</v>
      </c>
      <c r="Z152" t="s">
        <v>2076</v>
      </c>
      <c r="AA152" t="s">
        <v>2076</v>
      </c>
      <c r="AB152" s="18" t="s">
        <v>2889</v>
      </c>
      <c r="AC152" s="18" t="s">
        <v>2890</v>
      </c>
      <c r="AD152" s="18" t="s">
        <v>2104</v>
      </c>
      <c r="AE152" s="18" t="s">
        <v>2105</v>
      </c>
      <c r="AF152" s="53" t="s">
        <v>2026</v>
      </c>
      <c r="AG152" s="18" t="s">
        <v>2086</v>
      </c>
      <c r="AH152" s="19">
        <v>706.99</v>
      </c>
      <c r="AI152" s="18" t="s">
        <v>2087</v>
      </c>
      <c r="AJ152" s="18" t="s">
        <v>2195</v>
      </c>
      <c r="AK152" s="18" t="s">
        <v>2108</v>
      </c>
      <c r="AL152" s="18" t="s">
        <v>2261</v>
      </c>
      <c r="AM152" s="18" t="s">
        <v>2088</v>
      </c>
      <c r="AN152" s="18" t="s">
        <v>2092</v>
      </c>
      <c r="AO152" s="18" t="s">
        <v>2076</v>
      </c>
      <c r="AP152" s="18" t="s">
        <v>2076</v>
      </c>
      <c r="AQ152" s="18" t="s">
        <v>2076</v>
      </c>
      <c r="AR152" s="18" t="s">
        <v>2076</v>
      </c>
      <c r="AS152" s="18" t="s">
        <v>2076</v>
      </c>
      <c r="AT152" s="18" t="s">
        <v>2076</v>
      </c>
      <c r="AU152" s="18">
        <f>COUNTIF(Offers!$B$14:$B$2024,A152)</f>
        <v>1</v>
      </c>
      <c r="AV152" s="19">
        <f>_xlfn.MINIFS(Offers!$Q$14:$Q$2024,Offers!$B$14:$B$2024,A152)</f>
        <v>636.99</v>
      </c>
      <c r="AW152" s="18">
        <f>COUNTIFS(Offers!$B$14:$B$2024,A152,Offers!$L$14:$L$2024,"&lt;&gt;New")</f>
        <v>0</v>
      </c>
    </row>
    <row r="153" spans="1:49" ht="15.75" customHeight="1" x14ac:dyDescent="0.35">
      <c r="A153" s="45" t="s">
        <v>2891</v>
      </c>
      <c r="B153" s="45" t="s">
        <v>249</v>
      </c>
      <c r="C153" s="45" t="s">
        <v>6</v>
      </c>
      <c r="D153" s="45" t="s">
        <v>2073</v>
      </c>
      <c r="E153" s="46" t="s">
        <v>252</v>
      </c>
      <c r="F153" s="47">
        <v>25.99</v>
      </c>
      <c r="G153" s="45" t="s">
        <v>2892</v>
      </c>
      <c r="H153" s="45" t="s">
        <v>53</v>
      </c>
      <c r="I153" s="45" t="s">
        <v>2075</v>
      </c>
      <c r="J153" s="45" t="s">
        <v>2076</v>
      </c>
      <c r="K153" s="45" t="s">
        <v>2076</v>
      </c>
      <c r="L153" s="45" t="s">
        <v>2076</v>
      </c>
      <c r="M153" s="45" t="s">
        <v>2076</v>
      </c>
      <c r="N153" s="45" t="s">
        <v>2077</v>
      </c>
      <c r="O153" s="45" t="s">
        <v>2076</v>
      </c>
      <c r="P153" s="45">
        <v>23</v>
      </c>
      <c r="Q153" s="48">
        <v>156</v>
      </c>
      <c r="R153" s="45" t="s">
        <v>2893</v>
      </c>
      <c r="S153" s="45" t="s">
        <v>2079</v>
      </c>
      <c r="T153" t="s">
        <v>2080</v>
      </c>
      <c r="U153">
        <v>60</v>
      </c>
      <c r="V153" s="49">
        <v>28.99</v>
      </c>
      <c r="W153" t="s">
        <v>2235</v>
      </c>
      <c r="X153" t="s">
        <v>2076</v>
      </c>
      <c r="Y153" t="s">
        <v>2076</v>
      </c>
      <c r="Z153" t="s">
        <v>2076</v>
      </c>
      <c r="AA153" t="s">
        <v>2076</v>
      </c>
      <c r="AB153" s="18" t="s">
        <v>2894</v>
      </c>
      <c r="AC153" s="18" t="s">
        <v>2895</v>
      </c>
      <c r="AD153" s="18" t="s">
        <v>2179</v>
      </c>
      <c r="AE153" s="18" t="s">
        <v>2085</v>
      </c>
      <c r="AF153" s="50" t="s">
        <v>2022</v>
      </c>
      <c r="AG153" s="18" t="s">
        <v>2086</v>
      </c>
      <c r="AH153" s="19">
        <v>28.99</v>
      </c>
      <c r="AI153" s="18" t="s">
        <v>2087</v>
      </c>
      <c r="AJ153" s="18" t="s">
        <v>2088</v>
      </c>
      <c r="AK153" s="18" t="s">
        <v>2089</v>
      </c>
      <c r="AL153" s="18" t="s">
        <v>2090</v>
      </c>
      <c r="AM153" s="18" t="s">
        <v>2091</v>
      </c>
      <c r="AN153" s="18" t="s">
        <v>2092</v>
      </c>
      <c r="AO153" s="18" t="s">
        <v>2076</v>
      </c>
      <c r="AP153" s="18" t="s">
        <v>2076</v>
      </c>
      <c r="AQ153" s="18" t="s">
        <v>2076</v>
      </c>
      <c r="AR153" s="18" t="s">
        <v>2076</v>
      </c>
      <c r="AS153" s="18" t="s">
        <v>2076</v>
      </c>
      <c r="AT153" s="18" t="s">
        <v>2076</v>
      </c>
      <c r="AU153" s="18">
        <f>COUNTIF(Offers!$B$14:$B$2024,A153)</f>
        <v>1</v>
      </c>
      <c r="AV153" s="19">
        <f>_xlfn.MINIFS(Offers!$Q$14:$Q$2024,Offers!$B$14:$B$2024,A153)</f>
        <v>25.99</v>
      </c>
      <c r="AW153" s="18">
        <f>COUNTIFS(Offers!$B$14:$B$2024,A153,Offers!$L$14:$L$2024,"&lt;&gt;New")</f>
        <v>0</v>
      </c>
    </row>
    <row r="154" spans="1:49" ht="15.75" customHeight="1" x14ac:dyDescent="0.35">
      <c r="A154" s="45" t="s">
        <v>2896</v>
      </c>
      <c r="B154" s="45" t="s">
        <v>249</v>
      </c>
      <c r="C154" s="45" t="s">
        <v>6</v>
      </c>
      <c r="D154" s="45" t="s">
        <v>2094</v>
      </c>
      <c r="E154" s="46" t="s">
        <v>253</v>
      </c>
      <c r="F154" s="47">
        <v>103.99</v>
      </c>
      <c r="G154" s="45" t="s">
        <v>2897</v>
      </c>
      <c r="H154" s="45" t="s">
        <v>53</v>
      </c>
      <c r="I154" s="45" t="s">
        <v>2140</v>
      </c>
      <c r="J154" s="45" t="s">
        <v>2076</v>
      </c>
      <c r="K154" s="45" t="s">
        <v>2076</v>
      </c>
      <c r="L154" s="45" t="s">
        <v>2076</v>
      </c>
      <c r="M154" s="45" t="s">
        <v>2076</v>
      </c>
      <c r="N154" s="45" t="s">
        <v>2113</v>
      </c>
      <c r="O154" s="45" t="s">
        <v>2076</v>
      </c>
      <c r="P154" s="45">
        <v>9</v>
      </c>
      <c r="Q154" s="48">
        <v>3</v>
      </c>
      <c r="R154" s="45" t="s">
        <v>2898</v>
      </c>
      <c r="S154" s="45" t="s">
        <v>2251</v>
      </c>
      <c r="T154" t="s">
        <v>2080</v>
      </c>
      <c r="U154">
        <v>60</v>
      </c>
      <c r="V154" s="49">
        <v>111.99</v>
      </c>
      <c r="W154" t="s">
        <v>2144</v>
      </c>
      <c r="X154" t="s">
        <v>2076</v>
      </c>
      <c r="Y154" t="s">
        <v>2076</v>
      </c>
      <c r="Z154" t="s">
        <v>2076</v>
      </c>
      <c r="AA154" t="s">
        <v>2076</v>
      </c>
      <c r="AB154" s="18" t="s">
        <v>2899</v>
      </c>
      <c r="AC154" s="18" t="s">
        <v>2900</v>
      </c>
      <c r="AD154" s="18" t="s">
        <v>2179</v>
      </c>
      <c r="AE154" s="18" t="s">
        <v>2085</v>
      </c>
      <c r="AF154" s="52" t="s">
        <v>2024</v>
      </c>
      <c r="AG154" s="18" t="s">
        <v>2086</v>
      </c>
      <c r="AH154" s="19">
        <v>111.99</v>
      </c>
      <c r="AI154" s="18" t="s">
        <v>2087</v>
      </c>
      <c r="AJ154" s="18" t="s">
        <v>2255</v>
      </c>
      <c r="AK154" s="18" t="s">
        <v>2122</v>
      </c>
      <c r="AL154" s="18" t="s">
        <v>2256</v>
      </c>
      <c r="AM154" s="18" t="s">
        <v>2088</v>
      </c>
      <c r="AN154" s="18" t="s">
        <v>2092</v>
      </c>
      <c r="AO154" s="18" t="s">
        <v>2076</v>
      </c>
      <c r="AP154" s="18" t="s">
        <v>2076</v>
      </c>
      <c r="AQ154" s="18" t="s">
        <v>2076</v>
      </c>
      <c r="AR154" s="18" t="s">
        <v>2076</v>
      </c>
      <c r="AS154" s="18" t="s">
        <v>2076</v>
      </c>
      <c r="AT154" s="18" t="s">
        <v>2076</v>
      </c>
      <c r="AU154" s="18">
        <f>COUNTIF(Offers!$B$14:$B$2024,A154)</f>
        <v>3</v>
      </c>
      <c r="AV154" s="19">
        <f>_xlfn.MINIFS(Offers!$Q$14:$Q$2024,Offers!$B$14:$B$2024,A154)</f>
        <v>79.989999999999995</v>
      </c>
      <c r="AW154" s="18">
        <f>COUNTIFS(Offers!$B$14:$B$2024,A154,Offers!$L$14:$L$2024,"&lt;&gt;New")</f>
        <v>2</v>
      </c>
    </row>
    <row r="155" spans="1:49" ht="15.75" customHeight="1" x14ac:dyDescent="0.35">
      <c r="A155" s="45" t="s">
        <v>2901</v>
      </c>
      <c r="B155" s="45" t="s">
        <v>249</v>
      </c>
      <c r="C155" s="45" t="s">
        <v>6</v>
      </c>
      <c r="D155" s="45" t="s">
        <v>2138</v>
      </c>
      <c r="E155" s="46" t="s">
        <v>254</v>
      </c>
      <c r="F155" s="47">
        <v>133.99</v>
      </c>
      <c r="G155" s="45" t="s">
        <v>2902</v>
      </c>
      <c r="H155" s="45" t="s">
        <v>53</v>
      </c>
      <c r="I155" s="45" t="s">
        <v>2140</v>
      </c>
      <c r="J155" s="45" t="s">
        <v>2076</v>
      </c>
      <c r="K155" s="45" t="s">
        <v>2076</v>
      </c>
      <c r="L155" s="45" t="s">
        <v>2076</v>
      </c>
      <c r="M155" s="45" t="s">
        <v>2076</v>
      </c>
      <c r="N155" s="45" t="s">
        <v>2141</v>
      </c>
      <c r="O155" s="45" t="s">
        <v>2076</v>
      </c>
      <c r="P155" s="45">
        <v>52</v>
      </c>
      <c r="Q155" s="48">
        <v>370</v>
      </c>
      <c r="R155" s="45" t="s">
        <v>2903</v>
      </c>
      <c r="S155" s="45" t="s">
        <v>2143</v>
      </c>
      <c r="T155" t="s">
        <v>2080</v>
      </c>
      <c r="U155">
        <v>60</v>
      </c>
      <c r="V155" s="49">
        <v>138.99</v>
      </c>
      <c r="W155" t="s">
        <v>2327</v>
      </c>
      <c r="X155" t="s">
        <v>2076</v>
      </c>
      <c r="Y155" t="s">
        <v>2076</v>
      </c>
      <c r="Z155" t="s">
        <v>2076</v>
      </c>
      <c r="AA155" t="s">
        <v>2076</v>
      </c>
      <c r="AB155" s="18" t="s">
        <v>2899</v>
      </c>
      <c r="AC155" s="18" t="s">
        <v>2904</v>
      </c>
      <c r="AD155" s="18" t="s">
        <v>2147</v>
      </c>
      <c r="AE155" s="18" t="s">
        <v>2085</v>
      </c>
      <c r="AF155" s="55" t="s">
        <v>2023</v>
      </c>
      <c r="AG155" s="18" t="s">
        <v>2086</v>
      </c>
      <c r="AH155" s="19">
        <v>142.99</v>
      </c>
      <c r="AI155" s="18" t="s">
        <v>2087</v>
      </c>
      <c r="AJ155" s="18" t="s">
        <v>2088</v>
      </c>
      <c r="AK155" s="18" t="s">
        <v>2148</v>
      </c>
      <c r="AL155" s="18" t="s">
        <v>2149</v>
      </c>
      <c r="AM155" s="18" t="s">
        <v>2150</v>
      </c>
      <c r="AN155" s="18" t="s">
        <v>2092</v>
      </c>
      <c r="AO155" s="18" t="s">
        <v>2076</v>
      </c>
      <c r="AP155" s="18" t="s">
        <v>2076</v>
      </c>
      <c r="AQ155" s="18" t="s">
        <v>2076</v>
      </c>
      <c r="AR155" s="18" t="s">
        <v>2076</v>
      </c>
      <c r="AS155" s="18" t="s">
        <v>2076</v>
      </c>
      <c r="AT155" s="18" t="s">
        <v>2076</v>
      </c>
      <c r="AU155" s="18">
        <f>COUNTIF(Offers!$B$14:$B$2024,A155)</f>
        <v>3</v>
      </c>
      <c r="AV155" s="19">
        <f>_xlfn.MINIFS(Offers!$Q$14:$Q$2024,Offers!$B$14:$B$2024,A155)</f>
        <v>112.99</v>
      </c>
      <c r="AW155" s="18">
        <f>COUNTIFS(Offers!$B$14:$B$2024,A155,Offers!$L$14:$L$2024,"&lt;&gt;New")</f>
        <v>2</v>
      </c>
    </row>
    <row r="156" spans="1:49" ht="15.75" customHeight="1" x14ac:dyDescent="0.35">
      <c r="A156" s="45" t="s">
        <v>2905</v>
      </c>
      <c r="B156" s="45" t="s">
        <v>249</v>
      </c>
      <c r="C156" s="45" t="s">
        <v>6</v>
      </c>
      <c r="D156" s="45" t="s">
        <v>2094</v>
      </c>
      <c r="E156" s="46" t="s">
        <v>255</v>
      </c>
      <c r="F156" s="47">
        <v>135.99</v>
      </c>
      <c r="G156" s="45" t="s">
        <v>2906</v>
      </c>
      <c r="H156" s="45" t="s">
        <v>53</v>
      </c>
      <c r="I156" s="45" t="s">
        <v>2112</v>
      </c>
      <c r="J156" s="45" t="s">
        <v>2076</v>
      </c>
      <c r="K156" s="45" t="s">
        <v>2076</v>
      </c>
      <c r="L156" s="45" t="s">
        <v>2076</v>
      </c>
      <c r="M156" s="45" t="s">
        <v>2076</v>
      </c>
      <c r="N156" s="45" t="s">
        <v>2113</v>
      </c>
      <c r="O156" s="45" t="s">
        <v>2076</v>
      </c>
      <c r="P156" s="45">
        <v>7</v>
      </c>
      <c r="Q156" s="48">
        <v>12</v>
      </c>
      <c r="R156" s="45" t="s">
        <v>2907</v>
      </c>
      <c r="S156" s="45" t="s">
        <v>2130</v>
      </c>
      <c r="T156" t="s">
        <v>2080</v>
      </c>
      <c r="U156">
        <v>60</v>
      </c>
      <c r="V156" s="49">
        <v>144.99</v>
      </c>
      <c r="W156" t="s">
        <v>2376</v>
      </c>
      <c r="X156" t="s">
        <v>2076</v>
      </c>
      <c r="Y156" t="s">
        <v>2076</v>
      </c>
      <c r="Z156" t="s">
        <v>2076</v>
      </c>
      <c r="AA156" t="s">
        <v>2076</v>
      </c>
      <c r="AB156" s="18" t="s">
        <v>2908</v>
      </c>
      <c r="AC156" s="18" t="s">
        <v>2909</v>
      </c>
      <c r="AD156" s="18" t="s">
        <v>2120</v>
      </c>
      <c r="AE156" s="18" t="s">
        <v>2105</v>
      </c>
      <c r="AF156" s="52" t="s">
        <v>2024</v>
      </c>
      <c r="AG156" s="18" t="s">
        <v>2086</v>
      </c>
      <c r="AH156" s="19">
        <v>144.99</v>
      </c>
      <c r="AI156" s="18" t="s">
        <v>2087</v>
      </c>
      <c r="AJ156" s="18" t="s">
        <v>2134</v>
      </c>
      <c r="AK156" s="18" t="s">
        <v>2122</v>
      </c>
      <c r="AL156" s="18" t="s">
        <v>2135</v>
      </c>
      <c r="AM156" s="18" t="s">
        <v>2124</v>
      </c>
      <c r="AN156" s="18" t="s">
        <v>2125</v>
      </c>
      <c r="AO156" s="18" t="s">
        <v>2076</v>
      </c>
      <c r="AP156" s="18" t="s">
        <v>2076</v>
      </c>
      <c r="AQ156" s="18" t="s">
        <v>2076</v>
      </c>
      <c r="AR156" s="18" t="s">
        <v>2076</v>
      </c>
      <c r="AS156" s="18" t="s">
        <v>2076</v>
      </c>
      <c r="AT156" s="18" t="s">
        <v>2076</v>
      </c>
      <c r="AU156" s="18">
        <f>COUNTIF(Offers!$B$14:$B$2024,A156)</f>
        <v>3</v>
      </c>
      <c r="AV156" s="19">
        <f>_xlfn.MINIFS(Offers!$Q$14:$Q$2024,Offers!$B$14:$B$2024,A156)</f>
        <v>113.99</v>
      </c>
      <c r="AW156" s="18">
        <f>COUNTIFS(Offers!$B$14:$B$2024,A156,Offers!$L$14:$L$2024,"&lt;&gt;New")</f>
        <v>2</v>
      </c>
    </row>
    <row r="157" spans="1:49" ht="15.75" customHeight="1" x14ac:dyDescent="0.35">
      <c r="A157" s="45" t="s">
        <v>2910</v>
      </c>
      <c r="B157" s="45" t="s">
        <v>249</v>
      </c>
      <c r="C157" s="45" t="s">
        <v>6</v>
      </c>
      <c r="D157" s="45" t="s">
        <v>2073</v>
      </c>
      <c r="E157" s="46" t="s">
        <v>256</v>
      </c>
      <c r="F157" s="47">
        <v>167.99</v>
      </c>
      <c r="G157" s="45" t="s">
        <v>2911</v>
      </c>
      <c r="H157" s="45" t="s">
        <v>53</v>
      </c>
      <c r="I157" s="45" t="s">
        <v>2153</v>
      </c>
      <c r="J157" s="45" t="s">
        <v>2076</v>
      </c>
      <c r="K157" s="45" t="s">
        <v>2076</v>
      </c>
      <c r="L157" s="45" t="s">
        <v>2076</v>
      </c>
      <c r="M157" s="45" t="s">
        <v>2076</v>
      </c>
      <c r="N157" s="45" t="s">
        <v>2154</v>
      </c>
      <c r="O157" s="45" t="s">
        <v>2076</v>
      </c>
      <c r="P157" s="45">
        <v>10</v>
      </c>
      <c r="Q157" s="48">
        <v>32</v>
      </c>
      <c r="R157" s="45" t="s">
        <v>2912</v>
      </c>
      <c r="S157" s="45" t="s">
        <v>2156</v>
      </c>
      <c r="T157" t="s">
        <v>2080</v>
      </c>
      <c r="U157">
        <v>60</v>
      </c>
      <c r="V157" s="49">
        <v>179.99</v>
      </c>
      <c r="W157" t="s">
        <v>2322</v>
      </c>
      <c r="X157" t="s">
        <v>2076</v>
      </c>
      <c r="Y157" t="s">
        <v>2076</v>
      </c>
      <c r="Z157" t="s">
        <v>2076</v>
      </c>
      <c r="AA157" t="s">
        <v>2076</v>
      </c>
      <c r="AB157" s="18" t="s">
        <v>2913</v>
      </c>
      <c r="AC157" s="18" t="s">
        <v>2914</v>
      </c>
      <c r="AD157" s="18" t="s">
        <v>2171</v>
      </c>
      <c r="AE157" s="18" t="s">
        <v>2105</v>
      </c>
      <c r="AF157" s="53" t="s">
        <v>2026</v>
      </c>
      <c r="AG157" s="18" t="s">
        <v>2086</v>
      </c>
      <c r="AH157" s="19">
        <v>179.99</v>
      </c>
      <c r="AI157" s="18" t="s">
        <v>2087</v>
      </c>
      <c r="AJ157" s="18" t="s">
        <v>2134</v>
      </c>
      <c r="AK157" s="18" t="s">
        <v>2089</v>
      </c>
      <c r="AL157" s="18" t="s">
        <v>2160</v>
      </c>
      <c r="AM157" s="18" t="s">
        <v>2161</v>
      </c>
      <c r="AN157" s="18" t="s">
        <v>2162</v>
      </c>
      <c r="AO157" s="18" t="s">
        <v>2076</v>
      </c>
      <c r="AP157" s="18" t="s">
        <v>2076</v>
      </c>
      <c r="AQ157" s="18" t="s">
        <v>2076</v>
      </c>
      <c r="AR157" s="18" t="s">
        <v>2076</v>
      </c>
      <c r="AS157" s="18" t="s">
        <v>2076</v>
      </c>
      <c r="AT157" s="18" t="s">
        <v>2076</v>
      </c>
      <c r="AU157" s="18">
        <f>COUNTIF(Offers!$B$14:$B$2024,A157)</f>
        <v>1</v>
      </c>
      <c r="AV157" s="19">
        <f>_xlfn.MINIFS(Offers!$Q$14:$Q$2024,Offers!$B$14:$B$2024,A157)</f>
        <v>167.99</v>
      </c>
      <c r="AW157" s="18">
        <f>COUNTIFS(Offers!$B$14:$B$2024,A157,Offers!$L$14:$L$2024,"&lt;&gt;New")</f>
        <v>0</v>
      </c>
    </row>
    <row r="158" spans="1:49" ht="15.75" customHeight="1" x14ac:dyDescent="0.35">
      <c r="A158" s="45" t="s">
        <v>2915</v>
      </c>
      <c r="B158" s="45" t="s">
        <v>249</v>
      </c>
      <c r="C158" s="45" t="s">
        <v>6</v>
      </c>
      <c r="D158" s="45" t="s">
        <v>2073</v>
      </c>
      <c r="E158" s="46" t="s">
        <v>257</v>
      </c>
      <c r="F158" s="47">
        <v>229.99</v>
      </c>
      <c r="G158" s="45" t="s">
        <v>2916</v>
      </c>
      <c r="H158" s="45" t="s">
        <v>53</v>
      </c>
      <c r="I158" s="45" t="s">
        <v>2140</v>
      </c>
      <c r="J158" s="45" t="s">
        <v>2076</v>
      </c>
      <c r="K158" s="45" t="s">
        <v>2076</v>
      </c>
      <c r="L158" s="45" t="s">
        <v>2076</v>
      </c>
      <c r="M158" s="45" t="s">
        <v>2076</v>
      </c>
      <c r="N158" s="45" t="s">
        <v>2205</v>
      </c>
      <c r="O158" s="45" t="s">
        <v>2076</v>
      </c>
      <c r="P158" s="45">
        <v>42</v>
      </c>
      <c r="Q158" s="48">
        <v>164</v>
      </c>
      <c r="R158" s="45" t="s">
        <v>2917</v>
      </c>
      <c r="S158" s="45" t="s">
        <v>2207</v>
      </c>
      <c r="T158" t="s">
        <v>2080</v>
      </c>
      <c r="U158">
        <v>60</v>
      </c>
      <c r="V158" s="49">
        <v>253.99</v>
      </c>
      <c r="W158" t="s">
        <v>2918</v>
      </c>
      <c r="X158" t="s">
        <v>2076</v>
      </c>
      <c r="Y158" t="s">
        <v>2076</v>
      </c>
      <c r="Z158" t="s">
        <v>2076</v>
      </c>
      <c r="AA158" t="s">
        <v>2076</v>
      </c>
      <c r="AB158" s="18" t="s">
        <v>2919</v>
      </c>
      <c r="AC158" s="18" t="s">
        <v>2920</v>
      </c>
      <c r="AD158" s="18" t="s">
        <v>2147</v>
      </c>
      <c r="AE158" s="18" t="s">
        <v>2105</v>
      </c>
      <c r="AF158" s="51" t="s">
        <v>2025</v>
      </c>
      <c r="AG158" s="18" t="s">
        <v>2086</v>
      </c>
      <c r="AH158" s="19">
        <v>253.99</v>
      </c>
      <c r="AI158" s="18" t="s">
        <v>2087</v>
      </c>
      <c r="AJ158" s="18" t="s">
        <v>2121</v>
      </c>
      <c r="AK158" s="18" t="s">
        <v>2122</v>
      </c>
      <c r="AL158" s="18" t="s">
        <v>2212</v>
      </c>
      <c r="AM158" s="18" t="s">
        <v>2124</v>
      </c>
      <c r="AN158" s="18" t="s">
        <v>2092</v>
      </c>
      <c r="AO158" s="18" t="s">
        <v>2076</v>
      </c>
      <c r="AP158" s="18" t="s">
        <v>2076</v>
      </c>
      <c r="AQ158" s="18" t="s">
        <v>2076</v>
      </c>
      <c r="AR158" s="18" t="s">
        <v>2076</v>
      </c>
      <c r="AS158" s="18" t="s">
        <v>2076</v>
      </c>
      <c r="AT158" s="18" t="s">
        <v>2076</v>
      </c>
      <c r="AU158" s="18">
        <f>COUNTIF(Offers!$B$14:$B$2024,A158)</f>
        <v>1</v>
      </c>
      <c r="AV158" s="19">
        <f>_xlfn.MINIFS(Offers!$Q$14:$Q$2024,Offers!$B$14:$B$2024,A158)</f>
        <v>229.99</v>
      </c>
      <c r="AW158" s="18">
        <f>COUNTIFS(Offers!$B$14:$B$2024,A158,Offers!$L$14:$L$2024,"&lt;&gt;New")</f>
        <v>0</v>
      </c>
    </row>
    <row r="159" spans="1:49" ht="15.75" customHeight="1" x14ac:dyDescent="0.35">
      <c r="A159" s="45" t="s">
        <v>2921</v>
      </c>
      <c r="B159" s="45" t="s">
        <v>249</v>
      </c>
      <c r="C159" s="45" t="s">
        <v>6</v>
      </c>
      <c r="D159" s="45" t="s">
        <v>2073</v>
      </c>
      <c r="E159" s="46" t="s">
        <v>258</v>
      </c>
      <c r="F159" s="47">
        <v>270.99</v>
      </c>
      <c r="G159" s="45" t="s">
        <v>2922</v>
      </c>
      <c r="H159" s="45" t="s">
        <v>53</v>
      </c>
      <c r="I159" s="45" t="s">
        <v>2140</v>
      </c>
      <c r="J159" s="45" t="s">
        <v>2076</v>
      </c>
      <c r="K159" s="45" t="s">
        <v>2076</v>
      </c>
      <c r="L159" s="45" t="s">
        <v>2076</v>
      </c>
      <c r="M159" s="45" t="s">
        <v>2076</v>
      </c>
      <c r="N159" s="45" t="s">
        <v>2165</v>
      </c>
      <c r="O159" s="45" t="s">
        <v>2076</v>
      </c>
      <c r="P159" s="45">
        <v>53</v>
      </c>
      <c r="Q159" s="48">
        <v>260</v>
      </c>
      <c r="R159" s="45" t="s">
        <v>2923</v>
      </c>
      <c r="S159" s="45" t="s">
        <v>2167</v>
      </c>
      <c r="T159" t="s">
        <v>2080</v>
      </c>
      <c r="U159">
        <v>60</v>
      </c>
      <c r="V159" s="49">
        <v>302.99</v>
      </c>
      <c r="W159" t="s">
        <v>2350</v>
      </c>
      <c r="X159" t="s">
        <v>2076</v>
      </c>
      <c r="Y159" t="s">
        <v>2076</v>
      </c>
      <c r="Z159" t="s">
        <v>2076</v>
      </c>
      <c r="AA159" t="s">
        <v>2076</v>
      </c>
      <c r="AB159" s="18" t="s">
        <v>2924</v>
      </c>
      <c r="AC159" s="18" t="s">
        <v>2925</v>
      </c>
      <c r="AD159" s="18" t="s">
        <v>2104</v>
      </c>
      <c r="AE159" s="18" t="s">
        <v>2085</v>
      </c>
      <c r="AF159" s="51" t="s">
        <v>2025</v>
      </c>
      <c r="AG159" s="18" t="s">
        <v>2086</v>
      </c>
      <c r="AH159" s="19">
        <v>314.99</v>
      </c>
      <c r="AI159" s="18" t="s">
        <v>2087</v>
      </c>
      <c r="AJ159" s="18" t="s">
        <v>2121</v>
      </c>
      <c r="AK159" s="18" t="s">
        <v>2122</v>
      </c>
      <c r="AL159" s="18" t="s">
        <v>2090</v>
      </c>
      <c r="AM159" s="18" t="s">
        <v>2124</v>
      </c>
      <c r="AN159" s="18" t="s">
        <v>2092</v>
      </c>
      <c r="AO159" s="18" t="s">
        <v>2076</v>
      </c>
      <c r="AP159" s="18" t="s">
        <v>2076</v>
      </c>
      <c r="AQ159" s="18" t="s">
        <v>2076</v>
      </c>
      <c r="AR159" s="18" t="s">
        <v>2076</v>
      </c>
      <c r="AS159" s="18" t="s">
        <v>2076</v>
      </c>
      <c r="AT159" s="18" t="s">
        <v>2076</v>
      </c>
      <c r="AU159" s="18">
        <f>COUNTIF(Offers!$B$14:$B$2024,A159)</f>
        <v>3</v>
      </c>
      <c r="AV159" s="19">
        <f>_xlfn.MINIFS(Offers!$Q$14:$Q$2024,Offers!$B$14:$B$2024,A159)</f>
        <v>203.99</v>
      </c>
      <c r="AW159" s="18">
        <f>COUNTIFS(Offers!$B$14:$B$2024,A159,Offers!$L$14:$L$2024,"&lt;&gt;New")</f>
        <v>2</v>
      </c>
    </row>
    <row r="160" spans="1:49" ht="15.75" customHeight="1" x14ac:dyDescent="0.35">
      <c r="A160" s="45" t="s">
        <v>2926</v>
      </c>
      <c r="B160" s="45" t="s">
        <v>249</v>
      </c>
      <c r="C160" s="45" t="s">
        <v>6</v>
      </c>
      <c r="D160" s="45" t="s">
        <v>2094</v>
      </c>
      <c r="E160" s="46" t="s">
        <v>259</v>
      </c>
      <c r="F160" s="47">
        <v>290.99</v>
      </c>
      <c r="G160" s="45" t="s">
        <v>2927</v>
      </c>
      <c r="H160" s="45" t="s">
        <v>53</v>
      </c>
      <c r="I160" s="45" t="s">
        <v>2112</v>
      </c>
      <c r="J160" s="45" t="s">
        <v>2076</v>
      </c>
      <c r="K160" s="45" t="s">
        <v>2076</v>
      </c>
      <c r="L160" s="45" t="s">
        <v>2076</v>
      </c>
      <c r="M160" s="45" t="s">
        <v>2076</v>
      </c>
      <c r="N160" s="45" t="s">
        <v>2113</v>
      </c>
      <c r="O160" s="45" t="s">
        <v>2076</v>
      </c>
      <c r="P160" s="45">
        <v>7</v>
      </c>
      <c r="Q160" s="48">
        <v>5</v>
      </c>
      <c r="R160" s="45" t="s">
        <v>2928</v>
      </c>
      <c r="S160" s="45" t="s">
        <v>2175</v>
      </c>
      <c r="T160" t="s">
        <v>2080</v>
      </c>
      <c r="U160">
        <v>60</v>
      </c>
      <c r="V160" s="49">
        <v>316.99</v>
      </c>
      <c r="W160" t="s">
        <v>2292</v>
      </c>
      <c r="X160" t="s">
        <v>2076</v>
      </c>
      <c r="Y160" t="s">
        <v>2076</v>
      </c>
      <c r="Z160" t="s">
        <v>2076</v>
      </c>
      <c r="AA160" t="s">
        <v>2076</v>
      </c>
      <c r="AB160" s="18" t="s">
        <v>2929</v>
      </c>
      <c r="AC160" s="18" t="s">
        <v>2930</v>
      </c>
      <c r="AD160" s="18" t="s">
        <v>2104</v>
      </c>
      <c r="AE160" s="18" t="s">
        <v>2085</v>
      </c>
      <c r="AF160" s="54" t="s">
        <v>2027</v>
      </c>
      <c r="AG160" s="18" t="s">
        <v>2086</v>
      </c>
      <c r="AH160" s="19">
        <v>317.99</v>
      </c>
      <c r="AI160" s="18" t="s">
        <v>2087</v>
      </c>
      <c r="AJ160" s="18" t="s">
        <v>2121</v>
      </c>
      <c r="AK160" s="18" t="s">
        <v>2181</v>
      </c>
      <c r="AL160" s="18" t="s">
        <v>2182</v>
      </c>
      <c r="AM160" s="18" t="s">
        <v>2161</v>
      </c>
      <c r="AN160" s="18" t="s">
        <v>2125</v>
      </c>
      <c r="AO160" s="18" t="s">
        <v>2076</v>
      </c>
      <c r="AP160" s="18" t="s">
        <v>2076</v>
      </c>
      <c r="AQ160" s="18" t="s">
        <v>2076</v>
      </c>
      <c r="AR160" s="18" t="s">
        <v>2076</v>
      </c>
      <c r="AS160" s="18" t="s">
        <v>2076</v>
      </c>
      <c r="AT160" s="18" t="s">
        <v>2076</v>
      </c>
      <c r="AU160" s="18">
        <f>COUNTIF(Offers!$B$14:$B$2024,A160)</f>
        <v>1</v>
      </c>
      <c r="AV160" s="19">
        <f>_xlfn.MINIFS(Offers!$Q$14:$Q$2024,Offers!$B$14:$B$2024,A160)</f>
        <v>290.99</v>
      </c>
      <c r="AW160" s="18">
        <f>COUNTIFS(Offers!$B$14:$B$2024,A160,Offers!$L$14:$L$2024,"&lt;&gt;New")</f>
        <v>0</v>
      </c>
    </row>
    <row r="161" spans="1:49" ht="15.75" customHeight="1" x14ac:dyDescent="0.35">
      <c r="A161" s="45" t="s">
        <v>2931</v>
      </c>
      <c r="B161" s="45" t="s">
        <v>249</v>
      </c>
      <c r="C161" s="45" t="s">
        <v>6</v>
      </c>
      <c r="D161" s="45" t="s">
        <v>2073</v>
      </c>
      <c r="E161" s="46" t="s">
        <v>260</v>
      </c>
      <c r="F161" s="47">
        <v>361.99</v>
      </c>
      <c r="G161" s="45" t="s">
        <v>2932</v>
      </c>
      <c r="H161" s="45" t="s">
        <v>53</v>
      </c>
      <c r="I161" s="45" t="s">
        <v>2096</v>
      </c>
      <c r="J161" s="45" t="s">
        <v>2076</v>
      </c>
      <c r="K161" s="45" t="s">
        <v>2076</v>
      </c>
      <c r="L161" s="45" t="s">
        <v>2076</v>
      </c>
      <c r="M161" s="45" t="s">
        <v>2076</v>
      </c>
      <c r="N161" s="45" t="s">
        <v>2191</v>
      </c>
      <c r="O161" s="45" t="s">
        <v>2076</v>
      </c>
      <c r="P161" s="45" t="s">
        <v>2076</v>
      </c>
      <c r="Q161" s="48">
        <v>521</v>
      </c>
      <c r="R161" s="45" t="s">
        <v>2933</v>
      </c>
      <c r="S161" s="45" t="s">
        <v>2193</v>
      </c>
      <c r="T161" t="s">
        <v>2080</v>
      </c>
      <c r="U161">
        <v>60</v>
      </c>
      <c r="V161" s="49">
        <v>399.99</v>
      </c>
      <c r="W161" t="s">
        <v>2387</v>
      </c>
      <c r="X161" t="s">
        <v>2076</v>
      </c>
      <c r="Y161" t="s">
        <v>2076</v>
      </c>
      <c r="Z161" t="s">
        <v>2076</v>
      </c>
      <c r="AA161" t="s">
        <v>2076</v>
      </c>
      <c r="AB161" s="18" t="s">
        <v>2934</v>
      </c>
      <c r="AC161" s="18" t="s">
        <v>2935</v>
      </c>
      <c r="AD161" s="18" t="s">
        <v>2224</v>
      </c>
      <c r="AE161" s="18" t="s">
        <v>2085</v>
      </c>
      <c r="AF161" s="53" t="s">
        <v>2026</v>
      </c>
      <c r="AG161" s="18" t="s">
        <v>2086</v>
      </c>
      <c r="AH161" s="19">
        <v>421.99</v>
      </c>
      <c r="AI161" s="18" t="s">
        <v>2087</v>
      </c>
      <c r="AJ161" s="18" t="s">
        <v>2195</v>
      </c>
      <c r="AK161" s="18" t="s">
        <v>2108</v>
      </c>
      <c r="AL161" s="18" t="s">
        <v>2261</v>
      </c>
      <c r="AM161" s="18" t="s">
        <v>2088</v>
      </c>
      <c r="AN161" s="18" t="s">
        <v>2092</v>
      </c>
      <c r="AO161" s="18" t="s">
        <v>2076</v>
      </c>
      <c r="AP161" s="18" t="s">
        <v>2076</v>
      </c>
      <c r="AQ161" s="18" t="s">
        <v>2076</v>
      </c>
      <c r="AR161" s="18" t="s">
        <v>2076</v>
      </c>
      <c r="AS161" s="18" t="s">
        <v>2076</v>
      </c>
      <c r="AT161" s="18" t="s">
        <v>2076</v>
      </c>
      <c r="AU161" s="18">
        <f>COUNTIF(Offers!$B$14:$B$2024,A161)</f>
        <v>1</v>
      </c>
      <c r="AV161" s="19">
        <f>_xlfn.MINIFS(Offers!$Q$14:$Q$2024,Offers!$B$14:$B$2024,A161)</f>
        <v>361.99</v>
      </c>
      <c r="AW161" s="18">
        <f>COUNTIFS(Offers!$B$14:$B$2024,A161,Offers!$L$14:$L$2024,"&lt;&gt;New")</f>
        <v>0</v>
      </c>
    </row>
    <row r="162" spans="1:49" ht="15.75" customHeight="1" x14ac:dyDescent="0.35">
      <c r="A162" s="45" t="s">
        <v>2936</v>
      </c>
      <c r="B162" s="45" t="s">
        <v>249</v>
      </c>
      <c r="C162" s="45" t="s">
        <v>6</v>
      </c>
      <c r="D162" s="45" t="s">
        <v>2073</v>
      </c>
      <c r="E162" s="46" t="s">
        <v>261</v>
      </c>
      <c r="F162" s="47">
        <v>497.99</v>
      </c>
      <c r="G162" s="45" t="s">
        <v>2937</v>
      </c>
      <c r="H162" s="45" t="s">
        <v>53</v>
      </c>
      <c r="I162" s="45" t="s">
        <v>2096</v>
      </c>
      <c r="J162" s="45" t="s">
        <v>2076</v>
      </c>
      <c r="K162" s="45" t="s">
        <v>2076</v>
      </c>
      <c r="L162" s="45" t="s">
        <v>2076</v>
      </c>
      <c r="M162" s="45" t="s">
        <v>2076</v>
      </c>
      <c r="N162" s="45" t="s">
        <v>2184</v>
      </c>
      <c r="O162" s="45" t="s">
        <v>2076</v>
      </c>
      <c r="P162" s="45" t="s">
        <v>2076</v>
      </c>
      <c r="Q162" s="48">
        <v>277</v>
      </c>
      <c r="R162" s="45" t="s">
        <v>2938</v>
      </c>
      <c r="S162" s="45" t="s">
        <v>2186</v>
      </c>
      <c r="T162" t="s">
        <v>2080</v>
      </c>
      <c r="U162">
        <v>60</v>
      </c>
      <c r="V162" s="49">
        <v>564.99</v>
      </c>
      <c r="W162" t="s">
        <v>2477</v>
      </c>
      <c r="X162" t="s">
        <v>2076</v>
      </c>
      <c r="Y162" t="s">
        <v>2076</v>
      </c>
      <c r="Z162" t="s">
        <v>2076</v>
      </c>
      <c r="AA162" t="s">
        <v>2076</v>
      </c>
      <c r="AB162" s="18" t="s">
        <v>2908</v>
      </c>
      <c r="AC162" s="18" t="s">
        <v>2939</v>
      </c>
      <c r="AD162" s="18" t="s">
        <v>2120</v>
      </c>
      <c r="AE162" s="18" t="s">
        <v>2085</v>
      </c>
      <c r="AF162" s="54" t="s">
        <v>2027</v>
      </c>
      <c r="AG162" s="18" t="s">
        <v>2086</v>
      </c>
      <c r="AH162" s="19">
        <v>564.99</v>
      </c>
      <c r="AI162" s="18" t="s">
        <v>2087</v>
      </c>
      <c r="AJ162" s="18" t="s">
        <v>2107</v>
      </c>
      <c r="AK162" s="18" t="s">
        <v>2108</v>
      </c>
      <c r="AL162" s="18" t="s">
        <v>2149</v>
      </c>
      <c r="AM162" s="18" t="s">
        <v>2088</v>
      </c>
      <c r="AN162" s="18" t="s">
        <v>2092</v>
      </c>
      <c r="AO162" s="18" t="s">
        <v>2076</v>
      </c>
      <c r="AP162" s="18" t="s">
        <v>2076</v>
      </c>
      <c r="AQ162" s="18" t="s">
        <v>2076</v>
      </c>
      <c r="AR162" s="18" t="s">
        <v>2076</v>
      </c>
      <c r="AS162" s="18" t="s">
        <v>2076</v>
      </c>
      <c r="AT162" s="18" t="s">
        <v>2076</v>
      </c>
      <c r="AU162" s="18">
        <f>COUNTIF(Offers!$B$14:$B$2024,A162)</f>
        <v>1</v>
      </c>
      <c r="AV162" s="19">
        <f>_xlfn.MINIFS(Offers!$Q$14:$Q$2024,Offers!$B$14:$B$2024,A162)</f>
        <v>497.99</v>
      </c>
      <c r="AW162" s="18">
        <f>COUNTIFS(Offers!$B$14:$B$2024,A162,Offers!$L$14:$L$2024,"&lt;&gt;New")</f>
        <v>0</v>
      </c>
    </row>
    <row r="163" spans="1:49" ht="15.75" customHeight="1" x14ac:dyDescent="0.35">
      <c r="A163" s="45" t="s">
        <v>2940</v>
      </c>
      <c r="B163" s="45" t="s">
        <v>262</v>
      </c>
      <c r="C163" s="45" t="s">
        <v>6</v>
      </c>
      <c r="D163" s="45" t="s">
        <v>2073</v>
      </c>
      <c r="E163" s="46" t="s">
        <v>266</v>
      </c>
      <c r="F163" s="47">
        <v>20.99</v>
      </c>
      <c r="G163" s="45" t="s">
        <v>2941</v>
      </c>
      <c r="H163" s="45" t="s">
        <v>53</v>
      </c>
      <c r="I163" s="45" t="s">
        <v>2075</v>
      </c>
      <c r="J163" s="45" t="s">
        <v>2076</v>
      </c>
      <c r="K163" s="45" t="s">
        <v>2076</v>
      </c>
      <c r="L163" s="45" t="s">
        <v>2076</v>
      </c>
      <c r="M163" s="45" t="s">
        <v>2076</v>
      </c>
      <c r="N163" s="45" t="s">
        <v>2077</v>
      </c>
      <c r="O163" s="45" t="s">
        <v>2076</v>
      </c>
      <c r="P163" s="45">
        <v>26</v>
      </c>
      <c r="Q163" s="48">
        <v>113</v>
      </c>
      <c r="R163" s="45" t="s">
        <v>2942</v>
      </c>
      <c r="S163" s="45" t="s">
        <v>2079</v>
      </c>
      <c r="T163" t="s">
        <v>2080</v>
      </c>
      <c r="U163">
        <v>30</v>
      </c>
      <c r="V163" s="49">
        <v>23.99</v>
      </c>
      <c r="W163" t="s">
        <v>2471</v>
      </c>
      <c r="X163" t="s">
        <v>2076</v>
      </c>
      <c r="Y163" t="s">
        <v>2076</v>
      </c>
      <c r="Z163" t="s">
        <v>2076</v>
      </c>
      <c r="AA163" t="s">
        <v>2076</v>
      </c>
      <c r="AB163" s="18" t="s">
        <v>2943</v>
      </c>
      <c r="AC163" s="18" t="s">
        <v>2944</v>
      </c>
      <c r="AD163" s="18" t="s">
        <v>2084</v>
      </c>
      <c r="AE163" s="18" t="s">
        <v>2085</v>
      </c>
      <c r="AF163" s="50" t="s">
        <v>2022</v>
      </c>
      <c r="AG163" s="18" t="s">
        <v>2086</v>
      </c>
      <c r="AH163" s="19">
        <v>23.99</v>
      </c>
      <c r="AI163" s="18" t="s">
        <v>2087</v>
      </c>
      <c r="AJ163" s="18" t="s">
        <v>2088</v>
      </c>
      <c r="AK163" s="18" t="s">
        <v>2089</v>
      </c>
      <c r="AL163" s="18" t="s">
        <v>2090</v>
      </c>
      <c r="AM163" s="18" t="s">
        <v>2091</v>
      </c>
      <c r="AN163" s="18" t="s">
        <v>2092</v>
      </c>
      <c r="AO163" s="18" t="s">
        <v>2076</v>
      </c>
      <c r="AP163" s="18" t="s">
        <v>2076</v>
      </c>
      <c r="AQ163" s="18" t="s">
        <v>2076</v>
      </c>
      <c r="AR163" s="18" t="s">
        <v>2076</v>
      </c>
      <c r="AS163" s="18" t="s">
        <v>2076</v>
      </c>
      <c r="AT163" s="18" t="s">
        <v>2076</v>
      </c>
      <c r="AU163" s="18">
        <f>COUNTIF(Offers!$B$14:$B$2024,A163)</f>
        <v>1</v>
      </c>
      <c r="AV163" s="19">
        <f>_xlfn.MINIFS(Offers!$Q$14:$Q$2024,Offers!$B$14:$B$2024,A163)</f>
        <v>20.99</v>
      </c>
      <c r="AW163" s="18">
        <f>COUNTIFS(Offers!$B$14:$B$2024,A163,Offers!$L$14:$L$2024,"&lt;&gt;New")</f>
        <v>0</v>
      </c>
    </row>
    <row r="164" spans="1:49" ht="15.75" customHeight="1" x14ac:dyDescent="0.35">
      <c r="A164" s="45" t="s">
        <v>2945</v>
      </c>
      <c r="B164" s="45" t="s">
        <v>262</v>
      </c>
      <c r="C164" s="45" t="s">
        <v>6</v>
      </c>
      <c r="D164" s="45" t="s">
        <v>2094</v>
      </c>
      <c r="E164" s="46" t="s">
        <v>267</v>
      </c>
      <c r="F164" s="47">
        <v>66.989999999999995</v>
      </c>
      <c r="G164" s="45" t="s">
        <v>2946</v>
      </c>
      <c r="H164" s="45" t="s">
        <v>53</v>
      </c>
      <c r="I164" s="45" t="s">
        <v>2096</v>
      </c>
      <c r="J164" s="45" t="s">
        <v>2076</v>
      </c>
      <c r="K164" s="45" t="s">
        <v>2076</v>
      </c>
      <c r="L164" s="45" t="s">
        <v>2076</v>
      </c>
      <c r="M164" s="45" t="s">
        <v>2076</v>
      </c>
      <c r="N164" s="45" t="s">
        <v>2097</v>
      </c>
      <c r="O164" s="45" t="s">
        <v>2076</v>
      </c>
      <c r="P164" s="45" t="s">
        <v>2076</v>
      </c>
      <c r="Q164" s="48">
        <v>20</v>
      </c>
      <c r="R164" s="45" t="s">
        <v>2947</v>
      </c>
      <c r="S164" s="45" t="s">
        <v>2099</v>
      </c>
      <c r="T164" t="s">
        <v>2080</v>
      </c>
      <c r="U164">
        <v>30</v>
      </c>
      <c r="V164" s="49">
        <v>74.989999999999995</v>
      </c>
      <c r="W164" t="s">
        <v>2081</v>
      </c>
      <c r="X164" t="s">
        <v>2076</v>
      </c>
      <c r="Y164" t="s">
        <v>2076</v>
      </c>
      <c r="Z164" t="s">
        <v>2076</v>
      </c>
      <c r="AA164" t="s">
        <v>2076</v>
      </c>
      <c r="AB164" s="18" t="s">
        <v>2948</v>
      </c>
      <c r="AC164" s="18" t="s">
        <v>2949</v>
      </c>
      <c r="AD164" s="18" t="s">
        <v>2254</v>
      </c>
      <c r="AE164" s="18" t="s">
        <v>2105</v>
      </c>
      <c r="AF164" s="50" t="s">
        <v>2022</v>
      </c>
      <c r="AG164" s="18" t="s">
        <v>2086</v>
      </c>
      <c r="AH164" s="19">
        <v>75.989999999999995</v>
      </c>
      <c r="AI164" s="18" t="s">
        <v>2087</v>
      </c>
      <c r="AJ164" s="18" t="s">
        <v>2107</v>
      </c>
      <c r="AK164" s="18" t="s">
        <v>2108</v>
      </c>
      <c r="AL164" s="18" t="s">
        <v>2109</v>
      </c>
      <c r="AM164" s="18" t="s">
        <v>2088</v>
      </c>
      <c r="AN164" s="18" t="s">
        <v>2092</v>
      </c>
      <c r="AO164" s="18" t="s">
        <v>2076</v>
      </c>
      <c r="AP164" s="18" t="s">
        <v>2076</v>
      </c>
      <c r="AQ164" s="18" t="s">
        <v>2076</v>
      </c>
      <c r="AR164" s="18" t="s">
        <v>2076</v>
      </c>
      <c r="AS164" s="18" t="s">
        <v>2076</v>
      </c>
      <c r="AT164" s="18" t="s">
        <v>2076</v>
      </c>
      <c r="AU164" s="18">
        <f>COUNTIF(Offers!$B$14:$B$2024,A164)</f>
        <v>1</v>
      </c>
      <c r="AV164" s="19">
        <f>_xlfn.MINIFS(Offers!$Q$14:$Q$2024,Offers!$B$14:$B$2024,A164)</f>
        <v>66.989999999999995</v>
      </c>
      <c r="AW164" s="18">
        <f>COUNTIFS(Offers!$B$14:$B$2024,A164,Offers!$L$14:$L$2024,"&lt;&gt;New")</f>
        <v>0</v>
      </c>
    </row>
    <row r="165" spans="1:49" ht="15.75" customHeight="1" x14ac:dyDescent="0.35">
      <c r="A165" s="45" t="s">
        <v>2950</v>
      </c>
      <c r="B165" s="45" t="s">
        <v>262</v>
      </c>
      <c r="C165" s="45" t="s">
        <v>6</v>
      </c>
      <c r="D165" s="45" t="s">
        <v>2073</v>
      </c>
      <c r="E165" s="46" t="s">
        <v>268</v>
      </c>
      <c r="F165" s="47">
        <v>75.989999999999995</v>
      </c>
      <c r="G165" s="45" t="s">
        <v>2951</v>
      </c>
      <c r="H165" s="45" t="s">
        <v>53</v>
      </c>
      <c r="I165" s="45" t="s">
        <v>2140</v>
      </c>
      <c r="J165" s="45" t="s">
        <v>2076</v>
      </c>
      <c r="K165" s="45" t="s">
        <v>2076</v>
      </c>
      <c r="L165" s="45" t="s">
        <v>2076</v>
      </c>
      <c r="M165" s="45" t="s">
        <v>2076</v>
      </c>
      <c r="N165" s="45" t="s">
        <v>2205</v>
      </c>
      <c r="O165" s="45" t="s">
        <v>2076</v>
      </c>
      <c r="P165" s="45">
        <v>52</v>
      </c>
      <c r="Q165" s="48">
        <v>174</v>
      </c>
      <c r="R165" s="45" t="s">
        <v>2952</v>
      </c>
      <c r="S165" s="45" t="s">
        <v>2207</v>
      </c>
      <c r="T165" t="s">
        <v>2080</v>
      </c>
      <c r="U165">
        <v>30</v>
      </c>
      <c r="V165" s="49">
        <v>79.989999999999995</v>
      </c>
      <c r="W165" t="s">
        <v>2376</v>
      </c>
      <c r="X165" t="s">
        <v>2076</v>
      </c>
      <c r="Y165" t="s">
        <v>2076</v>
      </c>
      <c r="Z165" t="s">
        <v>2076</v>
      </c>
      <c r="AA165" t="s">
        <v>2076</v>
      </c>
      <c r="AB165" s="18" t="s">
        <v>2953</v>
      </c>
      <c r="AC165" s="18" t="s">
        <v>2954</v>
      </c>
      <c r="AD165" s="18" t="s">
        <v>2171</v>
      </c>
      <c r="AE165" s="18" t="s">
        <v>2085</v>
      </c>
      <c r="AF165" s="55" t="s">
        <v>2023</v>
      </c>
      <c r="AG165" s="18" t="s">
        <v>2086</v>
      </c>
      <c r="AH165" s="19">
        <v>84.99</v>
      </c>
      <c r="AI165" s="18" t="s">
        <v>2087</v>
      </c>
      <c r="AJ165" s="18" t="s">
        <v>2088</v>
      </c>
      <c r="AK165" s="18" t="s">
        <v>2211</v>
      </c>
      <c r="AL165" s="18" t="s">
        <v>2212</v>
      </c>
      <c r="AM165" s="18" t="s">
        <v>2213</v>
      </c>
      <c r="AN165" s="18" t="s">
        <v>2092</v>
      </c>
      <c r="AO165" s="18" t="s">
        <v>2076</v>
      </c>
      <c r="AP165" s="18" t="s">
        <v>2076</v>
      </c>
      <c r="AQ165" s="18" t="s">
        <v>2076</v>
      </c>
      <c r="AR165" s="18" t="s">
        <v>2076</v>
      </c>
      <c r="AS165" s="18" t="s">
        <v>2076</v>
      </c>
      <c r="AT165" s="18" t="s">
        <v>2076</v>
      </c>
      <c r="AU165" s="18">
        <f>COUNTIF(Offers!$B$14:$B$2024,A165)</f>
        <v>1</v>
      </c>
      <c r="AV165" s="19">
        <f>_xlfn.MINIFS(Offers!$Q$14:$Q$2024,Offers!$B$14:$B$2024,A165)</f>
        <v>75.989999999999995</v>
      </c>
      <c r="AW165" s="18">
        <f>COUNTIFS(Offers!$B$14:$B$2024,A165,Offers!$L$14:$L$2024,"&lt;&gt;New")</f>
        <v>0</v>
      </c>
    </row>
    <row r="166" spans="1:49" ht="15.75" customHeight="1" x14ac:dyDescent="0.35">
      <c r="A166" s="45" t="s">
        <v>2955</v>
      </c>
      <c r="B166" s="45" t="s">
        <v>262</v>
      </c>
      <c r="C166" s="45" t="s">
        <v>6</v>
      </c>
      <c r="D166" s="45" t="s">
        <v>2094</v>
      </c>
      <c r="E166" s="46" t="s">
        <v>269</v>
      </c>
      <c r="F166" s="47">
        <v>81.99</v>
      </c>
      <c r="G166" s="45" t="s">
        <v>2956</v>
      </c>
      <c r="H166" s="45" t="s">
        <v>53</v>
      </c>
      <c r="I166" s="45" t="s">
        <v>2271</v>
      </c>
      <c r="J166" s="45" t="s">
        <v>2076</v>
      </c>
      <c r="K166" s="45" t="s">
        <v>2076</v>
      </c>
      <c r="L166" s="45" t="s">
        <v>2076</v>
      </c>
      <c r="M166" s="45" t="s">
        <v>2076</v>
      </c>
      <c r="N166" s="45" t="s">
        <v>2113</v>
      </c>
      <c r="O166" s="45" t="s">
        <v>2076</v>
      </c>
      <c r="P166" s="45">
        <v>9</v>
      </c>
      <c r="Q166" s="48">
        <v>12</v>
      </c>
      <c r="R166" s="45" t="s">
        <v>2957</v>
      </c>
      <c r="S166" s="45" t="s">
        <v>2130</v>
      </c>
      <c r="T166" t="s">
        <v>2080</v>
      </c>
      <c r="U166">
        <v>30</v>
      </c>
      <c r="V166" s="49">
        <v>87.99</v>
      </c>
      <c r="W166" t="s">
        <v>2208</v>
      </c>
      <c r="X166" t="s">
        <v>2076</v>
      </c>
      <c r="Y166" t="s">
        <v>2076</v>
      </c>
      <c r="Z166" t="s">
        <v>2076</v>
      </c>
      <c r="AA166" t="s">
        <v>2076</v>
      </c>
      <c r="AB166" s="18" t="s">
        <v>2958</v>
      </c>
      <c r="AC166" s="18" t="s">
        <v>2959</v>
      </c>
      <c r="AD166" s="18" t="s">
        <v>2268</v>
      </c>
      <c r="AE166" s="18" t="s">
        <v>2105</v>
      </c>
      <c r="AF166" s="52" t="s">
        <v>2024</v>
      </c>
      <c r="AG166" s="18" t="s">
        <v>2086</v>
      </c>
      <c r="AH166" s="19">
        <v>87.99</v>
      </c>
      <c r="AI166" s="18" t="s">
        <v>2087</v>
      </c>
      <c r="AJ166" s="18" t="s">
        <v>2134</v>
      </c>
      <c r="AK166" s="18" t="s">
        <v>2122</v>
      </c>
      <c r="AL166" s="18" t="s">
        <v>2135</v>
      </c>
      <c r="AM166" s="18" t="s">
        <v>2124</v>
      </c>
      <c r="AN166" s="18" t="s">
        <v>2276</v>
      </c>
      <c r="AO166" s="18" t="s">
        <v>2076</v>
      </c>
      <c r="AP166" s="18" t="s">
        <v>2076</v>
      </c>
      <c r="AQ166" s="18" t="s">
        <v>2076</v>
      </c>
      <c r="AR166" s="18" t="s">
        <v>2076</v>
      </c>
      <c r="AS166" s="18" t="s">
        <v>2076</v>
      </c>
      <c r="AT166" s="18" t="s">
        <v>2076</v>
      </c>
      <c r="AU166" s="18">
        <f>COUNTIF(Offers!$B$14:$B$2024,A166)</f>
        <v>2</v>
      </c>
      <c r="AV166" s="19">
        <f>_xlfn.MINIFS(Offers!$Q$14:$Q$2024,Offers!$B$14:$B$2024,A166)</f>
        <v>58.99</v>
      </c>
      <c r="AW166" s="18">
        <f>COUNTIFS(Offers!$B$14:$B$2024,A166,Offers!$L$14:$L$2024,"&lt;&gt;New")</f>
        <v>1</v>
      </c>
    </row>
    <row r="167" spans="1:49" ht="15.75" customHeight="1" x14ac:dyDescent="0.35">
      <c r="A167" s="45" t="s">
        <v>2960</v>
      </c>
      <c r="B167" s="45" t="s">
        <v>262</v>
      </c>
      <c r="C167" s="45" t="s">
        <v>6</v>
      </c>
      <c r="D167" s="45" t="s">
        <v>2094</v>
      </c>
      <c r="E167" s="46" t="s">
        <v>270</v>
      </c>
      <c r="F167" s="47">
        <v>163.99</v>
      </c>
      <c r="G167" s="45" t="s">
        <v>2961</v>
      </c>
      <c r="H167" s="45" t="s">
        <v>53</v>
      </c>
      <c r="I167" s="45" t="s">
        <v>2128</v>
      </c>
      <c r="J167" s="45" t="s">
        <v>2076</v>
      </c>
      <c r="K167" s="45" t="s">
        <v>2076</v>
      </c>
      <c r="L167" s="45" t="s">
        <v>2076</v>
      </c>
      <c r="M167" s="45" t="s">
        <v>2076</v>
      </c>
      <c r="N167" s="45" t="s">
        <v>2113</v>
      </c>
      <c r="O167" s="45" t="s">
        <v>2076</v>
      </c>
      <c r="P167" s="45">
        <v>8</v>
      </c>
      <c r="Q167" s="48">
        <v>5</v>
      </c>
      <c r="R167" s="45" t="s">
        <v>2962</v>
      </c>
      <c r="S167" s="45" t="s">
        <v>2115</v>
      </c>
      <c r="T167" t="s">
        <v>2116</v>
      </c>
      <c r="U167">
        <v>30</v>
      </c>
      <c r="V167" s="49">
        <v>173.99</v>
      </c>
      <c r="W167" t="s">
        <v>2292</v>
      </c>
      <c r="X167" t="s">
        <v>2076</v>
      </c>
      <c r="Y167" t="s">
        <v>2076</v>
      </c>
      <c r="Z167" t="s">
        <v>2076</v>
      </c>
      <c r="AA167" t="s">
        <v>2076</v>
      </c>
      <c r="AB167" s="18" t="s">
        <v>2963</v>
      </c>
      <c r="AC167" s="18" t="s">
        <v>2964</v>
      </c>
      <c r="AD167" s="18" t="s">
        <v>2268</v>
      </c>
      <c r="AE167" s="18" t="s">
        <v>2085</v>
      </c>
      <c r="AF167" s="53" t="s">
        <v>2026</v>
      </c>
      <c r="AG167" s="18" t="s">
        <v>2086</v>
      </c>
      <c r="AH167" s="19">
        <v>180.99</v>
      </c>
      <c r="AI167" s="18" t="s">
        <v>2087</v>
      </c>
      <c r="AJ167" s="18" t="s">
        <v>2121</v>
      </c>
      <c r="AK167" s="18" t="s">
        <v>2231</v>
      </c>
      <c r="AL167" s="18" t="s">
        <v>2123</v>
      </c>
      <c r="AM167" s="18" t="s">
        <v>2161</v>
      </c>
      <c r="AN167" s="18" t="s">
        <v>2136</v>
      </c>
      <c r="AO167" s="18" t="s">
        <v>2076</v>
      </c>
      <c r="AP167" s="18" t="s">
        <v>2076</v>
      </c>
      <c r="AQ167" s="18" t="s">
        <v>2076</v>
      </c>
      <c r="AR167" s="18" t="s">
        <v>2076</v>
      </c>
      <c r="AS167" s="18" t="s">
        <v>2076</v>
      </c>
      <c r="AT167" s="18" t="s">
        <v>2076</v>
      </c>
      <c r="AU167" s="18">
        <f>COUNTIF(Offers!$B$14:$B$2024,A167)</f>
        <v>1</v>
      </c>
      <c r="AV167" s="19">
        <f>_xlfn.MINIFS(Offers!$Q$14:$Q$2024,Offers!$B$14:$B$2024,A167)</f>
        <v>163.99</v>
      </c>
      <c r="AW167" s="18">
        <f>COUNTIFS(Offers!$B$14:$B$2024,A167,Offers!$L$14:$L$2024,"&lt;&gt;New")</f>
        <v>0</v>
      </c>
    </row>
    <row r="168" spans="1:49" ht="15.75" customHeight="1" x14ac:dyDescent="0.35">
      <c r="A168" s="45" t="s">
        <v>2965</v>
      </c>
      <c r="B168" s="45" t="s">
        <v>262</v>
      </c>
      <c r="C168" s="45" t="s">
        <v>6</v>
      </c>
      <c r="D168" s="45" t="s">
        <v>2073</v>
      </c>
      <c r="E168" s="46" t="s">
        <v>271</v>
      </c>
      <c r="F168" s="47">
        <v>199.99</v>
      </c>
      <c r="G168" s="45" t="s">
        <v>2966</v>
      </c>
      <c r="H168" s="45" t="s">
        <v>53</v>
      </c>
      <c r="I168" s="45" t="s">
        <v>2096</v>
      </c>
      <c r="J168" s="45" t="s">
        <v>2076</v>
      </c>
      <c r="K168" s="45" t="s">
        <v>2076</v>
      </c>
      <c r="L168" s="45" t="s">
        <v>2076</v>
      </c>
      <c r="M168" s="45" t="s">
        <v>2076</v>
      </c>
      <c r="N168" s="45" t="s">
        <v>2184</v>
      </c>
      <c r="O168" s="45" t="s">
        <v>2076</v>
      </c>
      <c r="P168" s="45" t="s">
        <v>2076</v>
      </c>
      <c r="Q168" s="48">
        <v>323</v>
      </c>
      <c r="R168" s="45" t="s">
        <v>2967</v>
      </c>
      <c r="S168" s="45" t="s">
        <v>2186</v>
      </c>
      <c r="T168" t="s">
        <v>2080</v>
      </c>
      <c r="U168">
        <v>30</v>
      </c>
      <c r="V168" s="49">
        <v>228.99</v>
      </c>
      <c r="W168" t="s">
        <v>2609</v>
      </c>
      <c r="X168" t="s">
        <v>2076</v>
      </c>
      <c r="Y168" t="s">
        <v>2076</v>
      </c>
      <c r="Z168" t="s">
        <v>2076</v>
      </c>
      <c r="AA168" t="s">
        <v>2076</v>
      </c>
      <c r="AB168" s="18" t="s">
        <v>2968</v>
      </c>
      <c r="AC168" s="18" t="s">
        <v>2969</v>
      </c>
      <c r="AD168" s="18" t="s">
        <v>2147</v>
      </c>
      <c r="AE168" s="18" t="s">
        <v>2105</v>
      </c>
      <c r="AF168" s="51" t="s">
        <v>2025</v>
      </c>
      <c r="AG168" s="18" t="s">
        <v>2086</v>
      </c>
      <c r="AH168" s="19">
        <v>239.99</v>
      </c>
      <c r="AI168" s="18" t="s">
        <v>2087</v>
      </c>
      <c r="AJ168" s="18" t="s">
        <v>2107</v>
      </c>
      <c r="AK168" s="18" t="s">
        <v>2108</v>
      </c>
      <c r="AL168" s="18" t="s">
        <v>2149</v>
      </c>
      <c r="AM168" s="18" t="s">
        <v>2088</v>
      </c>
      <c r="AN168" s="18" t="s">
        <v>2092</v>
      </c>
      <c r="AO168" s="18" t="s">
        <v>2076</v>
      </c>
      <c r="AP168" s="18" t="s">
        <v>2076</v>
      </c>
      <c r="AQ168" s="18" t="s">
        <v>2076</v>
      </c>
      <c r="AR168" s="18" t="s">
        <v>2076</v>
      </c>
      <c r="AS168" s="18" t="s">
        <v>2076</v>
      </c>
      <c r="AT168" s="18" t="s">
        <v>2076</v>
      </c>
      <c r="AU168" s="18">
        <f>COUNTIF(Offers!$B$14:$B$2024,A168)</f>
        <v>1</v>
      </c>
      <c r="AV168" s="19">
        <f>_xlfn.MINIFS(Offers!$Q$14:$Q$2024,Offers!$B$14:$B$2024,A168)</f>
        <v>199.99</v>
      </c>
      <c r="AW168" s="18">
        <f>COUNTIFS(Offers!$B$14:$B$2024,A168,Offers!$L$14:$L$2024,"&lt;&gt;New")</f>
        <v>0</v>
      </c>
    </row>
    <row r="169" spans="1:49" ht="15.75" customHeight="1" x14ac:dyDescent="0.35">
      <c r="A169" s="45" t="s">
        <v>2970</v>
      </c>
      <c r="B169" s="45" t="s">
        <v>262</v>
      </c>
      <c r="C169" s="45" t="s">
        <v>6</v>
      </c>
      <c r="D169" s="45" t="s">
        <v>2094</v>
      </c>
      <c r="E169" s="46" t="s">
        <v>272</v>
      </c>
      <c r="F169" s="47">
        <v>265.99</v>
      </c>
      <c r="G169" s="45" t="s">
        <v>2971</v>
      </c>
      <c r="H169" s="45" t="s">
        <v>53</v>
      </c>
      <c r="I169" s="45" t="s">
        <v>2112</v>
      </c>
      <c r="J169" s="45" t="s">
        <v>2076</v>
      </c>
      <c r="K169" s="45" t="s">
        <v>2076</v>
      </c>
      <c r="L169" s="45" t="s">
        <v>2076</v>
      </c>
      <c r="M169" s="45" t="s">
        <v>2076</v>
      </c>
      <c r="N169" s="45" t="s">
        <v>2113</v>
      </c>
      <c r="O169" s="45" t="s">
        <v>2076</v>
      </c>
      <c r="P169" s="45">
        <v>10</v>
      </c>
      <c r="Q169" s="48">
        <v>5</v>
      </c>
      <c r="R169" s="45" t="s">
        <v>2972</v>
      </c>
      <c r="S169" s="45" t="s">
        <v>2175</v>
      </c>
      <c r="T169" t="s">
        <v>2080</v>
      </c>
      <c r="U169">
        <v>30</v>
      </c>
      <c r="V169" s="49">
        <v>275.99</v>
      </c>
      <c r="W169" t="s">
        <v>2144</v>
      </c>
      <c r="X169" t="s">
        <v>2076</v>
      </c>
      <c r="Y169" t="s">
        <v>2076</v>
      </c>
      <c r="Z169" t="s">
        <v>2076</v>
      </c>
      <c r="AA169" t="s">
        <v>2076</v>
      </c>
      <c r="AB169" s="18" t="s">
        <v>2973</v>
      </c>
      <c r="AC169" s="18" t="s">
        <v>2974</v>
      </c>
      <c r="AD169" s="18" t="s">
        <v>2147</v>
      </c>
      <c r="AE169" s="18" t="s">
        <v>2105</v>
      </c>
      <c r="AF169" s="54" t="s">
        <v>2027</v>
      </c>
      <c r="AG169" s="18" t="s">
        <v>2086</v>
      </c>
      <c r="AH169" s="19">
        <v>275.99</v>
      </c>
      <c r="AI169" s="18" t="s">
        <v>2087</v>
      </c>
      <c r="AJ169" s="18" t="s">
        <v>2121</v>
      </c>
      <c r="AK169" s="18" t="s">
        <v>2181</v>
      </c>
      <c r="AL169" s="18" t="s">
        <v>2182</v>
      </c>
      <c r="AM169" s="18" t="s">
        <v>2161</v>
      </c>
      <c r="AN169" s="18" t="s">
        <v>2125</v>
      </c>
      <c r="AO169" s="18" t="s">
        <v>2076</v>
      </c>
      <c r="AP169" s="18" t="s">
        <v>2076</v>
      </c>
      <c r="AQ169" s="18" t="s">
        <v>2076</v>
      </c>
      <c r="AR169" s="18" t="s">
        <v>2076</v>
      </c>
      <c r="AS169" s="18" t="s">
        <v>2076</v>
      </c>
      <c r="AT169" s="18" t="s">
        <v>2076</v>
      </c>
      <c r="AU169" s="18">
        <f>COUNTIF(Offers!$B$14:$B$2024,A169)</f>
        <v>1</v>
      </c>
      <c r="AV169" s="19">
        <f>_xlfn.MINIFS(Offers!$Q$14:$Q$2024,Offers!$B$14:$B$2024,A169)</f>
        <v>265.99</v>
      </c>
      <c r="AW169" s="18">
        <f>COUNTIFS(Offers!$B$14:$B$2024,A169,Offers!$L$14:$L$2024,"&lt;&gt;New")</f>
        <v>0</v>
      </c>
    </row>
    <row r="170" spans="1:49" ht="15.75" customHeight="1" x14ac:dyDescent="0.35">
      <c r="A170" s="45" t="s">
        <v>2975</v>
      </c>
      <c r="B170" s="45" t="s">
        <v>262</v>
      </c>
      <c r="C170" s="45" t="s">
        <v>6</v>
      </c>
      <c r="D170" s="45" t="s">
        <v>2138</v>
      </c>
      <c r="E170" s="46" t="s">
        <v>273</v>
      </c>
      <c r="F170" s="47">
        <v>267.99</v>
      </c>
      <c r="G170" s="45" t="s">
        <v>2976</v>
      </c>
      <c r="H170" s="45" t="s">
        <v>53</v>
      </c>
      <c r="I170" s="45" t="s">
        <v>2140</v>
      </c>
      <c r="J170" s="45" t="s">
        <v>2076</v>
      </c>
      <c r="K170" s="45" t="s">
        <v>2076</v>
      </c>
      <c r="L170" s="45" t="s">
        <v>2076</v>
      </c>
      <c r="M170" s="45" t="s">
        <v>2076</v>
      </c>
      <c r="N170" s="45" t="s">
        <v>2141</v>
      </c>
      <c r="O170" s="45" t="s">
        <v>2076</v>
      </c>
      <c r="P170" s="45">
        <v>54</v>
      </c>
      <c r="Q170" s="48">
        <v>310</v>
      </c>
      <c r="R170" s="45" t="s">
        <v>2977</v>
      </c>
      <c r="S170" s="45" t="s">
        <v>2143</v>
      </c>
      <c r="T170" t="s">
        <v>2100</v>
      </c>
      <c r="U170">
        <v>30</v>
      </c>
      <c r="V170" s="49">
        <v>282.99</v>
      </c>
      <c r="W170" t="s">
        <v>2241</v>
      </c>
      <c r="X170" t="s">
        <v>2076</v>
      </c>
      <c r="Y170" t="s">
        <v>2076</v>
      </c>
      <c r="Z170" t="s">
        <v>2076</v>
      </c>
      <c r="AA170" t="s">
        <v>2076</v>
      </c>
      <c r="AB170" s="18" t="s">
        <v>2973</v>
      </c>
      <c r="AC170" s="18" t="s">
        <v>2978</v>
      </c>
      <c r="AD170" s="18" t="s">
        <v>2171</v>
      </c>
      <c r="AE170" s="18" t="s">
        <v>2085</v>
      </c>
      <c r="AF170" s="53" t="s">
        <v>2026</v>
      </c>
      <c r="AG170" s="18" t="s">
        <v>2086</v>
      </c>
      <c r="AH170" s="19">
        <v>282.99</v>
      </c>
      <c r="AI170" s="18" t="s">
        <v>2087</v>
      </c>
      <c r="AJ170" s="18" t="s">
        <v>2121</v>
      </c>
      <c r="AK170" s="18" t="s">
        <v>2317</v>
      </c>
      <c r="AL170" s="18" t="s">
        <v>2149</v>
      </c>
      <c r="AM170" s="18" t="s">
        <v>2318</v>
      </c>
      <c r="AN170" s="18" t="s">
        <v>2092</v>
      </c>
      <c r="AO170" s="18" t="s">
        <v>2076</v>
      </c>
      <c r="AP170" s="18" t="s">
        <v>2076</v>
      </c>
      <c r="AQ170" s="18" t="s">
        <v>2076</v>
      </c>
      <c r="AR170" s="18" t="s">
        <v>2076</v>
      </c>
      <c r="AS170" s="18" t="s">
        <v>2076</v>
      </c>
      <c r="AT170" s="18" t="s">
        <v>2076</v>
      </c>
      <c r="AU170" s="18">
        <f>COUNTIF(Offers!$B$14:$B$2024,A170)</f>
        <v>1</v>
      </c>
      <c r="AV170" s="19">
        <f>_xlfn.MINIFS(Offers!$Q$14:$Q$2024,Offers!$B$14:$B$2024,A170)</f>
        <v>267.99</v>
      </c>
      <c r="AW170" s="18">
        <f>COUNTIFS(Offers!$B$14:$B$2024,A170,Offers!$L$14:$L$2024,"&lt;&gt;New")</f>
        <v>0</v>
      </c>
    </row>
    <row r="171" spans="1:49" ht="15.75" customHeight="1" x14ac:dyDescent="0.35">
      <c r="A171" s="45" t="s">
        <v>2979</v>
      </c>
      <c r="B171" s="45" t="s">
        <v>262</v>
      </c>
      <c r="C171" s="45" t="s">
        <v>6</v>
      </c>
      <c r="D171" s="45" t="s">
        <v>2073</v>
      </c>
      <c r="E171" s="46" t="s">
        <v>274</v>
      </c>
      <c r="F171" s="47">
        <v>501.99</v>
      </c>
      <c r="G171" s="45" t="s">
        <v>2980</v>
      </c>
      <c r="H171" s="45" t="s">
        <v>53</v>
      </c>
      <c r="I171" s="45" t="s">
        <v>2290</v>
      </c>
      <c r="J171" s="45" t="s">
        <v>2076</v>
      </c>
      <c r="K171" s="45" t="s">
        <v>2076</v>
      </c>
      <c r="L171" s="45" t="s">
        <v>2076</v>
      </c>
      <c r="M171" s="45" t="s">
        <v>2076</v>
      </c>
      <c r="N171" s="45" t="s">
        <v>2165</v>
      </c>
      <c r="O171" s="45" t="s">
        <v>2076</v>
      </c>
      <c r="P171" s="45">
        <v>20</v>
      </c>
      <c r="Q171" s="48">
        <v>272</v>
      </c>
      <c r="R171" s="45" t="s">
        <v>2981</v>
      </c>
      <c r="S171" s="45" t="s">
        <v>2167</v>
      </c>
      <c r="T171" t="s">
        <v>2080</v>
      </c>
      <c r="U171">
        <v>30</v>
      </c>
      <c r="V171" s="49">
        <v>523.99</v>
      </c>
      <c r="W171" t="s">
        <v>2101</v>
      </c>
      <c r="X171" t="s">
        <v>2076</v>
      </c>
      <c r="Y171" t="s">
        <v>2076</v>
      </c>
      <c r="Z171" t="s">
        <v>2076</v>
      </c>
      <c r="AA171" t="s">
        <v>2076</v>
      </c>
      <c r="AB171" s="18" t="s">
        <v>2982</v>
      </c>
      <c r="AC171" s="18" t="s">
        <v>2983</v>
      </c>
      <c r="AD171" s="18" t="s">
        <v>2224</v>
      </c>
      <c r="AE171" s="18" t="s">
        <v>2180</v>
      </c>
      <c r="AF171" s="54" t="s">
        <v>2027</v>
      </c>
      <c r="AG171" s="18" t="s">
        <v>2086</v>
      </c>
      <c r="AH171" s="19">
        <v>655.99</v>
      </c>
      <c r="AI171" s="18" t="s">
        <v>2106</v>
      </c>
      <c r="AJ171" s="18" t="s">
        <v>2423</v>
      </c>
      <c r="AK171" s="18" t="s">
        <v>2181</v>
      </c>
      <c r="AL171" s="18" t="s">
        <v>2090</v>
      </c>
      <c r="AM171" s="18" t="s">
        <v>2161</v>
      </c>
      <c r="AN171" s="18" t="s">
        <v>2092</v>
      </c>
      <c r="AO171" s="18" t="s">
        <v>2076</v>
      </c>
      <c r="AP171" s="18" t="s">
        <v>2076</v>
      </c>
      <c r="AQ171" s="18" t="s">
        <v>2076</v>
      </c>
      <c r="AR171" s="18" t="s">
        <v>2076</v>
      </c>
      <c r="AS171" s="18" t="s">
        <v>2076</v>
      </c>
      <c r="AT171" s="18" t="s">
        <v>2076</v>
      </c>
      <c r="AU171" s="18">
        <f>COUNTIF(Offers!$B$14:$B$2024,A171)</f>
        <v>2</v>
      </c>
      <c r="AV171" s="19">
        <f>_xlfn.MINIFS(Offers!$Q$14:$Q$2024,Offers!$B$14:$B$2024,A171)</f>
        <v>341.99</v>
      </c>
      <c r="AW171" s="18">
        <f>COUNTIFS(Offers!$B$14:$B$2024,A171,Offers!$L$14:$L$2024,"&lt;&gt;New")</f>
        <v>1</v>
      </c>
    </row>
    <row r="172" spans="1:49" ht="15.75" customHeight="1" x14ac:dyDescent="0.35">
      <c r="A172" s="45" t="s">
        <v>2984</v>
      </c>
      <c r="B172" s="45" t="s">
        <v>262</v>
      </c>
      <c r="C172" s="45" t="s">
        <v>6</v>
      </c>
      <c r="D172" s="45" t="s">
        <v>2073</v>
      </c>
      <c r="E172" s="46" t="s">
        <v>275</v>
      </c>
      <c r="F172" s="47">
        <v>545.99</v>
      </c>
      <c r="G172" s="45" t="s">
        <v>2985</v>
      </c>
      <c r="H172" s="45" t="s">
        <v>53</v>
      </c>
      <c r="I172" s="45" t="s">
        <v>2096</v>
      </c>
      <c r="J172" s="45" t="s">
        <v>2076</v>
      </c>
      <c r="K172" s="45" t="s">
        <v>2076</v>
      </c>
      <c r="L172" s="45" t="s">
        <v>2076</v>
      </c>
      <c r="M172" s="45" t="s">
        <v>2076</v>
      </c>
      <c r="N172" s="45" t="s">
        <v>2191</v>
      </c>
      <c r="O172" s="45" t="s">
        <v>2076</v>
      </c>
      <c r="P172" s="45" t="s">
        <v>2076</v>
      </c>
      <c r="Q172" s="48">
        <v>539</v>
      </c>
      <c r="R172" s="45" t="s">
        <v>2986</v>
      </c>
      <c r="S172" s="45" t="s">
        <v>2193</v>
      </c>
      <c r="T172" t="s">
        <v>2080</v>
      </c>
      <c r="U172">
        <v>30</v>
      </c>
      <c r="V172" s="49">
        <v>597.99</v>
      </c>
      <c r="W172" t="s">
        <v>2539</v>
      </c>
      <c r="X172" t="s">
        <v>2076</v>
      </c>
      <c r="Y172" t="s">
        <v>2076</v>
      </c>
      <c r="Z172" t="s">
        <v>2076</v>
      </c>
      <c r="AA172" t="s">
        <v>2076</v>
      </c>
      <c r="AB172" s="18" t="s">
        <v>2987</v>
      </c>
      <c r="AC172" s="18" t="s">
        <v>2988</v>
      </c>
      <c r="AD172" s="18" t="s">
        <v>2147</v>
      </c>
      <c r="AE172" s="18" t="s">
        <v>2085</v>
      </c>
      <c r="AF172" s="53" t="s">
        <v>2026</v>
      </c>
      <c r="AG172" s="18" t="s">
        <v>2086</v>
      </c>
      <c r="AH172" s="19">
        <v>620.99</v>
      </c>
      <c r="AI172" s="18" t="s">
        <v>2087</v>
      </c>
      <c r="AJ172" s="18" t="s">
        <v>2195</v>
      </c>
      <c r="AK172" s="18" t="s">
        <v>2108</v>
      </c>
      <c r="AL172" s="18" t="s">
        <v>2261</v>
      </c>
      <c r="AM172" s="18" t="s">
        <v>2088</v>
      </c>
      <c r="AN172" s="18" t="s">
        <v>2092</v>
      </c>
      <c r="AO172" s="18" t="s">
        <v>2076</v>
      </c>
      <c r="AP172" s="18" t="s">
        <v>2076</v>
      </c>
      <c r="AQ172" s="18" t="s">
        <v>2076</v>
      </c>
      <c r="AR172" s="18" t="s">
        <v>2076</v>
      </c>
      <c r="AS172" s="18" t="s">
        <v>2076</v>
      </c>
      <c r="AT172" s="18" t="s">
        <v>2076</v>
      </c>
      <c r="AU172" s="18">
        <f>COUNTIF(Offers!$B$14:$B$2024,A172)</f>
        <v>1</v>
      </c>
      <c r="AV172" s="19">
        <f>_xlfn.MINIFS(Offers!$Q$14:$Q$2024,Offers!$B$14:$B$2024,A172)</f>
        <v>545.99</v>
      </c>
      <c r="AW172" s="18">
        <f>COUNTIFS(Offers!$B$14:$B$2024,A172,Offers!$L$14:$L$2024,"&lt;&gt;New")</f>
        <v>0</v>
      </c>
    </row>
    <row r="173" spans="1:49" ht="15.75" customHeight="1" x14ac:dyDescent="0.35">
      <c r="A173" s="45" t="s">
        <v>2989</v>
      </c>
      <c r="B173" s="45" t="s">
        <v>276</v>
      </c>
      <c r="C173" s="45" t="s">
        <v>6</v>
      </c>
      <c r="D173" s="45" t="s">
        <v>2073</v>
      </c>
      <c r="E173" s="46" t="s">
        <v>278</v>
      </c>
      <c r="F173" s="47">
        <v>35.99</v>
      </c>
      <c r="G173" s="45" t="s">
        <v>2990</v>
      </c>
      <c r="H173" s="45" t="s">
        <v>53</v>
      </c>
      <c r="I173" s="45" t="s">
        <v>2075</v>
      </c>
      <c r="J173" s="45" t="s">
        <v>2076</v>
      </c>
      <c r="K173" s="45" t="s">
        <v>2076</v>
      </c>
      <c r="L173" s="45" t="s">
        <v>2076</v>
      </c>
      <c r="M173" s="45" t="s">
        <v>2076</v>
      </c>
      <c r="N173" s="45" t="s">
        <v>2077</v>
      </c>
      <c r="O173" s="45" t="s">
        <v>2076</v>
      </c>
      <c r="P173" s="45">
        <v>37</v>
      </c>
      <c r="Q173" s="48">
        <v>122</v>
      </c>
      <c r="R173" s="45" t="s">
        <v>2991</v>
      </c>
      <c r="S173" s="45" t="s">
        <v>2079</v>
      </c>
      <c r="T173" t="s">
        <v>2100</v>
      </c>
      <c r="U173">
        <v>60</v>
      </c>
      <c r="V173" s="49">
        <v>38.99</v>
      </c>
      <c r="W173" t="s">
        <v>2918</v>
      </c>
      <c r="X173" t="s">
        <v>2076</v>
      </c>
      <c r="Y173" t="s">
        <v>2076</v>
      </c>
      <c r="Z173" t="s">
        <v>2076</v>
      </c>
      <c r="AA173" t="s">
        <v>2076</v>
      </c>
      <c r="AB173" s="18" t="s">
        <v>2992</v>
      </c>
      <c r="AC173" s="18" t="s">
        <v>2993</v>
      </c>
      <c r="AD173" s="18" t="s">
        <v>2224</v>
      </c>
      <c r="AE173" s="18" t="s">
        <v>2085</v>
      </c>
      <c r="AF173" s="50" t="s">
        <v>2022</v>
      </c>
      <c r="AG173" s="18" t="s">
        <v>2086</v>
      </c>
      <c r="AH173" s="19">
        <v>38.99</v>
      </c>
      <c r="AI173" s="18" t="s">
        <v>2087</v>
      </c>
      <c r="AJ173" s="18" t="s">
        <v>2088</v>
      </c>
      <c r="AK173" s="18" t="s">
        <v>2089</v>
      </c>
      <c r="AL173" s="18" t="s">
        <v>2090</v>
      </c>
      <c r="AM173" s="18" t="s">
        <v>2091</v>
      </c>
      <c r="AN173" s="18" t="s">
        <v>2092</v>
      </c>
      <c r="AO173" s="18" t="s">
        <v>2076</v>
      </c>
      <c r="AP173" s="18" t="s">
        <v>2076</v>
      </c>
      <c r="AQ173" s="18" t="s">
        <v>2076</v>
      </c>
      <c r="AR173" s="18" t="s">
        <v>2076</v>
      </c>
      <c r="AS173" s="18" t="s">
        <v>2076</v>
      </c>
      <c r="AT173" s="18" t="s">
        <v>2076</v>
      </c>
      <c r="AU173" s="18">
        <f>COUNTIF(Offers!$B$14:$B$2024,A173)</f>
        <v>1</v>
      </c>
      <c r="AV173" s="19">
        <f>_xlfn.MINIFS(Offers!$Q$14:$Q$2024,Offers!$B$14:$B$2024,A173)</f>
        <v>35.99</v>
      </c>
      <c r="AW173" s="18">
        <f>COUNTIFS(Offers!$B$14:$B$2024,A173,Offers!$L$14:$L$2024,"&lt;&gt;New")</f>
        <v>0</v>
      </c>
    </row>
    <row r="174" spans="1:49" ht="15.75" customHeight="1" x14ac:dyDescent="0.35">
      <c r="A174" s="45" t="s">
        <v>2994</v>
      </c>
      <c r="B174" s="45" t="s">
        <v>276</v>
      </c>
      <c r="C174" s="45" t="s">
        <v>6</v>
      </c>
      <c r="D174" s="45" t="s">
        <v>2094</v>
      </c>
      <c r="E174" s="46" t="s">
        <v>279</v>
      </c>
      <c r="F174" s="47">
        <v>60.99</v>
      </c>
      <c r="G174" s="45" t="s">
        <v>2995</v>
      </c>
      <c r="H174" s="45" t="s">
        <v>53</v>
      </c>
      <c r="I174" s="45" t="s">
        <v>2128</v>
      </c>
      <c r="J174" s="45" t="s">
        <v>2076</v>
      </c>
      <c r="K174" s="45" t="s">
        <v>2076</v>
      </c>
      <c r="L174" s="45" t="s">
        <v>2076</v>
      </c>
      <c r="M174" s="45" t="s">
        <v>2076</v>
      </c>
      <c r="N174" s="45" t="s">
        <v>2113</v>
      </c>
      <c r="O174" s="45" t="s">
        <v>2076</v>
      </c>
      <c r="P174" s="45">
        <v>7</v>
      </c>
      <c r="Q174" s="48">
        <v>8</v>
      </c>
      <c r="R174" s="45" t="s">
        <v>2996</v>
      </c>
      <c r="S174" s="45" t="s">
        <v>2115</v>
      </c>
      <c r="T174" t="s">
        <v>2080</v>
      </c>
      <c r="U174">
        <v>60</v>
      </c>
      <c r="V174" s="49">
        <v>64.989999999999995</v>
      </c>
      <c r="W174" t="s">
        <v>2241</v>
      </c>
      <c r="X174" t="s">
        <v>2076</v>
      </c>
      <c r="Y174" t="s">
        <v>2076</v>
      </c>
      <c r="Z174" t="s">
        <v>2076</v>
      </c>
      <c r="AA174" t="s">
        <v>2076</v>
      </c>
      <c r="AB174" s="18" t="s">
        <v>2997</v>
      </c>
      <c r="AC174" s="18" t="s">
        <v>2998</v>
      </c>
      <c r="AD174" s="18" t="s">
        <v>2104</v>
      </c>
      <c r="AE174" s="18" t="s">
        <v>2105</v>
      </c>
      <c r="AF174" s="55" t="s">
        <v>2023</v>
      </c>
      <c r="AG174" s="18" t="s">
        <v>2086</v>
      </c>
      <c r="AH174" s="19">
        <v>64.989999999999995</v>
      </c>
      <c r="AI174" s="18" t="s">
        <v>2087</v>
      </c>
      <c r="AJ174" s="18" t="s">
        <v>2088</v>
      </c>
      <c r="AK174" s="18" t="s">
        <v>2211</v>
      </c>
      <c r="AL174" s="18" t="s">
        <v>2123</v>
      </c>
      <c r="AM174" s="18" t="s">
        <v>2213</v>
      </c>
      <c r="AN174" s="18" t="s">
        <v>2136</v>
      </c>
      <c r="AO174" s="18" t="s">
        <v>2076</v>
      </c>
      <c r="AP174" s="18" t="s">
        <v>2076</v>
      </c>
      <c r="AQ174" s="18" t="s">
        <v>2076</v>
      </c>
      <c r="AR174" s="18" t="s">
        <v>2076</v>
      </c>
      <c r="AS174" s="18" t="s">
        <v>2076</v>
      </c>
      <c r="AT174" s="18" t="s">
        <v>2076</v>
      </c>
      <c r="AU174" s="18">
        <f>COUNTIF(Offers!$B$14:$B$2024,A174)</f>
        <v>1</v>
      </c>
      <c r="AV174" s="19">
        <f>_xlfn.MINIFS(Offers!$Q$14:$Q$2024,Offers!$B$14:$B$2024,A174)</f>
        <v>60.99</v>
      </c>
      <c r="AW174" s="18">
        <f>COUNTIFS(Offers!$B$14:$B$2024,A174,Offers!$L$14:$L$2024,"&lt;&gt;New")</f>
        <v>0</v>
      </c>
    </row>
    <row r="175" spans="1:49" ht="15.75" customHeight="1" x14ac:dyDescent="0.35">
      <c r="A175" s="45" t="s">
        <v>2999</v>
      </c>
      <c r="B175" s="45" t="s">
        <v>276</v>
      </c>
      <c r="C175" s="45" t="s">
        <v>6</v>
      </c>
      <c r="D175" s="45" t="s">
        <v>2073</v>
      </c>
      <c r="E175" s="46" t="s">
        <v>280</v>
      </c>
      <c r="F175" s="47">
        <v>105.99</v>
      </c>
      <c r="G175" s="45" t="s">
        <v>3000</v>
      </c>
      <c r="H175" s="45" t="s">
        <v>53</v>
      </c>
      <c r="I175" s="45" t="s">
        <v>2153</v>
      </c>
      <c r="J175" s="45" t="s">
        <v>2076</v>
      </c>
      <c r="K175" s="45" t="s">
        <v>2076</v>
      </c>
      <c r="L175" s="45" t="s">
        <v>2076</v>
      </c>
      <c r="M175" s="45" t="s">
        <v>2076</v>
      </c>
      <c r="N175" s="45" t="s">
        <v>2154</v>
      </c>
      <c r="O175" s="45" t="s">
        <v>2076</v>
      </c>
      <c r="P175" s="45">
        <v>7</v>
      </c>
      <c r="Q175" s="48">
        <v>35</v>
      </c>
      <c r="R175" s="45" t="s">
        <v>3001</v>
      </c>
      <c r="S175" s="45" t="s">
        <v>2156</v>
      </c>
      <c r="T175" t="s">
        <v>2080</v>
      </c>
      <c r="U175">
        <v>60</v>
      </c>
      <c r="V175" s="49">
        <v>110.99</v>
      </c>
      <c r="W175" t="s">
        <v>2376</v>
      </c>
      <c r="X175" t="s">
        <v>2076</v>
      </c>
      <c r="Y175" t="s">
        <v>2076</v>
      </c>
      <c r="Z175" t="s">
        <v>2076</v>
      </c>
      <c r="AA175" t="s">
        <v>2076</v>
      </c>
      <c r="AB175" s="18" t="s">
        <v>3002</v>
      </c>
      <c r="AC175" s="18" t="s">
        <v>3003</v>
      </c>
      <c r="AD175" s="18" t="s">
        <v>2254</v>
      </c>
      <c r="AE175" s="18" t="s">
        <v>2105</v>
      </c>
      <c r="AF175" s="52" t="s">
        <v>2024</v>
      </c>
      <c r="AG175" s="18" t="s">
        <v>2086</v>
      </c>
      <c r="AH175" s="19">
        <v>110.99</v>
      </c>
      <c r="AI175" s="18" t="s">
        <v>2087</v>
      </c>
      <c r="AJ175" s="18" t="s">
        <v>2134</v>
      </c>
      <c r="AK175" s="18" t="s">
        <v>2089</v>
      </c>
      <c r="AL175" s="18" t="s">
        <v>2160</v>
      </c>
      <c r="AM175" s="18" t="s">
        <v>2124</v>
      </c>
      <c r="AN175" s="18" t="s">
        <v>2162</v>
      </c>
      <c r="AO175" s="18" t="s">
        <v>2076</v>
      </c>
      <c r="AP175" s="18" t="s">
        <v>2076</v>
      </c>
      <c r="AQ175" s="18" t="s">
        <v>2076</v>
      </c>
      <c r="AR175" s="18" t="s">
        <v>2076</v>
      </c>
      <c r="AS175" s="18" t="s">
        <v>2076</v>
      </c>
      <c r="AT175" s="18" t="s">
        <v>2076</v>
      </c>
      <c r="AU175" s="18">
        <f>COUNTIF(Offers!$B$14:$B$2024,A175)</f>
        <v>1</v>
      </c>
      <c r="AV175" s="19">
        <f>_xlfn.MINIFS(Offers!$Q$14:$Q$2024,Offers!$B$14:$B$2024,A175)</f>
        <v>105.99</v>
      </c>
      <c r="AW175" s="18">
        <f>COUNTIFS(Offers!$B$14:$B$2024,A175,Offers!$L$14:$L$2024,"&lt;&gt;New")</f>
        <v>0</v>
      </c>
    </row>
    <row r="176" spans="1:49" ht="15.75" customHeight="1" x14ac:dyDescent="0.35">
      <c r="A176" s="45" t="s">
        <v>3004</v>
      </c>
      <c r="B176" s="45" t="s">
        <v>276</v>
      </c>
      <c r="C176" s="45" t="s">
        <v>6</v>
      </c>
      <c r="D176" s="45" t="s">
        <v>2094</v>
      </c>
      <c r="E176" s="46" t="s">
        <v>281</v>
      </c>
      <c r="F176" s="47">
        <v>140.99</v>
      </c>
      <c r="G176" s="45" t="s">
        <v>3005</v>
      </c>
      <c r="H176" s="45" t="s">
        <v>53</v>
      </c>
      <c r="I176" s="45" t="s">
        <v>2271</v>
      </c>
      <c r="J176" s="45" t="s">
        <v>2076</v>
      </c>
      <c r="K176" s="45" t="s">
        <v>2076</v>
      </c>
      <c r="L176" s="45" t="s">
        <v>2076</v>
      </c>
      <c r="M176" s="45" t="s">
        <v>2076</v>
      </c>
      <c r="N176" s="45" t="s">
        <v>2113</v>
      </c>
      <c r="O176" s="45" t="s">
        <v>2076</v>
      </c>
      <c r="P176" s="45">
        <v>7</v>
      </c>
      <c r="Q176" s="48">
        <v>10</v>
      </c>
      <c r="R176" s="45" t="s">
        <v>3006</v>
      </c>
      <c r="S176" s="45" t="s">
        <v>2130</v>
      </c>
      <c r="T176" t="s">
        <v>2080</v>
      </c>
      <c r="U176">
        <v>60</v>
      </c>
      <c r="V176" s="49">
        <v>159.99</v>
      </c>
      <c r="W176" t="s">
        <v>2117</v>
      </c>
      <c r="X176" t="s">
        <v>2076</v>
      </c>
      <c r="Y176" t="s">
        <v>2076</v>
      </c>
      <c r="Z176" t="s">
        <v>2076</v>
      </c>
      <c r="AA176" t="s">
        <v>2076</v>
      </c>
      <c r="AB176" s="18" t="s">
        <v>3007</v>
      </c>
      <c r="AC176" s="18" t="s">
        <v>3008</v>
      </c>
      <c r="AD176" s="18" t="s">
        <v>2104</v>
      </c>
      <c r="AE176" s="18" t="s">
        <v>2105</v>
      </c>
      <c r="AF176" s="51" t="s">
        <v>2025</v>
      </c>
      <c r="AG176" s="18" t="s">
        <v>2086</v>
      </c>
      <c r="AH176" s="19">
        <v>167.99</v>
      </c>
      <c r="AI176" s="18" t="s">
        <v>2087</v>
      </c>
      <c r="AJ176" s="18" t="s">
        <v>2134</v>
      </c>
      <c r="AK176" s="18" t="s">
        <v>2122</v>
      </c>
      <c r="AL176" s="18" t="s">
        <v>2135</v>
      </c>
      <c r="AM176" s="18" t="s">
        <v>2124</v>
      </c>
      <c r="AN176" s="18" t="s">
        <v>2276</v>
      </c>
      <c r="AO176" s="18" t="s">
        <v>2076</v>
      </c>
      <c r="AP176" s="18" t="s">
        <v>2076</v>
      </c>
      <c r="AQ176" s="18" t="s">
        <v>2076</v>
      </c>
      <c r="AR176" s="18" t="s">
        <v>2076</v>
      </c>
      <c r="AS176" s="18" t="s">
        <v>2076</v>
      </c>
      <c r="AT176" s="18" t="s">
        <v>2076</v>
      </c>
      <c r="AU176" s="18">
        <f>COUNTIF(Offers!$B$14:$B$2024,A176)</f>
        <v>1</v>
      </c>
      <c r="AV176" s="19">
        <f>_xlfn.MINIFS(Offers!$Q$14:$Q$2024,Offers!$B$14:$B$2024,A176)</f>
        <v>140.99</v>
      </c>
      <c r="AW176" s="18">
        <f>COUNTIFS(Offers!$B$14:$B$2024,A176,Offers!$L$14:$L$2024,"&lt;&gt;New")</f>
        <v>0</v>
      </c>
    </row>
    <row r="177" spans="1:49" ht="15.75" customHeight="1" x14ac:dyDescent="0.35">
      <c r="A177" s="45" t="s">
        <v>3009</v>
      </c>
      <c r="B177" s="45" t="s">
        <v>276</v>
      </c>
      <c r="C177" s="45" t="s">
        <v>6</v>
      </c>
      <c r="D177" s="45" t="s">
        <v>2073</v>
      </c>
      <c r="E177" s="46" t="s">
        <v>282</v>
      </c>
      <c r="F177" s="47">
        <v>145.99</v>
      </c>
      <c r="G177" s="45" t="s">
        <v>3010</v>
      </c>
      <c r="H177" s="45" t="s">
        <v>53</v>
      </c>
      <c r="I177" s="45" t="s">
        <v>2140</v>
      </c>
      <c r="J177" s="45" t="s">
        <v>2076</v>
      </c>
      <c r="K177" s="45" t="s">
        <v>2076</v>
      </c>
      <c r="L177" s="45" t="s">
        <v>2076</v>
      </c>
      <c r="M177" s="45" t="s">
        <v>2076</v>
      </c>
      <c r="N177" s="45" t="s">
        <v>2205</v>
      </c>
      <c r="O177" s="45" t="s">
        <v>2076</v>
      </c>
      <c r="P177" s="45">
        <v>30</v>
      </c>
      <c r="Q177" s="48">
        <v>208</v>
      </c>
      <c r="R177" s="45" t="s">
        <v>3011</v>
      </c>
      <c r="S177" s="45" t="s">
        <v>2207</v>
      </c>
      <c r="T177" t="s">
        <v>2100</v>
      </c>
      <c r="U177">
        <v>60</v>
      </c>
      <c r="V177" s="49">
        <v>158.99</v>
      </c>
      <c r="W177" t="s">
        <v>2280</v>
      </c>
      <c r="X177" t="s">
        <v>2076</v>
      </c>
      <c r="Y177" t="s">
        <v>2076</v>
      </c>
      <c r="Z177" t="s">
        <v>2076</v>
      </c>
      <c r="AA177" t="s">
        <v>2076</v>
      </c>
      <c r="AB177" s="18" t="s">
        <v>2997</v>
      </c>
      <c r="AC177" s="18" t="s">
        <v>3012</v>
      </c>
      <c r="AD177" s="18" t="s">
        <v>2147</v>
      </c>
      <c r="AE177" s="18" t="s">
        <v>2105</v>
      </c>
      <c r="AF177" s="52" t="s">
        <v>2024</v>
      </c>
      <c r="AG177" s="18" t="s">
        <v>2086</v>
      </c>
      <c r="AH177" s="19">
        <v>158.99</v>
      </c>
      <c r="AI177" s="18" t="s">
        <v>2087</v>
      </c>
      <c r="AJ177" s="18" t="s">
        <v>2059</v>
      </c>
      <c r="AK177" s="18" t="s">
        <v>2122</v>
      </c>
      <c r="AL177" s="18" t="s">
        <v>2212</v>
      </c>
      <c r="AM177" s="18" t="s">
        <v>2124</v>
      </c>
      <c r="AN177" s="18" t="s">
        <v>2092</v>
      </c>
      <c r="AO177" s="18" t="s">
        <v>2076</v>
      </c>
      <c r="AP177" s="18" t="s">
        <v>2076</v>
      </c>
      <c r="AQ177" s="18" t="s">
        <v>2076</v>
      </c>
      <c r="AR177" s="18" t="s">
        <v>2076</v>
      </c>
      <c r="AS177" s="18" t="s">
        <v>2076</v>
      </c>
      <c r="AT177" s="18" t="s">
        <v>2076</v>
      </c>
      <c r="AU177" s="18">
        <f>COUNTIF(Offers!$B$14:$B$2024,A177)</f>
        <v>1</v>
      </c>
      <c r="AV177" s="19">
        <f>_xlfn.MINIFS(Offers!$Q$14:$Q$2024,Offers!$B$14:$B$2024,A177)</f>
        <v>145.99</v>
      </c>
      <c r="AW177" s="18">
        <f>COUNTIFS(Offers!$B$14:$B$2024,A177,Offers!$L$14:$L$2024,"&lt;&gt;New")</f>
        <v>0</v>
      </c>
    </row>
    <row r="178" spans="1:49" ht="15.75" customHeight="1" x14ac:dyDescent="0.35">
      <c r="A178" s="45" t="s">
        <v>3013</v>
      </c>
      <c r="B178" s="45" t="s">
        <v>276</v>
      </c>
      <c r="C178" s="45" t="s">
        <v>6</v>
      </c>
      <c r="D178" s="45" t="s">
        <v>2094</v>
      </c>
      <c r="E178" s="46" t="s">
        <v>283</v>
      </c>
      <c r="F178" s="47">
        <v>217.99</v>
      </c>
      <c r="G178" s="45" t="s">
        <v>3014</v>
      </c>
      <c r="H178" s="45" t="s">
        <v>53</v>
      </c>
      <c r="I178" s="45" t="s">
        <v>2140</v>
      </c>
      <c r="J178" s="45" t="s">
        <v>2076</v>
      </c>
      <c r="K178" s="45" t="s">
        <v>2076</v>
      </c>
      <c r="L178" s="45" t="s">
        <v>2076</v>
      </c>
      <c r="M178" s="45" t="s">
        <v>2076</v>
      </c>
      <c r="N178" s="45" t="s">
        <v>2113</v>
      </c>
      <c r="O178" s="45" t="s">
        <v>2076</v>
      </c>
      <c r="P178" s="45">
        <v>10</v>
      </c>
      <c r="Q178" s="48">
        <v>4</v>
      </c>
      <c r="R178" s="45" t="s">
        <v>3015</v>
      </c>
      <c r="S178" s="45" t="s">
        <v>2251</v>
      </c>
      <c r="T178" t="s">
        <v>2100</v>
      </c>
      <c r="U178">
        <v>60</v>
      </c>
      <c r="V178" s="49">
        <v>231.99</v>
      </c>
      <c r="W178" t="s">
        <v>2208</v>
      </c>
      <c r="X178" t="s">
        <v>2076</v>
      </c>
      <c r="Y178" t="s">
        <v>2076</v>
      </c>
      <c r="Z178" t="s">
        <v>2076</v>
      </c>
      <c r="AA178" t="s">
        <v>2076</v>
      </c>
      <c r="AB178" s="18" t="s">
        <v>3016</v>
      </c>
      <c r="AC178" s="18" t="s">
        <v>3017</v>
      </c>
      <c r="AD178" s="18" t="s">
        <v>2147</v>
      </c>
      <c r="AE178" s="18" t="s">
        <v>2105</v>
      </c>
      <c r="AF178" s="53" t="s">
        <v>2026</v>
      </c>
      <c r="AG178" s="18" t="s">
        <v>2086</v>
      </c>
      <c r="AH178" s="19">
        <v>240.99</v>
      </c>
      <c r="AI178" s="18" t="s">
        <v>2087</v>
      </c>
      <c r="AJ178" s="18" t="s">
        <v>2255</v>
      </c>
      <c r="AK178" s="18" t="s">
        <v>2231</v>
      </c>
      <c r="AL178" s="18" t="s">
        <v>2256</v>
      </c>
      <c r="AM178" s="18" t="s">
        <v>2088</v>
      </c>
      <c r="AN178" s="18" t="s">
        <v>2092</v>
      </c>
      <c r="AO178" s="18" t="s">
        <v>2076</v>
      </c>
      <c r="AP178" s="18" t="s">
        <v>2076</v>
      </c>
      <c r="AQ178" s="18" t="s">
        <v>2076</v>
      </c>
      <c r="AR178" s="18" t="s">
        <v>2076</v>
      </c>
      <c r="AS178" s="18" t="s">
        <v>2076</v>
      </c>
      <c r="AT178" s="18" t="s">
        <v>2076</v>
      </c>
      <c r="AU178" s="18">
        <f>COUNTIF(Offers!$B$14:$B$2024,A178)</f>
        <v>1</v>
      </c>
      <c r="AV178" s="19">
        <f>_xlfn.MINIFS(Offers!$Q$14:$Q$2024,Offers!$B$14:$B$2024,A178)</f>
        <v>217.99</v>
      </c>
      <c r="AW178" s="18">
        <f>COUNTIFS(Offers!$B$14:$B$2024,A178,Offers!$L$14:$L$2024,"&lt;&gt;New")</f>
        <v>0</v>
      </c>
    </row>
    <row r="179" spans="1:49" ht="15.75" customHeight="1" x14ac:dyDescent="0.35">
      <c r="A179" s="45" t="s">
        <v>3018</v>
      </c>
      <c r="B179" s="45" t="s">
        <v>276</v>
      </c>
      <c r="C179" s="45" t="s">
        <v>6</v>
      </c>
      <c r="D179" s="45" t="s">
        <v>2073</v>
      </c>
      <c r="E179" s="46" t="s">
        <v>284</v>
      </c>
      <c r="F179" s="47">
        <v>264.99</v>
      </c>
      <c r="G179" s="45" t="s">
        <v>3019</v>
      </c>
      <c r="H179" s="45" t="s">
        <v>53</v>
      </c>
      <c r="I179" s="45" t="s">
        <v>2096</v>
      </c>
      <c r="J179" s="45" t="s">
        <v>2076</v>
      </c>
      <c r="K179" s="45" t="s">
        <v>2076</v>
      </c>
      <c r="L179" s="45" t="s">
        <v>2076</v>
      </c>
      <c r="M179" s="45" t="s">
        <v>2076</v>
      </c>
      <c r="N179" s="45" t="s">
        <v>2184</v>
      </c>
      <c r="O179" s="45" t="s">
        <v>2076</v>
      </c>
      <c r="P179" s="45" t="s">
        <v>2076</v>
      </c>
      <c r="Q179" s="48">
        <v>255</v>
      </c>
      <c r="R179" s="45" t="s">
        <v>3020</v>
      </c>
      <c r="S179" s="45" t="s">
        <v>2186</v>
      </c>
      <c r="T179" t="s">
        <v>2080</v>
      </c>
      <c r="U179">
        <v>60</v>
      </c>
      <c r="V179" s="49">
        <v>303.99</v>
      </c>
      <c r="W179" t="s">
        <v>2371</v>
      </c>
      <c r="X179" t="s">
        <v>2076</v>
      </c>
      <c r="Y179" t="s">
        <v>2076</v>
      </c>
      <c r="Z179" t="s">
        <v>2076</v>
      </c>
      <c r="AA179" t="s">
        <v>2076</v>
      </c>
      <c r="AB179" s="18" t="s">
        <v>3021</v>
      </c>
      <c r="AC179" s="18" t="s">
        <v>3022</v>
      </c>
      <c r="AD179" s="18" t="s">
        <v>2104</v>
      </c>
      <c r="AE179" s="18" t="s">
        <v>2085</v>
      </c>
      <c r="AF179" s="51" t="s">
        <v>2025</v>
      </c>
      <c r="AG179" s="18" t="s">
        <v>2086</v>
      </c>
      <c r="AH179" s="19">
        <v>304.99</v>
      </c>
      <c r="AI179" s="18" t="s">
        <v>2087</v>
      </c>
      <c r="AJ179" s="18" t="s">
        <v>2107</v>
      </c>
      <c r="AK179" s="18" t="s">
        <v>2108</v>
      </c>
      <c r="AL179" s="18" t="s">
        <v>2149</v>
      </c>
      <c r="AM179" s="18" t="s">
        <v>2088</v>
      </c>
      <c r="AN179" s="18" t="s">
        <v>2092</v>
      </c>
      <c r="AO179" s="18" t="s">
        <v>2076</v>
      </c>
      <c r="AP179" s="18" t="s">
        <v>2076</v>
      </c>
      <c r="AQ179" s="18" t="s">
        <v>2076</v>
      </c>
      <c r="AR179" s="18" t="s">
        <v>2076</v>
      </c>
      <c r="AS179" s="18" t="s">
        <v>2076</v>
      </c>
      <c r="AT179" s="18" t="s">
        <v>2076</v>
      </c>
      <c r="AU179" s="18">
        <f>COUNTIF(Offers!$B$14:$B$2024,A179)</f>
        <v>1</v>
      </c>
      <c r="AV179" s="19">
        <f>_xlfn.MINIFS(Offers!$Q$14:$Q$2024,Offers!$B$14:$B$2024,A179)</f>
        <v>264.99</v>
      </c>
      <c r="AW179" s="18">
        <f>COUNTIFS(Offers!$B$14:$B$2024,A179,Offers!$L$14:$L$2024,"&lt;&gt;New")</f>
        <v>0</v>
      </c>
    </row>
    <row r="180" spans="1:49" ht="15.75" customHeight="1" x14ac:dyDescent="0.35">
      <c r="A180" s="45" t="s">
        <v>3023</v>
      </c>
      <c r="B180" s="45" t="s">
        <v>276</v>
      </c>
      <c r="C180" s="45" t="s">
        <v>6</v>
      </c>
      <c r="D180" s="45" t="s">
        <v>2138</v>
      </c>
      <c r="E180" s="46" t="s">
        <v>285</v>
      </c>
      <c r="F180" s="47">
        <v>323.99</v>
      </c>
      <c r="G180" s="45" t="s">
        <v>3024</v>
      </c>
      <c r="H180" s="45" t="s">
        <v>53</v>
      </c>
      <c r="I180" s="45" t="s">
        <v>2140</v>
      </c>
      <c r="J180" s="45" t="s">
        <v>2076</v>
      </c>
      <c r="K180" s="45" t="s">
        <v>2076</v>
      </c>
      <c r="L180" s="45" t="s">
        <v>2076</v>
      </c>
      <c r="M180" s="45" t="s">
        <v>2076</v>
      </c>
      <c r="N180" s="45" t="s">
        <v>2141</v>
      </c>
      <c r="O180" s="45" t="s">
        <v>2076</v>
      </c>
      <c r="P180" s="45">
        <v>35</v>
      </c>
      <c r="Q180" s="48">
        <v>380</v>
      </c>
      <c r="R180" s="45" t="s">
        <v>3025</v>
      </c>
      <c r="S180" s="45" t="s">
        <v>2143</v>
      </c>
      <c r="T180" t="s">
        <v>2080</v>
      </c>
      <c r="U180">
        <v>60</v>
      </c>
      <c r="V180" s="49">
        <v>349.99</v>
      </c>
      <c r="W180" t="s">
        <v>2176</v>
      </c>
      <c r="X180" t="s">
        <v>2076</v>
      </c>
      <c r="Y180" t="s">
        <v>2076</v>
      </c>
      <c r="Z180" t="s">
        <v>2076</v>
      </c>
      <c r="AA180" t="s">
        <v>2076</v>
      </c>
      <c r="AB180" s="18" t="s">
        <v>3007</v>
      </c>
      <c r="AC180" s="18" t="s">
        <v>3026</v>
      </c>
      <c r="AD180" s="18" t="s">
        <v>2104</v>
      </c>
      <c r="AE180" s="18" t="s">
        <v>2085</v>
      </c>
      <c r="AF180" s="53" t="s">
        <v>2026</v>
      </c>
      <c r="AG180" s="18" t="s">
        <v>2086</v>
      </c>
      <c r="AH180" s="19">
        <v>366.99</v>
      </c>
      <c r="AI180" s="18" t="s">
        <v>2087</v>
      </c>
      <c r="AJ180" s="18" t="s">
        <v>2121</v>
      </c>
      <c r="AK180" s="18" t="s">
        <v>2317</v>
      </c>
      <c r="AL180" s="18" t="s">
        <v>2149</v>
      </c>
      <c r="AM180" s="18" t="s">
        <v>2318</v>
      </c>
      <c r="AN180" s="18" t="s">
        <v>2092</v>
      </c>
      <c r="AO180" s="18" t="s">
        <v>2076</v>
      </c>
      <c r="AP180" s="18" t="s">
        <v>2076</v>
      </c>
      <c r="AQ180" s="18" t="s">
        <v>2076</v>
      </c>
      <c r="AR180" s="18" t="s">
        <v>2076</v>
      </c>
      <c r="AS180" s="18" t="s">
        <v>2076</v>
      </c>
      <c r="AT180" s="18" t="s">
        <v>2076</v>
      </c>
      <c r="AU180" s="18">
        <f>COUNTIF(Offers!$B$14:$B$2024,A180)</f>
        <v>1</v>
      </c>
      <c r="AV180" s="19">
        <f>_xlfn.MINIFS(Offers!$Q$14:$Q$2024,Offers!$B$14:$B$2024,A180)</f>
        <v>323.99</v>
      </c>
      <c r="AW180" s="18">
        <f>COUNTIFS(Offers!$B$14:$B$2024,A180,Offers!$L$14:$L$2024,"&lt;&gt;New")</f>
        <v>0</v>
      </c>
    </row>
    <row r="181" spans="1:49" ht="15.75" customHeight="1" x14ac:dyDescent="0.35">
      <c r="A181" s="45" t="s">
        <v>3027</v>
      </c>
      <c r="B181" s="45" t="s">
        <v>276</v>
      </c>
      <c r="C181" s="45" t="s">
        <v>6</v>
      </c>
      <c r="D181" s="45" t="s">
        <v>2073</v>
      </c>
      <c r="E181" s="46" t="s">
        <v>286</v>
      </c>
      <c r="F181" s="47">
        <v>439.99</v>
      </c>
      <c r="G181" s="45" t="s">
        <v>3028</v>
      </c>
      <c r="H181" s="45" t="s">
        <v>53</v>
      </c>
      <c r="I181" s="45" t="s">
        <v>2290</v>
      </c>
      <c r="J181" s="45" t="s">
        <v>2076</v>
      </c>
      <c r="K181" s="45" t="s">
        <v>2076</v>
      </c>
      <c r="L181" s="45" t="s">
        <v>2076</v>
      </c>
      <c r="M181" s="45" t="s">
        <v>2076</v>
      </c>
      <c r="N181" s="45" t="s">
        <v>2165</v>
      </c>
      <c r="O181" s="45" t="s">
        <v>2076</v>
      </c>
      <c r="P181" s="45">
        <v>54</v>
      </c>
      <c r="Q181" s="48">
        <v>221</v>
      </c>
      <c r="R181" s="45" t="s">
        <v>3029</v>
      </c>
      <c r="S181" s="45" t="s">
        <v>2167</v>
      </c>
      <c r="T181" t="s">
        <v>2080</v>
      </c>
      <c r="U181">
        <v>60</v>
      </c>
      <c r="V181" s="49">
        <v>472.99</v>
      </c>
      <c r="W181" t="s">
        <v>2477</v>
      </c>
      <c r="X181" t="s">
        <v>2076</v>
      </c>
      <c r="Y181" t="s">
        <v>2076</v>
      </c>
      <c r="Z181" t="s">
        <v>2076</v>
      </c>
      <c r="AA181" t="s">
        <v>2076</v>
      </c>
      <c r="AB181" s="18" t="s">
        <v>3030</v>
      </c>
      <c r="AC181" s="18" t="s">
        <v>3031</v>
      </c>
      <c r="AD181" s="18" t="s">
        <v>2268</v>
      </c>
      <c r="AE181" s="18" t="s">
        <v>2085</v>
      </c>
      <c r="AF181" s="54" t="s">
        <v>2027</v>
      </c>
      <c r="AG181" s="18" t="s">
        <v>2086</v>
      </c>
      <c r="AH181" s="19">
        <v>476.99</v>
      </c>
      <c r="AI181" s="18" t="s">
        <v>2087</v>
      </c>
      <c r="AJ181" s="18" t="s">
        <v>2423</v>
      </c>
      <c r="AK181" s="18" t="s">
        <v>2181</v>
      </c>
      <c r="AL181" s="18" t="s">
        <v>2090</v>
      </c>
      <c r="AM181" s="18" t="s">
        <v>2161</v>
      </c>
      <c r="AN181" s="18" t="s">
        <v>2092</v>
      </c>
      <c r="AO181" s="18" t="s">
        <v>2076</v>
      </c>
      <c r="AP181" s="18" t="s">
        <v>2076</v>
      </c>
      <c r="AQ181" s="18" t="s">
        <v>2076</v>
      </c>
      <c r="AR181" s="18" t="s">
        <v>2076</v>
      </c>
      <c r="AS181" s="18" t="s">
        <v>2076</v>
      </c>
      <c r="AT181" s="18" t="s">
        <v>2076</v>
      </c>
      <c r="AU181" s="18">
        <f>COUNTIF(Offers!$B$14:$B$2024,A181)</f>
        <v>1</v>
      </c>
      <c r="AV181" s="19">
        <f>_xlfn.MINIFS(Offers!$Q$14:$Q$2024,Offers!$B$14:$B$2024,A181)</f>
        <v>439.99</v>
      </c>
      <c r="AW181" s="18">
        <f>COUNTIFS(Offers!$B$14:$B$2024,A181,Offers!$L$14:$L$2024,"&lt;&gt;New")</f>
        <v>0</v>
      </c>
    </row>
    <row r="182" spans="1:49" ht="15.75" customHeight="1" x14ac:dyDescent="0.35">
      <c r="A182" s="45" t="s">
        <v>3032</v>
      </c>
      <c r="B182" s="45" t="s">
        <v>276</v>
      </c>
      <c r="C182" s="45" t="s">
        <v>6</v>
      </c>
      <c r="D182" s="45" t="s">
        <v>2073</v>
      </c>
      <c r="E182" s="46" t="s">
        <v>287</v>
      </c>
      <c r="F182" s="47">
        <v>986.99</v>
      </c>
      <c r="G182" s="45" t="s">
        <v>3033</v>
      </c>
      <c r="H182" s="45" t="s">
        <v>53</v>
      </c>
      <c r="I182" s="45" t="s">
        <v>2096</v>
      </c>
      <c r="J182" s="45" t="s">
        <v>2076</v>
      </c>
      <c r="K182" s="45" t="s">
        <v>2076</v>
      </c>
      <c r="L182" s="45" t="s">
        <v>2076</v>
      </c>
      <c r="M182" s="45" t="s">
        <v>2076</v>
      </c>
      <c r="N182" s="45" t="s">
        <v>2191</v>
      </c>
      <c r="O182" s="45" t="s">
        <v>2076</v>
      </c>
      <c r="P182" s="45" t="s">
        <v>2076</v>
      </c>
      <c r="Q182" s="48">
        <v>497</v>
      </c>
      <c r="R182" s="45" t="s">
        <v>3034</v>
      </c>
      <c r="S182" s="45" t="s">
        <v>2193</v>
      </c>
      <c r="T182" t="s">
        <v>2080</v>
      </c>
      <c r="U182">
        <v>60</v>
      </c>
      <c r="V182" s="49">
        <v>1102.99</v>
      </c>
      <c r="W182" t="s">
        <v>3035</v>
      </c>
      <c r="X182" t="s">
        <v>2076</v>
      </c>
      <c r="Y182" t="s">
        <v>2076</v>
      </c>
      <c r="Z182" t="s">
        <v>2076</v>
      </c>
      <c r="AA182" t="s">
        <v>2076</v>
      </c>
      <c r="AB182" s="18" t="s">
        <v>3036</v>
      </c>
      <c r="AC182" s="18" t="s">
        <v>3037</v>
      </c>
      <c r="AD182" s="18" t="s">
        <v>2104</v>
      </c>
      <c r="AE182" s="18" t="s">
        <v>2105</v>
      </c>
      <c r="AF182" s="54" t="s">
        <v>2027</v>
      </c>
      <c r="AG182" s="18" t="s">
        <v>2086</v>
      </c>
      <c r="AH182" s="19">
        <v>1152.99</v>
      </c>
      <c r="AI182" s="18" t="s">
        <v>2087</v>
      </c>
      <c r="AJ182" s="18" t="s">
        <v>2195</v>
      </c>
      <c r="AK182" s="18" t="s">
        <v>2108</v>
      </c>
      <c r="AL182" s="18" t="s">
        <v>2196</v>
      </c>
      <c r="AM182" s="18" t="s">
        <v>2088</v>
      </c>
      <c r="AN182" s="18" t="s">
        <v>2092</v>
      </c>
      <c r="AO182" s="18" t="s">
        <v>2076</v>
      </c>
      <c r="AP182" s="18" t="s">
        <v>2076</v>
      </c>
      <c r="AQ182" s="18" t="s">
        <v>2076</v>
      </c>
      <c r="AR182" s="18" t="s">
        <v>2076</v>
      </c>
      <c r="AS182" s="18" t="s">
        <v>2076</v>
      </c>
      <c r="AT182" s="18" t="s">
        <v>2076</v>
      </c>
      <c r="AU182" s="18">
        <f>COUNTIF(Offers!$B$14:$B$2024,A182)</f>
        <v>1</v>
      </c>
      <c r="AV182" s="19">
        <f>_xlfn.MINIFS(Offers!$Q$14:$Q$2024,Offers!$B$14:$B$2024,A182)</f>
        <v>986.99</v>
      </c>
      <c r="AW182" s="18">
        <f>COUNTIFS(Offers!$B$14:$B$2024,A182,Offers!$L$14:$L$2024,"&lt;&gt;New")</f>
        <v>0</v>
      </c>
    </row>
    <row r="183" spans="1:49" ht="15.75" customHeight="1" x14ac:dyDescent="0.35">
      <c r="A183" s="45" t="s">
        <v>3038</v>
      </c>
      <c r="B183" s="45" t="s">
        <v>288</v>
      </c>
      <c r="C183" s="45" t="s">
        <v>6</v>
      </c>
      <c r="D183" s="45" t="s">
        <v>2073</v>
      </c>
      <c r="E183" s="46" t="s">
        <v>291</v>
      </c>
      <c r="F183" s="47">
        <v>51.99</v>
      </c>
      <c r="G183" s="45" t="s">
        <v>3039</v>
      </c>
      <c r="H183" s="45" t="s">
        <v>53</v>
      </c>
      <c r="I183" s="45" t="s">
        <v>2075</v>
      </c>
      <c r="J183" s="45" t="s">
        <v>2076</v>
      </c>
      <c r="K183" s="45" t="s">
        <v>2076</v>
      </c>
      <c r="L183" s="45" t="s">
        <v>2076</v>
      </c>
      <c r="M183" s="45" t="s">
        <v>2076</v>
      </c>
      <c r="N183" s="45" t="s">
        <v>2077</v>
      </c>
      <c r="O183" s="45" t="s">
        <v>2076</v>
      </c>
      <c r="P183" s="45">
        <v>25</v>
      </c>
      <c r="Q183" s="48">
        <v>148</v>
      </c>
      <c r="R183" s="45" t="s">
        <v>3040</v>
      </c>
      <c r="S183" s="45" t="s">
        <v>2079</v>
      </c>
      <c r="T183" t="s">
        <v>2080</v>
      </c>
      <c r="U183">
        <v>30</v>
      </c>
      <c r="V183" s="49">
        <v>58.99</v>
      </c>
      <c r="W183" t="s">
        <v>2376</v>
      </c>
      <c r="X183" t="s">
        <v>2076</v>
      </c>
      <c r="Y183" t="s">
        <v>2076</v>
      </c>
      <c r="Z183" t="s">
        <v>2076</v>
      </c>
      <c r="AA183" t="s">
        <v>2076</v>
      </c>
      <c r="AB183" s="18" t="s">
        <v>3041</v>
      </c>
      <c r="AC183" s="18" t="s">
        <v>2267</v>
      </c>
      <c r="AD183" s="18" t="s">
        <v>2268</v>
      </c>
      <c r="AE183" s="18" t="s">
        <v>2085</v>
      </c>
      <c r="AF183" s="55" t="s">
        <v>2023</v>
      </c>
      <c r="AG183" s="18" t="s">
        <v>2086</v>
      </c>
      <c r="AH183" s="19">
        <v>61.99</v>
      </c>
      <c r="AI183" s="18" t="s">
        <v>2087</v>
      </c>
      <c r="AJ183" s="18" t="s">
        <v>2088</v>
      </c>
      <c r="AK183" s="18" t="s">
        <v>2089</v>
      </c>
      <c r="AL183" s="18" t="s">
        <v>2090</v>
      </c>
      <c r="AM183" s="18" t="s">
        <v>2091</v>
      </c>
      <c r="AN183" s="18" t="s">
        <v>2092</v>
      </c>
      <c r="AO183" s="18" t="s">
        <v>2076</v>
      </c>
      <c r="AP183" s="18" t="s">
        <v>2076</v>
      </c>
      <c r="AQ183" s="18" t="s">
        <v>2076</v>
      </c>
      <c r="AR183" s="18" t="s">
        <v>2076</v>
      </c>
      <c r="AS183" s="18" t="s">
        <v>2076</v>
      </c>
      <c r="AT183" s="18" t="s">
        <v>2076</v>
      </c>
      <c r="AU183" s="18">
        <f>COUNTIF(Offers!$B$14:$B$2024,A183)</f>
        <v>1</v>
      </c>
      <c r="AV183" s="19">
        <f>_xlfn.MINIFS(Offers!$Q$14:$Q$2024,Offers!$B$14:$B$2024,A183)</f>
        <v>51.99</v>
      </c>
      <c r="AW183" s="18">
        <f>COUNTIFS(Offers!$B$14:$B$2024,A183,Offers!$L$14:$L$2024,"&lt;&gt;New")</f>
        <v>0</v>
      </c>
    </row>
    <row r="184" spans="1:49" ht="15.75" customHeight="1" x14ac:dyDescent="0.35">
      <c r="A184" s="45" t="s">
        <v>3042</v>
      </c>
      <c r="B184" s="45" t="s">
        <v>288</v>
      </c>
      <c r="C184" s="45" t="s">
        <v>6</v>
      </c>
      <c r="D184" s="45" t="s">
        <v>2094</v>
      </c>
      <c r="E184" s="46" t="s">
        <v>292</v>
      </c>
      <c r="F184" s="47">
        <v>71.989999999999995</v>
      </c>
      <c r="G184" s="45" t="s">
        <v>3043</v>
      </c>
      <c r="H184" s="45" t="s">
        <v>53</v>
      </c>
      <c r="I184" s="45" t="s">
        <v>2112</v>
      </c>
      <c r="J184" s="45" t="s">
        <v>2076</v>
      </c>
      <c r="K184" s="45" t="s">
        <v>2076</v>
      </c>
      <c r="L184" s="45" t="s">
        <v>2076</v>
      </c>
      <c r="M184" s="45" t="s">
        <v>2076</v>
      </c>
      <c r="N184" s="45" t="s">
        <v>2113</v>
      </c>
      <c r="O184" s="45" t="s">
        <v>2076</v>
      </c>
      <c r="P184" s="45">
        <v>5</v>
      </c>
      <c r="Q184" s="48">
        <v>6</v>
      </c>
      <c r="R184" s="45" t="s">
        <v>3044</v>
      </c>
      <c r="S184" s="45" t="s">
        <v>2175</v>
      </c>
      <c r="T184" t="s">
        <v>2080</v>
      </c>
      <c r="U184">
        <v>30</v>
      </c>
      <c r="V184" s="49">
        <v>75.989999999999995</v>
      </c>
      <c r="W184" t="s">
        <v>2350</v>
      </c>
      <c r="X184" t="s">
        <v>2076</v>
      </c>
      <c r="Y184" t="s">
        <v>2076</v>
      </c>
      <c r="Z184" t="s">
        <v>2076</v>
      </c>
      <c r="AA184" t="s">
        <v>2076</v>
      </c>
      <c r="AB184" s="18" t="s">
        <v>3045</v>
      </c>
      <c r="AC184" s="18" t="s">
        <v>3046</v>
      </c>
      <c r="AD184" s="18" t="s">
        <v>2224</v>
      </c>
      <c r="AE184" s="18" t="s">
        <v>2085</v>
      </c>
      <c r="AF184" s="55" t="s">
        <v>2023</v>
      </c>
      <c r="AG184" s="18" t="s">
        <v>2086</v>
      </c>
      <c r="AH184" s="19">
        <v>77.989999999999995</v>
      </c>
      <c r="AI184" s="18" t="s">
        <v>2087</v>
      </c>
      <c r="AJ184" s="18" t="s">
        <v>2088</v>
      </c>
      <c r="AK184" s="18" t="s">
        <v>2211</v>
      </c>
      <c r="AL184" s="18" t="s">
        <v>2123</v>
      </c>
      <c r="AM184" s="18" t="s">
        <v>2213</v>
      </c>
      <c r="AN184" s="18" t="s">
        <v>2125</v>
      </c>
      <c r="AO184" s="18" t="s">
        <v>2076</v>
      </c>
      <c r="AP184" s="18" t="s">
        <v>2076</v>
      </c>
      <c r="AQ184" s="18" t="s">
        <v>2076</v>
      </c>
      <c r="AR184" s="18" t="s">
        <v>2076</v>
      </c>
      <c r="AS184" s="18" t="s">
        <v>2076</v>
      </c>
      <c r="AT184" s="18" t="s">
        <v>2076</v>
      </c>
      <c r="AU184" s="18">
        <f>COUNTIF(Offers!$B$14:$B$2024,A184)</f>
        <v>1</v>
      </c>
      <c r="AV184" s="19">
        <f>_xlfn.MINIFS(Offers!$Q$14:$Q$2024,Offers!$B$14:$B$2024,A184)</f>
        <v>71.989999999999995</v>
      </c>
      <c r="AW184" s="18">
        <f>COUNTIFS(Offers!$B$14:$B$2024,A184,Offers!$L$14:$L$2024,"&lt;&gt;New")</f>
        <v>0</v>
      </c>
    </row>
    <row r="185" spans="1:49" ht="15.75" customHeight="1" x14ac:dyDescent="0.35">
      <c r="A185" s="45" t="s">
        <v>3047</v>
      </c>
      <c r="B185" s="45" t="s">
        <v>288</v>
      </c>
      <c r="C185" s="45" t="s">
        <v>6</v>
      </c>
      <c r="D185" s="45" t="s">
        <v>2073</v>
      </c>
      <c r="E185" s="46" t="s">
        <v>293</v>
      </c>
      <c r="F185" s="47">
        <v>135.99</v>
      </c>
      <c r="G185" s="45" t="s">
        <v>3048</v>
      </c>
      <c r="H185" s="45" t="s">
        <v>53</v>
      </c>
      <c r="I185" s="45" t="s">
        <v>2153</v>
      </c>
      <c r="J185" s="45" t="s">
        <v>2076</v>
      </c>
      <c r="K185" s="45" t="s">
        <v>2076</v>
      </c>
      <c r="L185" s="45" t="s">
        <v>2076</v>
      </c>
      <c r="M185" s="45" t="s">
        <v>2076</v>
      </c>
      <c r="N185" s="45" t="s">
        <v>2154</v>
      </c>
      <c r="O185" s="45" t="s">
        <v>2076</v>
      </c>
      <c r="P185" s="45">
        <v>10</v>
      </c>
      <c r="Q185" s="48">
        <v>30</v>
      </c>
      <c r="R185" s="45" t="s">
        <v>3049</v>
      </c>
      <c r="S185" s="45" t="s">
        <v>2156</v>
      </c>
      <c r="T185" t="s">
        <v>2080</v>
      </c>
      <c r="U185">
        <v>30</v>
      </c>
      <c r="V185" s="49">
        <v>154.99</v>
      </c>
      <c r="W185" t="s">
        <v>2471</v>
      </c>
      <c r="X185" t="s">
        <v>2076</v>
      </c>
      <c r="Y185" t="s">
        <v>2076</v>
      </c>
      <c r="Z185" t="s">
        <v>2076</v>
      </c>
      <c r="AA185" t="s">
        <v>2076</v>
      </c>
      <c r="AB185" s="18" t="s">
        <v>3050</v>
      </c>
      <c r="AC185" s="18" t="s">
        <v>3051</v>
      </c>
      <c r="AD185" s="18" t="s">
        <v>2120</v>
      </c>
      <c r="AE185" s="18" t="s">
        <v>2085</v>
      </c>
      <c r="AF185" s="51" t="s">
        <v>2025</v>
      </c>
      <c r="AG185" s="18" t="s">
        <v>2086</v>
      </c>
      <c r="AH185" s="19">
        <v>161.99</v>
      </c>
      <c r="AI185" s="18" t="s">
        <v>2087</v>
      </c>
      <c r="AJ185" s="18" t="s">
        <v>2134</v>
      </c>
      <c r="AK185" s="18" t="s">
        <v>2089</v>
      </c>
      <c r="AL185" s="18" t="s">
        <v>2160</v>
      </c>
      <c r="AM185" s="18" t="s">
        <v>2124</v>
      </c>
      <c r="AN185" s="18" t="s">
        <v>2162</v>
      </c>
      <c r="AO185" s="18" t="s">
        <v>2076</v>
      </c>
      <c r="AP185" s="18" t="s">
        <v>2076</v>
      </c>
      <c r="AQ185" s="18" t="s">
        <v>2076</v>
      </c>
      <c r="AR185" s="18" t="s">
        <v>2076</v>
      </c>
      <c r="AS185" s="18" t="s">
        <v>2076</v>
      </c>
      <c r="AT185" s="18" t="s">
        <v>2076</v>
      </c>
      <c r="AU185" s="18">
        <f>COUNTIF(Offers!$B$14:$B$2024,A185)</f>
        <v>3</v>
      </c>
      <c r="AV185" s="19">
        <f>_xlfn.MINIFS(Offers!$Q$14:$Q$2024,Offers!$B$14:$B$2024,A185)</f>
        <v>112.99</v>
      </c>
      <c r="AW185" s="18">
        <f>COUNTIFS(Offers!$B$14:$B$2024,A185,Offers!$L$14:$L$2024,"&lt;&gt;New")</f>
        <v>2</v>
      </c>
    </row>
    <row r="186" spans="1:49" ht="15.75" customHeight="1" x14ac:dyDescent="0.35">
      <c r="A186" s="45" t="s">
        <v>3052</v>
      </c>
      <c r="B186" s="45" t="s">
        <v>288</v>
      </c>
      <c r="C186" s="45" t="s">
        <v>6</v>
      </c>
      <c r="D186" s="45" t="s">
        <v>2094</v>
      </c>
      <c r="E186" s="46" t="s">
        <v>294</v>
      </c>
      <c r="F186" s="47">
        <v>154.99</v>
      </c>
      <c r="G186" s="45" t="s">
        <v>3053</v>
      </c>
      <c r="H186" s="45" t="s">
        <v>53</v>
      </c>
      <c r="I186" s="45" t="s">
        <v>2112</v>
      </c>
      <c r="J186" s="45" t="s">
        <v>2076</v>
      </c>
      <c r="K186" s="45" t="s">
        <v>2076</v>
      </c>
      <c r="L186" s="45" t="s">
        <v>2076</v>
      </c>
      <c r="M186" s="45" t="s">
        <v>2076</v>
      </c>
      <c r="N186" s="45" t="s">
        <v>2113</v>
      </c>
      <c r="O186" s="45" t="s">
        <v>2076</v>
      </c>
      <c r="P186" s="45">
        <v>6</v>
      </c>
      <c r="Q186" s="48">
        <v>8</v>
      </c>
      <c r="R186" s="45" t="s">
        <v>3054</v>
      </c>
      <c r="S186" s="45" t="s">
        <v>2115</v>
      </c>
      <c r="T186" t="s">
        <v>2080</v>
      </c>
      <c r="U186">
        <v>30</v>
      </c>
      <c r="V186" s="49">
        <v>171.99</v>
      </c>
      <c r="W186" t="s">
        <v>3055</v>
      </c>
      <c r="X186" t="s">
        <v>2076</v>
      </c>
      <c r="Y186" t="s">
        <v>2076</v>
      </c>
      <c r="Z186" t="s">
        <v>2076</v>
      </c>
      <c r="AA186" t="s">
        <v>2076</v>
      </c>
      <c r="AB186" s="18" t="s">
        <v>3056</v>
      </c>
      <c r="AC186" s="18" t="s">
        <v>3057</v>
      </c>
      <c r="AD186" s="18" t="s">
        <v>2254</v>
      </c>
      <c r="AE186" s="18" t="s">
        <v>2085</v>
      </c>
      <c r="AF186" s="53" t="s">
        <v>2026</v>
      </c>
      <c r="AG186" s="18" t="s">
        <v>2086</v>
      </c>
      <c r="AH186" s="19">
        <v>171.99</v>
      </c>
      <c r="AI186" s="18" t="s">
        <v>2087</v>
      </c>
      <c r="AJ186" s="18" t="s">
        <v>2121</v>
      </c>
      <c r="AK186" s="18" t="s">
        <v>2231</v>
      </c>
      <c r="AL186" s="18" t="s">
        <v>2123</v>
      </c>
      <c r="AM186" s="18" t="s">
        <v>2161</v>
      </c>
      <c r="AN186" s="18" t="s">
        <v>2125</v>
      </c>
      <c r="AO186" s="18" t="s">
        <v>2076</v>
      </c>
      <c r="AP186" s="18" t="s">
        <v>2076</v>
      </c>
      <c r="AQ186" s="18" t="s">
        <v>2076</v>
      </c>
      <c r="AR186" s="18" t="s">
        <v>2076</v>
      </c>
      <c r="AS186" s="18" t="s">
        <v>2076</v>
      </c>
      <c r="AT186" s="18" t="s">
        <v>2076</v>
      </c>
      <c r="AU186" s="18">
        <f>COUNTIF(Offers!$B$14:$B$2024,A186)</f>
        <v>1</v>
      </c>
      <c r="AV186" s="19">
        <f>_xlfn.MINIFS(Offers!$Q$14:$Q$2024,Offers!$B$14:$B$2024,A186)</f>
        <v>154.99</v>
      </c>
      <c r="AW186" s="18">
        <f>COUNTIFS(Offers!$B$14:$B$2024,A186,Offers!$L$14:$L$2024,"&lt;&gt;New")</f>
        <v>0</v>
      </c>
    </row>
    <row r="187" spans="1:49" ht="15.75" customHeight="1" x14ac:dyDescent="0.35">
      <c r="A187" s="45" t="s">
        <v>3058</v>
      </c>
      <c r="B187" s="45" t="s">
        <v>288</v>
      </c>
      <c r="C187" s="45" t="s">
        <v>6</v>
      </c>
      <c r="D187" s="45" t="s">
        <v>2073</v>
      </c>
      <c r="E187" s="46" t="s">
        <v>295</v>
      </c>
      <c r="F187" s="47">
        <v>161.99</v>
      </c>
      <c r="G187" s="45" t="s">
        <v>3059</v>
      </c>
      <c r="H187" s="45" t="s">
        <v>53</v>
      </c>
      <c r="I187" s="45" t="s">
        <v>2140</v>
      </c>
      <c r="J187" s="45" t="s">
        <v>2076</v>
      </c>
      <c r="K187" s="45" t="s">
        <v>2076</v>
      </c>
      <c r="L187" s="45" t="s">
        <v>2076</v>
      </c>
      <c r="M187" s="45" t="s">
        <v>2076</v>
      </c>
      <c r="N187" s="45" t="s">
        <v>2205</v>
      </c>
      <c r="O187" s="45" t="s">
        <v>2076</v>
      </c>
      <c r="P187" s="45">
        <v>44</v>
      </c>
      <c r="Q187" s="48">
        <v>168</v>
      </c>
      <c r="R187" s="45" t="s">
        <v>3060</v>
      </c>
      <c r="S187" s="45" t="s">
        <v>2207</v>
      </c>
      <c r="T187" t="s">
        <v>2116</v>
      </c>
      <c r="U187">
        <v>30</v>
      </c>
      <c r="V187" s="49">
        <v>185.99</v>
      </c>
      <c r="W187" t="s">
        <v>2875</v>
      </c>
      <c r="X187" t="s">
        <v>2076</v>
      </c>
      <c r="Y187" t="s">
        <v>2076</v>
      </c>
      <c r="Z187" t="s">
        <v>2076</v>
      </c>
      <c r="AA187" t="s">
        <v>2076</v>
      </c>
      <c r="AB187" s="18" t="s">
        <v>3061</v>
      </c>
      <c r="AC187" s="18" t="s">
        <v>3062</v>
      </c>
      <c r="AD187" s="18" t="s">
        <v>2224</v>
      </c>
      <c r="AE187" s="18" t="s">
        <v>2085</v>
      </c>
      <c r="AF187" s="51" t="s">
        <v>2025</v>
      </c>
      <c r="AG187" s="18" t="s">
        <v>2086</v>
      </c>
      <c r="AH187" s="19">
        <v>189.99</v>
      </c>
      <c r="AI187" s="18" t="s">
        <v>2087</v>
      </c>
      <c r="AJ187" s="18" t="s">
        <v>2121</v>
      </c>
      <c r="AK187" s="18" t="s">
        <v>2122</v>
      </c>
      <c r="AL187" s="18" t="s">
        <v>2212</v>
      </c>
      <c r="AM187" s="18" t="s">
        <v>2124</v>
      </c>
      <c r="AN187" s="18" t="s">
        <v>2092</v>
      </c>
      <c r="AO187" s="18" t="s">
        <v>2076</v>
      </c>
      <c r="AP187" s="18" t="s">
        <v>2076</v>
      </c>
      <c r="AQ187" s="18" t="s">
        <v>2076</v>
      </c>
      <c r="AR187" s="18" t="s">
        <v>2076</v>
      </c>
      <c r="AS187" s="18" t="s">
        <v>2076</v>
      </c>
      <c r="AT187" s="18" t="s">
        <v>2076</v>
      </c>
      <c r="AU187" s="18">
        <f>COUNTIF(Offers!$B$14:$B$2024,A187)</f>
        <v>3</v>
      </c>
      <c r="AV187" s="19">
        <f>_xlfn.MINIFS(Offers!$Q$14:$Q$2024,Offers!$B$14:$B$2024,A187)</f>
        <v>96.99</v>
      </c>
      <c r="AW187" s="18">
        <f>COUNTIFS(Offers!$B$14:$B$2024,A187,Offers!$L$14:$L$2024,"&lt;&gt;New")</f>
        <v>2</v>
      </c>
    </row>
    <row r="188" spans="1:49" ht="15.75" customHeight="1" x14ac:dyDescent="0.35">
      <c r="A188" s="45" t="s">
        <v>3063</v>
      </c>
      <c r="B188" s="45" t="s">
        <v>288</v>
      </c>
      <c r="C188" s="45" t="s">
        <v>6</v>
      </c>
      <c r="D188" s="45" t="s">
        <v>2094</v>
      </c>
      <c r="E188" s="46" t="s">
        <v>296</v>
      </c>
      <c r="F188" s="47">
        <v>170.99</v>
      </c>
      <c r="G188" s="45" t="s">
        <v>3064</v>
      </c>
      <c r="H188" s="45" t="s">
        <v>53</v>
      </c>
      <c r="I188" s="45" t="s">
        <v>2096</v>
      </c>
      <c r="J188" s="45" t="s">
        <v>2076</v>
      </c>
      <c r="K188" s="45" t="s">
        <v>2076</v>
      </c>
      <c r="L188" s="45" t="s">
        <v>2076</v>
      </c>
      <c r="M188" s="45" t="s">
        <v>2076</v>
      </c>
      <c r="N188" s="45" t="s">
        <v>2097</v>
      </c>
      <c r="O188" s="45" t="s">
        <v>2076</v>
      </c>
      <c r="P188" s="45" t="s">
        <v>2076</v>
      </c>
      <c r="Q188" s="48">
        <v>32</v>
      </c>
      <c r="R188" s="45" t="s">
        <v>3065</v>
      </c>
      <c r="S188" s="45" t="s">
        <v>2099</v>
      </c>
      <c r="T188" t="s">
        <v>2080</v>
      </c>
      <c r="U188">
        <v>30</v>
      </c>
      <c r="V188" s="49">
        <v>177.99</v>
      </c>
      <c r="W188" t="s">
        <v>2200</v>
      </c>
      <c r="X188" t="s">
        <v>2076</v>
      </c>
      <c r="Y188" t="s">
        <v>2076</v>
      </c>
      <c r="Z188" t="s">
        <v>2076</v>
      </c>
      <c r="AA188" t="s">
        <v>2076</v>
      </c>
      <c r="AB188" s="18" t="s">
        <v>3066</v>
      </c>
      <c r="AC188" s="18" t="s">
        <v>3067</v>
      </c>
      <c r="AD188" s="18" t="s">
        <v>2147</v>
      </c>
      <c r="AE188" s="18" t="s">
        <v>2085</v>
      </c>
      <c r="AF188" s="51" t="s">
        <v>2025</v>
      </c>
      <c r="AG188" s="18" t="s">
        <v>2086</v>
      </c>
      <c r="AH188" s="19">
        <v>177.99</v>
      </c>
      <c r="AI188" s="18" t="s">
        <v>2087</v>
      </c>
      <c r="AJ188" s="18" t="s">
        <v>2107</v>
      </c>
      <c r="AK188" s="18" t="s">
        <v>2108</v>
      </c>
      <c r="AL188" s="18" t="s">
        <v>2237</v>
      </c>
      <c r="AM188" s="18" t="s">
        <v>2088</v>
      </c>
      <c r="AN188" s="18" t="s">
        <v>2092</v>
      </c>
      <c r="AO188" s="18" t="s">
        <v>2076</v>
      </c>
      <c r="AP188" s="18" t="s">
        <v>2076</v>
      </c>
      <c r="AQ188" s="18" t="s">
        <v>2076</v>
      </c>
      <c r="AR188" s="18" t="s">
        <v>2076</v>
      </c>
      <c r="AS188" s="18" t="s">
        <v>2076</v>
      </c>
      <c r="AT188" s="18" t="s">
        <v>2076</v>
      </c>
      <c r="AU188" s="18">
        <f>COUNTIF(Offers!$B$14:$B$2024,A188)</f>
        <v>2</v>
      </c>
      <c r="AV188" s="19">
        <f>_xlfn.MINIFS(Offers!$Q$14:$Q$2024,Offers!$B$14:$B$2024,A188)</f>
        <v>148.99</v>
      </c>
      <c r="AW188" s="18">
        <f>COUNTIFS(Offers!$B$14:$B$2024,A188,Offers!$L$14:$L$2024,"&lt;&gt;New")</f>
        <v>1</v>
      </c>
    </row>
    <row r="189" spans="1:49" ht="15.75" customHeight="1" x14ac:dyDescent="0.35">
      <c r="A189" s="45" t="s">
        <v>3068</v>
      </c>
      <c r="B189" s="45" t="s">
        <v>288</v>
      </c>
      <c r="C189" s="45" t="s">
        <v>6</v>
      </c>
      <c r="D189" s="45" t="s">
        <v>2094</v>
      </c>
      <c r="E189" s="46" t="s">
        <v>297</v>
      </c>
      <c r="F189" s="47">
        <v>238.99</v>
      </c>
      <c r="G189" s="45" t="s">
        <v>3069</v>
      </c>
      <c r="H189" s="45" t="s">
        <v>53</v>
      </c>
      <c r="I189" s="45" t="s">
        <v>2140</v>
      </c>
      <c r="J189" s="45" t="s">
        <v>2076</v>
      </c>
      <c r="K189" s="45" t="s">
        <v>2076</v>
      </c>
      <c r="L189" s="45" t="s">
        <v>2076</v>
      </c>
      <c r="M189" s="45" t="s">
        <v>2076</v>
      </c>
      <c r="N189" s="45" t="s">
        <v>2113</v>
      </c>
      <c r="O189" s="45" t="s">
        <v>2076</v>
      </c>
      <c r="P189" s="45">
        <v>11</v>
      </c>
      <c r="Q189" s="48">
        <v>3</v>
      </c>
      <c r="R189" s="45" t="s">
        <v>3070</v>
      </c>
      <c r="S189" s="45" t="s">
        <v>2251</v>
      </c>
      <c r="T189" t="s">
        <v>2080</v>
      </c>
      <c r="U189">
        <v>30</v>
      </c>
      <c r="V189" s="49">
        <v>261.99</v>
      </c>
      <c r="W189" t="s">
        <v>2280</v>
      </c>
      <c r="X189" t="s">
        <v>2076</v>
      </c>
      <c r="Y189" t="s">
        <v>2076</v>
      </c>
      <c r="Z189" t="s">
        <v>2076</v>
      </c>
      <c r="AA189" t="s">
        <v>2076</v>
      </c>
      <c r="AB189" s="18" t="s">
        <v>3071</v>
      </c>
      <c r="AC189" s="18" t="s">
        <v>3072</v>
      </c>
      <c r="AD189" s="18" t="s">
        <v>2171</v>
      </c>
      <c r="AE189" s="18" t="s">
        <v>2105</v>
      </c>
      <c r="AF189" s="53" t="s">
        <v>2026</v>
      </c>
      <c r="AG189" s="18" t="s">
        <v>2086</v>
      </c>
      <c r="AH189" s="19">
        <v>270.99</v>
      </c>
      <c r="AI189" s="18" t="s">
        <v>2087</v>
      </c>
      <c r="AJ189" s="18" t="s">
        <v>2255</v>
      </c>
      <c r="AK189" s="18" t="s">
        <v>2231</v>
      </c>
      <c r="AL189" s="18" t="s">
        <v>2256</v>
      </c>
      <c r="AM189" s="18" t="s">
        <v>2088</v>
      </c>
      <c r="AN189" s="18" t="s">
        <v>2092</v>
      </c>
      <c r="AO189" s="18" t="s">
        <v>2076</v>
      </c>
      <c r="AP189" s="18" t="s">
        <v>2076</v>
      </c>
      <c r="AQ189" s="18" t="s">
        <v>2076</v>
      </c>
      <c r="AR189" s="18" t="s">
        <v>2076</v>
      </c>
      <c r="AS189" s="18" t="s">
        <v>2076</v>
      </c>
      <c r="AT189" s="18" t="s">
        <v>2076</v>
      </c>
      <c r="AU189" s="18">
        <f>COUNTIF(Offers!$B$14:$B$2024,A189)</f>
        <v>1</v>
      </c>
      <c r="AV189" s="19">
        <f>_xlfn.MINIFS(Offers!$Q$14:$Q$2024,Offers!$B$14:$B$2024,A189)</f>
        <v>238.99</v>
      </c>
      <c r="AW189" s="18">
        <f>COUNTIFS(Offers!$B$14:$B$2024,A189,Offers!$L$14:$L$2024,"&lt;&gt;New")</f>
        <v>0</v>
      </c>
    </row>
    <row r="190" spans="1:49" ht="15.75" customHeight="1" x14ac:dyDescent="0.35">
      <c r="A190" s="45" t="s">
        <v>3073</v>
      </c>
      <c r="B190" s="45" t="s">
        <v>288</v>
      </c>
      <c r="C190" s="45" t="s">
        <v>6</v>
      </c>
      <c r="D190" s="45" t="s">
        <v>2073</v>
      </c>
      <c r="E190" s="46" t="s">
        <v>298</v>
      </c>
      <c r="F190" s="47">
        <v>336.99</v>
      </c>
      <c r="G190" s="45" t="s">
        <v>3074</v>
      </c>
      <c r="H190" s="45" t="s">
        <v>53</v>
      </c>
      <c r="I190" s="45" t="s">
        <v>2140</v>
      </c>
      <c r="J190" s="45" t="s">
        <v>2076</v>
      </c>
      <c r="K190" s="45" t="s">
        <v>2076</v>
      </c>
      <c r="L190" s="45" t="s">
        <v>2076</v>
      </c>
      <c r="M190" s="45" t="s">
        <v>2076</v>
      </c>
      <c r="N190" s="45" t="s">
        <v>2165</v>
      </c>
      <c r="O190" s="45" t="s">
        <v>2076</v>
      </c>
      <c r="P190" s="45">
        <v>26</v>
      </c>
      <c r="Q190" s="48">
        <v>298</v>
      </c>
      <c r="R190" s="45" t="s">
        <v>3075</v>
      </c>
      <c r="S190" s="45" t="s">
        <v>2167</v>
      </c>
      <c r="T190" t="s">
        <v>2080</v>
      </c>
      <c r="U190">
        <v>30</v>
      </c>
      <c r="V190" s="49">
        <v>357.99</v>
      </c>
      <c r="W190" t="s">
        <v>2322</v>
      </c>
      <c r="X190" t="s">
        <v>2076</v>
      </c>
      <c r="Y190" t="s">
        <v>2076</v>
      </c>
      <c r="Z190" t="s">
        <v>2076</v>
      </c>
      <c r="AA190" t="s">
        <v>2076</v>
      </c>
      <c r="AB190" s="18" t="s">
        <v>3076</v>
      </c>
      <c r="AC190" s="18" t="s">
        <v>3077</v>
      </c>
      <c r="AD190" s="18" t="s">
        <v>2084</v>
      </c>
      <c r="AE190" s="18" t="s">
        <v>2105</v>
      </c>
      <c r="AF190" s="51" t="s">
        <v>2025</v>
      </c>
      <c r="AG190" s="18" t="s">
        <v>2086</v>
      </c>
      <c r="AH190" s="19">
        <v>367.99</v>
      </c>
      <c r="AI190" s="18" t="s">
        <v>2087</v>
      </c>
      <c r="AJ190" s="18" t="s">
        <v>2121</v>
      </c>
      <c r="AK190" s="18" t="s">
        <v>2122</v>
      </c>
      <c r="AL190" s="18" t="s">
        <v>2090</v>
      </c>
      <c r="AM190" s="18" t="s">
        <v>2124</v>
      </c>
      <c r="AN190" s="18" t="s">
        <v>2092</v>
      </c>
      <c r="AO190" s="18" t="s">
        <v>2076</v>
      </c>
      <c r="AP190" s="18" t="s">
        <v>2076</v>
      </c>
      <c r="AQ190" s="18" t="s">
        <v>2076</v>
      </c>
      <c r="AR190" s="18" t="s">
        <v>2076</v>
      </c>
      <c r="AS190" s="18" t="s">
        <v>2076</v>
      </c>
      <c r="AT190" s="18" t="s">
        <v>2076</v>
      </c>
      <c r="AU190" s="18">
        <f>COUNTIF(Offers!$B$14:$B$2024,A190)</f>
        <v>3</v>
      </c>
      <c r="AV190" s="19">
        <f>_xlfn.MINIFS(Offers!$Q$14:$Q$2024,Offers!$B$14:$B$2024,A190)</f>
        <v>285.99</v>
      </c>
      <c r="AW190" s="18">
        <f>COUNTIFS(Offers!$B$14:$B$2024,A190,Offers!$L$14:$L$2024,"&lt;&gt;New")</f>
        <v>2</v>
      </c>
    </row>
    <row r="191" spans="1:49" ht="15.75" customHeight="1" x14ac:dyDescent="0.35">
      <c r="A191" s="45" t="s">
        <v>3078</v>
      </c>
      <c r="B191" s="45" t="s">
        <v>288</v>
      </c>
      <c r="C191" s="45" t="s">
        <v>6</v>
      </c>
      <c r="D191" s="45" t="s">
        <v>2073</v>
      </c>
      <c r="E191" s="46" t="s">
        <v>299</v>
      </c>
      <c r="F191" s="47">
        <v>428.99</v>
      </c>
      <c r="G191" s="45" t="s">
        <v>3079</v>
      </c>
      <c r="H191" s="45" t="s">
        <v>53</v>
      </c>
      <c r="I191" s="45" t="s">
        <v>2096</v>
      </c>
      <c r="J191" s="45" t="s">
        <v>2076</v>
      </c>
      <c r="K191" s="45" t="s">
        <v>2076</v>
      </c>
      <c r="L191" s="45" t="s">
        <v>2076</v>
      </c>
      <c r="M191" s="45" t="s">
        <v>2076</v>
      </c>
      <c r="N191" s="45" t="s">
        <v>2184</v>
      </c>
      <c r="O191" s="45" t="s">
        <v>2076</v>
      </c>
      <c r="P191" s="45" t="s">
        <v>2076</v>
      </c>
      <c r="Q191" s="48">
        <v>325</v>
      </c>
      <c r="R191" s="45" t="s">
        <v>3080</v>
      </c>
      <c r="S191" s="45" t="s">
        <v>2186</v>
      </c>
      <c r="T191" t="s">
        <v>2116</v>
      </c>
      <c r="U191">
        <v>30</v>
      </c>
      <c r="V191" s="49">
        <v>462.99</v>
      </c>
      <c r="W191" t="s">
        <v>2131</v>
      </c>
      <c r="X191" t="s">
        <v>2076</v>
      </c>
      <c r="Y191" t="s">
        <v>2076</v>
      </c>
      <c r="Z191" t="s">
        <v>2076</v>
      </c>
      <c r="AA191" t="s">
        <v>2076</v>
      </c>
      <c r="AB191" s="18" t="s">
        <v>3061</v>
      </c>
      <c r="AC191" s="18" t="s">
        <v>3081</v>
      </c>
      <c r="AD191" s="18" t="s">
        <v>2104</v>
      </c>
      <c r="AE191" s="18" t="s">
        <v>2105</v>
      </c>
      <c r="AF191" s="54" t="s">
        <v>2027</v>
      </c>
      <c r="AG191" s="18" t="s">
        <v>2086</v>
      </c>
      <c r="AH191" s="19">
        <v>462.99</v>
      </c>
      <c r="AI191" s="18" t="s">
        <v>2087</v>
      </c>
      <c r="AJ191" s="18" t="s">
        <v>2107</v>
      </c>
      <c r="AK191" s="18" t="s">
        <v>2108</v>
      </c>
      <c r="AL191" s="18" t="s">
        <v>2149</v>
      </c>
      <c r="AM191" s="18" t="s">
        <v>2088</v>
      </c>
      <c r="AN191" s="18" t="s">
        <v>2092</v>
      </c>
      <c r="AO191" s="18" t="s">
        <v>2076</v>
      </c>
      <c r="AP191" s="18" t="s">
        <v>2076</v>
      </c>
      <c r="AQ191" s="18" t="s">
        <v>2076</v>
      </c>
      <c r="AR191" s="18" t="s">
        <v>2076</v>
      </c>
      <c r="AS191" s="18" t="s">
        <v>2076</v>
      </c>
      <c r="AT191" s="18" t="s">
        <v>2076</v>
      </c>
      <c r="AU191" s="18">
        <f>COUNTIF(Offers!$B$14:$B$2024,A191)</f>
        <v>2</v>
      </c>
      <c r="AV191" s="19">
        <f>_xlfn.MINIFS(Offers!$Q$14:$Q$2024,Offers!$B$14:$B$2024,A191)</f>
        <v>400.99</v>
      </c>
      <c r="AW191" s="18">
        <f>COUNTIFS(Offers!$B$14:$B$2024,A191,Offers!$L$14:$L$2024,"&lt;&gt;New")</f>
        <v>1</v>
      </c>
    </row>
    <row r="192" spans="1:49" ht="15.75" customHeight="1" x14ac:dyDescent="0.35">
      <c r="A192" s="45" t="s">
        <v>3082</v>
      </c>
      <c r="B192" s="45" t="s">
        <v>288</v>
      </c>
      <c r="C192" s="45" t="s">
        <v>6</v>
      </c>
      <c r="D192" s="45" t="s">
        <v>2073</v>
      </c>
      <c r="E192" s="46" t="s">
        <v>300</v>
      </c>
      <c r="F192" s="47">
        <v>790.99</v>
      </c>
      <c r="G192" s="45" t="s">
        <v>3083</v>
      </c>
      <c r="H192" s="45" t="s">
        <v>53</v>
      </c>
      <c r="I192" s="45" t="s">
        <v>2096</v>
      </c>
      <c r="J192" s="45" t="s">
        <v>2076</v>
      </c>
      <c r="K192" s="45" t="s">
        <v>2076</v>
      </c>
      <c r="L192" s="45" t="s">
        <v>2076</v>
      </c>
      <c r="M192" s="45" t="s">
        <v>2076</v>
      </c>
      <c r="N192" s="45" t="s">
        <v>2191</v>
      </c>
      <c r="O192" s="45" t="s">
        <v>2076</v>
      </c>
      <c r="P192" s="45" t="s">
        <v>2076</v>
      </c>
      <c r="Q192" s="48">
        <v>550</v>
      </c>
      <c r="R192" s="45" t="s">
        <v>3084</v>
      </c>
      <c r="S192" s="45" t="s">
        <v>2193</v>
      </c>
      <c r="T192" t="s">
        <v>2116</v>
      </c>
      <c r="U192">
        <v>30</v>
      </c>
      <c r="V192" s="49">
        <v>828.99</v>
      </c>
      <c r="W192" t="s">
        <v>2498</v>
      </c>
      <c r="X192" t="s">
        <v>2076</v>
      </c>
      <c r="Y192" t="s">
        <v>2076</v>
      </c>
      <c r="Z192" t="s">
        <v>2076</v>
      </c>
      <c r="AA192" t="s">
        <v>2076</v>
      </c>
      <c r="AB192" s="18" t="s">
        <v>3061</v>
      </c>
      <c r="AC192" s="18" t="s">
        <v>3085</v>
      </c>
      <c r="AD192" s="18" t="s">
        <v>2104</v>
      </c>
      <c r="AE192" s="18" t="s">
        <v>2085</v>
      </c>
      <c r="AF192" s="53" t="s">
        <v>2026</v>
      </c>
      <c r="AG192" s="18" t="s">
        <v>2086</v>
      </c>
      <c r="AH192" s="19">
        <v>859.99</v>
      </c>
      <c r="AI192" s="18" t="s">
        <v>2087</v>
      </c>
      <c r="AJ192" s="18" t="s">
        <v>2195</v>
      </c>
      <c r="AK192" s="18" t="s">
        <v>2108</v>
      </c>
      <c r="AL192" s="18" t="s">
        <v>2261</v>
      </c>
      <c r="AM192" s="18" t="s">
        <v>2088</v>
      </c>
      <c r="AN192" s="18" t="s">
        <v>2092</v>
      </c>
      <c r="AO192" s="18" t="s">
        <v>2076</v>
      </c>
      <c r="AP192" s="18" t="s">
        <v>2076</v>
      </c>
      <c r="AQ192" s="18" t="s">
        <v>2076</v>
      </c>
      <c r="AR192" s="18" t="s">
        <v>2076</v>
      </c>
      <c r="AS192" s="18" t="s">
        <v>2076</v>
      </c>
      <c r="AT192" s="18" t="s">
        <v>2076</v>
      </c>
      <c r="AU192" s="18">
        <f>COUNTIF(Offers!$B$14:$B$2024,A192)</f>
        <v>1</v>
      </c>
      <c r="AV192" s="19">
        <f>_xlfn.MINIFS(Offers!$Q$14:$Q$2024,Offers!$B$14:$B$2024,A192)</f>
        <v>790.99</v>
      </c>
      <c r="AW192" s="18">
        <f>COUNTIFS(Offers!$B$14:$B$2024,A192,Offers!$L$14:$L$2024,"&lt;&gt;New")</f>
        <v>0</v>
      </c>
    </row>
    <row r="193" spans="1:49" ht="15.75" customHeight="1" x14ac:dyDescent="0.35">
      <c r="A193" s="45" t="s">
        <v>3086</v>
      </c>
      <c r="B193" s="45" t="s">
        <v>301</v>
      </c>
      <c r="C193" s="45" t="s">
        <v>6</v>
      </c>
      <c r="D193" s="45" t="s">
        <v>2073</v>
      </c>
      <c r="E193" s="46" t="s">
        <v>303</v>
      </c>
      <c r="F193" s="47">
        <v>52.99</v>
      </c>
      <c r="G193" s="45" t="s">
        <v>3087</v>
      </c>
      <c r="H193" s="45" t="s">
        <v>53</v>
      </c>
      <c r="I193" s="45" t="s">
        <v>2075</v>
      </c>
      <c r="J193" s="45" t="s">
        <v>2076</v>
      </c>
      <c r="K193" s="45" t="s">
        <v>2076</v>
      </c>
      <c r="L193" s="45" t="s">
        <v>2076</v>
      </c>
      <c r="M193" s="45" t="s">
        <v>2076</v>
      </c>
      <c r="N193" s="45" t="s">
        <v>2077</v>
      </c>
      <c r="O193" s="45" t="s">
        <v>2076</v>
      </c>
      <c r="P193" s="45">
        <v>27</v>
      </c>
      <c r="Q193" s="48">
        <v>134</v>
      </c>
      <c r="R193" s="45" t="s">
        <v>3088</v>
      </c>
      <c r="S193" s="45" t="s">
        <v>2079</v>
      </c>
      <c r="T193" t="s">
        <v>2080</v>
      </c>
      <c r="U193">
        <v>14</v>
      </c>
      <c r="V193" s="49">
        <v>60.99</v>
      </c>
      <c r="W193" t="s">
        <v>2741</v>
      </c>
      <c r="X193" t="s">
        <v>2076</v>
      </c>
      <c r="Y193" t="s">
        <v>2076</v>
      </c>
      <c r="Z193" t="s">
        <v>2076</v>
      </c>
      <c r="AA193" t="s">
        <v>2076</v>
      </c>
      <c r="AB193" s="18" t="s">
        <v>3089</v>
      </c>
      <c r="AC193" s="18" t="s">
        <v>3090</v>
      </c>
      <c r="AD193" s="18" t="s">
        <v>2254</v>
      </c>
      <c r="AE193" s="18" t="s">
        <v>2085</v>
      </c>
      <c r="AF193" s="55" t="s">
        <v>2023</v>
      </c>
      <c r="AG193" s="18" t="s">
        <v>2086</v>
      </c>
      <c r="AH193" s="19">
        <v>63.99</v>
      </c>
      <c r="AI193" s="18" t="s">
        <v>2087</v>
      </c>
      <c r="AJ193" s="18" t="s">
        <v>2088</v>
      </c>
      <c r="AK193" s="18" t="s">
        <v>2089</v>
      </c>
      <c r="AL193" s="18" t="s">
        <v>2090</v>
      </c>
      <c r="AM193" s="18" t="s">
        <v>2091</v>
      </c>
      <c r="AN193" s="18" t="s">
        <v>2092</v>
      </c>
      <c r="AO193" s="18" t="s">
        <v>2076</v>
      </c>
      <c r="AP193" s="18" t="s">
        <v>2076</v>
      </c>
      <c r="AQ193" s="18" t="s">
        <v>2076</v>
      </c>
      <c r="AR193" s="18" t="s">
        <v>2076</v>
      </c>
      <c r="AS193" s="18" t="s">
        <v>2076</v>
      </c>
      <c r="AT193" s="18" t="s">
        <v>2076</v>
      </c>
      <c r="AU193" s="18">
        <f>COUNTIF(Offers!$B$14:$B$2024,A193)</f>
        <v>1</v>
      </c>
      <c r="AV193" s="19">
        <f>_xlfn.MINIFS(Offers!$Q$14:$Q$2024,Offers!$B$14:$B$2024,A193)</f>
        <v>52.99</v>
      </c>
      <c r="AW193" s="18">
        <f>COUNTIFS(Offers!$B$14:$B$2024,A193,Offers!$L$14:$L$2024,"&lt;&gt;New")</f>
        <v>0</v>
      </c>
    </row>
    <row r="194" spans="1:49" ht="15.75" customHeight="1" x14ac:dyDescent="0.35">
      <c r="A194" s="45" t="s">
        <v>3091</v>
      </c>
      <c r="B194" s="45" t="s">
        <v>301</v>
      </c>
      <c r="C194" s="45" t="s">
        <v>6</v>
      </c>
      <c r="D194" s="45" t="s">
        <v>2094</v>
      </c>
      <c r="E194" s="46" t="s">
        <v>304</v>
      </c>
      <c r="F194" s="47">
        <v>93.99</v>
      </c>
      <c r="G194" s="45" t="s">
        <v>3092</v>
      </c>
      <c r="H194" s="45" t="s">
        <v>53</v>
      </c>
      <c r="I194" s="45" t="s">
        <v>2112</v>
      </c>
      <c r="J194" s="45" t="s">
        <v>2076</v>
      </c>
      <c r="K194" s="45" t="s">
        <v>2076</v>
      </c>
      <c r="L194" s="45" t="s">
        <v>2076</v>
      </c>
      <c r="M194" s="45" t="s">
        <v>2076</v>
      </c>
      <c r="N194" s="45" t="s">
        <v>2113</v>
      </c>
      <c r="O194" s="45" t="s">
        <v>2076</v>
      </c>
      <c r="P194" s="45">
        <v>6</v>
      </c>
      <c r="Q194" s="48">
        <v>6</v>
      </c>
      <c r="R194" s="45" t="s">
        <v>3093</v>
      </c>
      <c r="S194" s="45" t="s">
        <v>2175</v>
      </c>
      <c r="T194" t="s">
        <v>2080</v>
      </c>
      <c r="U194">
        <v>14</v>
      </c>
      <c r="V194" s="49">
        <v>103.99</v>
      </c>
      <c r="W194" t="s">
        <v>2200</v>
      </c>
      <c r="X194" t="s">
        <v>2076</v>
      </c>
      <c r="Y194" t="s">
        <v>2076</v>
      </c>
      <c r="Z194" t="s">
        <v>2076</v>
      </c>
      <c r="AA194" t="s">
        <v>2076</v>
      </c>
      <c r="AB194" s="18" t="s">
        <v>3094</v>
      </c>
      <c r="AC194" s="18" t="s">
        <v>3095</v>
      </c>
      <c r="AD194" s="18" t="s">
        <v>2120</v>
      </c>
      <c r="AE194" s="18" t="s">
        <v>2085</v>
      </c>
      <c r="AF194" s="55" t="s">
        <v>2023</v>
      </c>
      <c r="AG194" s="18" t="s">
        <v>2086</v>
      </c>
      <c r="AH194" s="19">
        <v>103.99</v>
      </c>
      <c r="AI194" s="18" t="s">
        <v>2087</v>
      </c>
      <c r="AJ194" s="18" t="s">
        <v>2088</v>
      </c>
      <c r="AK194" s="18" t="s">
        <v>2211</v>
      </c>
      <c r="AL194" s="18" t="s">
        <v>2123</v>
      </c>
      <c r="AM194" s="18" t="s">
        <v>2213</v>
      </c>
      <c r="AN194" s="18" t="s">
        <v>2125</v>
      </c>
      <c r="AO194" s="18" t="s">
        <v>2076</v>
      </c>
      <c r="AP194" s="18" t="s">
        <v>2076</v>
      </c>
      <c r="AQ194" s="18" t="s">
        <v>2076</v>
      </c>
      <c r="AR194" s="18" t="s">
        <v>2076</v>
      </c>
      <c r="AS194" s="18" t="s">
        <v>2076</v>
      </c>
      <c r="AT194" s="18" t="s">
        <v>2076</v>
      </c>
      <c r="AU194" s="18">
        <f>COUNTIF(Offers!$B$14:$B$2024,A194)</f>
        <v>1</v>
      </c>
      <c r="AV194" s="19">
        <f>_xlfn.MINIFS(Offers!$Q$14:$Q$2024,Offers!$B$14:$B$2024,A194)</f>
        <v>93.99</v>
      </c>
      <c r="AW194" s="18">
        <f>COUNTIFS(Offers!$B$14:$B$2024,A194,Offers!$L$14:$L$2024,"&lt;&gt;New")</f>
        <v>0</v>
      </c>
    </row>
    <row r="195" spans="1:49" ht="15.75" customHeight="1" x14ac:dyDescent="0.35">
      <c r="A195" s="45" t="s">
        <v>3096</v>
      </c>
      <c r="B195" s="45" t="s">
        <v>301</v>
      </c>
      <c r="C195" s="45" t="s">
        <v>6</v>
      </c>
      <c r="D195" s="45" t="s">
        <v>2073</v>
      </c>
      <c r="E195" s="46" t="s">
        <v>305</v>
      </c>
      <c r="F195" s="47">
        <v>128.99</v>
      </c>
      <c r="G195" s="45" t="s">
        <v>3097</v>
      </c>
      <c r="H195" s="45" t="s">
        <v>53</v>
      </c>
      <c r="I195" s="45" t="s">
        <v>2140</v>
      </c>
      <c r="J195" s="45" t="s">
        <v>2076</v>
      </c>
      <c r="K195" s="45" t="s">
        <v>2076</v>
      </c>
      <c r="L195" s="45" t="s">
        <v>2076</v>
      </c>
      <c r="M195" s="45" t="s">
        <v>2076</v>
      </c>
      <c r="N195" s="45" t="s">
        <v>2205</v>
      </c>
      <c r="O195" s="45" t="s">
        <v>2076</v>
      </c>
      <c r="P195" s="45">
        <v>35</v>
      </c>
      <c r="Q195" s="48">
        <v>225</v>
      </c>
      <c r="R195" s="45" t="s">
        <v>3098</v>
      </c>
      <c r="S195" s="45" t="s">
        <v>2207</v>
      </c>
      <c r="T195" t="s">
        <v>2100</v>
      </c>
      <c r="U195">
        <v>14</v>
      </c>
      <c r="V195" s="49">
        <v>144.99</v>
      </c>
      <c r="W195" t="s">
        <v>2404</v>
      </c>
      <c r="X195" t="s">
        <v>2076</v>
      </c>
      <c r="Y195" t="s">
        <v>2076</v>
      </c>
      <c r="Z195" t="s">
        <v>2076</v>
      </c>
      <c r="AA195" t="s">
        <v>2076</v>
      </c>
      <c r="AB195" s="18" t="s">
        <v>3099</v>
      </c>
      <c r="AC195" s="18" t="s">
        <v>3100</v>
      </c>
      <c r="AD195" s="18" t="s">
        <v>2147</v>
      </c>
      <c r="AE195" s="18" t="s">
        <v>2085</v>
      </c>
      <c r="AF195" s="52" t="s">
        <v>2024</v>
      </c>
      <c r="AG195" s="18" t="s">
        <v>2086</v>
      </c>
      <c r="AH195" s="19">
        <v>144.99</v>
      </c>
      <c r="AI195" s="18" t="s">
        <v>2087</v>
      </c>
      <c r="AJ195" s="18" t="s">
        <v>2059</v>
      </c>
      <c r="AK195" s="18" t="s">
        <v>2122</v>
      </c>
      <c r="AL195" s="18" t="s">
        <v>2212</v>
      </c>
      <c r="AM195" s="18" t="s">
        <v>2124</v>
      </c>
      <c r="AN195" s="18" t="s">
        <v>2092</v>
      </c>
      <c r="AO195" s="18" t="s">
        <v>2076</v>
      </c>
      <c r="AP195" s="18" t="s">
        <v>2076</v>
      </c>
      <c r="AQ195" s="18" t="s">
        <v>2076</v>
      </c>
      <c r="AR195" s="18" t="s">
        <v>2076</v>
      </c>
      <c r="AS195" s="18" t="s">
        <v>2076</v>
      </c>
      <c r="AT195" s="18" t="s">
        <v>2076</v>
      </c>
      <c r="AU195" s="18">
        <f>COUNTIF(Offers!$B$14:$B$2024,A195)</f>
        <v>1</v>
      </c>
      <c r="AV195" s="19">
        <f>_xlfn.MINIFS(Offers!$Q$14:$Q$2024,Offers!$B$14:$B$2024,A195)</f>
        <v>128.99</v>
      </c>
      <c r="AW195" s="18">
        <f>COUNTIFS(Offers!$B$14:$B$2024,A195,Offers!$L$14:$L$2024,"&lt;&gt;New")</f>
        <v>0</v>
      </c>
    </row>
    <row r="196" spans="1:49" ht="15.75" customHeight="1" x14ac:dyDescent="0.35">
      <c r="A196" s="45" t="s">
        <v>3101</v>
      </c>
      <c r="B196" s="45" t="s">
        <v>301</v>
      </c>
      <c r="C196" s="45" t="s">
        <v>6</v>
      </c>
      <c r="D196" s="45" t="s">
        <v>2094</v>
      </c>
      <c r="E196" s="46" t="s">
        <v>306</v>
      </c>
      <c r="F196" s="47">
        <v>163.99</v>
      </c>
      <c r="G196" s="45" t="s">
        <v>3102</v>
      </c>
      <c r="H196" s="45" t="s">
        <v>53</v>
      </c>
      <c r="I196" s="45" t="s">
        <v>2096</v>
      </c>
      <c r="J196" s="45" t="s">
        <v>2076</v>
      </c>
      <c r="K196" s="45" t="s">
        <v>2076</v>
      </c>
      <c r="L196" s="45" t="s">
        <v>2076</v>
      </c>
      <c r="M196" s="45" t="s">
        <v>2076</v>
      </c>
      <c r="N196" s="45" t="s">
        <v>2097</v>
      </c>
      <c r="O196" s="45" t="s">
        <v>2076</v>
      </c>
      <c r="P196" s="45" t="s">
        <v>2076</v>
      </c>
      <c r="Q196" s="48">
        <v>27</v>
      </c>
      <c r="R196" s="45" t="s">
        <v>3103</v>
      </c>
      <c r="S196" s="45" t="s">
        <v>2099</v>
      </c>
      <c r="T196" t="s">
        <v>2080</v>
      </c>
      <c r="U196">
        <v>14</v>
      </c>
      <c r="V196" s="49">
        <v>187.99</v>
      </c>
      <c r="W196" t="s">
        <v>2371</v>
      </c>
      <c r="X196" t="s">
        <v>2076</v>
      </c>
      <c r="Y196" t="s">
        <v>2076</v>
      </c>
      <c r="Z196" t="s">
        <v>2076</v>
      </c>
      <c r="AA196" t="s">
        <v>2076</v>
      </c>
      <c r="AB196" s="18" t="s">
        <v>3104</v>
      </c>
      <c r="AC196" s="18" t="s">
        <v>3105</v>
      </c>
      <c r="AD196" s="18" t="s">
        <v>2179</v>
      </c>
      <c r="AE196" s="18" t="s">
        <v>2105</v>
      </c>
      <c r="AF196" s="52" t="s">
        <v>2024</v>
      </c>
      <c r="AG196" s="18" t="s">
        <v>2086</v>
      </c>
      <c r="AH196" s="19">
        <v>189.99</v>
      </c>
      <c r="AI196" s="18" t="s">
        <v>2087</v>
      </c>
      <c r="AJ196" s="18" t="s">
        <v>2107</v>
      </c>
      <c r="AK196" s="18" t="s">
        <v>2108</v>
      </c>
      <c r="AL196" s="18" t="s">
        <v>2346</v>
      </c>
      <c r="AM196" s="18" t="s">
        <v>2088</v>
      </c>
      <c r="AN196" s="18" t="s">
        <v>2092</v>
      </c>
      <c r="AO196" s="18" t="s">
        <v>2076</v>
      </c>
      <c r="AP196" s="18" t="s">
        <v>2076</v>
      </c>
      <c r="AQ196" s="18" t="s">
        <v>2076</v>
      </c>
      <c r="AR196" s="18" t="s">
        <v>2076</v>
      </c>
      <c r="AS196" s="18" t="s">
        <v>2076</v>
      </c>
      <c r="AT196" s="18" t="s">
        <v>2076</v>
      </c>
      <c r="AU196" s="18">
        <f>COUNTIF(Offers!$B$14:$B$2024,A196)</f>
        <v>1</v>
      </c>
      <c r="AV196" s="19">
        <f>_xlfn.MINIFS(Offers!$Q$14:$Q$2024,Offers!$B$14:$B$2024,A196)</f>
        <v>163.99</v>
      </c>
      <c r="AW196" s="18">
        <f>COUNTIFS(Offers!$B$14:$B$2024,A196,Offers!$L$14:$L$2024,"&lt;&gt;New")</f>
        <v>0</v>
      </c>
    </row>
    <row r="197" spans="1:49" ht="15.75" customHeight="1" x14ac:dyDescent="0.35">
      <c r="A197" s="45" t="s">
        <v>3106</v>
      </c>
      <c r="B197" s="45" t="s">
        <v>301</v>
      </c>
      <c r="C197" s="45" t="s">
        <v>6</v>
      </c>
      <c r="D197" s="45" t="s">
        <v>2094</v>
      </c>
      <c r="E197" s="46" t="s">
        <v>307</v>
      </c>
      <c r="F197" s="47">
        <v>170.99</v>
      </c>
      <c r="G197" s="45" t="s">
        <v>3107</v>
      </c>
      <c r="H197" s="45" t="s">
        <v>53</v>
      </c>
      <c r="I197" s="45" t="s">
        <v>2140</v>
      </c>
      <c r="J197" s="45" t="s">
        <v>2076</v>
      </c>
      <c r="K197" s="45" t="s">
        <v>2076</v>
      </c>
      <c r="L197" s="45" t="s">
        <v>2076</v>
      </c>
      <c r="M197" s="45" t="s">
        <v>2076</v>
      </c>
      <c r="N197" s="45" t="s">
        <v>2113</v>
      </c>
      <c r="O197" s="45" t="s">
        <v>2076</v>
      </c>
      <c r="P197" s="45">
        <v>11</v>
      </c>
      <c r="Q197" s="48">
        <v>3</v>
      </c>
      <c r="R197" s="45" t="s">
        <v>3108</v>
      </c>
      <c r="S197" s="45" t="s">
        <v>2251</v>
      </c>
      <c r="T197" t="s">
        <v>2080</v>
      </c>
      <c r="U197">
        <v>14</v>
      </c>
      <c r="V197" s="49">
        <v>182.99</v>
      </c>
      <c r="W197" t="s">
        <v>2144</v>
      </c>
      <c r="X197" t="s">
        <v>2076</v>
      </c>
      <c r="Y197" t="s">
        <v>2076</v>
      </c>
      <c r="Z197" t="s">
        <v>2076</v>
      </c>
      <c r="AA197" t="s">
        <v>2076</v>
      </c>
      <c r="AB197" s="18" t="s">
        <v>3109</v>
      </c>
      <c r="AC197" s="18" t="s">
        <v>3110</v>
      </c>
      <c r="AD197" s="18" t="s">
        <v>2224</v>
      </c>
      <c r="AE197" s="18" t="s">
        <v>2085</v>
      </c>
      <c r="AF197" s="51" t="s">
        <v>2025</v>
      </c>
      <c r="AG197" s="18" t="s">
        <v>2086</v>
      </c>
      <c r="AH197" s="19">
        <v>182.99</v>
      </c>
      <c r="AI197" s="18" t="s">
        <v>2087</v>
      </c>
      <c r="AJ197" s="18" t="s">
        <v>2255</v>
      </c>
      <c r="AK197" s="18" t="s">
        <v>2122</v>
      </c>
      <c r="AL197" s="18" t="s">
        <v>2256</v>
      </c>
      <c r="AM197" s="18" t="s">
        <v>2088</v>
      </c>
      <c r="AN197" s="18" t="s">
        <v>2092</v>
      </c>
      <c r="AO197" s="18" t="s">
        <v>2076</v>
      </c>
      <c r="AP197" s="18" t="s">
        <v>2076</v>
      </c>
      <c r="AQ197" s="18" t="s">
        <v>2076</v>
      </c>
      <c r="AR197" s="18" t="s">
        <v>2076</v>
      </c>
      <c r="AS197" s="18" t="s">
        <v>2076</v>
      </c>
      <c r="AT197" s="18" t="s">
        <v>2076</v>
      </c>
      <c r="AU197" s="18">
        <f>COUNTIF(Offers!$B$14:$B$2024,A197)</f>
        <v>2</v>
      </c>
      <c r="AV197" s="19">
        <f>_xlfn.MINIFS(Offers!$Q$14:$Q$2024,Offers!$B$14:$B$2024,A197)</f>
        <v>137.99</v>
      </c>
      <c r="AW197" s="18">
        <f>COUNTIFS(Offers!$B$14:$B$2024,A197,Offers!$L$14:$L$2024,"&lt;&gt;New")</f>
        <v>1</v>
      </c>
    </row>
    <row r="198" spans="1:49" ht="15.75" customHeight="1" x14ac:dyDescent="0.35">
      <c r="A198" s="45" t="s">
        <v>3111</v>
      </c>
      <c r="B198" s="45" t="s">
        <v>301</v>
      </c>
      <c r="C198" s="45" t="s">
        <v>6</v>
      </c>
      <c r="D198" s="45" t="s">
        <v>2138</v>
      </c>
      <c r="E198" s="46" t="s">
        <v>308</v>
      </c>
      <c r="F198" s="47">
        <v>199.99</v>
      </c>
      <c r="G198" s="45" t="s">
        <v>3112</v>
      </c>
      <c r="H198" s="45" t="s">
        <v>53</v>
      </c>
      <c r="I198" s="45" t="s">
        <v>2140</v>
      </c>
      <c r="J198" s="45" t="s">
        <v>2076</v>
      </c>
      <c r="K198" s="45" t="s">
        <v>2076</v>
      </c>
      <c r="L198" s="45" t="s">
        <v>2076</v>
      </c>
      <c r="M198" s="45" t="s">
        <v>2076</v>
      </c>
      <c r="N198" s="45" t="s">
        <v>2141</v>
      </c>
      <c r="O198" s="45" t="s">
        <v>2076</v>
      </c>
      <c r="P198" s="45">
        <v>22</v>
      </c>
      <c r="Q198" s="48">
        <v>362</v>
      </c>
      <c r="R198" s="45" t="s">
        <v>3113</v>
      </c>
      <c r="S198" s="45" t="s">
        <v>2143</v>
      </c>
      <c r="T198" t="s">
        <v>2080</v>
      </c>
      <c r="U198">
        <v>14</v>
      </c>
      <c r="V198" s="49">
        <v>226.99</v>
      </c>
      <c r="W198" t="s">
        <v>2498</v>
      </c>
      <c r="X198" t="s">
        <v>2076</v>
      </c>
      <c r="Y198" t="s">
        <v>2076</v>
      </c>
      <c r="Z198" t="s">
        <v>2076</v>
      </c>
      <c r="AA198" t="s">
        <v>2076</v>
      </c>
      <c r="AB198" s="18" t="s">
        <v>3114</v>
      </c>
      <c r="AC198" s="18" t="s">
        <v>3115</v>
      </c>
      <c r="AD198" s="18" t="s">
        <v>2171</v>
      </c>
      <c r="AE198" s="18" t="s">
        <v>2085</v>
      </c>
      <c r="AF198" s="51" t="s">
        <v>2025</v>
      </c>
      <c r="AG198" s="18" t="s">
        <v>2086</v>
      </c>
      <c r="AH198" s="19">
        <v>226.99</v>
      </c>
      <c r="AI198" s="18" t="s">
        <v>2087</v>
      </c>
      <c r="AJ198" s="18" t="s">
        <v>2121</v>
      </c>
      <c r="AK198" s="18" t="s">
        <v>2317</v>
      </c>
      <c r="AL198" s="18" t="s">
        <v>2149</v>
      </c>
      <c r="AM198" s="18" t="s">
        <v>2318</v>
      </c>
      <c r="AN198" s="18" t="s">
        <v>2092</v>
      </c>
      <c r="AO198" s="18" t="s">
        <v>2076</v>
      </c>
      <c r="AP198" s="18" t="s">
        <v>2076</v>
      </c>
      <c r="AQ198" s="18" t="s">
        <v>2076</v>
      </c>
      <c r="AR198" s="18" t="s">
        <v>2076</v>
      </c>
      <c r="AS198" s="18" t="s">
        <v>2076</v>
      </c>
      <c r="AT198" s="18" t="s">
        <v>2076</v>
      </c>
      <c r="AU198" s="18">
        <f>COUNTIF(Offers!$B$14:$B$2024,A198)</f>
        <v>2</v>
      </c>
      <c r="AV198" s="19">
        <f>_xlfn.MINIFS(Offers!$Q$14:$Q$2024,Offers!$B$14:$B$2024,A198)</f>
        <v>171.99</v>
      </c>
      <c r="AW198" s="18">
        <f>COUNTIFS(Offers!$B$14:$B$2024,A198,Offers!$L$14:$L$2024,"&lt;&gt;New")</f>
        <v>1</v>
      </c>
    </row>
    <row r="199" spans="1:49" ht="15.75" customHeight="1" x14ac:dyDescent="0.35">
      <c r="A199" s="45" t="s">
        <v>3116</v>
      </c>
      <c r="B199" s="45" t="s">
        <v>301</v>
      </c>
      <c r="C199" s="45" t="s">
        <v>6</v>
      </c>
      <c r="D199" s="45" t="s">
        <v>2094</v>
      </c>
      <c r="E199" s="46" t="s">
        <v>309</v>
      </c>
      <c r="F199" s="47">
        <v>203.99</v>
      </c>
      <c r="G199" s="45" t="s">
        <v>3117</v>
      </c>
      <c r="H199" s="45" t="s">
        <v>53</v>
      </c>
      <c r="I199" s="45" t="s">
        <v>2128</v>
      </c>
      <c r="J199" s="45" t="s">
        <v>2076</v>
      </c>
      <c r="K199" s="45" t="s">
        <v>2076</v>
      </c>
      <c r="L199" s="45" t="s">
        <v>2076</v>
      </c>
      <c r="M199" s="45" t="s">
        <v>2076</v>
      </c>
      <c r="N199" s="45" t="s">
        <v>2113</v>
      </c>
      <c r="O199" s="45" t="s">
        <v>2076</v>
      </c>
      <c r="P199" s="45">
        <v>10</v>
      </c>
      <c r="Q199" s="48">
        <v>12</v>
      </c>
      <c r="R199" s="45" t="s">
        <v>3118</v>
      </c>
      <c r="S199" s="45" t="s">
        <v>2130</v>
      </c>
      <c r="T199" t="s">
        <v>2080</v>
      </c>
      <c r="U199">
        <v>14</v>
      </c>
      <c r="V199" s="49">
        <v>228.99</v>
      </c>
      <c r="W199" t="s">
        <v>2655</v>
      </c>
      <c r="X199" t="s">
        <v>2076</v>
      </c>
      <c r="Y199" t="s">
        <v>2076</v>
      </c>
      <c r="Z199" t="s">
        <v>2076</v>
      </c>
      <c r="AA199" t="s">
        <v>2076</v>
      </c>
      <c r="AB199" s="18" t="s">
        <v>3109</v>
      </c>
      <c r="AC199" s="18" t="s">
        <v>3119</v>
      </c>
      <c r="AD199" s="18" t="s">
        <v>2120</v>
      </c>
      <c r="AE199" s="18" t="s">
        <v>2085</v>
      </c>
      <c r="AF199" s="53" t="s">
        <v>2026</v>
      </c>
      <c r="AG199" s="18" t="s">
        <v>2086</v>
      </c>
      <c r="AH199" s="19">
        <v>237.99</v>
      </c>
      <c r="AI199" s="18" t="s">
        <v>2087</v>
      </c>
      <c r="AJ199" s="18" t="s">
        <v>2134</v>
      </c>
      <c r="AK199" s="18" t="s">
        <v>2231</v>
      </c>
      <c r="AL199" s="18" t="s">
        <v>2135</v>
      </c>
      <c r="AM199" s="18" t="s">
        <v>2161</v>
      </c>
      <c r="AN199" s="18" t="s">
        <v>2136</v>
      </c>
      <c r="AO199" s="18" t="s">
        <v>2076</v>
      </c>
      <c r="AP199" s="18" t="s">
        <v>2076</v>
      </c>
      <c r="AQ199" s="18" t="s">
        <v>2076</v>
      </c>
      <c r="AR199" s="18" t="s">
        <v>2076</v>
      </c>
      <c r="AS199" s="18" t="s">
        <v>2076</v>
      </c>
      <c r="AT199" s="18" t="s">
        <v>2076</v>
      </c>
      <c r="AU199" s="18">
        <f>COUNTIF(Offers!$B$14:$B$2024,A199)</f>
        <v>1</v>
      </c>
      <c r="AV199" s="19">
        <f>_xlfn.MINIFS(Offers!$Q$14:$Q$2024,Offers!$B$14:$B$2024,A199)</f>
        <v>203.99</v>
      </c>
      <c r="AW199" s="18">
        <f>COUNTIFS(Offers!$B$14:$B$2024,A199,Offers!$L$14:$L$2024,"&lt;&gt;New")</f>
        <v>0</v>
      </c>
    </row>
    <row r="200" spans="1:49" ht="15.75" customHeight="1" x14ac:dyDescent="0.35">
      <c r="A200" s="45" t="s">
        <v>3120</v>
      </c>
      <c r="B200" s="45" t="s">
        <v>301</v>
      </c>
      <c r="C200" s="45" t="s">
        <v>6</v>
      </c>
      <c r="D200" s="45" t="s">
        <v>2073</v>
      </c>
      <c r="E200" s="46" t="s">
        <v>310</v>
      </c>
      <c r="F200" s="47">
        <v>208.99</v>
      </c>
      <c r="G200" s="45" t="s">
        <v>3121</v>
      </c>
      <c r="H200" s="45" t="s">
        <v>53</v>
      </c>
      <c r="I200" s="45" t="s">
        <v>2096</v>
      </c>
      <c r="J200" s="45" t="s">
        <v>2076</v>
      </c>
      <c r="K200" s="45" t="s">
        <v>2076</v>
      </c>
      <c r="L200" s="45" t="s">
        <v>2076</v>
      </c>
      <c r="M200" s="45" t="s">
        <v>2076</v>
      </c>
      <c r="N200" s="45" t="s">
        <v>2184</v>
      </c>
      <c r="O200" s="45" t="s">
        <v>2076</v>
      </c>
      <c r="P200" s="45" t="s">
        <v>2076</v>
      </c>
      <c r="Q200" s="48">
        <v>306</v>
      </c>
      <c r="R200" s="45" t="s">
        <v>3122</v>
      </c>
      <c r="S200" s="45" t="s">
        <v>2186</v>
      </c>
      <c r="T200" t="s">
        <v>2080</v>
      </c>
      <c r="U200">
        <v>14</v>
      </c>
      <c r="V200" s="49">
        <v>229.99</v>
      </c>
      <c r="W200" t="s">
        <v>2356</v>
      </c>
      <c r="X200" t="s">
        <v>2076</v>
      </c>
      <c r="Y200" t="s">
        <v>2076</v>
      </c>
      <c r="Z200" t="s">
        <v>2076</v>
      </c>
      <c r="AA200" t="s">
        <v>2076</v>
      </c>
      <c r="AB200" s="18" t="s">
        <v>3099</v>
      </c>
      <c r="AC200" s="18" t="s">
        <v>2530</v>
      </c>
      <c r="AD200" s="18" t="s">
        <v>2104</v>
      </c>
      <c r="AE200" s="18" t="s">
        <v>2085</v>
      </c>
      <c r="AF200" s="51" t="s">
        <v>2025</v>
      </c>
      <c r="AG200" s="18" t="s">
        <v>2086</v>
      </c>
      <c r="AH200" s="19">
        <v>233.99</v>
      </c>
      <c r="AI200" s="18" t="s">
        <v>2087</v>
      </c>
      <c r="AJ200" s="18" t="s">
        <v>2107</v>
      </c>
      <c r="AK200" s="18" t="s">
        <v>2108</v>
      </c>
      <c r="AL200" s="18" t="s">
        <v>2149</v>
      </c>
      <c r="AM200" s="18" t="s">
        <v>2088</v>
      </c>
      <c r="AN200" s="18" t="s">
        <v>2092</v>
      </c>
      <c r="AO200" s="18" t="s">
        <v>2076</v>
      </c>
      <c r="AP200" s="18" t="s">
        <v>2076</v>
      </c>
      <c r="AQ200" s="18" t="s">
        <v>2076</v>
      </c>
      <c r="AR200" s="18" t="s">
        <v>2076</v>
      </c>
      <c r="AS200" s="18" t="s">
        <v>2076</v>
      </c>
      <c r="AT200" s="18" t="s">
        <v>2076</v>
      </c>
      <c r="AU200" s="18">
        <f>COUNTIF(Offers!$B$14:$B$2024,A200)</f>
        <v>1</v>
      </c>
      <c r="AV200" s="19">
        <f>_xlfn.MINIFS(Offers!$Q$14:$Q$2024,Offers!$B$14:$B$2024,A200)</f>
        <v>208.99</v>
      </c>
      <c r="AW200" s="18">
        <f>COUNTIFS(Offers!$B$14:$B$2024,A200,Offers!$L$14:$L$2024,"&lt;&gt;New")</f>
        <v>0</v>
      </c>
    </row>
    <row r="201" spans="1:49" ht="15.75" customHeight="1" x14ac:dyDescent="0.35">
      <c r="A201" s="45" t="s">
        <v>3123</v>
      </c>
      <c r="B201" s="45" t="s">
        <v>301</v>
      </c>
      <c r="C201" s="45" t="s">
        <v>6</v>
      </c>
      <c r="D201" s="45" t="s">
        <v>2073</v>
      </c>
      <c r="E201" s="46" t="s">
        <v>311</v>
      </c>
      <c r="F201" s="47">
        <v>391.99</v>
      </c>
      <c r="G201" s="45" t="s">
        <v>3124</v>
      </c>
      <c r="H201" s="45" t="s">
        <v>53</v>
      </c>
      <c r="I201" s="45" t="s">
        <v>2096</v>
      </c>
      <c r="J201" s="45" t="s">
        <v>2076</v>
      </c>
      <c r="K201" s="45" t="s">
        <v>2076</v>
      </c>
      <c r="L201" s="45" t="s">
        <v>2076</v>
      </c>
      <c r="M201" s="45" t="s">
        <v>2076</v>
      </c>
      <c r="N201" s="45" t="s">
        <v>2191</v>
      </c>
      <c r="O201" s="45" t="s">
        <v>2076</v>
      </c>
      <c r="P201" s="45" t="s">
        <v>2076</v>
      </c>
      <c r="Q201" s="48">
        <v>479</v>
      </c>
      <c r="R201" s="45" t="s">
        <v>3125</v>
      </c>
      <c r="S201" s="45" t="s">
        <v>2193</v>
      </c>
      <c r="T201" t="s">
        <v>2100</v>
      </c>
      <c r="U201">
        <v>14</v>
      </c>
      <c r="V201" s="49">
        <v>413.99</v>
      </c>
      <c r="W201" t="s">
        <v>2333</v>
      </c>
      <c r="X201" t="s">
        <v>2076</v>
      </c>
      <c r="Y201" t="s">
        <v>2076</v>
      </c>
      <c r="Z201" t="s">
        <v>2076</v>
      </c>
      <c r="AA201" t="s">
        <v>2076</v>
      </c>
      <c r="AB201" s="18" t="s">
        <v>3126</v>
      </c>
      <c r="AC201" s="18" t="s">
        <v>3127</v>
      </c>
      <c r="AD201" s="18" t="s">
        <v>2084</v>
      </c>
      <c r="AE201" s="18" t="s">
        <v>2105</v>
      </c>
      <c r="AF201" s="53" t="s">
        <v>2026</v>
      </c>
      <c r="AG201" s="18" t="s">
        <v>2086</v>
      </c>
      <c r="AH201" s="19">
        <v>435.99</v>
      </c>
      <c r="AI201" s="18" t="s">
        <v>2087</v>
      </c>
      <c r="AJ201" s="18" t="s">
        <v>2195</v>
      </c>
      <c r="AK201" s="18" t="s">
        <v>2108</v>
      </c>
      <c r="AL201" s="18" t="s">
        <v>2261</v>
      </c>
      <c r="AM201" s="18" t="s">
        <v>2088</v>
      </c>
      <c r="AN201" s="18" t="s">
        <v>2092</v>
      </c>
      <c r="AO201" s="18" t="s">
        <v>2076</v>
      </c>
      <c r="AP201" s="18" t="s">
        <v>2076</v>
      </c>
      <c r="AQ201" s="18" t="s">
        <v>2076</v>
      </c>
      <c r="AR201" s="18" t="s">
        <v>2076</v>
      </c>
      <c r="AS201" s="18" t="s">
        <v>2076</v>
      </c>
      <c r="AT201" s="18" t="s">
        <v>2076</v>
      </c>
      <c r="AU201" s="18">
        <f>COUNTIF(Offers!$B$14:$B$2024,A201)</f>
        <v>2</v>
      </c>
      <c r="AV201" s="19">
        <f>_xlfn.MINIFS(Offers!$Q$14:$Q$2024,Offers!$B$14:$B$2024,A201)</f>
        <v>330.99</v>
      </c>
      <c r="AW201" s="18">
        <f>COUNTIFS(Offers!$B$14:$B$2024,A201,Offers!$L$14:$L$2024,"&lt;&gt;New")</f>
        <v>1</v>
      </c>
    </row>
    <row r="202" spans="1:49" ht="15.75" customHeight="1" x14ac:dyDescent="0.35">
      <c r="A202" s="45" t="s">
        <v>3128</v>
      </c>
      <c r="B202" s="45" t="s">
        <v>301</v>
      </c>
      <c r="C202" s="45" t="s">
        <v>6</v>
      </c>
      <c r="D202" s="45" t="s">
        <v>2073</v>
      </c>
      <c r="E202" s="46" t="s">
        <v>312</v>
      </c>
      <c r="F202" s="47">
        <v>537.99</v>
      </c>
      <c r="G202" s="45" t="s">
        <v>3129</v>
      </c>
      <c r="H202" s="45" t="s">
        <v>53</v>
      </c>
      <c r="I202" s="45" t="s">
        <v>2290</v>
      </c>
      <c r="J202" s="45" t="s">
        <v>2076</v>
      </c>
      <c r="K202" s="45" t="s">
        <v>2076</v>
      </c>
      <c r="L202" s="45" t="s">
        <v>2076</v>
      </c>
      <c r="M202" s="45" t="s">
        <v>2076</v>
      </c>
      <c r="N202" s="45" t="s">
        <v>2165</v>
      </c>
      <c r="O202" s="45" t="s">
        <v>2076</v>
      </c>
      <c r="P202" s="45">
        <v>44</v>
      </c>
      <c r="Q202" s="48">
        <v>265</v>
      </c>
      <c r="R202" s="45" t="s">
        <v>3130</v>
      </c>
      <c r="S202" s="45" t="s">
        <v>2167</v>
      </c>
      <c r="T202" t="s">
        <v>2080</v>
      </c>
      <c r="U202">
        <v>14</v>
      </c>
      <c r="V202" s="49">
        <v>558.99</v>
      </c>
      <c r="W202" t="s">
        <v>2292</v>
      </c>
      <c r="X202" t="s">
        <v>2076</v>
      </c>
      <c r="Y202" t="s">
        <v>2076</v>
      </c>
      <c r="Z202" t="s">
        <v>2076</v>
      </c>
      <c r="AA202" t="s">
        <v>2076</v>
      </c>
      <c r="AB202" s="18" t="s">
        <v>3131</v>
      </c>
      <c r="AC202" s="18" t="s">
        <v>3132</v>
      </c>
      <c r="AD202" s="18" t="s">
        <v>2147</v>
      </c>
      <c r="AE202" s="18" t="s">
        <v>2085</v>
      </c>
      <c r="AF202" s="54" t="s">
        <v>2027</v>
      </c>
      <c r="AG202" s="18" t="s">
        <v>2086</v>
      </c>
      <c r="AH202" s="19">
        <v>571.99</v>
      </c>
      <c r="AI202" s="18" t="s">
        <v>2087</v>
      </c>
      <c r="AJ202" s="18" t="s">
        <v>2423</v>
      </c>
      <c r="AK202" s="18" t="s">
        <v>2181</v>
      </c>
      <c r="AL202" s="18" t="s">
        <v>2090</v>
      </c>
      <c r="AM202" s="18" t="s">
        <v>2161</v>
      </c>
      <c r="AN202" s="18" t="s">
        <v>2092</v>
      </c>
      <c r="AO202" s="18" t="s">
        <v>2076</v>
      </c>
      <c r="AP202" s="18" t="s">
        <v>2076</v>
      </c>
      <c r="AQ202" s="18" t="s">
        <v>2076</v>
      </c>
      <c r="AR202" s="18" t="s">
        <v>2076</v>
      </c>
      <c r="AS202" s="18" t="s">
        <v>2076</v>
      </c>
      <c r="AT202" s="18" t="s">
        <v>2076</v>
      </c>
      <c r="AU202" s="18">
        <f>COUNTIF(Offers!$B$14:$B$2024,A202)</f>
        <v>2</v>
      </c>
      <c r="AV202" s="19">
        <f>_xlfn.MINIFS(Offers!$Q$14:$Q$2024,Offers!$B$14:$B$2024,A202)</f>
        <v>405.99</v>
      </c>
      <c r="AW202" s="18">
        <f>COUNTIFS(Offers!$B$14:$B$2024,A202,Offers!$L$14:$L$2024,"&lt;&gt;New")</f>
        <v>1</v>
      </c>
    </row>
    <row r="203" spans="1:49" ht="15.75" customHeight="1" x14ac:dyDescent="0.35">
      <c r="A203" s="45" t="s">
        <v>3133</v>
      </c>
      <c r="B203" s="45" t="s">
        <v>313</v>
      </c>
      <c r="C203" s="45" t="s">
        <v>6</v>
      </c>
      <c r="D203" s="45" t="s">
        <v>2073</v>
      </c>
      <c r="E203" s="46" t="s">
        <v>316</v>
      </c>
      <c r="F203" s="47">
        <v>54.99</v>
      </c>
      <c r="G203" s="45" t="s">
        <v>3134</v>
      </c>
      <c r="H203" s="45" t="s">
        <v>53</v>
      </c>
      <c r="I203" s="45" t="s">
        <v>2075</v>
      </c>
      <c r="J203" s="45" t="s">
        <v>2076</v>
      </c>
      <c r="K203" s="45" t="s">
        <v>2076</v>
      </c>
      <c r="L203" s="45" t="s">
        <v>2076</v>
      </c>
      <c r="M203" s="45" t="s">
        <v>2076</v>
      </c>
      <c r="N203" s="45" t="s">
        <v>2077</v>
      </c>
      <c r="O203" s="45" t="s">
        <v>2076</v>
      </c>
      <c r="P203" s="45">
        <v>25</v>
      </c>
      <c r="Q203" s="48">
        <v>141</v>
      </c>
      <c r="R203" s="45" t="s">
        <v>3135</v>
      </c>
      <c r="S203" s="45" t="s">
        <v>2079</v>
      </c>
      <c r="T203" t="s">
        <v>2080</v>
      </c>
      <c r="U203">
        <v>45</v>
      </c>
      <c r="V203" s="49">
        <v>58.99</v>
      </c>
      <c r="W203" t="s">
        <v>2117</v>
      </c>
      <c r="X203" t="s">
        <v>2076</v>
      </c>
      <c r="Y203" t="s">
        <v>2076</v>
      </c>
      <c r="Z203" t="s">
        <v>2076</v>
      </c>
      <c r="AA203" t="s">
        <v>2076</v>
      </c>
      <c r="AB203" s="18" t="s">
        <v>3136</v>
      </c>
      <c r="AC203" s="18" t="s">
        <v>3137</v>
      </c>
      <c r="AD203" s="18" t="s">
        <v>2120</v>
      </c>
      <c r="AE203" s="18" t="s">
        <v>2105</v>
      </c>
      <c r="AF203" s="55" t="s">
        <v>2023</v>
      </c>
      <c r="AG203" s="18" t="s">
        <v>2086</v>
      </c>
      <c r="AH203" s="19">
        <v>59.99</v>
      </c>
      <c r="AI203" s="18" t="s">
        <v>2087</v>
      </c>
      <c r="AJ203" s="18" t="s">
        <v>2088</v>
      </c>
      <c r="AK203" s="18" t="s">
        <v>2089</v>
      </c>
      <c r="AL203" s="18" t="s">
        <v>2090</v>
      </c>
      <c r="AM203" s="18" t="s">
        <v>2091</v>
      </c>
      <c r="AN203" s="18" t="s">
        <v>2092</v>
      </c>
      <c r="AO203" s="18" t="s">
        <v>2076</v>
      </c>
      <c r="AP203" s="18" t="s">
        <v>2076</v>
      </c>
      <c r="AQ203" s="18" t="s">
        <v>2076</v>
      </c>
      <c r="AR203" s="18" t="s">
        <v>2076</v>
      </c>
      <c r="AS203" s="18" t="s">
        <v>2076</v>
      </c>
      <c r="AT203" s="18" t="s">
        <v>2076</v>
      </c>
      <c r="AU203" s="18">
        <f>COUNTIF(Offers!$B$14:$B$2024,A203)</f>
        <v>1</v>
      </c>
      <c r="AV203" s="19">
        <f>_xlfn.MINIFS(Offers!$Q$14:$Q$2024,Offers!$B$14:$B$2024,A203)</f>
        <v>54.99</v>
      </c>
      <c r="AW203" s="18">
        <f>COUNTIFS(Offers!$B$14:$B$2024,A203,Offers!$L$14:$L$2024,"&lt;&gt;New")</f>
        <v>0</v>
      </c>
    </row>
    <row r="204" spans="1:49" ht="15.75" customHeight="1" x14ac:dyDescent="0.35">
      <c r="A204" s="45" t="s">
        <v>3138</v>
      </c>
      <c r="B204" s="45" t="s">
        <v>313</v>
      </c>
      <c r="C204" s="45" t="s">
        <v>6</v>
      </c>
      <c r="D204" s="45" t="s">
        <v>2094</v>
      </c>
      <c r="E204" s="46" t="s">
        <v>317</v>
      </c>
      <c r="F204" s="47">
        <v>68.989999999999995</v>
      </c>
      <c r="G204" s="45" t="s">
        <v>3139</v>
      </c>
      <c r="H204" s="45" t="s">
        <v>53</v>
      </c>
      <c r="I204" s="45" t="s">
        <v>2271</v>
      </c>
      <c r="J204" s="45" t="s">
        <v>2076</v>
      </c>
      <c r="K204" s="45" t="s">
        <v>2076</v>
      </c>
      <c r="L204" s="45" t="s">
        <v>2076</v>
      </c>
      <c r="M204" s="45" t="s">
        <v>2076</v>
      </c>
      <c r="N204" s="45" t="s">
        <v>2113</v>
      </c>
      <c r="O204" s="45" t="s">
        <v>2076</v>
      </c>
      <c r="P204" s="45">
        <v>10</v>
      </c>
      <c r="Q204" s="48">
        <v>6</v>
      </c>
      <c r="R204" s="45" t="s">
        <v>3140</v>
      </c>
      <c r="S204" s="45" t="s">
        <v>2115</v>
      </c>
      <c r="T204" t="s">
        <v>2100</v>
      </c>
      <c r="U204">
        <v>45</v>
      </c>
      <c r="V204" s="49">
        <v>72.989999999999995</v>
      </c>
      <c r="W204" t="s">
        <v>2304</v>
      </c>
      <c r="X204" t="s">
        <v>2076</v>
      </c>
      <c r="Y204" t="s">
        <v>2076</v>
      </c>
      <c r="Z204" t="s">
        <v>2076</v>
      </c>
      <c r="AA204" t="s">
        <v>2076</v>
      </c>
      <c r="AB204" s="18" t="s">
        <v>3141</v>
      </c>
      <c r="AC204" s="18" t="s">
        <v>3142</v>
      </c>
      <c r="AD204" s="18" t="s">
        <v>2268</v>
      </c>
      <c r="AE204" s="18" t="s">
        <v>2105</v>
      </c>
      <c r="AF204" s="55" t="s">
        <v>2023</v>
      </c>
      <c r="AG204" s="18" t="s">
        <v>2086</v>
      </c>
      <c r="AH204" s="19">
        <v>72.989999999999995</v>
      </c>
      <c r="AI204" s="18" t="s">
        <v>2087</v>
      </c>
      <c r="AJ204" s="18" t="s">
        <v>2088</v>
      </c>
      <c r="AK204" s="18" t="s">
        <v>2211</v>
      </c>
      <c r="AL204" s="18" t="s">
        <v>2123</v>
      </c>
      <c r="AM204" s="18" t="s">
        <v>2213</v>
      </c>
      <c r="AN204" s="18" t="s">
        <v>2276</v>
      </c>
      <c r="AO204" s="18" t="s">
        <v>2076</v>
      </c>
      <c r="AP204" s="18" t="s">
        <v>2076</v>
      </c>
      <c r="AQ204" s="18" t="s">
        <v>2076</v>
      </c>
      <c r="AR204" s="18" t="s">
        <v>2076</v>
      </c>
      <c r="AS204" s="18" t="s">
        <v>2076</v>
      </c>
      <c r="AT204" s="18" t="s">
        <v>2076</v>
      </c>
      <c r="AU204" s="18">
        <f>COUNTIF(Offers!$B$14:$B$2024,A204)</f>
        <v>1</v>
      </c>
      <c r="AV204" s="19">
        <f>_xlfn.MINIFS(Offers!$Q$14:$Q$2024,Offers!$B$14:$B$2024,A204)</f>
        <v>68.989999999999995</v>
      </c>
      <c r="AW204" s="18">
        <f>COUNTIFS(Offers!$B$14:$B$2024,A204,Offers!$L$14:$L$2024,"&lt;&gt;New")</f>
        <v>0</v>
      </c>
    </row>
    <row r="205" spans="1:49" ht="15.75" customHeight="1" x14ac:dyDescent="0.35">
      <c r="A205" s="45" t="s">
        <v>3143</v>
      </c>
      <c r="B205" s="45" t="s">
        <v>313</v>
      </c>
      <c r="C205" s="45" t="s">
        <v>6</v>
      </c>
      <c r="D205" s="45" t="s">
        <v>2094</v>
      </c>
      <c r="E205" s="46" t="s">
        <v>318</v>
      </c>
      <c r="F205" s="47">
        <v>72.989999999999995</v>
      </c>
      <c r="G205" s="45" t="s">
        <v>3144</v>
      </c>
      <c r="H205" s="45" t="s">
        <v>53</v>
      </c>
      <c r="I205" s="45" t="s">
        <v>2096</v>
      </c>
      <c r="J205" s="45" t="s">
        <v>2076</v>
      </c>
      <c r="K205" s="45" t="s">
        <v>2076</v>
      </c>
      <c r="L205" s="45" t="s">
        <v>2076</v>
      </c>
      <c r="M205" s="45" t="s">
        <v>2076</v>
      </c>
      <c r="N205" s="45" t="s">
        <v>2097</v>
      </c>
      <c r="O205" s="45" t="s">
        <v>2076</v>
      </c>
      <c r="P205" s="45" t="s">
        <v>2076</v>
      </c>
      <c r="Q205" s="48">
        <v>21</v>
      </c>
      <c r="R205" s="45" t="s">
        <v>3145</v>
      </c>
      <c r="S205" s="45" t="s">
        <v>2099</v>
      </c>
      <c r="T205" t="s">
        <v>2080</v>
      </c>
      <c r="U205">
        <v>45</v>
      </c>
      <c r="V205" s="49">
        <v>79.989999999999995</v>
      </c>
      <c r="W205" t="s">
        <v>2409</v>
      </c>
      <c r="X205" t="s">
        <v>2076</v>
      </c>
      <c r="Y205" t="s">
        <v>2076</v>
      </c>
      <c r="Z205" t="s">
        <v>2076</v>
      </c>
      <c r="AA205" t="s">
        <v>2076</v>
      </c>
      <c r="AB205" s="18" t="s">
        <v>3146</v>
      </c>
      <c r="AC205" s="18" t="s">
        <v>3147</v>
      </c>
      <c r="AD205" s="18" t="s">
        <v>2120</v>
      </c>
      <c r="AE205" s="18" t="s">
        <v>2105</v>
      </c>
      <c r="AF205" s="55" t="s">
        <v>2023</v>
      </c>
      <c r="AG205" s="18" t="s">
        <v>2086</v>
      </c>
      <c r="AH205" s="19">
        <v>79.989999999999995</v>
      </c>
      <c r="AI205" s="18" t="s">
        <v>2087</v>
      </c>
      <c r="AJ205" s="18" t="s">
        <v>2107</v>
      </c>
      <c r="AK205" s="18" t="s">
        <v>2108</v>
      </c>
      <c r="AL205" s="18" t="s">
        <v>2109</v>
      </c>
      <c r="AM205" s="18" t="s">
        <v>2088</v>
      </c>
      <c r="AN205" s="18" t="s">
        <v>2092</v>
      </c>
      <c r="AO205" s="18" t="s">
        <v>2076</v>
      </c>
      <c r="AP205" s="18" t="s">
        <v>2076</v>
      </c>
      <c r="AQ205" s="18" t="s">
        <v>2076</v>
      </c>
      <c r="AR205" s="18" t="s">
        <v>2076</v>
      </c>
      <c r="AS205" s="18" t="s">
        <v>2076</v>
      </c>
      <c r="AT205" s="18" t="s">
        <v>2076</v>
      </c>
      <c r="AU205" s="18">
        <f>COUNTIF(Offers!$B$14:$B$2024,A205)</f>
        <v>1</v>
      </c>
      <c r="AV205" s="19">
        <f>_xlfn.MINIFS(Offers!$Q$14:$Q$2024,Offers!$B$14:$B$2024,A205)</f>
        <v>72.989999999999995</v>
      </c>
      <c r="AW205" s="18">
        <f>COUNTIFS(Offers!$B$14:$B$2024,A205,Offers!$L$14:$L$2024,"&lt;&gt;New")</f>
        <v>0</v>
      </c>
    </row>
    <row r="206" spans="1:49" ht="15.75" customHeight="1" x14ac:dyDescent="0.35">
      <c r="A206" s="45" t="s">
        <v>3148</v>
      </c>
      <c r="B206" s="45" t="s">
        <v>313</v>
      </c>
      <c r="C206" s="45" t="s">
        <v>6</v>
      </c>
      <c r="D206" s="45" t="s">
        <v>2094</v>
      </c>
      <c r="E206" s="46" t="s">
        <v>319</v>
      </c>
      <c r="F206" s="47">
        <v>105.99</v>
      </c>
      <c r="G206" s="45" t="s">
        <v>3149</v>
      </c>
      <c r="H206" s="45" t="s">
        <v>53</v>
      </c>
      <c r="I206" s="45" t="s">
        <v>2112</v>
      </c>
      <c r="J206" s="45" t="s">
        <v>2076</v>
      </c>
      <c r="K206" s="45" t="s">
        <v>2076</v>
      </c>
      <c r="L206" s="45" t="s">
        <v>2076</v>
      </c>
      <c r="M206" s="45" t="s">
        <v>2076</v>
      </c>
      <c r="N206" s="45" t="s">
        <v>2113</v>
      </c>
      <c r="O206" s="45" t="s">
        <v>2076</v>
      </c>
      <c r="P206" s="45">
        <v>9</v>
      </c>
      <c r="Q206" s="48">
        <v>6</v>
      </c>
      <c r="R206" s="45" t="s">
        <v>3150</v>
      </c>
      <c r="S206" s="45" t="s">
        <v>2175</v>
      </c>
      <c r="T206" t="s">
        <v>2080</v>
      </c>
      <c r="U206">
        <v>45</v>
      </c>
      <c r="V206" s="49">
        <v>120.99</v>
      </c>
      <c r="W206" t="s">
        <v>2404</v>
      </c>
      <c r="X206" t="s">
        <v>2076</v>
      </c>
      <c r="Y206" t="s">
        <v>2076</v>
      </c>
      <c r="Z206" t="s">
        <v>2076</v>
      </c>
      <c r="AA206" t="s">
        <v>2076</v>
      </c>
      <c r="AB206" s="18" t="s">
        <v>3151</v>
      </c>
      <c r="AC206" s="18" t="s">
        <v>3152</v>
      </c>
      <c r="AD206" s="18" t="s">
        <v>2084</v>
      </c>
      <c r="AE206" s="18" t="s">
        <v>2105</v>
      </c>
      <c r="AF206" s="52" t="s">
        <v>2024</v>
      </c>
      <c r="AG206" s="18" t="s">
        <v>2086</v>
      </c>
      <c r="AH206" s="19">
        <v>124.99</v>
      </c>
      <c r="AI206" s="18" t="s">
        <v>2087</v>
      </c>
      <c r="AJ206" s="18" t="s">
        <v>2059</v>
      </c>
      <c r="AK206" s="18" t="s">
        <v>2122</v>
      </c>
      <c r="AL206" s="18" t="s">
        <v>2123</v>
      </c>
      <c r="AM206" s="18" t="s">
        <v>2124</v>
      </c>
      <c r="AN206" s="18" t="s">
        <v>2125</v>
      </c>
      <c r="AO206" s="18" t="s">
        <v>2076</v>
      </c>
      <c r="AP206" s="18" t="s">
        <v>2076</v>
      </c>
      <c r="AQ206" s="18" t="s">
        <v>2076</v>
      </c>
      <c r="AR206" s="18" t="s">
        <v>2076</v>
      </c>
      <c r="AS206" s="18" t="s">
        <v>2076</v>
      </c>
      <c r="AT206" s="18" t="s">
        <v>2076</v>
      </c>
      <c r="AU206" s="18">
        <f>COUNTIF(Offers!$B$14:$B$2024,A206)</f>
        <v>1</v>
      </c>
      <c r="AV206" s="19">
        <f>_xlfn.MINIFS(Offers!$Q$14:$Q$2024,Offers!$B$14:$B$2024,A206)</f>
        <v>105.99</v>
      </c>
      <c r="AW206" s="18">
        <f>COUNTIFS(Offers!$B$14:$B$2024,A206,Offers!$L$14:$L$2024,"&lt;&gt;New")</f>
        <v>0</v>
      </c>
    </row>
    <row r="207" spans="1:49" ht="15.75" customHeight="1" x14ac:dyDescent="0.35">
      <c r="A207" s="45" t="s">
        <v>3153</v>
      </c>
      <c r="B207" s="45" t="s">
        <v>313</v>
      </c>
      <c r="C207" s="45" t="s">
        <v>6</v>
      </c>
      <c r="D207" s="45" t="s">
        <v>2073</v>
      </c>
      <c r="E207" s="46" t="s">
        <v>320</v>
      </c>
      <c r="F207" s="47">
        <v>116.99</v>
      </c>
      <c r="G207" s="45" t="s">
        <v>3154</v>
      </c>
      <c r="H207" s="45" t="s">
        <v>53</v>
      </c>
      <c r="I207" s="45" t="s">
        <v>2153</v>
      </c>
      <c r="J207" s="45" t="s">
        <v>2076</v>
      </c>
      <c r="K207" s="45" t="s">
        <v>2076</v>
      </c>
      <c r="L207" s="45" t="s">
        <v>2076</v>
      </c>
      <c r="M207" s="45" t="s">
        <v>2076</v>
      </c>
      <c r="N207" s="45" t="s">
        <v>2154</v>
      </c>
      <c r="O207" s="45" t="s">
        <v>2076</v>
      </c>
      <c r="P207" s="45">
        <v>6</v>
      </c>
      <c r="Q207" s="48">
        <v>27</v>
      </c>
      <c r="R207" s="45" t="s">
        <v>3155</v>
      </c>
      <c r="S207" s="45" t="s">
        <v>2156</v>
      </c>
      <c r="T207" t="s">
        <v>2080</v>
      </c>
      <c r="U207">
        <v>45</v>
      </c>
      <c r="V207" s="49">
        <v>128.99</v>
      </c>
      <c r="W207" t="s">
        <v>2322</v>
      </c>
      <c r="X207" t="s">
        <v>2076</v>
      </c>
      <c r="Y207" t="s">
        <v>2076</v>
      </c>
      <c r="Z207" t="s">
        <v>2076</v>
      </c>
      <c r="AA207" t="s">
        <v>2076</v>
      </c>
      <c r="AB207" s="18" t="s">
        <v>3156</v>
      </c>
      <c r="AC207" s="18" t="s">
        <v>3157</v>
      </c>
      <c r="AD207" s="18" t="s">
        <v>2224</v>
      </c>
      <c r="AE207" s="18" t="s">
        <v>2105</v>
      </c>
      <c r="AF207" s="52" t="s">
        <v>2024</v>
      </c>
      <c r="AG207" s="18" t="s">
        <v>2086</v>
      </c>
      <c r="AH207" s="19">
        <v>128.99</v>
      </c>
      <c r="AI207" s="18" t="s">
        <v>2087</v>
      </c>
      <c r="AJ207" s="18" t="s">
        <v>2134</v>
      </c>
      <c r="AK207" s="18" t="s">
        <v>2089</v>
      </c>
      <c r="AL207" s="18" t="s">
        <v>2160</v>
      </c>
      <c r="AM207" s="18" t="s">
        <v>2124</v>
      </c>
      <c r="AN207" s="18" t="s">
        <v>2162</v>
      </c>
      <c r="AO207" s="18" t="s">
        <v>2076</v>
      </c>
      <c r="AP207" s="18" t="s">
        <v>2076</v>
      </c>
      <c r="AQ207" s="18" t="s">
        <v>2076</v>
      </c>
      <c r="AR207" s="18" t="s">
        <v>2076</v>
      </c>
      <c r="AS207" s="18" t="s">
        <v>2076</v>
      </c>
      <c r="AT207" s="18" t="s">
        <v>2076</v>
      </c>
      <c r="AU207" s="18">
        <f>COUNTIF(Offers!$B$14:$B$2024,A207)</f>
        <v>1</v>
      </c>
      <c r="AV207" s="19">
        <f>_xlfn.MINIFS(Offers!$Q$14:$Q$2024,Offers!$B$14:$B$2024,A207)</f>
        <v>116.99</v>
      </c>
      <c r="AW207" s="18">
        <f>COUNTIFS(Offers!$B$14:$B$2024,A207,Offers!$L$14:$L$2024,"&lt;&gt;New")</f>
        <v>0</v>
      </c>
    </row>
    <row r="208" spans="1:49" ht="15.75" customHeight="1" x14ac:dyDescent="0.35">
      <c r="A208" s="45" t="s">
        <v>3158</v>
      </c>
      <c r="B208" s="45" t="s">
        <v>313</v>
      </c>
      <c r="C208" s="45" t="s">
        <v>6</v>
      </c>
      <c r="D208" s="45" t="s">
        <v>2094</v>
      </c>
      <c r="E208" s="46" t="s">
        <v>321</v>
      </c>
      <c r="F208" s="47">
        <v>175.99</v>
      </c>
      <c r="G208" s="45" t="s">
        <v>3159</v>
      </c>
      <c r="H208" s="45" t="s">
        <v>53</v>
      </c>
      <c r="I208" s="45" t="s">
        <v>2112</v>
      </c>
      <c r="J208" s="45" t="s">
        <v>2076</v>
      </c>
      <c r="K208" s="45" t="s">
        <v>2076</v>
      </c>
      <c r="L208" s="45" t="s">
        <v>2076</v>
      </c>
      <c r="M208" s="45" t="s">
        <v>2076</v>
      </c>
      <c r="N208" s="45" t="s">
        <v>2113</v>
      </c>
      <c r="O208" s="45" t="s">
        <v>2076</v>
      </c>
      <c r="P208" s="45">
        <v>9</v>
      </c>
      <c r="Q208" s="48">
        <v>11</v>
      </c>
      <c r="R208" s="45" t="s">
        <v>3160</v>
      </c>
      <c r="S208" s="45" t="s">
        <v>2130</v>
      </c>
      <c r="T208" t="s">
        <v>2080</v>
      </c>
      <c r="U208">
        <v>45</v>
      </c>
      <c r="V208" s="49">
        <v>191.99</v>
      </c>
      <c r="W208" t="s">
        <v>2327</v>
      </c>
      <c r="X208" t="s">
        <v>2076</v>
      </c>
      <c r="Y208" t="s">
        <v>2076</v>
      </c>
      <c r="Z208" t="s">
        <v>2076</v>
      </c>
      <c r="AA208" t="s">
        <v>2076</v>
      </c>
      <c r="AB208" s="18" t="s">
        <v>3161</v>
      </c>
      <c r="AC208" s="18" t="s">
        <v>3162</v>
      </c>
      <c r="AD208" s="18" t="s">
        <v>2104</v>
      </c>
      <c r="AE208" s="18" t="s">
        <v>2105</v>
      </c>
      <c r="AF208" s="53" t="s">
        <v>2026</v>
      </c>
      <c r="AG208" s="18" t="s">
        <v>2086</v>
      </c>
      <c r="AH208" s="19">
        <v>191.99</v>
      </c>
      <c r="AI208" s="18" t="s">
        <v>2087</v>
      </c>
      <c r="AJ208" s="18" t="s">
        <v>2134</v>
      </c>
      <c r="AK208" s="18" t="s">
        <v>2231</v>
      </c>
      <c r="AL208" s="18" t="s">
        <v>2135</v>
      </c>
      <c r="AM208" s="18" t="s">
        <v>2161</v>
      </c>
      <c r="AN208" s="18" t="s">
        <v>2125</v>
      </c>
      <c r="AO208" s="18" t="s">
        <v>2076</v>
      </c>
      <c r="AP208" s="18" t="s">
        <v>2076</v>
      </c>
      <c r="AQ208" s="18" t="s">
        <v>2076</v>
      </c>
      <c r="AR208" s="18" t="s">
        <v>2076</v>
      </c>
      <c r="AS208" s="18" t="s">
        <v>2076</v>
      </c>
      <c r="AT208" s="18" t="s">
        <v>2076</v>
      </c>
      <c r="AU208" s="18">
        <f>COUNTIF(Offers!$B$14:$B$2024,A208)</f>
        <v>1</v>
      </c>
      <c r="AV208" s="19">
        <f>_xlfn.MINIFS(Offers!$Q$14:$Q$2024,Offers!$B$14:$B$2024,A208)</f>
        <v>175.99</v>
      </c>
      <c r="AW208" s="18">
        <f>COUNTIFS(Offers!$B$14:$B$2024,A208,Offers!$L$14:$L$2024,"&lt;&gt;New")</f>
        <v>0</v>
      </c>
    </row>
    <row r="209" spans="1:49" ht="15.75" customHeight="1" x14ac:dyDescent="0.35">
      <c r="A209" s="45" t="s">
        <v>3163</v>
      </c>
      <c r="B209" s="45" t="s">
        <v>313</v>
      </c>
      <c r="C209" s="45" t="s">
        <v>6</v>
      </c>
      <c r="D209" s="45" t="s">
        <v>2138</v>
      </c>
      <c r="E209" s="46" t="s">
        <v>322</v>
      </c>
      <c r="F209" s="47">
        <v>200.99</v>
      </c>
      <c r="G209" s="45" t="s">
        <v>3164</v>
      </c>
      <c r="H209" s="45" t="s">
        <v>53</v>
      </c>
      <c r="I209" s="45" t="s">
        <v>2140</v>
      </c>
      <c r="J209" s="45" t="s">
        <v>2076</v>
      </c>
      <c r="K209" s="45" t="s">
        <v>2076</v>
      </c>
      <c r="L209" s="45" t="s">
        <v>2076</v>
      </c>
      <c r="M209" s="45" t="s">
        <v>2076</v>
      </c>
      <c r="N209" s="45" t="s">
        <v>2141</v>
      </c>
      <c r="O209" s="45" t="s">
        <v>2076</v>
      </c>
      <c r="P209" s="45">
        <v>41</v>
      </c>
      <c r="Q209" s="48">
        <v>336</v>
      </c>
      <c r="R209" s="45" t="s">
        <v>3165</v>
      </c>
      <c r="S209" s="45" t="s">
        <v>2143</v>
      </c>
      <c r="T209" t="s">
        <v>2080</v>
      </c>
      <c r="U209">
        <v>45</v>
      </c>
      <c r="V209" s="49">
        <v>208.99</v>
      </c>
      <c r="W209" t="s">
        <v>2157</v>
      </c>
      <c r="X209" t="s">
        <v>2076</v>
      </c>
      <c r="Y209" t="s">
        <v>2076</v>
      </c>
      <c r="Z209" t="s">
        <v>2076</v>
      </c>
      <c r="AA209" t="s">
        <v>2076</v>
      </c>
      <c r="AB209" s="18" t="s">
        <v>3166</v>
      </c>
      <c r="AC209" s="18" t="s">
        <v>3167</v>
      </c>
      <c r="AD209" s="18" t="s">
        <v>2147</v>
      </c>
      <c r="AE209" s="18" t="s">
        <v>2085</v>
      </c>
      <c r="AF209" s="51" t="s">
        <v>2025</v>
      </c>
      <c r="AG209" s="18" t="s">
        <v>2086</v>
      </c>
      <c r="AH209" s="19">
        <v>214.99</v>
      </c>
      <c r="AI209" s="18" t="s">
        <v>2087</v>
      </c>
      <c r="AJ209" s="18" t="s">
        <v>2121</v>
      </c>
      <c r="AK209" s="18" t="s">
        <v>2317</v>
      </c>
      <c r="AL209" s="18" t="s">
        <v>2149</v>
      </c>
      <c r="AM209" s="18" t="s">
        <v>2318</v>
      </c>
      <c r="AN209" s="18" t="s">
        <v>2092</v>
      </c>
      <c r="AO209" s="18" t="s">
        <v>2076</v>
      </c>
      <c r="AP209" s="18" t="s">
        <v>2076</v>
      </c>
      <c r="AQ209" s="18" t="s">
        <v>2076</v>
      </c>
      <c r="AR209" s="18" t="s">
        <v>2076</v>
      </c>
      <c r="AS209" s="18" t="s">
        <v>2076</v>
      </c>
      <c r="AT209" s="18" t="s">
        <v>2076</v>
      </c>
      <c r="AU209" s="18">
        <f>COUNTIF(Offers!$B$14:$B$2024,A209)</f>
        <v>1</v>
      </c>
      <c r="AV209" s="19">
        <f>_xlfn.MINIFS(Offers!$Q$14:$Q$2024,Offers!$B$14:$B$2024,A209)</f>
        <v>200.99</v>
      </c>
      <c r="AW209" s="18">
        <f>COUNTIFS(Offers!$B$14:$B$2024,A209,Offers!$L$14:$L$2024,"&lt;&gt;New")</f>
        <v>0</v>
      </c>
    </row>
    <row r="210" spans="1:49" ht="15.75" customHeight="1" x14ac:dyDescent="0.35">
      <c r="A210" s="45" t="s">
        <v>3168</v>
      </c>
      <c r="B210" s="45" t="s">
        <v>313</v>
      </c>
      <c r="C210" s="45" t="s">
        <v>6</v>
      </c>
      <c r="D210" s="45" t="s">
        <v>2073</v>
      </c>
      <c r="E210" s="46" t="s">
        <v>323</v>
      </c>
      <c r="F210" s="47">
        <v>303.99</v>
      </c>
      <c r="G210" s="45" t="s">
        <v>3169</v>
      </c>
      <c r="H210" s="45" t="s">
        <v>53</v>
      </c>
      <c r="I210" s="45" t="s">
        <v>2096</v>
      </c>
      <c r="J210" s="45" t="s">
        <v>2076</v>
      </c>
      <c r="K210" s="45" t="s">
        <v>2076</v>
      </c>
      <c r="L210" s="45" t="s">
        <v>2076</v>
      </c>
      <c r="M210" s="45" t="s">
        <v>2076</v>
      </c>
      <c r="N210" s="45" t="s">
        <v>2184</v>
      </c>
      <c r="O210" s="45" t="s">
        <v>2076</v>
      </c>
      <c r="P210" s="45" t="s">
        <v>2076</v>
      </c>
      <c r="Q210" s="48">
        <v>310</v>
      </c>
      <c r="R210" s="45" t="s">
        <v>3170</v>
      </c>
      <c r="S210" s="45" t="s">
        <v>2186</v>
      </c>
      <c r="T210" t="s">
        <v>2080</v>
      </c>
      <c r="U210">
        <v>45</v>
      </c>
      <c r="V210" s="49">
        <v>323.99</v>
      </c>
      <c r="W210" t="s">
        <v>2304</v>
      </c>
      <c r="X210" t="s">
        <v>2076</v>
      </c>
      <c r="Y210" t="s">
        <v>2076</v>
      </c>
      <c r="Z210" t="s">
        <v>2076</v>
      </c>
      <c r="AA210" t="s">
        <v>2076</v>
      </c>
      <c r="AB210" s="18" t="s">
        <v>3171</v>
      </c>
      <c r="AC210" s="18" t="s">
        <v>3172</v>
      </c>
      <c r="AD210" s="18" t="s">
        <v>2120</v>
      </c>
      <c r="AE210" s="18" t="s">
        <v>2085</v>
      </c>
      <c r="AF210" s="53" t="s">
        <v>2026</v>
      </c>
      <c r="AG210" s="18" t="s">
        <v>2086</v>
      </c>
      <c r="AH210" s="19">
        <v>323.99</v>
      </c>
      <c r="AI210" s="18" t="s">
        <v>2087</v>
      </c>
      <c r="AJ210" s="18" t="s">
        <v>2107</v>
      </c>
      <c r="AK210" s="18" t="s">
        <v>2108</v>
      </c>
      <c r="AL210" s="18" t="s">
        <v>2149</v>
      </c>
      <c r="AM210" s="18" t="s">
        <v>2088</v>
      </c>
      <c r="AN210" s="18" t="s">
        <v>2092</v>
      </c>
      <c r="AO210" s="18" t="s">
        <v>2076</v>
      </c>
      <c r="AP210" s="18" t="s">
        <v>2076</v>
      </c>
      <c r="AQ210" s="18" t="s">
        <v>2076</v>
      </c>
      <c r="AR210" s="18" t="s">
        <v>2076</v>
      </c>
      <c r="AS210" s="18" t="s">
        <v>2076</v>
      </c>
      <c r="AT210" s="18" t="s">
        <v>2076</v>
      </c>
      <c r="AU210" s="18">
        <f>COUNTIF(Offers!$B$14:$B$2024,A210)</f>
        <v>1</v>
      </c>
      <c r="AV210" s="19">
        <f>_xlfn.MINIFS(Offers!$Q$14:$Q$2024,Offers!$B$14:$B$2024,A210)</f>
        <v>303.99</v>
      </c>
      <c r="AW210" s="18">
        <f>COUNTIFS(Offers!$B$14:$B$2024,A210,Offers!$L$14:$L$2024,"&lt;&gt;New")</f>
        <v>0</v>
      </c>
    </row>
    <row r="211" spans="1:49" ht="15.75" customHeight="1" x14ac:dyDescent="0.35">
      <c r="A211" s="45" t="s">
        <v>3173</v>
      </c>
      <c r="B211" s="45" t="s">
        <v>313</v>
      </c>
      <c r="C211" s="45" t="s">
        <v>6</v>
      </c>
      <c r="D211" s="45" t="s">
        <v>2073</v>
      </c>
      <c r="E211" s="46" t="s">
        <v>324</v>
      </c>
      <c r="F211" s="47">
        <v>458.99</v>
      </c>
      <c r="G211" s="45" t="s">
        <v>3174</v>
      </c>
      <c r="H211" s="45" t="s">
        <v>53</v>
      </c>
      <c r="I211" s="45" t="s">
        <v>2290</v>
      </c>
      <c r="J211" s="45" t="s">
        <v>2076</v>
      </c>
      <c r="K211" s="45" t="s">
        <v>2076</v>
      </c>
      <c r="L211" s="45" t="s">
        <v>2076</v>
      </c>
      <c r="M211" s="45" t="s">
        <v>2076</v>
      </c>
      <c r="N211" s="45" t="s">
        <v>2165</v>
      </c>
      <c r="O211" s="45" t="s">
        <v>2076</v>
      </c>
      <c r="P211" s="45">
        <v>55</v>
      </c>
      <c r="Q211" s="48">
        <v>274</v>
      </c>
      <c r="R211" s="45" t="s">
        <v>3175</v>
      </c>
      <c r="S211" s="45" t="s">
        <v>2167</v>
      </c>
      <c r="T211" t="s">
        <v>2080</v>
      </c>
      <c r="U211">
        <v>45</v>
      </c>
      <c r="V211" s="49">
        <v>485.99</v>
      </c>
      <c r="W211" t="s">
        <v>2376</v>
      </c>
      <c r="X211" t="s">
        <v>2076</v>
      </c>
      <c r="Y211" t="s">
        <v>2076</v>
      </c>
      <c r="Z211" t="s">
        <v>2076</v>
      </c>
      <c r="AA211" t="s">
        <v>2076</v>
      </c>
      <c r="AB211" s="18" t="s">
        <v>3176</v>
      </c>
      <c r="AC211" s="18" t="s">
        <v>3177</v>
      </c>
      <c r="AD211" s="18" t="s">
        <v>2147</v>
      </c>
      <c r="AE211" s="18" t="s">
        <v>2085</v>
      </c>
      <c r="AF211" s="54" t="s">
        <v>2027</v>
      </c>
      <c r="AG211" s="18" t="s">
        <v>2086</v>
      </c>
      <c r="AH211" s="19">
        <v>512.99</v>
      </c>
      <c r="AI211" s="18" t="s">
        <v>2087</v>
      </c>
      <c r="AJ211" s="18" t="s">
        <v>2423</v>
      </c>
      <c r="AK211" s="18" t="s">
        <v>2181</v>
      </c>
      <c r="AL211" s="18" t="s">
        <v>2090</v>
      </c>
      <c r="AM211" s="18" t="s">
        <v>2161</v>
      </c>
      <c r="AN211" s="18" t="s">
        <v>2092</v>
      </c>
      <c r="AO211" s="18" t="s">
        <v>2076</v>
      </c>
      <c r="AP211" s="18" t="s">
        <v>2076</v>
      </c>
      <c r="AQ211" s="18" t="s">
        <v>2076</v>
      </c>
      <c r="AR211" s="18" t="s">
        <v>2076</v>
      </c>
      <c r="AS211" s="18" t="s">
        <v>2076</v>
      </c>
      <c r="AT211" s="18" t="s">
        <v>2076</v>
      </c>
      <c r="AU211" s="18">
        <f>COUNTIF(Offers!$B$14:$B$2024,A211)</f>
        <v>1</v>
      </c>
      <c r="AV211" s="19">
        <f>_xlfn.MINIFS(Offers!$Q$14:$Q$2024,Offers!$B$14:$B$2024,A211)</f>
        <v>458.99</v>
      </c>
      <c r="AW211" s="18">
        <f>COUNTIFS(Offers!$B$14:$B$2024,A211,Offers!$L$14:$L$2024,"&lt;&gt;New")</f>
        <v>0</v>
      </c>
    </row>
    <row r="212" spans="1:49" ht="15.75" customHeight="1" x14ac:dyDescent="0.35">
      <c r="A212" s="45" t="s">
        <v>3178</v>
      </c>
      <c r="B212" s="45" t="s">
        <v>313</v>
      </c>
      <c r="C212" s="45" t="s">
        <v>6</v>
      </c>
      <c r="D212" s="45" t="s">
        <v>2073</v>
      </c>
      <c r="E212" s="46" t="s">
        <v>325</v>
      </c>
      <c r="F212" s="47">
        <v>608.99</v>
      </c>
      <c r="G212" s="45" t="s">
        <v>3179</v>
      </c>
      <c r="H212" s="45" t="s">
        <v>53</v>
      </c>
      <c r="I212" s="45" t="s">
        <v>2096</v>
      </c>
      <c r="J212" s="45" t="s">
        <v>2076</v>
      </c>
      <c r="K212" s="45" t="s">
        <v>2076</v>
      </c>
      <c r="L212" s="45" t="s">
        <v>2076</v>
      </c>
      <c r="M212" s="45" t="s">
        <v>2076</v>
      </c>
      <c r="N212" s="45" t="s">
        <v>2191</v>
      </c>
      <c r="O212" s="45" t="s">
        <v>2076</v>
      </c>
      <c r="P212" s="45" t="s">
        <v>2076</v>
      </c>
      <c r="Q212" s="48">
        <v>488</v>
      </c>
      <c r="R212" s="45" t="s">
        <v>3180</v>
      </c>
      <c r="S212" s="45" t="s">
        <v>2193</v>
      </c>
      <c r="T212" t="s">
        <v>2080</v>
      </c>
      <c r="U212">
        <v>45</v>
      </c>
      <c r="V212" s="49">
        <v>688.99</v>
      </c>
      <c r="W212" t="s">
        <v>2333</v>
      </c>
      <c r="X212" t="s">
        <v>2076</v>
      </c>
      <c r="Y212" t="s">
        <v>2076</v>
      </c>
      <c r="Z212" t="s">
        <v>2076</v>
      </c>
      <c r="AA212" t="s">
        <v>2076</v>
      </c>
      <c r="AB212" s="18" t="s">
        <v>3181</v>
      </c>
      <c r="AC212" s="18" t="s">
        <v>3182</v>
      </c>
      <c r="AD212" s="18" t="s">
        <v>2147</v>
      </c>
      <c r="AE212" s="18" t="s">
        <v>2085</v>
      </c>
      <c r="AF212" s="53" t="s">
        <v>2026</v>
      </c>
      <c r="AG212" s="18" t="s">
        <v>2086</v>
      </c>
      <c r="AH212" s="19">
        <v>688.99</v>
      </c>
      <c r="AI212" s="18" t="s">
        <v>2087</v>
      </c>
      <c r="AJ212" s="18" t="s">
        <v>2195</v>
      </c>
      <c r="AK212" s="18" t="s">
        <v>2108</v>
      </c>
      <c r="AL212" s="18" t="s">
        <v>2261</v>
      </c>
      <c r="AM212" s="18" t="s">
        <v>2088</v>
      </c>
      <c r="AN212" s="18" t="s">
        <v>2092</v>
      </c>
      <c r="AO212" s="18" t="s">
        <v>2076</v>
      </c>
      <c r="AP212" s="18" t="s">
        <v>2076</v>
      </c>
      <c r="AQ212" s="18" t="s">
        <v>2076</v>
      </c>
      <c r="AR212" s="18" t="s">
        <v>2076</v>
      </c>
      <c r="AS212" s="18" t="s">
        <v>2076</v>
      </c>
      <c r="AT212" s="18" t="s">
        <v>2076</v>
      </c>
      <c r="AU212" s="18">
        <f>COUNTIF(Offers!$B$14:$B$2024,A212)</f>
        <v>1</v>
      </c>
      <c r="AV212" s="19">
        <f>_xlfn.MINIFS(Offers!$Q$14:$Q$2024,Offers!$B$14:$B$2024,A212)</f>
        <v>608.99</v>
      </c>
      <c r="AW212" s="18">
        <f>COUNTIFS(Offers!$B$14:$B$2024,A212,Offers!$L$14:$L$2024,"&lt;&gt;New")</f>
        <v>0</v>
      </c>
    </row>
    <row r="213" spans="1:49" ht="15.75" customHeight="1" x14ac:dyDescent="0.35">
      <c r="A213" s="45" t="s">
        <v>3183</v>
      </c>
      <c r="B213" s="45" t="s">
        <v>326</v>
      </c>
      <c r="C213" s="45" t="s">
        <v>6</v>
      </c>
      <c r="D213" s="45" t="s">
        <v>2073</v>
      </c>
      <c r="E213" s="46" t="s">
        <v>328</v>
      </c>
      <c r="F213" s="47">
        <v>47.99</v>
      </c>
      <c r="G213" s="45" t="s">
        <v>3184</v>
      </c>
      <c r="H213" s="45" t="s">
        <v>53</v>
      </c>
      <c r="I213" s="45" t="s">
        <v>2075</v>
      </c>
      <c r="J213" s="45" t="s">
        <v>2076</v>
      </c>
      <c r="K213" s="45" t="s">
        <v>2076</v>
      </c>
      <c r="L213" s="45" t="s">
        <v>2076</v>
      </c>
      <c r="M213" s="45" t="s">
        <v>2076</v>
      </c>
      <c r="N213" s="45" t="s">
        <v>2077</v>
      </c>
      <c r="O213" s="45" t="s">
        <v>2076</v>
      </c>
      <c r="P213" s="45">
        <v>34</v>
      </c>
      <c r="Q213" s="48">
        <v>140</v>
      </c>
      <c r="R213" s="45" t="s">
        <v>3185</v>
      </c>
      <c r="S213" s="45" t="s">
        <v>2079</v>
      </c>
      <c r="T213" t="s">
        <v>2080</v>
      </c>
      <c r="U213">
        <v>14</v>
      </c>
      <c r="V213" s="49">
        <v>52.99</v>
      </c>
      <c r="W213" t="s">
        <v>2918</v>
      </c>
      <c r="X213" t="s">
        <v>2076</v>
      </c>
      <c r="Y213" t="s">
        <v>2076</v>
      </c>
      <c r="Z213" t="s">
        <v>2076</v>
      </c>
      <c r="AA213" t="s">
        <v>2076</v>
      </c>
      <c r="AB213" s="18" t="s">
        <v>3186</v>
      </c>
      <c r="AC213" s="18" t="s">
        <v>3187</v>
      </c>
      <c r="AD213" s="18" t="s">
        <v>2224</v>
      </c>
      <c r="AE213" s="18" t="s">
        <v>2085</v>
      </c>
      <c r="AF213" s="55" t="s">
        <v>2023</v>
      </c>
      <c r="AG213" s="18" t="s">
        <v>2086</v>
      </c>
      <c r="AH213" s="19">
        <v>52.99</v>
      </c>
      <c r="AI213" s="18" t="s">
        <v>2087</v>
      </c>
      <c r="AJ213" s="18" t="s">
        <v>2088</v>
      </c>
      <c r="AK213" s="18" t="s">
        <v>2089</v>
      </c>
      <c r="AL213" s="18" t="s">
        <v>2090</v>
      </c>
      <c r="AM213" s="18" t="s">
        <v>2091</v>
      </c>
      <c r="AN213" s="18" t="s">
        <v>2092</v>
      </c>
      <c r="AO213" s="18" t="s">
        <v>2076</v>
      </c>
      <c r="AP213" s="18" t="s">
        <v>2076</v>
      </c>
      <c r="AQ213" s="18" t="s">
        <v>2076</v>
      </c>
      <c r="AR213" s="18" t="s">
        <v>2076</v>
      </c>
      <c r="AS213" s="18" t="s">
        <v>2076</v>
      </c>
      <c r="AT213" s="18" t="s">
        <v>2076</v>
      </c>
      <c r="AU213" s="18">
        <f>COUNTIF(Offers!$B$14:$B$2024,A213)</f>
        <v>1</v>
      </c>
      <c r="AV213" s="19">
        <f>_xlfn.MINIFS(Offers!$Q$14:$Q$2024,Offers!$B$14:$B$2024,A213)</f>
        <v>47.99</v>
      </c>
      <c r="AW213" s="18">
        <f>COUNTIFS(Offers!$B$14:$B$2024,A213,Offers!$L$14:$L$2024,"&lt;&gt;New")</f>
        <v>0</v>
      </c>
    </row>
    <row r="214" spans="1:49" ht="15.75" customHeight="1" x14ac:dyDescent="0.35">
      <c r="A214" s="45" t="s">
        <v>3188</v>
      </c>
      <c r="B214" s="45" t="s">
        <v>326</v>
      </c>
      <c r="C214" s="45" t="s">
        <v>6</v>
      </c>
      <c r="D214" s="45" t="s">
        <v>2094</v>
      </c>
      <c r="E214" s="46" t="s">
        <v>329</v>
      </c>
      <c r="F214" s="47">
        <v>88.99</v>
      </c>
      <c r="G214" s="45" t="s">
        <v>3189</v>
      </c>
      <c r="H214" s="45" t="s">
        <v>53</v>
      </c>
      <c r="I214" s="45" t="s">
        <v>2271</v>
      </c>
      <c r="J214" s="45" t="s">
        <v>2076</v>
      </c>
      <c r="K214" s="45" t="s">
        <v>2076</v>
      </c>
      <c r="L214" s="45" t="s">
        <v>2076</v>
      </c>
      <c r="M214" s="45" t="s">
        <v>2076</v>
      </c>
      <c r="N214" s="45" t="s">
        <v>2113</v>
      </c>
      <c r="O214" s="45" t="s">
        <v>2076</v>
      </c>
      <c r="P214" s="45">
        <v>7</v>
      </c>
      <c r="Q214" s="48">
        <v>8</v>
      </c>
      <c r="R214" s="45" t="s">
        <v>3190</v>
      </c>
      <c r="S214" s="45" t="s">
        <v>2115</v>
      </c>
      <c r="T214" t="s">
        <v>2080</v>
      </c>
      <c r="U214">
        <v>14</v>
      </c>
      <c r="V214" s="49">
        <v>100.99</v>
      </c>
      <c r="W214" t="s">
        <v>2741</v>
      </c>
      <c r="X214" t="s">
        <v>2076</v>
      </c>
      <c r="Y214" t="s">
        <v>2076</v>
      </c>
      <c r="Z214" t="s">
        <v>2076</v>
      </c>
      <c r="AA214" t="s">
        <v>2076</v>
      </c>
      <c r="AB214" s="18" t="s">
        <v>3191</v>
      </c>
      <c r="AC214" s="18" t="s">
        <v>3192</v>
      </c>
      <c r="AD214" s="18" t="s">
        <v>2120</v>
      </c>
      <c r="AE214" s="18" t="s">
        <v>2105</v>
      </c>
      <c r="AF214" s="52" t="s">
        <v>2024</v>
      </c>
      <c r="AG214" s="18" t="s">
        <v>2086</v>
      </c>
      <c r="AH214" s="19">
        <v>101.99</v>
      </c>
      <c r="AI214" s="18" t="s">
        <v>2087</v>
      </c>
      <c r="AJ214" s="18" t="s">
        <v>2059</v>
      </c>
      <c r="AK214" s="18" t="s">
        <v>2122</v>
      </c>
      <c r="AL214" s="18" t="s">
        <v>2123</v>
      </c>
      <c r="AM214" s="18" t="s">
        <v>2124</v>
      </c>
      <c r="AN214" s="18" t="s">
        <v>2276</v>
      </c>
      <c r="AO214" s="18" t="s">
        <v>2076</v>
      </c>
      <c r="AP214" s="18" t="s">
        <v>2076</v>
      </c>
      <c r="AQ214" s="18" t="s">
        <v>2076</v>
      </c>
      <c r="AR214" s="18" t="s">
        <v>2076</v>
      </c>
      <c r="AS214" s="18" t="s">
        <v>2076</v>
      </c>
      <c r="AT214" s="18" t="s">
        <v>2076</v>
      </c>
      <c r="AU214" s="18">
        <f>COUNTIF(Offers!$B$14:$B$2024,A214)</f>
        <v>1</v>
      </c>
      <c r="AV214" s="19">
        <f>_xlfn.MINIFS(Offers!$Q$14:$Q$2024,Offers!$B$14:$B$2024,A214)</f>
        <v>88.99</v>
      </c>
      <c r="AW214" s="18">
        <f>COUNTIFS(Offers!$B$14:$B$2024,A214,Offers!$L$14:$L$2024,"&lt;&gt;New")</f>
        <v>0</v>
      </c>
    </row>
    <row r="215" spans="1:49" ht="15.75" customHeight="1" x14ac:dyDescent="0.35">
      <c r="A215" s="45" t="s">
        <v>3193</v>
      </c>
      <c r="B215" s="45" t="s">
        <v>326</v>
      </c>
      <c r="C215" s="45" t="s">
        <v>6</v>
      </c>
      <c r="D215" s="45" t="s">
        <v>2094</v>
      </c>
      <c r="E215" s="46" t="s">
        <v>330</v>
      </c>
      <c r="F215" s="47">
        <v>94.99</v>
      </c>
      <c r="G215" s="45" t="s">
        <v>3194</v>
      </c>
      <c r="H215" s="45" t="s">
        <v>53</v>
      </c>
      <c r="I215" s="45" t="s">
        <v>2096</v>
      </c>
      <c r="J215" s="45" t="s">
        <v>2076</v>
      </c>
      <c r="K215" s="45" t="s">
        <v>2076</v>
      </c>
      <c r="L215" s="45" t="s">
        <v>2076</v>
      </c>
      <c r="M215" s="45" t="s">
        <v>2076</v>
      </c>
      <c r="N215" s="45" t="s">
        <v>2097</v>
      </c>
      <c r="O215" s="45" t="s">
        <v>2076</v>
      </c>
      <c r="P215" s="45" t="s">
        <v>2076</v>
      </c>
      <c r="Q215" s="48">
        <v>25</v>
      </c>
      <c r="R215" s="45" t="s">
        <v>3195</v>
      </c>
      <c r="S215" s="45" t="s">
        <v>2099</v>
      </c>
      <c r="T215" t="s">
        <v>2080</v>
      </c>
      <c r="U215">
        <v>14</v>
      </c>
      <c r="V215" s="49">
        <v>100.99</v>
      </c>
      <c r="W215" t="s">
        <v>2545</v>
      </c>
      <c r="X215" t="s">
        <v>2076</v>
      </c>
      <c r="Y215" t="s">
        <v>2076</v>
      </c>
      <c r="Z215" t="s">
        <v>2076</v>
      </c>
      <c r="AA215" t="s">
        <v>2076</v>
      </c>
      <c r="AB215" s="18" t="s">
        <v>3196</v>
      </c>
      <c r="AC215" s="18" t="s">
        <v>3197</v>
      </c>
      <c r="AD215" s="18" t="s">
        <v>2268</v>
      </c>
      <c r="AE215" s="18" t="s">
        <v>2085</v>
      </c>
      <c r="AF215" s="55" t="s">
        <v>2023</v>
      </c>
      <c r="AG215" s="18" t="s">
        <v>2086</v>
      </c>
      <c r="AH215" s="19">
        <v>100.99</v>
      </c>
      <c r="AI215" s="18" t="s">
        <v>2087</v>
      </c>
      <c r="AJ215" s="18" t="s">
        <v>2107</v>
      </c>
      <c r="AK215" s="18" t="s">
        <v>2108</v>
      </c>
      <c r="AL215" s="18" t="s">
        <v>2109</v>
      </c>
      <c r="AM215" s="18" t="s">
        <v>2088</v>
      </c>
      <c r="AN215" s="18" t="s">
        <v>2092</v>
      </c>
      <c r="AO215" s="18" t="s">
        <v>2076</v>
      </c>
      <c r="AP215" s="18" t="s">
        <v>2076</v>
      </c>
      <c r="AQ215" s="18" t="s">
        <v>2076</v>
      </c>
      <c r="AR215" s="18" t="s">
        <v>2076</v>
      </c>
      <c r="AS215" s="18" t="s">
        <v>2076</v>
      </c>
      <c r="AT215" s="18" t="s">
        <v>2076</v>
      </c>
      <c r="AU215" s="18">
        <f>COUNTIF(Offers!$B$14:$B$2024,A215)</f>
        <v>1</v>
      </c>
      <c r="AV215" s="19">
        <f>_xlfn.MINIFS(Offers!$Q$14:$Q$2024,Offers!$B$14:$B$2024,A215)</f>
        <v>94.99</v>
      </c>
      <c r="AW215" s="18">
        <f>COUNTIFS(Offers!$B$14:$B$2024,A215,Offers!$L$14:$L$2024,"&lt;&gt;New")</f>
        <v>0</v>
      </c>
    </row>
    <row r="216" spans="1:49" ht="15.75" customHeight="1" x14ac:dyDescent="0.35">
      <c r="A216" s="45" t="s">
        <v>3198</v>
      </c>
      <c r="B216" s="45" t="s">
        <v>326</v>
      </c>
      <c r="C216" s="45" t="s">
        <v>6</v>
      </c>
      <c r="D216" s="45" t="s">
        <v>2094</v>
      </c>
      <c r="E216" s="46" t="s">
        <v>331</v>
      </c>
      <c r="F216" s="47">
        <v>98.99</v>
      </c>
      <c r="G216" s="45" t="s">
        <v>3199</v>
      </c>
      <c r="H216" s="45" t="s">
        <v>53</v>
      </c>
      <c r="I216" s="45" t="s">
        <v>2128</v>
      </c>
      <c r="J216" s="45" t="s">
        <v>2076</v>
      </c>
      <c r="K216" s="45" t="s">
        <v>2076</v>
      </c>
      <c r="L216" s="45" t="s">
        <v>2076</v>
      </c>
      <c r="M216" s="45" t="s">
        <v>2076</v>
      </c>
      <c r="N216" s="45" t="s">
        <v>2113</v>
      </c>
      <c r="O216" s="45" t="s">
        <v>2076</v>
      </c>
      <c r="P216" s="45">
        <v>6</v>
      </c>
      <c r="Q216" s="48">
        <v>9</v>
      </c>
      <c r="R216" s="45" t="s">
        <v>3200</v>
      </c>
      <c r="S216" s="45" t="s">
        <v>2130</v>
      </c>
      <c r="T216" t="s">
        <v>2080</v>
      </c>
      <c r="U216">
        <v>14</v>
      </c>
      <c r="V216" s="49">
        <v>109.99</v>
      </c>
      <c r="W216" t="s">
        <v>2539</v>
      </c>
      <c r="X216" t="s">
        <v>2076</v>
      </c>
      <c r="Y216" t="s">
        <v>2076</v>
      </c>
      <c r="Z216" t="s">
        <v>2076</v>
      </c>
      <c r="AA216" t="s">
        <v>2076</v>
      </c>
      <c r="AB216" s="18" t="s">
        <v>3201</v>
      </c>
      <c r="AC216" s="18" t="s">
        <v>3202</v>
      </c>
      <c r="AD216" s="18" t="s">
        <v>2224</v>
      </c>
      <c r="AE216" s="18" t="s">
        <v>2085</v>
      </c>
      <c r="AF216" s="52" t="s">
        <v>2024</v>
      </c>
      <c r="AG216" s="18" t="s">
        <v>2086</v>
      </c>
      <c r="AH216" s="19">
        <v>109.99</v>
      </c>
      <c r="AI216" s="18" t="s">
        <v>2087</v>
      </c>
      <c r="AJ216" s="18" t="s">
        <v>2134</v>
      </c>
      <c r="AK216" s="18" t="s">
        <v>2122</v>
      </c>
      <c r="AL216" s="18" t="s">
        <v>2135</v>
      </c>
      <c r="AM216" s="18" t="s">
        <v>2124</v>
      </c>
      <c r="AN216" s="18" t="s">
        <v>2136</v>
      </c>
      <c r="AO216" s="18" t="s">
        <v>2076</v>
      </c>
      <c r="AP216" s="18" t="s">
        <v>2076</v>
      </c>
      <c r="AQ216" s="18" t="s">
        <v>2076</v>
      </c>
      <c r="AR216" s="18" t="s">
        <v>2076</v>
      </c>
      <c r="AS216" s="18" t="s">
        <v>2076</v>
      </c>
      <c r="AT216" s="18" t="s">
        <v>2076</v>
      </c>
      <c r="AU216" s="18">
        <f>COUNTIF(Offers!$B$14:$B$2024,A216)</f>
        <v>1</v>
      </c>
      <c r="AV216" s="19">
        <f>_xlfn.MINIFS(Offers!$Q$14:$Q$2024,Offers!$B$14:$B$2024,A216)</f>
        <v>98.99</v>
      </c>
      <c r="AW216" s="18">
        <f>COUNTIFS(Offers!$B$14:$B$2024,A216,Offers!$L$14:$L$2024,"&lt;&gt;New")</f>
        <v>0</v>
      </c>
    </row>
    <row r="217" spans="1:49" ht="15.75" customHeight="1" x14ac:dyDescent="0.35">
      <c r="A217" s="45" t="s">
        <v>3203</v>
      </c>
      <c r="B217" s="45" t="s">
        <v>326</v>
      </c>
      <c r="C217" s="45" t="s">
        <v>6</v>
      </c>
      <c r="D217" s="45" t="s">
        <v>2094</v>
      </c>
      <c r="E217" s="46" t="s">
        <v>332</v>
      </c>
      <c r="F217" s="47">
        <v>163.99</v>
      </c>
      <c r="G217" s="45" t="s">
        <v>3204</v>
      </c>
      <c r="H217" s="45" t="s">
        <v>53</v>
      </c>
      <c r="I217" s="45" t="s">
        <v>2112</v>
      </c>
      <c r="J217" s="45" t="s">
        <v>2076</v>
      </c>
      <c r="K217" s="45" t="s">
        <v>2076</v>
      </c>
      <c r="L217" s="45" t="s">
        <v>2076</v>
      </c>
      <c r="M217" s="45" t="s">
        <v>2076</v>
      </c>
      <c r="N217" s="45" t="s">
        <v>2113</v>
      </c>
      <c r="O217" s="45" t="s">
        <v>2076</v>
      </c>
      <c r="P217" s="45">
        <v>10</v>
      </c>
      <c r="Q217" s="48">
        <v>5</v>
      </c>
      <c r="R217" s="45" t="s">
        <v>3205</v>
      </c>
      <c r="S217" s="45" t="s">
        <v>2175</v>
      </c>
      <c r="T217" t="s">
        <v>2116</v>
      </c>
      <c r="U217">
        <v>14</v>
      </c>
      <c r="V217" s="49">
        <v>177.99</v>
      </c>
      <c r="W217" t="s">
        <v>3055</v>
      </c>
      <c r="X217" t="s">
        <v>2076</v>
      </c>
      <c r="Y217" t="s">
        <v>2076</v>
      </c>
      <c r="Z217" t="s">
        <v>2076</v>
      </c>
      <c r="AA217" t="s">
        <v>2076</v>
      </c>
      <c r="AB217" s="18" t="s">
        <v>3206</v>
      </c>
      <c r="AC217" s="18" t="s">
        <v>3207</v>
      </c>
      <c r="AD217" s="18" t="s">
        <v>2147</v>
      </c>
      <c r="AE217" s="18" t="s">
        <v>2105</v>
      </c>
      <c r="AF217" s="51" t="s">
        <v>2025</v>
      </c>
      <c r="AG217" s="18" t="s">
        <v>2086</v>
      </c>
      <c r="AH217" s="19">
        <v>177.99</v>
      </c>
      <c r="AI217" s="18" t="s">
        <v>2087</v>
      </c>
      <c r="AJ217" s="18" t="s">
        <v>2121</v>
      </c>
      <c r="AK217" s="18" t="s">
        <v>2122</v>
      </c>
      <c r="AL217" s="18" t="s">
        <v>2123</v>
      </c>
      <c r="AM217" s="18" t="s">
        <v>2124</v>
      </c>
      <c r="AN217" s="18" t="s">
        <v>2125</v>
      </c>
      <c r="AO217" s="18" t="s">
        <v>2076</v>
      </c>
      <c r="AP217" s="18" t="s">
        <v>2076</v>
      </c>
      <c r="AQ217" s="18" t="s">
        <v>2076</v>
      </c>
      <c r="AR217" s="18" t="s">
        <v>2076</v>
      </c>
      <c r="AS217" s="18" t="s">
        <v>2076</v>
      </c>
      <c r="AT217" s="18" t="s">
        <v>2076</v>
      </c>
      <c r="AU217" s="18">
        <f>COUNTIF(Offers!$B$14:$B$2024,A217)</f>
        <v>1</v>
      </c>
      <c r="AV217" s="19">
        <f>_xlfn.MINIFS(Offers!$Q$14:$Q$2024,Offers!$B$14:$B$2024,A217)</f>
        <v>163.99</v>
      </c>
      <c r="AW217" s="18">
        <f>COUNTIFS(Offers!$B$14:$B$2024,A217,Offers!$L$14:$L$2024,"&lt;&gt;New")</f>
        <v>0</v>
      </c>
    </row>
    <row r="218" spans="1:49" ht="15.75" customHeight="1" x14ac:dyDescent="0.35">
      <c r="A218" s="45" t="s">
        <v>3208</v>
      </c>
      <c r="B218" s="45" t="s">
        <v>326</v>
      </c>
      <c r="C218" s="45" t="s">
        <v>6</v>
      </c>
      <c r="D218" s="45" t="s">
        <v>2138</v>
      </c>
      <c r="E218" s="46" t="s">
        <v>333</v>
      </c>
      <c r="F218" s="47">
        <v>183.99</v>
      </c>
      <c r="G218" s="45" t="s">
        <v>3209</v>
      </c>
      <c r="H218" s="45" t="s">
        <v>53</v>
      </c>
      <c r="I218" s="45" t="s">
        <v>2140</v>
      </c>
      <c r="J218" s="45" t="s">
        <v>2076</v>
      </c>
      <c r="K218" s="45" t="s">
        <v>2076</v>
      </c>
      <c r="L218" s="45" t="s">
        <v>2076</v>
      </c>
      <c r="M218" s="45" t="s">
        <v>2076</v>
      </c>
      <c r="N218" s="45" t="s">
        <v>2141</v>
      </c>
      <c r="O218" s="45" t="s">
        <v>2076</v>
      </c>
      <c r="P218" s="45">
        <v>56</v>
      </c>
      <c r="Q218" s="48">
        <v>358</v>
      </c>
      <c r="R218" s="45" t="s">
        <v>3210</v>
      </c>
      <c r="S218" s="45" t="s">
        <v>2143</v>
      </c>
      <c r="T218" t="s">
        <v>2080</v>
      </c>
      <c r="U218">
        <v>14</v>
      </c>
      <c r="V218" s="49">
        <v>200.99</v>
      </c>
      <c r="W218" t="s">
        <v>2265</v>
      </c>
      <c r="X218" t="s">
        <v>2076</v>
      </c>
      <c r="Y218" t="s">
        <v>2076</v>
      </c>
      <c r="Z218" t="s">
        <v>2076</v>
      </c>
      <c r="AA218" t="s">
        <v>2076</v>
      </c>
      <c r="AB218" s="18" t="s">
        <v>3211</v>
      </c>
      <c r="AC218" s="18" t="s">
        <v>3212</v>
      </c>
      <c r="AD218" s="18" t="s">
        <v>2147</v>
      </c>
      <c r="AE218" s="18" t="s">
        <v>2105</v>
      </c>
      <c r="AF218" s="52" t="s">
        <v>2024</v>
      </c>
      <c r="AG218" s="18" t="s">
        <v>2086</v>
      </c>
      <c r="AH218" s="19">
        <v>212.99</v>
      </c>
      <c r="AI218" s="18" t="s">
        <v>2087</v>
      </c>
      <c r="AJ218" s="18" t="s">
        <v>2088</v>
      </c>
      <c r="AK218" s="18" t="s">
        <v>2148</v>
      </c>
      <c r="AL218" s="18" t="s">
        <v>2149</v>
      </c>
      <c r="AM218" s="18" t="s">
        <v>2150</v>
      </c>
      <c r="AN218" s="18" t="s">
        <v>2092</v>
      </c>
      <c r="AO218" s="18" t="s">
        <v>2076</v>
      </c>
      <c r="AP218" s="18" t="s">
        <v>2076</v>
      </c>
      <c r="AQ218" s="18" t="s">
        <v>2076</v>
      </c>
      <c r="AR218" s="18" t="s">
        <v>2076</v>
      </c>
      <c r="AS218" s="18" t="s">
        <v>2076</v>
      </c>
      <c r="AT218" s="18" t="s">
        <v>2076</v>
      </c>
      <c r="AU218" s="18">
        <f>COUNTIF(Offers!$B$14:$B$2024,A218)</f>
        <v>1</v>
      </c>
      <c r="AV218" s="19">
        <f>_xlfn.MINIFS(Offers!$Q$14:$Q$2024,Offers!$B$14:$B$2024,A218)</f>
        <v>183.99</v>
      </c>
      <c r="AW218" s="18">
        <f>COUNTIFS(Offers!$B$14:$B$2024,A218,Offers!$L$14:$L$2024,"&lt;&gt;New")</f>
        <v>0</v>
      </c>
    </row>
    <row r="219" spans="1:49" ht="15.75" customHeight="1" x14ac:dyDescent="0.35">
      <c r="A219" s="45" t="s">
        <v>3213</v>
      </c>
      <c r="B219" s="45" t="s">
        <v>326</v>
      </c>
      <c r="C219" s="45" t="s">
        <v>6</v>
      </c>
      <c r="D219" s="45" t="s">
        <v>2073</v>
      </c>
      <c r="E219" s="46" t="s">
        <v>334</v>
      </c>
      <c r="F219" s="47">
        <v>186.99</v>
      </c>
      <c r="G219" s="45" t="s">
        <v>3214</v>
      </c>
      <c r="H219" s="45" t="s">
        <v>53</v>
      </c>
      <c r="I219" s="45" t="s">
        <v>2096</v>
      </c>
      <c r="J219" s="45" t="s">
        <v>2076</v>
      </c>
      <c r="K219" s="45" t="s">
        <v>2076</v>
      </c>
      <c r="L219" s="45" t="s">
        <v>2076</v>
      </c>
      <c r="M219" s="45" t="s">
        <v>2076</v>
      </c>
      <c r="N219" s="45" t="s">
        <v>2184</v>
      </c>
      <c r="O219" s="45" t="s">
        <v>2076</v>
      </c>
      <c r="P219" s="45" t="s">
        <v>2076</v>
      </c>
      <c r="Q219" s="48">
        <v>329</v>
      </c>
      <c r="R219" s="45" t="s">
        <v>3215</v>
      </c>
      <c r="S219" s="45" t="s">
        <v>2186</v>
      </c>
      <c r="T219" t="s">
        <v>2080</v>
      </c>
      <c r="U219">
        <v>14</v>
      </c>
      <c r="V219" s="49">
        <v>197.99</v>
      </c>
      <c r="W219" t="s">
        <v>2361</v>
      </c>
      <c r="X219" t="s">
        <v>2076</v>
      </c>
      <c r="Y219" t="s">
        <v>2076</v>
      </c>
      <c r="Z219" t="s">
        <v>2076</v>
      </c>
      <c r="AA219" t="s">
        <v>2076</v>
      </c>
      <c r="AB219" s="18" t="s">
        <v>3216</v>
      </c>
      <c r="AC219" s="18" t="s">
        <v>3217</v>
      </c>
      <c r="AD219" s="18" t="s">
        <v>2120</v>
      </c>
      <c r="AE219" s="18" t="s">
        <v>2105</v>
      </c>
      <c r="AF219" s="52" t="s">
        <v>2024</v>
      </c>
      <c r="AG219" s="18" t="s">
        <v>2086</v>
      </c>
      <c r="AH219" s="19">
        <v>197.99</v>
      </c>
      <c r="AI219" s="18" t="s">
        <v>2087</v>
      </c>
      <c r="AJ219" s="18" t="s">
        <v>2107</v>
      </c>
      <c r="AK219" s="18" t="s">
        <v>2108</v>
      </c>
      <c r="AL219" s="18" t="s">
        <v>2149</v>
      </c>
      <c r="AM219" s="18" t="s">
        <v>2088</v>
      </c>
      <c r="AN219" s="18" t="s">
        <v>2092</v>
      </c>
      <c r="AO219" s="18" t="s">
        <v>2076</v>
      </c>
      <c r="AP219" s="18" t="s">
        <v>2076</v>
      </c>
      <c r="AQ219" s="18" t="s">
        <v>2076</v>
      </c>
      <c r="AR219" s="18" t="s">
        <v>2076</v>
      </c>
      <c r="AS219" s="18" t="s">
        <v>2076</v>
      </c>
      <c r="AT219" s="18" t="s">
        <v>2076</v>
      </c>
      <c r="AU219" s="18">
        <f>COUNTIF(Offers!$B$14:$B$2024,A219)</f>
        <v>1</v>
      </c>
      <c r="AV219" s="19">
        <f>_xlfn.MINIFS(Offers!$Q$14:$Q$2024,Offers!$B$14:$B$2024,A219)</f>
        <v>186.99</v>
      </c>
      <c r="AW219" s="18">
        <f>COUNTIFS(Offers!$B$14:$B$2024,A219,Offers!$L$14:$L$2024,"&lt;&gt;New")</f>
        <v>0</v>
      </c>
    </row>
    <row r="220" spans="1:49" ht="15.75" customHeight="1" x14ac:dyDescent="0.35">
      <c r="A220" s="45" t="s">
        <v>3218</v>
      </c>
      <c r="B220" s="45" t="s">
        <v>326</v>
      </c>
      <c r="C220" s="45" t="s">
        <v>6</v>
      </c>
      <c r="D220" s="45" t="s">
        <v>2073</v>
      </c>
      <c r="E220" s="46" t="s">
        <v>335</v>
      </c>
      <c r="F220" s="47">
        <v>197.99</v>
      </c>
      <c r="G220" s="45" t="s">
        <v>3219</v>
      </c>
      <c r="H220" s="45" t="s">
        <v>53</v>
      </c>
      <c r="I220" s="45" t="s">
        <v>2140</v>
      </c>
      <c r="J220" s="45" t="s">
        <v>2076</v>
      </c>
      <c r="K220" s="45" t="s">
        <v>2076</v>
      </c>
      <c r="L220" s="45" t="s">
        <v>2076</v>
      </c>
      <c r="M220" s="45" t="s">
        <v>2076</v>
      </c>
      <c r="N220" s="45" t="s">
        <v>2205</v>
      </c>
      <c r="O220" s="45" t="s">
        <v>2076</v>
      </c>
      <c r="P220" s="45">
        <v>38</v>
      </c>
      <c r="Q220" s="48">
        <v>164</v>
      </c>
      <c r="R220" s="45" t="s">
        <v>3220</v>
      </c>
      <c r="S220" s="45" t="s">
        <v>2207</v>
      </c>
      <c r="T220" t="s">
        <v>2080</v>
      </c>
      <c r="U220">
        <v>14</v>
      </c>
      <c r="V220" s="49">
        <v>208.99</v>
      </c>
      <c r="W220" t="s">
        <v>2131</v>
      </c>
      <c r="X220" t="s">
        <v>2076</v>
      </c>
      <c r="Y220" t="s">
        <v>2076</v>
      </c>
      <c r="Z220" t="s">
        <v>2076</v>
      </c>
      <c r="AA220" t="s">
        <v>2076</v>
      </c>
      <c r="AB220" s="18" t="s">
        <v>3221</v>
      </c>
      <c r="AC220" s="18" t="s">
        <v>3222</v>
      </c>
      <c r="AD220" s="18" t="s">
        <v>2179</v>
      </c>
      <c r="AE220" s="18" t="s">
        <v>2105</v>
      </c>
      <c r="AF220" s="51" t="s">
        <v>2025</v>
      </c>
      <c r="AG220" s="18" t="s">
        <v>2086</v>
      </c>
      <c r="AH220" s="19">
        <v>208.99</v>
      </c>
      <c r="AI220" s="18" t="s">
        <v>2087</v>
      </c>
      <c r="AJ220" s="18" t="s">
        <v>2121</v>
      </c>
      <c r="AK220" s="18" t="s">
        <v>2122</v>
      </c>
      <c r="AL220" s="18" t="s">
        <v>2212</v>
      </c>
      <c r="AM220" s="18" t="s">
        <v>2124</v>
      </c>
      <c r="AN220" s="18" t="s">
        <v>2092</v>
      </c>
      <c r="AO220" s="18" t="s">
        <v>2076</v>
      </c>
      <c r="AP220" s="18" t="s">
        <v>2076</v>
      </c>
      <c r="AQ220" s="18" t="s">
        <v>2076</v>
      </c>
      <c r="AR220" s="18" t="s">
        <v>2076</v>
      </c>
      <c r="AS220" s="18" t="s">
        <v>2076</v>
      </c>
      <c r="AT220" s="18" t="s">
        <v>2076</v>
      </c>
      <c r="AU220" s="18">
        <f>COUNTIF(Offers!$B$14:$B$2024,A220)</f>
        <v>1</v>
      </c>
      <c r="AV220" s="19">
        <f>_xlfn.MINIFS(Offers!$Q$14:$Q$2024,Offers!$B$14:$B$2024,A220)</f>
        <v>197.99</v>
      </c>
      <c r="AW220" s="18">
        <f>COUNTIFS(Offers!$B$14:$B$2024,A220,Offers!$L$14:$L$2024,"&lt;&gt;New")</f>
        <v>0</v>
      </c>
    </row>
    <row r="221" spans="1:49" ht="15.75" customHeight="1" x14ac:dyDescent="0.35">
      <c r="A221" s="45" t="s">
        <v>3223</v>
      </c>
      <c r="B221" s="45" t="s">
        <v>326</v>
      </c>
      <c r="C221" s="45" t="s">
        <v>6</v>
      </c>
      <c r="D221" s="45" t="s">
        <v>2073</v>
      </c>
      <c r="E221" s="46" t="s">
        <v>336</v>
      </c>
      <c r="F221" s="47">
        <v>388.99</v>
      </c>
      <c r="G221" s="45" t="s">
        <v>3224</v>
      </c>
      <c r="H221" s="45" t="s">
        <v>53</v>
      </c>
      <c r="I221" s="45" t="s">
        <v>2290</v>
      </c>
      <c r="J221" s="45" t="s">
        <v>2076</v>
      </c>
      <c r="K221" s="45" t="s">
        <v>2076</v>
      </c>
      <c r="L221" s="45" t="s">
        <v>2076</v>
      </c>
      <c r="M221" s="45" t="s">
        <v>2076</v>
      </c>
      <c r="N221" s="45" t="s">
        <v>2165</v>
      </c>
      <c r="O221" s="45" t="s">
        <v>2076</v>
      </c>
      <c r="P221" s="45">
        <v>36</v>
      </c>
      <c r="Q221" s="48">
        <v>246</v>
      </c>
      <c r="R221" s="45" t="s">
        <v>3225</v>
      </c>
      <c r="S221" s="45" t="s">
        <v>2167</v>
      </c>
      <c r="T221" t="s">
        <v>2080</v>
      </c>
      <c r="U221">
        <v>14</v>
      </c>
      <c r="V221" s="49">
        <v>409.99</v>
      </c>
      <c r="W221" t="s">
        <v>2409</v>
      </c>
      <c r="X221" t="s">
        <v>2076</v>
      </c>
      <c r="Y221" t="s">
        <v>2076</v>
      </c>
      <c r="Z221" t="s">
        <v>2076</v>
      </c>
      <c r="AA221" t="s">
        <v>2076</v>
      </c>
      <c r="AB221" s="18" t="s">
        <v>3226</v>
      </c>
      <c r="AC221" s="18" t="s">
        <v>3227</v>
      </c>
      <c r="AD221" s="18" t="s">
        <v>2120</v>
      </c>
      <c r="AE221" s="18" t="s">
        <v>2085</v>
      </c>
      <c r="AF221" s="53" t="s">
        <v>2026</v>
      </c>
      <c r="AG221" s="18" t="s">
        <v>2086</v>
      </c>
      <c r="AH221" s="19">
        <v>409.99</v>
      </c>
      <c r="AI221" s="18" t="s">
        <v>2087</v>
      </c>
      <c r="AJ221" s="18" t="s">
        <v>2423</v>
      </c>
      <c r="AK221" s="18" t="s">
        <v>2231</v>
      </c>
      <c r="AL221" s="18" t="s">
        <v>2090</v>
      </c>
      <c r="AM221" s="18" t="s">
        <v>2161</v>
      </c>
      <c r="AN221" s="18" t="s">
        <v>2092</v>
      </c>
      <c r="AO221" s="18" t="s">
        <v>2076</v>
      </c>
      <c r="AP221" s="18" t="s">
        <v>2076</v>
      </c>
      <c r="AQ221" s="18" t="s">
        <v>2076</v>
      </c>
      <c r="AR221" s="18" t="s">
        <v>2076</v>
      </c>
      <c r="AS221" s="18" t="s">
        <v>2076</v>
      </c>
      <c r="AT221" s="18" t="s">
        <v>2076</v>
      </c>
      <c r="AU221" s="18">
        <f>COUNTIF(Offers!$B$14:$B$2024,A221)</f>
        <v>1</v>
      </c>
      <c r="AV221" s="19">
        <f>_xlfn.MINIFS(Offers!$Q$14:$Q$2024,Offers!$B$14:$B$2024,A221)</f>
        <v>388.99</v>
      </c>
      <c r="AW221" s="18">
        <f>COUNTIFS(Offers!$B$14:$B$2024,A221,Offers!$L$14:$L$2024,"&lt;&gt;New")</f>
        <v>0</v>
      </c>
    </row>
    <row r="222" spans="1:49" ht="15.75" customHeight="1" x14ac:dyDescent="0.35">
      <c r="A222" s="45" t="s">
        <v>3228</v>
      </c>
      <c r="B222" s="45" t="s">
        <v>326</v>
      </c>
      <c r="C222" s="45" t="s">
        <v>6</v>
      </c>
      <c r="D222" s="45" t="s">
        <v>2073</v>
      </c>
      <c r="E222" s="46" t="s">
        <v>337</v>
      </c>
      <c r="F222" s="47">
        <v>772.99</v>
      </c>
      <c r="G222" s="45" t="s">
        <v>3229</v>
      </c>
      <c r="H222" s="45" t="s">
        <v>53</v>
      </c>
      <c r="I222" s="45" t="s">
        <v>2096</v>
      </c>
      <c r="J222" s="45" t="s">
        <v>2076</v>
      </c>
      <c r="K222" s="45" t="s">
        <v>2076</v>
      </c>
      <c r="L222" s="45" t="s">
        <v>2076</v>
      </c>
      <c r="M222" s="45" t="s">
        <v>2076</v>
      </c>
      <c r="N222" s="45" t="s">
        <v>2191</v>
      </c>
      <c r="O222" s="45" t="s">
        <v>2076</v>
      </c>
      <c r="P222" s="45" t="s">
        <v>2076</v>
      </c>
      <c r="Q222" s="48">
        <v>459</v>
      </c>
      <c r="R222" s="45" t="s">
        <v>3230</v>
      </c>
      <c r="S222" s="45" t="s">
        <v>2193</v>
      </c>
      <c r="T222" t="s">
        <v>2080</v>
      </c>
      <c r="U222">
        <v>14</v>
      </c>
      <c r="V222" s="49">
        <v>878.99</v>
      </c>
      <c r="W222" t="s">
        <v>2444</v>
      </c>
      <c r="X222" t="s">
        <v>2076</v>
      </c>
      <c r="Y222" t="s">
        <v>2076</v>
      </c>
      <c r="Z222" t="s">
        <v>2076</v>
      </c>
      <c r="AA222" t="s">
        <v>2076</v>
      </c>
      <c r="AB222" s="18" t="s">
        <v>3226</v>
      </c>
      <c r="AC222" s="18" t="s">
        <v>3231</v>
      </c>
      <c r="AD222" s="18" t="s">
        <v>2254</v>
      </c>
      <c r="AE222" s="18" t="s">
        <v>2105</v>
      </c>
      <c r="AF222" s="53" t="s">
        <v>2026</v>
      </c>
      <c r="AG222" s="18" t="s">
        <v>2086</v>
      </c>
      <c r="AH222" s="19">
        <v>878.99</v>
      </c>
      <c r="AI222" s="18" t="s">
        <v>2087</v>
      </c>
      <c r="AJ222" s="18" t="s">
        <v>2195</v>
      </c>
      <c r="AK222" s="18" t="s">
        <v>2108</v>
      </c>
      <c r="AL222" s="18" t="s">
        <v>2261</v>
      </c>
      <c r="AM222" s="18" t="s">
        <v>2088</v>
      </c>
      <c r="AN222" s="18" t="s">
        <v>2092</v>
      </c>
      <c r="AO222" s="18" t="s">
        <v>2076</v>
      </c>
      <c r="AP222" s="18" t="s">
        <v>2076</v>
      </c>
      <c r="AQ222" s="18" t="s">
        <v>2076</v>
      </c>
      <c r="AR222" s="18" t="s">
        <v>2076</v>
      </c>
      <c r="AS222" s="18" t="s">
        <v>2076</v>
      </c>
      <c r="AT222" s="18" t="s">
        <v>2076</v>
      </c>
      <c r="AU222" s="18">
        <f>COUNTIF(Offers!$B$14:$B$2024,A222)</f>
        <v>1</v>
      </c>
      <c r="AV222" s="19">
        <f>_xlfn.MINIFS(Offers!$Q$14:$Q$2024,Offers!$B$14:$B$2024,A222)</f>
        <v>772.99</v>
      </c>
      <c r="AW222" s="18">
        <f>COUNTIFS(Offers!$B$14:$B$2024,A222,Offers!$L$14:$L$2024,"&lt;&gt;New")</f>
        <v>0</v>
      </c>
    </row>
    <row r="223" spans="1:49" ht="15.75" customHeight="1" x14ac:dyDescent="0.35">
      <c r="A223" s="45" t="s">
        <v>3232</v>
      </c>
      <c r="B223" s="45" t="s">
        <v>338</v>
      </c>
      <c r="C223" s="45" t="s">
        <v>6</v>
      </c>
      <c r="D223" s="45" t="s">
        <v>2073</v>
      </c>
      <c r="E223" s="46" t="s">
        <v>341</v>
      </c>
      <c r="F223" s="47">
        <v>32.99</v>
      </c>
      <c r="G223" s="45" t="s">
        <v>3233</v>
      </c>
      <c r="H223" s="45" t="s">
        <v>53</v>
      </c>
      <c r="I223" s="45" t="s">
        <v>2075</v>
      </c>
      <c r="J223" s="45" t="s">
        <v>2076</v>
      </c>
      <c r="K223" s="45" t="s">
        <v>2076</v>
      </c>
      <c r="L223" s="45" t="s">
        <v>2076</v>
      </c>
      <c r="M223" s="45" t="s">
        <v>2076</v>
      </c>
      <c r="N223" s="45" t="s">
        <v>2077</v>
      </c>
      <c r="O223" s="45" t="s">
        <v>2076</v>
      </c>
      <c r="P223" s="45">
        <v>27</v>
      </c>
      <c r="Q223" s="48">
        <v>110</v>
      </c>
      <c r="R223" s="45" t="s">
        <v>3234</v>
      </c>
      <c r="S223" s="45" t="s">
        <v>2079</v>
      </c>
      <c r="T223" t="s">
        <v>2080</v>
      </c>
      <c r="U223">
        <v>45</v>
      </c>
      <c r="V223" s="49">
        <v>37.99</v>
      </c>
      <c r="W223" t="s">
        <v>2371</v>
      </c>
      <c r="X223" t="s">
        <v>2076</v>
      </c>
      <c r="Y223" t="s">
        <v>2076</v>
      </c>
      <c r="Z223" t="s">
        <v>2076</v>
      </c>
      <c r="AA223" t="s">
        <v>2076</v>
      </c>
      <c r="AB223" s="18" t="s">
        <v>3235</v>
      </c>
      <c r="AC223" s="18" t="s">
        <v>2702</v>
      </c>
      <c r="AD223" s="18" t="s">
        <v>2147</v>
      </c>
      <c r="AE223" s="18" t="s">
        <v>2105</v>
      </c>
      <c r="AF223" s="50" t="s">
        <v>2022</v>
      </c>
      <c r="AG223" s="18" t="s">
        <v>2086</v>
      </c>
      <c r="AH223" s="19">
        <v>37.99</v>
      </c>
      <c r="AI223" s="18" t="s">
        <v>2087</v>
      </c>
      <c r="AJ223" s="18" t="s">
        <v>2088</v>
      </c>
      <c r="AK223" s="18" t="s">
        <v>2089</v>
      </c>
      <c r="AL223" s="18" t="s">
        <v>2090</v>
      </c>
      <c r="AM223" s="18" t="s">
        <v>2091</v>
      </c>
      <c r="AN223" s="18" t="s">
        <v>2092</v>
      </c>
      <c r="AO223" s="18" t="s">
        <v>2076</v>
      </c>
      <c r="AP223" s="18" t="s">
        <v>2076</v>
      </c>
      <c r="AQ223" s="18" t="s">
        <v>2076</v>
      </c>
      <c r="AR223" s="18" t="s">
        <v>2076</v>
      </c>
      <c r="AS223" s="18" t="s">
        <v>2076</v>
      </c>
      <c r="AT223" s="18" t="s">
        <v>2076</v>
      </c>
      <c r="AU223" s="18">
        <f>COUNTIF(Offers!$B$14:$B$2024,A223)</f>
        <v>1</v>
      </c>
      <c r="AV223" s="19">
        <f>_xlfn.MINIFS(Offers!$Q$14:$Q$2024,Offers!$B$14:$B$2024,A223)</f>
        <v>32.99</v>
      </c>
      <c r="AW223" s="18">
        <f>COUNTIFS(Offers!$B$14:$B$2024,A223,Offers!$L$14:$L$2024,"&lt;&gt;New")</f>
        <v>0</v>
      </c>
    </row>
    <row r="224" spans="1:49" ht="15.75" customHeight="1" x14ac:dyDescent="0.35">
      <c r="A224" s="45" t="s">
        <v>3236</v>
      </c>
      <c r="B224" s="45" t="s">
        <v>338</v>
      </c>
      <c r="C224" s="45" t="s">
        <v>6</v>
      </c>
      <c r="D224" s="45" t="s">
        <v>2094</v>
      </c>
      <c r="E224" s="46" t="s">
        <v>342</v>
      </c>
      <c r="F224" s="47">
        <v>68.989999999999995</v>
      </c>
      <c r="G224" s="45" t="s">
        <v>3237</v>
      </c>
      <c r="H224" s="45" t="s">
        <v>53</v>
      </c>
      <c r="I224" s="45" t="s">
        <v>2290</v>
      </c>
      <c r="J224" s="45" t="s">
        <v>2076</v>
      </c>
      <c r="K224" s="45" t="s">
        <v>2076</v>
      </c>
      <c r="L224" s="45" t="s">
        <v>2076</v>
      </c>
      <c r="M224" s="45" t="s">
        <v>2076</v>
      </c>
      <c r="N224" s="45" t="s">
        <v>2113</v>
      </c>
      <c r="O224" s="45" t="s">
        <v>2076</v>
      </c>
      <c r="P224" s="45">
        <v>10</v>
      </c>
      <c r="Q224" s="48">
        <v>4</v>
      </c>
      <c r="R224" s="45" t="s">
        <v>3238</v>
      </c>
      <c r="S224" s="45" t="s">
        <v>2175</v>
      </c>
      <c r="T224" t="s">
        <v>2080</v>
      </c>
      <c r="U224">
        <v>45</v>
      </c>
      <c r="V224" s="49">
        <v>77.989999999999995</v>
      </c>
      <c r="W224" t="s">
        <v>2208</v>
      </c>
      <c r="X224" t="s">
        <v>2076</v>
      </c>
      <c r="Y224" t="s">
        <v>2076</v>
      </c>
      <c r="Z224" t="s">
        <v>2076</v>
      </c>
      <c r="AA224" t="s">
        <v>2076</v>
      </c>
      <c r="AB224" s="18" t="s">
        <v>3239</v>
      </c>
      <c r="AC224" s="18" t="s">
        <v>3240</v>
      </c>
      <c r="AD224" s="18" t="s">
        <v>2120</v>
      </c>
      <c r="AE224" s="18" t="s">
        <v>2085</v>
      </c>
      <c r="AF224" s="55" t="s">
        <v>2023</v>
      </c>
      <c r="AG224" s="18" t="s">
        <v>2086</v>
      </c>
      <c r="AH224" s="19">
        <v>78.989999999999995</v>
      </c>
      <c r="AI224" s="18" t="s">
        <v>2087</v>
      </c>
      <c r="AJ224" s="18" t="s">
        <v>2088</v>
      </c>
      <c r="AK224" s="18" t="s">
        <v>2211</v>
      </c>
      <c r="AL224" s="18" t="s">
        <v>2123</v>
      </c>
      <c r="AM224" s="18" t="s">
        <v>2213</v>
      </c>
      <c r="AN224" s="18" t="s">
        <v>2092</v>
      </c>
      <c r="AO224" s="18" t="s">
        <v>2076</v>
      </c>
      <c r="AP224" s="18" t="s">
        <v>2076</v>
      </c>
      <c r="AQ224" s="18" t="s">
        <v>2076</v>
      </c>
      <c r="AR224" s="18" t="s">
        <v>2076</v>
      </c>
      <c r="AS224" s="18" t="s">
        <v>2076</v>
      </c>
      <c r="AT224" s="18" t="s">
        <v>2076</v>
      </c>
      <c r="AU224" s="18">
        <f>COUNTIF(Offers!$B$14:$B$2024,A224)</f>
        <v>1</v>
      </c>
      <c r="AV224" s="19">
        <f>_xlfn.MINIFS(Offers!$Q$14:$Q$2024,Offers!$B$14:$B$2024,A224)</f>
        <v>68.989999999999995</v>
      </c>
      <c r="AW224" s="18">
        <f>COUNTIFS(Offers!$B$14:$B$2024,A224,Offers!$L$14:$L$2024,"&lt;&gt;New")</f>
        <v>0</v>
      </c>
    </row>
    <row r="225" spans="1:49" ht="15.75" customHeight="1" x14ac:dyDescent="0.35">
      <c r="A225" s="45" t="s">
        <v>3241</v>
      </c>
      <c r="B225" s="45" t="s">
        <v>338</v>
      </c>
      <c r="C225" s="45" t="s">
        <v>6</v>
      </c>
      <c r="D225" s="45" t="s">
        <v>2138</v>
      </c>
      <c r="E225" s="46" t="s">
        <v>343</v>
      </c>
      <c r="F225" s="47">
        <v>137.99</v>
      </c>
      <c r="G225" s="45" t="s">
        <v>3242</v>
      </c>
      <c r="H225" s="45" t="s">
        <v>53</v>
      </c>
      <c r="I225" s="45" t="s">
        <v>2140</v>
      </c>
      <c r="J225" s="45" t="s">
        <v>2076</v>
      </c>
      <c r="K225" s="45" t="s">
        <v>2076</v>
      </c>
      <c r="L225" s="45" t="s">
        <v>2076</v>
      </c>
      <c r="M225" s="45" t="s">
        <v>2076</v>
      </c>
      <c r="N225" s="45" t="s">
        <v>2141</v>
      </c>
      <c r="O225" s="45" t="s">
        <v>2076</v>
      </c>
      <c r="P225" s="45">
        <v>49</v>
      </c>
      <c r="Q225" s="48">
        <v>337</v>
      </c>
      <c r="R225" s="45" t="s">
        <v>3243</v>
      </c>
      <c r="S225" s="45" t="s">
        <v>2143</v>
      </c>
      <c r="T225" t="s">
        <v>2080</v>
      </c>
      <c r="U225">
        <v>45</v>
      </c>
      <c r="V225" s="49">
        <v>154.99</v>
      </c>
      <c r="W225" t="s">
        <v>2265</v>
      </c>
      <c r="X225" t="s">
        <v>2076</v>
      </c>
      <c r="Y225" t="s">
        <v>2076</v>
      </c>
      <c r="Z225" t="s">
        <v>2076</v>
      </c>
      <c r="AA225" t="s">
        <v>2076</v>
      </c>
      <c r="AB225" s="18" t="s">
        <v>3244</v>
      </c>
      <c r="AC225" s="18" t="s">
        <v>3245</v>
      </c>
      <c r="AD225" s="18" t="s">
        <v>2084</v>
      </c>
      <c r="AE225" s="18" t="s">
        <v>2085</v>
      </c>
      <c r="AF225" s="52" t="s">
        <v>2024</v>
      </c>
      <c r="AG225" s="18" t="s">
        <v>2086</v>
      </c>
      <c r="AH225" s="19">
        <v>162.99</v>
      </c>
      <c r="AI225" s="18" t="s">
        <v>2087</v>
      </c>
      <c r="AJ225" s="18" t="s">
        <v>2088</v>
      </c>
      <c r="AK225" s="18" t="s">
        <v>2148</v>
      </c>
      <c r="AL225" s="18" t="s">
        <v>2149</v>
      </c>
      <c r="AM225" s="18" t="s">
        <v>2150</v>
      </c>
      <c r="AN225" s="18" t="s">
        <v>2092</v>
      </c>
      <c r="AO225" s="18" t="s">
        <v>2076</v>
      </c>
      <c r="AP225" s="18" t="s">
        <v>2076</v>
      </c>
      <c r="AQ225" s="18" t="s">
        <v>2076</v>
      </c>
      <c r="AR225" s="18" t="s">
        <v>2076</v>
      </c>
      <c r="AS225" s="18" t="s">
        <v>2076</v>
      </c>
      <c r="AT225" s="18" t="s">
        <v>2076</v>
      </c>
      <c r="AU225" s="18">
        <f>COUNTIF(Offers!$B$14:$B$2024,A225)</f>
        <v>2</v>
      </c>
      <c r="AV225" s="19">
        <f>_xlfn.MINIFS(Offers!$Q$14:$Q$2024,Offers!$B$14:$B$2024,A225)</f>
        <v>106.99</v>
      </c>
      <c r="AW225" s="18">
        <f>COUNTIFS(Offers!$B$14:$B$2024,A225,Offers!$L$14:$L$2024,"&lt;&gt;New")</f>
        <v>1</v>
      </c>
    </row>
    <row r="226" spans="1:49" ht="15.75" customHeight="1" x14ac:dyDescent="0.35">
      <c r="A226" s="45" t="s">
        <v>3246</v>
      </c>
      <c r="B226" s="45" t="s">
        <v>338</v>
      </c>
      <c r="C226" s="45" t="s">
        <v>6</v>
      </c>
      <c r="D226" s="45" t="s">
        <v>2094</v>
      </c>
      <c r="E226" s="46" t="s">
        <v>344</v>
      </c>
      <c r="F226" s="47">
        <v>141.99</v>
      </c>
      <c r="G226" s="45" t="s">
        <v>3247</v>
      </c>
      <c r="H226" s="45" t="s">
        <v>53</v>
      </c>
      <c r="I226" s="45" t="s">
        <v>2128</v>
      </c>
      <c r="J226" s="45" t="s">
        <v>2076</v>
      </c>
      <c r="K226" s="45" t="s">
        <v>2076</v>
      </c>
      <c r="L226" s="45" t="s">
        <v>2076</v>
      </c>
      <c r="M226" s="45" t="s">
        <v>2076</v>
      </c>
      <c r="N226" s="45" t="s">
        <v>2113</v>
      </c>
      <c r="O226" s="45" t="s">
        <v>2076</v>
      </c>
      <c r="P226" s="45">
        <v>9</v>
      </c>
      <c r="Q226" s="48">
        <v>9</v>
      </c>
      <c r="R226" s="45" t="s">
        <v>3248</v>
      </c>
      <c r="S226" s="45" t="s">
        <v>2115</v>
      </c>
      <c r="T226" t="s">
        <v>2080</v>
      </c>
      <c r="U226">
        <v>45</v>
      </c>
      <c r="V226" s="49">
        <v>158.99</v>
      </c>
      <c r="W226" t="s">
        <v>2539</v>
      </c>
      <c r="X226" t="s">
        <v>2076</v>
      </c>
      <c r="Y226" t="s">
        <v>2076</v>
      </c>
      <c r="Z226" t="s">
        <v>2076</v>
      </c>
      <c r="AA226" t="s">
        <v>2076</v>
      </c>
      <c r="AB226" s="18" t="s">
        <v>3249</v>
      </c>
      <c r="AC226" s="18" t="s">
        <v>3250</v>
      </c>
      <c r="AD226" s="18" t="s">
        <v>2084</v>
      </c>
      <c r="AE226" s="18" t="s">
        <v>2085</v>
      </c>
      <c r="AF226" s="51" t="s">
        <v>2025</v>
      </c>
      <c r="AG226" s="18" t="s">
        <v>2086</v>
      </c>
      <c r="AH226" s="19">
        <v>163.99</v>
      </c>
      <c r="AI226" s="18" t="s">
        <v>2087</v>
      </c>
      <c r="AJ226" s="18" t="s">
        <v>2121</v>
      </c>
      <c r="AK226" s="18" t="s">
        <v>2122</v>
      </c>
      <c r="AL226" s="18" t="s">
        <v>2123</v>
      </c>
      <c r="AM226" s="18" t="s">
        <v>2124</v>
      </c>
      <c r="AN226" s="18" t="s">
        <v>2136</v>
      </c>
      <c r="AO226" s="18" t="s">
        <v>2076</v>
      </c>
      <c r="AP226" s="18" t="s">
        <v>2076</v>
      </c>
      <c r="AQ226" s="18" t="s">
        <v>2076</v>
      </c>
      <c r="AR226" s="18" t="s">
        <v>2076</v>
      </c>
      <c r="AS226" s="18" t="s">
        <v>2076</v>
      </c>
      <c r="AT226" s="18" t="s">
        <v>2076</v>
      </c>
      <c r="AU226" s="18">
        <f>COUNTIF(Offers!$B$14:$B$2024,A226)</f>
        <v>2</v>
      </c>
      <c r="AV226" s="19">
        <f>_xlfn.MINIFS(Offers!$Q$14:$Q$2024,Offers!$B$14:$B$2024,A226)</f>
        <v>109.99</v>
      </c>
      <c r="AW226" s="18">
        <f>COUNTIFS(Offers!$B$14:$B$2024,A226,Offers!$L$14:$L$2024,"&lt;&gt;New")</f>
        <v>1</v>
      </c>
    </row>
    <row r="227" spans="1:49" ht="15.75" customHeight="1" x14ac:dyDescent="0.35">
      <c r="A227" s="45" t="s">
        <v>3251</v>
      </c>
      <c r="B227" s="45" t="s">
        <v>338</v>
      </c>
      <c r="C227" s="45" t="s">
        <v>6</v>
      </c>
      <c r="D227" s="45" t="s">
        <v>2094</v>
      </c>
      <c r="E227" s="46" t="s">
        <v>345</v>
      </c>
      <c r="F227" s="47">
        <v>142.99</v>
      </c>
      <c r="G227" s="45" t="s">
        <v>3252</v>
      </c>
      <c r="H227" s="45" t="s">
        <v>53</v>
      </c>
      <c r="I227" s="45" t="s">
        <v>2112</v>
      </c>
      <c r="J227" s="45" t="s">
        <v>2076</v>
      </c>
      <c r="K227" s="45" t="s">
        <v>2076</v>
      </c>
      <c r="L227" s="45" t="s">
        <v>2076</v>
      </c>
      <c r="M227" s="45" t="s">
        <v>2076</v>
      </c>
      <c r="N227" s="45" t="s">
        <v>2113</v>
      </c>
      <c r="O227" s="45" t="s">
        <v>2076</v>
      </c>
      <c r="P227" s="45">
        <v>9</v>
      </c>
      <c r="Q227" s="48">
        <v>10</v>
      </c>
      <c r="R227" s="45" t="s">
        <v>3253</v>
      </c>
      <c r="S227" s="45" t="s">
        <v>2130</v>
      </c>
      <c r="T227" t="s">
        <v>2080</v>
      </c>
      <c r="U227">
        <v>45</v>
      </c>
      <c r="V227" s="49">
        <v>157.99</v>
      </c>
      <c r="W227" t="s">
        <v>2265</v>
      </c>
      <c r="X227" t="s">
        <v>2076</v>
      </c>
      <c r="Y227" t="s">
        <v>2076</v>
      </c>
      <c r="Z227" t="s">
        <v>2076</v>
      </c>
      <c r="AA227" t="s">
        <v>2076</v>
      </c>
      <c r="AB227" s="18" t="s">
        <v>3254</v>
      </c>
      <c r="AC227" s="18" t="s">
        <v>3255</v>
      </c>
      <c r="AD227" s="18" t="s">
        <v>2120</v>
      </c>
      <c r="AE227" s="18" t="s">
        <v>2085</v>
      </c>
      <c r="AF227" s="51" t="s">
        <v>2025</v>
      </c>
      <c r="AG227" s="18" t="s">
        <v>2086</v>
      </c>
      <c r="AH227" s="19">
        <v>163.99</v>
      </c>
      <c r="AI227" s="18" t="s">
        <v>2087</v>
      </c>
      <c r="AJ227" s="18" t="s">
        <v>2134</v>
      </c>
      <c r="AK227" s="18" t="s">
        <v>2122</v>
      </c>
      <c r="AL227" s="18" t="s">
        <v>2135</v>
      </c>
      <c r="AM227" s="18" t="s">
        <v>2124</v>
      </c>
      <c r="AN227" s="18" t="s">
        <v>2125</v>
      </c>
      <c r="AO227" s="18" t="s">
        <v>2076</v>
      </c>
      <c r="AP227" s="18" t="s">
        <v>2076</v>
      </c>
      <c r="AQ227" s="18" t="s">
        <v>2076</v>
      </c>
      <c r="AR227" s="18" t="s">
        <v>2076</v>
      </c>
      <c r="AS227" s="18" t="s">
        <v>2076</v>
      </c>
      <c r="AT227" s="18" t="s">
        <v>2076</v>
      </c>
      <c r="AU227" s="18">
        <f>COUNTIF(Offers!$B$14:$B$2024,A227)</f>
        <v>1</v>
      </c>
      <c r="AV227" s="19">
        <f>_xlfn.MINIFS(Offers!$Q$14:$Q$2024,Offers!$B$14:$B$2024,A227)</f>
        <v>142.99</v>
      </c>
      <c r="AW227" s="18">
        <f>COUNTIFS(Offers!$B$14:$B$2024,A227,Offers!$L$14:$L$2024,"&lt;&gt;New")</f>
        <v>0</v>
      </c>
    </row>
    <row r="228" spans="1:49" ht="15.75" customHeight="1" x14ac:dyDescent="0.35">
      <c r="A228" s="45" t="s">
        <v>3256</v>
      </c>
      <c r="B228" s="45" t="s">
        <v>338</v>
      </c>
      <c r="C228" s="45" t="s">
        <v>6</v>
      </c>
      <c r="D228" s="45" t="s">
        <v>2073</v>
      </c>
      <c r="E228" s="46" t="s">
        <v>346</v>
      </c>
      <c r="F228" s="47">
        <v>161.99</v>
      </c>
      <c r="G228" s="45" t="s">
        <v>3257</v>
      </c>
      <c r="H228" s="45" t="s">
        <v>53</v>
      </c>
      <c r="I228" s="45" t="s">
        <v>2096</v>
      </c>
      <c r="J228" s="45" t="s">
        <v>2076</v>
      </c>
      <c r="K228" s="45" t="s">
        <v>2076</v>
      </c>
      <c r="L228" s="45" t="s">
        <v>2076</v>
      </c>
      <c r="M228" s="45" t="s">
        <v>2076</v>
      </c>
      <c r="N228" s="45" t="s">
        <v>2184</v>
      </c>
      <c r="O228" s="45" t="s">
        <v>2076</v>
      </c>
      <c r="P228" s="45" t="s">
        <v>2076</v>
      </c>
      <c r="Q228" s="48">
        <v>369</v>
      </c>
      <c r="R228" s="45" t="s">
        <v>3258</v>
      </c>
      <c r="S228" s="45" t="s">
        <v>2186</v>
      </c>
      <c r="T228" t="s">
        <v>2080</v>
      </c>
      <c r="U228">
        <v>45</v>
      </c>
      <c r="V228" s="49">
        <v>174.99</v>
      </c>
      <c r="W228" t="s">
        <v>2200</v>
      </c>
      <c r="X228" t="s">
        <v>2076</v>
      </c>
      <c r="Y228" t="s">
        <v>2076</v>
      </c>
      <c r="Z228" t="s">
        <v>2076</v>
      </c>
      <c r="AA228" t="s">
        <v>2076</v>
      </c>
      <c r="AB228" s="18" t="s">
        <v>3259</v>
      </c>
      <c r="AC228" s="18" t="s">
        <v>3260</v>
      </c>
      <c r="AD228" s="18" t="s">
        <v>2254</v>
      </c>
      <c r="AE228" s="18" t="s">
        <v>2105</v>
      </c>
      <c r="AF228" s="52" t="s">
        <v>2024</v>
      </c>
      <c r="AG228" s="18" t="s">
        <v>2086</v>
      </c>
      <c r="AH228" s="19">
        <v>174.99</v>
      </c>
      <c r="AI228" s="18" t="s">
        <v>2087</v>
      </c>
      <c r="AJ228" s="18" t="s">
        <v>2107</v>
      </c>
      <c r="AK228" s="18" t="s">
        <v>2108</v>
      </c>
      <c r="AL228" s="18" t="s">
        <v>2149</v>
      </c>
      <c r="AM228" s="18" t="s">
        <v>2088</v>
      </c>
      <c r="AN228" s="18" t="s">
        <v>2092</v>
      </c>
      <c r="AO228" s="18" t="s">
        <v>2076</v>
      </c>
      <c r="AP228" s="18" t="s">
        <v>2076</v>
      </c>
      <c r="AQ228" s="18" t="s">
        <v>2076</v>
      </c>
      <c r="AR228" s="18" t="s">
        <v>2076</v>
      </c>
      <c r="AS228" s="18" t="s">
        <v>2076</v>
      </c>
      <c r="AT228" s="18" t="s">
        <v>2076</v>
      </c>
      <c r="AU228" s="18">
        <f>COUNTIF(Offers!$B$14:$B$2024,A228)</f>
        <v>3</v>
      </c>
      <c r="AV228" s="19">
        <f>_xlfn.MINIFS(Offers!$Q$14:$Q$2024,Offers!$B$14:$B$2024,A228)</f>
        <v>134.99</v>
      </c>
      <c r="AW228" s="18">
        <f>COUNTIFS(Offers!$B$14:$B$2024,A228,Offers!$L$14:$L$2024,"&lt;&gt;New")</f>
        <v>2</v>
      </c>
    </row>
    <row r="229" spans="1:49" ht="15.75" customHeight="1" x14ac:dyDescent="0.35">
      <c r="A229" s="45" t="s">
        <v>3261</v>
      </c>
      <c r="B229" s="45" t="s">
        <v>338</v>
      </c>
      <c r="C229" s="45" t="s">
        <v>6</v>
      </c>
      <c r="D229" s="45" t="s">
        <v>2094</v>
      </c>
      <c r="E229" s="46" t="s">
        <v>347</v>
      </c>
      <c r="F229" s="47">
        <v>208.99</v>
      </c>
      <c r="G229" s="45" t="s">
        <v>3262</v>
      </c>
      <c r="H229" s="45" t="s">
        <v>53</v>
      </c>
      <c r="I229" s="45" t="s">
        <v>2140</v>
      </c>
      <c r="J229" s="45" t="s">
        <v>2076</v>
      </c>
      <c r="K229" s="45" t="s">
        <v>2076</v>
      </c>
      <c r="L229" s="45" t="s">
        <v>2076</v>
      </c>
      <c r="M229" s="45" t="s">
        <v>2076</v>
      </c>
      <c r="N229" s="45" t="s">
        <v>2113</v>
      </c>
      <c r="O229" s="45" t="s">
        <v>2076</v>
      </c>
      <c r="P229" s="45">
        <v>8</v>
      </c>
      <c r="Q229" s="48">
        <v>2</v>
      </c>
      <c r="R229" s="45" t="s">
        <v>3263</v>
      </c>
      <c r="S229" s="45" t="s">
        <v>2251</v>
      </c>
      <c r="T229" t="s">
        <v>2080</v>
      </c>
      <c r="U229">
        <v>45</v>
      </c>
      <c r="V229" s="49">
        <v>227.99</v>
      </c>
      <c r="W229" t="s">
        <v>2101</v>
      </c>
      <c r="X229" t="s">
        <v>2076</v>
      </c>
      <c r="Y229" t="s">
        <v>2076</v>
      </c>
      <c r="Z229" t="s">
        <v>2076</v>
      </c>
      <c r="AA229" t="s">
        <v>2076</v>
      </c>
      <c r="AB229" s="18" t="s">
        <v>3264</v>
      </c>
      <c r="AC229" s="18" t="s">
        <v>3265</v>
      </c>
      <c r="AD229" s="18" t="s">
        <v>2171</v>
      </c>
      <c r="AE229" s="18" t="s">
        <v>2105</v>
      </c>
      <c r="AF229" s="53" t="s">
        <v>2026</v>
      </c>
      <c r="AG229" s="18" t="s">
        <v>2086</v>
      </c>
      <c r="AH229" s="19">
        <v>239.99</v>
      </c>
      <c r="AI229" s="18" t="s">
        <v>2087</v>
      </c>
      <c r="AJ229" s="18" t="s">
        <v>2255</v>
      </c>
      <c r="AK229" s="18" t="s">
        <v>2231</v>
      </c>
      <c r="AL229" s="18" t="s">
        <v>2256</v>
      </c>
      <c r="AM229" s="18" t="s">
        <v>2088</v>
      </c>
      <c r="AN229" s="18" t="s">
        <v>2092</v>
      </c>
      <c r="AO229" s="18" t="s">
        <v>2076</v>
      </c>
      <c r="AP229" s="18" t="s">
        <v>2076</v>
      </c>
      <c r="AQ229" s="18" t="s">
        <v>2076</v>
      </c>
      <c r="AR229" s="18" t="s">
        <v>2076</v>
      </c>
      <c r="AS229" s="18" t="s">
        <v>2076</v>
      </c>
      <c r="AT229" s="18" t="s">
        <v>2076</v>
      </c>
      <c r="AU229" s="18">
        <f>COUNTIF(Offers!$B$14:$B$2024,A229)</f>
        <v>1</v>
      </c>
      <c r="AV229" s="19">
        <f>_xlfn.MINIFS(Offers!$Q$14:$Q$2024,Offers!$B$14:$B$2024,A229)</f>
        <v>208.99</v>
      </c>
      <c r="AW229" s="18">
        <f>COUNTIFS(Offers!$B$14:$B$2024,A229,Offers!$L$14:$L$2024,"&lt;&gt;New")</f>
        <v>0</v>
      </c>
    </row>
    <row r="230" spans="1:49" ht="15.75" customHeight="1" x14ac:dyDescent="0.35">
      <c r="A230" s="45" t="s">
        <v>3266</v>
      </c>
      <c r="B230" s="45" t="s">
        <v>338</v>
      </c>
      <c r="C230" s="45" t="s">
        <v>6</v>
      </c>
      <c r="D230" s="45" t="s">
        <v>2073</v>
      </c>
      <c r="E230" s="46" t="s">
        <v>348</v>
      </c>
      <c r="F230" s="47">
        <v>340.99</v>
      </c>
      <c r="G230" s="45" t="s">
        <v>3267</v>
      </c>
      <c r="H230" s="45" t="s">
        <v>53</v>
      </c>
      <c r="I230" s="45" t="s">
        <v>2096</v>
      </c>
      <c r="J230" s="45" t="s">
        <v>2076</v>
      </c>
      <c r="K230" s="45" t="s">
        <v>2076</v>
      </c>
      <c r="L230" s="45" t="s">
        <v>2076</v>
      </c>
      <c r="M230" s="45" t="s">
        <v>2076</v>
      </c>
      <c r="N230" s="45" t="s">
        <v>2191</v>
      </c>
      <c r="O230" s="45" t="s">
        <v>2076</v>
      </c>
      <c r="P230" s="45" t="s">
        <v>2076</v>
      </c>
      <c r="Q230" s="48">
        <v>456</v>
      </c>
      <c r="R230" s="45" t="s">
        <v>3268</v>
      </c>
      <c r="S230" s="45" t="s">
        <v>2193</v>
      </c>
      <c r="T230" t="s">
        <v>2080</v>
      </c>
      <c r="U230">
        <v>45</v>
      </c>
      <c r="V230" s="49">
        <v>391.99</v>
      </c>
      <c r="W230" t="s">
        <v>2356</v>
      </c>
      <c r="X230" t="s">
        <v>2076</v>
      </c>
      <c r="Y230" t="s">
        <v>2076</v>
      </c>
      <c r="Z230" t="s">
        <v>2076</v>
      </c>
      <c r="AA230" t="s">
        <v>2076</v>
      </c>
      <c r="AB230" s="18" t="s">
        <v>3269</v>
      </c>
      <c r="AC230" s="18" t="s">
        <v>3270</v>
      </c>
      <c r="AD230" s="18" t="s">
        <v>2254</v>
      </c>
      <c r="AE230" s="18" t="s">
        <v>2085</v>
      </c>
      <c r="AF230" s="53" t="s">
        <v>2026</v>
      </c>
      <c r="AG230" s="18" t="s">
        <v>2086</v>
      </c>
      <c r="AH230" s="19">
        <v>414.99</v>
      </c>
      <c r="AI230" s="18" t="s">
        <v>2087</v>
      </c>
      <c r="AJ230" s="18" t="s">
        <v>2195</v>
      </c>
      <c r="AK230" s="18" t="s">
        <v>2108</v>
      </c>
      <c r="AL230" s="18" t="s">
        <v>2261</v>
      </c>
      <c r="AM230" s="18" t="s">
        <v>2088</v>
      </c>
      <c r="AN230" s="18" t="s">
        <v>2092</v>
      </c>
      <c r="AO230" s="18" t="s">
        <v>2076</v>
      </c>
      <c r="AP230" s="18" t="s">
        <v>2076</v>
      </c>
      <c r="AQ230" s="18" t="s">
        <v>2076</v>
      </c>
      <c r="AR230" s="18" t="s">
        <v>2076</v>
      </c>
      <c r="AS230" s="18" t="s">
        <v>2076</v>
      </c>
      <c r="AT230" s="18" t="s">
        <v>2076</v>
      </c>
      <c r="AU230" s="18">
        <f>COUNTIF(Offers!$B$14:$B$2024,A230)</f>
        <v>1</v>
      </c>
      <c r="AV230" s="19">
        <f>_xlfn.MINIFS(Offers!$Q$14:$Q$2024,Offers!$B$14:$B$2024,A230)</f>
        <v>340.99</v>
      </c>
      <c r="AW230" s="18">
        <f>COUNTIFS(Offers!$B$14:$B$2024,A230,Offers!$L$14:$L$2024,"&lt;&gt;New")</f>
        <v>0</v>
      </c>
    </row>
    <row r="231" spans="1:49" ht="15.75" customHeight="1" x14ac:dyDescent="0.35">
      <c r="A231" s="45" t="s">
        <v>3271</v>
      </c>
      <c r="B231" s="45" t="s">
        <v>338</v>
      </c>
      <c r="C231" s="45" t="s">
        <v>6</v>
      </c>
      <c r="D231" s="45" t="s">
        <v>2094</v>
      </c>
      <c r="E231" s="46" t="s">
        <v>349</v>
      </c>
      <c r="F231" s="47">
        <v>347.99</v>
      </c>
      <c r="G231" s="45" t="s">
        <v>3272</v>
      </c>
      <c r="H231" s="45" t="s">
        <v>53</v>
      </c>
      <c r="I231" s="45" t="s">
        <v>2096</v>
      </c>
      <c r="J231" s="45" t="s">
        <v>2076</v>
      </c>
      <c r="K231" s="45" t="s">
        <v>2076</v>
      </c>
      <c r="L231" s="45" t="s">
        <v>2076</v>
      </c>
      <c r="M231" s="45" t="s">
        <v>2076</v>
      </c>
      <c r="N231" s="45" t="s">
        <v>2426</v>
      </c>
      <c r="O231" s="45" t="s">
        <v>2076</v>
      </c>
      <c r="P231" s="45" t="s">
        <v>2076</v>
      </c>
      <c r="Q231" s="48">
        <v>19</v>
      </c>
      <c r="R231" s="45" t="s">
        <v>3273</v>
      </c>
      <c r="S231" s="45" t="s">
        <v>2099</v>
      </c>
      <c r="T231" t="s">
        <v>2080</v>
      </c>
      <c r="U231">
        <v>45</v>
      </c>
      <c r="V231" s="49">
        <v>368.99</v>
      </c>
      <c r="W231" t="s">
        <v>2409</v>
      </c>
      <c r="X231" t="s">
        <v>2076</v>
      </c>
      <c r="Y231" t="s">
        <v>2076</v>
      </c>
      <c r="Z231" t="s">
        <v>2076</v>
      </c>
      <c r="AA231" t="s">
        <v>2076</v>
      </c>
      <c r="AB231" s="18" t="s">
        <v>3259</v>
      </c>
      <c r="AC231" s="18" t="s">
        <v>3274</v>
      </c>
      <c r="AD231" s="18" t="s">
        <v>2254</v>
      </c>
      <c r="AE231" s="18" t="s">
        <v>2085</v>
      </c>
      <c r="AF231" s="54" t="s">
        <v>2027</v>
      </c>
      <c r="AG231" s="18" t="s">
        <v>2086</v>
      </c>
      <c r="AH231" s="19">
        <v>375.99</v>
      </c>
      <c r="AI231" s="18" t="s">
        <v>2087</v>
      </c>
      <c r="AJ231" s="18" t="s">
        <v>2107</v>
      </c>
      <c r="AK231" s="18" t="s">
        <v>2108</v>
      </c>
      <c r="AL231" s="18" t="s">
        <v>2430</v>
      </c>
      <c r="AM231" s="18" t="s">
        <v>2088</v>
      </c>
      <c r="AN231" s="18" t="s">
        <v>2092</v>
      </c>
      <c r="AO231" s="18" t="s">
        <v>2076</v>
      </c>
      <c r="AP231" s="18" t="s">
        <v>2076</v>
      </c>
      <c r="AQ231" s="18" t="s">
        <v>2076</v>
      </c>
      <c r="AR231" s="18" t="s">
        <v>2076</v>
      </c>
      <c r="AS231" s="18" t="s">
        <v>2076</v>
      </c>
      <c r="AT231" s="18" t="s">
        <v>2076</v>
      </c>
      <c r="AU231" s="18">
        <f>COUNTIF(Offers!$B$14:$B$2024,A231)</f>
        <v>1</v>
      </c>
      <c r="AV231" s="19">
        <f>_xlfn.MINIFS(Offers!$Q$14:$Q$2024,Offers!$B$14:$B$2024,A231)</f>
        <v>347.99</v>
      </c>
      <c r="AW231" s="18">
        <f>COUNTIFS(Offers!$B$14:$B$2024,A231,Offers!$L$14:$L$2024,"&lt;&gt;New")</f>
        <v>0</v>
      </c>
    </row>
    <row r="232" spans="1:49" ht="15.75" customHeight="1" x14ac:dyDescent="0.35">
      <c r="A232" s="45" t="s">
        <v>3275</v>
      </c>
      <c r="B232" s="45" t="s">
        <v>338</v>
      </c>
      <c r="C232" s="45" t="s">
        <v>6</v>
      </c>
      <c r="D232" s="45" t="s">
        <v>2073</v>
      </c>
      <c r="E232" s="46" t="s">
        <v>350</v>
      </c>
      <c r="F232" s="47">
        <v>424.99</v>
      </c>
      <c r="G232" s="45" t="s">
        <v>3276</v>
      </c>
      <c r="H232" s="45" t="s">
        <v>53</v>
      </c>
      <c r="I232" s="45" t="s">
        <v>2290</v>
      </c>
      <c r="J232" s="45" t="s">
        <v>2076</v>
      </c>
      <c r="K232" s="45" t="s">
        <v>2076</v>
      </c>
      <c r="L232" s="45" t="s">
        <v>2076</v>
      </c>
      <c r="M232" s="45" t="s">
        <v>2076</v>
      </c>
      <c r="N232" s="45" t="s">
        <v>2165</v>
      </c>
      <c r="O232" s="45" t="s">
        <v>2076</v>
      </c>
      <c r="P232" s="45">
        <v>43</v>
      </c>
      <c r="Q232" s="48">
        <v>299</v>
      </c>
      <c r="R232" s="45" t="s">
        <v>3277</v>
      </c>
      <c r="S232" s="45" t="s">
        <v>2167</v>
      </c>
      <c r="T232" t="s">
        <v>2080</v>
      </c>
      <c r="U232">
        <v>45</v>
      </c>
      <c r="V232" s="49">
        <v>448.99</v>
      </c>
      <c r="W232" t="s">
        <v>2545</v>
      </c>
      <c r="X232" t="s">
        <v>2076</v>
      </c>
      <c r="Y232" t="s">
        <v>2076</v>
      </c>
      <c r="Z232" t="s">
        <v>2076</v>
      </c>
      <c r="AA232" t="s">
        <v>2076</v>
      </c>
      <c r="AB232" s="18" t="s">
        <v>3244</v>
      </c>
      <c r="AC232" s="18" t="s">
        <v>3278</v>
      </c>
      <c r="AD232" s="18" t="s">
        <v>2104</v>
      </c>
      <c r="AE232" s="18" t="s">
        <v>2085</v>
      </c>
      <c r="AF232" s="54" t="s">
        <v>2027</v>
      </c>
      <c r="AG232" s="18" t="s">
        <v>2086</v>
      </c>
      <c r="AH232" s="19">
        <v>448.99</v>
      </c>
      <c r="AI232" s="18" t="s">
        <v>2087</v>
      </c>
      <c r="AJ232" s="18" t="s">
        <v>2423</v>
      </c>
      <c r="AK232" s="18" t="s">
        <v>2181</v>
      </c>
      <c r="AL232" s="18" t="s">
        <v>2090</v>
      </c>
      <c r="AM232" s="18" t="s">
        <v>2161</v>
      </c>
      <c r="AN232" s="18" t="s">
        <v>2092</v>
      </c>
      <c r="AO232" s="18" t="s">
        <v>2076</v>
      </c>
      <c r="AP232" s="18" t="s">
        <v>2076</v>
      </c>
      <c r="AQ232" s="18" t="s">
        <v>2076</v>
      </c>
      <c r="AR232" s="18" t="s">
        <v>2076</v>
      </c>
      <c r="AS232" s="18" t="s">
        <v>2076</v>
      </c>
      <c r="AT232" s="18" t="s">
        <v>2076</v>
      </c>
      <c r="AU232" s="18">
        <f>COUNTIF(Offers!$B$14:$B$2024,A232)</f>
        <v>3</v>
      </c>
      <c r="AV232" s="19">
        <f>_xlfn.MINIFS(Offers!$Q$14:$Q$2024,Offers!$B$14:$B$2024,A232)</f>
        <v>331.99</v>
      </c>
      <c r="AW232" s="18">
        <f>COUNTIFS(Offers!$B$14:$B$2024,A232,Offers!$L$14:$L$2024,"&lt;&gt;New")</f>
        <v>2</v>
      </c>
    </row>
    <row r="233" spans="1:49" ht="15.75" customHeight="1" x14ac:dyDescent="0.35">
      <c r="A233" s="45" t="s">
        <v>3279</v>
      </c>
      <c r="B233" s="45" t="s">
        <v>351</v>
      </c>
      <c r="C233" s="45" t="s">
        <v>6</v>
      </c>
      <c r="D233" s="45" t="s">
        <v>2073</v>
      </c>
      <c r="E233" s="46" t="s">
        <v>353</v>
      </c>
      <c r="F233" s="47">
        <v>53.99</v>
      </c>
      <c r="G233" s="45" t="s">
        <v>3280</v>
      </c>
      <c r="H233" s="45" t="s">
        <v>53</v>
      </c>
      <c r="I233" s="45" t="s">
        <v>2075</v>
      </c>
      <c r="J233" s="45" t="s">
        <v>2076</v>
      </c>
      <c r="K233" s="45" t="s">
        <v>2076</v>
      </c>
      <c r="L233" s="45" t="s">
        <v>2076</v>
      </c>
      <c r="M233" s="45" t="s">
        <v>2076</v>
      </c>
      <c r="N233" s="45" t="s">
        <v>2077</v>
      </c>
      <c r="O233" s="45" t="s">
        <v>2076</v>
      </c>
      <c r="P233" s="45">
        <v>37</v>
      </c>
      <c r="Q233" s="48">
        <v>143</v>
      </c>
      <c r="R233" s="45" t="s">
        <v>3281</v>
      </c>
      <c r="S233" s="45" t="s">
        <v>2079</v>
      </c>
      <c r="T233" t="s">
        <v>2080</v>
      </c>
      <c r="U233">
        <v>15</v>
      </c>
      <c r="V233" s="49">
        <v>61.99</v>
      </c>
      <c r="W233" t="s">
        <v>2144</v>
      </c>
      <c r="X233" t="s">
        <v>2076</v>
      </c>
      <c r="Y233" t="s">
        <v>2076</v>
      </c>
      <c r="Z233" t="s">
        <v>2076</v>
      </c>
      <c r="AA233" t="s">
        <v>2076</v>
      </c>
      <c r="AB233" s="18" t="s">
        <v>3282</v>
      </c>
      <c r="AC233" s="18" t="s">
        <v>3283</v>
      </c>
      <c r="AD233" s="18" t="s">
        <v>2104</v>
      </c>
      <c r="AE233" s="18" t="s">
        <v>2085</v>
      </c>
      <c r="AF233" s="55" t="s">
        <v>2023</v>
      </c>
      <c r="AG233" s="18" t="s">
        <v>2086</v>
      </c>
      <c r="AH233" s="19">
        <v>63.99</v>
      </c>
      <c r="AI233" s="18" t="s">
        <v>2087</v>
      </c>
      <c r="AJ233" s="18" t="s">
        <v>2088</v>
      </c>
      <c r="AK233" s="18" t="s">
        <v>2089</v>
      </c>
      <c r="AL233" s="18" t="s">
        <v>2090</v>
      </c>
      <c r="AM233" s="18" t="s">
        <v>2091</v>
      </c>
      <c r="AN233" s="18" t="s">
        <v>2092</v>
      </c>
      <c r="AO233" s="18" t="s">
        <v>2076</v>
      </c>
      <c r="AP233" s="18" t="s">
        <v>2076</v>
      </c>
      <c r="AQ233" s="18" t="s">
        <v>2076</v>
      </c>
      <c r="AR233" s="18" t="s">
        <v>2076</v>
      </c>
      <c r="AS233" s="18" t="s">
        <v>2076</v>
      </c>
      <c r="AT233" s="18" t="s">
        <v>2076</v>
      </c>
      <c r="AU233" s="18">
        <f>COUNTIF(Offers!$B$14:$B$2024,A233)</f>
        <v>1</v>
      </c>
      <c r="AV233" s="19">
        <f>_xlfn.MINIFS(Offers!$Q$14:$Q$2024,Offers!$B$14:$B$2024,A233)</f>
        <v>53.99</v>
      </c>
      <c r="AW233" s="18">
        <f>COUNTIFS(Offers!$B$14:$B$2024,A233,Offers!$L$14:$L$2024,"&lt;&gt;New")</f>
        <v>0</v>
      </c>
    </row>
    <row r="234" spans="1:49" ht="15.75" customHeight="1" x14ac:dyDescent="0.35">
      <c r="A234" s="45" t="s">
        <v>3284</v>
      </c>
      <c r="B234" s="45" t="s">
        <v>351</v>
      </c>
      <c r="C234" s="45" t="s">
        <v>6</v>
      </c>
      <c r="D234" s="45" t="s">
        <v>2094</v>
      </c>
      <c r="E234" s="46" t="s">
        <v>354</v>
      </c>
      <c r="F234" s="47">
        <v>64.989999999999995</v>
      </c>
      <c r="G234" s="45" t="s">
        <v>3285</v>
      </c>
      <c r="H234" s="45" t="s">
        <v>53</v>
      </c>
      <c r="I234" s="45" t="s">
        <v>2112</v>
      </c>
      <c r="J234" s="45" t="s">
        <v>2076</v>
      </c>
      <c r="K234" s="45" t="s">
        <v>2076</v>
      </c>
      <c r="L234" s="45" t="s">
        <v>2076</v>
      </c>
      <c r="M234" s="45" t="s">
        <v>2076</v>
      </c>
      <c r="N234" s="45" t="s">
        <v>2113</v>
      </c>
      <c r="O234" s="45" t="s">
        <v>2076</v>
      </c>
      <c r="P234" s="45">
        <v>9</v>
      </c>
      <c r="Q234" s="48">
        <v>6</v>
      </c>
      <c r="R234" s="45" t="s">
        <v>3286</v>
      </c>
      <c r="S234" s="45" t="s">
        <v>2115</v>
      </c>
      <c r="T234" t="s">
        <v>2080</v>
      </c>
      <c r="U234">
        <v>15</v>
      </c>
      <c r="V234" s="49">
        <v>70.989999999999995</v>
      </c>
      <c r="W234" t="s">
        <v>2101</v>
      </c>
      <c r="X234" t="s">
        <v>2076</v>
      </c>
      <c r="Y234" t="s">
        <v>2076</v>
      </c>
      <c r="Z234" t="s">
        <v>2076</v>
      </c>
      <c r="AA234" t="s">
        <v>2076</v>
      </c>
      <c r="AB234" s="18" t="s">
        <v>3287</v>
      </c>
      <c r="AC234" s="18" t="s">
        <v>3288</v>
      </c>
      <c r="AD234" s="18" t="s">
        <v>2179</v>
      </c>
      <c r="AE234" s="18" t="s">
        <v>2105</v>
      </c>
      <c r="AF234" s="55" t="s">
        <v>2023</v>
      </c>
      <c r="AG234" s="18" t="s">
        <v>2086</v>
      </c>
      <c r="AH234" s="19">
        <v>70.989999999999995</v>
      </c>
      <c r="AI234" s="18" t="s">
        <v>2087</v>
      </c>
      <c r="AJ234" s="18" t="s">
        <v>2088</v>
      </c>
      <c r="AK234" s="18" t="s">
        <v>2211</v>
      </c>
      <c r="AL234" s="18" t="s">
        <v>2123</v>
      </c>
      <c r="AM234" s="18" t="s">
        <v>2213</v>
      </c>
      <c r="AN234" s="18" t="s">
        <v>2125</v>
      </c>
      <c r="AO234" s="18" t="s">
        <v>2076</v>
      </c>
      <c r="AP234" s="18" t="s">
        <v>2076</v>
      </c>
      <c r="AQ234" s="18" t="s">
        <v>2076</v>
      </c>
      <c r="AR234" s="18" t="s">
        <v>2076</v>
      </c>
      <c r="AS234" s="18" t="s">
        <v>2076</v>
      </c>
      <c r="AT234" s="18" t="s">
        <v>2076</v>
      </c>
      <c r="AU234" s="18">
        <f>COUNTIF(Offers!$B$14:$B$2024,A234)</f>
        <v>1</v>
      </c>
      <c r="AV234" s="19">
        <f>_xlfn.MINIFS(Offers!$Q$14:$Q$2024,Offers!$B$14:$B$2024,A234)</f>
        <v>64.989999999999995</v>
      </c>
      <c r="AW234" s="18">
        <f>COUNTIFS(Offers!$B$14:$B$2024,A234,Offers!$L$14:$L$2024,"&lt;&gt;New")</f>
        <v>0</v>
      </c>
    </row>
    <row r="235" spans="1:49" ht="15.75" customHeight="1" x14ac:dyDescent="0.35">
      <c r="A235" s="45" t="s">
        <v>3289</v>
      </c>
      <c r="B235" s="45" t="s">
        <v>351</v>
      </c>
      <c r="C235" s="45" t="s">
        <v>6</v>
      </c>
      <c r="D235" s="45" t="s">
        <v>2073</v>
      </c>
      <c r="E235" s="46" t="s">
        <v>355</v>
      </c>
      <c r="F235" s="47">
        <v>102.99</v>
      </c>
      <c r="G235" s="45" t="s">
        <v>3290</v>
      </c>
      <c r="H235" s="45" t="s">
        <v>53</v>
      </c>
      <c r="I235" s="45" t="s">
        <v>2153</v>
      </c>
      <c r="J235" s="45" t="s">
        <v>2076</v>
      </c>
      <c r="K235" s="45" t="s">
        <v>2076</v>
      </c>
      <c r="L235" s="45" t="s">
        <v>2076</v>
      </c>
      <c r="M235" s="45" t="s">
        <v>2076</v>
      </c>
      <c r="N235" s="45" t="s">
        <v>2154</v>
      </c>
      <c r="O235" s="45" t="s">
        <v>2076</v>
      </c>
      <c r="P235" s="45">
        <v>6</v>
      </c>
      <c r="Q235" s="48">
        <v>28</v>
      </c>
      <c r="R235" s="45" t="s">
        <v>3291</v>
      </c>
      <c r="S235" s="45" t="s">
        <v>2156</v>
      </c>
      <c r="T235" t="s">
        <v>2080</v>
      </c>
      <c r="U235">
        <v>15</v>
      </c>
      <c r="V235" s="49">
        <v>114.99</v>
      </c>
      <c r="W235" t="s">
        <v>2168</v>
      </c>
      <c r="X235" t="s">
        <v>2076</v>
      </c>
      <c r="Y235" t="s">
        <v>2076</v>
      </c>
      <c r="Z235" t="s">
        <v>2076</v>
      </c>
      <c r="AA235" t="s">
        <v>2076</v>
      </c>
      <c r="AB235" s="18" t="s">
        <v>3292</v>
      </c>
      <c r="AC235" s="18" t="s">
        <v>3293</v>
      </c>
      <c r="AD235" s="18" t="s">
        <v>2171</v>
      </c>
      <c r="AE235" s="18" t="s">
        <v>2085</v>
      </c>
      <c r="AF235" s="52" t="s">
        <v>2024</v>
      </c>
      <c r="AG235" s="18" t="s">
        <v>2086</v>
      </c>
      <c r="AH235" s="19">
        <v>118.99</v>
      </c>
      <c r="AI235" s="18" t="s">
        <v>2087</v>
      </c>
      <c r="AJ235" s="18" t="s">
        <v>2134</v>
      </c>
      <c r="AK235" s="18" t="s">
        <v>2089</v>
      </c>
      <c r="AL235" s="18" t="s">
        <v>2160</v>
      </c>
      <c r="AM235" s="18" t="s">
        <v>2124</v>
      </c>
      <c r="AN235" s="18" t="s">
        <v>2162</v>
      </c>
      <c r="AO235" s="18" t="s">
        <v>2076</v>
      </c>
      <c r="AP235" s="18" t="s">
        <v>2076</v>
      </c>
      <c r="AQ235" s="18" t="s">
        <v>2076</v>
      </c>
      <c r="AR235" s="18" t="s">
        <v>2076</v>
      </c>
      <c r="AS235" s="18" t="s">
        <v>2076</v>
      </c>
      <c r="AT235" s="18" t="s">
        <v>2076</v>
      </c>
      <c r="AU235" s="18">
        <f>COUNTIF(Offers!$B$14:$B$2024,A235)</f>
        <v>1</v>
      </c>
      <c r="AV235" s="19">
        <f>_xlfn.MINIFS(Offers!$Q$14:$Q$2024,Offers!$B$14:$B$2024,A235)</f>
        <v>102.99</v>
      </c>
      <c r="AW235" s="18">
        <f>COUNTIFS(Offers!$B$14:$B$2024,A235,Offers!$L$14:$L$2024,"&lt;&gt;New")</f>
        <v>0</v>
      </c>
    </row>
    <row r="236" spans="1:49" ht="15.75" customHeight="1" x14ac:dyDescent="0.35">
      <c r="A236" s="45" t="s">
        <v>3294</v>
      </c>
      <c r="B236" s="45" t="s">
        <v>351</v>
      </c>
      <c r="C236" s="45" t="s">
        <v>6</v>
      </c>
      <c r="D236" s="45" t="s">
        <v>2073</v>
      </c>
      <c r="E236" s="46" t="s">
        <v>356</v>
      </c>
      <c r="F236" s="47">
        <v>140.99</v>
      </c>
      <c r="G236" s="45" t="s">
        <v>3295</v>
      </c>
      <c r="H236" s="45" t="s">
        <v>53</v>
      </c>
      <c r="I236" s="45" t="s">
        <v>2140</v>
      </c>
      <c r="J236" s="45" t="s">
        <v>2076</v>
      </c>
      <c r="K236" s="45" t="s">
        <v>2076</v>
      </c>
      <c r="L236" s="45" t="s">
        <v>2076</v>
      </c>
      <c r="M236" s="45" t="s">
        <v>2076</v>
      </c>
      <c r="N236" s="45" t="s">
        <v>2205</v>
      </c>
      <c r="O236" s="45" t="s">
        <v>2076</v>
      </c>
      <c r="P236" s="45">
        <v>41</v>
      </c>
      <c r="Q236" s="48">
        <v>216</v>
      </c>
      <c r="R236" s="45" t="s">
        <v>3296</v>
      </c>
      <c r="S236" s="45" t="s">
        <v>2207</v>
      </c>
      <c r="T236" t="s">
        <v>2080</v>
      </c>
      <c r="U236">
        <v>15</v>
      </c>
      <c r="V236" s="49">
        <v>148.99</v>
      </c>
      <c r="W236" t="s">
        <v>2361</v>
      </c>
      <c r="X236" t="s">
        <v>2076</v>
      </c>
      <c r="Y236" t="s">
        <v>2076</v>
      </c>
      <c r="Z236" t="s">
        <v>2076</v>
      </c>
      <c r="AA236" t="s">
        <v>2076</v>
      </c>
      <c r="AB236" s="18" t="s">
        <v>3297</v>
      </c>
      <c r="AC236" s="18" t="s">
        <v>3298</v>
      </c>
      <c r="AD236" s="18" t="s">
        <v>2268</v>
      </c>
      <c r="AE236" s="18" t="s">
        <v>2105</v>
      </c>
      <c r="AF236" s="52" t="s">
        <v>2024</v>
      </c>
      <c r="AG236" s="18" t="s">
        <v>2086</v>
      </c>
      <c r="AH236" s="19">
        <v>212.99</v>
      </c>
      <c r="AI236" s="18" t="s">
        <v>2106</v>
      </c>
      <c r="AJ236" s="18" t="s">
        <v>2059</v>
      </c>
      <c r="AK236" s="18" t="s">
        <v>2122</v>
      </c>
      <c r="AL236" s="18" t="s">
        <v>2212</v>
      </c>
      <c r="AM236" s="18" t="s">
        <v>2124</v>
      </c>
      <c r="AN236" s="18" t="s">
        <v>2092</v>
      </c>
      <c r="AO236" s="18" t="s">
        <v>2076</v>
      </c>
      <c r="AP236" s="18" t="s">
        <v>2076</v>
      </c>
      <c r="AQ236" s="18" t="s">
        <v>2076</v>
      </c>
      <c r="AR236" s="18" t="s">
        <v>2076</v>
      </c>
      <c r="AS236" s="18" t="s">
        <v>2076</v>
      </c>
      <c r="AT236" s="18" t="s">
        <v>2076</v>
      </c>
      <c r="AU236" s="18">
        <f>COUNTIF(Offers!$B$14:$B$2024,A236)</f>
        <v>2</v>
      </c>
      <c r="AV236" s="19">
        <f>_xlfn.MINIFS(Offers!$Q$14:$Q$2024,Offers!$B$14:$B$2024,A236)</f>
        <v>131.99</v>
      </c>
      <c r="AW236" s="18">
        <f>COUNTIFS(Offers!$B$14:$B$2024,A236,Offers!$L$14:$L$2024,"&lt;&gt;New")</f>
        <v>1</v>
      </c>
    </row>
    <row r="237" spans="1:49" ht="15.75" customHeight="1" x14ac:dyDescent="0.35">
      <c r="A237" s="45" t="s">
        <v>3299</v>
      </c>
      <c r="B237" s="45" t="s">
        <v>351</v>
      </c>
      <c r="C237" s="45" t="s">
        <v>6</v>
      </c>
      <c r="D237" s="45" t="s">
        <v>2094</v>
      </c>
      <c r="E237" s="46" t="s">
        <v>357</v>
      </c>
      <c r="F237" s="47">
        <v>151.99</v>
      </c>
      <c r="G237" s="45" t="s">
        <v>3300</v>
      </c>
      <c r="H237" s="45" t="s">
        <v>53</v>
      </c>
      <c r="I237" s="45" t="s">
        <v>2271</v>
      </c>
      <c r="J237" s="45" t="s">
        <v>2076</v>
      </c>
      <c r="K237" s="45" t="s">
        <v>2076</v>
      </c>
      <c r="L237" s="45" t="s">
        <v>2076</v>
      </c>
      <c r="M237" s="45" t="s">
        <v>2076</v>
      </c>
      <c r="N237" s="45" t="s">
        <v>2113</v>
      </c>
      <c r="O237" s="45" t="s">
        <v>2076</v>
      </c>
      <c r="P237" s="45">
        <v>7</v>
      </c>
      <c r="Q237" s="48">
        <v>10</v>
      </c>
      <c r="R237" s="45" t="s">
        <v>3301</v>
      </c>
      <c r="S237" s="45" t="s">
        <v>2130</v>
      </c>
      <c r="T237" t="s">
        <v>2080</v>
      </c>
      <c r="U237">
        <v>15</v>
      </c>
      <c r="V237" s="49">
        <v>165.99</v>
      </c>
      <c r="W237" t="s">
        <v>2350</v>
      </c>
      <c r="X237" t="s">
        <v>2076</v>
      </c>
      <c r="Y237" t="s">
        <v>2076</v>
      </c>
      <c r="Z237" t="s">
        <v>2076</v>
      </c>
      <c r="AA237" t="s">
        <v>2076</v>
      </c>
      <c r="AB237" s="18" t="s">
        <v>3302</v>
      </c>
      <c r="AC237" s="18" t="s">
        <v>3303</v>
      </c>
      <c r="AD237" s="18" t="s">
        <v>2268</v>
      </c>
      <c r="AE237" s="18" t="s">
        <v>2180</v>
      </c>
      <c r="AF237" s="51" t="s">
        <v>2025</v>
      </c>
      <c r="AG237" s="18" t="s">
        <v>2086</v>
      </c>
      <c r="AH237" s="19">
        <v>208.99</v>
      </c>
      <c r="AI237" s="18" t="s">
        <v>2106</v>
      </c>
      <c r="AJ237" s="18" t="s">
        <v>2134</v>
      </c>
      <c r="AK237" s="18" t="s">
        <v>2122</v>
      </c>
      <c r="AL237" s="18" t="s">
        <v>2135</v>
      </c>
      <c r="AM237" s="18" t="s">
        <v>2124</v>
      </c>
      <c r="AN237" s="18" t="s">
        <v>2276</v>
      </c>
      <c r="AO237" s="18" t="s">
        <v>2076</v>
      </c>
      <c r="AP237" s="18" t="s">
        <v>2076</v>
      </c>
      <c r="AQ237" s="18" t="s">
        <v>2076</v>
      </c>
      <c r="AR237" s="18" t="s">
        <v>2076</v>
      </c>
      <c r="AS237" s="18" t="s">
        <v>2076</v>
      </c>
      <c r="AT237" s="18" t="s">
        <v>2076</v>
      </c>
      <c r="AU237" s="18">
        <f>COUNTIF(Offers!$B$14:$B$2024,A237)</f>
        <v>1</v>
      </c>
      <c r="AV237" s="19">
        <f>_xlfn.MINIFS(Offers!$Q$14:$Q$2024,Offers!$B$14:$B$2024,A237)</f>
        <v>151.99</v>
      </c>
      <c r="AW237" s="18">
        <f>COUNTIFS(Offers!$B$14:$B$2024,A237,Offers!$L$14:$L$2024,"&lt;&gt;New")</f>
        <v>0</v>
      </c>
    </row>
    <row r="238" spans="1:49" ht="15.75" customHeight="1" x14ac:dyDescent="0.35">
      <c r="A238" s="45" t="s">
        <v>3304</v>
      </c>
      <c r="B238" s="45" t="s">
        <v>351</v>
      </c>
      <c r="C238" s="45" t="s">
        <v>6</v>
      </c>
      <c r="D238" s="45" t="s">
        <v>2094</v>
      </c>
      <c r="E238" s="46" t="s">
        <v>358</v>
      </c>
      <c r="F238" s="47">
        <v>182.99</v>
      </c>
      <c r="G238" s="45" t="s">
        <v>3305</v>
      </c>
      <c r="H238" s="45" t="s">
        <v>53</v>
      </c>
      <c r="I238" s="45" t="s">
        <v>2096</v>
      </c>
      <c r="J238" s="45" t="s">
        <v>2076</v>
      </c>
      <c r="K238" s="45" t="s">
        <v>2076</v>
      </c>
      <c r="L238" s="45" t="s">
        <v>2076</v>
      </c>
      <c r="M238" s="45" t="s">
        <v>2076</v>
      </c>
      <c r="N238" s="45" t="s">
        <v>2097</v>
      </c>
      <c r="O238" s="45" t="s">
        <v>2076</v>
      </c>
      <c r="P238" s="45" t="s">
        <v>2076</v>
      </c>
      <c r="Q238" s="48">
        <v>32</v>
      </c>
      <c r="R238" s="45" t="s">
        <v>3306</v>
      </c>
      <c r="S238" s="45" t="s">
        <v>2099</v>
      </c>
      <c r="T238" t="s">
        <v>2080</v>
      </c>
      <c r="U238">
        <v>15</v>
      </c>
      <c r="V238" s="49">
        <v>198.99</v>
      </c>
      <c r="W238" t="s">
        <v>2157</v>
      </c>
      <c r="X238" t="s">
        <v>2076</v>
      </c>
      <c r="Y238" t="s">
        <v>2076</v>
      </c>
      <c r="Z238" t="s">
        <v>2076</v>
      </c>
      <c r="AA238" t="s">
        <v>2076</v>
      </c>
      <c r="AB238" s="18" t="s">
        <v>3307</v>
      </c>
      <c r="AC238" s="18" t="s">
        <v>3308</v>
      </c>
      <c r="AD238" s="18" t="s">
        <v>2104</v>
      </c>
      <c r="AE238" s="18" t="s">
        <v>2085</v>
      </c>
      <c r="AF238" s="51" t="s">
        <v>2025</v>
      </c>
      <c r="AG238" s="18" t="s">
        <v>2086</v>
      </c>
      <c r="AH238" s="19">
        <v>198.99</v>
      </c>
      <c r="AI238" s="18" t="s">
        <v>2087</v>
      </c>
      <c r="AJ238" s="18" t="s">
        <v>2107</v>
      </c>
      <c r="AK238" s="18" t="s">
        <v>2108</v>
      </c>
      <c r="AL238" s="18" t="s">
        <v>2237</v>
      </c>
      <c r="AM238" s="18" t="s">
        <v>2088</v>
      </c>
      <c r="AN238" s="18" t="s">
        <v>2092</v>
      </c>
      <c r="AO238" s="18" t="s">
        <v>2076</v>
      </c>
      <c r="AP238" s="18" t="s">
        <v>2076</v>
      </c>
      <c r="AQ238" s="18" t="s">
        <v>2076</v>
      </c>
      <c r="AR238" s="18" t="s">
        <v>2076</v>
      </c>
      <c r="AS238" s="18" t="s">
        <v>2076</v>
      </c>
      <c r="AT238" s="18" t="s">
        <v>2076</v>
      </c>
      <c r="AU238" s="18">
        <f>COUNTIF(Offers!$B$14:$B$2024,A238)</f>
        <v>2</v>
      </c>
      <c r="AV238" s="19">
        <f>_xlfn.MINIFS(Offers!$Q$14:$Q$2024,Offers!$B$14:$B$2024,A238)</f>
        <v>123.99</v>
      </c>
      <c r="AW238" s="18">
        <f>COUNTIFS(Offers!$B$14:$B$2024,A238,Offers!$L$14:$L$2024,"&lt;&gt;New")</f>
        <v>1</v>
      </c>
    </row>
    <row r="239" spans="1:49" ht="15.75" customHeight="1" x14ac:dyDescent="0.35">
      <c r="A239" s="45" t="s">
        <v>3309</v>
      </c>
      <c r="B239" s="45" t="s">
        <v>351</v>
      </c>
      <c r="C239" s="45" t="s">
        <v>6</v>
      </c>
      <c r="D239" s="45" t="s">
        <v>2073</v>
      </c>
      <c r="E239" s="46" t="s">
        <v>359</v>
      </c>
      <c r="F239" s="47">
        <v>193.99</v>
      </c>
      <c r="G239" s="45" t="s">
        <v>3310</v>
      </c>
      <c r="H239" s="45" t="s">
        <v>53</v>
      </c>
      <c r="I239" s="45" t="s">
        <v>2140</v>
      </c>
      <c r="J239" s="45" t="s">
        <v>2076</v>
      </c>
      <c r="K239" s="45" t="s">
        <v>2076</v>
      </c>
      <c r="L239" s="45" t="s">
        <v>2076</v>
      </c>
      <c r="M239" s="45" t="s">
        <v>2076</v>
      </c>
      <c r="N239" s="45" t="s">
        <v>2165</v>
      </c>
      <c r="O239" s="45" t="s">
        <v>2076</v>
      </c>
      <c r="P239" s="45">
        <v>20</v>
      </c>
      <c r="Q239" s="48">
        <v>256</v>
      </c>
      <c r="R239" s="45" t="s">
        <v>3311</v>
      </c>
      <c r="S239" s="45" t="s">
        <v>2167</v>
      </c>
      <c r="T239" t="s">
        <v>2080</v>
      </c>
      <c r="U239">
        <v>15</v>
      </c>
      <c r="V239" s="49">
        <v>211.99</v>
      </c>
      <c r="W239" t="s">
        <v>2081</v>
      </c>
      <c r="X239" t="s">
        <v>2076</v>
      </c>
      <c r="Y239" t="s">
        <v>2076</v>
      </c>
      <c r="Z239" t="s">
        <v>2076</v>
      </c>
      <c r="AA239" t="s">
        <v>2076</v>
      </c>
      <c r="AB239" s="18" t="s">
        <v>3312</v>
      </c>
      <c r="AC239" s="18" t="s">
        <v>3313</v>
      </c>
      <c r="AD239" s="18" t="s">
        <v>2254</v>
      </c>
      <c r="AE239" s="18" t="s">
        <v>2180</v>
      </c>
      <c r="AF239" s="52" t="s">
        <v>2024</v>
      </c>
      <c r="AG239" s="18" t="s">
        <v>2086</v>
      </c>
      <c r="AH239" s="19">
        <v>249.99</v>
      </c>
      <c r="AI239" s="18" t="s">
        <v>2106</v>
      </c>
      <c r="AJ239" s="18" t="s">
        <v>2121</v>
      </c>
      <c r="AK239" s="18" t="s">
        <v>2122</v>
      </c>
      <c r="AL239" s="18" t="s">
        <v>2090</v>
      </c>
      <c r="AM239" s="18" t="s">
        <v>2124</v>
      </c>
      <c r="AN239" s="18" t="s">
        <v>2092</v>
      </c>
      <c r="AO239" s="18" t="s">
        <v>2076</v>
      </c>
      <c r="AP239" s="18" t="s">
        <v>2076</v>
      </c>
      <c r="AQ239" s="18" t="s">
        <v>2076</v>
      </c>
      <c r="AR239" s="18" t="s">
        <v>2076</v>
      </c>
      <c r="AS239" s="18" t="s">
        <v>2076</v>
      </c>
      <c r="AT239" s="18" t="s">
        <v>2076</v>
      </c>
      <c r="AU239" s="18">
        <f>COUNTIF(Offers!$B$14:$B$2024,A239)</f>
        <v>3</v>
      </c>
      <c r="AV239" s="19">
        <f>_xlfn.MINIFS(Offers!$Q$14:$Q$2024,Offers!$B$14:$B$2024,A239)</f>
        <v>146.99</v>
      </c>
      <c r="AW239" s="18">
        <f>COUNTIFS(Offers!$B$14:$B$2024,A239,Offers!$L$14:$L$2024,"&lt;&gt;New")</f>
        <v>1</v>
      </c>
    </row>
    <row r="240" spans="1:49" ht="15.75" customHeight="1" x14ac:dyDescent="0.35">
      <c r="A240" s="45" t="s">
        <v>3314</v>
      </c>
      <c r="B240" s="45" t="s">
        <v>351</v>
      </c>
      <c r="C240" s="45" t="s">
        <v>6</v>
      </c>
      <c r="D240" s="45" t="s">
        <v>2094</v>
      </c>
      <c r="E240" s="46" t="s">
        <v>360</v>
      </c>
      <c r="F240" s="47">
        <v>266.99</v>
      </c>
      <c r="G240" s="45" t="s">
        <v>3315</v>
      </c>
      <c r="H240" s="45" t="s">
        <v>53</v>
      </c>
      <c r="I240" s="45" t="s">
        <v>2140</v>
      </c>
      <c r="J240" s="45" t="s">
        <v>2076</v>
      </c>
      <c r="K240" s="45" t="s">
        <v>2076</v>
      </c>
      <c r="L240" s="45" t="s">
        <v>2076</v>
      </c>
      <c r="M240" s="45" t="s">
        <v>2076</v>
      </c>
      <c r="N240" s="45" t="s">
        <v>2113</v>
      </c>
      <c r="O240" s="45" t="s">
        <v>2076</v>
      </c>
      <c r="P240" s="45">
        <v>10</v>
      </c>
      <c r="Q240" s="48">
        <v>4</v>
      </c>
      <c r="R240" s="45" t="s">
        <v>3316</v>
      </c>
      <c r="S240" s="45" t="s">
        <v>2251</v>
      </c>
      <c r="T240" t="s">
        <v>2080</v>
      </c>
      <c r="U240">
        <v>15</v>
      </c>
      <c r="V240" s="49">
        <v>293.99</v>
      </c>
      <c r="W240" t="s">
        <v>2101</v>
      </c>
      <c r="X240" t="s">
        <v>2076</v>
      </c>
      <c r="Y240" t="s">
        <v>2076</v>
      </c>
      <c r="Z240" t="s">
        <v>2076</v>
      </c>
      <c r="AA240" t="s">
        <v>2076</v>
      </c>
      <c r="AB240" s="18" t="s">
        <v>3287</v>
      </c>
      <c r="AC240" s="18" t="s">
        <v>3317</v>
      </c>
      <c r="AD240" s="18" t="s">
        <v>2084</v>
      </c>
      <c r="AE240" s="18" t="s">
        <v>2105</v>
      </c>
      <c r="AF240" s="53" t="s">
        <v>2026</v>
      </c>
      <c r="AG240" s="18" t="s">
        <v>2086</v>
      </c>
      <c r="AH240" s="19">
        <v>304.99</v>
      </c>
      <c r="AI240" s="18" t="s">
        <v>2087</v>
      </c>
      <c r="AJ240" s="18" t="s">
        <v>2255</v>
      </c>
      <c r="AK240" s="18" t="s">
        <v>2231</v>
      </c>
      <c r="AL240" s="18" t="s">
        <v>2256</v>
      </c>
      <c r="AM240" s="18" t="s">
        <v>2088</v>
      </c>
      <c r="AN240" s="18" t="s">
        <v>2092</v>
      </c>
      <c r="AO240" s="18" t="s">
        <v>2076</v>
      </c>
      <c r="AP240" s="18" t="s">
        <v>2076</v>
      </c>
      <c r="AQ240" s="18" t="s">
        <v>2076</v>
      </c>
      <c r="AR240" s="18" t="s">
        <v>2076</v>
      </c>
      <c r="AS240" s="18" t="s">
        <v>2076</v>
      </c>
      <c r="AT240" s="18" t="s">
        <v>2076</v>
      </c>
      <c r="AU240" s="18">
        <f>COUNTIF(Offers!$B$14:$B$2024,A240)</f>
        <v>1</v>
      </c>
      <c r="AV240" s="19">
        <f>_xlfn.MINIFS(Offers!$Q$14:$Q$2024,Offers!$B$14:$B$2024,A240)</f>
        <v>266.99</v>
      </c>
      <c r="AW240" s="18">
        <f>COUNTIFS(Offers!$B$14:$B$2024,A240,Offers!$L$14:$L$2024,"&lt;&gt;New")</f>
        <v>0</v>
      </c>
    </row>
    <row r="241" spans="1:49" ht="15.75" customHeight="1" x14ac:dyDescent="0.35">
      <c r="A241" s="45" t="s">
        <v>3318</v>
      </c>
      <c r="B241" s="45" t="s">
        <v>351</v>
      </c>
      <c r="C241" s="45" t="s">
        <v>6</v>
      </c>
      <c r="D241" s="45" t="s">
        <v>2138</v>
      </c>
      <c r="E241" s="46" t="s">
        <v>361</v>
      </c>
      <c r="F241" s="47">
        <v>284.99</v>
      </c>
      <c r="G241" s="45" t="s">
        <v>3319</v>
      </c>
      <c r="H241" s="45" t="s">
        <v>53</v>
      </c>
      <c r="I241" s="45" t="s">
        <v>2140</v>
      </c>
      <c r="J241" s="45" t="s">
        <v>2076</v>
      </c>
      <c r="K241" s="45" t="s">
        <v>2076</v>
      </c>
      <c r="L241" s="45" t="s">
        <v>2076</v>
      </c>
      <c r="M241" s="45" t="s">
        <v>2076</v>
      </c>
      <c r="N241" s="45" t="s">
        <v>2141</v>
      </c>
      <c r="O241" s="45" t="s">
        <v>2076</v>
      </c>
      <c r="P241" s="45">
        <v>30</v>
      </c>
      <c r="Q241" s="48">
        <v>357</v>
      </c>
      <c r="R241" s="45" t="s">
        <v>3320</v>
      </c>
      <c r="S241" s="45" t="s">
        <v>2143</v>
      </c>
      <c r="T241" t="s">
        <v>2080</v>
      </c>
      <c r="U241">
        <v>15</v>
      </c>
      <c r="V241" s="49">
        <v>311.99</v>
      </c>
      <c r="W241" t="s">
        <v>2393</v>
      </c>
      <c r="X241" t="s">
        <v>2076</v>
      </c>
      <c r="Y241" t="s">
        <v>2076</v>
      </c>
      <c r="Z241" t="s">
        <v>2076</v>
      </c>
      <c r="AA241" t="s">
        <v>2076</v>
      </c>
      <c r="AB241" s="18" t="s">
        <v>3307</v>
      </c>
      <c r="AC241" s="18" t="s">
        <v>3321</v>
      </c>
      <c r="AD241" s="18" t="s">
        <v>2120</v>
      </c>
      <c r="AE241" s="18" t="s">
        <v>2105</v>
      </c>
      <c r="AF241" s="53" t="s">
        <v>2026</v>
      </c>
      <c r="AG241" s="18" t="s">
        <v>2086</v>
      </c>
      <c r="AH241" s="19">
        <v>311.99</v>
      </c>
      <c r="AI241" s="18" t="s">
        <v>2087</v>
      </c>
      <c r="AJ241" s="18" t="s">
        <v>2121</v>
      </c>
      <c r="AK241" s="18" t="s">
        <v>2317</v>
      </c>
      <c r="AL241" s="18" t="s">
        <v>2149</v>
      </c>
      <c r="AM241" s="18" t="s">
        <v>2318</v>
      </c>
      <c r="AN241" s="18" t="s">
        <v>2092</v>
      </c>
      <c r="AO241" s="18" t="s">
        <v>2076</v>
      </c>
      <c r="AP241" s="18" t="s">
        <v>2076</v>
      </c>
      <c r="AQ241" s="18" t="s">
        <v>2076</v>
      </c>
      <c r="AR241" s="18" t="s">
        <v>2076</v>
      </c>
      <c r="AS241" s="18" t="s">
        <v>2076</v>
      </c>
      <c r="AT241" s="18" t="s">
        <v>2076</v>
      </c>
      <c r="AU241" s="18">
        <f>COUNTIF(Offers!$B$14:$B$2024,A241)</f>
        <v>1</v>
      </c>
      <c r="AV241" s="19">
        <f>_xlfn.MINIFS(Offers!$Q$14:$Q$2024,Offers!$B$14:$B$2024,A241)</f>
        <v>284.99</v>
      </c>
      <c r="AW241" s="18">
        <f>COUNTIFS(Offers!$B$14:$B$2024,A241,Offers!$L$14:$L$2024,"&lt;&gt;New")</f>
        <v>0</v>
      </c>
    </row>
    <row r="242" spans="1:49" ht="15.75" customHeight="1" x14ac:dyDescent="0.35">
      <c r="A242" s="45" t="s">
        <v>3322</v>
      </c>
      <c r="B242" s="45" t="s">
        <v>351</v>
      </c>
      <c r="C242" s="45" t="s">
        <v>6</v>
      </c>
      <c r="D242" s="45" t="s">
        <v>2073</v>
      </c>
      <c r="E242" s="46" t="s">
        <v>362</v>
      </c>
      <c r="F242" s="47">
        <v>1351.99</v>
      </c>
      <c r="G242" s="45" t="s">
        <v>3323</v>
      </c>
      <c r="H242" s="45" t="s">
        <v>53</v>
      </c>
      <c r="I242" s="45" t="s">
        <v>2096</v>
      </c>
      <c r="J242" s="45" t="s">
        <v>2076</v>
      </c>
      <c r="K242" s="45" t="s">
        <v>2076</v>
      </c>
      <c r="L242" s="45" t="s">
        <v>2076</v>
      </c>
      <c r="M242" s="45" t="s">
        <v>2076</v>
      </c>
      <c r="N242" s="45" t="s">
        <v>2191</v>
      </c>
      <c r="O242" s="45" t="s">
        <v>2076</v>
      </c>
      <c r="P242" s="45" t="s">
        <v>2076</v>
      </c>
      <c r="Q242" s="48">
        <v>499</v>
      </c>
      <c r="R242" s="45" t="s">
        <v>3324</v>
      </c>
      <c r="S242" s="45" t="s">
        <v>2193</v>
      </c>
      <c r="T242" t="s">
        <v>2080</v>
      </c>
      <c r="U242">
        <v>15</v>
      </c>
      <c r="V242" s="49">
        <v>1549.99</v>
      </c>
      <c r="W242" t="s">
        <v>2176</v>
      </c>
      <c r="X242" t="s">
        <v>2076</v>
      </c>
      <c r="Y242" t="s">
        <v>2076</v>
      </c>
      <c r="Z242" t="s">
        <v>2076</v>
      </c>
      <c r="AA242" t="s">
        <v>2076</v>
      </c>
      <c r="AB242" s="18" t="s">
        <v>3325</v>
      </c>
      <c r="AC242" s="18" t="s">
        <v>3326</v>
      </c>
      <c r="AD242" s="18" t="s">
        <v>2120</v>
      </c>
      <c r="AE242" s="18" t="s">
        <v>2085</v>
      </c>
      <c r="AF242" s="54" t="s">
        <v>2027</v>
      </c>
      <c r="AG242" s="18" t="s">
        <v>2086</v>
      </c>
      <c r="AH242" s="19">
        <v>1605.99</v>
      </c>
      <c r="AI242" s="18" t="s">
        <v>2087</v>
      </c>
      <c r="AJ242" s="18" t="s">
        <v>2195</v>
      </c>
      <c r="AK242" s="18" t="s">
        <v>2108</v>
      </c>
      <c r="AL242" s="18" t="s">
        <v>2196</v>
      </c>
      <c r="AM242" s="18" t="s">
        <v>2088</v>
      </c>
      <c r="AN242" s="18" t="s">
        <v>2092</v>
      </c>
      <c r="AO242" s="18" t="s">
        <v>2076</v>
      </c>
      <c r="AP242" s="18" t="s">
        <v>2076</v>
      </c>
      <c r="AQ242" s="18" t="s">
        <v>2076</v>
      </c>
      <c r="AR242" s="18" t="s">
        <v>2076</v>
      </c>
      <c r="AS242" s="18" t="s">
        <v>2076</v>
      </c>
      <c r="AT242" s="18" t="s">
        <v>2076</v>
      </c>
      <c r="AU242" s="18">
        <f>COUNTIF(Offers!$B$14:$B$2024,A242)</f>
        <v>2</v>
      </c>
      <c r="AV242" s="19">
        <f>_xlfn.MINIFS(Offers!$Q$14:$Q$2024,Offers!$B$14:$B$2024,A242)</f>
        <v>889.99</v>
      </c>
      <c r="AW242" s="18">
        <f>COUNTIFS(Offers!$B$14:$B$2024,A242,Offers!$L$14:$L$2024,"&lt;&gt;New")</f>
        <v>1</v>
      </c>
    </row>
    <row r="243" spans="1:49" ht="15.75" customHeight="1" x14ac:dyDescent="0.35">
      <c r="A243" s="45" t="s">
        <v>3327</v>
      </c>
      <c r="B243" s="45" t="s">
        <v>363</v>
      </c>
      <c r="C243" s="45" t="s">
        <v>6</v>
      </c>
      <c r="D243" s="45" t="s">
        <v>2073</v>
      </c>
      <c r="E243" s="46" t="s">
        <v>366</v>
      </c>
      <c r="F243" s="47">
        <v>19.989999999999998</v>
      </c>
      <c r="G243" s="45" t="s">
        <v>3328</v>
      </c>
      <c r="H243" s="45" t="s">
        <v>53</v>
      </c>
      <c r="I243" s="45" t="s">
        <v>2075</v>
      </c>
      <c r="J243" s="45" t="s">
        <v>2076</v>
      </c>
      <c r="K243" s="45" t="s">
        <v>2076</v>
      </c>
      <c r="L243" s="45" t="s">
        <v>2076</v>
      </c>
      <c r="M243" s="45" t="s">
        <v>2076</v>
      </c>
      <c r="N243" s="45" t="s">
        <v>2077</v>
      </c>
      <c r="O243" s="45" t="s">
        <v>2076</v>
      </c>
      <c r="P243" s="45">
        <v>22</v>
      </c>
      <c r="Q243" s="48">
        <v>164</v>
      </c>
      <c r="R243" s="45" t="s">
        <v>3329</v>
      </c>
      <c r="S243" s="45" t="s">
        <v>2079</v>
      </c>
      <c r="T243" t="s">
        <v>2080</v>
      </c>
      <c r="U243">
        <v>30</v>
      </c>
      <c r="V243" s="49">
        <v>21.99</v>
      </c>
      <c r="W243" t="s">
        <v>2465</v>
      </c>
      <c r="X243" t="s">
        <v>2076</v>
      </c>
      <c r="Y243" t="s">
        <v>2076</v>
      </c>
      <c r="Z243" t="s">
        <v>2076</v>
      </c>
      <c r="AA243" t="s">
        <v>2076</v>
      </c>
      <c r="AB243" s="18" t="s">
        <v>3330</v>
      </c>
      <c r="AC243" s="18" t="s">
        <v>3331</v>
      </c>
      <c r="AD243" s="18" t="s">
        <v>2147</v>
      </c>
      <c r="AE243" s="18" t="s">
        <v>2105</v>
      </c>
      <c r="AF243" s="50" t="s">
        <v>2022</v>
      </c>
      <c r="AG243" s="18" t="s">
        <v>2086</v>
      </c>
      <c r="AH243" s="19">
        <v>22.99</v>
      </c>
      <c r="AI243" s="18" t="s">
        <v>2087</v>
      </c>
      <c r="AJ243" s="18" t="s">
        <v>2088</v>
      </c>
      <c r="AK243" s="18" t="s">
        <v>2089</v>
      </c>
      <c r="AL243" s="18" t="s">
        <v>2090</v>
      </c>
      <c r="AM243" s="18" t="s">
        <v>2091</v>
      </c>
      <c r="AN243" s="18" t="s">
        <v>2092</v>
      </c>
      <c r="AO243" s="18" t="s">
        <v>2076</v>
      </c>
      <c r="AP243" s="18" t="s">
        <v>2076</v>
      </c>
      <c r="AQ243" s="18" t="s">
        <v>2076</v>
      </c>
      <c r="AR243" s="18" t="s">
        <v>2076</v>
      </c>
      <c r="AS243" s="18" t="s">
        <v>2076</v>
      </c>
      <c r="AT243" s="18" t="s">
        <v>2076</v>
      </c>
      <c r="AU243" s="18">
        <f>COUNTIF(Offers!$B$14:$B$2024,A243)</f>
        <v>1</v>
      </c>
      <c r="AV243" s="19">
        <f>_xlfn.MINIFS(Offers!$Q$14:$Q$2024,Offers!$B$14:$B$2024,A243)</f>
        <v>19.989999999999998</v>
      </c>
      <c r="AW243" s="18">
        <f>COUNTIFS(Offers!$B$14:$B$2024,A243,Offers!$L$14:$L$2024,"&lt;&gt;New")</f>
        <v>0</v>
      </c>
    </row>
    <row r="244" spans="1:49" ht="15.75" customHeight="1" x14ac:dyDescent="0.35">
      <c r="A244" s="45" t="s">
        <v>3332</v>
      </c>
      <c r="B244" s="45" t="s">
        <v>363</v>
      </c>
      <c r="C244" s="45" t="s">
        <v>6</v>
      </c>
      <c r="D244" s="45" t="s">
        <v>2094</v>
      </c>
      <c r="E244" s="46" t="s">
        <v>367</v>
      </c>
      <c r="F244" s="47">
        <v>95.99</v>
      </c>
      <c r="G244" s="45" t="s">
        <v>3333</v>
      </c>
      <c r="H244" s="45" t="s">
        <v>53</v>
      </c>
      <c r="I244" s="45" t="s">
        <v>2128</v>
      </c>
      <c r="J244" s="45" t="s">
        <v>2076</v>
      </c>
      <c r="K244" s="45" t="s">
        <v>2076</v>
      </c>
      <c r="L244" s="45" t="s">
        <v>2076</v>
      </c>
      <c r="M244" s="45" t="s">
        <v>2076</v>
      </c>
      <c r="N244" s="45" t="s">
        <v>2113</v>
      </c>
      <c r="O244" s="45" t="s">
        <v>2076</v>
      </c>
      <c r="P244" s="45">
        <v>10</v>
      </c>
      <c r="Q244" s="48">
        <v>6</v>
      </c>
      <c r="R244" s="45" t="s">
        <v>3334</v>
      </c>
      <c r="S244" s="45" t="s">
        <v>2115</v>
      </c>
      <c r="T244" t="s">
        <v>2080</v>
      </c>
      <c r="U244">
        <v>30</v>
      </c>
      <c r="V244" s="49">
        <v>101.99</v>
      </c>
      <c r="W244" t="s">
        <v>2477</v>
      </c>
      <c r="X244" t="s">
        <v>2076</v>
      </c>
      <c r="Y244" t="s">
        <v>2076</v>
      </c>
      <c r="Z244" t="s">
        <v>2076</v>
      </c>
      <c r="AA244" t="s">
        <v>2076</v>
      </c>
      <c r="AB244" s="18" t="s">
        <v>3335</v>
      </c>
      <c r="AC244" s="18" t="s">
        <v>3336</v>
      </c>
      <c r="AD244" s="18" t="s">
        <v>2120</v>
      </c>
      <c r="AE244" s="18" t="s">
        <v>2105</v>
      </c>
      <c r="AF244" s="52" t="s">
        <v>2024</v>
      </c>
      <c r="AG244" s="18" t="s">
        <v>2086</v>
      </c>
      <c r="AH244" s="19">
        <v>101.99</v>
      </c>
      <c r="AI244" s="18" t="s">
        <v>2087</v>
      </c>
      <c r="AJ244" s="18" t="s">
        <v>2059</v>
      </c>
      <c r="AK244" s="18" t="s">
        <v>2122</v>
      </c>
      <c r="AL244" s="18" t="s">
        <v>2123</v>
      </c>
      <c r="AM244" s="18" t="s">
        <v>2124</v>
      </c>
      <c r="AN244" s="18" t="s">
        <v>2136</v>
      </c>
      <c r="AO244" s="18" t="s">
        <v>2076</v>
      </c>
      <c r="AP244" s="18" t="s">
        <v>2076</v>
      </c>
      <c r="AQ244" s="18" t="s">
        <v>2076</v>
      </c>
      <c r="AR244" s="18" t="s">
        <v>2076</v>
      </c>
      <c r="AS244" s="18" t="s">
        <v>2076</v>
      </c>
      <c r="AT244" s="18" t="s">
        <v>2076</v>
      </c>
      <c r="AU244" s="18">
        <f>COUNTIF(Offers!$B$14:$B$2024,A244)</f>
        <v>1</v>
      </c>
      <c r="AV244" s="19">
        <f>_xlfn.MINIFS(Offers!$Q$14:$Q$2024,Offers!$B$14:$B$2024,A244)</f>
        <v>95.99</v>
      </c>
      <c r="AW244" s="18">
        <f>COUNTIFS(Offers!$B$14:$B$2024,A244,Offers!$L$14:$L$2024,"&lt;&gt;New")</f>
        <v>0</v>
      </c>
    </row>
    <row r="245" spans="1:49" ht="15.75" customHeight="1" x14ac:dyDescent="0.35">
      <c r="A245" s="45" t="s">
        <v>3337</v>
      </c>
      <c r="B245" s="45" t="s">
        <v>363</v>
      </c>
      <c r="C245" s="45" t="s">
        <v>6</v>
      </c>
      <c r="D245" s="45" t="s">
        <v>2094</v>
      </c>
      <c r="E245" s="46" t="s">
        <v>368</v>
      </c>
      <c r="F245" s="47">
        <v>127.99</v>
      </c>
      <c r="G245" s="45" t="s">
        <v>3338</v>
      </c>
      <c r="H245" s="45" t="s">
        <v>53</v>
      </c>
      <c r="I245" s="45" t="s">
        <v>2112</v>
      </c>
      <c r="J245" s="45" t="s">
        <v>2076</v>
      </c>
      <c r="K245" s="45" t="s">
        <v>2076</v>
      </c>
      <c r="L245" s="45" t="s">
        <v>2076</v>
      </c>
      <c r="M245" s="45" t="s">
        <v>2076</v>
      </c>
      <c r="N245" s="45" t="s">
        <v>2113</v>
      </c>
      <c r="O245" s="45" t="s">
        <v>2076</v>
      </c>
      <c r="P245" s="45">
        <v>9</v>
      </c>
      <c r="Q245" s="48">
        <v>4</v>
      </c>
      <c r="R245" s="45" t="s">
        <v>3339</v>
      </c>
      <c r="S245" s="45" t="s">
        <v>2175</v>
      </c>
      <c r="T245" t="s">
        <v>2080</v>
      </c>
      <c r="U245">
        <v>30</v>
      </c>
      <c r="V245" s="49">
        <v>146.99</v>
      </c>
      <c r="W245" t="s">
        <v>2315</v>
      </c>
      <c r="X245" t="s">
        <v>2076</v>
      </c>
      <c r="Y245" t="s">
        <v>2076</v>
      </c>
      <c r="Z245" t="s">
        <v>2076</v>
      </c>
      <c r="AA245" t="s">
        <v>2076</v>
      </c>
      <c r="AB245" s="18" t="s">
        <v>3340</v>
      </c>
      <c r="AC245" s="18" t="s">
        <v>3341</v>
      </c>
      <c r="AD245" s="18" t="s">
        <v>2120</v>
      </c>
      <c r="AE245" s="18" t="s">
        <v>2085</v>
      </c>
      <c r="AF245" s="51" t="s">
        <v>2025</v>
      </c>
      <c r="AG245" s="18" t="s">
        <v>2086</v>
      </c>
      <c r="AH245" s="19">
        <v>146.99</v>
      </c>
      <c r="AI245" s="18" t="s">
        <v>2087</v>
      </c>
      <c r="AJ245" s="18" t="s">
        <v>2121</v>
      </c>
      <c r="AK245" s="18" t="s">
        <v>2122</v>
      </c>
      <c r="AL245" s="18" t="s">
        <v>2123</v>
      </c>
      <c r="AM245" s="18" t="s">
        <v>2124</v>
      </c>
      <c r="AN245" s="18" t="s">
        <v>2125</v>
      </c>
      <c r="AO245" s="18" t="s">
        <v>2076</v>
      </c>
      <c r="AP245" s="18" t="s">
        <v>2076</v>
      </c>
      <c r="AQ245" s="18" t="s">
        <v>2076</v>
      </c>
      <c r="AR245" s="18" t="s">
        <v>2076</v>
      </c>
      <c r="AS245" s="18" t="s">
        <v>2076</v>
      </c>
      <c r="AT245" s="18" t="s">
        <v>2076</v>
      </c>
      <c r="AU245" s="18">
        <f>COUNTIF(Offers!$B$14:$B$2024,A245)</f>
        <v>2</v>
      </c>
      <c r="AV245" s="19">
        <f>_xlfn.MINIFS(Offers!$Q$14:$Q$2024,Offers!$B$14:$B$2024,A245)</f>
        <v>98.99</v>
      </c>
      <c r="AW245" s="18">
        <f>COUNTIFS(Offers!$B$14:$B$2024,A245,Offers!$L$14:$L$2024,"&lt;&gt;New")</f>
        <v>1</v>
      </c>
    </row>
    <row r="246" spans="1:49" ht="15.75" customHeight="1" x14ac:dyDescent="0.35">
      <c r="A246" s="45" t="s">
        <v>3342</v>
      </c>
      <c r="B246" s="45" t="s">
        <v>363</v>
      </c>
      <c r="C246" s="45" t="s">
        <v>6</v>
      </c>
      <c r="D246" s="45" t="s">
        <v>2094</v>
      </c>
      <c r="E246" s="46" t="s">
        <v>369</v>
      </c>
      <c r="F246" s="47">
        <v>159.99</v>
      </c>
      <c r="G246" s="45" t="s">
        <v>3343</v>
      </c>
      <c r="H246" s="45" t="s">
        <v>53</v>
      </c>
      <c r="I246" s="45" t="s">
        <v>2140</v>
      </c>
      <c r="J246" s="45" t="s">
        <v>2076</v>
      </c>
      <c r="K246" s="45" t="s">
        <v>2076</v>
      </c>
      <c r="L246" s="45" t="s">
        <v>2076</v>
      </c>
      <c r="M246" s="45" t="s">
        <v>2076</v>
      </c>
      <c r="N246" s="45" t="s">
        <v>2113</v>
      </c>
      <c r="O246" s="45" t="s">
        <v>2076</v>
      </c>
      <c r="P246" s="45">
        <v>9</v>
      </c>
      <c r="Q246" s="48">
        <v>2</v>
      </c>
      <c r="R246" s="45" t="s">
        <v>3344</v>
      </c>
      <c r="S246" s="45" t="s">
        <v>2251</v>
      </c>
      <c r="T246" t="s">
        <v>2080</v>
      </c>
      <c r="U246">
        <v>30</v>
      </c>
      <c r="V246" s="49">
        <v>182.99</v>
      </c>
      <c r="W246" t="s">
        <v>2498</v>
      </c>
      <c r="X246" t="s">
        <v>2076</v>
      </c>
      <c r="Y246" t="s">
        <v>2076</v>
      </c>
      <c r="Z246" t="s">
        <v>2076</v>
      </c>
      <c r="AA246" t="s">
        <v>2076</v>
      </c>
      <c r="AB246" s="18" t="s">
        <v>3345</v>
      </c>
      <c r="AC246" s="18" t="s">
        <v>3346</v>
      </c>
      <c r="AD246" s="18" t="s">
        <v>2179</v>
      </c>
      <c r="AE246" s="18" t="s">
        <v>2105</v>
      </c>
      <c r="AF246" s="52" t="s">
        <v>2024</v>
      </c>
      <c r="AG246" s="18" t="s">
        <v>2086</v>
      </c>
      <c r="AH246" s="19">
        <v>182.99</v>
      </c>
      <c r="AI246" s="18" t="s">
        <v>2087</v>
      </c>
      <c r="AJ246" s="18" t="s">
        <v>2255</v>
      </c>
      <c r="AK246" s="18" t="s">
        <v>2122</v>
      </c>
      <c r="AL246" s="18" t="s">
        <v>2256</v>
      </c>
      <c r="AM246" s="18" t="s">
        <v>2088</v>
      </c>
      <c r="AN246" s="18" t="s">
        <v>2092</v>
      </c>
      <c r="AO246" s="18" t="s">
        <v>2076</v>
      </c>
      <c r="AP246" s="18" t="s">
        <v>2076</v>
      </c>
      <c r="AQ246" s="18" t="s">
        <v>2076</v>
      </c>
      <c r="AR246" s="18" t="s">
        <v>2076</v>
      </c>
      <c r="AS246" s="18" t="s">
        <v>2076</v>
      </c>
      <c r="AT246" s="18" t="s">
        <v>2076</v>
      </c>
      <c r="AU246" s="18">
        <f>COUNTIF(Offers!$B$14:$B$2024,A246)</f>
        <v>1</v>
      </c>
      <c r="AV246" s="19">
        <f>_xlfn.MINIFS(Offers!$Q$14:$Q$2024,Offers!$B$14:$B$2024,A246)</f>
        <v>159.99</v>
      </c>
      <c r="AW246" s="18">
        <f>COUNTIFS(Offers!$B$14:$B$2024,A246,Offers!$L$14:$L$2024,"&lt;&gt;New")</f>
        <v>0</v>
      </c>
    </row>
    <row r="247" spans="1:49" ht="15.75" customHeight="1" x14ac:dyDescent="0.35">
      <c r="A247" s="45" t="s">
        <v>3347</v>
      </c>
      <c r="B247" s="45" t="s">
        <v>363</v>
      </c>
      <c r="C247" s="45" t="s">
        <v>6</v>
      </c>
      <c r="D247" s="45" t="s">
        <v>2073</v>
      </c>
      <c r="E247" s="46" t="s">
        <v>370</v>
      </c>
      <c r="F247" s="47">
        <v>199.99</v>
      </c>
      <c r="G247" s="45" t="s">
        <v>3348</v>
      </c>
      <c r="H247" s="45" t="s">
        <v>53</v>
      </c>
      <c r="I247" s="45" t="s">
        <v>2140</v>
      </c>
      <c r="J247" s="45" t="s">
        <v>2076</v>
      </c>
      <c r="K247" s="45" t="s">
        <v>2076</v>
      </c>
      <c r="L247" s="45" t="s">
        <v>2076</v>
      </c>
      <c r="M247" s="45" t="s">
        <v>2076</v>
      </c>
      <c r="N247" s="45" t="s">
        <v>2205</v>
      </c>
      <c r="O247" s="45" t="s">
        <v>2076</v>
      </c>
      <c r="P247" s="45">
        <v>38</v>
      </c>
      <c r="Q247" s="48">
        <v>220</v>
      </c>
      <c r="R247" s="45" t="s">
        <v>3349</v>
      </c>
      <c r="S247" s="45" t="s">
        <v>2207</v>
      </c>
      <c r="T247" t="s">
        <v>2080</v>
      </c>
      <c r="U247">
        <v>30</v>
      </c>
      <c r="V247" s="49">
        <v>218.99</v>
      </c>
      <c r="W247" t="s">
        <v>2465</v>
      </c>
      <c r="X247" t="s">
        <v>2076</v>
      </c>
      <c r="Y247" t="s">
        <v>2076</v>
      </c>
      <c r="Z247" t="s">
        <v>2076</v>
      </c>
      <c r="AA247" t="s">
        <v>2076</v>
      </c>
      <c r="AB247" s="18" t="s">
        <v>3350</v>
      </c>
      <c r="AC247" s="18" t="s">
        <v>2636</v>
      </c>
      <c r="AD247" s="18" t="s">
        <v>2120</v>
      </c>
      <c r="AE247" s="18" t="s">
        <v>2085</v>
      </c>
      <c r="AF247" s="51" t="s">
        <v>2025</v>
      </c>
      <c r="AG247" s="18" t="s">
        <v>2086</v>
      </c>
      <c r="AH247" s="19">
        <v>223.99</v>
      </c>
      <c r="AI247" s="18" t="s">
        <v>2087</v>
      </c>
      <c r="AJ247" s="18" t="s">
        <v>2121</v>
      </c>
      <c r="AK247" s="18" t="s">
        <v>2122</v>
      </c>
      <c r="AL247" s="18" t="s">
        <v>2212</v>
      </c>
      <c r="AM247" s="18" t="s">
        <v>2124</v>
      </c>
      <c r="AN247" s="18" t="s">
        <v>2092</v>
      </c>
      <c r="AO247" s="18" t="s">
        <v>2076</v>
      </c>
      <c r="AP247" s="18" t="s">
        <v>2076</v>
      </c>
      <c r="AQ247" s="18" t="s">
        <v>2076</v>
      </c>
      <c r="AR247" s="18" t="s">
        <v>2076</v>
      </c>
      <c r="AS247" s="18" t="s">
        <v>2076</v>
      </c>
      <c r="AT247" s="18" t="s">
        <v>2076</v>
      </c>
      <c r="AU247" s="18">
        <f>COUNTIF(Offers!$B$14:$B$2024,A247)</f>
        <v>1</v>
      </c>
      <c r="AV247" s="19">
        <f>_xlfn.MINIFS(Offers!$Q$14:$Q$2024,Offers!$B$14:$B$2024,A247)</f>
        <v>199.99</v>
      </c>
      <c r="AW247" s="18">
        <f>COUNTIFS(Offers!$B$14:$B$2024,A247,Offers!$L$14:$L$2024,"&lt;&gt;New")</f>
        <v>0</v>
      </c>
    </row>
    <row r="248" spans="1:49" ht="15.75" customHeight="1" x14ac:dyDescent="0.35">
      <c r="A248" s="45" t="s">
        <v>3351</v>
      </c>
      <c r="B248" s="45" t="s">
        <v>363</v>
      </c>
      <c r="C248" s="45" t="s">
        <v>6</v>
      </c>
      <c r="D248" s="45" t="s">
        <v>2094</v>
      </c>
      <c r="E248" s="46" t="s">
        <v>371</v>
      </c>
      <c r="F248" s="47">
        <v>208.99</v>
      </c>
      <c r="G248" s="45" t="s">
        <v>3352</v>
      </c>
      <c r="H248" s="45" t="s">
        <v>53</v>
      </c>
      <c r="I248" s="45" t="s">
        <v>2271</v>
      </c>
      <c r="J248" s="45" t="s">
        <v>2076</v>
      </c>
      <c r="K248" s="45" t="s">
        <v>2076</v>
      </c>
      <c r="L248" s="45" t="s">
        <v>2076</v>
      </c>
      <c r="M248" s="45" t="s">
        <v>2076</v>
      </c>
      <c r="N248" s="45" t="s">
        <v>2113</v>
      </c>
      <c r="O248" s="45" t="s">
        <v>2076</v>
      </c>
      <c r="P248" s="45">
        <v>8</v>
      </c>
      <c r="Q248" s="48">
        <v>11</v>
      </c>
      <c r="R248" s="45" t="s">
        <v>3353</v>
      </c>
      <c r="S248" s="45" t="s">
        <v>2130</v>
      </c>
      <c r="T248" t="s">
        <v>2080</v>
      </c>
      <c r="U248">
        <v>30</v>
      </c>
      <c r="V248" s="49">
        <v>236.99</v>
      </c>
      <c r="W248" t="s">
        <v>2409</v>
      </c>
      <c r="X248" t="s">
        <v>2076</v>
      </c>
      <c r="Y248" t="s">
        <v>2076</v>
      </c>
      <c r="Z248" t="s">
        <v>2076</v>
      </c>
      <c r="AA248" t="s">
        <v>2076</v>
      </c>
      <c r="AB248" s="18" t="s">
        <v>3345</v>
      </c>
      <c r="AC248" s="18" t="s">
        <v>3354</v>
      </c>
      <c r="AD248" s="18" t="s">
        <v>2254</v>
      </c>
      <c r="AE248" s="18" t="s">
        <v>2105</v>
      </c>
      <c r="AF248" s="53" t="s">
        <v>2026</v>
      </c>
      <c r="AG248" s="18" t="s">
        <v>2086</v>
      </c>
      <c r="AH248" s="19">
        <v>248.99</v>
      </c>
      <c r="AI248" s="18" t="s">
        <v>2087</v>
      </c>
      <c r="AJ248" s="18" t="s">
        <v>2134</v>
      </c>
      <c r="AK248" s="18" t="s">
        <v>2231</v>
      </c>
      <c r="AL248" s="18" t="s">
        <v>2135</v>
      </c>
      <c r="AM248" s="18" t="s">
        <v>2161</v>
      </c>
      <c r="AN248" s="18" t="s">
        <v>2276</v>
      </c>
      <c r="AO248" s="18" t="s">
        <v>2076</v>
      </c>
      <c r="AP248" s="18" t="s">
        <v>2076</v>
      </c>
      <c r="AQ248" s="18" t="s">
        <v>2076</v>
      </c>
      <c r="AR248" s="18" t="s">
        <v>2076</v>
      </c>
      <c r="AS248" s="18" t="s">
        <v>2076</v>
      </c>
      <c r="AT248" s="18" t="s">
        <v>2076</v>
      </c>
      <c r="AU248" s="18">
        <f>COUNTIF(Offers!$B$14:$B$2024,A248)</f>
        <v>3</v>
      </c>
      <c r="AV248" s="19">
        <f>_xlfn.MINIFS(Offers!$Q$14:$Q$2024,Offers!$B$14:$B$2024,A248)</f>
        <v>178.99</v>
      </c>
      <c r="AW248" s="18">
        <f>COUNTIFS(Offers!$B$14:$B$2024,A248,Offers!$L$14:$L$2024,"&lt;&gt;New")</f>
        <v>2</v>
      </c>
    </row>
    <row r="249" spans="1:49" ht="15.75" customHeight="1" x14ac:dyDescent="0.35">
      <c r="A249" s="45" t="s">
        <v>3355</v>
      </c>
      <c r="B249" s="45" t="s">
        <v>363</v>
      </c>
      <c r="C249" s="45" t="s">
        <v>6</v>
      </c>
      <c r="D249" s="45" t="s">
        <v>2138</v>
      </c>
      <c r="E249" s="46" t="s">
        <v>372</v>
      </c>
      <c r="F249" s="47">
        <v>260.99</v>
      </c>
      <c r="G249" s="45" t="s">
        <v>3356</v>
      </c>
      <c r="H249" s="45" t="s">
        <v>53</v>
      </c>
      <c r="I249" s="45" t="s">
        <v>2140</v>
      </c>
      <c r="J249" s="45" t="s">
        <v>2076</v>
      </c>
      <c r="K249" s="45" t="s">
        <v>2076</v>
      </c>
      <c r="L249" s="45" t="s">
        <v>2076</v>
      </c>
      <c r="M249" s="45" t="s">
        <v>2076</v>
      </c>
      <c r="N249" s="45" t="s">
        <v>2141</v>
      </c>
      <c r="O249" s="45" t="s">
        <v>2076</v>
      </c>
      <c r="P249" s="45">
        <v>55</v>
      </c>
      <c r="Q249" s="48">
        <v>304</v>
      </c>
      <c r="R249" s="45" t="s">
        <v>3357</v>
      </c>
      <c r="S249" s="45" t="s">
        <v>2143</v>
      </c>
      <c r="T249" t="s">
        <v>2080</v>
      </c>
      <c r="U249">
        <v>30</v>
      </c>
      <c r="V249" s="49">
        <v>276.99</v>
      </c>
      <c r="W249" t="s">
        <v>2504</v>
      </c>
      <c r="X249" t="s">
        <v>2076</v>
      </c>
      <c r="Y249" t="s">
        <v>2076</v>
      </c>
      <c r="Z249" t="s">
        <v>2076</v>
      </c>
      <c r="AA249" t="s">
        <v>2076</v>
      </c>
      <c r="AB249" s="18" t="s">
        <v>3335</v>
      </c>
      <c r="AC249" s="18" t="s">
        <v>3358</v>
      </c>
      <c r="AD249" s="18" t="s">
        <v>2104</v>
      </c>
      <c r="AE249" s="18" t="s">
        <v>2085</v>
      </c>
      <c r="AF249" s="53" t="s">
        <v>2026</v>
      </c>
      <c r="AG249" s="18" t="s">
        <v>2086</v>
      </c>
      <c r="AH249" s="19">
        <v>276.99</v>
      </c>
      <c r="AI249" s="18" t="s">
        <v>2087</v>
      </c>
      <c r="AJ249" s="18" t="s">
        <v>2121</v>
      </c>
      <c r="AK249" s="18" t="s">
        <v>2317</v>
      </c>
      <c r="AL249" s="18" t="s">
        <v>2149</v>
      </c>
      <c r="AM249" s="18" t="s">
        <v>2318</v>
      </c>
      <c r="AN249" s="18" t="s">
        <v>2092</v>
      </c>
      <c r="AO249" s="18" t="s">
        <v>2076</v>
      </c>
      <c r="AP249" s="18" t="s">
        <v>2076</v>
      </c>
      <c r="AQ249" s="18" t="s">
        <v>2076</v>
      </c>
      <c r="AR249" s="18" t="s">
        <v>2076</v>
      </c>
      <c r="AS249" s="18" t="s">
        <v>2076</v>
      </c>
      <c r="AT249" s="18" t="s">
        <v>2076</v>
      </c>
      <c r="AU249" s="18">
        <f>COUNTIF(Offers!$B$14:$B$2024,A249)</f>
        <v>1</v>
      </c>
      <c r="AV249" s="19">
        <f>_xlfn.MINIFS(Offers!$Q$14:$Q$2024,Offers!$B$14:$B$2024,A249)</f>
        <v>260.99</v>
      </c>
      <c r="AW249" s="18">
        <f>COUNTIFS(Offers!$B$14:$B$2024,A249,Offers!$L$14:$L$2024,"&lt;&gt;New")</f>
        <v>0</v>
      </c>
    </row>
    <row r="250" spans="1:49" ht="15.75" customHeight="1" x14ac:dyDescent="0.35">
      <c r="A250" s="45" t="s">
        <v>3359</v>
      </c>
      <c r="B250" s="45" t="s">
        <v>363</v>
      </c>
      <c r="C250" s="45" t="s">
        <v>6</v>
      </c>
      <c r="D250" s="45" t="s">
        <v>2073</v>
      </c>
      <c r="E250" s="46" t="s">
        <v>373</v>
      </c>
      <c r="F250" s="47">
        <v>334.99</v>
      </c>
      <c r="G250" s="45" t="s">
        <v>3360</v>
      </c>
      <c r="H250" s="45" t="s">
        <v>53</v>
      </c>
      <c r="I250" s="45" t="s">
        <v>2096</v>
      </c>
      <c r="J250" s="45" t="s">
        <v>2076</v>
      </c>
      <c r="K250" s="45" t="s">
        <v>2076</v>
      </c>
      <c r="L250" s="45" t="s">
        <v>2076</v>
      </c>
      <c r="M250" s="45" t="s">
        <v>2076</v>
      </c>
      <c r="N250" s="45" t="s">
        <v>2184</v>
      </c>
      <c r="O250" s="45" t="s">
        <v>2076</v>
      </c>
      <c r="P250" s="45" t="s">
        <v>2076</v>
      </c>
      <c r="Q250" s="48">
        <v>328</v>
      </c>
      <c r="R250" s="45" t="s">
        <v>3361</v>
      </c>
      <c r="S250" s="45" t="s">
        <v>2186</v>
      </c>
      <c r="T250" t="s">
        <v>2080</v>
      </c>
      <c r="U250">
        <v>30</v>
      </c>
      <c r="V250" s="49">
        <v>351.99</v>
      </c>
      <c r="W250" t="s">
        <v>2393</v>
      </c>
      <c r="X250" t="s">
        <v>2076</v>
      </c>
      <c r="Y250" t="s">
        <v>2076</v>
      </c>
      <c r="Z250" t="s">
        <v>2076</v>
      </c>
      <c r="AA250" t="s">
        <v>2076</v>
      </c>
      <c r="AB250" s="18" t="s">
        <v>3362</v>
      </c>
      <c r="AC250" s="18" t="s">
        <v>3363</v>
      </c>
      <c r="AD250" s="18" t="s">
        <v>2179</v>
      </c>
      <c r="AE250" s="18" t="s">
        <v>2085</v>
      </c>
      <c r="AF250" s="53" t="s">
        <v>2026</v>
      </c>
      <c r="AG250" s="18" t="s">
        <v>2086</v>
      </c>
      <c r="AH250" s="19">
        <v>351.99</v>
      </c>
      <c r="AI250" s="18" t="s">
        <v>2087</v>
      </c>
      <c r="AJ250" s="18" t="s">
        <v>2107</v>
      </c>
      <c r="AK250" s="18" t="s">
        <v>2108</v>
      </c>
      <c r="AL250" s="18" t="s">
        <v>2149</v>
      </c>
      <c r="AM250" s="18" t="s">
        <v>2088</v>
      </c>
      <c r="AN250" s="18" t="s">
        <v>2092</v>
      </c>
      <c r="AO250" s="18" t="s">
        <v>2076</v>
      </c>
      <c r="AP250" s="18" t="s">
        <v>2076</v>
      </c>
      <c r="AQ250" s="18" t="s">
        <v>2076</v>
      </c>
      <c r="AR250" s="18" t="s">
        <v>2076</v>
      </c>
      <c r="AS250" s="18" t="s">
        <v>2076</v>
      </c>
      <c r="AT250" s="18" t="s">
        <v>2076</v>
      </c>
      <c r="AU250" s="18">
        <f>COUNTIF(Offers!$B$14:$B$2024,A250)</f>
        <v>3</v>
      </c>
      <c r="AV250" s="19">
        <f>_xlfn.MINIFS(Offers!$Q$14:$Q$2024,Offers!$B$14:$B$2024,A250)</f>
        <v>262.99</v>
      </c>
      <c r="AW250" s="18">
        <f>COUNTIFS(Offers!$B$14:$B$2024,A250,Offers!$L$14:$L$2024,"&lt;&gt;New")</f>
        <v>2</v>
      </c>
    </row>
    <row r="251" spans="1:49" ht="15.75" customHeight="1" x14ac:dyDescent="0.35">
      <c r="A251" s="45" t="s">
        <v>3364</v>
      </c>
      <c r="B251" s="45" t="s">
        <v>363</v>
      </c>
      <c r="C251" s="45" t="s">
        <v>6</v>
      </c>
      <c r="D251" s="45" t="s">
        <v>2094</v>
      </c>
      <c r="E251" s="46" t="s">
        <v>374</v>
      </c>
      <c r="F251" s="47">
        <v>371.99</v>
      </c>
      <c r="G251" s="45" t="s">
        <v>3365</v>
      </c>
      <c r="H251" s="45" t="s">
        <v>53</v>
      </c>
      <c r="I251" s="45" t="s">
        <v>2096</v>
      </c>
      <c r="J251" s="45" t="s">
        <v>2076</v>
      </c>
      <c r="K251" s="45" t="s">
        <v>2076</v>
      </c>
      <c r="L251" s="45" t="s">
        <v>2076</v>
      </c>
      <c r="M251" s="45" t="s">
        <v>2076</v>
      </c>
      <c r="N251" s="45" t="s">
        <v>2426</v>
      </c>
      <c r="O251" s="45" t="s">
        <v>2076</v>
      </c>
      <c r="P251" s="45" t="s">
        <v>2076</v>
      </c>
      <c r="Q251" s="48">
        <v>40</v>
      </c>
      <c r="R251" s="45" t="s">
        <v>3366</v>
      </c>
      <c r="S251" s="45" t="s">
        <v>2099</v>
      </c>
      <c r="T251" t="s">
        <v>2080</v>
      </c>
      <c r="U251">
        <v>30</v>
      </c>
      <c r="V251" s="49">
        <v>387.99</v>
      </c>
      <c r="W251" t="s">
        <v>2235</v>
      </c>
      <c r="X251" t="s">
        <v>2076</v>
      </c>
      <c r="Y251" t="s">
        <v>2076</v>
      </c>
      <c r="Z251" t="s">
        <v>2076</v>
      </c>
      <c r="AA251" t="s">
        <v>2076</v>
      </c>
      <c r="AB251" s="18" t="s">
        <v>3367</v>
      </c>
      <c r="AC251" s="18" t="s">
        <v>3368</v>
      </c>
      <c r="AD251" s="18" t="s">
        <v>2120</v>
      </c>
      <c r="AE251" s="18" t="s">
        <v>2085</v>
      </c>
      <c r="AF251" s="54" t="s">
        <v>2027</v>
      </c>
      <c r="AG251" s="18" t="s">
        <v>2086</v>
      </c>
      <c r="AH251" s="19">
        <v>389.99</v>
      </c>
      <c r="AI251" s="18" t="s">
        <v>2087</v>
      </c>
      <c r="AJ251" s="18" t="s">
        <v>2107</v>
      </c>
      <c r="AK251" s="18" t="s">
        <v>2108</v>
      </c>
      <c r="AL251" s="18" t="s">
        <v>2430</v>
      </c>
      <c r="AM251" s="18" t="s">
        <v>2088</v>
      </c>
      <c r="AN251" s="18" t="s">
        <v>2092</v>
      </c>
      <c r="AO251" s="18" t="s">
        <v>2076</v>
      </c>
      <c r="AP251" s="18" t="s">
        <v>2076</v>
      </c>
      <c r="AQ251" s="18" t="s">
        <v>2076</v>
      </c>
      <c r="AR251" s="18" t="s">
        <v>2076</v>
      </c>
      <c r="AS251" s="18" t="s">
        <v>2076</v>
      </c>
      <c r="AT251" s="18" t="s">
        <v>2076</v>
      </c>
      <c r="AU251" s="18">
        <f>COUNTIF(Offers!$B$14:$B$2024,A251)</f>
        <v>1</v>
      </c>
      <c r="AV251" s="19">
        <f>_xlfn.MINIFS(Offers!$Q$14:$Q$2024,Offers!$B$14:$B$2024,A251)</f>
        <v>371.99</v>
      </c>
      <c r="AW251" s="18">
        <f>COUNTIFS(Offers!$B$14:$B$2024,A251,Offers!$L$14:$L$2024,"&lt;&gt;New")</f>
        <v>0</v>
      </c>
    </row>
    <row r="252" spans="1:49" ht="15.75" customHeight="1" x14ac:dyDescent="0.35">
      <c r="A252" s="45" t="s">
        <v>3369</v>
      </c>
      <c r="B252" s="45" t="s">
        <v>363</v>
      </c>
      <c r="C252" s="45" t="s">
        <v>6</v>
      </c>
      <c r="D252" s="45" t="s">
        <v>2073</v>
      </c>
      <c r="E252" s="46" t="s">
        <v>375</v>
      </c>
      <c r="F252" s="47">
        <v>403.99</v>
      </c>
      <c r="G252" s="45" t="s">
        <v>3370</v>
      </c>
      <c r="H252" s="45" t="s">
        <v>53</v>
      </c>
      <c r="I252" s="45" t="s">
        <v>2290</v>
      </c>
      <c r="J252" s="45" t="s">
        <v>2076</v>
      </c>
      <c r="K252" s="45" t="s">
        <v>2076</v>
      </c>
      <c r="L252" s="45" t="s">
        <v>2076</v>
      </c>
      <c r="M252" s="45" t="s">
        <v>2076</v>
      </c>
      <c r="N252" s="45" t="s">
        <v>2165</v>
      </c>
      <c r="O252" s="45" t="s">
        <v>2076</v>
      </c>
      <c r="P252" s="45">
        <v>36</v>
      </c>
      <c r="Q252" s="48">
        <v>306</v>
      </c>
      <c r="R252" s="45" t="s">
        <v>3371</v>
      </c>
      <c r="S252" s="45" t="s">
        <v>2167</v>
      </c>
      <c r="T252" t="s">
        <v>2080</v>
      </c>
      <c r="U252">
        <v>30</v>
      </c>
      <c r="V252" s="49">
        <v>437.99</v>
      </c>
      <c r="W252" t="s">
        <v>2117</v>
      </c>
      <c r="X252" t="s">
        <v>2076</v>
      </c>
      <c r="Y252" t="s">
        <v>2076</v>
      </c>
      <c r="Z252" t="s">
        <v>2076</v>
      </c>
      <c r="AA252" t="s">
        <v>2076</v>
      </c>
      <c r="AB252" s="18" t="s">
        <v>3372</v>
      </c>
      <c r="AC252" s="18" t="s">
        <v>3373</v>
      </c>
      <c r="AD252" s="18" t="s">
        <v>2254</v>
      </c>
      <c r="AE252" s="18" t="s">
        <v>2085</v>
      </c>
      <c r="AF252" s="53" t="s">
        <v>2026</v>
      </c>
      <c r="AG252" s="18" t="s">
        <v>2086</v>
      </c>
      <c r="AH252" s="19">
        <v>460.99</v>
      </c>
      <c r="AI252" s="18" t="s">
        <v>2087</v>
      </c>
      <c r="AJ252" s="18" t="s">
        <v>2423</v>
      </c>
      <c r="AK252" s="18" t="s">
        <v>2231</v>
      </c>
      <c r="AL252" s="18" t="s">
        <v>2090</v>
      </c>
      <c r="AM252" s="18" t="s">
        <v>2161</v>
      </c>
      <c r="AN252" s="18" t="s">
        <v>2092</v>
      </c>
      <c r="AO252" s="18" t="s">
        <v>2076</v>
      </c>
      <c r="AP252" s="18" t="s">
        <v>2076</v>
      </c>
      <c r="AQ252" s="18" t="s">
        <v>2076</v>
      </c>
      <c r="AR252" s="18" t="s">
        <v>2076</v>
      </c>
      <c r="AS252" s="18" t="s">
        <v>2076</v>
      </c>
      <c r="AT252" s="18" t="s">
        <v>2076</v>
      </c>
      <c r="AU252" s="18">
        <f>COUNTIF(Offers!$B$14:$B$2024,A252)</f>
        <v>1</v>
      </c>
      <c r="AV252" s="19">
        <f>_xlfn.MINIFS(Offers!$Q$14:$Q$2024,Offers!$B$14:$B$2024,A252)</f>
        <v>403.99</v>
      </c>
      <c r="AW252" s="18">
        <f>COUNTIFS(Offers!$B$14:$B$2024,A252,Offers!$L$14:$L$2024,"&lt;&gt;New")</f>
        <v>0</v>
      </c>
    </row>
    <row r="253" spans="1:49" ht="15.75" customHeight="1" x14ac:dyDescent="0.35">
      <c r="A253" s="45" t="s">
        <v>3374</v>
      </c>
      <c r="B253" s="45" t="s">
        <v>376</v>
      </c>
      <c r="C253" s="45" t="s">
        <v>6</v>
      </c>
      <c r="D253" s="45" t="s">
        <v>2073</v>
      </c>
      <c r="E253" s="46" t="s">
        <v>378</v>
      </c>
      <c r="F253" s="47">
        <v>35.99</v>
      </c>
      <c r="G253" s="45" t="s">
        <v>3375</v>
      </c>
      <c r="H253" s="45" t="s">
        <v>53</v>
      </c>
      <c r="I253" s="45" t="s">
        <v>2075</v>
      </c>
      <c r="J253" s="45" t="s">
        <v>2076</v>
      </c>
      <c r="K253" s="45" t="s">
        <v>2076</v>
      </c>
      <c r="L253" s="45" t="s">
        <v>2076</v>
      </c>
      <c r="M253" s="45" t="s">
        <v>2076</v>
      </c>
      <c r="N253" s="45" t="s">
        <v>2077</v>
      </c>
      <c r="O253" s="45" t="s">
        <v>2076</v>
      </c>
      <c r="P253" s="45">
        <v>29</v>
      </c>
      <c r="Q253" s="48">
        <v>129</v>
      </c>
      <c r="R253" s="45" t="s">
        <v>3376</v>
      </c>
      <c r="S253" s="45" t="s">
        <v>2079</v>
      </c>
      <c r="T253" t="s">
        <v>2100</v>
      </c>
      <c r="U253">
        <v>60</v>
      </c>
      <c r="V253" s="49">
        <v>38.99</v>
      </c>
      <c r="W253" t="s">
        <v>2356</v>
      </c>
      <c r="X253" t="s">
        <v>2076</v>
      </c>
      <c r="Y253" t="s">
        <v>2076</v>
      </c>
      <c r="Z253" t="s">
        <v>2076</v>
      </c>
      <c r="AA253" t="s">
        <v>2076</v>
      </c>
      <c r="AB253" s="18" t="s">
        <v>3377</v>
      </c>
      <c r="AC253" s="18" t="s">
        <v>3378</v>
      </c>
      <c r="AD253" s="18" t="s">
        <v>2268</v>
      </c>
      <c r="AE253" s="18" t="s">
        <v>2085</v>
      </c>
      <c r="AF253" s="50" t="s">
        <v>2022</v>
      </c>
      <c r="AG253" s="18" t="s">
        <v>2086</v>
      </c>
      <c r="AH253" s="19">
        <v>40.99</v>
      </c>
      <c r="AI253" s="18" t="s">
        <v>2087</v>
      </c>
      <c r="AJ253" s="18" t="s">
        <v>2088</v>
      </c>
      <c r="AK253" s="18" t="s">
        <v>2089</v>
      </c>
      <c r="AL253" s="18" t="s">
        <v>2090</v>
      </c>
      <c r="AM253" s="18" t="s">
        <v>2091</v>
      </c>
      <c r="AN253" s="18" t="s">
        <v>2092</v>
      </c>
      <c r="AO253" s="18" t="s">
        <v>2076</v>
      </c>
      <c r="AP253" s="18" t="s">
        <v>2076</v>
      </c>
      <c r="AQ253" s="18" t="s">
        <v>2076</v>
      </c>
      <c r="AR253" s="18" t="s">
        <v>2076</v>
      </c>
      <c r="AS253" s="18" t="s">
        <v>2076</v>
      </c>
      <c r="AT253" s="18" t="s">
        <v>2076</v>
      </c>
      <c r="AU253" s="18">
        <f>COUNTIF(Offers!$B$14:$B$2024,A253)</f>
        <v>1</v>
      </c>
      <c r="AV253" s="19">
        <f>_xlfn.MINIFS(Offers!$Q$14:$Q$2024,Offers!$B$14:$B$2024,A253)</f>
        <v>35.99</v>
      </c>
      <c r="AW253" s="18">
        <f>COUNTIFS(Offers!$B$14:$B$2024,A253,Offers!$L$14:$L$2024,"&lt;&gt;New")</f>
        <v>0</v>
      </c>
    </row>
    <row r="254" spans="1:49" ht="15.75" customHeight="1" x14ac:dyDescent="0.35">
      <c r="A254" s="45" t="s">
        <v>3379</v>
      </c>
      <c r="B254" s="45" t="s">
        <v>376</v>
      </c>
      <c r="C254" s="45" t="s">
        <v>6</v>
      </c>
      <c r="D254" s="45" t="s">
        <v>2073</v>
      </c>
      <c r="E254" s="46" t="s">
        <v>379</v>
      </c>
      <c r="F254" s="47">
        <v>114.99</v>
      </c>
      <c r="G254" s="45" t="s">
        <v>3380</v>
      </c>
      <c r="H254" s="45" t="s">
        <v>53</v>
      </c>
      <c r="I254" s="45" t="s">
        <v>2153</v>
      </c>
      <c r="J254" s="45" t="s">
        <v>2076</v>
      </c>
      <c r="K254" s="45" t="s">
        <v>2076</v>
      </c>
      <c r="L254" s="45" t="s">
        <v>2076</v>
      </c>
      <c r="M254" s="45" t="s">
        <v>2076</v>
      </c>
      <c r="N254" s="45" t="s">
        <v>2154</v>
      </c>
      <c r="O254" s="45" t="s">
        <v>2076</v>
      </c>
      <c r="P254" s="45">
        <v>9</v>
      </c>
      <c r="Q254" s="48">
        <v>27</v>
      </c>
      <c r="R254" s="45" t="s">
        <v>3381</v>
      </c>
      <c r="S254" s="45" t="s">
        <v>2156</v>
      </c>
      <c r="T254" t="s">
        <v>2080</v>
      </c>
      <c r="U254">
        <v>60</v>
      </c>
      <c r="V254" s="49">
        <v>121.99</v>
      </c>
      <c r="W254" t="s">
        <v>2157</v>
      </c>
      <c r="X254" t="s">
        <v>2076</v>
      </c>
      <c r="Y254" t="s">
        <v>2076</v>
      </c>
      <c r="Z254" t="s">
        <v>2076</v>
      </c>
      <c r="AA254" t="s">
        <v>2076</v>
      </c>
      <c r="AB254" s="18" t="s">
        <v>3382</v>
      </c>
      <c r="AC254" s="18" t="s">
        <v>3383</v>
      </c>
      <c r="AD254" s="18" t="s">
        <v>2254</v>
      </c>
      <c r="AE254" s="18" t="s">
        <v>2180</v>
      </c>
      <c r="AF254" s="52" t="s">
        <v>2024</v>
      </c>
      <c r="AG254" s="18" t="s">
        <v>2086</v>
      </c>
      <c r="AH254" s="19">
        <v>195.99</v>
      </c>
      <c r="AI254" s="18" t="s">
        <v>2106</v>
      </c>
      <c r="AJ254" s="18" t="s">
        <v>2134</v>
      </c>
      <c r="AK254" s="18" t="s">
        <v>2089</v>
      </c>
      <c r="AL254" s="18" t="s">
        <v>2160</v>
      </c>
      <c r="AM254" s="18" t="s">
        <v>2124</v>
      </c>
      <c r="AN254" s="18" t="s">
        <v>2162</v>
      </c>
      <c r="AO254" s="18" t="s">
        <v>2076</v>
      </c>
      <c r="AP254" s="18" t="s">
        <v>2076</v>
      </c>
      <c r="AQ254" s="18" t="s">
        <v>2076</v>
      </c>
      <c r="AR254" s="18" t="s">
        <v>2076</v>
      </c>
      <c r="AS254" s="18" t="s">
        <v>2076</v>
      </c>
      <c r="AT254" s="18" t="s">
        <v>2076</v>
      </c>
      <c r="AU254" s="18">
        <f>COUNTIF(Offers!$B$14:$B$2024,A254)</f>
        <v>3</v>
      </c>
      <c r="AV254" s="19">
        <f>_xlfn.MINIFS(Offers!$Q$14:$Q$2024,Offers!$B$14:$B$2024,A254)</f>
        <v>73.989999999999995</v>
      </c>
      <c r="AW254" s="18">
        <f>COUNTIFS(Offers!$B$14:$B$2024,A254,Offers!$L$14:$L$2024,"&lt;&gt;New")</f>
        <v>1</v>
      </c>
    </row>
    <row r="255" spans="1:49" ht="15.75" customHeight="1" x14ac:dyDescent="0.35">
      <c r="A255" s="45" t="s">
        <v>3384</v>
      </c>
      <c r="B255" s="45" t="s">
        <v>376</v>
      </c>
      <c r="C255" s="45" t="s">
        <v>6</v>
      </c>
      <c r="D255" s="45" t="s">
        <v>2094</v>
      </c>
      <c r="E255" s="46" t="s">
        <v>380</v>
      </c>
      <c r="F255" s="47">
        <v>136.99</v>
      </c>
      <c r="G255" s="45" t="s">
        <v>3385</v>
      </c>
      <c r="H255" s="45" t="s">
        <v>53</v>
      </c>
      <c r="I255" s="45" t="s">
        <v>2140</v>
      </c>
      <c r="J255" s="45" t="s">
        <v>2076</v>
      </c>
      <c r="K255" s="45" t="s">
        <v>2076</v>
      </c>
      <c r="L255" s="45" t="s">
        <v>2076</v>
      </c>
      <c r="M255" s="45" t="s">
        <v>2076</v>
      </c>
      <c r="N255" s="45" t="s">
        <v>2113</v>
      </c>
      <c r="O255" s="45" t="s">
        <v>2076</v>
      </c>
      <c r="P255" s="45">
        <v>8</v>
      </c>
      <c r="Q255" s="48">
        <v>3</v>
      </c>
      <c r="R255" s="45" t="s">
        <v>3386</v>
      </c>
      <c r="S255" s="45" t="s">
        <v>2251</v>
      </c>
      <c r="T255" t="s">
        <v>2080</v>
      </c>
      <c r="U255">
        <v>60</v>
      </c>
      <c r="V255" s="49">
        <v>143.99</v>
      </c>
      <c r="W255" t="s">
        <v>2101</v>
      </c>
      <c r="X255" t="s">
        <v>2076</v>
      </c>
      <c r="Y255" t="s">
        <v>2076</v>
      </c>
      <c r="Z255" t="s">
        <v>2076</v>
      </c>
      <c r="AA255" t="s">
        <v>2076</v>
      </c>
      <c r="AB255" s="18" t="s">
        <v>3387</v>
      </c>
      <c r="AC255" s="18" t="s">
        <v>3388</v>
      </c>
      <c r="AD255" s="18" t="s">
        <v>2084</v>
      </c>
      <c r="AE255" s="18" t="s">
        <v>2105</v>
      </c>
      <c r="AF255" s="52" t="s">
        <v>2024</v>
      </c>
      <c r="AG255" s="18" t="s">
        <v>2086</v>
      </c>
      <c r="AH255" s="19">
        <v>197.99</v>
      </c>
      <c r="AI255" s="18" t="s">
        <v>2106</v>
      </c>
      <c r="AJ255" s="18" t="s">
        <v>2255</v>
      </c>
      <c r="AK255" s="18" t="s">
        <v>2122</v>
      </c>
      <c r="AL255" s="18" t="s">
        <v>2256</v>
      </c>
      <c r="AM255" s="18" t="s">
        <v>2088</v>
      </c>
      <c r="AN255" s="18" t="s">
        <v>2092</v>
      </c>
      <c r="AO255" s="18" t="s">
        <v>2076</v>
      </c>
      <c r="AP255" s="18" t="s">
        <v>2076</v>
      </c>
      <c r="AQ255" s="18" t="s">
        <v>2076</v>
      </c>
      <c r="AR255" s="18" t="s">
        <v>2076</v>
      </c>
      <c r="AS255" s="18" t="s">
        <v>2076</v>
      </c>
      <c r="AT255" s="18" t="s">
        <v>2076</v>
      </c>
      <c r="AU255" s="18">
        <f>COUNTIF(Offers!$B$14:$B$2024,A255)</f>
        <v>1</v>
      </c>
      <c r="AV255" s="19">
        <f>_xlfn.MINIFS(Offers!$Q$14:$Q$2024,Offers!$B$14:$B$2024,A255)</f>
        <v>136.99</v>
      </c>
      <c r="AW255" s="18">
        <f>COUNTIFS(Offers!$B$14:$B$2024,A255,Offers!$L$14:$L$2024,"&lt;&gt;New")</f>
        <v>0</v>
      </c>
    </row>
    <row r="256" spans="1:49" ht="15.75" customHeight="1" x14ac:dyDescent="0.35">
      <c r="A256" s="45" t="s">
        <v>3389</v>
      </c>
      <c r="B256" s="45" t="s">
        <v>376</v>
      </c>
      <c r="C256" s="45" t="s">
        <v>6</v>
      </c>
      <c r="D256" s="45" t="s">
        <v>2073</v>
      </c>
      <c r="E256" s="46" t="s">
        <v>381</v>
      </c>
      <c r="F256" s="47">
        <v>145.99</v>
      </c>
      <c r="G256" s="45" t="s">
        <v>3390</v>
      </c>
      <c r="H256" s="45" t="s">
        <v>53</v>
      </c>
      <c r="I256" s="45" t="s">
        <v>2140</v>
      </c>
      <c r="J256" s="45" t="s">
        <v>2076</v>
      </c>
      <c r="K256" s="45" t="s">
        <v>2076</v>
      </c>
      <c r="L256" s="45" t="s">
        <v>2076</v>
      </c>
      <c r="M256" s="45" t="s">
        <v>2076</v>
      </c>
      <c r="N256" s="45" t="s">
        <v>2205</v>
      </c>
      <c r="O256" s="45" t="s">
        <v>2076</v>
      </c>
      <c r="P256" s="45">
        <v>33</v>
      </c>
      <c r="Q256" s="48">
        <v>192</v>
      </c>
      <c r="R256" s="45" t="s">
        <v>3391</v>
      </c>
      <c r="S256" s="45" t="s">
        <v>2207</v>
      </c>
      <c r="T256" t="s">
        <v>2080</v>
      </c>
      <c r="U256">
        <v>60</v>
      </c>
      <c r="V256" s="49">
        <v>161.99</v>
      </c>
      <c r="W256" t="s">
        <v>2700</v>
      </c>
      <c r="X256" t="s">
        <v>2076</v>
      </c>
      <c r="Y256" t="s">
        <v>2076</v>
      </c>
      <c r="Z256" t="s">
        <v>2076</v>
      </c>
      <c r="AA256" t="s">
        <v>2076</v>
      </c>
      <c r="AB256" s="18" t="s">
        <v>3392</v>
      </c>
      <c r="AC256" s="18" t="s">
        <v>3393</v>
      </c>
      <c r="AD256" s="18" t="s">
        <v>2084</v>
      </c>
      <c r="AE256" s="18" t="s">
        <v>2085</v>
      </c>
      <c r="AF256" s="52" t="s">
        <v>2024</v>
      </c>
      <c r="AG256" s="18" t="s">
        <v>2086</v>
      </c>
      <c r="AH256" s="19">
        <v>161.99</v>
      </c>
      <c r="AI256" s="18" t="s">
        <v>2087</v>
      </c>
      <c r="AJ256" s="18" t="s">
        <v>2059</v>
      </c>
      <c r="AK256" s="18" t="s">
        <v>2122</v>
      </c>
      <c r="AL256" s="18" t="s">
        <v>2212</v>
      </c>
      <c r="AM256" s="18" t="s">
        <v>2124</v>
      </c>
      <c r="AN256" s="18" t="s">
        <v>2092</v>
      </c>
      <c r="AO256" s="18" t="s">
        <v>2076</v>
      </c>
      <c r="AP256" s="18" t="s">
        <v>2076</v>
      </c>
      <c r="AQ256" s="18" t="s">
        <v>2076</v>
      </c>
      <c r="AR256" s="18" t="s">
        <v>2076</v>
      </c>
      <c r="AS256" s="18" t="s">
        <v>2076</v>
      </c>
      <c r="AT256" s="18" t="s">
        <v>2076</v>
      </c>
      <c r="AU256" s="18">
        <f>COUNTIF(Offers!$B$14:$B$2024,A256)</f>
        <v>1</v>
      </c>
      <c r="AV256" s="19">
        <f>_xlfn.MINIFS(Offers!$Q$14:$Q$2024,Offers!$B$14:$B$2024,A256)</f>
        <v>145.99</v>
      </c>
      <c r="AW256" s="18">
        <f>COUNTIFS(Offers!$B$14:$B$2024,A256,Offers!$L$14:$L$2024,"&lt;&gt;New")</f>
        <v>0</v>
      </c>
    </row>
    <row r="257" spans="1:49" ht="15.75" customHeight="1" x14ac:dyDescent="0.35">
      <c r="A257" s="45" t="s">
        <v>3394</v>
      </c>
      <c r="B257" s="45" t="s">
        <v>376</v>
      </c>
      <c r="C257" s="45" t="s">
        <v>6</v>
      </c>
      <c r="D257" s="45" t="s">
        <v>2094</v>
      </c>
      <c r="E257" s="46" t="s">
        <v>382</v>
      </c>
      <c r="F257" s="47">
        <v>188.99</v>
      </c>
      <c r="G257" s="45" t="s">
        <v>3395</v>
      </c>
      <c r="H257" s="45" t="s">
        <v>53</v>
      </c>
      <c r="I257" s="45" t="s">
        <v>2128</v>
      </c>
      <c r="J257" s="45" t="s">
        <v>2076</v>
      </c>
      <c r="K257" s="45" t="s">
        <v>2076</v>
      </c>
      <c r="L257" s="45" t="s">
        <v>2076</v>
      </c>
      <c r="M257" s="45" t="s">
        <v>2076</v>
      </c>
      <c r="N257" s="45" t="s">
        <v>2113</v>
      </c>
      <c r="O257" s="45" t="s">
        <v>2076</v>
      </c>
      <c r="P257" s="45">
        <v>10</v>
      </c>
      <c r="Q257" s="48">
        <v>9</v>
      </c>
      <c r="R257" s="45" t="s">
        <v>3396</v>
      </c>
      <c r="S257" s="45" t="s">
        <v>2115</v>
      </c>
      <c r="T257" t="s">
        <v>2100</v>
      </c>
      <c r="U257">
        <v>60</v>
      </c>
      <c r="V257" s="49">
        <v>207.99</v>
      </c>
      <c r="W257" t="s">
        <v>2265</v>
      </c>
      <c r="X257" t="s">
        <v>2076</v>
      </c>
      <c r="Y257" t="s">
        <v>2076</v>
      </c>
      <c r="Z257" t="s">
        <v>2076</v>
      </c>
      <c r="AA257" t="s">
        <v>2076</v>
      </c>
      <c r="AB257" s="18" t="s">
        <v>3397</v>
      </c>
      <c r="AC257" s="18" t="s">
        <v>3398</v>
      </c>
      <c r="AD257" s="18" t="s">
        <v>2104</v>
      </c>
      <c r="AE257" s="18" t="s">
        <v>2105</v>
      </c>
      <c r="AF257" s="53" t="s">
        <v>2026</v>
      </c>
      <c r="AG257" s="18" t="s">
        <v>2086</v>
      </c>
      <c r="AH257" s="19">
        <v>284.99</v>
      </c>
      <c r="AI257" s="18" t="s">
        <v>2106</v>
      </c>
      <c r="AJ257" s="18" t="s">
        <v>2121</v>
      </c>
      <c r="AK257" s="18" t="s">
        <v>2231</v>
      </c>
      <c r="AL257" s="18" t="s">
        <v>2123</v>
      </c>
      <c r="AM257" s="18" t="s">
        <v>2161</v>
      </c>
      <c r="AN257" s="18" t="s">
        <v>2136</v>
      </c>
      <c r="AO257" s="18" t="s">
        <v>2076</v>
      </c>
      <c r="AP257" s="18" t="s">
        <v>2076</v>
      </c>
      <c r="AQ257" s="18" t="s">
        <v>2076</v>
      </c>
      <c r="AR257" s="18" t="s">
        <v>2076</v>
      </c>
      <c r="AS257" s="18" t="s">
        <v>2076</v>
      </c>
      <c r="AT257" s="18" t="s">
        <v>2076</v>
      </c>
      <c r="AU257" s="18">
        <f>COUNTIF(Offers!$B$14:$B$2024,A257)</f>
        <v>1</v>
      </c>
      <c r="AV257" s="19">
        <f>_xlfn.MINIFS(Offers!$Q$14:$Q$2024,Offers!$B$14:$B$2024,A257)</f>
        <v>188.99</v>
      </c>
      <c r="AW257" s="18">
        <f>COUNTIFS(Offers!$B$14:$B$2024,A257,Offers!$L$14:$L$2024,"&lt;&gt;New")</f>
        <v>0</v>
      </c>
    </row>
    <row r="258" spans="1:49" ht="15.75" customHeight="1" x14ac:dyDescent="0.35">
      <c r="A258" s="45" t="s">
        <v>3399</v>
      </c>
      <c r="B258" s="45" t="s">
        <v>376</v>
      </c>
      <c r="C258" s="45" t="s">
        <v>6</v>
      </c>
      <c r="D258" s="45" t="s">
        <v>2138</v>
      </c>
      <c r="E258" s="46" t="s">
        <v>383</v>
      </c>
      <c r="F258" s="47">
        <v>241.99</v>
      </c>
      <c r="G258" s="45" t="s">
        <v>3400</v>
      </c>
      <c r="H258" s="45" t="s">
        <v>53</v>
      </c>
      <c r="I258" s="45" t="s">
        <v>2140</v>
      </c>
      <c r="J258" s="45" t="s">
        <v>2076</v>
      </c>
      <c r="K258" s="45" t="s">
        <v>2076</v>
      </c>
      <c r="L258" s="45" t="s">
        <v>2076</v>
      </c>
      <c r="M258" s="45" t="s">
        <v>2076</v>
      </c>
      <c r="N258" s="45" t="s">
        <v>2141</v>
      </c>
      <c r="O258" s="45" t="s">
        <v>2076</v>
      </c>
      <c r="P258" s="45">
        <v>56</v>
      </c>
      <c r="Q258" s="48">
        <v>351</v>
      </c>
      <c r="R258" s="45" t="s">
        <v>3401</v>
      </c>
      <c r="S258" s="45" t="s">
        <v>2143</v>
      </c>
      <c r="T258" t="s">
        <v>2080</v>
      </c>
      <c r="U258">
        <v>60</v>
      </c>
      <c r="V258" s="49">
        <v>260.99</v>
      </c>
      <c r="W258" t="s">
        <v>2609</v>
      </c>
      <c r="X258" t="s">
        <v>2076</v>
      </c>
      <c r="Y258" t="s">
        <v>2076</v>
      </c>
      <c r="Z258" t="s">
        <v>2076</v>
      </c>
      <c r="AA258" t="s">
        <v>2076</v>
      </c>
      <c r="AB258" s="18" t="s">
        <v>3387</v>
      </c>
      <c r="AC258" s="18" t="s">
        <v>3402</v>
      </c>
      <c r="AD258" s="18" t="s">
        <v>2171</v>
      </c>
      <c r="AE258" s="18" t="s">
        <v>2105</v>
      </c>
      <c r="AF258" s="51" t="s">
        <v>2025</v>
      </c>
      <c r="AG258" s="18" t="s">
        <v>2086</v>
      </c>
      <c r="AH258" s="19">
        <v>262.99</v>
      </c>
      <c r="AI258" s="18" t="s">
        <v>2087</v>
      </c>
      <c r="AJ258" s="18" t="s">
        <v>2121</v>
      </c>
      <c r="AK258" s="18" t="s">
        <v>2317</v>
      </c>
      <c r="AL258" s="18" t="s">
        <v>2149</v>
      </c>
      <c r="AM258" s="18" t="s">
        <v>2318</v>
      </c>
      <c r="AN258" s="18" t="s">
        <v>2092</v>
      </c>
      <c r="AO258" s="18" t="s">
        <v>2076</v>
      </c>
      <c r="AP258" s="18" t="s">
        <v>2076</v>
      </c>
      <c r="AQ258" s="18" t="s">
        <v>2076</v>
      </c>
      <c r="AR258" s="18" t="s">
        <v>2076</v>
      </c>
      <c r="AS258" s="18" t="s">
        <v>2076</v>
      </c>
      <c r="AT258" s="18" t="s">
        <v>2076</v>
      </c>
      <c r="AU258" s="18">
        <f>COUNTIF(Offers!$B$14:$B$2024,A258)</f>
        <v>1</v>
      </c>
      <c r="AV258" s="19">
        <f>_xlfn.MINIFS(Offers!$Q$14:$Q$2024,Offers!$B$14:$B$2024,A258)</f>
        <v>241.99</v>
      </c>
      <c r="AW258" s="18">
        <f>COUNTIFS(Offers!$B$14:$B$2024,A258,Offers!$L$14:$L$2024,"&lt;&gt;New")</f>
        <v>0</v>
      </c>
    </row>
    <row r="259" spans="1:49" ht="15.75" customHeight="1" x14ac:dyDescent="0.35">
      <c r="A259" s="45" t="s">
        <v>3403</v>
      </c>
      <c r="B259" s="45" t="s">
        <v>376</v>
      </c>
      <c r="C259" s="45" t="s">
        <v>6</v>
      </c>
      <c r="D259" s="45" t="s">
        <v>2094</v>
      </c>
      <c r="E259" s="46" t="s">
        <v>384</v>
      </c>
      <c r="F259" s="47">
        <v>270.99</v>
      </c>
      <c r="G259" s="45" t="s">
        <v>3404</v>
      </c>
      <c r="H259" s="45" t="s">
        <v>53</v>
      </c>
      <c r="I259" s="45" t="s">
        <v>2290</v>
      </c>
      <c r="J259" s="45" t="s">
        <v>2076</v>
      </c>
      <c r="K259" s="45" t="s">
        <v>2076</v>
      </c>
      <c r="L259" s="45" t="s">
        <v>2076</v>
      </c>
      <c r="M259" s="45" t="s">
        <v>2076</v>
      </c>
      <c r="N259" s="45" t="s">
        <v>2113</v>
      </c>
      <c r="O259" s="45" t="s">
        <v>2076</v>
      </c>
      <c r="P259" s="45">
        <v>5</v>
      </c>
      <c r="Q259" s="48">
        <v>6</v>
      </c>
      <c r="R259" s="45" t="s">
        <v>3405</v>
      </c>
      <c r="S259" s="45" t="s">
        <v>2175</v>
      </c>
      <c r="T259" t="s">
        <v>2080</v>
      </c>
      <c r="U259">
        <v>60</v>
      </c>
      <c r="V259" s="49">
        <v>307.99</v>
      </c>
      <c r="W259" t="s">
        <v>2144</v>
      </c>
      <c r="X259" t="s">
        <v>2076</v>
      </c>
      <c r="Y259" t="s">
        <v>2076</v>
      </c>
      <c r="Z259" t="s">
        <v>2076</v>
      </c>
      <c r="AA259" t="s">
        <v>2076</v>
      </c>
      <c r="AB259" s="18" t="s">
        <v>3406</v>
      </c>
      <c r="AC259" s="18" t="s">
        <v>3407</v>
      </c>
      <c r="AD259" s="18" t="s">
        <v>2224</v>
      </c>
      <c r="AE259" s="18" t="s">
        <v>2085</v>
      </c>
      <c r="AF259" s="54" t="s">
        <v>2027</v>
      </c>
      <c r="AG259" s="18" t="s">
        <v>2086</v>
      </c>
      <c r="AH259" s="19">
        <v>307.99</v>
      </c>
      <c r="AI259" s="18" t="s">
        <v>2087</v>
      </c>
      <c r="AJ259" s="18" t="s">
        <v>2121</v>
      </c>
      <c r="AK259" s="18" t="s">
        <v>2181</v>
      </c>
      <c r="AL259" s="18" t="s">
        <v>2182</v>
      </c>
      <c r="AM259" s="18" t="s">
        <v>2161</v>
      </c>
      <c r="AN259" s="18" t="s">
        <v>2092</v>
      </c>
      <c r="AO259" s="18" t="s">
        <v>2076</v>
      </c>
      <c r="AP259" s="18" t="s">
        <v>2076</v>
      </c>
      <c r="AQ259" s="18" t="s">
        <v>2076</v>
      </c>
      <c r="AR259" s="18" t="s">
        <v>2076</v>
      </c>
      <c r="AS259" s="18" t="s">
        <v>2076</v>
      </c>
      <c r="AT259" s="18" t="s">
        <v>2076</v>
      </c>
      <c r="AU259" s="18">
        <f>COUNTIF(Offers!$B$14:$B$2024,A259)</f>
        <v>1</v>
      </c>
      <c r="AV259" s="19">
        <f>_xlfn.MINIFS(Offers!$Q$14:$Q$2024,Offers!$B$14:$B$2024,A259)</f>
        <v>270.99</v>
      </c>
      <c r="AW259" s="18">
        <f>COUNTIFS(Offers!$B$14:$B$2024,A259,Offers!$L$14:$L$2024,"&lt;&gt;New")</f>
        <v>0</v>
      </c>
    </row>
    <row r="260" spans="1:49" ht="15.75" customHeight="1" x14ac:dyDescent="0.35">
      <c r="A260" s="45" t="s">
        <v>3408</v>
      </c>
      <c r="B260" s="45" t="s">
        <v>376</v>
      </c>
      <c r="C260" s="45" t="s">
        <v>6</v>
      </c>
      <c r="D260" s="45" t="s">
        <v>2073</v>
      </c>
      <c r="E260" s="46" t="s">
        <v>385</v>
      </c>
      <c r="F260" s="47">
        <v>380.99</v>
      </c>
      <c r="G260" s="45" t="s">
        <v>3409</v>
      </c>
      <c r="H260" s="45" t="s">
        <v>53</v>
      </c>
      <c r="I260" s="45" t="s">
        <v>2096</v>
      </c>
      <c r="J260" s="45" t="s">
        <v>2076</v>
      </c>
      <c r="K260" s="45" t="s">
        <v>2076</v>
      </c>
      <c r="L260" s="45" t="s">
        <v>2076</v>
      </c>
      <c r="M260" s="45" t="s">
        <v>2076</v>
      </c>
      <c r="N260" s="45" t="s">
        <v>2184</v>
      </c>
      <c r="O260" s="45" t="s">
        <v>2076</v>
      </c>
      <c r="P260" s="45" t="s">
        <v>2076</v>
      </c>
      <c r="Q260" s="48">
        <v>338</v>
      </c>
      <c r="R260" s="45" t="s">
        <v>3410</v>
      </c>
      <c r="S260" s="45" t="s">
        <v>2186</v>
      </c>
      <c r="T260" t="s">
        <v>2080</v>
      </c>
      <c r="U260">
        <v>60</v>
      </c>
      <c r="V260" s="49">
        <v>422.99</v>
      </c>
      <c r="W260" t="s">
        <v>2376</v>
      </c>
      <c r="X260" t="s">
        <v>2076</v>
      </c>
      <c r="Y260" t="s">
        <v>2076</v>
      </c>
      <c r="Z260" t="s">
        <v>2076</v>
      </c>
      <c r="AA260" t="s">
        <v>2076</v>
      </c>
      <c r="AB260" s="18" t="s">
        <v>3377</v>
      </c>
      <c r="AC260" s="18" t="s">
        <v>2188</v>
      </c>
      <c r="AD260" s="18" t="s">
        <v>2084</v>
      </c>
      <c r="AE260" s="18" t="s">
        <v>2105</v>
      </c>
      <c r="AF260" s="54" t="s">
        <v>2027</v>
      </c>
      <c r="AG260" s="18" t="s">
        <v>2086</v>
      </c>
      <c r="AH260" s="19">
        <v>438.99</v>
      </c>
      <c r="AI260" s="18" t="s">
        <v>2087</v>
      </c>
      <c r="AJ260" s="18" t="s">
        <v>2107</v>
      </c>
      <c r="AK260" s="18" t="s">
        <v>2108</v>
      </c>
      <c r="AL260" s="18" t="s">
        <v>2149</v>
      </c>
      <c r="AM260" s="18" t="s">
        <v>2088</v>
      </c>
      <c r="AN260" s="18" t="s">
        <v>2092</v>
      </c>
      <c r="AO260" s="18" t="s">
        <v>2076</v>
      </c>
      <c r="AP260" s="18" t="s">
        <v>2076</v>
      </c>
      <c r="AQ260" s="18" t="s">
        <v>2076</v>
      </c>
      <c r="AR260" s="18" t="s">
        <v>2076</v>
      </c>
      <c r="AS260" s="18" t="s">
        <v>2076</v>
      </c>
      <c r="AT260" s="18" t="s">
        <v>2076</v>
      </c>
      <c r="AU260" s="18">
        <f>COUNTIF(Offers!$B$14:$B$2024,A260)</f>
        <v>1</v>
      </c>
      <c r="AV260" s="19">
        <f>_xlfn.MINIFS(Offers!$Q$14:$Q$2024,Offers!$B$14:$B$2024,A260)</f>
        <v>380.99</v>
      </c>
      <c r="AW260" s="18">
        <f>COUNTIFS(Offers!$B$14:$B$2024,A260,Offers!$L$14:$L$2024,"&lt;&gt;New")</f>
        <v>0</v>
      </c>
    </row>
    <row r="261" spans="1:49" ht="15.75" customHeight="1" x14ac:dyDescent="0.35">
      <c r="A261" s="45" t="s">
        <v>3411</v>
      </c>
      <c r="B261" s="45" t="s">
        <v>376</v>
      </c>
      <c r="C261" s="45" t="s">
        <v>6</v>
      </c>
      <c r="D261" s="45" t="s">
        <v>2073</v>
      </c>
      <c r="E261" s="46" t="s">
        <v>386</v>
      </c>
      <c r="F261" s="47">
        <v>395.99</v>
      </c>
      <c r="G261" s="45" t="s">
        <v>3412</v>
      </c>
      <c r="H261" s="45" t="s">
        <v>53</v>
      </c>
      <c r="I261" s="45" t="s">
        <v>2290</v>
      </c>
      <c r="J261" s="45" t="s">
        <v>2076</v>
      </c>
      <c r="K261" s="45" t="s">
        <v>2076</v>
      </c>
      <c r="L261" s="45" t="s">
        <v>2076</v>
      </c>
      <c r="M261" s="45" t="s">
        <v>2076</v>
      </c>
      <c r="N261" s="45" t="s">
        <v>2165</v>
      </c>
      <c r="O261" s="45" t="s">
        <v>2076</v>
      </c>
      <c r="P261" s="45">
        <v>21</v>
      </c>
      <c r="Q261" s="48">
        <v>275</v>
      </c>
      <c r="R261" s="45" t="s">
        <v>3413</v>
      </c>
      <c r="S261" s="45" t="s">
        <v>2167</v>
      </c>
      <c r="T261" t="s">
        <v>2080</v>
      </c>
      <c r="U261">
        <v>60</v>
      </c>
      <c r="V261" s="49">
        <v>431.99</v>
      </c>
      <c r="W261" t="s">
        <v>2235</v>
      </c>
      <c r="X261" t="s">
        <v>2076</v>
      </c>
      <c r="Y261" t="s">
        <v>2076</v>
      </c>
      <c r="Z261" t="s">
        <v>2076</v>
      </c>
      <c r="AA261" t="s">
        <v>2076</v>
      </c>
      <c r="AB261" s="18" t="s">
        <v>3414</v>
      </c>
      <c r="AC261" s="18" t="s">
        <v>3415</v>
      </c>
      <c r="AD261" s="18" t="s">
        <v>2171</v>
      </c>
      <c r="AE261" s="18" t="s">
        <v>2105</v>
      </c>
      <c r="AF261" s="53" t="s">
        <v>2026</v>
      </c>
      <c r="AG261" s="18" t="s">
        <v>2086</v>
      </c>
      <c r="AH261" s="19">
        <v>431.99</v>
      </c>
      <c r="AI261" s="18" t="s">
        <v>2087</v>
      </c>
      <c r="AJ261" s="18" t="s">
        <v>2423</v>
      </c>
      <c r="AK261" s="18" t="s">
        <v>2231</v>
      </c>
      <c r="AL261" s="18" t="s">
        <v>2090</v>
      </c>
      <c r="AM261" s="18" t="s">
        <v>2161</v>
      </c>
      <c r="AN261" s="18" t="s">
        <v>2092</v>
      </c>
      <c r="AO261" s="18" t="s">
        <v>2076</v>
      </c>
      <c r="AP261" s="18" t="s">
        <v>2076</v>
      </c>
      <c r="AQ261" s="18" t="s">
        <v>2076</v>
      </c>
      <c r="AR261" s="18" t="s">
        <v>2076</v>
      </c>
      <c r="AS261" s="18" t="s">
        <v>2076</v>
      </c>
      <c r="AT261" s="18" t="s">
        <v>2076</v>
      </c>
      <c r="AU261" s="18">
        <f>COUNTIF(Offers!$B$14:$B$2024,A261)</f>
        <v>1</v>
      </c>
      <c r="AV261" s="19">
        <f>_xlfn.MINIFS(Offers!$Q$14:$Q$2024,Offers!$B$14:$B$2024,A261)</f>
        <v>395.99</v>
      </c>
      <c r="AW261" s="18">
        <f>COUNTIFS(Offers!$B$14:$B$2024,A261,Offers!$L$14:$L$2024,"&lt;&gt;New")</f>
        <v>0</v>
      </c>
    </row>
    <row r="262" spans="1:49" ht="15.75" customHeight="1" x14ac:dyDescent="0.35">
      <c r="A262" s="45" t="s">
        <v>3416</v>
      </c>
      <c r="B262" s="45" t="s">
        <v>376</v>
      </c>
      <c r="C262" s="45" t="s">
        <v>6</v>
      </c>
      <c r="D262" s="45" t="s">
        <v>2073</v>
      </c>
      <c r="E262" s="46" t="s">
        <v>387</v>
      </c>
      <c r="F262" s="47">
        <v>845.99</v>
      </c>
      <c r="G262" s="45" t="s">
        <v>3417</v>
      </c>
      <c r="H262" s="45" t="s">
        <v>53</v>
      </c>
      <c r="I262" s="45" t="s">
        <v>2096</v>
      </c>
      <c r="J262" s="45" t="s">
        <v>2076</v>
      </c>
      <c r="K262" s="45" t="s">
        <v>2076</v>
      </c>
      <c r="L262" s="45" t="s">
        <v>2076</v>
      </c>
      <c r="M262" s="45" t="s">
        <v>2076</v>
      </c>
      <c r="N262" s="45" t="s">
        <v>2191</v>
      </c>
      <c r="O262" s="45" t="s">
        <v>2076</v>
      </c>
      <c r="P262" s="45" t="s">
        <v>2076</v>
      </c>
      <c r="Q262" s="48">
        <v>390</v>
      </c>
      <c r="R262" s="45" t="s">
        <v>3418</v>
      </c>
      <c r="S262" s="45" t="s">
        <v>2193</v>
      </c>
      <c r="T262" t="s">
        <v>2100</v>
      </c>
      <c r="U262">
        <v>60</v>
      </c>
      <c r="V262" s="49">
        <v>921.99</v>
      </c>
      <c r="W262" t="s">
        <v>2498</v>
      </c>
      <c r="X262" t="s">
        <v>2076</v>
      </c>
      <c r="Y262" t="s">
        <v>2076</v>
      </c>
      <c r="Z262" t="s">
        <v>2076</v>
      </c>
      <c r="AA262" t="s">
        <v>2076</v>
      </c>
      <c r="AB262" s="18" t="s">
        <v>3419</v>
      </c>
      <c r="AC262" s="18" t="s">
        <v>3326</v>
      </c>
      <c r="AD262" s="18" t="s">
        <v>2120</v>
      </c>
      <c r="AE262" s="18" t="s">
        <v>2105</v>
      </c>
      <c r="AF262" s="53" t="s">
        <v>2026</v>
      </c>
      <c r="AG262" s="18" t="s">
        <v>2086</v>
      </c>
      <c r="AH262" s="19">
        <v>921.99</v>
      </c>
      <c r="AI262" s="18" t="s">
        <v>2087</v>
      </c>
      <c r="AJ262" s="18" t="s">
        <v>2195</v>
      </c>
      <c r="AK262" s="18" t="s">
        <v>2108</v>
      </c>
      <c r="AL262" s="18" t="s">
        <v>2261</v>
      </c>
      <c r="AM262" s="18" t="s">
        <v>2088</v>
      </c>
      <c r="AN262" s="18" t="s">
        <v>2092</v>
      </c>
      <c r="AO262" s="18" t="s">
        <v>2076</v>
      </c>
      <c r="AP262" s="18" t="s">
        <v>2076</v>
      </c>
      <c r="AQ262" s="18" t="s">
        <v>2076</v>
      </c>
      <c r="AR262" s="18" t="s">
        <v>2076</v>
      </c>
      <c r="AS262" s="18" t="s">
        <v>2076</v>
      </c>
      <c r="AT262" s="18" t="s">
        <v>2076</v>
      </c>
      <c r="AU262" s="18">
        <f>COUNTIF(Offers!$B$14:$B$2024,A262)</f>
        <v>1</v>
      </c>
      <c r="AV262" s="19">
        <f>_xlfn.MINIFS(Offers!$Q$14:$Q$2024,Offers!$B$14:$B$2024,A262)</f>
        <v>845.99</v>
      </c>
      <c r="AW262" s="18">
        <f>COUNTIFS(Offers!$B$14:$B$2024,A262,Offers!$L$14:$L$2024,"&lt;&gt;New")</f>
        <v>0</v>
      </c>
    </row>
    <row r="263" spans="1:49" ht="15.75" customHeight="1" x14ac:dyDescent="0.35">
      <c r="A263" s="56" t="s">
        <v>3420</v>
      </c>
      <c r="B263" s="56" t="s">
        <v>388</v>
      </c>
      <c r="C263" s="56" t="s">
        <v>7</v>
      </c>
      <c r="D263" s="56" t="s">
        <v>391</v>
      </c>
      <c r="E263" s="57" t="s">
        <v>392</v>
      </c>
      <c r="F263" s="58">
        <v>407.99</v>
      </c>
      <c r="G263" s="56" t="s">
        <v>3421</v>
      </c>
      <c r="H263" s="56" t="s">
        <v>53</v>
      </c>
      <c r="I263" s="56" t="s">
        <v>3422</v>
      </c>
      <c r="J263" s="56" t="s">
        <v>3423</v>
      </c>
      <c r="K263" s="56" t="s">
        <v>3424</v>
      </c>
      <c r="L263" s="56" t="s">
        <v>3425</v>
      </c>
      <c r="M263" s="56" t="s">
        <v>3426</v>
      </c>
      <c r="N263" s="56" t="s">
        <v>3427</v>
      </c>
      <c r="O263" s="56" t="s">
        <v>3428</v>
      </c>
      <c r="P263" s="56">
        <v>12</v>
      </c>
      <c r="Q263" s="59">
        <v>1306</v>
      </c>
      <c r="R263" s="56" t="s">
        <v>3429</v>
      </c>
      <c r="S263" s="56" t="s">
        <v>3430</v>
      </c>
      <c r="T263" t="s">
        <v>2080</v>
      </c>
      <c r="U263">
        <v>15</v>
      </c>
      <c r="V263" s="49">
        <v>422.99</v>
      </c>
      <c r="W263" t="s">
        <v>2265</v>
      </c>
      <c r="X263">
        <v>8</v>
      </c>
      <c r="Y263">
        <v>128</v>
      </c>
      <c r="Z263">
        <v>14</v>
      </c>
      <c r="AA263" t="s">
        <v>3431</v>
      </c>
      <c r="AB263" s="24" t="s">
        <v>3432</v>
      </c>
      <c r="AC263" s="24" t="s">
        <v>3433</v>
      </c>
      <c r="AD263" s="24" t="s">
        <v>3434</v>
      </c>
      <c r="AE263" s="24" t="s">
        <v>2085</v>
      </c>
      <c r="AF263" s="55" t="s">
        <v>2023</v>
      </c>
      <c r="AG263" s="24" t="s">
        <v>3435</v>
      </c>
      <c r="AH263" s="25">
        <v>443.99</v>
      </c>
      <c r="AI263" s="24" t="s">
        <v>2087</v>
      </c>
      <c r="AJ263" s="24" t="s">
        <v>2076</v>
      </c>
      <c r="AK263" s="24" t="s">
        <v>2076</v>
      </c>
      <c r="AL263" s="24" t="s">
        <v>2076</v>
      </c>
      <c r="AM263" s="24" t="s">
        <v>2076</v>
      </c>
      <c r="AN263" s="24" t="s">
        <v>2076</v>
      </c>
      <c r="AO263" s="24">
        <v>60</v>
      </c>
      <c r="AP263" s="24" t="s">
        <v>2076</v>
      </c>
      <c r="AQ263" s="24" t="s">
        <v>2076</v>
      </c>
      <c r="AR263" s="24" t="s">
        <v>2076</v>
      </c>
      <c r="AS263" s="24" t="s">
        <v>2076</v>
      </c>
      <c r="AT263" s="24" t="s">
        <v>2076</v>
      </c>
      <c r="AU263" s="24">
        <f>COUNTIF(Offers!$B$14:$B$2024,A263)</f>
        <v>1</v>
      </c>
      <c r="AV263" s="25">
        <f>_xlfn.MINIFS(Offers!$Q$14:$Q$2024,Offers!$B$14:$B$2024,A263)</f>
        <v>407.99</v>
      </c>
      <c r="AW263" s="24">
        <f>COUNTIFS(Offers!$B$14:$B$2024,A263,Offers!$L$14:$L$2024,"&lt;&gt;New")</f>
        <v>0</v>
      </c>
    </row>
    <row r="264" spans="1:49" ht="15.75" customHeight="1" x14ac:dyDescent="0.35">
      <c r="A264" s="56" t="s">
        <v>3436</v>
      </c>
      <c r="B264" s="56" t="s">
        <v>388</v>
      </c>
      <c r="C264" s="56" t="s">
        <v>7</v>
      </c>
      <c r="D264" s="56" t="s">
        <v>391</v>
      </c>
      <c r="E264" s="57" t="s">
        <v>393</v>
      </c>
      <c r="F264" s="58">
        <v>473.99</v>
      </c>
      <c r="G264" s="56" t="s">
        <v>3437</v>
      </c>
      <c r="H264" s="56" t="s">
        <v>53</v>
      </c>
      <c r="I264" s="56" t="s">
        <v>3438</v>
      </c>
      <c r="J264" s="56" t="s">
        <v>3439</v>
      </c>
      <c r="K264" s="56" t="s">
        <v>3440</v>
      </c>
      <c r="L264" s="56" t="s">
        <v>3425</v>
      </c>
      <c r="M264" s="56" t="s">
        <v>3441</v>
      </c>
      <c r="N264" s="56" t="s">
        <v>3442</v>
      </c>
      <c r="O264" s="56" t="s">
        <v>3443</v>
      </c>
      <c r="P264" s="56">
        <v>7</v>
      </c>
      <c r="Q264" s="59">
        <v>1706</v>
      </c>
      <c r="R264" s="56" t="s">
        <v>3444</v>
      </c>
      <c r="S264" s="56" t="s">
        <v>3445</v>
      </c>
      <c r="T264" t="s">
        <v>2080</v>
      </c>
      <c r="U264">
        <v>15</v>
      </c>
      <c r="V264" s="49">
        <v>534.99</v>
      </c>
      <c r="W264" t="s">
        <v>2918</v>
      </c>
      <c r="X264">
        <v>8</v>
      </c>
      <c r="Y264">
        <v>256</v>
      </c>
      <c r="Z264">
        <v>15.6</v>
      </c>
      <c r="AA264" t="s">
        <v>3446</v>
      </c>
      <c r="AB264" s="24" t="s">
        <v>3447</v>
      </c>
      <c r="AC264" s="24" t="s">
        <v>3448</v>
      </c>
      <c r="AD264" s="24" t="s">
        <v>3449</v>
      </c>
      <c r="AE264" s="24" t="s">
        <v>2085</v>
      </c>
      <c r="AF264" s="55" t="s">
        <v>2023</v>
      </c>
      <c r="AG264" s="24" t="s">
        <v>3435</v>
      </c>
      <c r="AH264" s="25">
        <v>534.99</v>
      </c>
      <c r="AI264" s="24" t="s">
        <v>2087</v>
      </c>
      <c r="AJ264" s="24" t="s">
        <v>2076</v>
      </c>
      <c r="AK264" s="24" t="s">
        <v>2076</v>
      </c>
      <c r="AL264" s="24" t="s">
        <v>2076</v>
      </c>
      <c r="AM264" s="24" t="s">
        <v>2076</v>
      </c>
      <c r="AN264" s="24" t="s">
        <v>2076</v>
      </c>
      <c r="AO264" s="24">
        <v>60</v>
      </c>
      <c r="AP264" s="24" t="s">
        <v>2076</v>
      </c>
      <c r="AQ264" s="24" t="s">
        <v>2076</v>
      </c>
      <c r="AR264" s="24" t="s">
        <v>2076</v>
      </c>
      <c r="AS264" s="24" t="s">
        <v>2076</v>
      </c>
      <c r="AT264" s="24" t="s">
        <v>2076</v>
      </c>
      <c r="AU264" s="24">
        <f>COUNTIF(Offers!$B$14:$B$2024,A264)</f>
        <v>1</v>
      </c>
      <c r="AV264" s="25">
        <f>_xlfn.MINIFS(Offers!$Q$14:$Q$2024,Offers!$B$14:$B$2024,A264)</f>
        <v>473.99</v>
      </c>
      <c r="AW264" s="24">
        <f>COUNTIFS(Offers!$B$14:$B$2024,A264,Offers!$L$14:$L$2024,"&lt;&gt;New")</f>
        <v>0</v>
      </c>
    </row>
    <row r="265" spans="1:49" ht="15.75" customHeight="1" x14ac:dyDescent="0.35">
      <c r="A265" s="56" t="s">
        <v>3450</v>
      </c>
      <c r="B265" s="56" t="s">
        <v>388</v>
      </c>
      <c r="C265" s="56" t="s">
        <v>7</v>
      </c>
      <c r="D265" s="56" t="s">
        <v>391</v>
      </c>
      <c r="E265" s="57" t="s">
        <v>394</v>
      </c>
      <c r="F265" s="58">
        <v>901.99</v>
      </c>
      <c r="G265" s="56" t="s">
        <v>3451</v>
      </c>
      <c r="H265" s="56" t="s">
        <v>3452</v>
      </c>
      <c r="I265" s="56" t="s">
        <v>3453</v>
      </c>
      <c r="J265" s="56" t="s">
        <v>3454</v>
      </c>
      <c r="K265" s="56" t="s">
        <v>3455</v>
      </c>
      <c r="L265" s="56" t="s">
        <v>3456</v>
      </c>
      <c r="M265" s="56" t="s">
        <v>3457</v>
      </c>
      <c r="N265" s="56" t="s">
        <v>3458</v>
      </c>
      <c r="O265" s="56" t="s">
        <v>3459</v>
      </c>
      <c r="P265" s="56">
        <v>18</v>
      </c>
      <c r="Q265" s="59">
        <v>1393</v>
      </c>
      <c r="R265" s="56" t="s">
        <v>3460</v>
      </c>
      <c r="S265" s="56" t="s">
        <v>3461</v>
      </c>
      <c r="T265" t="s">
        <v>2080</v>
      </c>
      <c r="U265">
        <v>15</v>
      </c>
      <c r="V265" s="49">
        <v>1000.99</v>
      </c>
      <c r="W265" t="s">
        <v>2465</v>
      </c>
      <c r="X265">
        <v>16</v>
      </c>
      <c r="Y265">
        <v>512</v>
      </c>
      <c r="Z265">
        <v>14</v>
      </c>
      <c r="AA265" t="s">
        <v>3446</v>
      </c>
      <c r="AB265" s="24" t="s">
        <v>3462</v>
      </c>
      <c r="AC265" s="24" t="s">
        <v>3463</v>
      </c>
      <c r="AD265" s="24" t="s">
        <v>3464</v>
      </c>
      <c r="AE265" s="24" t="s">
        <v>2105</v>
      </c>
      <c r="AF265" s="52" t="s">
        <v>2024</v>
      </c>
      <c r="AG265" s="24" t="s">
        <v>3435</v>
      </c>
      <c r="AH265" s="25">
        <v>1017.99</v>
      </c>
      <c r="AI265" s="24" t="s">
        <v>2087</v>
      </c>
      <c r="AJ265" s="24" t="s">
        <v>2076</v>
      </c>
      <c r="AK265" s="24" t="s">
        <v>2076</v>
      </c>
      <c r="AL265" s="24" t="s">
        <v>2076</v>
      </c>
      <c r="AM265" s="24" t="s">
        <v>2076</v>
      </c>
      <c r="AN265" s="24" t="s">
        <v>2076</v>
      </c>
      <c r="AO265" s="24">
        <v>60</v>
      </c>
      <c r="AP265" s="24" t="s">
        <v>2076</v>
      </c>
      <c r="AQ265" s="24" t="s">
        <v>2076</v>
      </c>
      <c r="AR265" s="24" t="s">
        <v>2076</v>
      </c>
      <c r="AS265" s="24" t="s">
        <v>2076</v>
      </c>
      <c r="AT265" s="24" t="s">
        <v>2076</v>
      </c>
      <c r="AU265" s="24">
        <f>COUNTIF(Offers!$B$14:$B$2024,A265)</f>
        <v>1</v>
      </c>
      <c r="AV265" s="25">
        <f>_xlfn.MINIFS(Offers!$Q$14:$Q$2024,Offers!$B$14:$B$2024,A265)</f>
        <v>901.99</v>
      </c>
      <c r="AW265" s="24">
        <f>COUNTIFS(Offers!$B$14:$B$2024,A265,Offers!$L$14:$L$2024,"&lt;&gt;New")</f>
        <v>0</v>
      </c>
    </row>
    <row r="266" spans="1:49" ht="15.75" customHeight="1" x14ac:dyDescent="0.35">
      <c r="A266" s="56" t="s">
        <v>3465</v>
      </c>
      <c r="B266" s="56" t="s">
        <v>388</v>
      </c>
      <c r="C266" s="56" t="s">
        <v>7</v>
      </c>
      <c r="D266" s="56" t="s">
        <v>391</v>
      </c>
      <c r="E266" s="57" t="s">
        <v>395</v>
      </c>
      <c r="F266" s="58">
        <v>1690.99</v>
      </c>
      <c r="G266" s="56" t="s">
        <v>3466</v>
      </c>
      <c r="H266" s="56" t="s">
        <v>1345</v>
      </c>
      <c r="I266" s="56" t="s">
        <v>3467</v>
      </c>
      <c r="J266" s="56" t="s">
        <v>3468</v>
      </c>
      <c r="K266" s="56" t="s">
        <v>3469</v>
      </c>
      <c r="L266" s="56" t="s">
        <v>3470</v>
      </c>
      <c r="M266" s="56" t="s">
        <v>3471</v>
      </c>
      <c r="N266" s="56" t="s">
        <v>3442</v>
      </c>
      <c r="O266" s="56" t="s">
        <v>3443</v>
      </c>
      <c r="P266" s="56">
        <v>13</v>
      </c>
      <c r="Q266" s="59">
        <v>1341</v>
      </c>
      <c r="R266" s="56" t="s">
        <v>3472</v>
      </c>
      <c r="S266" s="56" t="s">
        <v>3473</v>
      </c>
      <c r="T266" t="s">
        <v>2080</v>
      </c>
      <c r="U266">
        <v>15</v>
      </c>
      <c r="V266" s="49">
        <v>1894.99</v>
      </c>
      <c r="W266" t="s">
        <v>2208</v>
      </c>
      <c r="X266">
        <v>16</v>
      </c>
      <c r="Y266">
        <v>1024</v>
      </c>
      <c r="Z266">
        <v>14</v>
      </c>
      <c r="AA266" t="s">
        <v>3431</v>
      </c>
      <c r="AB266" s="24" t="s">
        <v>3474</v>
      </c>
      <c r="AC266" s="24" t="s">
        <v>3475</v>
      </c>
      <c r="AD266" s="24" t="s">
        <v>3476</v>
      </c>
      <c r="AE266" s="24" t="s">
        <v>2085</v>
      </c>
      <c r="AF266" s="53" t="s">
        <v>2026</v>
      </c>
      <c r="AG266" s="24" t="s">
        <v>3435</v>
      </c>
      <c r="AH266" s="25">
        <v>1941.99</v>
      </c>
      <c r="AI266" s="24" t="s">
        <v>2087</v>
      </c>
      <c r="AJ266" s="24" t="s">
        <v>2076</v>
      </c>
      <c r="AK266" s="24" t="s">
        <v>2076</v>
      </c>
      <c r="AL266" s="24" t="s">
        <v>2076</v>
      </c>
      <c r="AM266" s="24" t="s">
        <v>2076</v>
      </c>
      <c r="AN266" s="24" t="s">
        <v>2076</v>
      </c>
      <c r="AO266" s="24">
        <v>60</v>
      </c>
      <c r="AP266" s="24" t="s">
        <v>2076</v>
      </c>
      <c r="AQ266" s="24" t="s">
        <v>2076</v>
      </c>
      <c r="AR266" s="24" t="s">
        <v>2076</v>
      </c>
      <c r="AS266" s="24" t="s">
        <v>2076</v>
      </c>
      <c r="AT266" s="24" t="s">
        <v>2076</v>
      </c>
      <c r="AU266" s="24">
        <f>COUNTIF(Offers!$B$14:$B$2024,A266)</f>
        <v>1</v>
      </c>
      <c r="AV266" s="25">
        <f>_xlfn.MINIFS(Offers!$Q$14:$Q$2024,Offers!$B$14:$B$2024,A266)</f>
        <v>1690.99</v>
      </c>
      <c r="AW266" s="24">
        <f>COUNTIFS(Offers!$B$14:$B$2024,A266,Offers!$L$14:$L$2024,"&lt;&gt;New")</f>
        <v>0</v>
      </c>
    </row>
    <row r="267" spans="1:49" ht="15.75" customHeight="1" x14ac:dyDescent="0.35">
      <c r="A267" s="56" t="s">
        <v>3477</v>
      </c>
      <c r="B267" s="56" t="s">
        <v>388</v>
      </c>
      <c r="C267" s="56" t="s">
        <v>7</v>
      </c>
      <c r="D267" s="56" t="s">
        <v>391</v>
      </c>
      <c r="E267" s="57" t="s">
        <v>396</v>
      </c>
      <c r="F267" s="58">
        <v>1733.99</v>
      </c>
      <c r="G267" s="56" t="s">
        <v>3478</v>
      </c>
      <c r="H267" s="56" t="s">
        <v>1345</v>
      </c>
      <c r="I267" s="56" t="s">
        <v>3479</v>
      </c>
      <c r="J267" s="56" t="s">
        <v>3468</v>
      </c>
      <c r="K267" s="56" t="s">
        <v>3469</v>
      </c>
      <c r="L267" s="56" t="s">
        <v>3480</v>
      </c>
      <c r="M267" s="56" t="s">
        <v>3471</v>
      </c>
      <c r="N267" s="56" t="s">
        <v>3442</v>
      </c>
      <c r="O267" s="56" t="s">
        <v>3443</v>
      </c>
      <c r="P267" s="56">
        <v>13</v>
      </c>
      <c r="Q267" s="59">
        <v>1193</v>
      </c>
      <c r="R267" s="56" t="s">
        <v>3481</v>
      </c>
      <c r="S267" s="56" t="s">
        <v>3482</v>
      </c>
      <c r="T267" t="s">
        <v>2080</v>
      </c>
      <c r="U267">
        <v>15</v>
      </c>
      <c r="V267" s="49">
        <v>1989.99</v>
      </c>
      <c r="W267" t="s">
        <v>2144</v>
      </c>
      <c r="X267">
        <v>16</v>
      </c>
      <c r="Y267">
        <v>1024</v>
      </c>
      <c r="Z267">
        <v>13.3</v>
      </c>
      <c r="AA267" t="s">
        <v>3446</v>
      </c>
      <c r="AB267" s="24" t="s">
        <v>3483</v>
      </c>
      <c r="AC267" s="24" t="s">
        <v>3484</v>
      </c>
      <c r="AD267" s="24" t="s">
        <v>3485</v>
      </c>
      <c r="AE267" s="24" t="s">
        <v>2085</v>
      </c>
      <c r="AF267" s="54" t="s">
        <v>2027</v>
      </c>
      <c r="AG267" s="24" t="s">
        <v>3435</v>
      </c>
      <c r="AH267" s="25">
        <v>1989.99</v>
      </c>
      <c r="AI267" s="24" t="s">
        <v>2087</v>
      </c>
      <c r="AJ267" s="24" t="s">
        <v>2076</v>
      </c>
      <c r="AK267" s="24" t="s">
        <v>2076</v>
      </c>
      <c r="AL267" s="24" t="s">
        <v>2076</v>
      </c>
      <c r="AM267" s="24" t="s">
        <v>2076</v>
      </c>
      <c r="AN267" s="24" t="s">
        <v>2076</v>
      </c>
      <c r="AO267" s="24">
        <v>90</v>
      </c>
      <c r="AP267" s="24" t="s">
        <v>2076</v>
      </c>
      <c r="AQ267" s="24" t="s">
        <v>2076</v>
      </c>
      <c r="AR267" s="24" t="s">
        <v>2076</v>
      </c>
      <c r="AS267" s="24" t="s">
        <v>2076</v>
      </c>
      <c r="AT267" s="24" t="s">
        <v>2076</v>
      </c>
      <c r="AU267" s="24">
        <f>COUNTIF(Offers!$B$14:$B$2024,A267)</f>
        <v>1</v>
      </c>
      <c r="AV267" s="25">
        <f>_xlfn.MINIFS(Offers!$Q$14:$Q$2024,Offers!$B$14:$B$2024,A267)</f>
        <v>1733.99</v>
      </c>
      <c r="AW267" s="24">
        <f>COUNTIFS(Offers!$B$14:$B$2024,A267,Offers!$L$14:$L$2024,"&lt;&gt;New")</f>
        <v>0</v>
      </c>
    </row>
    <row r="268" spans="1:49" ht="15.75" customHeight="1" x14ac:dyDescent="0.35">
      <c r="A268" s="56" t="s">
        <v>3486</v>
      </c>
      <c r="B268" s="56" t="s">
        <v>388</v>
      </c>
      <c r="C268" s="56" t="s">
        <v>7</v>
      </c>
      <c r="D268" s="56" t="s">
        <v>391</v>
      </c>
      <c r="E268" s="57" t="s">
        <v>397</v>
      </c>
      <c r="F268" s="58">
        <v>2021.99</v>
      </c>
      <c r="G268" s="56" t="s">
        <v>3487</v>
      </c>
      <c r="H268" s="56" t="s">
        <v>53</v>
      </c>
      <c r="I268" s="56" t="s">
        <v>3479</v>
      </c>
      <c r="J268" s="56" t="s">
        <v>3488</v>
      </c>
      <c r="K268" s="56" t="s">
        <v>3489</v>
      </c>
      <c r="L268" s="56" t="s">
        <v>3490</v>
      </c>
      <c r="M268" s="56" t="s">
        <v>3491</v>
      </c>
      <c r="N268" s="56" t="s">
        <v>3427</v>
      </c>
      <c r="O268" s="56" t="s">
        <v>3443</v>
      </c>
      <c r="P268" s="56">
        <v>8</v>
      </c>
      <c r="Q268" s="59">
        <v>2245</v>
      </c>
      <c r="R268" s="56" t="s">
        <v>3492</v>
      </c>
      <c r="S268" s="56" t="s">
        <v>3493</v>
      </c>
      <c r="T268" t="s">
        <v>2080</v>
      </c>
      <c r="U268">
        <v>15</v>
      </c>
      <c r="V268" s="49">
        <v>2204.9899999999998</v>
      </c>
      <c r="W268" t="s">
        <v>2208</v>
      </c>
      <c r="X268">
        <v>32</v>
      </c>
      <c r="Y268">
        <v>2048</v>
      </c>
      <c r="Z268">
        <v>16</v>
      </c>
      <c r="AA268" t="s">
        <v>3446</v>
      </c>
      <c r="AB268" s="24" t="s">
        <v>3462</v>
      </c>
      <c r="AC268" s="24" t="s">
        <v>3494</v>
      </c>
      <c r="AD268" s="24" t="s">
        <v>3495</v>
      </c>
      <c r="AE268" s="24" t="s">
        <v>2085</v>
      </c>
      <c r="AF268" s="51" t="s">
        <v>2025</v>
      </c>
      <c r="AG268" s="24" t="s">
        <v>3435</v>
      </c>
      <c r="AH268" s="25">
        <v>2263.9899999999998</v>
      </c>
      <c r="AI268" s="24" t="s">
        <v>2087</v>
      </c>
      <c r="AJ268" s="24" t="s">
        <v>2076</v>
      </c>
      <c r="AK268" s="24" t="s">
        <v>2076</v>
      </c>
      <c r="AL268" s="24" t="s">
        <v>2076</v>
      </c>
      <c r="AM268" s="24" t="s">
        <v>2076</v>
      </c>
      <c r="AN268" s="24" t="s">
        <v>2076</v>
      </c>
      <c r="AO268" s="24">
        <v>120</v>
      </c>
      <c r="AP268" s="24" t="s">
        <v>2076</v>
      </c>
      <c r="AQ268" s="24" t="s">
        <v>2076</v>
      </c>
      <c r="AR268" s="24" t="s">
        <v>2076</v>
      </c>
      <c r="AS268" s="24" t="s">
        <v>2076</v>
      </c>
      <c r="AT268" s="24" t="s">
        <v>2076</v>
      </c>
      <c r="AU268" s="24">
        <f>COUNTIF(Offers!$B$14:$B$2024,A268)</f>
        <v>1</v>
      </c>
      <c r="AV268" s="25">
        <f>_xlfn.MINIFS(Offers!$Q$14:$Q$2024,Offers!$B$14:$B$2024,A268)</f>
        <v>2021.99</v>
      </c>
      <c r="AW268" s="24">
        <f>COUNTIFS(Offers!$B$14:$B$2024,A268,Offers!$L$14:$L$2024,"&lt;&gt;New")</f>
        <v>0</v>
      </c>
    </row>
    <row r="269" spans="1:49" ht="15.75" customHeight="1" x14ac:dyDescent="0.35">
      <c r="A269" s="56" t="s">
        <v>3496</v>
      </c>
      <c r="B269" s="56" t="s">
        <v>388</v>
      </c>
      <c r="C269" s="56" t="s">
        <v>7</v>
      </c>
      <c r="D269" s="56" t="s">
        <v>391</v>
      </c>
      <c r="E269" s="57" t="s">
        <v>398</v>
      </c>
      <c r="F269" s="58">
        <v>2315.9899999999998</v>
      </c>
      <c r="G269" s="56" t="s">
        <v>3497</v>
      </c>
      <c r="H269" s="56" t="s">
        <v>3452</v>
      </c>
      <c r="I269" s="56" t="s">
        <v>3498</v>
      </c>
      <c r="J269" s="56" t="s">
        <v>3468</v>
      </c>
      <c r="K269" s="56" t="s">
        <v>3499</v>
      </c>
      <c r="L269" s="56" t="s">
        <v>3425</v>
      </c>
      <c r="M269" s="56" t="s">
        <v>3457</v>
      </c>
      <c r="N269" s="56" t="s">
        <v>3427</v>
      </c>
      <c r="O269" s="56" t="s">
        <v>3459</v>
      </c>
      <c r="P269" s="56">
        <v>9</v>
      </c>
      <c r="Q269" s="59">
        <v>2291</v>
      </c>
      <c r="R269" s="56" t="s">
        <v>3500</v>
      </c>
      <c r="S269" s="56" t="s">
        <v>3501</v>
      </c>
      <c r="T269" t="s">
        <v>2080</v>
      </c>
      <c r="U269">
        <v>15</v>
      </c>
      <c r="V269" s="49">
        <v>2447.9899999999998</v>
      </c>
      <c r="W269" t="s">
        <v>2371</v>
      </c>
      <c r="X269">
        <v>32</v>
      </c>
      <c r="Y269">
        <v>2048</v>
      </c>
      <c r="Z269">
        <v>16</v>
      </c>
      <c r="AA269" t="s">
        <v>3446</v>
      </c>
      <c r="AB269" s="24" t="s">
        <v>3502</v>
      </c>
      <c r="AC269" s="24" t="s">
        <v>3503</v>
      </c>
      <c r="AD269" s="24" t="s">
        <v>3504</v>
      </c>
      <c r="AE269" s="24" t="s">
        <v>2085</v>
      </c>
      <c r="AF269" s="53" t="s">
        <v>2026</v>
      </c>
      <c r="AG269" s="24" t="s">
        <v>3435</v>
      </c>
      <c r="AH269" s="25">
        <v>2447.9899999999998</v>
      </c>
      <c r="AI269" s="24" t="s">
        <v>2087</v>
      </c>
      <c r="AJ269" s="24" t="s">
        <v>2076</v>
      </c>
      <c r="AK269" s="24" t="s">
        <v>2076</v>
      </c>
      <c r="AL269" s="24" t="s">
        <v>2076</v>
      </c>
      <c r="AM269" s="24" t="s">
        <v>2076</v>
      </c>
      <c r="AN269" s="24" t="s">
        <v>2076</v>
      </c>
      <c r="AO269" s="24">
        <v>60</v>
      </c>
      <c r="AP269" s="24" t="s">
        <v>2076</v>
      </c>
      <c r="AQ269" s="24" t="s">
        <v>2076</v>
      </c>
      <c r="AR269" s="24" t="s">
        <v>2076</v>
      </c>
      <c r="AS269" s="24" t="s">
        <v>2076</v>
      </c>
      <c r="AT269" s="24" t="s">
        <v>2076</v>
      </c>
      <c r="AU269" s="24">
        <f>COUNTIF(Offers!$B$14:$B$2024,A269)</f>
        <v>1</v>
      </c>
      <c r="AV269" s="25">
        <f>_xlfn.MINIFS(Offers!$Q$14:$Q$2024,Offers!$B$14:$B$2024,A269)</f>
        <v>2315.9899999999998</v>
      </c>
      <c r="AW269" s="24">
        <f>COUNTIFS(Offers!$B$14:$B$2024,A269,Offers!$L$14:$L$2024,"&lt;&gt;New")</f>
        <v>0</v>
      </c>
    </row>
    <row r="270" spans="1:49" ht="15.75" customHeight="1" x14ac:dyDescent="0.35">
      <c r="A270" s="56" t="s">
        <v>3505</v>
      </c>
      <c r="B270" s="56" t="s">
        <v>388</v>
      </c>
      <c r="C270" s="56" t="s">
        <v>7</v>
      </c>
      <c r="D270" s="56" t="s">
        <v>391</v>
      </c>
      <c r="E270" s="57" t="s">
        <v>399</v>
      </c>
      <c r="F270" s="58">
        <v>2528.9899999999998</v>
      </c>
      <c r="G270" s="56" t="s">
        <v>3506</v>
      </c>
      <c r="H270" s="56" t="s">
        <v>1345</v>
      </c>
      <c r="I270" s="56" t="s">
        <v>3507</v>
      </c>
      <c r="J270" s="56" t="s">
        <v>3468</v>
      </c>
      <c r="K270" s="56" t="s">
        <v>3469</v>
      </c>
      <c r="L270" s="56" t="s">
        <v>3508</v>
      </c>
      <c r="M270" s="56" t="s">
        <v>3509</v>
      </c>
      <c r="N270" s="56" t="s">
        <v>3442</v>
      </c>
      <c r="O270" s="56" t="s">
        <v>3443</v>
      </c>
      <c r="P270" s="56">
        <v>8</v>
      </c>
      <c r="Q270" s="59">
        <v>1818</v>
      </c>
      <c r="R270" s="56" t="s">
        <v>3510</v>
      </c>
      <c r="S270" s="56" t="s">
        <v>3511</v>
      </c>
      <c r="T270" t="s">
        <v>2080</v>
      </c>
      <c r="U270">
        <v>15</v>
      </c>
      <c r="V270" s="49">
        <v>2898.99</v>
      </c>
      <c r="W270" t="s">
        <v>2176</v>
      </c>
      <c r="X270">
        <v>32</v>
      </c>
      <c r="Y270">
        <v>2048</v>
      </c>
      <c r="Z270">
        <v>14</v>
      </c>
      <c r="AA270" t="s">
        <v>3431</v>
      </c>
      <c r="AB270" s="24" t="s">
        <v>3512</v>
      </c>
      <c r="AC270" s="24" t="s">
        <v>3513</v>
      </c>
      <c r="AD270" s="24" t="s">
        <v>3514</v>
      </c>
      <c r="AE270" s="24" t="s">
        <v>2085</v>
      </c>
      <c r="AF270" s="53" t="s">
        <v>2026</v>
      </c>
      <c r="AG270" s="24" t="s">
        <v>3435</v>
      </c>
      <c r="AH270" s="25">
        <v>2898.99</v>
      </c>
      <c r="AI270" s="24" t="s">
        <v>2087</v>
      </c>
      <c r="AJ270" s="24" t="s">
        <v>2076</v>
      </c>
      <c r="AK270" s="24" t="s">
        <v>2076</v>
      </c>
      <c r="AL270" s="24" t="s">
        <v>2076</v>
      </c>
      <c r="AM270" s="24" t="s">
        <v>2076</v>
      </c>
      <c r="AN270" s="24" t="s">
        <v>2076</v>
      </c>
      <c r="AO270" s="24">
        <v>120</v>
      </c>
      <c r="AP270" s="24" t="s">
        <v>2076</v>
      </c>
      <c r="AQ270" s="24" t="s">
        <v>2076</v>
      </c>
      <c r="AR270" s="24" t="s">
        <v>2076</v>
      </c>
      <c r="AS270" s="24" t="s">
        <v>2076</v>
      </c>
      <c r="AT270" s="24" t="s">
        <v>2076</v>
      </c>
      <c r="AU270" s="24">
        <f>COUNTIF(Offers!$B$14:$B$2024,A270)</f>
        <v>1</v>
      </c>
      <c r="AV270" s="25">
        <f>_xlfn.MINIFS(Offers!$Q$14:$Q$2024,Offers!$B$14:$B$2024,A270)</f>
        <v>2528.9899999999998</v>
      </c>
      <c r="AW270" s="24">
        <f>COUNTIFS(Offers!$B$14:$B$2024,A270,Offers!$L$14:$L$2024,"&lt;&gt;New")</f>
        <v>0</v>
      </c>
    </row>
    <row r="271" spans="1:49" ht="15.75" customHeight="1" x14ac:dyDescent="0.35">
      <c r="A271" s="56" t="s">
        <v>3515</v>
      </c>
      <c r="B271" s="56" t="s">
        <v>388</v>
      </c>
      <c r="C271" s="56" t="s">
        <v>7</v>
      </c>
      <c r="D271" s="56" t="s">
        <v>391</v>
      </c>
      <c r="E271" s="57" t="s">
        <v>400</v>
      </c>
      <c r="F271" s="58">
        <v>2684.99</v>
      </c>
      <c r="G271" s="56" t="s">
        <v>3516</v>
      </c>
      <c r="H271" s="56" t="s">
        <v>3517</v>
      </c>
      <c r="I271" s="56" t="s">
        <v>3518</v>
      </c>
      <c r="J271" s="56" t="s">
        <v>3519</v>
      </c>
      <c r="K271" s="56" t="s">
        <v>3520</v>
      </c>
      <c r="L271" s="56" t="s">
        <v>3521</v>
      </c>
      <c r="M271" s="56" t="s">
        <v>3441</v>
      </c>
      <c r="N271" s="56" t="s">
        <v>3522</v>
      </c>
      <c r="O271" s="56" t="s">
        <v>3459</v>
      </c>
      <c r="P271" s="56">
        <v>9</v>
      </c>
      <c r="Q271" s="59">
        <v>2494</v>
      </c>
      <c r="R271" s="56" t="s">
        <v>3523</v>
      </c>
      <c r="S271" s="56" t="s">
        <v>3524</v>
      </c>
      <c r="T271" t="s">
        <v>2080</v>
      </c>
      <c r="U271">
        <v>15</v>
      </c>
      <c r="V271" s="49">
        <v>2774.99</v>
      </c>
      <c r="W271" t="s">
        <v>2187</v>
      </c>
      <c r="X271">
        <v>32</v>
      </c>
      <c r="Y271">
        <v>2048</v>
      </c>
      <c r="Z271">
        <v>16</v>
      </c>
      <c r="AA271" t="s">
        <v>3431</v>
      </c>
      <c r="AB271" s="24" t="s">
        <v>3525</v>
      </c>
      <c r="AC271" s="24" t="s">
        <v>3526</v>
      </c>
      <c r="AD271" s="24" t="s">
        <v>3527</v>
      </c>
      <c r="AE271" s="24" t="s">
        <v>2105</v>
      </c>
      <c r="AF271" s="53" t="s">
        <v>2026</v>
      </c>
      <c r="AG271" s="24" t="s">
        <v>3435</v>
      </c>
      <c r="AH271" s="25">
        <v>2774.99</v>
      </c>
      <c r="AI271" s="24" t="s">
        <v>2087</v>
      </c>
      <c r="AJ271" s="24" t="s">
        <v>2076</v>
      </c>
      <c r="AK271" s="24" t="s">
        <v>2076</v>
      </c>
      <c r="AL271" s="24" t="s">
        <v>2076</v>
      </c>
      <c r="AM271" s="24" t="s">
        <v>2076</v>
      </c>
      <c r="AN271" s="24" t="s">
        <v>2076</v>
      </c>
      <c r="AO271" s="24">
        <v>60</v>
      </c>
      <c r="AP271" s="24" t="s">
        <v>2076</v>
      </c>
      <c r="AQ271" s="24" t="s">
        <v>2076</v>
      </c>
      <c r="AR271" s="24" t="s">
        <v>2076</v>
      </c>
      <c r="AS271" s="24" t="s">
        <v>2076</v>
      </c>
      <c r="AT271" s="24" t="s">
        <v>2076</v>
      </c>
      <c r="AU271" s="24">
        <f>COUNTIF(Offers!$B$14:$B$2024,A271)</f>
        <v>1</v>
      </c>
      <c r="AV271" s="25">
        <f>_xlfn.MINIFS(Offers!$Q$14:$Q$2024,Offers!$B$14:$B$2024,A271)</f>
        <v>2684.99</v>
      </c>
      <c r="AW271" s="24">
        <f>COUNTIFS(Offers!$B$14:$B$2024,A271,Offers!$L$14:$L$2024,"&lt;&gt;New")</f>
        <v>0</v>
      </c>
    </row>
    <row r="272" spans="1:49" ht="15.75" customHeight="1" x14ac:dyDescent="0.35">
      <c r="A272" s="56" t="s">
        <v>3528</v>
      </c>
      <c r="B272" s="56" t="s">
        <v>388</v>
      </c>
      <c r="C272" s="56" t="s">
        <v>7</v>
      </c>
      <c r="D272" s="56" t="s">
        <v>391</v>
      </c>
      <c r="E272" s="57" t="s">
        <v>401</v>
      </c>
      <c r="F272" s="58">
        <v>2857.99</v>
      </c>
      <c r="G272" s="56" t="s">
        <v>3529</v>
      </c>
      <c r="H272" s="56" t="s">
        <v>53</v>
      </c>
      <c r="I272" s="56" t="s">
        <v>3467</v>
      </c>
      <c r="J272" s="56" t="s">
        <v>3488</v>
      </c>
      <c r="K272" s="56" t="s">
        <v>3530</v>
      </c>
      <c r="L272" s="56" t="s">
        <v>3531</v>
      </c>
      <c r="M272" s="56" t="s">
        <v>3532</v>
      </c>
      <c r="N272" s="56" t="s">
        <v>3533</v>
      </c>
      <c r="O272" s="56" t="s">
        <v>3443</v>
      </c>
      <c r="P272" s="56">
        <v>5</v>
      </c>
      <c r="Q272" s="59">
        <v>3228</v>
      </c>
      <c r="R272" s="56" t="s">
        <v>3534</v>
      </c>
      <c r="S272" s="56" t="s">
        <v>3535</v>
      </c>
      <c r="T272" t="s">
        <v>2080</v>
      </c>
      <c r="U272">
        <v>15</v>
      </c>
      <c r="V272" s="49">
        <v>2958.99</v>
      </c>
      <c r="W272" t="s">
        <v>2741</v>
      </c>
      <c r="X272">
        <v>32</v>
      </c>
      <c r="Y272">
        <v>2048</v>
      </c>
      <c r="Z272">
        <v>17.3</v>
      </c>
      <c r="AA272" t="s">
        <v>3446</v>
      </c>
      <c r="AB272" s="24" t="s">
        <v>3432</v>
      </c>
      <c r="AC272" s="24" t="s">
        <v>3536</v>
      </c>
      <c r="AD272" s="24" t="s">
        <v>3495</v>
      </c>
      <c r="AE272" s="24" t="s">
        <v>2085</v>
      </c>
      <c r="AF272" s="53" t="s">
        <v>2026</v>
      </c>
      <c r="AG272" s="24" t="s">
        <v>3435</v>
      </c>
      <c r="AH272" s="25">
        <v>3014.99</v>
      </c>
      <c r="AI272" s="24" t="s">
        <v>2087</v>
      </c>
      <c r="AJ272" s="24" t="s">
        <v>2076</v>
      </c>
      <c r="AK272" s="24" t="s">
        <v>2076</v>
      </c>
      <c r="AL272" s="24" t="s">
        <v>2076</v>
      </c>
      <c r="AM272" s="24" t="s">
        <v>2076</v>
      </c>
      <c r="AN272" s="24" t="s">
        <v>2076</v>
      </c>
      <c r="AO272" s="24">
        <v>240</v>
      </c>
      <c r="AP272" s="24" t="s">
        <v>2076</v>
      </c>
      <c r="AQ272" s="24" t="s">
        <v>2076</v>
      </c>
      <c r="AR272" s="24" t="s">
        <v>2076</v>
      </c>
      <c r="AS272" s="24" t="s">
        <v>2076</v>
      </c>
      <c r="AT272" s="24" t="s">
        <v>2076</v>
      </c>
      <c r="AU272" s="24">
        <f>COUNTIF(Offers!$B$14:$B$2024,A272)</f>
        <v>1</v>
      </c>
      <c r="AV272" s="25">
        <f>_xlfn.MINIFS(Offers!$Q$14:$Q$2024,Offers!$B$14:$B$2024,A272)</f>
        <v>2857.99</v>
      </c>
      <c r="AW272" s="24">
        <f>COUNTIFS(Offers!$B$14:$B$2024,A272,Offers!$L$14:$L$2024,"&lt;&gt;New")</f>
        <v>0</v>
      </c>
    </row>
    <row r="273" spans="1:49" ht="15.75" customHeight="1" x14ac:dyDescent="0.35">
      <c r="A273" s="56" t="s">
        <v>3537</v>
      </c>
      <c r="B273" s="56" t="s">
        <v>402</v>
      </c>
      <c r="C273" s="56" t="s">
        <v>7</v>
      </c>
      <c r="D273" s="56" t="s">
        <v>391</v>
      </c>
      <c r="E273" s="57" t="s">
        <v>405</v>
      </c>
      <c r="F273" s="58">
        <v>469.99</v>
      </c>
      <c r="G273" s="56" t="s">
        <v>3538</v>
      </c>
      <c r="H273" s="56" t="s">
        <v>53</v>
      </c>
      <c r="I273" s="56" t="s">
        <v>3479</v>
      </c>
      <c r="J273" s="56" t="s">
        <v>3423</v>
      </c>
      <c r="K273" s="56" t="s">
        <v>3424</v>
      </c>
      <c r="L273" s="56" t="s">
        <v>3425</v>
      </c>
      <c r="M273" s="56" t="s">
        <v>3441</v>
      </c>
      <c r="N273" s="56" t="s">
        <v>3427</v>
      </c>
      <c r="O273" s="56" t="s">
        <v>3428</v>
      </c>
      <c r="P273" s="56">
        <v>9</v>
      </c>
      <c r="Q273" s="59">
        <v>1367</v>
      </c>
      <c r="R273" s="56" t="s">
        <v>3539</v>
      </c>
      <c r="S273" s="56" t="s">
        <v>3430</v>
      </c>
      <c r="T273" t="s">
        <v>2080</v>
      </c>
      <c r="U273">
        <v>30</v>
      </c>
      <c r="V273" s="49">
        <v>512.99</v>
      </c>
      <c r="W273" t="s">
        <v>2333</v>
      </c>
      <c r="X273">
        <v>8</v>
      </c>
      <c r="Y273">
        <v>128</v>
      </c>
      <c r="Z273">
        <v>14</v>
      </c>
      <c r="AA273" t="s">
        <v>3446</v>
      </c>
      <c r="AB273" s="24" t="s">
        <v>3540</v>
      </c>
      <c r="AC273" s="24" t="s">
        <v>3541</v>
      </c>
      <c r="AD273" s="24" t="s">
        <v>3542</v>
      </c>
      <c r="AE273" s="24" t="s">
        <v>2085</v>
      </c>
      <c r="AF273" s="55" t="s">
        <v>2023</v>
      </c>
      <c r="AG273" s="24" t="s">
        <v>3435</v>
      </c>
      <c r="AH273" s="25">
        <v>528.99</v>
      </c>
      <c r="AI273" s="24" t="s">
        <v>2087</v>
      </c>
      <c r="AJ273" s="24" t="s">
        <v>2076</v>
      </c>
      <c r="AK273" s="24" t="s">
        <v>2076</v>
      </c>
      <c r="AL273" s="24" t="s">
        <v>2076</v>
      </c>
      <c r="AM273" s="24" t="s">
        <v>2076</v>
      </c>
      <c r="AN273" s="24" t="s">
        <v>2076</v>
      </c>
      <c r="AO273" s="24">
        <v>60</v>
      </c>
      <c r="AP273" s="24" t="s">
        <v>2076</v>
      </c>
      <c r="AQ273" s="24" t="s">
        <v>2076</v>
      </c>
      <c r="AR273" s="24" t="s">
        <v>2076</v>
      </c>
      <c r="AS273" s="24" t="s">
        <v>2076</v>
      </c>
      <c r="AT273" s="24" t="s">
        <v>2076</v>
      </c>
      <c r="AU273" s="24">
        <f>COUNTIF(Offers!$B$14:$B$2024,A273)</f>
        <v>3</v>
      </c>
      <c r="AV273" s="25">
        <f>_xlfn.MINIFS(Offers!$Q$14:$Q$2024,Offers!$B$14:$B$2024,A273)</f>
        <v>389.99</v>
      </c>
      <c r="AW273" s="24">
        <f>COUNTIFS(Offers!$B$14:$B$2024,A273,Offers!$L$14:$L$2024,"&lt;&gt;New")</f>
        <v>2</v>
      </c>
    </row>
    <row r="274" spans="1:49" ht="15.75" customHeight="1" x14ac:dyDescent="0.35">
      <c r="A274" s="56" t="s">
        <v>3543</v>
      </c>
      <c r="B274" s="56" t="s">
        <v>402</v>
      </c>
      <c r="C274" s="56" t="s">
        <v>7</v>
      </c>
      <c r="D274" s="56" t="s">
        <v>391</v>
      </c>
      <c r="E274" s="57" t="s">
        <v>406</v>
      </c>
      <c r="F274" s="58">
        <v>572.99</v>
      </c>
      <c r="G274" s="56" t="s">
        <v>3544</v>
      </c>
      <c r="H274" s="56" t="s">
        <v>1345</v>
      </c>
      <c r="I274" s="56" t="s">
        <v>3467</v>
      </c>
      <c r="J274" s="56" t="s">
        <v>3439</v>
      </c>
      <c r="K274" s="56" t="s">
        <v>3440</v>
      </c>
      <c r="L274" s="56" t="s">
        <v>3425</v>
      </c>
      <c r="M274" s="56" t="s">
        <v>3441</v>
      </c>
      <c r="N274" s="56" t="s">
        <v>3442</v>
      </c>
      <c r="O274" s="56" t="s">
        <v>3443</v>
      </c>
      <c r="P274" s="56">
        <v>8</v>
      </c>
      <c r="Q274" s="59">
        <v>1606</v>
      </c>
      <c r="R274" s="56" t="s">
        <v>3545</v>
      </c>
      <c r="S274" s="56" t="s">
        <v>3445</v>
      </c>
      <c r="T274" t="s">
        <v>2080</v>
      </c>
      <c r="U274">
        <v>30</v>
      </c>
      <c r="V274" s="49">
        <v>612.99</v>
      </c>
      <c r="W274" t="s">
        <v>2404</v>
      </c>
      <c r="X274">
        <v>16</v>
      </c>
      <c r="Y274">
        <v>512</v>
      </c>
      <c r="Z274">
        <v>15.6</v>
      </c>
      <c r="AA274" t="s">
        <v>3446</v>
      </c>
      <c r="AB274" s="24" t="s">
        <v>3546</v>
      </c>
      <c r="AC274" s="24" t="s">
        <v>3547</v>
      </c>
      <c r="AD274" s="24" t="s">
        <v>3548</v>
      </c>
      <c r="AE274" s="24" t="s">
        <v>2105</v>
      </c>
      <c r="AF274" s="55" t="s">
        <v>2023</v>
      </c>
      <c r="AG274" s="24" t="s">
        <v>3435</v>
      </c>
      <c r="AH274" s="25">
        <v>626.99</v>
      </c>
      <c r="AI274" s="24" t="s">
        <v>2087</v>
      </c>
      <c r="AJ274" s="24" t="s">
        <v>2076</v>
      </c>
      <c r="AK274" s="24" t="s">
        <v>2076</v>
      </c>
      <c r="AL274" s="24" t="s">
        <v>2076</v>
      </c>
      <c r="AM274" s="24" t="s">
        <v>2076</v>
      </c>
      <c r="AN274" s="24" t="s">
        <v>2076</v>
      </c>
      <c r="AO274" s="24">
        <v>60</v>
      </c>
      <c r="AP274" s="24" t="s">
        <v>2076</v>
      </c>
      <c r="AQ274" s="24" t="s">
        <v>2076</v>
      </c>
      <c r="AR274" s="24" t="s">
        <v>2076</v>
      </c>
      <c r="AS274" s="24" t="s">
        <v>2076</v>
      </c>
      <c r="AT274" s="24" t="s">
        <v>2076</v>
      </c>
      <c r="AU274" s="24">
        <f>COUNTIF(Offers!$B$14:$B$2024,A274)</f>
        <v>2</v>
      </c>
      <c r="AV274" s="25">
        <f>_xlfn.MINIFS(Offers!$Q$14:$Q$2024,Offers!$B$14:$B$2024,A274)</f>
        <v>442.99</v>
      </c>
      <c r="AW274" s="24">
        <f>COUNTIFS(Offers!$B$14:$B$2024,A274,Offers!$L$14:$L$2024,"&lt;&gt;New")</f>
        <v>1</v>
      </c>
    </row>
    <row r="275" spans="1:49" ht="15.75" customHeight="1" x14ac:dyDescent="0.35">
      <c r="A275" s="56" t="s">
        <v>3549</v>
      </c>
      <c r="B275" s="56" t="s">
        <v>402</v>
      </c>
      <c r="C275" s="56" t="s">
        <v>7</v>
      </c>
      <c r="D275" s="56" t="s">
        <v>391</v>
      </c>
      <c r="E275" s="57" t="s">
        <v>407</v>
      </c>
      <c r="F275" s="58">
        <v>760.99</v>
      </c>
      <c r="G275" s="56" t="s">
        <v>3550</v>
      </c>
      <c r="H275" s="56" t="s">
        <v>1345</v>
      </c>
      <c r="I275" s="56" t="s">
        <v>3422</v>
      </c>
      <c r="J275" s="56" t="s">
        <v>3439</v>
      </c>
      <c r="K275" s="56" t="s">
        <v>3440</v>
      </c>
      <c r="L275" s="56" t="s">
        <v>3425</v>
      </c>
      <c r="M275" s="56" t="s">
        <v>3441</v>
      </c>
      <c r="N275" s="56" t="s">
        <v>3442</v>
      </c>
      <c r="O275" s="56" t="s">
        <v>3443</v>
      </c>
      <c r="P275" s="56">
        <v>11</v>
      </c>
      <c r="Q275" s="59">
        <v>1488</v>
      </c>
      <c r="R275" s="56" t="s">
        <v>3551</v>
      </c>
      <c r="S275" s="56" t="s">
        <v>3552</v>
      </c>
      <c r="T275" t="s">
        <v>2080</v>
      </c>
      <c r="U275">
        <v>30</v>
      </c>
      <c r="V275" s="49">
        <v>804.99</v>
      </c>
      <c r="W275" t="s">
        <v>2415</v>
      </c>
      <c r="X275">
        <v>16</v>
      </c>
      <c r="Y275">
        <v>512</v>
      </c>
      <c r="Z275">
        <v>14</v>
      </c>
      <c r="AA275" t="s">
        <v>3446</v>
      </c>
      <c r="AB275" s="24" t="s">
        <v>3553</v>
      </c>
      <c r="AC275" s="24" t="s">
        <v>3554</v>
      </c>
      <c r="AD275" s="24" t="s">
        <v>3548</v>
      </c>
      <c r="AE275" s="24" t="s">
        <v>2085</v>
      </c>
      <c r="AF275" s="52" t="s">
        <v>2024</v>
      </c>
      <c r="AG275" s="24" t="s">
        <v>3435</v>
      </c>
      <c r="AH275" s="25">
        <v>804.99</v>
      </c>
      <c r="AI275" s="24" t="s">
        <v>2087</v>
      </c>
      <c r="AJ275" s="24" t="s">
        <v>2076</v>
      </c>
      <c r="AK275" s="24" t="s">
        <v>2076</v>
      </c>
      <c r="AL275" s="24" t="s">
        <v>2076</v>
      </c>
      <c r="AM275" s="24" t="s">
        <v>2076</v>
      </c>
      <c r="AN275" s="24" t="s">
        <v>2076</v>
      </c>
      <c r="AO275" s="24">
        <v>60</v>
      </c>
      <c r="AP275" s="24" t="s">
        <v>2076</v>
      </c>
      <c r="AQ275" s="24" t="s">
        <v>2076</v>
      </c>
      <c r="AR275" s="24" t="s">
        <v>2076</v>
      </c>
      <c r="AS275" s="24" t="s">
        <v>2076</v>
      </c>
      <c r="AT275" s="24" t="s">
        <v>2076</v>
      </c>
      <c r="AU275" s="24">
        <f>COUNTIF(Offers!$B$14:$B$2024,A275)</f>
        <v>2</v>
      </c>
      <c r="AV275" s="25">
        <f>_xlfn.MINIFS(Offers!$Q$14:$Q$2024,Offers!$B$14:$B$2024,A275)</f>
        <v>613.99</v>
      </c>
      <c r="AW275" s="24">
        <f>COUNTIFS(Offers!$B$14:$B$2024,A275,Offers!$L$14:$L$2024,"&lt;&gt;New")</f>
        <v>1</v>
      </c>
    </row>
    <row r="276" spans="1:49" ht="15.75" customHeight="1" x14ac:dyDescent="0.35">
      <c r="A276" s="56" t="s">
        <v>3555</v>
      </c>
      <c r="B276" s="56" t="s">
        <v>402</v>
      </c>
      <c r="C276" s="56" t="s">
        <v>7</v>
      </c>
      <c r="D276" s="56" t="s">
        <v>391</v>
      </c>
      <c r="E276" s="57" t="s">
        <v>408</v>
      </c>
      <c r="F276" s="58">
        <v>1462.99</v>
      </c>
      <c r="G276" s="56" t="s">
        <v>3556</v>
      </c>
      <c r="H276" s="56" t="s">
        <v>53</v>
      </c>
      <c r="I276" s="56" t="s">
        <v>3507</v>
      </c>
      <c r="J276" s="56" t="s">
        <v>3557</v>
      </c>
      <c r="K276" s="56" t="s">
        <v>3558</v>
      </c>
      <c r="L276" s="56" t="s">
        <v>3480</v>
      </c>
      <c r="M276" s="56" t="s">
        <v>3471</v>
      </c>
      <c r="N276" s="56" t="s">
        <v>3442</v>
      </c>
      <c r="O276" s="56" t="s">
        <v>3443</v>
      </c>
      <c r="P276" s="56">
        <v>13</v>
      </c>
      <c r="Q276" s="59">
        <v>1179</v>
      </c>
      <c r="R276" s="56" t="s">
        <v>3559</v>
      </c>
      <c r="S276" s="56" t="s">
        <v>3482</v>
      </c>
      <c r="T276" t="s">
        <v>2080</v>
      </c>
      <c r="U276">
        <v>30</v>
      </c>
      <c r="V276" s="49">
        <v>1615.99</v>
      </c>
      <c r="W276" t="s">
        <v>2514</v>
      </c>
      <c r="X276">
        <v>16</v>
      </c>
      <c r="Y276">
        <v>1024</v>
      </c>
      <c r="Z276">
        <v>13.3</v>
      </c>
      <c r="AA276" t="s">
        <v>3446</v>
      </c>
      <c r="AB276" s="24" t="s">
        <v>3560</v>
      </c>
      <c r="AC276" s="24" t="s">
        <v>3561</v>
      </c>
      <c r="AD276" s="24" t="s">
        <v>3562</v>
      </c>
      <c r="AE276" s="24" t="s">
        <v>2105</v>
      </c>
      <c r="AF276" s="54" t="s">
        <v>2027</v>
      </c>
      <c r="AG276" s="24" t="s">
        <v>3435</v>
      </c>
      <c r="AH276" s="25">
        <v>1658.99</v>
      </c>
      <c r="AI276" s="24" t="s">
        <v>2087</v>
      </c>
      <c r="AJ276" s="24" t="s">
        <v>2076</v>
      </c>
      <c r="AK276" s="24" t="s">
        <v>2076</v>
      </c>
      <c r="AL276" s="24" t="s">
        <v>2076</v>
      </c>
      <c r="AM276" s="24" t="s">
        <v>2076</v>
      </c>
      <c r="AN276" s="24" t="s">
        <v>2076</v>
      </c>
      <c r="AO276" s="24">
        <v>90</v>
      </c>
      <c r="AP276" s="24" t="s">
        <v>2076</v>
      </c>
      <c r="AQ276" s="24" t="s">
        <v>2076</v>
      </c>
      <c r="AR276" s="24" t="s">
        <v>2076</v>
      </c>
      <c r="AS276" s="24" t="s">
        <v>2076</v>
      </c>
      <c r="AT276" s="24" t="s">
        <v>2076</v>
      </c>
      <c r="AU276" s="24">
        <f>COUNTIF(Offers!$B$14:$B$2024,A276)</f>
        <v>2</v>
      </c>
      <c r="AV276" s="25">
        <f>_xlfn.MINIFS(Offers!$Q$14:$Q$2024,Offers!$B$14:$B$2024,A276)</f>
        <v>1168.99</v>
      </c>
      <c r="AW276" s="24">
        <f>COUNTIFS(Offers!$B$14:$B$2024,A276,Offers!$L$14:$L$2024,"&lt;&gt;New")</f>
        <v>1</v>
      </c>
    </row>
    <row r="277" spans="1:49" ht="15.75" customHeight="1" x14ac:dyDescent="0.35">
      <c r="A277" s="56" t="s">
        <v>3563</v>
      </c>
      <c r="B277" s="56" t="s">
        <v>402</v>
      </c>
      <c r="C277" s="56" t="s">
        <v>7</v>
      </c>
      <c r="D277" s="56" t="s">
        <v>391</v>
      </c>
      <c r="E277" s="57" t="s">
        <v>409</v>
      </c>
      <c r="F277" s="58">
        <v>1598.99</v>
      </c>
      <c r="G277" s="56" t="s">
        <v>3564</v>
      </c>
      <c r="H277" s="56" t="s">
        <v>53</v>
      </c>
      <c r="I277" s="56" t="s">
        <v>3467</v>
      </c>
      <c r="J277" s="56" t="s">
        <v>3454</v>
      </c>
      <c r="K277" s="56" t="s">
        <v>3455</v>
      </c>
      <c r="L277" s="56" t="s">
        <v>3425</v>
      </c>
      <c r="M277" s="56" t="s">
        <v>3457</v>
      </c>
      <c r="N277" s="56" t="s">
        <v>3458</v>
      </c>
      <c r="O277" s="56" t="s">
        <v>3443</v>
      </c>
      <c r="P277" s="56">
        <v>10</v>
      </c>
      <c r="Q277" s="59">
        <v>1720</v>
      </c>
      <c r="R277" s="56" t="s">
        <v>3565</v>
      </c>
      <c r="S277" s="56" t="s">
        <v>3566</v>
      </c>
      <c r="T277" t="s">
        <v>2080</v>
      </c>
      <c r="U277">
        <v>30</v>
      </c>
      <c r="V277" s="49">
        <v>1778.99</v>
      </c>
      <c r="W277" t="s">
        <v>2580</v>
      </c>
      <c r="X277">
        <v>16</v>
      </c>
      <c r="Y277">
        <v>1024</v>
      </c>
      <c r="Z277">
        <v>15.6</v>
      </c>
      <c r="AA277" t="s">
        <v>3446</v>
      </c>
      <c r="AB277" s="24" t="s">
        <v>3567</v>
      </c>
      <c r="AC277" s="24" t="s">
        <v>3568</v>
      </c>
      <c r="AD277" s="24" t="s">
        <v>3476</v>
      </c>
      <c r="AE277" s="24" t="s">
        <v>2085</v>
      </c>
      <c r="AF277" s="51" t="s">
        <v>2025</v>
      </c>
      <c r="AG277" s="24" t="s">
        <v>3435</v>
      </c>
      <c r="AH277" s="25">
        <v>1875.99</v>
      </c>
      <c r="AI277" s="24" t="s">
        <v>2087</v>
      </c>
      <c r="AJ277" s="24" t="s">
        <v>2076</v>
      </c>
      <c r="AK277" s="24" t="s">
        <v>2076</v>
      </c>
      <c r="AL277" s="24" t="s">
        <v>2076</v>
      </c>
      <c r="AM277" s="24" t="s">
        <v>2076</v>
      </c>
      <c r="AN277" s="24" t="s">
        <v>2076</v>
      </c>
      <c r="AO277" s="24">
        <v>60</v>
      </c>
      <c r="AP277" s="24" t="s">
        <v>2076</v>
      </c>
      <c r="AQ277" s="24" t="s">
        <v>2076</v>
      </c>
      <c r="AR277" s="24" t="s">
        <v>2076</v>
      </c>
      <c r="AS277" s="24" t="s">
        <v>2076</v>
      </c>
      <c r="AT277" s="24" t="s">
        <v>2076</v>
      </c>
      <c r="AU277" s="24">
        <f>COUNTIF(Offers!$B$14:$B$2024,A277)</f>
        <v>2</v>
      </c>
      <c r="AV277" s="25">
        <f>_xlfn.MINIFS(Offers!$Q$14:$Q$2024,Offers!$B$14:$B$2024,A277)</f>
        <v>1369.99</v>
      </c>
      <c r="AW277" s="24">
        <f>COUNTIFS(Offers!$B$14:$B$2024,A277,Offers!$L$14:$L$2024,"&lt;&gt;New")</f>
        <v>1</v>
      </c>
    </row>
    <row r="278" spans="1:49" ht="15.75" customHeight="1" x14ac:dyDescent="0.35">
      <c r="A278" s="56" t="s">
        <v>3569</v>
      </c>
      <c r="B278" s="56" t="s">
        <v>402</v>
      </c>
      <c r="C278" s="56" t="s">
        <v>7</v>
      </c>
      <c r="D278" s="56" t="s">
        <v>391</v>
      </c>
      <c r="E278" s="57" t="s">
        <v>410</v>
      </c>
      <c r="F278" s="58">
        <v>1656.99</v>
      </c>
      <c r="G278" s="56" t="s">
        <v>3570</v>
      </c>
      <c r="H278" s="56" t="s">
        <v>3452</v>
      </c>
      <c r="I278" s="56" t="s">
        <v>3571</v>
      </c>
      <c r="J278" s="56" t="s">
        <v>3572</v>
      </c>
      <c r="K278" s="56" t="s">
        <v>3573</v>
      </c>
      <c r="L278" s="56" t="s">
        <v>3574</v>
      </c>
      <c r="M278" s="56" t="s">
        <v>3471</v>
      </c>
      <c r="N278" s="56" t="s">
        <v>3458</v>
      </c>
      <c r="O278" s="56" t="s">
        <v>3459</v>
      </c>
      <c r="P278" s="56">
        <v>17</v>
      </c>
      <c r="Q278" s="59">
        <v>1176</v>
      </c>
      <c r="R278" s="56" t="s">
        <v>3575</v>
      </c>
      <c r="S278" s="56" t="s">
        <v>3461</v>
      </c>
      <c r="T278" t="s">
        <v>2100</v>
      </c>
      <c r="U278">
        <v>30</v>
      </c>
      <c r="V278" s="49">
        <v>1779.99</v>
      </c>
      <c r="W278" t="s">
        <v>2241</v>
      </c>
      <c r="X278">
        <v>16</v>
      </c>
      <c r="Y278">
        <v>1024</v>
      </c>
      <c r="Z278">
        <v>14</v>
      </c>
      <c r="AA278" t="s">
        <v>3446</v>
      </c>
      <c r="AB278" s="24" t="s">
        <v>3576</v>
      </c>
      <c r="AC278" s="24" t="s">
        <v>3577</v>
      </c>
      <c r="AD278" s="24" t="s">
        <v>3578</v>
      </c>
      <c r="AE278" s="24" t="s">
        <v>2085</v>
      </c>
      <c r="AF278" s="51" t="s">
        <v>2025</v>
      </c>
      <c r="AG278" s="24" t="s">
        <v>3435</v>
      </c>
      <c r="AH278" s="25">
        <v>1873.99</v>
      </c>
      <c r="AI278" s="24" t="s">
        <v>2087</v>
      </c>
      <c r="AJ278" s="24" t="s">
        <v>2076</v>
      </c>
      <c r="AK278" s="24" t="s">
        <v>2076</v>
      </c>
      <c r="AL278" s="24" t="s">
        <v>2076</v>
      </c>
      <c r="AM278" s="24" t="s">
        <v>2076</v>
      </c>
      <c r="AN278" s="24" t="s">
        <v>2076</v>
      </c>
      <c r="AO278" s="24">
        <v>60</v>
      </c>
      <c r="AP278" s="24" t="s">
        <v>2076</v>
      </c>
      <c r="AQ278" s="24" t="s">
        <v>2076</v>
      </c>
      <c r="AR278" s="24" t="s">
        <v>2076</v>
      </c>
      <c r="AS278" s="24" t="s">
        <v>2076</v>
      </c>
      <c r="AT278" s="24" t="s">
        <v>2076</v>
      </c>
      <c r="AU278" s="24">
        <f>COUNTIF(Offers!$B$14:$B$2024,A278)</f>
        <v>1</v>
      </c>
      <c r="AV278" s="25">
        <f>_xlfn.MINIFS(Offers!$Q$14:$Q$2024,Offers!$B$14:$B$2024,A278)</f>
        <v>1656.99</v>
      </c>
      <c r="AW278" s="24">
        <f>COUNTIFS(Offers!$B$14:$B$2024,A278,Offers!$L$14:$L$2024,"&lt;&gt;New")</f>
        <v>0</v>
      </c>
    </row>
    <row r="279" spans="1:49" ht="15.75" customHeight="1" x14ac:dyDescent="0.35">
      <c r="A279" s="56" t="s">
        <v>3579</v>
      </c>
      <c r="B279" s="56" t="s">
        <v>402</v>
      </c>
      <c r="C279" s="56" t="s">
        <v>7</v>
      </c>
      <c r="D279" s="56" t="s">
        <v>391</v>
      </c>
      <c r="E279" s="57" t="s">
        <v>411</v>
      </c>
      <c r="F279" s="58">
        <v>1668.99</v>
      </c>
      <c r="G279" s="56" t="s">
        <v>3580</v>
      </c>
      <c r="H279" s="56" t="s">
        <v>3517</v>
      </c>
      <c r="I279" s="56" t="s">
        <v>3581</v>
      </c>
      <c r="J279" s="56" t="s">
        <v>3439</v>
      </c>
      <c r="K279" s="56" t="s">
        <v>3440</v>
      </c>
      <c r="L279" s="56" t="s">
        <v>3521</v>
      </c>
      <c r="M279" s="56" t="s">
        <v>3441</v>
      </c>
      <c r="N279" s="56" t="s">
        <v>3582</v>
      </c>
      <c r="O279" s="56" t="s">
        <v>3459</v>
      </c>
      <c r="P279" s="56">
        <v>8</v>
      </c>
      <c r="Q279" s="59">
        <v>2808</v>
      </c>
      <c r="R279" s="56" t="s">
        <v>3583</v>
      </c>
      <c r="S279" s="56" t="s">
        <v>3524</v>
      </c>
      <c r="T279" t="s">
        <v>2080</v>
      </c>
      <c r="U279">
        <v>30</v>
      </c>
      <c r="V279" s="49">
        <v>1882.99</v>
      </c>
      <c r="W279" t="s">
        <v>2545</v>
      </c>
      <c r="X279">
        <v>16</v>
      </c>
      <c r="Y279">
        <v>1024</v>
      </c>
      <c r="Z279">
        <v>17.3</v>
      </c>
      <c r="AA279" t="s">
        <v>3431</v>
      </c>
      <c r="AB279" s="24" t="s">
        <v>3540</v>
      </c>
      <c r="AC279" s="24" t="s">
        <v>3584</v>
      </c>
      <c r="AD279" s="24" t="s">
        <v>3562</v>
      </c>
      <c r="AE279" s="24" t="s">
        <v>2105</v>
      </c>
      <c r="AF279" s="51" t="s">
        <v>2025</v>
      </c>
      <c r="AG279" s="24" t="s">
        <v>3435</v>
      </c>
      <c r="AH279" s="25">
        <v>1973.99</v>
      </c>
      <c r="AI279" s="24" t="s">
        <v>2087</v>
      </c>
      <c r="AJ279" s="24" t="s">
        <v>2076</v>
      </c>
      <c r="AK279" s="24" t="s">
        <v>2076</v>
      </c>
      <c r="AL279" s="24" t="s">
        <v>2076</v>
      </c>
      <c r="AM279" s="24" t="s">
        <v>2076</v>
      </c>
      <c r="AN279" s="24" t="s">
        <v>2076</v>
      </c>
      <c r="AO279" s="24">
        <v>60</v>
      </c>
      <c r="AP279" s="24" t="s">
        <v>2076</v>
      </c>
      <c r="AQ279" s="24" t="s">
        <v>2076</v>
      </c>
      <c r="AR279" s="24" t="s">
        <v>2076</v>
      </c>
      <c r="AS279" s="24" t="s">
        <v>2076</v>
      </c>
      <c r="AT279" s="24" t="s">
        <v>2076</v>
      </c>
      <c r="AU279" s="24">
        <f>COUNTIF(Offers!$B$14:$B$2024,A279)</f>
        <v>1</v>
      </c>
      <c r="AV279" s="25">
        <f>_xlfn.MINIFS(Offers!$Q$14:$Q$2024,Offers!$B$14:$B$2024,A279)</f>
        <v>1668.99</v>
      </c>
      <c r="AW279" s="24">
        <f>COUNTIFS(Offers!$B$14:$B$2024,A279,Offers!$L$14:$L$2024,"&lt;&gt;New")</f>
        <v>0</v>
      </c>
    </row>
    <row r="280" spans="1:49" ht="15.75" customHeight="1" x14ac:dyDescent="0.35">
      <c r="A280" s="56" t="s">
        <v>3585</v>
      </c>
      <c r="B280" s="56" t="s">
        <v>402</v>
      </c>
      <c r="C280" s="56" t="s">
        <v>7</v>
      </c>
      <c r="D280" s="56" t="s">
        <v>391</v>
      </c>
      <c r="E280" s="57" t="s">
        <v>412</v>
      </c>
      <c r="F280" s="58">
        <v>2080.9899999999998</v>
      </c>
      <c r="G280" s="56" t="s">
        <v>3586</v>
      </c>
      <c r="H280" s="56" t="s">
        <v>53</v>
      </c>
      <c r="I280" s="56" t="s">
        <v>3422</v>
      </c>
      <c r="J280" s="56" t="s">
        <v>3587</v>
      </c>
      <c r="K280" s="56" t="s">
        <v>3588</v>
      </c>
      <c r="L280" s="56" t="s">
        <v>3508</v>
      </c>
      <c r="M280" s="56" t="s">
        <v>3509</v>
      </c>
      <c r="N280" s="56" t="s">
        <v>3589</v>
      </c>
      <c r="O280" s="56" t="s">
        <v>3443</v>
      </c>
      <c r="P280" s="56">
        <v>10</v>
      </c>
      <c r="Q280" s="59">
        <v>1855</v>
      </c>
      <c r="R280" s="56" t="s">
        <v>3590</v>
      </c>
      <c r="S280" s="56" t="s">
        <v>3511</v>
      </c>
      <c r="T280" t="s">
        <v>2080</v>
      </c>
      <c r="U280">
        <v>30</v>
      </c>
      <c r="V280" s="49">
        <v>2342.9899999999998</v>
      </c>
      <c r="W280" t="s">
        <v>2700</v>
      </c>
      <c r="X280">
        <v>32</v>
      </c>
      <c r="Y280">
        <v>2048</v>
      </c>
      <c r="Z280">
        <v>14</v>
      </c>
      <c r="AA280" t="s">
        <v>3431</v>
      </c>
      <c r="AB280" s="24" t="s">
        <v>3591</v>
      </c>
      <c r="AC280" s="24" t="s">
        <v>3592</v>
      </c>
      <c r="AD280" s="24" t="s">
        <v>3593</v>
      </c>
      <c r="AE280" s="24" t="s">
        <v>2085</v>
      </c>
      <c r="AF280" s="53" t="s">
        <v>2026</v>
      </c>
      <c r="AG280" s="24" t="s">
        <v>3435</v>
      </c>
      <c r="AH280" s="25">
        <v>2475.9899999999998</v>
      </c>
      <c r="AI280" s="24" t="s">
        <v>2087</v>
      </c>
      <c r="AJ280" s="24" t="s">
        <v>2076</v>
      </c>
      <c r="AK280" s="24" t="s">
        <v>2076</v>
      </c>
      <c r="AL280" s="24" t="s">
        <v>2076</v>
      </c>
      <c r="AM280" s="24" t="s">
        <v>2076</v>
      </c>
      <c r="AN280" s="24" t="s">
        <v>2076</v>
      </c>
      <c r="AO280" s="24">
        <v>120</v>
      </c>
      <c r="AP280" s="24" t="s">
        <v>2076</v>
      </c>
      <c r="AQ280" s="24" t="s">
        <v>2076</v>
      </c>
      <c r="AR280" s="24" t="s">
        <v>2076</v>
      </c>
      <c r="AS280" s="24" t="s">
        <v>2076</v>
      </c>
      <c r="AT280" s="24" t="s">
        <v>2076</v>
      </c>
      <c r="AU280" s="24">
        <f>COUNTIF(Offers!$B$14:$B$2024,A280)</f>
        <v>1</v>
      </c>
      <c r="AV280" s="25">
        <f>_xlfn.MINIFS(Offers!$Q$14:$Q$2024,Offers!$B$14:$B$2024,A280)</f>
        <v>2080.9899999999998</v>
      </c>
      <c r="AW280" s="24">
        <f>COUNTIFS(Offers!$B$14:$B$2024,A280,Offers!$L$14:$L$2024,"&lt;&gt;New")</f>
        <v>0</v>
      </c>
    </row>
    <row r="281" spans="1:49" ht="15.75" customHeight="1" x14ac:dyDescent="0.35">
      <c r="A281" s="56" t="s">
        <v>3594</v>
      </c>
      <c r="B281" s="56" t="s">
        <v>402</v>
      </c>
      <c r="C281" s="56" t="s">
        <v>7</v>
      </c>
      <c r="D281" s="56" t="s">
        <v>391</v>
      </c>
      <c r="E281" s="57" t="s">
        <v>413</v>
      </c>
      <c r="F281" s="58">
        <v>2394.9899999999998</v>
      </c>
      <c r="G281" s="56" t="s">
        <v>3595</v>
      </c>
      <c r="H281" s="56" t="s">
        <v>1345</v>
      </c>
      <c r="I281" s="56" t="s">
        <v>3596</v>
      </c>
      <c r="J281" s="56" t="s">
        <v>3488</v>
      </c>
      <c r="K281" s="56" t="s">
        <v>3597</v>
      </c>
      <c r="L281" s="56" t="s">
        <v>3598</v>
      </c>
      <c r="M281" s="56" t="s">
        <v>3532</v>
      </c>
      <c r="N281" s="56" t="s">
        <v>3533</v>
      </c>
      <c r="O281" s="56" t="s">
        <v>3443</v>
      </c>
      <c r="P281" s="56">
        <v>7</v>
      </c>
      <c r="Q281" s="59">
        <v>2222</v>
      </c>
      <c r="R281" s="56" t="s">
        <v>3599</v>
      </c>
      <c r="S281" s="56" t="s">
        <v>3600</v>
      </c>
      <c r="T281" t="s">
        <v>2116</v>
      </c>
      <c r="U281">
        <v>30</v>
      </c>
      <c r="V281" s="49">
        <v>2488.9899999999998</v>
      </c>
      <c r="W281" t="s">
        <v>2609</v>
      </c>
      <c r="X281">
        <v>32</v>
      </c>
      <c r="Y281">
        <v>2048</v>
      </c>
      <c r="Z281">
        <v>15.6</v>
      </c>
      <c r="AA281" t="s">
        <v>3446</v>
      </c>
      <c r="AB281" s="24" t="s">
        <v>3560</v>
      </c>
      <c r="AC281" s="24" t="s">
        <v>3601</v>
      </c>
      <c r="AD281" s="24" t="s">
        <v>3602</v>
      </c>
      <c r="AE281" s="24" t="s">
        <v>2105</v>
      </c>
      <c r="AF281" s="53" t="s">
        <v>2026</v>
      </c>
      <c r="AG281" s="24" t="s">
        <v>3435</v>
      </c>
      <c r="AH281" s="25">
        <v>2609.9899999999998</v>
      </c>
      <c r="AI281" s="24" t="s">
        <v>2087</v>
      </c>
      <c r="AJ281" s="24" t="s">
        <v>2076</v>
      </c>
      <c r="AK281" s="24" t="s">
        <v>2076</v>
      </c>
      <c r="AL281" s="24" t="s">
        <v>2076</v>
      </c>
      <c r="AM281" s="24" t="s">
        <v>2076</v>
      </c>
      <c r="AN281" s="24" t="s">
        <v>2076</v>
      </c>
      <c r="AO281" s="24">
        <v>240</v>
      </c>
      <c r="AP281" s="24" t="s">
        <v>2076</v>
      </c>
      <c r="AQ281" s="24" t="s">
        <v>2076</v>
      </c>
      <c r="AR281" s="24" t="s">
        <v>2076</v>
      </c>
      <c r="AS281" s="24" t="s">
        <v>2076</v>
      </c>
      <c r="AT281" s="24" t="s">
        <v>2076</v>
      </c>
      <c r="AU281" s="24">
        <f>COUNTIF(Offers!$B$14:$B$2024,A281)</f>
        <v>1</v>
      </c>
      <c r="AV281" s="25">
        <f>_xlfn.MINIFS(Offers!$Q$14:$Q$2024,Offers!$B$14:$B$2024,A281)</f>
        <v>2394.9899999999998</v>
      </c>
      <c r="AW281" s="24">
        <f>COUNTIFS(Offers!$B$14:$B$2024,A281,Offers!$L$14:$L$2024,"&lt;&gt;New")</f>
        <v>0</v>
      </c>
    </row>
    <row r="282" spans="1:49" ht="15.75" customHeight="1" x14ac:dyDescent="0.35">
      <c r="A282" s="56" t="s">
        <v>3603</v>
      </c>
      <c r="B282" s="56" t="s">
        <v>402</v>
      </c>
      <c r="C282" s="56" t="s">
        <v>7</v>
      </c>
      <c r="D282" s="56" t="s">
        <v>391</v>
      </c>
      <c r="E282" s="57" t="s">
        <v>414</v>
      </c>
      <c r="F282" s="58">
        <v>2494.9899999999998</v>
      </c>
      <c r="G282" s="56" t="s">
        <v>3604</v>
      </c>
      <c r="H282" s="56" t="s">
        <v>3452</v>
      </c>
      <c r="I282" s="56" t="s">
        <v>3571</v>
      </c>
      <c r="J282" s="56" t="s">
        <v>3572</v>
      </c>
      <c r="K282" s="56" t="s">
        <v>3499</v>
      </c>
      <c r="L282" s="56" t="s">
        <v>3425</v>
      </c>
      <c r="M282" s="56" t="s">
        <v>3457</v>
      </c>
      <c r="N282" s="56" t="s">
        <v>3458</v>
      </c>
      <c r="O282" s="56" t="s">
        <v>3459</v>
      </c>
      <c r="P282" s="56">
        <v>5</v>
      </c>
      <c r="Q282" s="59">
        <v>2250</v>
      </c>
      <c r="R282" s="56" t="s">
        <v>3605</v>
      </c>
      <c r="S282" s="56" t="s">
        <v>3501</v>
      </c>
      <c r="T282" t="s">
        <v>2080</v>
      </c>
      <c r="U282">
        <v>30</v>
      </c>
      <c r="V282" s="49">
        <v>2821.99</v>
      </c>
      <c r="W282" t="s">
        <v>2235</v>
      </c>
      <c r="X282">
        <v>32</v>
      </c>
      <c r="Y282">
        <v>2048</v>
      </c>
      <c r="Z282">
        <v>16</v>
      </c>
      <c r="AA282" t="s">
        <v>3446</v>
      </c>
      <c r="AB282" s="24" t="s">
        <v>3576</v>
      </c>
      <c r="AC282" s="24" t="s">
        <v>3606</v>
      </c>
      <c r="AD282" s="24" t="s">
        <v>3495</v>
      </c>
      <c r="AE282" s="24" t="s">
        <v>2085</v>
      </c>
      <c r="AF282" s="53" t="s">
        <v>2026</v>
      </c>
      <c r="AG282" s="24" t="s">
        <v>3435</v>
      </c>
      <c r="AH282" s="25">
        <v>2821.99</v>
      </c>
      <c r="AI282" s="24" t="s">
        <v>2087</v>
      </c>
      <c r="AJ282" s="24" t="s">
        <v>2076</v>
      </c>
      <c r="AK282" s="24" t="s">
        <v>2076</v>
      </c>
      <c r="AL282" s="24" t="s">
        <v>2076</v>
      </c>
      <c r="AM282" s="24" t="s">
        <v>2076</v>
      </c>
      <c r="AN282" s="24" t="s">
        <v>2076</v>
      </c>
      <c r="AO282" s="24">
        <v>60</v>
      </c>
      <c r="AP282" s="24" t="s">
        <v>2076</v>
      </c>
      <c r="AQ282" s="24" t="s">
        <v>2076</v>
      </c>
      <c r="AR282" s="24" t="s">
        <v>2076</v>
      </c>
      <c r="AS282" s="24" t="s">
        <v>2076</v>
      </c>
      <c r="AT282" s="24" t="s">
        <v>2076</v>
      </c>
      <c r="AU282" s="24">
        <f>COUNTIF(Offers!$B$14:$B$2024,A282)</f>
        <v>1</v>
      </c>
      <c r="AV282" s="25">
        <f>_xlfn.MINIFS(Offers!$Q$14:$Q$2024,Offers!$B$14:$B$2024,A282)</f>
        <v>2494.9899999999998</v>
      </c>
      <c r="AW282" s="24">
        <f>COUNTIFS(Offers!$B$14:$B$2024,A282,Offers!$L$14:$L$2024,"&lt;&gt;New")</f>
        <v>0</v>
      </c>
    </row>
    <row r="283" spans="1:49" ht="15.75" customHeight="1" x14ac:dyDescent="0.35">
      <c r="A283" s="56" t="s">
        <v>3607</v>
      </c>
      <c r="B283" s="56" t="s">
        <v>415</v>
      </c>
      <c r="C283" s="56" t="s">
        <v>7</v>
      </c>
      <c r="D283" s="56" t="s">
        <v>391</v>
      </c>
      <c r="E283" s="57" t="s">
        <v>418</v>
      </c>
      <c r="F283" s="58">
        <v>492.99</v>
      </c>
      <c r="G283" s="56" t="s">
        <v>3608</v>
      </c>
      <c r="H283" s="56" t="s">
        <v>53</v>
      </c>
      <c r="I283" s="56" t="s">
        <v>3422</v>
      </c>
      <c r="J283" s="56" t="s">
        <v>3423</v>
      </c>
      <c r="K283" s="56" t="s">
        <v>3424</v>
      </c>
      <c r="L283" s="56" t="s">
        <v>3425</v>
      </c>
      <c r="M283" s="56" t="s">
        <v>3441</v>
      </c>
      <c r="N283" s="56" t="s">
        <v>3427</v>
      </c>
      <c r="O283" s="56" t="s">
        <v>3428</v>
      </c>
      <c r="P283" s="56">
        <v>10</v>
      </c>
      <c r="Q283" s="59">
        <v>1299</v>
      </c>
      <c r="R283" s="56" t="s">
        <v>3609</v>
      </c>
      <c r="S283" s="56" t="s">
        <v>3430</v>
      </c>
      <c r="T283" t="s">
        <v>2080</v>
      </c>
      <c r="U283">
        <v>60</v>
      </c>
      <c r="V283" s="49">
        <v>528.99</v>
      </c>
      <c r="W283" t="s">
        <v>2235</v>
      </c>
      <c r="X283">
        <v>8</v>
      </c>
      <c r="Y283">
        <v>128</v>
      </c>
      <c r="Z283">
        <v>11.6</v>
      </c>
      <c r="AA283" t="s">
        <v>3446</v>
      </c>
      <c r="AB283" s="24" t="s">
        <v>3610</v>
      </c>
      <c r="AC283" s="24" t="s">
        <v>3611</v>
      </c>
      <c r="AD283" s="24" t="s">
        <v>3612</v>
      </c>
      <c r="AE283" s="24" t="s">
        <v>2085</v>
      </c>
      <c r="AF283" s="52" t="s">
        <v>2024</v>
      </c>
      <c r="AG283" s="24" t="s">
        <v>3435</v>
      </c>
      <c r="AH283" s="25">
        <v>528.99</v>
      </c>
      <c r="AI283" s="24" t="s">
        <v>2087</v>
      </c>
      <c r="AJ283" s="24" t="s">
        <v>2076</v>
      </c>
      <c r="AK283" s="24" t="s">
        <v>2076</v>
      </c>
      <c r="AL283" s="24" t="s">
        <v>2076</v>
      </c>
      <c r="AM283" s="24" t="s">
        <v>2076</v>
      </c>
      <c r="AN283" s="24" t="s">
        <v>2076</v>
      </c>
      <c r="AO283" s="24">
        <v>60</v>
      </c>
      <c r="AP283" s="24" t="s">
        <v>2076</v>
      </c>
      <c r="AQ283" s="24" t="s">
        <v>2076</v>
      </c>
      <c r="AR283" s="24" t="s">
        <v>2076</v>
      </c>
      <c r="AS283" s="24" t="s">
        <v>2076</v>
      </c>
      <c r="AT283" s="24" t="s">
        <v>2076</v>
      </c>
      <c r="AU283" s="24">
        <f>COUNTIF(Offers!$B$14:$B$2024,A283)</f>
        <v>2</v>
      </c>
      <c r="AV283" s="25">
        <f>_xlfn.MINIFS(Offers!$Q$14:$Q$2024,Offers!$B$14:$B$2024,A283)</f>
        <v>388.99</v>
      </c>
      <c r="AW283" s="24">
        <f>COUNTIFS(Offers!$B$14:$B$2024,A283,Offers!$L$14:$L$2024,"&lt;&gt;New")</f>
        <v>1</v>
      </c>
    </row>
    <row r="284" spans="1:49" ht="15.75" customHeight="1" x14ac:dyDescent="0.35">
      <c r="A284" s="56" t="s">
        <v>3613</v>
      </c>
      <c r="B284" s="56" t="s">
        <v>415</v>
      </c>
      <c r="C284" s="56" t="s">
        <v>7</v>
      </c>
      <c r="D284" s="56" t="s">
        <v>391</v>
      </c>
      <c r="E284" s="57" t="s">
        <v>419</v>
      </c>
      <c r="F284" s="58">
        <v>493.99</v>
      </c>
      <c r="G284" s="56" t="s">
        <v>3614</v>
      </c>
      <c r="H284" s="56" t="s">
        <v>53</v>
      </c>
      <c r="I284" s="56" t="s">
        <v>3596</v>
      </c>
      <c r="J284" s="56" t="s">
        <v>3615</v>
      </c>
      <c r="K284" s="56" t="s">
        <v>3616</v>
      </c>
      <c r="L284" s="56" t="s">
        <v>3425</v>
      </c>
      <c r="M284" s="56" t="s">
        <v>3441</v>
      </c>
      <c r="N284" s="56" t="s">
        <v>3427</v>
      </c>
      <c r="O284" s="56" t="s">
        <v>3443</v>
      </c>
      <c r="P284" s="56">
        <v>9</v>
      </c>
      <c r="Q284" s="59">
        <v>1541</v>
      </c>
      <c r="R284" s="56" t="s">
        <v>3617</v>
      </c>
      <c r="S284" s="56" t="s">
        <v>3552</v>
      </c>
      <c r="T284" t="s">
        <v>2080</v>
      </c>
      <c r="U284">
        <v>60</v>
      </c>
      <c r="V284" s="49">
        <v>520.99</v>
      </c>
      <c r="W284" t="s">
        <v>2514</v>
      </c>
      <c r="X284">
        <v>8</v>
      </c>
      <c r="Y284">
        <v>256</v>
      </c>
      <c r="Z284">
        <v>14</v>
      </c>
      <c r="AA284" t="s">
        <v>3446</v>
      </c>
      <c r="AB284" s="24" t="s">
        <v>3618</v>
      </c>
      <c r="AC284" s="24" t="s">
        <v>3619</v>
      </c>
      <c r="AD284" s="24" t="s">
        <v>3620</v>
      </c>
      <c r="AE284" s="24" t="s">
        <v>2085</v>
      </c>
      <c r="AF284" s="55" t="s">
        <v>2023</v>
      </c>
      <c r="AG284" s="24" t="s">
        <v>3435</v>
      </c>
      <c r="AH284" s="25">
        <v>522.99</v>
      </c>
      <c r="AI284" s="24" t="s">
        <v>2087</v>
      </c>
      <c r="AJ284" s="24" t="s">
        <v>2076</v>
      </c>
      <c r="AK284" s="24" t="s">
        <v>2076</v>
      </c>
      <c r="AL284" s="24" t="s">
        <v>2076</v>
      </c>
      <c r="AM284" s="24" t="s">
        <v>2076</v>
      </c>
      <c r="AN284" s="24" t="s">
        <v>2076</v>
      </c>
      <c r="AO284" s="24">
        <v>60</v>
      </c>
      <c r="AP284" s="24" t="s">
        <v>2076</v>
      </c>
      <c r="AQ284" s="24" t="s">
        <v>2076</v>
      </c>
      <c r="AR284" s="24" t="s">
        <v>2076</v>
      </c>
      <c r="AS284" s="24" t="s">
        <v>2076</v>
      </c>
      <c r="AT284" s="24" t="s">
        <v>2076</v>
      </c>
      <c r="AU284" s="24">
        <f>COUNTIF(Offers!$B$14:$B$2024,A284)</f>
        <v>2</v>
      </c>
      <c r="AV284" s="25">
        <f>_xlfn.MINIFS(Offers!$Q$14:$Q$2024,Offers!$B$14:$B$2024,A284)</f>
        <v>387.99</v>
      </c>
      <c r="AW284" s="24">
        <f>COUNTIFS(Offers!$B$14:$B$2024,A284,Offers!$L$14:$L$2024,"&lt;&gt;New")</f>
        <v>1</v>
      </c>
    </row>
    <row r="285" spans="1:49" ht="15.75" customHeight="1" x14ac:dyDescent="0.35">
      <c r="A285" s="56" t="s">
        <v>3621</v>
      </c>
      <c r="B285" s="56" t="s">
        <v>415</v>
      </c>
      <c r="C285" s="56" t="s">
        <v>7</v>
      </c>
      <c r="D285" s="56" t="s">
        <v>391</v>
      </c>
      <c r="E285" s="57" t="s">
        <v>420</v>
      </c>
      <c r="F285" s="58">
        <v>1616.99</v>
      </c>
      <c r="G285" s="56" t="s">
        <v>3622</v>
      </c>
      <c r="H285" s="56" t="s">
        <v>53</v>
      </c>
      <c r="I285" s="56" t="s">
        <v>3467</v>
      </c>
      <c r="J285" s="56" t="s">
        <v>3454</v>
      </c>
      <c r="K285" s="56" t="s">
        <v>3455</v>
      </c>
      <c r="L285" s="56" t="s">
        <v>3425</v>
      </c>
      <c r="M285" s="56" t="s">
        <v>3457</v>
      </c>
      <c r="N285" s="56" t="s">
        <v>3458</v>
      </c>
      <c r="O285" s="56" t="s">
        <v>3443</v>
      </c>
      <c r="P285" s="56">
        <v>18</v>
      </c>
      <c r="Q285" s="59">
        <v>1447</v>
      </c>
      <c r="R285" s="56" t="s">
        <v>3623</v>
      </c>
      <c r="S285" s="56" t="s">
        <v>3566</v>
      </c>
      <c r="T285" t="s">
        <v>2100</v>
      </c>
      <c r="U285">
        <v>60</v>
      </c>
      <c r="V285" s="49">
        <v>1823.99</v>
      </c>
      <c r="W285" t="s">
        <v>2465</v>
      </c>
      <c r="X285">
        <v>16</v>
      </c>
      <c r="Y285">
        <v>1024</v>
      </c>
      <c r="Z285">
        <v>15.6</v>
      </c>
      <c r="AA285" t="s">
        <v>3446</v>
      </c>
      <c r="AB285" s="24" t="s">
        <v>3624</v>
      </c>
      <c r="AC285" s="24" t="s">
        <v>3625</v>
      </c>
      <c r="AD285" s="24" t="s">
        <v>3626</v>
      </c>
      <c r="AE285" s="24" t="s">
        <v>2085</v>
      </c>
      <c r="AF285" s="51" t="s">
        <v>2025</v>
      </c>
      <c r="AG285" s="24" t="s">
        <v>3435</v>
      </c>
      <c r="AH285" s="25">
        <v>1823.99</v>
      </c>
      <c r="AI285" s="24" t="s">
        <v>2087</v>
      </c>
      <c r="AJ285" s="24" t="s">
        <v>2076</v>
      </c>
      <c r="AK285" s="24" t="s">
        <v>2076</v>
      </c>
      <c r="AL285" s="24" t="s">
        <v>2076</v>
      </c>
      <c r="AM285" s="24" t="s">
        <v>2076</v>
      </c>
      <c r="AN285" s="24" t="s">
        <v>2076</v>
      </c>
      <c r="AO285" s="24">
        <v>60</v>
      </c>
      <c r="AP285" s="24" t="s">
        <v>2076</v>
      </c>
      <c r="AQ285" s="24" t="s">
        <v>2076</v>
      </c>
      <c r="AR285" s="24" t="s">
        <v>2076</v>
      </c>
      <c r="AS285" s="24" t="s">
        <v>2076</v>
      </c>
      <c r="AT285" s="24" t="s">
        <v>2076</v>
      </c>
      <c r="AU285" s="24">
        <f>COUNTIF(Offers!$B$14:$B$2024,A285)</f>
        <v>1</v>
      </c>
      <c r="AV285" s="25">
        <f>_xlfn.MINIFS(Offers!$Q$14:$Q$2024,Offers!$B$14:$B$2024,A285)</f>
        <v>1616.99</v>
      </c>
      <c r="AW285" s="24">
        <f>COUNTIFS(Offers!$B$14:$B$2024,A285,Offers!$L$14:$L$2024,"&lt;&gt;New")</f>
        <v>0</v>
      </c>
    </row>
    <row r="286" spans="1:49" ht="15.75" customHeight="1" x14ac:dyDescent="0.35">
      <c r="A286" s="56" t="s">
        <v>3627</v>
      </c>
      <c r="B286" s="56" t="s">
        <v>415</v>
      </c>
      <c r="C286" s="56" t="s">
        <v>7</v>
      </c>
      <c r="D286" s="56" t="s">
        <v>391</v>
      </c>
      <c r="E286" s="57" t="s">
        <v>421</v>
      </c>
      <c r="F286" s="58">
        <v>1800.99</v>
      </c>
      <c r="G286" s="56" t="s">
        <v>3628</v>
      </c>
      <c r="H286" s="56" t="s">
        <v>53</v>
      </c>
      <c r="I286" s="56" t="s">
        <v>3596</v>
      </c>
      <c r="J286" s="56" t="s">
        <v>3629</v>
      </c>
      <c r="K286" s="56" t="s">
        <v>3597</v>
      </c>
      <c r="L286" s="56" t="s">
        <v>3598</v>
      </c>
      <c r="M286" s="56" t="s">
        <v>3532</v>
      </c>
      <c r="N286" s="56" t="s">
        <v>3630</v>
      </c>
      <c r="O286" s="56" t="s">
        <v>3443</v>
      </c>
      <c r="P286" s="56">
        <v>4</v>
      </c>
      <c r="Q286" s="59">
        <v>3008</v>
      </c>
      <c r="R286" s="56" t="s">
        <v>3631</v>
      </c>
      <c r="S286" s="56" t="s">
        <v>3535</v>
      </c>
      <c r="T286" t="s">
        <v>2080</v>
      </c>
      <c r="U286">
        <v>60</v>
      </c>
      <c r="V286" s="49">
        <v>1857.99</v>
      </c>
      <c r="W286" t="s">
        <v>2081</v>
      </c>
      <c r="X286">
        <v>32</v>
      </c>
      <c r="Y286">
        <v>1024</v>
      </c>
      <c r="Z286">
        <v>17.3</v>
      </c>
      <c r="AA286" t="s">
        <v>3446</v>
      </c>
      <c r="AB286" s="24" t="s">
        <v>3632</v>
      </c>
      <c r="AC286" s="24" t="s">
        <v>3633</v>
      </c>
      <c r="AD286" s="24" t="s">
        <v>3634</v>
      </c>
      <c r="AE286" s="24" t="s">
        <v>2085</v>
      </c>
      <c r="AF286" s="51" t="s">
        <v>2025</v>
      </c>
      <c r="AG286" s="24" t="s">
        <v>3435</v>
      </c>
      <c r="AH286" s="25">
        <v>1857.99</v>
      </c>
      <c r="AI286" s="24" t="s">
        <v>2087</v>
      </c>
      <c r="AJ286" s="24" t="s">
        <v>2076</v>
      </c>
      <c r="AK286" s="24" t="s">
        <v>2076</v>
      </c>
      <c r="AL286" s="24" t="s">
        <v>2076</v>
      </c>
      <c r="AM286" s="24" t="s">
        <v>2076</v>
      </c>
      <c r="AN286" s="24" t="s">
        <v>2076</v>
      </c>
      <c r="AO286" s="24">
        <v>240</v>
      </c>
      <c r="AP286" s="24" t="s">
        <v>2076</v>
      </c>
      <c r="AQ286" s="24" t="s">
        <v>2076</v>
      </c>
      <c r="AR286" s="24" t="s">
        <v>2076</v>
      </c>
      <c r="AS286" s="24" t="s">
        <v>2076</v>
      </c>
      <c r="AT286" s="24" t="s">
        <v>2076</v>
      </c>
      <c r="AU286" s="24">
        <f>COUNTIF(Offers!$B$14:$B$2024,A286)</f>
        <v>2</v>
      </c>
      <c r="AV286" s="25">
        <f>_xlfn.MINIFS(Offers!$Q$14:$Q$2024,Offers!$B$14:$B$2024,A286)</f>
        <v>1471.99</v>
      </c>
      <c r="AW286" s="24">
        <f>COUNTIFS(Offers!$B$14:$B$2024,A286,Offers!$L$14:$L$2024,"&lt;&gt;New")</f>
        <v>1</v>
      </c>
    </row>
    <row r="287" spans="1:49" ht="15.75" customHeight="1" x14ac:dyDescent="0.35">
      <c r="A287" s="56" t="s">
        <v>3635</v>
      </c>
      <c r="B287" s="56" t="s">
        <v>415</v>
      </c>
      <c r="C287" s="56" t="s">
        <v>7</v>
      </c>
      <c r="D287" s="56" t="s">
        <v>391</v>
      </c>
      <c r="E287" s="57" t="s">
        <v>422</v>
      </c>
      <c r="F287" s="58">
        <v>1951.99</v>
      </c>
      <c r="G287" s="56" t="s">
        <v>3636</v>
      </c>
      <c r="H287" s="56" t="s">
        <v>3452</v>
      </c>
      <c r="I287" s="56" t="s">
        <v>3571</v>
      </c>
      <c r="J287" s="56" t="s">
        <v>3572</v>
      </c>
      <c r="K287" s="56" t="s">
        <v>3573</v>
      </c>
      <c r="L287" s="56" t="s">
        <v>3574</v>
      </c>
      <c r="M287" s="56" t="s">
        <v>3471</v>
      </c>
      <c r="N287" s="56" t="s">
        <v>3458</v>
      </c>
      <c r="O287" s="56" t="s">
        <v>3459</v>
      </c>
      <c r="P287" s="56">
        <v>18</v>
      </c>
      <c r="Q287" s="59">
        <v>1364</v>
      </c>
      <c r="R287" s="56" t="s">
        <v>3637</v>
      </c>
      <c r="S287" s="56" t="s">
        <v>3461</v>
      </c>
      <c r="T287" t="s">
        <v>2080</v>
      </c>
      <c r="U287">
        <v>60</v>
      </c>
      <c r="V287" s="49">
        <v>2185.9899999999998</v>
      </c>
      <c r="W287" t="s">
        <v>2409</v>
      </c>
      <c r="X287">
        <v>16</v>
      </c>
      <c r="Y287">
        <v>1024</v>
      </c>
      <c r="Z287">
        <v>14</v>
      </c>
      <c r="AA287" t="s">
        <v>3446</v>
      </c>
      <c r="AB287" s="24" t="s">
        <v>3610</v>
      </c>
      <c r="AC287" s="24" t="s">
        <v>3638</v>
      </c>
      <c r="AD287" s="24" t="s">
        <v>3626</v>
      </c>
      <c r="AE287" s="24" t="s">
        <v>2105</v>
      </c>
      <c r="AF287" s="51" t="s">
        <v>2025</v>
      </c>
      <c r="AG287" s="24" t="s">
        <v>3435</v>
      </c>
      <c r="AH287" s="25">
        <v>2185.9899999999998</v>
      </c>
      <c r="AI287" s="24" t="s">
        <v>2087</v>
      </c>
      <c r="AJ287" s="24" t="s">
        <v>2076</v>
      </c>
      <c r="AK287" s="24" t="s">
        <v>2076</v>
      </c>
      <c r="AL287" s="24" t="s">
        <v>2076</v>
      </c>
      <c r="AM287" s="24" t="s">
        <v>2076</v>
      </c>
      <c r="AN287" s="24" t="s">
        <v>2076</v>
      </c>
      <c r="AO287" s="24">
        <v>60</v>
      </c>
      <c r="AP287" s="24" t="s">
        <v>2076</v>
      </c>
      <c r="AQ287" s="24" t="s">
        <v>2076</v>
      </c>
      <c r="AR287" s="24" t="s">
        <v>2076</v>
      </c>
      <c r="AS287" s="24" t="s">
        <v>2076</v>
      </c>
      <c r="AT287" s="24" t="s">
        <v>2076</v>
      </c>
      <c r="AU287" s="24">
        <f>COUNTIF(Offers!$B$14:$B$2024,A287)</f>
        <v>1</v>
      </c>
      <c r="AV287" s="25">
        <f>_xlfn.MINIFS(Offers!$Q$14:$Q$2024,Offers!$B$14:$B$2024,A287)</f>
        <v>1951.99</v>
      </c>
      <c r="AW287" s="24">
        <f>COUNTIFS(Offers!$B$14:$B$2024,A287,Offers!$L$14:$L$2024,"&lt;&gt;New")</f>
        <v>0</v>
      </c>
    </row>
    <row r="288" spans="1:49" ht="15.75" customHeight="1" x14ac:dyDescent="0.35">
      <c r="A288" s="56" t="s">
        <v>3639</v>
      </c>
      <c r="B288" s="56" t="s">
        <v>415</v>
      </c>
      <c r="C288" s="56" t="s">
        <v>7</v>
      </c>
      <c r="D288" s="56" t="s">
        <v>391</v>
      </c>
      <c r="E288" s="57" t="s">
        <v>423</v>
      </c>
      <c r="F288" s="58">
        <v>2411.9899999999998</v>
      </c>
      <c r="G288" s="56" t="s">
        <v>3640</v>
      </c>
      <c r="H288" s="56" t="s">
        <v>1345</v>
      </c>
      <c r="I288" s="56" t="s">
        <v>3467</v>
      </c>
      <c r="J288" s="56" t="s">
        <v>3629</v>
      </c>
      <c r="K288" s="56" t="s">
        <v>3597</v>
      </c>
      <c r="L288" s="56" t="s">
        <v>3598</v>
      </c>
      <c r="M288" s="56" t="s">
        <v>3532</v>
      </c>
      <c r="N288" s="56" t="s">
        <v>3630</v>
      </c>
      <c r="O288" s="56" t="s">
        <v>3443</v>
      </c>
      <c r="P288" s="56">
        <v>6</v>
      </c>
      <c r="Q288" s="59">
        <v>2350</v>
      </c>
      <c r="R288" s="56" t="s">
        <v>3641</v>
      </c>
      <c r="S288" s="56" t="s">
        <v>3600</v>
      </c>
      <c r="T288" t="s">
        <v>2100</v>
      </c>
      <c r="U288">
        <v>60</v>
      </c>
      <c r="V288" s="49">
        <v>2638.99</v>
      </c>
      <c r="W288" t="s">
        <v>2545</v>
      </c>
      <c r="X288">
        <v>32</v>
      </c>
      <c r="Y288">
        <v>2048</v>
      </c>
      <c r="Z288">
        <v>15.6</v>
      </c>
      <c r="AA288" t="s">
        <v>3446</v>
      </c>
      <c r="AB288" s="24" t="s">
        <v>3642</v>
      </c>
      <c r="AC288" s="24" t="s">
        <v>3643</v>
      </c>
      <c r="AD288" s="24" t="s">
        <v>3644</v>
      </c>
      <c r="AE288" s="24" t="s">
        <v>2085</v>
      </c>
      <c r="AF288" s="53" t="s">
        <v>2026</v>
      </c>
      <c r="AG288" s="24" t="s">
        <v>3435</v>
      </c>
      <c r="AH288" s="25">
        <v>2796.99</v>
      </c>
      <c r="AI288" s="24" t="s">
        <v>2087</v>
      </c>
      <c r="AJ288" s="24" t="s">
        <v>2076</v>
      </c>
      <c r="AK288" s="24" t="s">
        <v>2076</v>
      </c>
      <c r="AL288" s="24" t="s">
        <v>2076</v>
      </c>
      <c r="AM288" s="24" t="s">
        <v>2076</v>
      </c>
      <c r="AN288" s="24" t="s">
        <v>2076</v>
      </c>
      <c r="AO288" s="24">
        <v>240</v>
      </c>
      <c r="AP288" s="24" t="s">
        <v>2076</v>
      </c>
      <c r="AQ288" s="24" t="s">
        <v>2076</v>
      </c>
      <c r="AR288" s="24" t="s">
        <v>2076</v>
      </c>
      <c r="AS288" s="24" t="s">
        <v>2076</v>
      </c>
      <c r="AT288" s="24" t="s">
        <v>2076</v>
      </c>
      <c r="AU288" s="24">
        <f>COUNTIF(Offers!$B$14:$B$2024,A288)</f>
        <v>1</v>
      </c>
      <c r="AV288" s="25">
        <f>_xlfn.MINIFS(Offers!$Q$14:$Q$2024,Offers!$B$14:$B$2024,A288)</f>
        <v>2411.9899999999998</v>
      </c>
      <c r="AW288" s="24">
        <f>COUNTIFS(Offers!$B$14:$B$2024,A288,Offers!$L$14:$L$2024,"&lt;&gt;New")</f>
        <v>0</v>
      </c>
    </row>
    <row r="289" spans="1:49" ht="15.75" customHeight="1" x14ac:dyDescent="0.35">
      <c r="A289" s="56" t="s">
        <v>3645</v>
      </c>
      <c r="B289" s="56" t="s">
        <v>415</v>
      </c>
      <c r="C289" s="56" t="s">
        <v>7</v>
      </c>
      <c r="D289" s="56" t="s">
        <v>391</v>
      </c>
      <c r="E289" s="57" t="s">
        <v>424</v>
      </c>
      <c r="F289" s="58">
        <v>2443.9899999999998</v>
      </c>
      <c r="G289" s="56" t="s">
        <v>3646</v>
      </c>
      <c r="H289" s="56" t="s">
        <v>53</v>
      </c>
      <c r="I289" s="56" t="s">
        <v>3507</v>
      </c>
      <c r="J289" s="56" t="s">
        <v>3629</v>
      </c>
      <c r="K289" s="56" t="s">
        <v>3597</v>
      </c>
      <c r="L289" s="56" t="s">
        <v>3490</v>
      </c>
      <c r="M289" s="56" t="s">
        <v>3491</v>
      </c>
      <c r="N289" s="56" t="s">
        <v>3458</v>
      </c>
      <c r="O289" s="56" t="s">
        <v>3443</v>
      </c>
      <c r="P289" s="56">
        <v>6</v>
      </c>
      <c r="Q289" s="59">
        <v>2066</v>
      </c>
      <c r="R289" s="56" t="s">
        <v>3647</v>
      </c>
      <c r="S289" s="56" t="s">
        <v>3493</v>
      </c>
      <c r="T289" t="s">
        <v>2080</v>
      </c>
      <c r="U289">
        <v>60</v>
      </c>
      <c r="V289" s="49">
        <v>2594.9899999999998</v>
      </c>
      <c r="W289" t="s">
        <v>2344</v>
      </c>
      <c r="X289">
        <v>32</v>
      </c>
      <c r="Y289">
        <v>2048</v>
      </c>
      <c r="Z289">
        <v>16</v>
      </c>
      <c r="AA289" t="s">
        <v>3446</v>
      </c>
      <c r="AB289" s="24" t="s">
        <v>3648</v>
      </c>
      <c r="AC289" s="24" t="s">
        <v>3649</v>
      </c>
      <c r="AD289" s="24" t="s">
        <v>3495</v>
      </c>
      <c r="AE289" s="24" t="s">
        <v>2105</v>
      </c>
      <c r="AF289" s="53" t="s">
        <v>2026</v>
      </c>
      <c r="AG289" s="24" t="s">
        <v>3435</v>
      </c>
      <c r="AH289" s="25">
        <v>2604.9899999999998</v>
      </c>
      <c r="AI289" s="24" t="s">
        <v>2087</v>
      </c>
      <c r="AJ289" s="24" t="s">
        <v>2076</v>
      </c>
      <c r="AK289" s="24" t="s">
        <v>2076</v>
      </c>
      <c r="AL289" s="24" t="s">
        <v>2076</v>
      </c>
      <c r="AM289" s="24" t="s">
        <v>2076</v>
      </c>
      <c r="AN289" s="24" t="s">
        <v>2076</v>
      </c>
      <c r="AO289" s="24">
        <v>120</v>
      </c>
      <c r="AP289" s="24" t="s">
        <v>2076</v>
      </c>
      <c r="AQ289" s="24" t="s">
        <v>2076</v>
      </c>
      <c r="AR289" s="24" t="s">
        <v>2076</v>
      </c>
      <c r="AS289" s="24" t="s">
        <v>2076</v>
      </c>
      <c r="AT289" s="24" t="s">
        <v>2076</v>
      </c>
      <c r="AU289" s="24">
        <f>COUNTIF(Offers!$B$14:$B$2024,A289)</f>
        <v>1</v>
      </c>
      <c r="AV289" s="25">
        <f>_xlfn.MINIFS(Offers!$Q$14:$Q$2024,Offers!$B$14:$B$2024,A289)</f>
        <v>2443.9899999999998</v>
      </c>
      <c r="AW289" s="24">
        <f>COUNTIFS(Offers!$B$14:$B$2024,A289,Offers!$L$14:$L$2024,"&lt;&gt;New")</f>
        <v>0</v>
      </c>
    </row>
    <row r="290" spans="1:49" ht="15.75" customHeight="1" x14ac:dyDescent="0.35">
      <c r="A290" s="56" t="s">
        <v>3650</v>
      </c>
      <c r="B290" s="56" t="s">
        <v>415</v>
      </c>
      <c r="C290" s="56" t="s">
        <v>7</v>
      </c>
      <c r="D290" s="56" t="s">
        <v>391</v>
      </c>
      <c r="E290" s="57" t="s">
        <v>425</v>
      </c>
      <c r="F290" s="58">
        <v>2585.9899999999998</v>
      </c>
      <c r="G290" s="56" t="s">
        <v>3651</v>
      </c>
      <c r="H290" s="56" t="s">
        <v>1345</v>
      </c>
      <c r="I290" s="56" t="s">
        <v>3438</v>
      </c>
      <c r="J290" s="56" t="s">
        <v>3557</v>
      </c>
      <c r="K290" s="56" t="s">
        <v>3558</v>
      </c>
      <c r="L290" s="56" t="s">
        <v>3508</v>
      </c>
      <c r="M290" s="56" t="s">
        <v>3509</v>
      </c>
      <c r="N290" s="56" t="s">
        <v>3442</v>
      </c>
      <c r="O290" s="56" t="s">
        <v>3443</v>
      </c>
      <c r="P290" s="56">
        <v>10</v>
      </c>
      <c r="Q290" s="59">
        <v>1575</v>
      </c>
      <c r="R290" s="56" t="s">
        <v>3652</v>
      </c>
      <c r="S290" s="56" t="s">
        <v>3511</v>
      </c>
      <c r="T290" t="s">
        <v>2080</v>
      </c>
      <c r="U290">
        <v>60</v>
      </c>
      <c r="V290" s="49">
        <v>2682.99</v>
      </c>
      <c r="W290" t="s">
        <v>2131</v>
      </c>
      <c r="X290">
        <v>32</v>
      </c>
      <c r="Y290">
        <v>2048</v>
      </c>
      <c r="Z290">
        <v>14</v>
      </c>
      <c r="AA290" t="s">
        <v>3431</v>
      </c>
      <c r="AB290" s="24" t="s">
        <v>3653</v>
      </c>
      <c r="AC290" s="24" t="s">
        <v>3654</v>
      </c>
      <c r="AD290" s="24" t="s">
        <v>3602</v>
      </c>
      <c r="AE290" s="24" t="s">
        <v>2085</v>
      </c>
      <c r="AF290" s="54" t="s">
        <v>2027</v>
      </c>
      <c r="AG290" s="24" t="s">
        <v>3435</v>
      </c>
      <c r="AH290" s="25">
        <v>2797.99</v>
      </c>
      <c r="AI290" s="24" t="s">
        <v>2087</v>
      </c>
      <c r="AJ290" s="24" t="s">
        <v>2076</v>
      </c>
      <c r="AK290" s="24" t="s">
        <v>2076</v>
      </c>
      <c r="AL290" s="24" t="s">
        <v>2076</v>
      </c>
      <c r="AM290" s="24" t="s">
        <v>2076</v>
      </c>
      <c r="AN290" s="24" t="s">
        <v>2076</v>
      </c>
      <c r="AO290" s="24">
        <v>120</v>
      </c>
      <c r="AP290" s="24" t="s">
        <v>2076</v>
      </c>
      <c r="AQ290" s="24" t="s">
        <v>2076</v>
      </c>
      <c r="AR290" s="24" t="s">
        <v>2076</v>
      </c>
      <c r="AS290" s="24" t="s">
        <v>2076</v>
      </c>
      <c r="AT290" s="24" t="s">
        <v>2076</v>
      </c>
      <c r="AU290" s="24">
        <f>COUNTIF(Offers!$B$14:$B$2024,A290)</f>
        <v>2</v>
      </c>
      <c r="AV290" s="25">
        <f>_xlfn.MINIFS(Offers!$Q$14:$Q$2024,Offers!$B$14:$B$2024,A290)</f>
        <v>2136.9899999999998</v>
      </c>
      <c r="AW290" s="24">
        <f>COUNTIFS(Offers!$B$14:$B$2024,A290,Offers!$L$14:$L$2024,"&lt;&gt;New")</f>
        <v>1</v>
      </c>
    </row>
    <row r="291" spans="1:49" ht="15.75" customHeight="1" x14ac:dyDescent="0.35">
      <c r="A291" s="56" t="s">
        <v>3655</v>
      </c>
      <c r="B291" s="56" t="s">
        <v>415</v>
      </c>
      <c r="C291" s="56" t="s">
        <v>7</v>
      </c>
      <c r="D291" s="56" t="s">
        <v>391</v>
      </c>
      <c r="E291" s="57" t="s">
        <v>426</v>
      </c>
      <c r="F291" s="58">
        <v>3277.99</v>
      </c>
      <c r="G291" s="56" t="s">
        <v>3656</v>
      </c>
      <c r="H291" s="56" t="s">
        <v>3517</v>
      </c>
      <c r="I291" s="56" t="s">
        <v>3581</v>
      </c>
      <c r="J291" s="56" t="s">
        <v>3519</v>
      </c>
      <c r="K291" s="56" t="s">
        <v>3520</v>
      </c>
      <c r="L291" s="56" t="s">
        <v>3521</v>
      </c>
      <c r="M291" s="56" t="s">
        <v>3441</v>
      </c>
      <c r="N291" s="56" t="s">
        <v>3522</v>
      </c>
      <c r="O291" s="56" t="s">
        <v>3459</v>
      </c>
      <c r="P291" s="56">
        <v>9</v>
      </c>
      <c r="Q291" s="59">
        <v>3332</v>
      </c>
      <c r="R291" s="56" t="s">
        <v>3657</v>
      </c>
      <c r="S291" s="56" t="s">
        <v>3524</v>
      </c>
      <c r="T291" t="s">
        <v>2080</v>
      </c>
      <c r="U291">
        <v>60</v>
      </c>
      <c r="V291" s="49">
        <v>3553.99</v>
      </c>
      <c r="W291" t="s">
        <v>2450</v>
      </c>
      <c r="X291">
        <v>64</v>
      </c>
      <c r="Y291">
        <v>2048</v>
      </c>
      <c r="Z291">
        <v>17.3</v>
      </c>
      <c r="AA291" t="s">
        <v>3431</v>
      </c>
      <c r="AB291" s="24" t="s">
        <v>3658</v>
      </c>
      <c r="AC291" s="24" t="s">
        <v>3659</v>
      </c>
      <c r="AD291" s="24" t="s">
        <v>3660</v>
      </c>
      <c r="AE291" s="24" t="s">
        <v>2085</v>
      </c>
      <c r="AF291" s="54" t="s">
        <v>2027</v>
      </c>
      <c r="AG291" s="24" t="s">
        <v>3435</v>
      </c>
      <c r="AH291" s="25">
        <v>3642.99</v>
      </c>
      <c r="AI291" s="24" t="s">
        <v>2087</v>
      </c>
      <c r="AJ291" s="24" t="s">
        <v>2076</v>
      </c>
      <c r="AK291" s="24" t="s">
        <v>2076</v>
      </c>
      <c r="AL291" s="24" t="s">
        <v>2076</v>
      </c>
      <c r="AM291" s="24" t="s">
        <v>2076</v>
      </c>
      <c r="AN291" s="24" t="s">
        <v>2076</v>
      </c>
      <c r="AO291" s="24">
        <v>60</v>
      </c>
      <c r="AP291" s="24" t="s">
        <v>2076</v>
      </c>
      <c r="AQ291" s="24" t="s">
        <v>2076</v>
      </c>
      <c r="AR291" s="24" t="s">
        <v>2076</v>
      </c>
      <c r="AS291" s="24" t="s">
        <v>2076</v>
      </c>
      <c r="AT291" s="24" t="s">
        <v>2076</v>
      </c>
      <c r="AU291" s="24">
        <f>COUNTIF(Offers!$B$14:$B$2024,A291)</f>
        <v>1</v>
      </c>
      <c r="AV291" s="25">
        <f>_xlfn.MINIFS(Offers!$Q$14:$Q$2024,Offers!$B$14:$B$2024,A291)</f>
        <v>3277.99</v>
      </c>
      <c r="AW291" s="24">
        <f>COUNTIFS(Offers!$B$14:$B$2024,A291,Offers!$L$14:$L$2024,"&lt;&gt;New")</f>
        <v>0</v>
      </c>
    </row>
    <row r="292" spans="1:49" ht="15.75" customHeight="1" x14ac:dyDescent="0.35">
      <c r="A292" s="56" t="s">
        <v>3661</v>
      </c>
      <c r="B292" s="56" t="s">
        <v>415</v>
      </c>
      <c r="C292" s="56" t="s">
        <v>7</v>
      </c>
      <c r="D292" s="56" t="s">
        <v>391</v>
      </c>
      <c r="E292" s="57" t="s">
        <v>427</v>
      </c>
      <c r="F292" s="58">
        <v>3703.99</v>
      </c>
      <c r="G292" s="56" t="s">
        <v>3662</v>
      </c>
      <c r="H292" s="56" t="s">
        <v>3452</v>
      </c>
      <c r="I292" s="56" t="s">
        <v>3453</v>
      </c>
      <c r="J292" s="56" t="s">
        <v>3572</v>
      </c>
      <c r="K292" s="56" t="s">
        <v>3663</v>
      </c>
      <c r="L292" s="56" t="s">
        <v>3490</v>
      </c>
      <c r="M292" s="56" t="s">
        <v>3664</v>
      </c>
      <c r="N292" s="56" t="s">
        <v>3458</v>
      </c>
      <c r="O292" s="56" t="s">
        <v>3459</v>
      </c>
      <c r="P292" s="56">
        <v>9</v>
      </c>
      <c r="Q292" s="59">
        <v>2374</v>
      </c>
      <c r="R292" s="56" t="s">
        <v>3665</v>
      </c>
      <c r="S292" s="56" t="s">
        <v>3501</v>
      </c>
      <c r="T292" t="s">
        <v>2080</v>
      </c>
      <c r="U292">
        <v>60</v>
      </c>
      <c r="V292" s="49">
        <v>4077.99</v>
      </c>
      <c r="W292" t="s">
        <v>2655</v>
      </c>
      <c r="X292">
        <v>64</v>
      </c>
      <c r="Y292">
        <v>4096</v>
      </c>
      <c r="Z292">
        <v>16</v>
      </c>
      <c r="AA292" t="s">
        <v>3446</v>
      </c>
      <c r="AB292" s="24" t="s">
        <v>3666</v>
      </c>
      <c r="AC292" s="24" t="s">
        <v>3667</v>
      </c>
      <c r="AD292" s="24" t="s">
        <v>3668</v>
      </c>
      <c r="AE292" s="24" t="s">
        <v>2085</v>
      </c>
      <c r="AF292" s="54" t="s">
        <v>2027</v>
      </c>
      <c r="AG292" s="24" t="s">
        <v>3435</v>
      </c>
      <c r="AH292" s="25">
        <v>4128.99</v>
      </c>
      <c r="AI292" s="24" t="s">
        <v>2087</v>
      </c>
      <c r="AJ292" s="24" t="s">
        <v>2076</v>
      </c>
      <c r="AK292" s="24" t="s">
        <v>2076</v>
      </c>
      <c r="AL292" s="24" t="s">
        <v>2076</v>
      </c>
      <c r="AM292" s="24" t="s">
        <v>2076</v>
      </c>
      <c r="AN292" s="24" t="s">
        <v>2076</v>
      </c>
      <c r="AO292" s="24">
        <v>120</v>
      </c>
      <c r="AP292" s="24" t="s">
        <v>2076</v>
      </c>
      <c r="AQ292" s="24" t="s">
        <v>2076</v>
      </c>
      <c r="AR292" s="24" t="s">
        <v>2076</v>
      </c>
      <c r="AS292" s="24" t="s">
        <v>2076</v>
      </c>
      <c r="AT292" s="24" t="s">
        <v>2076</v>
      </c>
      <c r="AU292" s="24">
        <f>COUNTIF(Offers!$B$14:$B$2024,A292)</f>
        <v>1</v>
      </c>
      <c r="AV292" s="25">
        <f>_xlfn.MINIFS(Offers!$Q$14:$Q$2024,Offers!$B$14:$B$2024,A292)</f>
        <v>3703.99</v>
      </c>
      <c r="AW292" s="24">
        <f>COUNTIFS(Offers!$B$14:$B$2024,A292,Offers!$L$14:$L$2024,"&lt;&gt;New")</f>
        <v>0</v>
      </c>
    </row>
    <row r="293" spans="1:49" ht="15.75" customHeight="1" x14ac:dyDescent="0.35">
      <c r="A293" s="56" t="s">
        <v>3669</v>
      </c>
      <c r="B293" s="56" t="s">
        <v>428</v>
      </c>
      <c r="C293" s="56" t="s">
        <v>7</v>
      </c>
      <c r="D293" s="56" t="s">
        <v>391</v>
      </c>
      <c r="E293" s="57" t="s">
        <v>431</v>
      </c>
      <c r="F293" s="58">
        <v>315.99</v>
      </c>
      <c r="G293" s="56" t="s">
        <v>3670</v>
      </c>
      <c r="H293" s="56" t="s">
        <v>53</v>
      </c>
      <c r="I293" s="56" t="s">
        <v>3596</v>
      </c>
      <c r="J293" s="56" t="s">
        <v>3671</v>
      </c>
      <c r="K293" s="56" t="s">
        <v>3672</v>
      </c>
      <c r="L293" s="56" t="s">
        <v>3425</v>
      </c>
      <c r="M293" s="56" t="s">
        <v>3441</v>
      </c>
      <c r="N293" s="56" t="s">
        <v>3427</v>
      </c>
      <c r="O293" s="56" t="s">
        <v>3443</v>
      </c>
      <c r="P293" s="56">
        <v>12</v>
      </c>
      <c r="Q293" s="59">
        <v>1529</v>
      </c>
      <c r="R293" s="56" t="s">
        <v>3673</v>
      </c>
      <c r="S293" s="56" t="s">
        <v>3552</v>
      </c>
      <c r="T293" t="s">
        <v>2080</v>
      </c>
      <c r="U293">
        <v>60</v>
      </c>
      <c r="V293" s="49">
        <v>331.99</v>
      </c>
      <c r="W293" t="s">
        <v>2157</v>
      </c>
      <c r="X293">
        <v>8</v>
      </c>
      <c r="Y293">
        <v>256</v>
      </c>
      <c r="Z293">
        <v>14</v>
      </c>
      <c r="AA293" t="s">
        <v>3446</v>
      </c>
      <c r="AB293" s="24" t="s">
        <v>3674</v>
      </c>
      <c r="AC293" s="24" t="s">
        <v>3619</v>
      </c>
      <c r="AD293" s="24" t="s">
        <v>3620</v>
      </c>
      <c r="AE293" s="24" t="s">
        <v>2085</v>
      </c>
      <c r="AF293" s="55" t="s">
        <v>2023</v>
      </c>
      <c r="AG293" s="24" t="s">
        <v>3435</v>
      </c>
      <c r="AH293" s="25">
        <v>345.99</v>
      </c>
      <c r="AI293" s="24" t="s">
        <v>2087</v>
      </c>
      <c r="AJ293" s="24" t="s">
        <v>2076</v>
      </c>
      <c r="AK293" s="24" t="s">
        <v>2076</v>
      </c>
      <c r="AL293" s="24" t="s">
        <v>2076</v>
      </c>
      <c r="AM293" s="24" t="s">
        <v>2076</v>
      </c>
      <c r="AN293" s="24" t="s">
        <v>2076</v>
      </c>
      <c r="AO293" s="24">
        <v>60</v>
      </c>
      <c r="AP293" s="24" t="s">
        <v>2076</v>
      </c>
      <c r="AQ293" s="24" t="s">
        <v>2076</v>
      </c>
      <c r="AR293" s="24" t="s">
        <v>2076</v>
      </c>
      <c r="AS293" s="24" t="s">
        <v>2076</v>
      </c>
      <c r="AT293" s="24" t="s">
        <v>2076</v>
      </c>
      <c r="AU293" s="24">
        <f>COUNTIF(Offers!$B$14:$B$2024,A293)</f>
        <v>1</v>
      </c>
      <c r="AV293" s="25">
        <f>_xlfn.MINIFS(Offers!$Q$14:$Q$2024,Offers!$B$14:$B$2024,A293)</f>
        <v>315.99</v>
      </c>
      <c r="AW293" s="24">
        <f>COUNTIFS(Offers!$B$14:$B$2024,A293,Offers!$L$14:$L$2024,"&lt;&gt;New")</f>
        <v>0</v>
      </c>
    </row>
    <row r="294" spans="1:49" ht="15.75" customHeight="1" x14ac:dyDescent="0.35">
      <c r="A294" s="56" t="s">
        <v>3675</v>
      </c>
      <c r="B294" s="56" t="s">
        <v>428</v>
      </c>
      <c r="C294" s="56" t="s">
        <v>7</v>
      </c>
      <c r="D294" s="56" t="s">
        <v>391</v>
      </c>
      <c r="E294" s="57" t="s">
        <v>432</v>
      </c>
      <c r="F294" s="58">
        <v>365.99</v>
      </c>
      <c r="G294" s="56" t="s">
        <v>3676</v>
      </c>
      <c r="H294" s="56" t="s">
        <v>53</v>
      </c>
      <c r="I294" s="56" t="s">
        <v>3596</v>
      </c>
      <c r="J294" s="56" t="s">
        <v>3423</v>
      </c>
      <c r="K294" s="56" t="s">
        <v>3424</v>
      </c>
      <c r="L294" s="56" t="s">
        <v>3425</v>
      </c>
      <c r="M294" s="56" t="s">
        <v>3426</v>
      </c>
      <c r="N294" s="56" t="s">
        <v>3427</v>
      </c>
      <c r="O294" s="56" t="s">
        <v>3428</v>
      </c>
      <c r="P294" s="56">
        <v>12</v>
      </c>
      <c r="Q294" s="59">
        <v>1454</v>
      </c>
      <c r="R294" s="56" t="s">
        <v>3677</v>
      </c>
      <c r="S294" s="56" t="s">
        <v>3430</v>
      </c>
      <c r="T294" t="s">
        <v>2080</v>
      </c>
      <c r="U294">
        <v>60</v>
      </c>
      <c r="V294" s="49">
        <v>398.99</v>
      </c>
      <c r="W294" t="s">
        <v>2298</v>
      </c>
      <c r="X294">
        <v>8</v>
      </c>
      <c r="Y294">
        <v>128</v>
      </c>
      <c r="Z294">
        <v>14</v>
      </c>
      <c r="AA294" t="s">
        <v>3446</v>
      </c>
      <c r="AB294" s="24" t="s">
        <v>3678</v>
      </c>
      <c r="AC294" s="24" t="s">
        <v>3679</v>
      </c>
      <c r="AD294" s="24" t="s">
        <v>3680</v>
      </c>
      <c r="AE294" s="24" t="s">
        <v>2105</v>
      </c>
      <c r="AF294" s="50" t="s">
        <v>2022</v>
      </c>
      <c r="AG294" s="24" t="s">
        <v>3435</v>
      </c>
      <c r="AH294" s="25">
        <v>414.99</v>
      </c>
      <c r="AI294" s="24" t="s">
        <v>2087</v>
      </c>
      <c r="AJ294" s="24" t="s">
        <v>2076</v>
      </c>
      <c r="AK294" s="24" t="s">
        <v>2076</v>
      </c>
      <c r="AL294" s="24" t="s">
        <v>2076</v>
      </c>
      <c r="AM294" s="24" t="s">
        <v>2076</v>
      </c>
      <c r="AN294" s="24" t="s">
        <v>2076</v>
      </c>
      <c r="AO294" s="24">
        <v>60</v>
      </c>
      <c r="AP294" s="24" t="s">
        <v>2076</v>
      </c>
      <c r="AQ294" s="24" t="s">
        <v>2076</v>
      </c>
      <c r="AR294" s="24" t="s">
        <v>2076</v>
      </c>
      <c r="AS294" s="24" t="s">
        <v>2076</v>
      </c>
      <c r="AT294" s="24" t="s">
        <v>2076</v>
      </c>
      <c r="AU294" s="24">
        <f>COUNTIF(Offers!$B$14:$B$2024,A294)</f>
        <v>1</v>
      </c>
      <c r="AV294" s="25">
        <f>_xlfn.MINIFS(Offers!$Q$14:$Q$2024,Offers!$B$14:$B$2024,A294)</f>
        <v>365.99</v>
      </c>
      <c r="AW294" s="24">
        <f>COUNTIFS(Offers!$B$14:$B$2024,A294,Offers!$L$14:$L$2024,"&lt;&gt;New")</f>
        <v>0</v>
      </c>
    </row>
    <row r="295" spans="1:49" ht="15.75" customHeight="1" x14ac:dyDescent="0.35">
      <c r="A295" s="56" t="s">
        <v>3681</v>
      </c>
      <c r="B295" s="56" t="s">
        <v>428</v>
      </c>
      <c r="C295" s="56" t="s">
        <v>7</v>
      </c>
      <c r="D295" s="56" t="s">
        <v>391</v>
      </c>
      <c r="E295" s="57" t="s">
        <v>433</v>
      </c>
      <c r="F295" s="58">
        <v>796.99</v>
      </c>
      <c r="G295" s="56" t="s">
        <v>3682</v>
      </c>
      <c r="H295" s="56" t="s">
        <v>53</v>
      </c>
      <c r="I295" s="56" t="s">
        <v>3467</v>
      </c>
      <c r="J295" s="56" t="s">
        <v>3587</v>
      </c>
      <c r="K295" s="56" t="s">
        <v>3588</v>
      </c>
      <c r="L295" s="56" t="s">
        <v>3683</v>
      </c>
      <c r="M295" s="56" t="s">
        <v>3457</v>
      </c>
      <c r="N295" s="56" t="s">
        <v>3589</v>
      </c>
      <c r="O295" s="56" t="s">
        <v>3443</v>
      </c>
      <c r="P295" s="56">
        <v>16</v>
      </c>
      <c r="Q295" s="59">
        <v>1255</v>
      </c>
      <c r="R295" s="56" t="s">
        <v>3684</v>
      </c>
      <c r="S295" s="56" t="s">
        <v>3473</v>
      </c>
      <c r="T295" t="s">
        <v>2080</v>
      </c>
      <c r="U295">
        <v>60</v>
      </c>
      <c r="V295" s="49">
        <v>903.99</v>
      </c>
      <c r="W295" t="s">
        <v>2168</v>
      </c>
      <c r="X295">
        <v>16</v>
      </c>
      <c r="Y295">
        <v>512</v>
      </c>
      <c r="Z295">
        <v>13.3</v>
      </c>
      <c r="AA295" t="s">
        <v>3431</v>
      </c>
      <c r="AB295" s="24" t="s">
        <v>3685</v>
      </c>
      <c r="AC295" s="24" t="s">
        <v>3686</v>
      </c>
      <c r="AD295" s="24" t="s">
        <v>3548</v>
      </c>
      <c r="AE295" s="24" t="s">
        <v>2105</v>
      </c>
      <c r="AF295" s="52" t="s">
        <v>2024</v>
      </c>
      <c r="AG295" s="24" t="s">
        <v>3435</v>
      </c>
      <c r="AH295" s="25">
        <v>935.99</v>
      </c>
      <c r="AI295" s="24" t="s">
        <v>2087</v>
      </c>
      <c r="AJ295" s="24" t="s">
        <v>2076</v>
      </c>
      <c r="AK295" s="24" t="s">
        <v>2076</v>
      </c>
      <c r="AL295" s="24" t="s">
        <v>2076</v>
      </c>
      <c r="AM295" s="24" t="s">
        <v>2076</v>
      </c>
      <c r="AN295" s="24" t="s">
        <v>2076</v>
      </c>
      <c r="AO295" s="24">
        <v>60</v>
      </c>
      <c r="AP295" s="24" t="s">
        <v>2076</v>
      </c>
      <c r="AQ295" s="24" t="s">
        <v>2076</v>
      </c>
      <c r="AR295" s="24" t="s">
        <v>2076</v>
      </c>
      <c r="AS295" s="24" t="s">
        <v>2076</v>
      </c>
      <c r="AT295" s="24" t="s">
        <v>2076</v>
      </c>
      <c r="AU295" s="24">
        <f>COUNTIF(Offers!$B$14:$B$2024,A295)</f>
        <v>1</v>
      </c>
      <c r="AV295" s="25">
        <f>_xlfn.MINIFS(Offers!$Q$14:$Q$2024,Offers!$B$14:$B$2024,A295)</f>
        <v>796.99</v>
      </c>
      <c r="AW295" s="24">
        <f>COUNTIFS(Offers!$B$14:$B$2024,A295,Offers!$L$14:$L$2024,"&lt;&gt;New")</f>
        <v>0</v>
      </c>
    </row>
    <row r="296" spans="1:49" ht="15.75" customHeight="1" x14ac:dyDescent="0.35">
      <c r="A296" s="56" t="s">
        <v>3687</v>
      </c>
      <c r="B296" s="56" t="s">
        <v>428</v>
      </c>
      <c r="C296" s="56" t="s">
        <v>7</v>
      </c>
      <c r="D296" s="56" t="s">
        <v>391</v>
      </c>
      <c r="E296" s="57" t="s">
        <v>434</v>
      </c>
      <c r="F296" s="58">
        <v>1269.99</v>
      </c>
      <c r="G296" s="56" t="s">
        <v>3688</v>
      </c>
      <c r="H296" s="56" t="s">
        <v>53</v>
      </c>
      <c r="I296" s="56" t="s">
        <v>3422</v>
      </c>
      <c r="J296" s="56" t="s">
        <v>3454</v>
      </c>
      <c r="K296" s="56" t="s">
        <v>3455</v>
      </c>
      <c r="L296" s="56" t="s">
        <v>3425</v>
      </c>
      <c r="M296" s="56" t="s">
        <v>3457</v>
      </c>
      <c r="N296" s="56" t="s">
        <v>3458</v>
      </c>
      <c r="O296" s="56" t="s">
        <v>3443</v>
      </c>
      <c r="P296" s="56">
        <v>15</v>
      </c>
      <c r="Q296" s="59">
        <v>1108</v>
      </c>
      <c r="R296" s="56" t="s">
        <v>3689</v>
      </c>
      <c r="S296" s="56" t="s">
        <v>3482</v>
      </c>
      <c r="T296" t="s">
        <v>2080</v>
      </c>
      <c r="U296">
        <v>60</v>
      </c>
      <c r="V296" s="49">
        <v>1423.99</v>
      </c>
      <c r="W296" t="s">
        <v>2504</v>
      </c>
      <c r="X296">
        <v>16</v>
      </c>
      <c r="Y296">
        <v>1024</v>
      </c>
      <c r="Z296">
        <v>13.3</v>
      </c>
      <c r="AA296" t="s">
        <v>3446</v>
      </c>
      <c r="AB296" s="24" t="s">
        <v>3690</v>
      </c>
      <c r="AC296" s="24" t="s">
        <v>3691</v>
      </c>
      <c r="AD296" s="24" t="s">
        <v>3476</v>
      </c>
      <c r="AE296" s="24" t="s">
        <v>2105</v>
      </c>
      <c r="AF296" s="51" t="s">
        <v>2025</v>
      </c>
      <c r="AG296" s="24" t="s">
        <v>3435</v>
      </c>
      <c r="AH296" s="25">
        <v>1423.99</v>
      </c>
      <c r="AI296" s="24" t="s">
        <v>2087</v>
      </c>
      <c r="AJ296" s="24" t="s">
        <v>2076</v>
      </c>
      <c r="AK296" s="24" t="s">
        <v>2076</v>
      </c>
      <c r="AL296" s="24" t="s">
        <v>2076</v>
      </c>
      <c r="AM296" s="24" t="s">
        <v>2076</v>
      </c>
      <c r="AN296" s="24" t="s">
        <v>2076</v>
      </c>
      <c r="AO296" s="24">
        <v>60</v>
      </c>
      <c r="AP296" s="24" t="s">
        <v>2076</v>
      </c>
      <c r="AQ296" s="24" t="s">
        <v>2076</v>
      </c>
      <c r="AR296" s="24" t="s">
        <v>2076</v>
      </c>
      <c r="AS296" s="24" t="s">
        <v>2076</v>
      </c>
      <c r="AT296" s="24" t="s">
        <v>2076</v>
      </c>
      <c r="AU296" s="24">
        <f>COUNTIF(Offers!$B$14:$B$2024,A296)</f>
        <v>1</v>
      </c>
      <c r="AV296" s="25">
        <f>_xlfn.MINIFS(Offers!$Q$14:$Q$2024,Offers!$B$14:$B$2024,A296)</f>
        <v>1269.99</v>
      </c>
      <c r="AW296" s="24">
        <f>COUNTIFS(Offers!$B$14:$B$2024,A296,Offers!$L$14:$L$2024,"&lt;&gt;New")</f>
        <v>0</v>
      </c>
    </row>
    <row r="297" spans="1:49" ht="15.75" customHeight="1" x14ac:dyDescent="0.35">
      <c r="A297" s="56" t="s">
        <v>3692</v>
      </c>
      <c r="B297" s="56" t="s">
        <v>428</v>
      </c>
      <c r="C297" s="56" t="s">
        <v>7</v>
      </c>
      <c r="D297" s="56" t="s">
        <v>391</v>
      </c>
      <c r="E297" s="57" t="s">
        <v>435</v>
      </c>
      <c r="F297" s="58">
        <v>1830.99</v>
      </c>
      <c r="G297" s="56" t="s">
        <v>3693</v>
      </c>
      <c r="H297" s="56" t="s">
        <v>53</v>
      </c>
      <c r="I297" s="56" t="s">
        <v>3596</v>
      </c>
      <c r="J297" s="56" t="s">
        <v>3587</v>
      </c>
      <c r="K297" s="56" t="s">
        <v>3588</v>
      </c>
      <c r="L297" s="56" t="s">
        <v>3508</v>
      </c>
      <c r="M297" s="56" t="s">
        <v>3509</v>
      </c>
      <c r="N297" s="56" t="s">
        <v>3589</v>
      </c>
      <c r="O297" s="56" t="s">
        <v>3443</v>
      </c>
      <c r="P297" s="56">
        <v>9</v>
      </c>
      <c r="Q297" s="59">
        <v>1873</v>
      </c>
      <c r="R297" s="56" t="s">
        <v>3694</v>
      </c>
      <c r="S297" s="56" t="s">
        <v>3511</v>
      </c>
      <c r="T297" t="s">
        <v>2080</v>
      </c>
      <c r="U297">
        <v>60</v>
      </c>
      <c r="V297" s="49">
        <v>2055.9899999999998</v>
      </c>
      <c r="W297" t="s">
        <v>2409</v>
      </c>
      <c r="X297">
        <v>16</v>
      </c>
      <c r="Y297">
        <v>1024</v>
      </c>
      <c r="Z297">
        <v>14</v>
      </c>
      <c r="AA297" t="s">
        <v>3431</v>
      </c>
      <c r="AB297" s="24" t="s">
        <v>3695</v>
      </c>
      <c r="AC297" s="24" t="s">
        <v>3696</v>
      </c>
      <c r="AD297" s="24" t="s">
        <v>3697</v>
      </c>
      <c r="AE297" s="24" t="s">
        <v>2085</v>
      </c>
      <c r="AF297" s="51" t="s">
        <v>2025</v>
      </c>
      <c r="AG297" s="24" t="s">
        <v>3435</v>
      </c>
      <c r="AH297" s="25">
        <v>2055.9899999999998</v>
      </c>
      <c r="AI297" s="24" t="s">
        <v>2087</v>
      </c>
      <c r="AJ297" s="24" t="s">
        <v>2076</v>
      </c>
      <c r="AK297" s="24" t="s">
        <v>2076</v>
      </c>
      <c r="AL297" s="24" t="s">
        <v>2076</v>
      </c>
      <c r="AM297" s="24" t="s">
        <v>2076</v>
      </c>
      <c r="AN297" s="24" t="s">
        <v>2076</v>
      </c>
      <c r="AO297" s="24">
        <v>120</v>
      </c>
      <c r="AP297" s="24" t="s">
        <v>2076</v>
      </c>
      <c r="AQ297" s="24" t="s">
        <v>2076</v>
      </c>
      <c r="AR297" s="24" t="s">
        <v>2076</v>
      </c>
      <c r="AS297" s="24" t="s">
        <v>2076</v>
      </c>
      <c r="AT297" s="24" t="s">
        <v>2076</v>
      </c>
      <c r="AU297" s="24">
        <f>COUNTIF(Offers!$B$14:$B$2024,A297)</f>
        <v>1</v>
      </c>
      <c r="AV297" s="25">
        <f>_xlfn.MINIFS(Offers!$Q$14:$Q$2024,Offers!$B$14:$B$2024,A297)</f>
        <v>1830.99</v>
      </c>
      <c r="AW297" s="24">
        <f>COUNTIFS(Offers!$B$14:$B$2024,A297,Offers!$L$14:$L$2024,"&lt;&gt;New")</f>
        <v>0</v>
      </c>
    </row>
    <row r="298" spans="1:49" ht="15.75" customHeight="1" x14ac:dyDescent="0.35">
      <c r="A298" s="56" t="s">
        <v>3698</v>
      </c>
      <c r="B298" s="56" t="s">
        <v>428</v>
      </c>
      <c r="C298" s="56" t="s">
        <v>7</v>
      </c>
      <c r="D298" s="56" t="s">
        <v>391</v>
      </c>
      <c r="E298" s="57" t="s">
        <v>436</v>
      </c>
      <c r="F298" s="58">
        <v>1936.99</v>
      </c>
      <c r="G298" s="56" t="s">
        <v>3699</v>
      </c>
      <c r="H298" s="56" t="s">
        <v>53</v>
      </c>
      <c r="I298" s="56" t="s">
        <v>3438</v>
      </c>
      <c r="J298" s="56" t="s">
        <v>3572</v>
      </c>
      <c r="K298" s="56" t="s">
        <v>3489</v>
      </c>
      <c r="L298" s="56" t="s">
        <v>3490</v>
      </c>
      <c r="M298" s="56" t="s">
        <v>3491</v>
      </c>
      <c r="N298" s="56" t="s">
        <v>3458</v>
      </c>
      <c r="O298" s="56" t="s">
        <v>3443</v>
      </c>
      <c r="P298" s="56">
        <v>11</v>
      </c>
      <c r="Q298" s="59">
        <v>2111</v>
      </c>
      <c r="R298" s="56" t="s">
        <v>3700</v>
      </c>
      <c r="S298" s="56" t="s">
        <v>3493</v>
      </c>
      <c r="T298" t="s">
        <v>2100</v>
      </c>
      <c r="U298">
        <v>60</v>
      </c>
      <c r="V298" s="49">
        <v>2188.9899999999998</v>
      </c>
      <c r="W298" t="s">
        <v>2875</v>
      </c>
      <c r="X298">
        <v>32</v>
      </c>
      <c r="Y298">
        <v>1024</v>
      </c>
      <c r="Z298">
        <v>16</v>
      </c>
      <c r="AA298" t="s">
        <v>3446</v>
      </c>
      <c r="AB298" s="24" t="s">
        <v>3701</v>
      </c>
      <c r="AC298" s="24" t="s">
        <v>3702</v>
      </c>
      <c r="AD298" s="24" t="s">
        <v>3703</v>
      </c>
      <c r="AE298" s="24" t="s">
        <v>2085</v>
      </c>
      <c r="AF298" s="51" t="s">
        <v>2025</v>
      </c>
      <c r="AG298" s="24" t="s">
        <v>3435</v>
      </c>
      <c r="AH298" s="25">
        <v>2188.9899999999998</v>
      </c>
      <c r="AI298" s="24" t="s">
        <v>2087</v>
      </c>
      <c r="AJ298" s="24" t="s">
        <v>2076</v>
      </c>
      <c r="AK298" s="24" t="s">
        <v>2076</v>
      </c>
      <c r="AL298" s="24" t="s">
        <v>2076</v>
      </c>
      <c r="AM298" s="24" t="s">
        <v>2076</v>
      </c>
      <c r="AN298" s="24" t="s">
        <v>2076</v>
      </c>
      <c r="AO298" s="24">
        <v>120</v>
      </c>
      <c r="AP298" s="24" t="s">
        <v>2076</v>
      </c>
      <c r="AQ298" s="24" t="s">
        <v>2076</v>
      </c>
      <c r="AR298" s="24" t="s">
        <v>2076</v>
      </c>
      <c r="AS298" s="24" t="s">
        <v>2076</v>
      </c>
      <c r="AT298" s="24" t="s">
        <v>2076</v>
      </c>
      <c r="AU298" s="24">
        <f>COUNTIF(Offers!$B$14:$B$2024,A298)</f>
        <v>1</v>
      </c>
      <c r="AV298" s="25">
        <f>_xlfn.MINIFS(Offers!$Q$14:$Q$2024,Offers!$B$14:$B$2024,A298)</f>
        <v>1936.99</v>
      </c>
      <c r="AW298" s="24">
        <f>COUNTIFS(Offers!$B$14:$B$2024,A298,Offers!$L$14:$L$2024,"&lt;&gt;New")</f>
        <v>0</v>
      </c>
    </row>
    <row r="299" spans="1:49" ht="15.75" customHeight="1" x14ac:dyDescent="0.35">
      <c r="A299" s="56" t="s">
        <v>3704</v>
      </c>
      <c r="B299" s="56" t="s">
        <v>428</v>
      </c>
      <c r="C299" s="56" t="s">
        <v>7</v>
      </c>
      <c r="D299" s="56" t="s">
        <v>391</v>
      </c>
      <c r="E299" s="57" t="s">
        <v>437</v>
      </c>
      <c r="F299" s="58">
        <v>2102.9899999999998</v>
      </c>
      <c r="G299" s="56" t="s">
        <v>3705</v>
      </c>
      <c r="H299" s="56" t="s">
        <v>1345</v>
      </c>
      <c r="I299" s="56" t="s">
        <v>3467</v>
      </c>
      <c r="J299" s="56" t="s">
        <v>3629</v>
      </c>
      <c r="K299" s="56" t="s">
        <v>3597</v>
      </c>
      <c r="L299" s="56" t="s">
        <v>3598</v>
      </c>
      <c r="M299" s="56" t="s">
        <v>3532</v>
      </c>
      <c r="N299" s="56" t="s">
        <v>3630</v>
      </c>
      <c r="O299" s="56" t="s">
        <v>3443</v>
      </c>
      <c r="P299" s="56">
        <v>5</v>
      </c>
      <c r="Q299" s="59">
        <v>2148</v>
      </c>
      <c r="R299" s="56" t="s">
        <v>3706</v>
      </c>
      <c r="S299" s="56" t="s">
        <v>3600</v>
      </c>
      <c r="T299" t="s">
        <v>2080</v>
      </c>
      <c r="U299">
        <v>60</v>
      </c>
      <c r="V299" s="49">
        <v>2297.9899999999998</v>
      </c>
      <c r="W299" t="s">
        <v>2117</v>
      </c>
      <c r="X299">
        <v>32</v>
      </c>
      <c r="Y299">
        <v>2048</v>
      </c>
      <c r="Z299">
        <v>15.6</v>
      </c>
      <c r="AA299" t="s">
        <v>3446</v>
      </c>
      <c r="AB299" s="24" t="s">
        <v>3685</v>
      </c>
      <c r="AC299" s="24" t="s">
        <v>3707</v>
      </c>
      <c r="AD299" s="24" t="s">
        <v>3514</v>
      </c>
      <c r="AE299" s="24" t="s">
        <v>2105</v>
      </c>
      <c r="AF299" s="53" t="s">
        <v>2026</v>
      </c>
      <c r="AG299" s="24" t="s">
        <v>3435</v>
      </c>
      <c r="AH299" s="25">
        <v>2297.9899999999998</v>
      </c>
      <c r="AI299" s="24" t="s">
        <v>2087</v>
      </c>
      <c r="AJ299" s="24" t="s">
        <v>2076</v>
      </c>
      <c r="AK299" s="24" t="s">
        <v>2076</v>
      </c>
      <c r="AL299" s="24" t="s">
        <v>2076</v>
      </c>
      <c r="AM299" s="24" t="s">
        <v>2076</v>
      </c>
      <c r="AN299" s="24" t="s">
        <v>2076</v>
      </c>
      <c r="AO299" s="24">
        <v>240</v>
      </c>
      <c r="AP299" s="24" t="s">
        <v>2076</v>
      </c>
      <c r="AQ299" s="24" t="s">
        <v>2076</v>
      </c>
      <c r="AR299" s="24" t="s">
        <v>2076</v>
      </c>
      <c r="AS299" s="24" t="s">
        <v>2076</v>
      </c>
      <c r="AT299" s="24" t="s">
        <v>2076</v>
      </c>
      <c r="AU299" s="24">
        <f>COUNTIF(Offers!$B$14:$B$2024,A299)</f>
        <v>1</v>
      </c>
      <c r="AV299" s="25">
        <f>_xlfn.MINIFS(Offers!$Q$14:$Q$2024,Offers!$B$14:$B$2024,A299)</f>
        <v>2102.9899999999998</v>
      </c>
      <c r="AW299" s="24">
        <f>COUNTIFS(Offers!$B$14:$B$2024,A299,Offers!$L$14:$L$2024,"&lt;&gt;New")</f>
        <v>0</v>
      </c>
    </row>
    <row r="300" spans="1:49" ht="15.75" customHeight="1" x14ac:dyDescent="0.35">
      <c r="A300" s="56" t="s">
        <v>3708</v>
      </c>
      <c r="B300" s="56" t="s">
        <v>428</v>
      </c>
      <c r="C300" s="56" t="s">
        <v>7</v>
      </c>
      <c r="D300" s="56" t="s">
        <v>391</v>
      </c>
      <c r="E300" s="57" t="s">
        <v>438</v>
      </c>
      <c r="F300" s="58">
        <v>2195.9899999999998</v>
      </c>
      <c r="G300" s="56" t="s">
        <v>3709</v>
      </c>
      <c r="H300" s="56" t="s">
        <v>3517</v>
      </c>
      <c r="I300" s="56" t="s">
        <v>3710</v>
      </c>
      <c r="J300" s="56" t="s">
        <v>3454</v>
      </c>
      <c r="K300" s="56" t="s">
        <v>3455</v>
      </c>
      <c r="L300" s="56" t="s">
        <v>3521</v>
      </c>
      <c r="M300" s="56" t="s">
        <v>3441</v>
      </c>
      <c r="N300" s="56" t="s">
        <v>3711</v>
      </c>
      <c r="O300" s="56" t="s">
        <v>3459</v>
      </c>
      <c r="P300" s="56">
        <v>10</v>
      </c>
      <c r="Q300" s="59">
        <v>2836</v>
      </c>
      <c r="R300" s="56" t="s">
        <v>3712</v>
      </c>
      <c r="S300" s="56" t="s">
        <v>3524</v>
      </c>
      <c r="T300" t="s">
        <v>2080</v>
      </c>
      <c r="U300">
        <v>60</v>
      </c>
      <c r="V300" s="49">
        <v>2328.9899999999998</v>
      </c>
      <c r="W300" t="s">
        <v>2304</v>
      </c>
      <c r="X300">
        <v>32</v>
      </c>
      <c r="Y300">
        <v>2048</v>
      </c>
      <c r="Z300">
        <v>17.3</v>
      </c>
      <c r="AA300" t="s">
        <v>3431</v>
      </c>
      <c r="AB300" s="24" t="s">
        <v>3713</v>
      </c>
      <c r="AC300" s="24" t="s">
        <v>3714</v>
      </c>
      <c r="AD300" s="24" t="s">
        <v>3593</v>
      </c>
      <c r="AE300" s="24" t="s">
        <v>2105</v>
      </c>
      <c r="AF300" s="51" t="s">
        <v>2025</v>
      </c>
      <c r="AG300" s="24" t="s">
        <v>3435</v>
      </c>
      <c r="AH300" s="25">
        <v>2459.9899999999998</v>
      </c>
      <c r="AI300" s="24" t="s">
        <v>2087</v>
      </c>
      <c r="AJ300" s="24" t="s">
        <v>2076</v>
      </c>
      <c r="AK300" s="24" t="s">
        <v>2076</v>
      </c>
      <c r="AL300" s="24" t="s">
        <v>2076</v>
      </c>
      <c r="AM300" s="24" t="s">
        <v>2076</v>
      </c>
      <c r="AN300" s="24" t="s">
        <v>2076</v>
      </c>
      <c r="AO300" s="24">
        <v>60</v>
      </c>
      <c r="AP300" s="24" t="s">
        <v>2076</v>
      </c>
      <c r="AQ300" s="24" t="s">
        <v>2076</v>
      </c>
      <c r="AR300" s="24" t="s">
        <v>2076</v>
      </c>
      <c r="AS300" s="24" t="s">
        <v>2076</v>
      </c>
      <c r="AT300" s="24" t="s">
        <v>2076</v>
      </c>
      <c r="AU300" s="24">
        <f>COUNTIF(Offers!$B$14:$B$2024,A300)</f>
        <v>1</v>
      </c>
      <c r="AV300" s="25">
        <f>_xlfn.MINIFS(Offers!$Q$14:$Q$2024,Offers!$B$14:$B$2024,A300)</f>
        <v>2195.9899999999998</v>
      </c>
      <c r="AW300" s="24">
        <f>COUNTIFS(Offers!$B$14:$B$2024,A300,Offers!$L$14:$L$2024,"&lt;&gt;New")</f>
        <v>0</v>
      </c>
    </row>
    <row r="301" spans="1:49" ht="15.75" customHeight="1" x14ac:dyDescent="0.35">
      <c r="A301" s="56" t="s">
        <v>3715</v>
      </c>
      <c r="B301" s="56" t="s">
        <v>428</v>
      </c>
      <c r="C301" s="56" t="s">
        <v>7</v>
      </c>
      <c r="D301" s="56" t="s">
        <v>391</v>
      </c>
      <c r="E301" s="57" t="s">
        <v>439</v>
      </c>
      <c r="F301" s="58">
        <v>2217.9899999999998</v>
      </c>
      <c r="G301" s="56" t="s">
        <v>3716</v>
      </c>
      <c r="H301" s="56" t="s">
        <v>53</v>
      </c>
      <c r="I301" s="56" t="s">
        <v>3422</v>
      </c>
      <c r="J301" s="56" t="s">
        <v>3629</v>
      </c>
      <c r="K301" s="56" t="s">
        <v>3597</v>
      </c>
      <c r="L301" s="56" t="s">
        <v>3598</v>
      </c>
      <c r="M301" s="56" t="s">
        <v>3532</v>
      </c>
      <c r="N301" s="56" t="s">
        <v>3630</v>
      </c>
      <c r="O301" s="56" t="s">
        <v>3443</v>
      </c>
      <c r="P301" s="56">
        <v>4</v>
      </c>
      <c r="Q301" s="59">
        <v>3302</v>
      </c>
      <c r="R301" s="56" t="s">
        <v>3717</v>
      </c>
      <c r="S301" s="56" t="s">
        <v>3535</v>
      </c>
      <c r="T301" t="s">
        <v>2080</v>
      </c>
      <c r="U301">
        <v>60</v>
      </c>
      <c r="V301" s="49">
        <v>2311.9899999999998</v>
      </c>
      <c r="W301" t="s">
        <v>2444</v>
      </c>
      <c r="X301">
        <v>32</v>
      </c>
      <c r="Y301">
        <v>2048</v>
      </c>
      <c r="Z301">
        <v>17.3</v>
      </c>
      <c r="AA301" t="s">
        <v>3446</v>
      </c>
      <c r="AB301" s="24" t="s">
        <v>3718</v>
      </c>
      <c r="AC301" s="24" t="s">
        <v>3719</v>
      </c>
      <c r="AD301" s="24" t="s">
        <v>3602</v>
      </c>
      <c r="AE301" s="24" t="s">
        <v>2085</v>
      </c>
      <c r="AF301" s="51" t="s">
        <v>2025</v>
      </c>
      <c r="AG301" s="24" t="s">
        <v>3435</v>
      </c>
      <c r="AH301" s="25">
        <v>2311.9899999999998</v>
      </c>
      <c r="AI301" s="24" t="s">
        <v>2087</v>
      </c>
      <c r="AJ301" s="24" t="s">
        <v>2076</v>
      </c>
      <c r="AK301" s="24" t="s">
        <v>2076</v>
      </c>
      <c r="AL301" s="24" t="s">
        <v>2076</v>
      </c>
      <c r="AM301" s="24" t="s">
        <v>2076</v>
      </c>
      <c r="AN301" s="24" t="s">
        <v>2076</v>
      </c>
      <c r="AO301" s="24">
        <v>240</v>
      </c>
      <c r="AP301" s="24" t="s">
        <v>2076</v>
      </c>
      <c r="AQ301" s="24" t="s">
        <v>2076</v>
      </c>
      <c r="AR301" s="24" t="s">
        <v>2076</v>
      </c>
      <c r="AS301" s="24" t="s">
        <v>2076</v>
      </c>
      <c r="AT301" s="24" t="s">
        <v>2076</v>
      </c>
      <c r="AU301" s="24">
        <f>COUNTIF(Offers!$B$14:$B$2024,A301)</f>
        <v>1</v>
      </c>
      <c r="AV301" s="25">
        <f>_xlfn.MINIFS(Offers!$Q$14:$Q$2024,Offers!$B$14:$B$2024,A301)</f>
        <v>2217.9899999999998</v>
      </c>
      <c r="AW301" s="24">
        <f>COUNTIFS(Offers!$B$14:$B$2024,A301,Offers!$L$14:$L$2024,"&lt;&gt;New")</f>
        <v>0</v>
      </c>
    </row>
    <row r="302" spans="1:49" ht="15.75" customHeight="1" x14ac:dyDescent="0.35">
      <c r="A302" s="56" t="s">
        <v>3720</v>
      </c>
      <c r="B302" s="56" t="s">
        <v>428</v>
      </c>
      <c r="C302" s="56" t="s">
        <v>7</v>
      </c>
      <c r="D302" s="56" t="s">
        <v>391</v>
      </c>
      <c r="E302" s="57" t="s">
        <v>440</v>
      </c>
      <c r="F302" s="58">
        <v>4341.99</v>
      </c>
      <c r="G302" s="56" t="s">
        <v>3721</v>
      </c>
      <c r="H302" s="56" t="s">
        <v>3452</v>
      </c>
      <c r="I302" s="56" t="s">
        <v>3722</v>
      </c>
      <c r="J302" s="56" t="s">
        <v>3629</v>
      </c>
      <c r="K302" s="56" t="s">
        <v>3723</v>
      </c>
      <c r="L302" s="56" t="s">
        <v>3490</v>
      </c>
      <c r="M302" s="56" t="s">
        <v>3664</v>
      </c>
      <c r="N302" s="56" t="s">
        <v>3458</v>
      </c>
      <c r="O302" s="56" t="s">
        <v>3459</v>
      </c>
      <c r="P302" s="56">
        <v>10</v>
      </c>
      <c r="Q302" s="59">
        <v>2570</v>
      </c>
      <c r="R302" s="56" t="s">
        <v>3724</v>
      </c>
      <c r="S302" s="56" t="s">
        <v>3501</v>
      </c>
      <c r="T302" t="s">
        <v>2116</v>
      </c>
      <c r="U302">
        <v>60</v>
      </c>
      <c r="V302" s="49">
        <v>4902.99</v>
      </c>
      <c r="W302" t="s">
        <v>2200</v>
      </c>
      <c r="X302">
        <v>64</v>
      </c>
      <c r="Y302">
        <v>4096</v>
      </c>
      <c r="Z302">
        <v>16</v>
      </c>
      <c r="AA302" t="s">
        <v>3446</v>
      </c>
      <c r="AB302" s="24" t="s">
        <v>3725</v>
      </c>
      <c r="AC302" s="24" t="s">
        <v>3726</v>
      </c>
      <c r="AD302" s="24" t="s">
        <v>3727</v>
      </c>
      <c r="AE302" s="24" t="s">
        <v>2085</v>
      </c>
      <c r="AF302" s="54" t="s">
        <v>2027</v>
      </c>
      <c r="AG302" s="24" t="s">
        <v>3435</v>
      </c>
      <c r="AH302" s="25">
        <v>5006.99</v>
      </c>
      <c r="AI302" s="24" t="s">
        <v>2087</v>
      </c>
      <c r="AJ302" s="24" t="s">
        <v>2076</v>
      </c>
      <c r="AK302" s="24" t="s">
        <v>2076</v>
      </c>
      <c r="AL302" s="24" t="s">
        <v>2076</v>
      </c>
      <c r="AM302" s="24" t="s">
        <v>2076</v>
      </c>
      <c r="AN302" s="24" t="s">
        <v>2076</v>
      </c>
      <c r="AO302" s="24">
        <v>120</v>
      </c>
      <c r="AP302" s="24" t="s">
        <v>2076</v>
      </c>
      <c r="AQ302" s="24" t="s">
        <v>2076</v>
      </c>
      <c r="AR302" s="24" t="s">
        <v>2076</v>
      </c>
      <c r="AS302" s="24" t="s">
        <v>2076</v>
      </c>
      <c r="AT302" s="24" t="s">
        <v>2076</v>
      </c>
      <c r="AU302" s="24">
        <f>COUNTIF(Offers!$B$14:$B$2024,A302)</f>
        <v>1</v>
      </c>
      <c r="AV302" s="25">
        <f>_xlfn.MINIFS(Offers!$Q$14:$Q$2024,Offers!$B$14:$B$2024,A302)</f>
        <v>4341.99</v>
      </c>
      <c r="AW302" s="24">
        <f>COUNTIFS(Offers!$B$14:$B$2024,A302,Offers!$L$14:$L$2024,"&lt;&gt;New")</f>
        <v>0</v>
      </c>
    </row>
    <row r="303" spans="1:49" ht="15.75" customHeight="1" x14ac:dyDescent="0.35">
      <c r="A303" s="56" t="s">
        <v>3728</v>
      </c>
      <c r="B303" s="56" t="s">
        <v>441</v>
      </c>
      <c r="C303" s="56" t="s">
        <v>7</v>
      </c>
      <c r="D303" s="56" t="s">
        <v>391</v>
      </c>
      <c r="E303" s="57" t="s">
        <v>445</v>
      </c>
      <c r="F303" s="58">
        <v>439.99</v>
      </c>
      <c r="G303" s="56" t="s">
        <v>3729</v>
      </c>
      <c r="H303" s="56" t="s">
        <v>53</v>
      </c>
      <c r="I303" s="56" t="s">
        <v>3438</v>
      </c>
      <c r="J303" s="56" t="s">
        <v>3423</v>
      </c>
      <c r="K303" s="56" t="s">
        <v>3424</v>
      </c>
      <c r="L303" s="56" t="s">
        <v>3425</v>
      </c>
      <c r="M303" s="56" t="s">
        <v>3426</v>
      </c>
      <c r="N303" s="56" t="s">
        <v>3427</v>
      </c>
      <c r="O303" s="56" t="s">
        <v>3428</v>
      </c>
      <c r="P303" s="56">
        <v>14</v>
      </c>
      <c r="Q303" s="59">
        <v>1348</v>
      </c>
      <c r="R303" s="56" t="s">
        <v>3730</v>
      </c>
      <c r="S303" s="56" t="s">
        <v>3430</v>
      </c>
      <c r="T303" t="s">
        <v>2080</v>
      </c>
      <c r="U303">
        <v>60</v>
      </c>
      <c r="V303" s="49">
        <v>478.99</v>
      </c>
      <c r="W303" t="s">
        <v>2081</v>
      </c>
      <c r="X303">
        <v>8</v>
      </c>
      <c r="Y303">
        <v>128</v>
      </c>
      <c r="Z303">
        <v>14</v>
      </c>
      <c r="AA303" t="s">
        <v>3431</v>
      </c>
      <c r="AB303" s="24" t="s">
        <v>3731</v>
      </c>
      <c r="AC303" s="24" t="s">
        <v>3732</v>
      </c>
      <c r="AD303" s="24" t="s">
        <v>3542</v>
      </c>
      <c r="AE303" s="24" t="s">
        <v>2085</v>
      </c>
      <c r="AF303" s="55" t="s">
        <v>2023</v>
      </c>
      <c r="AG303" s="24" t="s">
        <v>3435</v>
      </c>
      <c r="AH303" s="25">
        <v>504.99</v>
      </c>
      <c r="AI303" s="24" t="s">
        <v>2087</v>
      </c>
      <c r="AJ303" s="24" t="s">
        <v>2076</v>
      </c>
      <c r="AK303" s="24" t="s">
        <v>2076</v>
      </c>
      <c r="AL303" s="24" t="s">
        <v>2076</v>
      </c>
      <c r="AM303" s="24" t="s">
        <v>2076</v>
      </c>
      <c r="AN303" s="24" t="s">
        <v>2076</v>
      </c>
      <c r="AO303" s="24">
        <v>60</v>
      </c>
      <c r="AP303" s="24" t="s">
        <v>2076</v>
      </c>
      <c r="AQ303" s="24" t="s">
        <v>2076</v>
      </c>
      <c r="AR303" s="24" t="s">
        <v>2076</v>
      </c>
      <c r="AS303" s="24" t="s">
        <v>2076</v>
      </c>
      <c r="AT303" s="24" t="s">
        <v>2076</v>
      </c>
      <c r="AU303" s="24">
        <f>COUNTIF(Offers!$B$14:$B$2024,A303)</f>
        <v>1</v>
      </c>
      <c r="AV303" s="25">
        <f>_xlfn.MINIFS(Offers!$Q$14:$Q$2024,Offers!$B$14:$B$2024,A303)</f>
        <v>439.99</v>
      </c>
      <c r="AW303" s="24">
        <f>COUNTIFS(Offers!$B$14:$B$2024,A303,Offers!$L$14:$L$2024,"&lt;&gt;New")</f>
        <v>0</v>
      </c>
    </row>
    <row r="304" spans="1:49" ht="15.75" customHeight="1" x14ac:dyDescent="0.35">
      <c r="A304" s="56" t="s">
        <v>3733</v>
      </c>
      <c r="B304" s="56" t="s">
        <v>441</v>
      </c>
      <c r="C304" s="56" t="s">
        <v>7</v>
      </c>
      <c r="D304" s="56" t="s">
        <v>391</v>
      </c>
      <c r="E304" s="57" t="s">
        <v>446</v>
      </c>
      <c r="F304" s="58">
        <v>537.99</v>
      </c>
      <c r="G304" s="56" t="s">
        <v>3734</v>
      </c>
      <c r="H304" s="56" t="s">
        <v>53</v>
      </c>
      <c r="I304" s="56" t="s">
        <v>3438</v>
      </c>
      <c r="J304" s="56" t="s">
        <v>3615</v>
      </c>
      <c r="K304" s="56" t="s">
        <v>3616</v>
      </c>
      <c r="L304" s="56" t="s">
        <v>3425</v>
      </c>
      <c r="M304" s="56" t="s">
        <v>3441</v>
      </c>
      <c r="N304" s="56" t="s">
        <v>3442</v>
      </c>
      <c r="O304" s="56" t="s">
        <v>3443</v>
      </c>
      <c r="P304" s="56">
        <v>8</v>
      </c>
      <c r="Q304" s="59">
        <v>1570</v>
      </c>
      <c r="R304" s="56" t="s">
        <v>3735</v>
      </c>
      <c r="S304" s="56" t="s">
        <v>3552</v>
      </c>
      <c r="T304" t="s">
        <v>2080</v>
      </c>
      <c r="U304">
        <v>60</v>
      </c>
      <c r="V304" s="49">
        <v>595.99</v>
      </c>
      <c r="W304" t="s">
        <v>2545</v>
      </c>
      <c r="X304">
        <v>16</v>
      </c>
      <c r="Y304">
        <v>512</v>
      </c>
      <c r="Z304">
        <v>14</v>
      </c>
      <c r="AA304" t="s">
        <v>3446</v>
      </c>
      <c r="AB304" s="24" t="s">
        <v>3736</v>
      </c>
      <c r="AC304" s="24" t="s">
        <v>3737</v>
      </c>
      <c r="AD304" s="24" t="s">
        <v>3738</v>
      </c>
      <c r="AE304" s="24" t="s">
        <v>2105</v>
      </c>
      <c r="AF304" s="55" t="s">
        <v>2023</v>
      </c>
      <c r="AG304" s="24" t="s">
        <v>3435</v>
      </c>
      <c r="AH304" s="25">
        <v>629.99</v>
      </c>
      <c r="AI304" s="24" t="s">
        <v>2087</v>
      </c>
      <c r="AJ304" s="24" t="s">
        <v>2076</v>
      </c>
      <c r="AK304" s="24" t="s">
        <v>2076</v>
      </c>
      <c r="AL304" s="24" t="s">
        <v>2076</v>
      </c>
      <c r="AM304" s="24" t="s">
        <v>2076</v>
      </c>
      <c r="AN304" s="24" t="s">
        <v>2076</v>
      </c>
      <c r="AO304" s="24">
        <v>60</v>
      </c>
      <c r="AP304" s="24" t="s">
        <v>2076</v>
      </c>
      <c r="AQ304" s="24" t="s">
        <v>2076</v>
      </c>
      <c r="AR304" s="24" t="s">
        <v>2076</v>
      </c>
      <c r="AS304" s="24" t="s">
        <v>2076</v>
      </c>
      <c r="AT304" s="24" t="s">
        <v>2076</v>
      </c>
      <c r="AU304" s="24">
        <f>COUNTIF(Offers!$B$14:$B$2024,A304)</f>
        <v>1</v>
      </c>
      <c r="AV304" s="25">
        <f>_xlfn.MINIFS(Offers!$Q$14:$Q$2024,Offers!$B$14:$B$2024,A304)</f>
        <v>537.99</v>
      </c>
      <c r="AW304" s="24">
        <f>COUNTIFS(Offers!$B$14:$B$2024,A304,Offers!$L$14:$L$2024,"&lt;&gt;New")</f>
        <v>0</v>
      </c>
    </row>
    <row r="305" spans="1:49" ht="15.75" customHeight="1" x14ac:dyDescent="0.35">
      <c r="A305" s="56" t="s">
        <v>3739</v>
      </c>
      <c r="B305" s="56" t="s">
        <v>441</v>
      </c>
      <c r="C305" s="56" t="s">
        <v>7</v>
      </c>
      <c r="D305" s="56" t="s">
        <v>391</v>
      </c>
      <c r="E305" s="57" t="s">
        <v>447</v>
      </c>
      <c r="F305" s="58">
        <v>1469.99</v>
      </c>
      <c r="G305" s="56" t="s">
        <v>3740</v>
      </c>
      <c r="H305" s="56" t="s">
        <v>53</v>
      </c>
      <c r="I305" s="56" t="s">
        <v>3596</v>
      </c>
      <c r="J305" s="56" t="s">
        <v>3557</v>
      </c>
      <c r="K305" s="56" t="s">
        <v>3558</v>
      </c>
      <c r="L305" s="56" t="s">
        <v>3480</v>
      </c>
      <c r="M305" s="56" t="s">
        <v>3471</v>
      </c>
      <c r="N305" s="56" t="s">
        <v>3442</v>
      </c>
      <c r="O305" s="56" t="s">
        <v>3443</v>
      </c>
      <c r="P305" s="56">
        <v>20</v>
      </c>
      <c r="Q305" s="59">
        <v>998</v>
      </c>
      <c r="R305" s="56" t="s">
        <v>3741</v>
      </c>
      <c r="S305" s="56" t="s">
        <v>3482</v>
      </c>
      <c r="T305" t="s">
        <v>2080</v>
      </c>
      <c r="U305">
        <v>60</v>
      </c>
      <c r="V305" s="49">
        <v>1667.99</v>
      </c>
      <c r="W305" t="s">
        <v>2356</v>
      </c>
      <c r="X305">
        <v>16</v>
      </c>
      <c r="Y305">
        <v>1024</v>
      </c>
      <c r="Z305">
        <v>13.3</v>
      </c>
      <c r="AA305" t="s">
        <v>3446</v>
      </c>
      <c r="AB305" s="24" t="s">
        <v>3742</v>
      </c>
      <c r="AC305" s="24" t="s">
        <v>3743</v>
      </c>
      <c r="AD305" s="24" t="s">
        <v>3744</v>
      </c>
      <c r="AE305" s="24" t="s">
        <v>2180</v>
      </c>
      <c r="AF305" s="54" t="s">
        <v>2027</v>
      </c>
      <c r="AG305" s="24" t="s">
        <v>3435</v>
      </c>
      <c r="AH305" s="25">
        <v>2234.9899999999998</v>
      </c>
      <c r="AI305" s="24" t="s">
        <v>2106</v>
      </c>
      <c r="AJ305" s="24" t="s">
        <v>2076</v>
      </c>
      <c r="AK305" s="24" t="s">
        <v>2076</v>
      </c>
      <c r="AL305" s="24" t="s">
        <v>2076</v>
      </c>
      <c r="AM305" s="24" t="s">
        <v>2076</v>
      </c>
      <c r="AN305" s="24" t="s">
        <v>2076</v>
      </c>
      <c r="AO305" s="24">
        <v>90</v>
      </c>
      <c r="AP305" s="24" t="s">
        <v>2076</v>
      </c>
      <c r="AQ305" s="24" t="s">
        <v>2076</v>
      </c>
      <c r="AR305" s="24" t="s">
        <v>2076</v>
      </c>
      <c r="AS305" s="24" t="s">
        <v>2076</v>
      </c>
      <c r="AT305" s="24" t="s">
        <v>2076</v>
      </c>
      <c r="AU305" s="24">
        <f>COUNTIF(Offers!$B$14:$B$2024,A305)</f>
        <v>1</v>
      </c>
      <c r="AV305" s="25">
        <f>_xlfn.MINIFS(Offers!$Q$14:$Q$2024,Offers!$B$14:$B$2024,A305)</f>
        <v>1469.99</v>
      </c>
      <c r="AW305" s="24">
        <f>COUNTIFS(Offers!$B$14:$B$2024,A305,Offers!$L$14:$L$2024,"&lt;&gt;New")</f>
        <v>0</v>
      </c>
    </row>
    <row r="306" spans="1:49" ht="15.75" customHeight="1" x14ac:dyDescent="0.35">
      <c r="A306" s="56" t="s">
        <v>3745</v>
      </c>
      <c r="B306" s="56" t="s">
        <v>441</v>
      </c>
      <c r="C306" s="56" t="s">
        <v>7</v>
      </c>
      <c r="D306" s="56" t="s">
        <v>391</v>
      </c>
      <c r="E306" s="57" t="s">
        <v>448</v>
      </c>
      <c r="F306" s="58">
        <v>1502.99</v>
      </c>
      <c r="G306" s="56" t="s">
        <v>3746</v>
      </c>
      <c r="H306" s="56" t="s">
        <v>3452</v>
      </c>
      <c r="I306" s="56" t="s">
        <v>3571</v>
      </c>
      <c r="J306" s="56" t="s">
        <v>3572</v>
      </c>
      <c r="K306" s="56" t="s">
        <v>3573</v>
      </c>
      <c r="L306" s="56" t="s">
        <v>3574</v>
      </c>
      <c r="M306" s="56" t="s">
        <v>3471</v>
      </c>
      <c r="N306" s="56" t="s">
        <v>3458</v>
      </c>
      <c r="O306" s="56" t="s">
        <v>3459</v>
      </c>
      <c r="P306" s="56">
        <v>13</v>
      </c>
      <c r="Q306" s="59">
        <v>1162</v>
      </c>
      <c r="R306" s="56" t="s">
        <v>3747</v>
      </c>
      <c r="S306" s="56" t="s">
        <v>3461</v>
      </c>
      <c r="T306" t="s">
        <v>2116</v>
      </c>
      <c r="U306">
        <v>60</v>
      </c>
      <c r="V306" s="49">
        <v>1711.99</v>
      </c>
      <c r="W306" t="s">
        <v>2168</v>
      </c>
      <c r="X306">
        <v>16</v>
      </c>
      <c r="Y306">
        <v>1024</v>
      </c>
      <c r="Z306">
        <v>14</v>
      </c>
      <c r="AA306" t="s">
        <v>3446</v>
      </c>
      <c r="AB306" s="24" t="s">
        <v>3748</v>
      </c>
      <c r="AC306" s="24" t="s">
        <v>3749</v>
      </c>
      <c r="AD306" s="24" t="s">
        <v>3578</v>
      </c>
      <c r="AE306" s="24" t="s">
        <v>2085</v>
      </c>
      <c r="AF306" s="51" t="s">
        <v>2025</v>
      </c>
      <c r="AG306" s="24" t="s">
        <v>3435</v>
      </c>
      <c r="AH306" s="25">
        <v>1711.99</v>
      </c>
      <c r="AI306" s="24" t="s">
        <v>2087</v>
      </c>
      <c r="AJ306" s="24" t="s">
        <v>2076</v>
      </c>
      <c r="AK306" s="24" t="s">
        <v>2076</v>
      </c>
      <c r="AL306" s="24" t="s">
        <v>2076</v>
      </c>
      <c r="AM306" s="24" t="s">
        <v>2076</v>
      </c>
      <c r="AN306" s="24" t="s">
        <v>2076</v>
      </c>
      <c r="AO306" s="24">
        <v>60</v>
      </c>
      <c r="AP306" s="24" t="s">
        <v>2076</v>
      </c>
      <c r="AQ306" s="24" t="s">
        <v>2076</v>
      </c>
      <c r="AR306" s="24" t="s">
        <v>2076</v>
      </c>
      <c r="AS306" s="24" t="s">
        <v>2076</v>
      </c>
      <c r="AT306" s="24" t="s">
        <v>2076</v>
      </c>
      <c r="AU306" s="24">
        <f>COUNTIF(Offers!$B$14:$B$2024,A306)</f>
        <v>1</v>
      </c>
      <c r="AV306" s="25">
        <f>_xlfn.MINIFS(Offers!$Q$14:$Q$2024,Offers!$B$14:$B$2024,A306)</f>
        <v>1502.99</v>
      </c>
      <c r="AW306" s="24">
        <f>COUNTIFS(Offers!$B$14:$B$2024,A306,Offers!$L$14:$L$2024,"&lt;&gt;New")</f>
        <v>0</v>
      </c>
    </row>
    <row r="307" spans="1:49" ht="15.75" customHeight="1" x14ac:dyDescent="0.35">
      <c r="A307" s="56" t="s">
        <v>3750</v>
      </c>
      <c r="B307" s="56" t="s">
        <v>441</v>
      </c>
      <c r="C307" s="56" t="s">
        <v>7</v>
      </c>
      <c r="D307" s="56" t="s">
        <v>391</v>
      </c>
      <c r="E307" s="57" t="s">
        <v>449</v>
      </c>
      <c r="F307" s="58">
        <v>1739.99</v>
      </c>
      <c r="G307" s="56" t="s">
        <v>3751</v>
      </c>
      <c r="H307" s="56" t="s">
        <v>1345</v>
      </c>
      <c r="I307" s="56" t="s">
        <v>3596</v>
      </c>
      <c r="J307" s="56" t="s">
        <v>3468</v>
      </c>
      <c r="K307" s="56" t="s">
        <v>3469</v>
      </c>
      <c r="L307" s="56" t="s">
        <v>3470</v>
      </c>
      <c r="M307" s="56" t="s">
        <v>3471</v>
      </c>
      <c r="N307" s="56" t="s">
        <v>3442</v>
      </c>
      <c r="O307" s="56" t="s">
        <v>3443</v>
      </c>
      <c r="P307" s="56">
        <v>9</v>
      </c>
      <c r="Q307" s="59">
        <v>1438</v>
      </c>
      <c r="R307" s="56" t="s">
        <v>3752</v>
      </c>
      <c r="S307" s="56" t="s">
        <v>3473</v>
      </c>
      <c r="T307" t="s">
        <v>2080</v>
      </c>
      <c r="U307">
        <v>60</v>
      </c>
      <c r="V307" s="49">
        <v>1876.99</v>
      </c>
      <c r="W307" t="s">
        <v>2241</v>
      </c>
      <c r="X307">
        <v>16</v>
      </c>
      <c r="Y307">
        <v>1024</v>
      </c>
      <c r="Z307">
        <v>14</v>
      </c>
      <c r="AA307" t="s">
        <v>3431</v>
      </c>
      <c r="AB307" s="24" t="s">
        <v>3753</v>
      </c>
      <c r="AC307" s="24" t="s">
        <v>3754</v>
      </c>
      <c r="AD307" s="24" t="s">
        <v>3562</v>
      </c>
      <c r="AE307" s="24" t="s">
        <v>2085</v>
      </c>
      <c r="AF307" s="53" t="s">
        <v>2026</v>
      </c>
      <c r="AG307" s="24" t="s">
        <v>3435</v>
      </c>
      <c r="AH307" s="25">
        <v>1934.99</v>
      </c>
      <c r="AI307" s="24" t="s">
        <v>2087</v>
      </c>
      <c r="AJ307" s="24" t="s">
        <v>2076</v>
      </c>
      <c r="AK307" s="24" t="s">
        <v>2076</v>
      </c>
      <c r="AL307" s="24" t="s">
        <v>2076</v>
      </c>
      <c r="AM307" s="24" t="s">
        <v>2076</v>
      </c>
      <c r="AN307" s="24" t="s">
        <v>2076</v>
      </c>
      <c r="AO307" s="24">
        <v>60</v>
      </c>
      <c r="AP307" s="24" t="s">
        <v>2076</v>
      </c>
      <c r="AQ307" s="24" t="s">
        <v>2076</v>
      </c>
      <c r="AR307" s="24" t="s">
        <v>2076</v>
      </c>
      <c r="AS307" s="24" t="s">
        <v>2076</v>
      </c>
      <c r="AT307" s="24" t="s">
        <v>2076</v>
      </c>
      <c r="AU307" s="24">
        <f>COUNTIF(Offers!$B$14:$B$2024,A307)</f>
        <v>1</v>
      </c>
      <c r="AV307" s="25">
        <f>_xlfn.MINIFS(Offers!$Q$14:$Q$2024,Offers!$B$14:$B$2024,A307)</f>
        <v>1739.99</v>
      </c>
      <c r="AW307" s="24">
        <f>COUNTIFS(Offers!$B$14:$B$2024,A307,Offers!$L$14:$L$2024,"&lt;&gt;New")</f>
        <v>0</v>
      </c>
    </row>
    <row r="308" spans="1:49" ht="15.75" customHeight="1" x14ac:dyDescent="0.35">
      <c r="A308" s="56" t="s">
        <v>3755</v>
      </c>
      <c r="B308" s="56" t="s">
        <v>441</v>
      </c>
      <c r="C308" s="56" t="s">
        <v>7</v>
      </c>
      <c r="D308" s="56" t="s">
        <v>391</v>
      </c>
      <c r="E308" s="57" t="s">
        <v>450</v>
      </c>
      <c r="F308" s="58">
        <v>1806.99</v>
      </c>
      <c r="G308" s="56" t="s">
        <v>3756</v>
      </c>
      <c r="H308" s="56" t="s">
        <v>53</v>
      </c>
      <c r="I308" s="56" t="s">
        <v>3438</v>
      </c>
      <c r="J308" s="56" t="s">
        <v>3572</v>
      </c>
      <c r="K308" s="56" t="s">
        <v>3489</v>
      </c>
      <c r="L308" s="56" t="s">
        <v>3598</v>
      </c>
      <c r="M308" s="56" t="s">
        <v>3532</v>
      </c>
      <c r="N308" s="56" t="s">
        <v>3630</v>
      </c>
      <c r="O308" s="56" t="s">
        <v>3443</v>
      </c>
      <c r="P308" s="56">
        <v>8</v>
      </c>
      <c r="Q308" s="59">
        <v>2208</v>
      </c>
      <c r="R308" s="56" t="s">
        <v>3757</v>
      </c>
      <c r="S308" s="56" t="s">
        <v>3600</v>
      </c>
      <c r="T308" t="s">
        <v>2080</v>
      </c>
      <c r="U308">
        <v>60</v>
      </c>
      <c r="V308" s="49">
        <v>1983.99</v>
      </c>
      <c r="W308" t="s">
        <v>2144</v>
      </c>
      <c r="X308">
        <v>32</v>
      </c>
      <c r="Y308">
        <v>1024</v>
      </c>
      <c r="Z308">
        <v>15.6</v>
      </c>
      <c r="AA308" t="s">
        <v>3446</v>
      </c>
      <c r="AB308" s="24" t="s">
        <v>3731</v>
      </c>
      <c r="AC308" s="24" t="s">
        <v>3758</v>
      </c>
      <c r="AD308" s="24" t="s">
        <v>3703</v>
      </c>
      <c r="AE308" s="24" t="s">
        <v>2105</v>
      </c>
      <c r="AF308" s="52" t="s">
        <v>2024</v>
      </c>
      <c r="AG308" s="24" t="s">
        <v>3435</v>
      </c>
      <c r="AH308" s="25">
        <v>1983.99</v>
      </c>
      <c r="AI308" s="24" t="s">
        <v>2087</v>
      </c>
      <c r="AJ308" s="24" t="s">
        <v>2076</v>
      </c>
      <c r="AK308" s="24" t="s">
        <v>2076</v>
      </c>
      <c r="AL308" s="24" t="s">
        <v>2076</v>
      </c>
      <c r="AM308" s="24" t="s">
        <v>2076</v>
      </c>
      <c r="AN308" s="24" t="s">
        <v>2076</v>
      </c>
      <c r="AO308" s="24">
        <v>240</v>
      </c>
      <c r="AP308" s="24" t="s">
        <v>2076</v>
      </c>
      <c r="AQ308" s="24" t="s">
        <v>2076</v>
      </c>
      <c r="AR308" s="24" t="s">
        <v>2076</v>
      </c>
      <c r="AS308" s="24" t="s">
        <v>2076</v>
      </c>
      <c r="AT308" s="24" t="s">
        <v>2076</v>
      </c>
      <c r="AU308" s="24">
        <f>COUNTIF(Offers!$B$14:$B$2024,A308)</f>
        <v>1</v>
      </c>
      <c r="AV308" s="25">
        <f>_xlfn.MINIFS(Offers!$Q$14:$Q$2024,Offers!$B$14:$B$2024,A308)</f>
        <v>1806.99</v>
      </c>
      <c r="AW308" s="24">
        <f>COUNTIFS(Offers!$B$14:$B$2024,A308,Offers!$L$14:$L$2024,"&lt;&gt;New")</f>
        <v>0</v>
      </c>
    </row>
    <row r="309" spans="1:49" ht="15.75" customHeight="1" x14ac:dyDescent="0.35">
      <c r="A309" s="56" t="s">
        <v>3759</v>
      </c>
      <c r="B309" s="56" t="s">
        <v>441</v>
      </c>
      <c r="C309" s="56" t="s">
        <v>7</v>
      </c>
      <c r="D309" s="56" t="s">
        <v>391</v>
      </c>
      <c r="E309" s="57" t="s">
        <v>451</v>
      </c>
      <c r="F309" s="58">
        <v>1841.99</v>
      </c>
      <c r="G309" s="56" t="s">
        <v>3760</v>
      </c>
      <c r="H309" s="56" t="s">
        <v>53</v>
      </c>
      <c r="I309" s="56" t="s">
        <v>3596</v>
      </c>
      <c r="J309" s="56" t="s">
        <v>3488</v>
      </c>
      <c r="K309" s="56" t="s">
        <v>3489</v>
      </c>
      <c r="L309" s="56" t="s">
        <v>3490</v>
      </c>
      <c r="M309" s="56" t="s">
        <v>3491</v>
      </c>
      <c r="N309" s="56" t="s">
        <v>3427</v>
      </c>
      <c r="O309" s="56" t="s">
        <v>3443</v>
      </c>
      <c r="P309" s="56">
        <v>11</v>
      </c>
      <c r="Q309" s="59">
        <v>2175</v>
      </c>
      <c r="R309" s="56" t="s">
        <v>3761</v>
      </c>
      <c r="S309" s="56" t="s">
        <v>3493</v>
      </c>
      <c r="T309" t="s">
        <v>2116</v>
      </c>
      <c r="U309">
        <v>60</v>
      </c>
      <c r="V309" s="49">
        <v>2098.9899999999998</v>
      </c>
      <c r="W309" t="s">
        <v>2265</v>
      </c>
      <c r="X309">
        <v>32</v>
      </c>
      <c r="Y309">
        <v>1024</v>
      </c>
      <c r="Z309">
        <v>16</v>
      </c>
      <c r="AA309" t="s">
        <v>3446</v>
      </c>
      <c r="AB309" s="24" t="s">
        <v>3748</v>
      </c>
      <c r="AC309" s="24" t="s">
        <v>3762</v>
      </c>
      <c r="AD309" s="24" t="s">
        <v>3763</v>
      </c>
      <c r="AE309" s="24" t="s">
        <v>2085</v>
      </c>
      <c r="AF309" s="51" t="s">
        <v>2025</v>
      </c>
      <c r="AG309" s="24" t="s">
        <v>3435</v>
      </c>
      <c r="AH309" s="25">
        <v>2191.9899999999998</v>
      </c>
      <c r="AI309" s="24" t="s">
        <v>2087</v>
      </c>
      <c r="AJ309" s="24" t="s">
        <v>2076</v>
      </c>
      <c r="AK309" s="24" t="s">
        <v>2076</v>
      </c>
      <c r="AL309" s="24" t="s">
        <v>2076</v>
      </c>
      <c r="AM309" s="24" t="s">
        <v>2076</v>
      </c>
      <c r="AN309" s="24" t="s">
        <v>2076</v>
      </c>
      <c r="AO309" s="24">
        <v>120</v>
      </c>
      <c r="AP309" s="24" t="s">
        <v>2076</v>
      </c>
      <c r="AQ309" s="24" t="s">
        <v>2076</v>
      </c>
      <c r="AR309" s="24" t="s">
        <v>2076</v>
      </c>
      <c r="AS309" s="24" t="s">
        <v>2076</v>
      </c>
      <c r="AT309" s="24" t="s">
        <v>2076</v>
      </c>
      <c r="AU309" s="24">
        <f>COUNTIF(Offers!$B$14:$B$2024,A309)</f>
        <v>1</v>
      </c>
      <c r="AV309" s="25">
        <f>_xlfn.MINIFS(Offers!$Q$14:$Q$2024,Offers!$B$14:$B$2024,A309)</f>
        <v>1841.99</v>
      </c>
      <c r="AW309" s="24">
        <f>COUNTIFS(Offers!$B$14:$B$2024,A309,Offers!$L$14:$L$2024,"&lt;&gt;New")</f>
        <v>0</v>
      </c>
    </row>
    <row r="310" spans="1:49" ht="15.75" customHeight="1" x14ac:dyDescent="0.35">
      <c r="A310" s="56" t="s">
        <v>3764</v>
      </c>
      <c r="B310" s="56" t="s">
        <v>441</v>
      </c>
      <c r="C310" s="56" t="s">
        <v>7</v>
      </c>
      <c r="D310" s="56" t="s">
        <v>391</v>
      </c>
      <c r="E310" s="57" t="s">
        <v>452</v>
      </c>
      <c r="F310" s="58">
        <v>2742.99</v>
      </c>
      <c r="G310" s="56" t="s">
        <v>3765</v>
      </c>
      <c r="H310" s="56" t="s">
        <v>1345</v>
      </c>
      <c r="I310" s="56" t="s">
        <v>3438</v>
      </c>
      <c r="J310" s="56" t="s">
        <v>3468</v>
      </c>
      <c r="K310" s="56" t="s">
        <v>3469</v>
      </c>
      <c r="L310" s="56" t="s">
        <v>3508</v>
      </c>
      <c r="M310" s="56" t="s">
        <v>3509</v>
      </c>
      <c r="N310" s="56" t="s">
        <v>3442</v>
      </c>
      <c r="O310" s="56" t="s">
        <v>3443</v>
      </c>
      <c r="P310" s="56">
        <v>7</v>
      </c>
      <c r="Q310" s="59">
        <v>1610</v>
      </c>
      <c r="R310" s="56" t="s">
        <v>3766</v>
      </c>
      <c r="S310" s="56" t="s">
        <v>3511</v>
      </c>
      <c r="T310" t="s">
        <v>2080</v>
      </c>
      <c r="U310">
        <v>60</v>
      </c>
      <c r="V310" s="49">
        <v>3001.99</v>
      </c>
      <c r="W310" t="s">
        <v>2117</v>
      </c>
      <c r="X310">
        <v>32</v>
      </c>
      <c r="Y310">
        <v>2048</v>
      </c>
      <c r="Z310">
        <v>14</v>
      </c>
      <c r="AA310" t="s">
        <v>3431</v>
      </c>
      <c r="AB310" s="24" t="s">
        <v>3767</v>
      </c>
      <c r="AC310" s="24" t="s">
        <v>3768</v>
      </c>
      <c r="AD310" s="24" t="s">
        <v>3527</v>
      </c>
      <c r="AE310" s="24" t="s">
        <v>2180</v>
      </c>
      <c r="AF310" s="54" t="s">
        <v>2027</v>
      </c>
      <c r="AG310" s="24" t="s">
        <v>3435</v>
      </c>
      <c r="AH310" s="25">
        <v>4114.99</v>
      </c>
      <c r="AI310" s="24" t="s">
        <v>2106</v>
      </c>
      <c r="AJ310" s="24" t="s">
        <v>2076</v>
      </c>
      <c r="AK310" s="24" t="s">
        <v>2076</v>
      </c>
      <c r="AL310" s="24" t="s">
        <v>2076</v>
      </c>
      <c r="AM310" s="24" t="s">
        <v>2076</v>
      </c>
      <c r="AN310" s="24" t="s">
        <v>2076</v>
      </c>
      <c r="AO310" s="24">
        <v>120</v>
      </c>
      <c r="AP310" s="24" t="s">
        <v>2076</v>
      </c>
      <c r="AQ310" s="24" t="s">
        <v>2076</v>
      </c>
      <c r="AR310" s="24" t="s">
        <v>2076</v>
      </c>
      <c r="AS310" s="24" t="s">
        <v>2076</v>
      </c>
      <c r="AT310" s="24" t="s">
        <v>2076</v>
      </c>
      <c r="AU310" s="24">
        <f>COUNTIF(Offers!$B$14:$B$2024,A310)</f>
        <v>2</v>
      </c>
      <c r="AV310" s="25">
        <f>_xlfn.MINIFS(Offers!$Q$14:$Q$2024,Offers!$B$14:$B$2024,A310)</f>
        <v>1498.99</v>
      </c>
      <c r="AW310" s="24">
        <f>COUNTIFS(Offers!$B$14:$B$2024,A310,Offers!$L$14:$L$2024,"&lt;&gt;New")</f>
        <v>1</v>
      </c>
    </row>
    <row r="311" spans="1:49" ht="15.75" customHeight="1" x14ac:dyDescent="0.35">
      <c r="A311" s="56" t="s">
        <v>3769</v>
      </c>
      <c r="B311" s="56" t="s">
        <v>441</v>
      </c>
      <c r="C311" s="56" t="s">
        <v>7</v>
      </c>
      <c r="D311" s="56" t="s">
        <v>391</v>
      </c>
      <c r="E311" s="57" t="s">
        <v>453</v>
      </c>
      <c r="F311" s="58">
        <v>3495.99</v>
      </c>
      <c r="G311" s="56" t="s">
        <v>3770</v>
      </c>
      <c r="H311" s="56" t="s">
        <v>3517</v>
      </c>
      <c r="I311" s="56" t="s">
        <v>3518</v>
      </c>
      <c r="J311" s="56" t="s">
        <v>3557</v>
      </c>
      <c r="K311" s="56" t="s">
        <v>3558</v>
      </c>
      <c r="L311" s="56" t="s">
        <v>3521</v>
      </c>
      <c r="M311" s="56" t="s">
        <v>3441</v>
      </c>
      <c r="N311" s="56" t="s">
        <v>3771</v>
      </c>
      <c r="O311" s="56" t="s">
        <v>3459</v>
      </c>
      <c r="P311" s="56">
        <v>8</v>
      </c>
      <c r="Q311" s="59">
        <v>2992</v>
      </c>
      <c r="R311" s="56" t="s">
        <v>3772</v>
      </c>
      <c r="S311" s="56" t="s">
        <v>3524</v>
      </c>
      <c r="T311" t="s">
        <v>2080</v>
      </c>
      <c r="U311">
        <v>60</v>
      </c>
      <c r="V311" s="49">
        <v>3830.99</v>
      </c>
      <c r="W311" t="s">
        <v>2609</v>
      </c>
      <c r="X311">
        <v>64</v>
      </c>
      <c r="Y311">
        <v>2048</v>
      </c>
      <c r="Z311">
        <v>17.3</v>
      </c>
      <c r="AA311" t="s">
        <v>3431</v>
      </c>
      <c r="AB311" s="24" t="s">
        <v>3773</v>
      </c>
      <c r="AC311" s="24" t="s">
        <v>3774</v>
      </c>
      <c r="AD311" s="24" t="s">
        <v>3775</v>
      </c>
      <c r="AE311" s="24" t="s">
        <v>2105</v>
      </c>
      <c r="AF311" s="54" t="s">
        <v>2027</v>
      </c>
      <c r="AG311" s="24" t="s">
        <v>3435</v>
      </c>
      <c r="AH311" s="25">
        <v>3830.99</v>
      </c>
      <c r="AI311" s="24" t="s">
        <v>2087</v>
      </c>
      <c r="AJ311" s="24" t="s">
        <v>2076</v>
      </c>
      <c r="AK311" s="24" t="s">
        <v>2076</v>
      </c>
      <c r="AL311" s="24" t="s">
        <v>2076</v>
      </c>
      <c r="AM311" s="24" t="s">
        <v>2076</v>
      </c>
      <c r="AN311" s="24" t="s">
        <v>2076</v>
      </c>
      <c r="AO311" s="24">
        <v>60</v>
      </c>
      <c r="AP311" s="24" t="s">
        <v>2076</v>
      </c>
      <c r="AQ311" s="24" t="s">
        <v>2076</v>
      </c>
      <c r="AR311" s="24" t="s">
        <v>2076</v>
      </c>
      <c r="AS311" s="24" t="s">
        <v>2076</v>
      </c>
      <c r="AT311" s="24" t="s">
        <v>2076</v>
      </c>
      <c r="AU311" s="24">
        <f>COUNTIF(Offers!$B$14:$B$2024,A311)</f>
        <v>1</v>
      </c>
      <c r="AV311" s="25">
        <f>_xlfn.MINIFS(Offers!$Q$14:$Q$2024,Offers!$B$14:$B$2024,A311)</f>
        <v>3495.99</v>
      </c>
      <c r="AW311" s="24">
        <f>COUNTIFS(Offers!$B$14:$B$2024,A311,Offers!$L$14:$L$2024,"&lt;&gt;New")</f>
        <v>0</v>
      </c>
    </row>
    <row r="312" spans="1:49" ht="15.75" customHeight="1" x14ac:dyDescent="0.35">
      <c r="A312" s="56" t="s">
        <v>3776</v>
      </c>
      <c r="B312" s="56" t="s">
        <v>441</v>
      </c>
      <c r="C312" s="56" t="s">
        <v>7</v>
      </c>
      <c r="D312" s="56" t="s">
        <v>391</v>
      </c>
      <c r="E312" s="57" t="s">
        <v>454</v>
      </c>
      <c r="F312" s="58">
        <v>4192.99</v>
      </c>
      <c r="G312" s="56" t="s">
        <v>3777</v>
      </c>
      <c r="H312" s="56" t="s">
        <v>3452</v>
      </c>
      <c r="I312" s="56" t="s">
        <v>3498</v>
      </c>
      <c r="J312" s="56" t="s">
        <v>3488</v>
      </c>
      <c r="K312" s="56" t="s">
        <v>3723</v>
      </c>
      <c r="L312" s="56" t="s">
        <v>3490</v>
      </c>
      <c r="M312" s="56" t="s">
        <v>3664</v>
      </c>
      <c r="N312" s="56" t="s">
        <v>3442</v>
      </c>
      <c r="O312" s="56" t="s">
        <v>3459</v>
      </c>
      <c r="P312" s="56">
        <v>7</v>
      </c>
      <c r="Q312" s="59">
        <v>2895</v>
      </c>
      <c r="R312" s="56" t="s">
        <v>3778</v>
      </c>
      <c r="S312" s="56" t="s">
        <v>3501</v>
      </c>
      <c r="T312" t="s">
        <v>2080</v>
      </c>
      <c r="U312">
        <v>60</v>
      </c>
      <c r="V312" s="49">
        <v>4650.99</v>
      </c>
      <c r="W312" t="s">
        <v>2168</v>
      </c>
      <c r="X312">
        <v>64</v>
      </c>
      <c r="Y312">
        <v>4096</v>
      </c>
      <c r="Z312">
        <v>17.3</v>
      </c>
      <c r="AA312" t="s">
        <v>3446</v>
      </c>
      <c r="AB312" s="24" t="s">
        <v>3779</v>
      </c>
      <c r="AC312" s="24" t="s">
        <v>3780</v>
      </c>
      <c r="AD312" s="24" t="s">
        <v>3781</v>
      </c>
      <c r="AE312" s="24" t="s">
        <v>2180</v>
      </c>
      <c r="AF312" s="54" t="s">
        <v>2027</v>
      </c>
      <c r="AG312" s="24" t="s">
        <v>3435</v>
      </c>
      <c r="AH312" s="25">
        <v>6490.99</v>
      </c>
      <c r="AI312" s="24" t="s">
        <v>2106</v>
      </c>
      <c r="AJ312" s="24" t="s">
        <v>2076</v>
      </c>
      <c r="AK312" s="24" t="s">
        <v>2076</v>
      </c>
      <c r="AL312" s="24" t="s">
        <v>2076</v>
      </c>
      <c r="AM312" s="24" t="s">
        <v>2076</v>
      </c>
      <c r="AN312" s="24" t="s">
        <v>2076</v>
      </c>
      <c r="AO312" s="24">
        <v>120</v>
      </c>
      <c r="AP312" s="24" t="s">
        <v>2076</v>
      </c>
      <c r="AQ312" s="24" t="s">
        <v>2076</v>
      </c>
      <c r="AR312" s="24" t="s">
        <v>2076</v>
      </c>
      <c r="AS312" s="24" t="s">
        <v>2076</v>
      </c>
      <c r="AT312" s="24" t="s">
        <v>2076</v>
      </c>
      <c r="AU312" s="24">
        <f>COUNTIF(Offers!$B$14:$B$2024,A312)</f>
        <v>2</v>
      </c>
      <c r="AV312" s="25">
        <f>_xlfn.MINIFS(Offers!$Q$14:$Q$2024,Offers!$B$14:$B$2024,A312)</f>
        <v>3751.99</v>
      </c>
      <c r="AW312" s="24">
        <f>COUNTIFS(Offers!$B$14:$B$2024,A312,Offers!$L$14:$L$2024,"&lt;&gt;New")</f>
        <v>0</v>
      </c>
    </row>
    <row r="313" spans="1:49" ht="15.75" customHeight="1" x14ac:dyDescent="0.35">
      <c r="A313" s="56" t="s">
        <v>3782</v>
      </c>
      <c r="B313" s="56" t="s">
        <v>455</v>
      </c>
      <c r="C313" s="56" t="s">
        <v>7</v>
      </c>
      <c r="D313" s="56" t="s">
        <v>391</v>
      </c>
      <c r="E313" s="57" t="s">
        <v>458</v>
      </c>
      <c r="F313" s="58">
        <v>391.99</v>
      </c>
      <c r="G313" s="56" t="s">
        <v>3783</v>
      </c>
      <c r="H313" s="56" t="s">
        <v>53</v>
      </c>
      <c r="I313" s="56" t="s">
        <v>3422</v>
      </c>
      <c r="J313" s="56" t="s">
        <v>3671</v>
      </c>
      <c r="K313" s="56" t="s">
        <v>3672</v>
      </c>
      <c r="L313" s="56" t="s">
        <v>3784</v>
      </c>
      <c r="M313" s="56" t="s">
        <v>3426</v>
      </c>
      <c r="N313" s="56" t="s">
        <v>3427</v>
      </c>
      <c r="O313" s="56" t="s">
        <v>3443</v>
      </c>
      <c r="P313" s="56">
        <v>7</v>
      </c>
      <c r="Q313" s="59">
        <v>1850</v>
      </c>
      <c r="R313" s="56" t="s">
        <v>3785</v>
      </c>
      <c r="S313" s="56" t="s">
        <v>3445</v>
      </c>
      <c r="T313" t="s">
        <v>2100</v>
      </c>
      <c r="U313">
        <v>30</v>
      </c>
      <c r="V313" s="49">
        <v>423.99</v>
      </c>
      <c r="W313" t="s">
        <v>2918</v>
      </c>
      <c r="X313">
        <v>8</v>
      </c>
      <c r="Y313">
        <v>256</v>
      </c>
      <c r="Z313">
        <v>15.6</v>
      </c>
      <c r="AA313" t="s">
        <v>3446</v>
      </c>
      <c r="AB313" s="24" t="s">
        <v>3786</v>
      </c>
      <c r="AC313" s="24" t="s">
        <v>3787</v>
      </c>
      <c r="AD313" s="24" t="s">
        <v>3620</v>
      </c>
      <c r="AE313" s="24" t="s">
        <v>2085</v>
      </c>
      <c r="AF313" s="50" t="s">
        <v>2022</v>
      </c>
      <c r="AG313" s="24" t="s">
        <v>3435</v>
      </c>
      <c r="AH313" s="25">
        <v>423.99</v>
      </c>
      <c r="AI313" s="24" t="s">
        <v>2087</v>
      </c>
      <c r="AJ313" s="24" t="s">
        <v>2076</v>
      </c>
      <c r="AK313" s="24" t="s">
        <v>2076</v>
      </c>
      <c r="AL313" s="24" t="s">
        <v>2076</v>
      </c>
      <c r="AM313" s="24" t="s">
        <v>2076</v>
      </c>
      <c r="AN313" s="24" t="s">
        <v>2076</v>
      </c>
      <c r="AO313" s="24">
        <v>60</v>
      </c>
      <c r="AP313" s="24" t="s">
        <v>2076</v>
      </c>
      <c r="AQ313" s="24" t="s">
        <v>2076</v>
      </c>
      <c r="AR313" s="24" t="s">
        <v>2076</v>
      </c>
      <c r="AS313" s="24" t="s">
        <v>2076</v>
      </c>
      <c r="AT313" s="24" t="s">
        <v>2076</v>
      </c>
      <c r="AU313" s="24">
        <f>COUNTIF(Offers!$B$14:$B$2024,A313)</f>
        <v>3</v>
      </c>
      <c r="AV313" s="25">
        <f>_xlfn.MINIFS(Offers!$Q$14:$Q$2024,Offers!$B$14:$B$2024,A313)</f>
        <v>304.99</v>
      </c>
      <c r="AW313" s="24">
        <f>COUNTIFS(Offers!$B$14:$B$2024,A313,Offers!$L$14:$L$2024,"&lt;&gt;New")</f>
        <v>2</v>
      </c>
    </row>
    <row r="314" spans="1:49" ht="15.75" customHeight="1" x14ac:dyDescent="0.35">
      <c r="A314" s="56" t="s">
        <v>3788</v>
      </c>
      <c r="B314" s="56" t="s">
        <v>455</v>
      </c>
      <c r="C314" s="56" t="s">
        <v>7</v>
      </c>
      <c r="D314" s="56" t="s">
        <v>391</v>
      </c>
      <c r="E314" s="57" t="s">
        <v>459</v>
      </c>
      <c r="F314" s="58">
        <v>784.99</v>
      </c>
      <c r="G314" s="56" t="s">
        <v>3789</v>
      </c>
      <c r="H314" s="56" t="s">
        <v>1345</v>
      </c>
      <c r="I314" s="56" t="s">
        <v>3467</v>
      </c>
      <c r="J314" s="56" t="s">
        <v>3454</v>
      </c>
      <c r="K314" s="56" t="s">
        <v>3455</v>
      </c>
      <c r="L314" s="56" t="s">
        <v>3425</v>
      </c>
      <c r="M314" s="56" t="s">
        <v>3441</v>
      </c>
      <c r="N314" s="56" t="s">
        <v>3458</v>
      </c>
      <c r="O314" s="56" t="s">
        <v>3443</v>
      </c>
      <c r="P314" s="56">
        <v>9</v>
      </c>
      <c r="Q314" s="59">
        <v>1689</v>
      </c>
      <c r="R314" s="56" t="s">
        <v>3790</v>
      </c>
      <c r="S314" s="56" t="s">
        <v>3552</v>
      </c>
      <c r="T314" t="s">
        <v>2080</v>
      </c>
      <c r="U314">
        <v>30</v>
      </c>
      <c r="V314" s="49">
        <v>836.99</v>
      </c>
      <c r="W314" t="s">
        <v>2655</v>
      </c>
      <c r="X314">
        <v>16</v>
      </c>
      <c r="Y314">
        <v>512</v>
      </c>
      <c r="Z314">
        <v>15.6</v>
      </c>
      <c r="AA314" t="s">
        <v>3446</v>
      </c>
      <c r="AB314" s="24" t="s">
        <v>3791</v>
      </c>
      <c r="AC314" s="24" t="s">
        <v>3792</v>
      </c>
      <c r="AD314" s="24" t="s">
        <v>3793</v>
      </c>
      <c r="AE314" s="24" t="s">
        <v>2085</v>
      </c>
      <c r="AF314" s="52" t="s">
        <v>2024</v>
      </c>
      <c r="AG314" s="24" t="s">
        <v>3435</v>
      </c>
      <c r="AH314" s="25">
        <v>886.99</v>
      </c>
      <c r="AI314" s="24" t="s">
        <v>2087</v>
      </c>
      <c r="AJ314" s="24" t="s">
        <v>2076</v>
      </c>
      <c r="AK314" s="24" t="s">
        <v>2076</v>
      </c>
      <c r="AL314" s="24" t="s">
        <v>2076</v>
      </c>
      <c r="AM314" s="24" t="s">
        <v>2076</v>
      </c>
      <c r="AN314" s="24" t="s">
        <v>2076</v>
      </c>
      <c r="AO314" s="24">
        <v>60</v>
      </c>
      <c r="AP314" s="24" t="s">
        <v>2076</v>
      </c>
      <c r="AQ314" s="24" t="s">
        <v>2076</v>
      </c>
      <c r="AR314" s="24" t="s">
        <v>2076</v>
      </c>
      <c r="AS314" s="24" t="s">
        <v>2076</v>
      </c>
      <c r="AT314" s="24" t="s">
        <v>2076</v>
      </c>
      <c r="AU314" s="24">
        <f>COUNTIF(Offers!$B$14:$B$2024,A314)</f>
        <v>1</v>
      </c>
      <c r="AV314" s="25">
        <f>_xlfn.MINIFS(Offers!$Q$14:$Q$2024,Offers!$B$14:$B$2024,A314)</f>
        <v>784.99</v>
      </c>
      <c r="AW314" s="24">
        <f>COUNTIFS(Offers!$B$14:$B$2024,A314,Offers!$L$14:$L$2024,"&lt;&gt;New")</f>
        <v>0</v>
      </c>
    </row>
    <row r="315" spans="1:49" ht="15.75" customHeight="1" x14ac:dyDescent="0.35">
      <c r="A315" s="56" t="s">
        <v>3794</v>
      </c>
      <c r="B315" s="56" t="s">
        <v>455</v>
      </c>
      <c r="C315" s="56" t="s">
        <v>7</v>
      </c>
      <c r="D315" s="56" t="s">
        <v>391</v>
      </c>
      <c r="E315" s="57" t="s">
        <v>460</v>
      </c>
      <c r="F315" s="58">
        <v>1275.99</v>
      </c>
      <c r="G315" s="56" t="s">
        <v>3795</v>
      </c>
      <c r="H315" s="56" t="s">
        <v>53</v>
      </c>
      <c r="I315" s="56" t="s">
        <v>3507</v>
      </c>
      <c r="J315" s="56" t="s">
        <v>3439</v>
      </c>
      <c r="K315" s="56" t="s">
        <v>3440</v>
      </c>
      <c r="L315" s="56" t="s">
        <v>3425</v>
      </c>
      <c r="M315" s="56" t="s">
        <v>3457</v>
      </c>
      <c r="N315" s="56" t="s">
        <v>3427</v>
      </c>
      <c r="O315" s="56" t="s">
        <v>3443</v>
      </c>
      <c r="P315" s="56">
        <v>10</v>
      </c>
      <c r="Q315" s="59">
        <v>1545</v>
      </c>
      <c r="R315" s="56" t="s">
        <v>3796</v>
      </c>
      <c r="S315" s="56" t="s">
        <v>3566</v>
      </c>
      <c r="T315" t="s">
        <v>2100</v>
      </c>
      <c r="U315">
        <v>30</v>
      </c>
      <c r="V315" s="49">
        <v>1356.99</v>
      </c>
      <c r="W315" t="s">
        <v>2609</v>
      </c>
      <c r="X315">
        <v>16</v>
      </c>
      <c r="Y315">
        <v>1024</v>
      </c>
      <c r="Z315">
        <v>15.6</v>
      </c>
      <c r="AA315" t="s">
        <v>3446</v>
      </c>
      <c r="AB315" s="24" t="s">
        <v>3797</v>
      </c>
      <c r="AC315" s="24" t="s">
        <v>3798</v>
      </c>
      <c r="AD315" s="24" t="s">
        <v>3697</v>
      </c>
      <c r="AE315" s="24" t="s">
        <v>2105</v>
      </c>
      <c r="AF315" s="51" t="s">
        <v>2025</v>
      </c>
      <c r="AG315" s="24" t="s">
        <v>3435</v>
      </c>
      <c r="AH315" s="25">
        <v>1374.99</v>
      </c>
      <c r="AI315" s="24" t="s">
        <v>2087</v>
      </c>
      <c r="AJ315" s="24" t="s">
        <v>2076</v>
      </c>
      <c r="AK315" s="24" t="s">
        <v>2076</v>
      </c>
      <c r="AL315" s="24" t="s">
        <v>2076</v>
      </c>
      <c r="AM315" s="24" t="s">
        <v>2076</v>
      </c>
      <c r="AN315" s="24" t="s">
        <v>2076</v>
      </c>
      <c r="AO315" s="24">
        <v>60</v>
      </c>
      <c r="AP315" s="24" t="s">
        <v>2076</v>
      </c>
      <c r="AQ315" s="24" t="s">
        <v>2076</v>
      </c>
      <c r="AR315" s="24" t="s">
        <v>2076</v>
      </c>
      <c r="AS315" s="24" t="s">
        <v>2076</v>
      </c>
      <c r="AT315" s="24" t="s">
        <v>2076</v>
      </c>
      <c r="AU315" s="24">
        <f>COUNTIF(Offers!$B$14:$B$2024,A315)</f>
        <v>1</v>
      </c>
      <c r="AV315" s="25">
        <f>_xlfn.MINIFS(Offers!$Q$14:$Q$2024,Offers!$B$14:$B$2024,A315)</f>
        <v>1275.99</v>
      </c>
      <c r="AW315" s="24">
        <f>COUNTIFS(Offers!$B$14:$B$2024,A315,Offers!$L$14:$L$2024,"&lt;&gt;New")</f>
        <v>0</v>
      </c>
    </row>
    <row r="316" spans="1:49" ht="15.75" customHeight="1" x14ac:dyDescent="0.35">
      <c r="A316" s="56" t="s">
        <v>3799</v>
      </c>
      <c r="B316" s="56" t="s">
        <v>455</v>
      </c>
      <c r="C316" s="56" t="s">
        <v>7</v>
      </c>
      <c r="D316" s="56" t="s">
        <v>391</v>
      </c>
      <c r="E316" s="57" t="s">
        <v>461</v>
      </c>
      <c r="F316" s="58">
        <v>1456.99</v>
      </c>
      <c r="G316" s="56" t="s">
        <v>3800</v>
      </c>
      <c r="H316" s="56" t="s">
        <v>1345</v>
      </c>
      <c r="I316" s="56" t="s">
        <v>3438</v>
      </c>
      <c r="J316" s="56" t="s">
        <v>3572</v>
      </c>
      <c r="K316" s="56" t="s">
        <v>3573</v>
      </c>
      <c r="L316" s="56" t="s">
        <v>3470</v>
      </c>
      <c r="M316" s="56" t="s">
        <v>3471</v>
      </c>
      <c r="N316" s="56" t="s">
        <v>3458</v>
      </c>
      <c r="O316" s="56" t="s">
        <v>3443</v>
      </c>
      <c r="P316" s="56">
        <v>14</v>
      </c>
      <c r="Q316" s="59">
        <v>1468</v>
      </c>
      <c r="R316" s="56" t="s">
        <v>3801</v>
      </c>
      <c r="S316" s="56" t="s">
        <v>3473</v>
      </c>
      <c r="T316" t="s">
        <v>2080</v>
      </c>
      <c r="U316">
        <v>30</v>
      </c>
      <c r="V316" s="49">
        <v>1602.99</v>
      </c>
      <c r="W316" t="s">
        <v>2545</v>
      </c>
      <c r="X316">
        <v>16</v>
      </c>
      <c r="Y316">
        <v>1024</v>
      </c>
      <c r="Z316">
        <v>14</v>
      </c>
      <c r="AA316" t="s">
        <v>3431</v>
      </c>
      <c r="AB316" s="24" t="s">
        <v>3802</v>
      </c>
      <c r="AC316" s="24" t="s">
        <v>3803</v>
      </c>
      <c r="AD316" s="24" t="s">
        <v>3485</v>
      </c>
      <c r="AE316" s="24" t="s">
        <v>2105</v>
      </c>
      <c r="AF316" s="51" t="s">
        <v>2025</v>
      </c>
      <c r="AG316" s="24" t="s">
        <v>3435</v>
      </c>
      <c r="AH316" s="25">
        <v>1635.99</v>
      </c>
      <c r="AI316" s="24" t="s">
        <v>2087</v>
      </c>
      <c r="AJ316" s="24" t="s">
        <v>2076</v>
      </c>
      <c r="AK316" s="24" t="s">
        <v>2076</v>
      </c>
      <c r="AL316" s="24" t="s">
        <v>2076</v>
      </c>
      <c r="AM316" s="24" t="s">
        <v>2076</v>
      </c>
      <c r="AN316" s="24" t="s">
        <v>2076</v>
      </c>
      <c r="AO316" s="24">
        <v>60</v>
      </c>
      <c r="AP316" s="24" t="s">
        <v>2076</v>
      </c>
      <c r="AQ316" s="24" t="s">
        <v>2076</v>
      </c>
      <c r="AR316" s="24" t="s">
        <v>2076</v>
      </c>
      <c r="AS316" s="24" t="s">
        <v>2076</v>
      </c>
      <c r="AT316" s="24" t="s">
        <v>2076</v>
      </c>
      <c r="AU316" s="24">
        <f>COUNTIF(Offers!$B$14:$B$2024,A316)</f>
        <v>1</v>
      </c>
      <c r="AV316" s="25">
        <f>_xlfn.MINIFS(Offers!$Q$14:$Q$2024,Offers!$B$14:$B$2024,A316)</f>
        <v>1456.99</v>
      </c>
      <c r="AW316" s="24">
        <f>COUNTIFS(Offers!$B$14:$B$2024,A316,Offers!$L$14:$L$2024,"&lt;&gt;New")</f>
        <v>0</v>
      </c>
    </row>
    <row r="317" spans="1:49" ht="15.75" customHeight="1" x14ac:dyDescent="0.35">
      <c r="A317" s="56" t="s">
        <v>3804</v>
      </c>
      <c r="B317" s="56" t="s">
        <v>455</v>
      </c>
      <c r="C317" s="56" t="s">
        <v>7</v>
      </c>
      <c r="D317" s="56" t="s">
        <v>391</v>
      </c>
      <c r="E317" s="57" t="s">
        <v>462</v>
      </c>
      <c r="F317" s="58">
        <v>1507.99</v>
      </c>
      <c r="G317" s="56" t="s">
        <v>3805</v>
      </c>
      <c r="H317" s="56" t="s">
        <v>3452</v>
      </c>
      <c r="I317" s="56" t="s">
        <v>3453</v>
      </c>
      <c r="J317" s="56" t="s">
        <v>3468</v>
      </c>
      <c r="K317" s="56" t="s">
        <v>3469</v>
      </c>
      <c r="L317" s="56" t="s">
        <v>3574</v>
      </c>
      <c r="M317" s="56" t="s">
        <v>3471</v>
      </c>
      <c r="N317" s="56" t="s">
        <v>3442</v>
      </c>
      <c r="O317" s="56" t="s">
        <v>3459</v>
      </c>
      <c r="P317" s="56">
        <v>16</v>
      </c>
      <c r="Q317" s="59">
        <v>1428</v>
      </c>
      <c r="R317" s="56" t="s">
        <v>3806</v>
      </c>
      <c r="S317" s="56" t="s">
        <v>3461</v>
      </c>
      <c r="T317" t="s">
        <v>2080</v>
      </c>
      <c r="U317">
        <v>30</v>
      </c>
      <c r="V317" s="49">
        <v>1714.99</v>
      </c>
      <c r="W317" t="s">
        <v>2168</v>
      </c>
      <c r="X317">
        <v>16</v>
      </c>
      <c r="Y317">
        <v>1024</v>
      </c>
      <c r="Z317">
        <v>14</v>
      </c>
      <c r="AA317" t="s">
        <v>3446</v>
      </c>
      <c r="AB317" s="24" t="s">
        <v>3807</v>
      </c>
      <c r="AC317" s="24" t="s">
        <v>3808</v>
      </c>
      <c r="AD317" s="24" t="s">
        <v>3809</v>
      </c>
      <c r="AE317" s="24" t="s">
        <v>2085</v>
      </c>
      <c r="AF317" s="51" t="s">
        <v>2025</v>
      </c>
      <c r="AG317" s="24" t="s">
        <v>3435</v>
      </c>
      <c r="AH317" s="25">
        <v>1746.99</v>
      </c>
      <c r="AI317" s="24" t="s">
        <v>2087</v>
      </c>
      <c r="AJ317" s="24" t="s">
        <v>2076</v>
      </c>
      <c r="AK317" s="24" t="s">
        <v>2076</v>
      </c>
      <c r="AL317" s="24" t="s">
        <v>2076</v>
      </c>
      <c r="AM317" s="24" t="s">
        <v>2076</v>
      </c>
      <c r="AN317" s="24" t="s">
        <v>2076</v>
      </c>
      <c r="AO317" s="24">
        <v>60</v>
      </c>
      <c r="AP317" s="24" t="s">
        <v>2076</v>
      </c>
      <c r="AQ317" s="24" t="s">
        <v>2076</v>
      </c>
      <c r="AR317" s="24" t="s">
        <v>2076</v>
      </c>
      <c r="AS317" s="24" t="s">
        <v>2076</v>
      </c>
      <c r="AT317" s="24" t="s">
        <v>2076</v>
      </c>
      <c r="AU317" s="24">
        <f>COUNTIF(Offers!$B$14:$B$2024,A317)</f>
        <v>2</v>
      </c>
      <c r="AV317" s="25">
        <f>_xlfn.MINIFS(Offers!$Q$14:$Q$2024,Offers!$B$14:$B$2024,A317)</f>
        <v>1120.99</v>
      </c>
      <c r="AW317" s="24">
        <f>COUNTIFS(Offers!$B$14:$B$2024,A317,Offers!$L$14:$L$2024,"&lt;&gt;New")</f>
        <v>1</v>
      </c>
    </row>
    <row r="318" spans="1:49" ht="15.75" customHeight="1" x14ac:dyDescent="0.35">
      <c r="A318" s="56" t="s">
        <v>3810</v>
      </c>
      <c r="B318" s="56" t="s">
        <v>455</v>
      </c>
      <c r="C318" s="56" t="s">
        <v>7</v>
      </c>
      <c r="D318" s="56" t="s">
        <v>391</v>
      </c>
      <c r="E318" s="57" t="s">
        <v>463</v>
      </c>
      <c r="F318" s="58">
        <v>1696.99</v>
      </c>
      <c r="G318" s="56" t="s">
        <v>3811</v>
      </c>
      <c r="H318" s="56" t="s">
        <v>3517</v>
      </c>
      <c r="I318" s="56" t="s">
        <v>3812</v>
      </c>
      <c r="J318" s="56" t="s">
        <v>3439</v>
      </c>
      <c r="K318" s="56" t="s">
        <v>3440</v>
      </c>
      <c r="L318" s="56" t="s">
        <v>3521</v>
      </c>
      <c r="M318" s="56" t="s">
        <v>3441</v>
      </c>
      <c r="N318" s="56" t="s">
        <v>3582</v>
      </c>
      <c r="O318" s="56" t="s">
        <v>3459</v>
      </c>
      <c r="P318" s="56">
        <v>12</v>
      </c>
      <c r="Q318" s="59">
        <v>2986</v>
      </c>
      <c r="R318" s="56" t="s">
        <v>3813</v>
      </c>
      <c r="S318" s="56" t="s">
        <v>3524</v>
      </c>
      <c r="T318" t="s">
        <v>2080</v>
      </c>
      <c r="U318">
        <v>30</v>
      </c>
      <c r="V318" s="49">
        <v>1911.99</v>
      </c>
      <c r="W318" t="s">
        <v>2465</v>
      </c>
      <c r="X318">
        <v>16</v>
      </c>
      <c r="Y318">
        <v>1024</v>
      </c>
      <c r="Z318">
        <v>17.3</v>
      </c>
      <c r="AA318" t="s">
        <v>3431</v>
      </c>
      <c r="AB318" s="24" t="s">
        <v>3791</v>
      </c>
      <c r="AC318" s="24" t="s">
        <v>3814</v>
      </c>
      <c r="AD318" s="24" t="s">
        <v>3809</v>
      </c>
      <c r="AE318" s="24" t="s">
        <v>2085</v>
      </c>
      <c r="AF318" s="51" t="s">
        <v>2025</v>
      </c>
      <c r="AG318" s="24" t="s">
        <v>3435</v>
      </c>
      <c r="AH318" s="25">
        <v>1934.99</v>
      </c>
      <c r="AI318" s="24" t="s">
        <v>2087</v>
      </c>
      <c r="AJ318" s="24" t="s">
        <v>2076</v>
      </c>
      <c r="AK318" s="24" t="s">
        <v>2076</v>
      </c>
      <c r="AL318" s="24" t="s">
        <v>2076</v>
      </c>
      <c r="AM318" s="24" t="s">
        <v>2076</v>
      </c>
      <c r="AN318" s="24" t="s">
        <v>2076</v>
      </c>
      <c r="AO318" s="24">
        <v>60</v>
      </c>
      <c r="AP318" s="24" t="s">
        <v>2076</v>
      </c>
      <c r="AQ318" s="24" t="s">
        <v>2076</v>
      </c>
      <c r="AR318" s="24" t="s">
        <v>2076</v>
      </c>
      <c r="AS318" s="24" t="s">
        <v>2076</v>
      </c>
      <c r="AT318" s="24" t="s">
        <v>2076</v>
      </c>
      <c r="AU318" s="24">
        <f>COUNTIF(Offers!$B$14:$B$2024,A318)</f>
        <v>1</v>
      </c>
      <c r="AV318" s="25">
        <f>_xlfn.MINIFS(Offers!$Q$14:$Q$2024,Offers!$B$14:$B$2024,A318)</f>
        <v>1696.99</v>
      </c>
      <c r="AW318" s="24">
        <f>COUNTIFS(Offers!$B$14:$B$2024,A318,Offers!$L$14:$L$2024,"&lt;&gt;New")</f>
        <v>0</v>
      </c>
    </row>
    <row r="319" spans="1:49" ht="15.75" customHeight="1" x14ac:dyDescent="0.35">
      <c r="A319" s="56" t="s">
        <v>3815</v>
      </c>
      <c r="B319" s="56" t="s">
        <v>455</v>
      </c>
      <c r="C319" s="56" t="s">
        <v>7</v>
      </c>
      <c r="D319" s="56" t="s">
        <v>391</v>
      </c>
      <c r="E319" s="57" t="s">
        <v>464</v>
      </c>
      <c r="F319" s="58">
        <v>1800.99</v>
      </c>
      <c r="G319" s="56" t="s">
        <v>3816</v>
      </c>
      <c r="H319" s="56" t="s">
        <v>1345</v>
      </c>
      <c r="I319" s="56" t="s">
        <v>3507</v>
      </c>
      <c r="J319" s="56" t="s">
        <v>3468</v>
      </c>
      <c r="K319" s="56" t="s">
        <v>3469</v>
      </c>
      <c r="L319" s="56" t="s">
        <v>3480</v>
      </c>
      <c r="M319" s="56" t="s">
        <v>3471</v>
      </c>
      <c r="N319" s="56" t="s">
        <v>3442</v>
      </c>
      <c r="O319" s="56" t="s">
        <v>3443</v>
      </c>
      <c r="P319" s="56">
        <v>12</v>
      </c>
      <c r="Q319" s="59">
        <v>1150</v>
      </c>
      <c r="R319" s="56" t="s">
        <v>3817</v>
      </c>
      <c r="S319" s="56" t="s">
        <v>3482</v>
      </c>
      <c r="T319" t="s">
        <v>2100</v>
      </c>
      <c r="U319">
        <v>30</v>
      </c>
      <c r="V319" s="49">
        <v>1904.99</v>
      </c>
      <c r="W319" t="s">
        <v>2477</v>
      </c>
      <c r="X319">
        <v>16</v>
      </c>
      <c r="Y319">
        <v>1024</v>
      </c>
      <c r="Z319">
        <v>13.3</v>
      </c>
      <c r="AA319" t="s">
        <v>3446</v>
      </c>
      <c r="AB319" s="24" t="s">
        <v>3818</v>
      </c>
      <c r="AC319" s="24" t="s">
        <v>3819</v>
      </c>
      <c r="AD319" s="24" t="s">
        <v>3626</v>
      </c>
      <c r="AE319" s="24" t="s">
        <v>2085</v>
      </c>
      <c r="AF319" s="54" t="s">
        <v>2027</v>
      </c>
      <c r="AG319" s="24" t="s">
        <v>3435</v>
      </c>
      <c r="AH319" s="25">
        <v>1976.99</v>
      </c>
      <c r="AI319" s="24" t="s">
        <v>2087</v>
      </c>
      <c r="AJ319" s="24" t="s">
        <v>2076</v>
      </c>
      <c r="AK319" s="24" t="s">
        <v>2076</v>
      </c>
      <c r="AL319" s="24" t="s">
        <v>2076</v>
      </c>
      <c r="AM319" s="24" t="s">
        <v>2076</v>
      </c>
      <c r="AN319" s="24" t="s">
        <v>2076</v>
      </c>
      <c r="AO319" s="24">
        <v>90</v>
      </c>
      <c r="AP319" s="24" t="s">
        <v>2076</v>
      </c>
      <c r="AQ319" s="24" t="s">
        <v>2076</v>
      </c>
      <c r="AR319" s="24" t="s">
        <v>2076</v>
      </c>
      <c r="AS319" s="24" t="s">
        <v>2076</v>
      </c>
      <c r="AT319" s="24" t="s">
        <v>2076</v>
      </c>
      <c r="AU319" s="24">
        <f>COUNTIF(Offers!$B$14:$B$2024,A319)</f>
        <v>3</v>
      </c>
      <c r="AV319" s="25">
        <f>_xlfn.MINIFS(Offers!$Q$14:$Q$2024,Offers!$B$14:$B$2024,A319)</f>
        <v>1347.99</v>
      </c>
      <c r="AW319" s="24">
        <f>COUNTIFS(Offers!$B$14:$B$2024,A319,Offers!$L$14:$L$2024,"&lt;&gt;New")</f>
        <v>2</v>
      </c>
    </row>
    <row r="320" spans="1:49" ht="15.75" customHeight="1" x14ac:dyDescent="0.35">
      <c r="A320" s="56" t="s">
        <v>3820</v>
      </c>
      <c r="B320" s="56" t="s">
        <v>455</v>
      </c>
      <c r="C320" s="56" t="s">
        <v>7</v>
      </c>
      <c r="D320" s="56" t="s">
        <v>391</v>
      </c>
      <c r="E320" s="57" t="s">
        <v>465</v>
      </c>
      <c r="F320" s="58">
        <v>2287.9899999999998</v>
      </c>
      <c r="G320" s="56" t="s">
        <v>3821</v>
      </c>
      <c r="H320" s="56" t="s">
        <v>53</v>
      </c>
      <c r="I320" s="56" t="s">
        <v>3467</v>
      </c>
      <c r="J320" s="56" t="s">
        <v>3572</v>
      </c>
      <c r="K320" s="56" t="s">
        <v>3597</v>
      </c>
      <c r="L320" s="56" t="s">
        <v>3490</v>
      </c>
      <c r="M320" s="56" t="s">
        <v>3491</v>
      </c>
      <c r="N320" s="56" t="s">
        <v>3458</v>
      </c>
      <c r="O320" s="56" t="s">
        <v>3443</v>
      </c>
      <c r="P320" s="56">
        <v>9</v>
      </c>
      <c r="Q320" s="59">
        <v>2023</v>
      </c>
      <c r="R320" s="56" t="s">
        <v>3822</v>
      </c>
      <c r="S320" s="56" t="s">
        <v>3493</v>
      </c>
      <c r="T320" t="s">
        <v>2080</v>
      </c>
      <c r="U320">
        <v>30</v>
      </c>
      <c r="V320" s="49">
        <v>2428.9899999999998</v>
      </c>
      <c r="W320" t="s">
        <v>2376</v>
      </c>
      <c r="X320">
        <v>32</v>
      </c>
      <c r="Y320">
        <v>2048</v>
      </c>
      <c r="Z320">
        <v>16</v>
      </c>
      <c r="AA320" t="s">
        <v>3446</v>
      </c>
      <c r="AB320" s="24" t="s">
        <v>3823</v>
      </c>
      <c r="AC320" s="24" t="s">
        <v>3824</v>
      </c>
      <c r="AD320" s="24" t="s">
        <v>3644</v>
      </c>
      <c r="AE320" s="24" t="s">
        <v>2085</v>
      </c>
      <c r="AF320" s="51" t="s">
        <v>2025</v>
      </c>
      <c r="AG320" s="24" t="s">
        <v>3435</v>
      </c>
      <c r="AH320" s="25">
        <v>2533.9899999999998</v>
      </c>
      <c r="AI320" s="24" t="s">
        <v>2087</v>
      </c>
      <c r="AJ320" s="24" t="s">
        <v>2076</v>
      </c>
      <c r="AK320" s="24" t="s">
        <v>2076</v>
      </c>
      <c r="AL320" s="24" t="s">
        <v>2076</v>
      </c>
      <c r="AM320" s="24" t="s">
        <v>2076</v>
      </c>
      <c r="AN320" s="24" t="s">
        <v>2076</v>
      </c>
      <c r="AO320" s="24">
        <v>120</v>
      </c>
      <c r="AP320" s="24" t="s">
        <v>2076</v>
      </c>
      <c r="AQ320" s="24" t="s">
        <v>2076</v>
      </c>
      <c r="AR320" s="24" t="s">
        <v>2076</v>
      </c>
      <c r="AS320" s="24" t="s">
        <v>2076</v>
      </c>
      <c r="AT320" s="24" t="s">
        <v>2076</v>
      </c>
      <c r="AU320" s="24">
        <f>COUNTIF(Offers!$B$14:$B$2024,A320)</f>
        <v>1</v>
      </c>
      <c r="AV320" s="25">
        <f>_xlfn.MINIFS(Offers!$Q$14:$Q$2024,Offers!$B$14:$B$2024,A320)</f>
        <v>2287.9899999999998</v>
      </c>
      <c r="AW320" s="24">
        <f>COUNTIFS(Offers!$B$14:$B$2024,A320,Offers!$L$14:$L$2024,"&lt;&gt;New")</f>
        <v>0</v>
      </c>
    </row>
    <row r="321" spans="1:49" ht="15.75" customHeight="1" x14ac:dyDescent="0.35">
      <c r="A321" s="56" t="s">
        <v>3825</v>
      </c>
      <c r="B321" s="56" t="s">
        <v>455</v>
      </c>
      <c r="C321" s="56" t="s">
        <v>7</v>
      </c>
      <c r="D321" s="56" t="s">
        <v>391</v>
      </c>
      <c r="E321" s="57" t="s">
        <v>466</v>
      </c>
      <c r="F321" s="58">
        <v>2744.99</v>
      </c>
      <c r="G321" s="56" t="s">
        <v>3826</v>
      </c>
      <c r="H321" s="56" t="s">
        <v>53</v>
      </c>
      <c r="I321" s="56" t="s">
        <v>3596</v>
      </c>
      <c r="J321" s="56" t="s">
        <v>3629</v>
      </c>
      <c r="K321" s="56" t="s">
        <v>3530</v>
      </c>
      <c r="L321" s="56" t="s">
        <v>3598</v>
      </c>
      <c r="M321" s="56" t="s">
        <v>3532</v>
      </c>
      <c r="N321" s="56" t="s">
        <v>3630</v>
      </c>
      <c r="O321" s="56" t="s">
        <v>3443</v>
      </c>
      <c r="P321" s="56">
        <v>6</v>
      </c>
      <c r="Q321" s="59">
        <v>3375</v>
      </c>
      <c r="R321" s="56" t="s">
        <v>3827</v>
      </c>
      <c r="S321" s="56" t="s">
        <v>3535</v>
      </c>
      <c r="T321" t="s">
        <v>2080</v>
      </c>
      <c r="U321">
        <v>30</v>
      </c>
      <c r="V321" s="49">
        <v>2963.99</v>
      </c>
      <c r="W321" t="s">
        <v>2741</v>
      </c>
      <c r="X321">
        <v>32</v>
      </c>
      <c r="Y321">
        <v>2048</v>
      </c>
      <c r="Z321">
        <v>17.3</v>
      </c>
      <c r="AA321" t="s">
        <v>3446</v>
      </c>
      <c r="AB321" s="24" t="s">
        <v>3828</v>
      </c>
      <c r="AC321" s="24" t="s">
        <v>3829</v>
      </c>
      <c r="AD321" s="24" t="s">
        <v>3495</v>
      </c>
      <c r="AE321" s="24" t="s">
        <v>2085</v>
      </c>
      <c r="AF321" s="53" t="s">
        <v>2026</v>
      </c>
      <c r="AG321" s="24" t="s">
        <v>3435</v>
      </c>
      <c r="AH321" s="25">
        <v>3041.99</v>
      </c>
      <c r="AI321" s="24" t="s">
        <v>2087</v>
      </c>
      <c r="AJ321" s="24" t="s">
        <v>2076</v>
      </c>
      <c r="AK321" s="24" t="s">
        <v>2076</v>
      </c>
      <c r="AL321" s="24" t="s">
        <v>2076</v>
      </c>
      <c r="AM321" s="24" t="s">
        <v>2076</v>
      </c>
      <c r="AN321" s="24" t="s">
        <v>2076</v>
      </c>
      <c r="AO321" s="24">
        <v>240</v>
      </c>
      <c r="AP321" s="24" t="s">
        <v>2076</v>
      </c>
      <c r="AQ321" s="24" t="s">
        <v>2076</v>
      </c>
      <c r="AR321" s="24" t="s">
        <v>2076</v>
      </c>
      <c r="AS321" s="24" t="s">
        <v>2076</v>
      </c>
      <c r="AT321" s="24" t="s">
        <v>2076</v>
      </c>
      <c r="AU321" s="24">
        <f>COUNTIF(Offers!$B$14:$B$2024,A321)</f>
        <v>1</v>
      </c>
      <c r="AV321" s="25">
        <f>_xlfn.MINIFS(Offers!$Q$14:$Q$2024,Offers!$B$14:$B$2024,A321)</f>
        <v>2744.99</v>
      </c>
      <c r="AW321" s="24">
        <f>COUNTIFS(Offers!$B$14:$B$2024,A321,Offers!$L$14:$L$2024,"&lt;&gt;New")</f>
        <v>0</v>
      </c>
    </row>
    <row r="322" spans="1:49" ht="15.75" customHeight="1" x14ac:dyDescent="0.35">
      <c r="A322" s="56" t="s">
        <v>3830</v>
      </c>
      <c r="B322" s="56" t="s">
        <v>455</v>
      </c>
      <c r="C322" s="56" t="s">
        <v>7</v>
      </c>
      <c r="D322" s="56" t="s">
        <v>391</v>
      </c>
      <c r="E322" s="57" t="s">
        <v>467</v>
      </c>
      <c r="F322" s="58">
        <v>3497.99</v>
      </c>
      <c r="G322" s="56" t="s">
        <v>3831</v>
      </c>
      <c r="H322" s="56" t="s">
        <v>3452</v>
      </c>
      <c r="I322" s="56" t="s">
        <v>3571</v>
      </c>
      <c r="J322" s="56" t="s">
        <v>3572</v>
      </c>
      <c r="K322" s="56" t="s">
        <v>3663</v>
      </c>
      <c r="L322" s="56" t="s">
        <v>3490</v>
      </c>
      <c r="M322" s="56" t="s">
        <v>3664</v>
      </c>
      <c r="N322" s="56" t="s">
        <v>3458</v>
      </c>
      <c r="O322" s="56" t="s">
        <v>3459</v>
      </c>
      <c r="P322" s="56">
        <v>6</v>
      </c>
      <c r="Q322" s="59">
        <v>2234</v>
      </c>
      <c r="R322" s="56" t="s">
        <v>3832</v>
      </c>
      <c r="S322" s="56" t="s">
        <v>3501</v>
      </c>
      <c r="T322" t="s">
        <v>2080</v>
      </c>
      <c r="U322">
        <v>30</v>
      </c>
      <c r="V322" s="49">
        <v>3903.99</v>
      </c>
      <c r="W322" t="s">
        <v>2241</v>
      </c>
      <c r="X322">
        <v>64</v>
      </c>
      <c r="Y322">
        <v>2048</v>
      </c>
      <c r="Z322">
        <v>16</v>
      </c>
      <c r="AA322" t="s">
        <v>3446</v>
      </c>
      <c r="AB322" s="24" t="s">
        <v>3833</v>
      </c>
      <c r="AC322" s="24" t="s">
        <v>3834</v>
      </c>
      <c r="AD322" s="24" t="s">
        <v>3835</v>
      </c>
      <c r="AE322" s="24" t="s">
        <v>2085</v>
      </c>
      <c r="AF322" s="53" t="s">
        <v>2026</v>
      </c>
      <c r="AG322" s="24" t="s">
        <v>3435</v>
      </c>
      <c r="AH322" s="25">
        <v>4076.99</v>
      </c>
      <c r="AI322" s="24" t="s">
        <v>2087</v>
      </c>
      <c r="AJ322" s="24" t="s">
        <v>2076</v>
      </c>
      <c r="AK322" s="24" t="s">
        <v>2076</v>
      </c>
      <c r="AL322" s="24" t="s">
        <v>2076</v>
      </c>
      <c r="AM322" s="24" t="s">
        <v>2076</v>
      </c>
      <c r="AN322" s="24" t="s">
        <v>2076</v>
      </c>
      <c r="AO322" s="24">
        <v>120</v>
      </c>
      <c r="AP322" s="24" t="s">
        <v>2076</v>
      </c>
      <c r="AQ322" s="24" t="s">
        <v>2076</v>
      </c>
      <c r="AR322" s="24" t="s">
        <v>2076</v>
      </c>
      <c r="AS322" s="24" t="s">
        <v>2076</v>
      </c>
      <c r="AT322" s="24" t="s">
        <v>2076</v>
      </c>
      <c r="AU322" s="24">
        <f>COUNTIF(Offers!$B$14:$B$2024,A322)</f>
        <v>2</v>
      </c>
      <c r="AV322" s="25">
        <f>_xlfn.MINIFS(Offers!$Q$14:$Q$2024,Offers!$B$14:$B$2024,A322)</f>
        <v>2684.99</v>
      </c>
      <c r="AW322" s="24">
        <f>COUNTIFS(Offers!$B$14:$B$2024,A322,Offers!$L$14:$L$2024,"&lt;&gt;New")</f>
        <v>1</v>
      </c>
    </row>
    <row r="323" spans="1:49" ht="15.75" customHeight="1" x14ac:dyDescent="0.35">
      <c r="A323" s="56" t="s">
        <v>3836</v>
      </c>
      <c r="B323" s="56" t="s">
        <v>468</v>
      </c>
      <c r="C323" s="56" t="s">
        <v>7</v>
      </c>
      <c r="D323" s="56" t="s">
        <v>391</v>
      </c>
      <c r="E323" s="57" t="s">
        <v>470</v>
      </c>
      <c r="F323" s="58">
        <v>312.99</v>
      </c>
      <c r="G323" s="56" t="s">
        <v>3837</v>
      </c>
      <c r="H323" s="56" t="s">
        <v>53</v>
      </c>
      <c r="I323" s="56" t="s">
        <v>3596</v>
      </c>
      <c r="J323" s="56" t="s">
        <v>3671</v>
      </c>
      <c r="K323" s="56" t="s">
        <v>3672</v>
      </c>
      <c r="L323" s="56" t="s">
        <v>3784</v>
      </c>
      <c r="M323" s="56" t="s">
        <v>3426</v>
      </c>
      <c r="N323" s="56" t="s">
        <v>3427</v>
      </c>
      <c r="O323" s="56" t="s">
        <v>3443</v>
      </c>
      <c r="P323" s="56">
        <v>6</v>
      </c>
      <c r="Q323" s="59">
        <v>1603</v>
      </c>
      <c r="R323" s="56" t="s">
        <v>3838</v>
      </c>
      <c r="S323" s="56" t="s">
        <v>3445</v>
      </c>
      <c r="T323" t="s">
        <v>2080</v>
      </c>
      <c r="U323">
        <v>45</v>
      </c>
      <c r="V323" s="49">
        <v>339.99</v>
      </c>
      <c r="W323" t="s">
        <v>2246</v>
      </c>
      <c r="X323">
        <v>8</v>
      </c>
      <c r="Y323">
        <v>256</v>
      </c>
      <c r="Z323">
        <v>15.6</v>
      </c>
      <c r="AA323" t="s">
        <v>3446</v>
      </c>
      <c r="AB323" s="24" t="s">
        <v>3839</v>
      </c>
      <c r="AC323" s="24" t="s">
        <v>3840</v>
      </c>
      <c r="AD323" s="24" t="s">
        <v>3841</v>
      </c>
      <c r="AE323" s="24" t="s">
        <v>2105</v>
      </c>
      <c r="AF323" s="50" t="s">
        <v>2022</v>
      </c>
      <c r="AG323" s="24" t="s">
        <v>3435</v>
      </c>
      <c r="AH323" s="25">
        <v>339.99</v>
      </c>
      <c r="AI323" s="24" t="s">
        <v>2087</v>
      </c>
      <c r="AJ323" s="24" t="s">
        <v>2076</v>
      </c>
      <c r="AK323" s="24" t="s">
        <v>2076</v>
      </c>
      <c r="AL323" s="24" t="s">
        <v>2076</v>
      </c>
      <c r="AM323" s="24" t="s">
        <v>2076</v>
      </c>
      <c r="AN323" s="24" t="s">
        <v>2076</v>
      </c>
      <c r="AO323" s="24">
        <v>60</v>
      </c>
      <c r="AP323" s="24" t="s">
        <v>2076</v>
      </c>
      <c r="AQ323" s="24" t="s">
        <v>2076</v>
      </c>
      <c r="AR323" s="24" t="s">
        <v>2076</v>
      </c>
      <c r="AS323" s="24" t="s">
        <v>2076</v>
      </c>
      <c r="AT323" s="24" t="s">
        <v>2076</v>
      </c>
      <c r="AU323" s="24">
        <f>COUNTIF(Offers!$B$14:$B$2024,A323)</f>
        <v>1</v>
      </c>
      <c r="AV323" s="25">
        <f>_xlfn.MINIFS(Offers!$Q$14:$Q$2024,Offers!$B$14:$B$2024,A323)</f>
        <v>312.99</v>
      </c>
      <c r="AW323" s="24">
        <f>COUNTIFS(Offers!$B$14:$B$2024,A323,Offers!$L$14:$L$2024,"&lt;&gt;New")</f>
        <v>0</v>
      </c>
    </row>
    <row r="324" spans="1:49" ht="15.75" customHeight="1" x14ac:dyDescent="0.35">
      <c r="A324" s="56" t="s">
        <v>3842</v>
      </c>
      <c r="B324" s="56" t="s">
        <v>468</v>
      </c>
      <c r="C324" s="56" t="s">
        <v>7</v>
      </c>
      <c r="D324" s="56" t="s">
        <v>391</v>
      </c>
      <c r="E324" s="57" t="s">
        <v>471</v>
      </c>
      <c r="F324" s="58">
        <v>695.99</v>
      </c>
      <c r="G324" s="56" t="s">
        <v>3843</v>
      </c>
      <c r="H324" s="56" t="s">
        <v>1345</v>
      </c>
      <c r="I324" s="56" t="s">
        <v>3507</v>
      </c>
      <c r="J324" s="56" t="s">
        <v>3844</v>
      </c>
      <c r="K324" s="56" t="s">
        <v>3672</v>
      </c>
      <c r="L324" s="56" t="s">
        <v>3425</v>
      </c>
      <c r="M324" s="56" t="s">
        <v>3441</v>
      </c>
      <c r="N324" s="56" t="s">
        <v>3427</v>
      </c>
      <c r="O324" s="56" t="s">
        <v>3428</v>
      </c>
      <c r="P324" s="56">
        <v>13</v>
      </c>
      <c r="Q324" s="59">
        <v>1165</v>
      </c>
      <c r="R324" s="56" t="s">
        <v>3845</v>
      </c>
      <c r="S324" s="56" t="s">
        <v>3430</v>
      </c>
      <c r="T324" t="s">
        <v>2080</v>
      </c>
      <c r="U324">
        <v>45</v>
      </c>
      <c r="V324" s="49">
        <v>739.99</v>
      </c>
      <c r="W324" t="s">
        <v>2409</v>
      </c>
      <c r="X324">
        <v>8</v>
      </c>
      <c r="Y324">
        <v>128</v>
      </c>
      <c r="Z324">
        <v>11.6</v>
      </c>
      <c r="AA324" t="s">
        <v>3446</v>
      </c>
      <c r="AB324" s="24" t="s">
        <v>3846</v>
      </c>
      <c r="AC324" s="24" t="s">
        <v>3847</v>
      </c>
      <c r="AD324" s="24" t="s">
        <v>3848</v>
      </c>
      <c r="AE324" s="24" t="s">
        <v>2105</v>
      </c>
      <c r="AF324" s="52" t="s">
        <v>2024</v>
      </c>
      <c r="AG324" s="24" t="s">
        <v>3435</v>
      </c>
      <c r="AH324" s="25">
        <v>1085.99</v>
      </c>
      <c r="AI324" s="24" t="s">
        <v>2106</v>
      </c>
      <c r="AJ324" s="24" t="s">
        <v>2076</v>
      </c>
      <c r="AK324" s="24" t="s">
        <v>2076</v>
      </c>
      <c r="AL324" s="24" t="s">
        <v>2076</v>
      </c>
      <c r="AM324" s="24" t="s">
        <v>2076</v>
      </c>
      <c r="AN324" s="24" t="s">
        <v>2076</v>
      </c>
      <c r="AO324" s="24">
        <v>60</v>
      </c>
      <c r="AP324" s="24" t="s">
        <v>2076</v>
      </c>
      <c r="AQ324" s="24" t="s">
        <v>2076</v>
      </c>
      <c r="AR324" s="24" t="s">
        <v>2076</v>
      </c>
      <c r="AS324" s="24" t="s">
        <v>2076</v>
      </c>
      <c r="AT324" s="24" t="s">
        <v>2076</v>
      </c>
      <c r="AU324" s="24">
        <f>COUNTIF(Offers!$B$14:$B$2024,A324)</f>
        <v>2</v>
      </c>
      <c r="AV324" s="25">
        <f>_xlfn.MINIFS(Offers!$Q$14:$Q$2024,Offers!$B$14:$B$2024,A324)</f>
        <v>476.99</v>
      </c>
      <c r="AW324" s="24">
        <f>COUNTIFS(Offers!$B$14:$B$2024,A324,Offers!$L$14:$L$2024,"&lt;&gt;New")</f>
        <v>1</v>
      </c>
    </row>
    <row r="325" spans="1:49" ht="15.75" customHeight="1" x14ac:dyDescent="0.35">
      <c r="A325" s="56" t="s">
        <v>3849</v>
      </c>
      <c r="B325" s="56" t="s">
        <v>468</v>
      </c>
      <c r="C325" s="56" t="s">
        <v>7</v>
      </c>
      <c r="D325" s="56" t="s">
        <v>391</v>
      </c>
      <c r="E325" s="57" t="s">
        <v>472</v>
      </c>
      <c r="F325" s="58">
        <v>700.99</v>
      </c>
      <c r="G325" s="56" t="s">
        <v>3850</v>
      </c>
      <c r="H325" s="56" t="s">
        <v>1345</v>
      </c>
      <c r="I325" s="56" t="s">
        <v>3467</v>
      </c>
      <c r="J325" s="56" t="s">
        <v>3439</v>
      </c>
      <c r="K325" s="56" t="s">
        <v>3440</v>
      </c>
      <c r="L325" s="56" t="s">
        <v>3425</v>
      </c>
      <c r="M325" s="56" t="s">
        <v>3441</v>
      </c>
      <c r="N325" s="56" t="s">
        <v>3442</v>
      </c>
      <c r="O325" s="56" t="s">
        <v>3443</v>
      </c>
      <c r="P325" s="56">
        <v>11</v>
      </c>
      <c r="Q325" s="59">
        <v>1524</v>
      </c>
      <c r="R325" s="56" t="s">
        <v>3851</v>
      </c>
      <c r="S325" s="56" t="s">
        <v>3552</v>
      </c>
      <c r="T325" t="s">
        <v>2080</v>
      </c>
      <c r="U325">
        <v>45</v>
      </c>
      <c r="V325" s="49">
        <v>758.99</v>
      </c>
      <c r="W325" t="s">
        <v>2609</v>
      </c>
      <c r="X325">
        <v>16</v>
      </c>
      <c r="Y325">
        <v>512</v>
      </c>
      <c r="Z325">
        <v>14</v>
      </c>
      <c r="AA325" t="s">
        <v>3446</v>
      </c>
      <c r="AB325" s="24" t="s">
        <v>3852</v>
      </c>
      <c r="AC325" s="24" t="s">
        <v>3853</v>
      </c>
      <c r="AD325" s="24" t="s">
        <v>3854</v>
      </c>
      <c r="AE325" s="24" t="s">
        <v>2085</v>
      </c>
      <c r="AF325" s="52" t="s">
        <v>2024</v>
      </c>
      <c r="AG325" s="24" t="s">
        <v>3435</v>
      </c>
      <c r="AH325" s="25">
        <v>762.99</v>
      </c>
      <c r="AI325" s="24" t="s">
        <v>2087</v>
      </c>
      <c r="AJ325" s="24" t="s">
        <v>2076</v>
      </c>
      <c r="AK325" s="24" t="s">
        <v>2076</v>
      </c>
      <c r="AL325" s="24" t="s">
        <v>2076</v>
      </c>
      <c r="AM325" s="24" t="s">
        <v>2076</v>
      </c>
      <c r="AN325" s="24" t="s">
        <v>2076</v>
      </c>
      <c r="AO325" s="24">
        <v>60</v>
      </c>
      <c r="AP325" s="24" t="s">
        <v>2076</v>
      </c>
      <c r="AQ325" s="24" t="s">
        <v>2076</v>
      </c>
      <c r="AR325" s="24" t="s">
        <v>2076</v>
      </c>
      <c r="AS325" s="24" t="s">
        <v>2076</v>
      </c>
      <c r="AT325" s="24" t="s">
        <v>2076</v>
      </c>
      <c r="AU325" s="24">
        <f>COUNTIF(Offers!$B$14:$B$2024,A325)</f>
        <v>4</v>
      </c>
      <c r="AV325" s="25">
        <f>_xlfn.MINIFS(Offers!$Q$14:$Q$2024,Offers!$B$14:$B$2024,A325)</f>
        <v>401.99</v>
      </c>
      <c r="AW325" s="24">
        <f>COUNTIFS(Offers!$B$14:$B$2024,A325,Offers!$L$14:$L$2024,"&lt;&gt;New")</f>
        <v>3</v>
      </c>
    </row>
    <row r="326" spans="1:49" ht="15.75" customHeight="1" x14ac:dyDescent="0.35">
      <c r="A326" s="56" t="s">
        <v>3855</v>
      </c>
      <c r="B326" s="56" t="s">
        <v>468</v>
      </c>
      <c r="C326" s="56" t="s">
        <v>7</v>
      </c>
      <c r="D326" s="56" t="s">
        <v>391</v>
      </c>
      <c r="E326" s="57" t="s">
        <v>473</v>
      </c>
      <c r="F326" s="58">
        <v>753.99</v>
      </c>
      <c r="G326" s="56" t="s">
        <v>3856</v>
      </c>
      <c r="H326" s="56" t="s">
        <v>3452</v>
      </c>
      <c r="I326" s="56" t="s">
        <v>3498</v>
      </c>
      <c r="J326" s="56" t="s">
        <v>3587</v>
      </c>
      <c r="K326" s="56" t="s">
        <v>3588</v>
      </c>
      <c r="L326" s="56" t="s">
        <v>3456</v>
      </c>
      <c r="M326" s="56" t="s">
        <v>3457</v>
      </c>
      <c r="N326" s="56" t="s">
        <v>3589</v>
      </c>
      <c r="O326" s="56" t="s">
        <v>3459</v>
      </c>
      <c r="P326" s="56">
        <v>16</v>
      </c>
      <c r="Q326" s="59">
        <v>1228</v>
      </c>
      <c r="R326" s="56" t="s">
        <v>3857</v>
      </c>
      <c r="S326" s="56" t="s">
        <v>3461</v>
      </c>
      <c r="T326" t="s">
        <v>2080</v>
      </c>
      <c r="U326">
        <v>45</v>
      </c>
      <c r="V326" s="49">
        <v>801.99</v>
      </c>
      <c r="W326" t="s">
        <v>2450</v>
      </c>
      <c r="X326">
        <v>16</v>
      </c>
      <c r="Y326">
        <v>512</v>
      </c>
      <c r="Z326">
        <v>14</v>
      </c>
      <c r="AA326" t="s">
        <v>3446</v>
      </c>
      <c r="AB326" s="24" t="s">
        <v>3858</v>
      </c>
      <c r="AC326" s="24" t="s">
        <v>3859</v>
      </c>
      <c r="AD326" s="24" t="s">
        <v>3738</v>
      </c>
      <c r="AE326" s="24" t="s">
        <v>2085</v>
      </c>
      <c r="AF326" s="52" t="s">
        <v>2024</v>
      </c>
      <c r="AG326" s="24" t="s">
        <v>3435</v>
      </c>
      <c r="AH326" s="25">
        <v>823.99</v>
      </c>
      <c r="AI326" s="24" t="s">
        <v>2087</v>
      </c>
      <c r="AJ326" s="24" t="s">
        <v>2076</v>
      </c>
      <c r="AK326" s="24" t="s">
        <v>2076</v>
      </c>
      <c r="AL326" s="24" t="s">
        <v>2076</v>
      </c>
      <c r="AM326" s="24" t="s">
        <v>2076</v>
      </c>
      <c r="AN326" s="24" t="s">
        <v>2076</v>
      </c>
      <c r="AO326" s="24">
        <v>60</v>
      </c>
      <c r="AP326" s="24" t="s">
        <v>2076</v>
      </c>
      <c r="AQ326" s="24" t="s">
        <v>2076</v>
      </c>
      <c r="AR326" s="24" t="s">
        <v>2076</v>
      </c>
      <c r="AS326" s="24" t="s">
        <v>2076</v>
      </c>
      <c r="AT326" s="24" t="s">
        <v>2076</v>
      </c>
      <c r="AU326" s="24">
        <f>COUNTIF(Offers!$B$14:$B$2024,A326)</f>
        <v>1</v>
      </c>
      <c r="AV326" s="25">
        <f>_xlfn.MINIFS(Offers!$Q$14:$Q$2024,Offers!$B$14:$B$2024,A326)</f>
        <v>753.99</v>
      </c>
      <c r="AW326" s="24">
        <f>COUNTIFS(Offers!$B$14:$B$2024,A326,Offers!$L$14:$L$2024,"&lt;&gt;New")</f>
        <v>0</v>
      </c>
    </row>
    <row r="327" spans="1:49" ht="15.75" customHeight="1" x14ac:dyDescent="0.35">
      <c r="A327" s="56" t="s">
        <v>3860</v>
      </c>
      <c r="B327" s="56" t="s">
        <v>468</v>
      </c>
      <c r="C327" s="56" t="s">
        <v>7</v>
      </c>
      <c r="D327" s="56" t="s">
        <v>391</v>
      </c>
      <c r="E327" s="57" t="s">
        <v>474</v>
      </c>
      <c r="F327" s="58">
        <v>1218.99</v>
      </c>
      <c r="G327" s="56" t="s">
        <v>3861</v>
      </c>
      <c r="H327" s="56" t="s">
        <v>53</v>
      </c>
      <c r="I327" s="56" t="s">
        <v>3596</v>
      </c>
      <c r="J327" s="56" t="s">
        <v>3439</v>
      </c>
      <c r="K327" s="56" t="s">
        <v>3440</v>
      </c>
      <c r="L327" s="56" t="s">
        <v>3425</v>
      </c>
      <c r="M327" s="56" t="s">
        <v>3457</v>
      </c>
      <c r="N327" s="56" t="s">
        <v>3427</v>
      </c>
      <c r="O327" s="56" t="s">
        <v>3443</v>
      </c>
      <c r="P327" s="56">
        <v>18</v>
      </c>
      <c r="Q327" s="59">
        <v>1128</v>
      </c>
      <c r="R327" s="56" t="s">
        <v>3862</v>
      </c>
      <c r="S327" s="56" t="s">
        <v>3482</v>
      </c>
      <c r="T327" t="s">
        <v>2080</v>
      </c>
      <c r="U327">
        <v>45</v>
      </c>
      <c r="V327" s="49">
        <v>1363.99</v>
      </c>
      <c r="W327" t="s">
        <v>3035</v>
      </c>
      <c r="X327">
        <v>16</v>
      </c>
      <c r="Y327">
        <v>1024</v>
      </c>
      <c r="Z327">
        <v>13.3</v>
      </c>
      <c r="AA327" t="s">
        <v>3446</v>
      </c>
      <c r="AB327" s="24" t="s">
        <v>3863</v>
      </c>
      <c r="AC327" s="24" t="s">
        <v>3864</v>
      </c>
      <c r="AD327" s="24" t="s">
        <v>3809</v>
      </c>
      <c r="AE327" s="24" t="s">
        <v>2105</v>
      </c>
      <c r="AF327" s="53" t="s">
        <v>2026</v>
      </c>
      <c r="AG327" s="24" t="s">
        <v>3435</v>
      </c>
      <c r="AH327" s="25">
        <v>1363.99</v>
      </c>
      <c r="AI327" s="24" t="s">
        <v>2087</v>
      </c>
      <c r="AJ327" s="24" t="s">
        <v>2076</v>
      </c>
      <c r="AK327" s="24" t="s">
        <v>2076</v>
      </c>
      <c r="AL327" s="24" t="s">
        <v>2076</v>
      </c>
      <c r="AM327" s="24" t="s">
        <v>2076</v>
      </c>
      <c r="AN327" s="24" t="s">
        <v>2076</v>
      </c>
      <c r="AO327" s="24">
        <v>60</v>
      </c>
      <c r="AP327" s="24" t="s">
        <v>2076</v>
      </c>
      <c r="AQ327" s="24" t="s">
        <v>2076</v>
      </c>
      <c r="AR327" s="24" t="s">
        <v>2076</v>
      </c>
      <c r="AS327" s="24" t="s">
        <v>2076</v>
      </c>
      <c r="AT327" s="24" t="s">
        <v>2076</v>
      </c>
      <c r="AU327" s="24">
        <f>COUNTIF(Offers!$B$14:$B$2024,A327)</f>
        <v>1</v>
      </c>
      <c r="AV327" s="25">
        <f>_xlfn.MINIFS(Offers!$Q$14:$Q$2024,Offers!$B$14:$B$2024,A327)</f>
        <v>1218.99</v>
      </c>
      <c r="AW327" s="24">
        <f>COUNTIFS(Offers!$B$14:$B$2024,A327,Offers!$L$14:$L$2024,"&lt;&gt;New")</f>
        <v>0</v>
      </c>
    </row>
    <row r="328" spans="1:49" ht="15.75" customHeight="1" x14ac:dyDescent="0.35">
      <c r="A328" s="56" t="s">
        <v>3865</v>
      </c>
      <c r="B328" s="56" t="s">
        <v>468</v>
      </c>
      <c r="C328" s="56" t="s">
        <v>7</v>
      </c>
      <c r="D328" s="56" t="s">
        <v>391</v>
      </c>
      <c r="E328" s="57" t="s">
        <v>475</v>
      </c>
      <c r="F328" s="58">
        <v>1475.99</v>
      </c>
      <c r="G328" s="56" t="s">
        <v>3866</v>
      </c>
      <c r="H328" s="56" t="s">
        <v>53</v>
      </c>
      <c r="I328" s="56" t="s">
        <v>3438</v>
      </c>
      <c r="J328" s="56" t="s">
        <v>3468</v>
      </c>
      <c r="K328" s="56" t="s">
        <v>3867</v>
      </c>
      <c r="L328" s="56" t="s">
        <v>3868</v>
      </c>
      <c r="M328" s="56" t="s">
        <v>3441</v>
      </c>
      <c r="N328" s="56" t="s">
        <v>3533</v>
      </c>
      <c r="O328" s="56" t="s">
        <v>3443</v>
      </c>
      <c r="P328" s="56">
        <v>7</v>
      </c>
      <c r="Q328" s="59">
        <v>2329</v>
      </c>
      <c r="R328" s="56" t="s">
        <v>3869</v>
      </c>
      <c r="S328" s="56" t="s">
        <v>3600</v>
      </c>
      <c r="T328" t="s">
        <v>2080</v>
      </c>
      <c r="U328">
        <v>45</v>
      </c>
      <c r="V328" s="49">
        <v>1617.99</v>
      </c>
      <c r="W328" t="s">
        <v>2356</v>
      </c>
      <c r="X328">
        <v>32</v>
      </c>
      <c r="Y328">
        <v>1024</v>
      </c>
      <c r="Z328">
        <v>15.6</v>
      </c>
      <c r="AA328" t="s">
        <v>3446</v>
      </c>
      <c r="AB328" s="24" t="s">
        <v>3852</v>
      </c>
      <c r="AC328" s="24" t="s">
        <v>3870</v>
      </c>
      <c r="AD328" s="24" t="s">
        <v>3871</v>
      </c>
      <c r="AE328" s="24" t="s">
        <v>2105</v>
      </c>
      <c r="AF328" s="52" t="s">
        <v>2024</v>
      </c>
      <c r="AG328" s="24" t="s">
        <v>3435</v>
      </c>
      <c r="AH328" s="25">
        <v>1617.99</v>
      </c>
      <c r="AI328" s="24" t="s">
        <v>2087</v>
      </c>
      <c r="AJ328" s="24" t="s">
        <v>2076</v>
      </c>
      <c r="AK328" s="24" t="s">
        <v>2076</v>
      </c>
      <c r="AL328" s="24" t="s">
        <v>2076</v>
      </c>
      <c r="AM328" s="24" t="s">
        <v>2076</v>
      </c>
      <c r="AN328" s="24" t="s">
        <v>2076</v>
      </c>
      <c r="AO328" s="24">
        <v>165</v>
      </c>
      <c r="AP328" s="24" t="s">
        <v>2076</v>
      </c>
      <c r="AQ328" s="24" t="s">
        <v>2076</v>
      </c>
      <c r="AR328" s="24" t="s">
        <v>2076</v>
      </c>
      <c r="AS328" s="24" t="s">
        <v>2076</v>
      </c>
      <c r="AT328" s="24" t="s">
        <v>2076</v>
      </c>
      <c r="AU328" s="24">
        <f>COUNTIF(Offers!$B$14:$B$2024,A328)</f>
        <v>1</v>
      </c>
      <c r="AV328" s="25">
        <f>_xlfn.MINIFS(Offers!$Q$14:$Q$2024,Offers!$B$14:$B$2024,A328)</f>
        <v>1475.99</v>
      </c>
      <c r="AW328" s="24">
        <f>COUNTIFS(Offers!$B$14:$B$2024,A328,Offers!$L$14:$L$2024,"&lt;&gt;New")</f>
        <v>0</v>
      </c>
    </row>
    <row r="329" spans="1:49" ht="15.75" customHeight="1" x14ac:dyDescent="0.35">
      <c r="A329" s="56" t="s">
        <v>3872</v>
      </c>
      <c r="B329" s="56" t="s">
        <v>468</v>
      </c>
      <c r="C329" s="56" t="s">
        <v>7</v>
      </c>
      <c r="D329" s="56" t="s">
        <v>391</v>
      </c>
      <c r="E329" s="57" t="s">
        <v>476</v>
      </c>
      <c r="F329" s="58">
        <v>1929.99</v>
      </c>
      <c r="G329" s="56" t="s">
        <v>3873</v>
      </c>
      <c r="H329" s="56" t="s">
        <v>1345</v>
      </c>
      <c r="I329" s="56" t="s">
        <v>3438</v>
      </c>
      <c r="J329" s="56" t="s">
        <v>3468</v>
      </c>
      <c r="K329" s="56" t="s">
        <v>3469</v>
      </c>
      <c r="L329" s="56" t="s">
        <v>3490</v>
      </c>
      <c r="M329" s="56" t="s">
        <v>3471</v>
      </c>
      <c r="N329" s="56" t="s">
        <v>3442</v>
      </c>
      <c r="O329" s="56" t="s">
        <v>3443</v>
      </c>
      <c r="P329" s="56">
        <v>14</v>
      </c>
      <c r="Q329" s="59">
        <v>1553</v>
      </c>
      <c r="R329" s="56" t="s">
        <v>3874</v>
      </c>
      <c r="S329" s="56" t="s">
        <v>3566</v>
      </c>
      <c r="T329" t="s">
        <v>2080</v>
      </c>
      <c r="U329">
        <v>45</v>
      </c>
      <c r="V329" s="49">
        <v>2039.99</v>
      </c>
      <c r="W329" t="s">
        <v>2465</v>
      </c>
      <c r="X329">
        <v>16</v>
      </c>
      <c r="Y329">
        <v>1024</v>
      </c>
      <c r="Z329">
        <v>15.6</v>
      </c>
      <c r="AA329" t="s">
        <v>3446</v>
      </c>
      <c r="AB329" s="24" t="s">
        <v>3863</v>
      </c>
      <c r="AC329" s="24" t="s">
        <v>3875</v>
      </c>
      <c r="AD329" s="24" t="s">
        <v>3876</v>
      </c>
      <c r="AE329" s="24" t="s">
        <v>2085</v>
      </c>
      <c r="AF329" s="54" t="s">
        <v>2027</v>
      </c>
      <c r="AG329" s="24" t="s">
        <v>3435</v>
      </c>
      <c r="AH329" s="25">
        <v>2130.9899999999998</v>
      </c>
      <c r="AI329" s="24" t="s">
        <v>2087</v>
      </c>
      <c r="AJ329" s="24" t="s">
        <v>2076</v>
      </c>
      <c r="AK329" s="24" t="s">
        <v>2076</v>
      </c>
      <c r="AL329" s="24" t="s">
        <v>2076</v>
      </c>
      <c r="AM329" s="24" t="s">
        <v>2076</v>
      </c>
      <c r="AN329" s="24" t="s">
        <v>2076</v>
      </c>
      <c r="AO329" s="24">
        <v>120</v>
      </c>
      <c r="AP329" s="24" t="s">
        <v>2076</v>
      </c>
      <c r="AQ329" s="24" t="s">
        <v>2076</v>
      </c>
      <c r="AR329" s="24" t="s">
        <v>2076</v>
      </c>
      <c r="AS329" s="24" t="s">
        <v>2076</v>
      </c>
      <c r="AT329" s="24" t="s">
        <v>2076</v>
      </c>
      <c r="AU329" s="24">
        <f>COUNTIF(Offers!$B$14:$B$2024,A329)</f>
        <v>1</v>
      </c>
      <c r="AV329" s="25">
        <f>_xlfn.MINIFS(Offers!$Q$14:$Q$2024,Offers!$B$14:$B$2024,A329)</f>
        <v>1929.99</v>
      </c>
      <c r="AW329" s="24">
        <f>COUNTIFS(Offers!$B$14:$B$2024,A329,Offers!$L$14:$L$2024,"&lt;&gt;New")</f>
        <v>0</v>
      </c>
    </row>
    <row r="330" spans="1:49" ht="15.75" customHeight="1" x14ac:dyDescent="0.35">
      <c r="A330" s="56" t="s">
        <v>3877</v>
      </c>
      <c r="B330" s="56" t="s">
        <v>468</v>
      </c>
      <c r="C330" s="56" t="s">
        <v>7</v>
      </c>
      <c r="D330" s="56" t="s">
        <v>391</v>
      </c>
      <c r="E330" s="57" t="s">
        <v>477</v>
      </c>
      <c r="F330" s="58">
        <v>2346.9899999999998</v>
      </c>
      <c r="G330" s="56" t="s">
        <v>3878</v>
      </c>
      <c r="H330" s="56" t="s">
        <v>53</v>
      </c>
      <c r="I330" s="56" t="s">
        <v>3596</v>
      </c>
      <c r="J330" s="56" t="s">
        <v>3629</v>
      </c>
      <c r="K330" s="56" t="s">
        <v>3530</v>
      </c>
      <c r="L330" s="56" t="s">
        <v>3598</v>
      </c>
      <c r="M330" s="56" t="s">
        <v>3532</v>
      </c>
      <c r="N330" s="56" t="s">
        <v>3630</v>
      </c>
      <c r="O330" s="56" t="s">
        <v>3443</v>
      </c>
      <c r="P330" s="56">
        <v>3</v>
      </c>
      <c r="Q330" s="59">
        <v>3344</v>
      </c>
      <c r="R330" s="56" t="s">
        <v>3879</v>
      </c>
      <c r="S330" s="56" t="s">
        <v>3535</v>
      </c>
      <c r="T330" t="s">
        <v>2080</v>
      </c>
      <c r="U330">
        <v>45</v>
      </c>
      <c r="V330" s="49">
        <v>2533.9899999999998</v>
      </c>
      <c r="W330" t="s">
        <v>2117</v>
      </c>
      <c r="X330">
        <v>32</v>
      </c>
      <c r="Y330">
        <v>2048</v>
      </c>
      <c r="Z330">
        <v>17.3</v>
      </c>
      <c r="AA330" t="s">
        <v>3446</v>
      </c>
      <c r="AB330" s="24" t="s">
        <v>3880</v>
      </c>
      <c r="AC330" s="24" t="s">
        <v>3881</v>
      </c>
      <c r="AD330" s="24" t="s">
        <v>3593</v>
      </c>
      <c r="AE330" s="24" t="s">
        <v>2085</v>
      </c>
      <c r="AF330" s="53" t="s">
        <v>2026</v>
      </c>
      <c r="AG330" s="24" t="s">
        <v>3435</v>
      </c>
      <c r="AH330" s="25">
        <v>2622.99</v>
      </c>
      <c r="AI330" s="24" t="s">
        <v>2087</v>
      </c>
      <c r="AJ330" s="24" t="s">
        <v>2076</v>
      </c>
      <c r="AK330" s="24" t="s">
        <v>2076</v>
      </c>
      <c r="AL330" s="24" t="s">
        <v>2076</v>
      </c>
      <c r="AM330" s="24" t="s">
        <v>2076</v>
      </c>
      <c r="AN330" s="24" t="s">
        <v>2076</v>
      </c>
      <c r="AO330" s="24">
        <v>240</v>
      </c>
      <c r="AP330" s="24" t="s">
        <v>2076</v>
      </c>
      <c r="AQ330" s="24" t="s">
        <v>2076</v>
      </c>
      <c r="AR330" s="24" t="s">
        <v>2076</v>
      </c>
      <c r="AS330" s="24" t="s">
        <v>2076</v>
      </c>
      <c r="AT330" s="24" t="s">
        <v>2076</v>
      </c>
      <c r="AU330" s="24">
        <f>COUNTIF(Offers!$B$14:$B$2024,A330)</f>
        <v>1</v>
      </c>
      <c r="AV330" s="25">
        <f>_xlfn.MINIFS(Offers!$Q$14:$Q$2024,Offers!$B$14:$B$2024,A330)</f>
        <v>2346.9899999999998</v>
      </c>
      <c r="AW330" s="24">
        <f>COUNTIFS(Offers!$B$14:$B$2024,A330,Offers!$L$14:$L$2024,"&lt;&gt;New")</f>
        <v>0</v>
      </c>
    </row>
    <row r="331" spans="1:49" ht="15.75" customHeight="1" x14ac:dyDescent="0.35">
      <c r="A331" s="56" t="s">
        <v>3882</v>
      </c>
      <c r="B331" s="56" t="s">
        <v>468</v>
      </c>
      <c r="C331" s="56" t="s">
        <v>7</v>
      </c>
      <c r="D331" s="56" t="s">
        <v>391</v>
      </c>
      <c r="E331" s="57" t="s">
        <v>478</v>
      </c>
      <c r="F331" s="58">
        <v>2813.99</v>
      </c>
      <c r="G331" s="56" t="s">
        <v>3883</v>
      </c>
      <c r="H331" s="56" t="s">
        <v>1345</v>
      </c>
      <c r="I331" s="56" t="s">
        <v>3507</v>
      </c>
      <c r="J331" s="56" t="s">
        <v>3557</v>
      </c>
      <c r="K331" s="56" t="s">
        <v>3558</v>
      </c>
      <c r="L331" s="56" t="s">
        <v>3508</v>
      </c>
      <c r="M331" s="56" t="s">
        <v>3509</v>
      </c>
      <c r="N331" s="56" t="s">
        <v>3442</v>
      </c>
      <c r="O331" s="56" t="s">
        <v>3443</v>
      </c>
      <c r="P331" s="56">
        <v>11</v>
      </c>
      <c r="Q331" s="59">
        <v>1702</v>
      </c>
      <c r="R331" s="56" t="s">
        <v>3884</v>
      </c>
      <c r="S331" s="56" t="s">
        <v>3511</v>
      </c>
      <c r="T331" t="s">
        <v>2100</v>
      </c>
      <c r="U331">
        <v>45</v>
      </c>
      <c r="V331" s="49">
        <v>3002.99</v>
      </c>
      <c r="W331" t="s">
        <v>2356</v>
      </c>
      <c r="X331">
        <v>32</v>
      </c>
      <c r="Y331">
        <v>2048</v>
      </c>
      <c r="Z331">
        <v>14</v>
      </c>
      <c r="AA331" t="s">
        <v>3431</v>
      </c>
      <c r="AB331" s="24" t="s">
        <v>3885</v>
      </c>
      <c r="AC331" s="24" t="s">
        <v>3886</v>
      </c>
      <c r="AD331" s="24" t="s">
        <v>3504</v>
      </c>
      <c r="AE331" s="24" t="s">
        <v>2085</v>
      </c>
      <c r="AF331" s="54" t="s">
        <v>2027</v>
      </c>
      <c r="AG331" s="24" t="s">
        <v>3435</v>
      </c>
      <c r="AH331" s="25">
        <v>3043.99</v>
      </c>
      <c r="AI331" s="24" t="s">
        <v>2087</v>
      </c>
      <c r="AJ331" s="24" t="s">
        <v>2076</v>
      </c>
      <c r="AK331" s="24" t="s">
        <v>2076</v>
      </c>
      <c r="AL331" s="24" t="s">
        <v>2076</v>
      </c>
      <c r="AM331" s="24" t="s">
        <v>2076</v>
      </c>
      <c r="AN331" s="24" t="s">
        <v>2076</v>
      </c>
      <c r="AO331" s="24">
        <v>120</v>
      </c>
      <c r="AP331" s="24" t="s">
        <v>2076</v>
      </c>
      <c r="AQ331" s="24" t="s">
        <v>2076</v>
      </c>
      <c r="AR331" s="24" t="s">
        <v>2076</v>
      </c>
      <c r="AS331" s="24" t="s">
        <v>2076</v>
      </c>
      <c r="AT331" s="24" t="s">
        <v>2076</v>
      </c>
      <c r="AU331" s="24">
        <f>COUNTIF(Offers!$B$14:$B$2024,A331)</f>
        <v>1</v>
      </c>
      <c r="AV331" s="25">
        <f>_xlfn.MINIFS(Offers!$Q$14:$Q$2024,Offers!$B$14:$B$2024,A331)</f>
        <v>2813.99</v>
      </c>
      <c r="AW331" s="24">
        <f>COUNTIFS(Offers!$B$14:$B$2024,A331,Offers!$L$14:$L$2024,"&lt;&gt;New")</f>
        <v>0</v>
      </c>
    </row>
    <row r="332" spans="1:49" ht="15.75" customHeight="1" x14ac:dyDescent="0.35">
      <c r="A332" s="56" t="s">
        <v>3887</v>
      </c>
      <c r="B332" s="56" t="s">
        <v>468</v>
      </c>
      <c r="C332" s="56" t="s">
        <v>7</v>
      </c>
      <c r="D332" s="56" t="s">
        <v>391</v>
      </c>
      <c r="E332" s="57" t="s">
        <v>479</v>
      </c>
      <c r="F332" s="58">
        <v>3926.99</v>
      </c>
      <c r="G332" s="56" t="s">
        <v>3888</v>
      </c>
      <c r="H332" s="56" t="s">
        <v>3517</v>
      </c>
      <c r="I332" s="56" t="s">
        <v>3581</v>
      </c>
      <c r="J332" s="56" t="s">
        <v>3572</v>
      </c>
      <c r="K332" s="56" t="s">
        <v>3573</v>
      </c>
      <c r="L332" s="56" t="s">
        <v>3521</v>
      </c>
      <c r="M332" s="56" t="s">
        <v>3441</v>
      </c>
      <c r="N332" s="56" t="s">
        <v>3711</v>
      </c>
      <c r="O332" s="56" t="s">
        <v>3459</v>
      </c>
      <c r="P332" s="56">
        <v>11</v>
      </c>
      <c r="Q332" s="59">
        <v>3477</v>
      </c>
      <c r="R332" s="56" t="s">
        <v>3889</v>
      </c>
      <c r="S332" s="56" t="s">
        <v>3524</v>
      </c>
      <c r="T332" t="s">
        <v>2080</v>
      </c>
      <c r="U332">
        <v>45</v>
      </c>
      <c r="V332" s="49">
        <v>4332.99</v>
      </c>
      <c r="W332" t="s">
        <v>2304</v>
      </c>
      <c r="X332">
        <v>64</v>
      </c>
      <c r="Y332">
        <v>4096</v>
      </c>
      <c r="Z332">
        <v>17.3</v>
      </c>
      <c r="AA332" t="s">
        <v>3431</v>
      </c>
      <c r="AB332" s="24" t="s">
        <v>3890</v>
      </c>
      <c r="AC332" s="24" t="s">
        <v>3891</v>
      </c>
      <c r="AD332" s="24" t="s">
        <v>3892</v>
      </c>
      <c r="AE332" s="24" t="s">
        <v>2085</v>
      </c>
      <c r="AF332" s="54" t="s">
        <v>2027</v>
      </c>
      <c r="AG332" s="24" t="s">
        <v>3435</v>
      </c>
      <c r="AH332" s="25">
        <v>4543.99</v>
      </c>
      <c r="AI332" s="24" t="s">
        <v>2087</v>
      </c>
      <c r="AJ332" s="24" t="s">
        <v>2076</v>
      </c>
      <c r="AK332" s="24" t="s">
        <v>2076</v>
      </c>
      <c r="AL332" s="24" t="s">
        <v>2076</v>
      </c>
      <c r="AM332" s="24" t="s">
        <v>2076</v>
      </c>
      <c r="AN332" s="24" t="s">
        <v>2076</v>
      </c>
      <c r="AO332" s="24">
        <v>60</v>
      </c>
      <c r="AP332" s="24" t="s">
        <v>2076</v>
      </c>
      <c r="AQ332" s="24" t="s">
        <v>2076</v>
      </c>
      <c r="AR332" s="24" t="s">
        <v>2076</v>
      </c>
      <c r="AS332" s="24" t="s">
        <v>2076</v>
      </c>
      <c r="AT332" s="24" t="s">
        <v>2076</v>
      </c>
      <c r="AU332" s="24">
        <f>COUNTIF(Offers!$B$14:$B$2024,A332)</f>
        <v>1</v>
      </c>
      <c r="AV332" s="25">
        <f>_xlfn.MINIFS(Offers!$Q$14:$Q$2024,Offers!$B$14:$B$2024,A332)</f>
        <v>3926.99</v>
      </c>
      <c r="AW332" s="24">
        <f>COUNTIFS(Offers!$B$14:$B$2024,A332,Offers!$L$14:$L$2024,"&lt;&gt;New")</f>
        <v>0</v>
      </c>
    </row>
    <row r="333" spans="1:49" ht="15.75" customHeight="1" x14ac:dyDescent="0.35">
      <c r="A333" s="56" t="s">
        <v>3893</v>
      </c>
      <c r="B333" s="56" t="s">
        <v>480</v>
      </c>
      <c r="C333" s="56" t="s">
        <v>7</v>
      </c>
      <c r="D333" s="56" t="s">
        <v>391</v>
      </c>
      <c r="E333" s="57" t="s">
        <v>484</v>
      </c>
      <c r="F333" s="58">
        <v>387.99</v>
      </c>
      <c r="G333" s="56" t="s">
        <v>3894</v>
      </c>
      <c r="H333" s="56" t="s">
        <v>53</v>
      </c>
      <c r="I333" s="56" t="s">
        <v>3438</v>
      </c>
      <c r="J333" s="56" t="s">
        <v>3615</v>
      </c>
      <c r="K333" s="56" t="s">
        <v>3616</v>
      </c>
      <c r="L333" s="56" t="s">
        <v>3425</v>
      </c>
      <c r="M333" s="56" t="s">
        <v>3441</v>
      </c>
      <c r="N333" s="56" t="s">
        <v>3427</v>
      </c>
      <c r="O333" s="56" t="s">
        <v>3443</v>
      </c>
      <c r="P333" s="56">
        <v>7</v>
      </c>
      <c r="Q333" s="59">
        <v>1640</v>
      </c>
      <c r="R333" s="56" t="s">
        <v>3895</v>
      </c>
      <c r="S333" s="56" t="s">
        <v>3552</v>
      </c>
      <c r="T333" t="s">
        <v>2080</v>
      </c>
      <c r="U333">
        <v>30</v>
      </c>
      <c r="V333" s="49">
        <v>443.99</v>
      </c>
      <c r="W333" t="s">
        <v>2376</v>
      </c>
      <c r="X333">
        <v>8</v>
      </c>
      <c r="Y333">
        <v>256</v>
      </c>
      <c r="Z333">
        <v>15.6</v>
      </c>
      <c r="AA333" t="s">
        <v>3446</v>
      </c>
      <c r="AB333" s="24" t="s">
        <v>3896</v>
      </c>
      <c r="AC333" s="24" t="s">
        <v>3897</v>
      </c>
      <c r="AD333" s="24" t="s">
        <v>3898</v>
      </c>
      <c r="AE333" s="24" t="s">
        <v>2085</v>
      </c>
      <c r="AF333" s="55" t="s">
        <v>2023</v>
      </c>
      <c r="AG333" s="24" t="s">
        <v>3435</v>
      </c>
      <c r="AH333" s="25">
        <v>464.99</v>
      </c>
      <c r="AI333" s="24" t="s">
        <v>2087</v>
      </c>
      <c r="AJ333" s="24" t="s">
        <v>2076</v>
      </c>
      <c r="AK333" s="24" t="s">
        <v>2076</v>
      </c>
      <c r="AL333" s="24" t="s">
        <v>2076</v>
      </c>
      <c r="AM333" s="24" t="s">
        <v>2076</v>
      </c>
      <c r="AN333" s="24" t="s">
        <v>2076</v>
      </c>
      <c r="AO333" s="24">
        <v>60</v>
      </c>
      <c r="AP333" s="24" t="s">
        <v>2076</v>
      </c>
      <c r="AQ333" s="24" t="s">
        <v>2076</v>
      </c>
      <c r="AR333" s="24" t="s">
        <v>2076</v>
      </c>
      <c r="AS333" s="24" t="s">
        <v>2076</v>
      </c>
      <c r="AT333" s="24" t="s">
        <v>2076</v>
      </c>
      <c r="AU333" s="24">
        <f>COUNTIF(Offers!$B$14:$B$2024,A333)</f>
        <v>1</v>
      </c>
      <c r="AV333" s="25">
        <f>_xlfn.MINIFS(Offers!$Q$14:$Q$2024,Offers!$B$14:$B$2024,A333)</f>
        <v>387.99</v>
      </c>
      <c r="AW333" s="24">
        <f>COUNTIFS(Offers!$B$14:$B$2024,A333,Offers!$L$14:$L$2024,"&lt;&gt;New")</f>
        <v>0</v>
      </c>
    </row>
    <row r="334" spans="1:49" ht="15.75" customHeight="1" x14ac:dyDescent="0.35">
      <c r="A334" s="56" t="s">
        <v>3899</v>
      </c>
      <c r="B334" s="56" t="s">
        <v>480</v>
      </c>
      <c r="C334" s="56" t="s">
        <v>7</v>
      </c>
      <c r="D334" s="56" t="s">
        <v>391</v>
      </c>
      <c r="E334" s="57" t="s">
        <v>485</v>
      </c>
      <c r="F334" s="58">
        <v>479.99</v>
      </c>
      <c r="G334" s="56" t="s">
        <v>3900</v>
      </c>
      <c r="H334" s="56" t="s">
        <v>53</v>
      </c>
      <c r="I334" s="56" t="s">
        <v>3467</v>
      </c>
      <c r="J334" s="56" t="s">
        <v>3454</v>
      </c>
      <c r="K334" s="56" t="s">
        <v>3455</v>
      </c>
      <c r="L334" s="56" t="s">
        <v>3425</v>
      </c>
      <c r="M334" s="56" t="s">
        <v>3441</v>
      </c>
      <c r="N334" s="56" t="s">
        <v>3458</v>
      </c>
      <c r="O334" s="56" t="s">
        <v>3443</v>
      </c>
      <c r="P334" s="56">
        <v>6</v>
      </c>
      <c r="Q334" s="59">
        <v>1851</v>
      </c>
      <c r="R334" s="56" t="s">
        <v>3901</v>
      </c>
      <c r="S334" s="56" t="s">
        <v>3445</v>
      </c>
      <c r="T334" t="s">
        <v>2080</v>
      </c>
      <c r="U334">
        <v>30</v>
      </c>
      <c r="V334" s="49">
        <v>531.99</v>
      </c>
      <c r="W334" t="s">
        <v>2361</v>
      </c>
      <c r="X334">
        <v>8</v>
      </c>
      <c r="Y334">
        <v>256</v>
      </c>
      <c r="Z334">
        <v>15.6</v>
      </c>
      <c r="AA334" t="s">
        <v>3446</v>
      </c>
      <c r="AB334" s="24" t="s">
        <v>3902</v>
      </c>
      <c r="AC334" s="24" t="s">
        <v>3903</v>
      </c>
      <c r="AD334" s="24" t="s">
        <v>3904</v>
      </c>
      <c r="AE334" s="24" t="s">
        <v>2085</v>
      </c>
      <c r="AF334" s="50" t="s">
        <v>2022</v>
      </c>
      <c r="AG334" s="24" t="s">
        <v>3435</v>
      </c>
      <c r="AH334" s="25">
        <v>560.99</v>
      </c>
      <c r="AI334" s="24" t="s">
        <v>2087</v>
      </c>
      <c r="AJ334" s="24" t="s">
        <v>2076</v>
      </c>
      <c r="AK334" s="24" t="s">
        <v>2076</v>
      </c>
      <c r="AL334" s="24" t="s">
        <v>2076</v>
      </c>
      <c r="AM334" s="24" t="s">
        <v>2076</v>
      </c>
      <c r="AN334" s="24" t="s">
        <v>2076</v>
      </c>
      <c r="AO334" s="24">
        <v>60</v>
      </c>
      <c r="AP334" s="24" t="s">
        <v>2076</v>
      </c>
      <c r="AQ334" s="24" t="s">
        <v>2076</v>
      </c>
      <c r="AR334" s="24" t="s">
        <v>2076</v>
      </c>
      <c r="AS334" s="24" t="s">
        <v>2076</v>
      </c>
      <c r="AT334" s="24" t="s">
        <v>2076</v>
      </c>
      <c r="AU334" s="24">
        <f>COUNTIF(Offers!$B$14:$B$2024,A334)</f>
        <v>1</v>
      </c>
      <c r="AV334" s="25">
        <f>_xlfn.MINIFS(Offers!$Q$14:$Q$2024,Offers!$B$14:$B$2024,A334)</f>
        <v>479.99</v>
      </c>
      <c r="AW334" s="24">
        <f>COUNTIFS(Offers!$B$14:$B$2024,A334,Offers!$L$14:$L$2024,"&lt;&gt;New")</f>
        <v>0</v>
      </c>
    </row>
    <row r="335" spans="1:49" ht="15.75" customHeight="1" x14ac:dyDescent="0.35">
      <c r="A335" s="56" t="s">
        <v>3905</v>
      </c>
      <c r="B335" s="56" t="s">
        <v>480</v>
      </c>
      <c r="C335" s="56" t="s">
        <v>7</v>
      </c>
      <c r="D335" s="56" t="s">
        <v>391</v>
      </c>
      <c r="E335" s="57" t="s">
        <v>486</v>
      </c>
      <c r="F335" s="58">
        <v>857.99</v>
      </c>
      <c r="G335" s="56" t="s">
        <v>3906</v>
      </c>
      <c r="H335" s="56" t="s">
        <v>53</v>
      </c>
      <c r="I335" s="56" t="s">
        <v>3596</v>
      </c>
      <c r="J335" s="56" t="s">
        <v>3587</v>
      </c>
      <c r="K335" s="56" t="s">
        <v>3588</v>
      </c>
      <c r="L335" s="56" t="s">
        <v>3683</v>
      </c>
      <c r="M335" s="56" t="s">
        <v>3457</v>
      </c>
      <c r="N335" s="56" t="s">
        <v>3589</v>
      </c>
      <c r="O335" s="56" t="s">
        <v>3443</v>
      </c>
      <c r="P335" s="56">
        <v>12</v>
      </c>
      <c r="Q335" s="59">
        <v>1490</v>
      </c>
      <c r="R335" s="56" t="s">
        <v>3907</v>
      </c>
      <c r="S335" s="56" t="s">
        <v>3473</v>
      </c>
      <c r="T335" t="s">
        <v>2100</v>
      </c>
      <c r="U335">
        <v>30</v>
      </c>
      <c r="V335" s="49">
        <v>905.99</v>
      </c>
      <c r="W335" t="s">
        <v>2131</v>
      </c>
      <c r="X335">
        <v>16</v>
      </c>
      <c r="Y335">
        <v>512</v>
      </c>
      <c r="Z335">
        <v>14</v>
      </c>
      <c r="AA335" t="s">
        <v>3431</v>
      </c>
      <c r="AB335" s="24" t="s">
        <v>3908</v>
      </c>
      <c r="AC335" s="24" t="s">
        <v>3909</v>
      </c>
      <c r="AD335" s="24" t="s">
        <v>3910</v>
      </c>
      <c r="AE335" s="24" t="s">
        <v>2085</v>
      </c>
      <c r="AF335" s="52" t="s">
        <v>2024</v>
      </c>
      <c r="AG335" s="24" t="s">
        <v>3435</v>
      </c>
      <c r="AH335" s="25">
        <v>908.99</v>
      </c>
      <c r="AI335" s="24" t="s">
        <v>2087</v>
      </c>
      <c r="AJ335" s="24" t="s">
        <v>2076</v>
      </c>
      <c r="AK335" s="24" t="s">
        <v>2076</v>
      </c>
      <c r="AL335" s="24" t="s">
        <v>2076</v>
      </c>
      <c r="AM335" s="24" t="s">
        <v>2076</v>
      </c>
      <c r="AN335" s="24" t="s">
        <v>2076</v>
      </c>
      <c r="AO335" s="24">
        <v>60</v>
      </c>
      <c r="AP335" s="24" t="s">
        <v>2076</v>
      </c>
      <c r="AQ335" s="24" t="s">
        <v>2076</v>
      </c>
      <c r="AR335" s="24" t="s">
        <v>2076</v>
      </c>
      <c r="AS335" s="24" t="s">
        <v>2076</v>
      </c>
      <c r="AT335" s="24" t="s">
        <v>2076</v>
      </c>
      <c r="AU335" s="24">
        <f>COUNTIF(Offers!$B$14:$B$2024,A335)</f>
        <v>1</v>
      </c>
      <c r="AV335" s="25">
        <f>_xlfn.MINIFS(Offers!$Q$14:$Q$2024,Offers!$B$14:$B$2024,A335)</f>
        <v>857.99</v>
      </c>
      <c r="AW335" s="24">
        <f>COUNTIFS(Offers!$B$14:$B$2024,A335,Offers!$L$14:$L$2024,"&lt;&gt;New")</f>
        <v>0</v>
      </c>
    </row>
    <row r="336" spans="1:49" ht="15.75" customHeight="1" x14ac:dyDescent="0.35">
      <c r="A336" s="56" t="s">
        <v>3911</v>
      </c>
      <c r="B336" s="56" t="s">
        <v>480</v>
      </c>
      <c r="C336" s="56" t="s">
        <v>7</v>
      </c>
      <c r="D336" s="56" t="s">
        <v>391</v>
      </c>
      <c r="E336" s="57" t="s">
        <v>487</v>
      </c>
      <c r="F336" s="58">
        <v>1849.99</v>
      </c>
      <c r="G336" s="56" t="s">
        <v>3912</v>
      </c>
      <c r="H336" s="56" t="s">
        <v>1345</v>
      </c>
      <c r="I336" s="56" t="s">
        <v>3596</v>
      </c>
      <c r="J336" s="56" t="s">
        <v>3468</v>
      </c>
      <c r="K336" s="56" t="s">
        <v>3469</v>
      </c>
      <c r="L336" s="56" t="s">
        <v>3480</v>
      </c>
      <c r="M336" s="56" t="s">
        <v>3471</v>
      </c>
      <c r="N336" s="56" t="s">
        <v>3442</v>
      </c>
      <c r="O336" s="56" t="s">
        <v>3443</v>
      </c>
      <c r="P336" s="56">
        <v>18</v>
      </c>
      <c r="Q336" s="59">
        <v>1007</v>
      </c>
      <c r="R336" s="56" t="s">
        <v>3913</v>
      </c>
      <c r="S336" s="56" t="s">
        <v>3482</v>
      </c>
      <c r="T336" t="s">
        <v>2080</v>
      </c>
      <c r="U336">
        <v>30</v>
      </c>
      <c r="V336" s="49">
        <v>1944.99</v>
      </c>
      <c r="W336" t="s">
        <v>3035</v>
      </c>
      <c r="X336">
        <v>16</v>
      </c>
      <c r="Y336">
        <v>1024</v>
      </c>
      <c r="Z336">
        <v>13.3</v>
      </c>
      <c r="AA336" t="s">
        <v>3446</v>
      </c>
      <c r="AB336" s="24" t="s">
        <v>3914</v>
      </c>
      <c r="AC336" s="24" t="s">
        <v>3915</v>
      </c>
      <c r="AD336" s="24" t="s">
        <v>3562</v>
      </c>
      <c r="AE336" s="24" t="s">
        <v>2085</v>
      </c>
      <c r="AF336" s="54" t="s">
        <v>2027</v>
      </c>
      <c r="AG336" s="24" t="s">
        <v>3435</v>
      </c>
      <c r="AH336" s="25">
        <v>1944.99</v>
      </c>
      <c r="AI336" s="24" t="s">
        <v>2087</v>
      </c>
      <c r="AJ336" s="24" t="s">
        <v>2076</v>
      </c>
      <c r="AK336" s="24" t="s">
        <v>2076</v>
      </c>
      <c r="AL336" s="24" t="s">
        <v>2076</v>
      </c>
      <c r="AM336" s="24" t="s">
        <v>2076</v>
      </c>
      <c r="AN336" s="24" t="s">
        <v>2076</v>
      </c>
      <c r="AO336" s="24">
        <v>90</v>
      </c>
      <c r="AP336" s="24" t="s">
        <v>2076</v>
      </c>
      <c r="AQ336" s="24" t="s">
        <v>2076</v>
      </c>
      <c r="AR336" s="24" t="s">
        <v>2076</v>
      </c>
      <c r="AS336" s="24" t="s">
        <v>2076</v>
      </c>
      <c r="AT336" s="24" t="s">
        <v>2076</v>
      </c>
      <c r="AU336" s="24">
        <f>COUNTIF(Offers!$B$14:$B$2024,A336)</f>
        <v>1</v>
      </c>
      <c r="AV336" s="25">
        <f>_xlfn.MINIFS(Offers!$Q$14:$Q$2024,Offers!$B$14:$B$2024,A336)</f>
        <v>1849.99</v>
      </c>
      <c r="AW336" s="24">
        <f>COUNTIFS(Offers!$B$14:$B$2024,A336,Offers!$L$14:$L$2024,"&lt;&gt;New")</f>
        <v>0</v>
      </c>
    </row>
    <row r="337" spans="1:49" ht="15.75" customHeight="1" x14ac:dyDescent="0.35">
      <c r="A337" s="56" t="s">
        <v>3916</v>
      </c>
      <c r="B337" s="56" t="s">
        <v>480</v>
      </c>
      <c r="C337" s="56" t="s">
        <v>7</v>
      </c>
      <c r="D337" s="56" t="s">
        <v>391</v>
      </c>
      <c r="E337" s="57" t="s">
        <v>488</v>
      </c>
      <c r="F337" s="58">
        <v>1973.99</v>
      </c>
      <c r="G337" s="56" t="s">
        <v>3917</v>
      </c>
      <c r="H337" s="56" t="s">
        <v>1345</v>
      </c>
      <c r="I337" s="56" t="s">
        <v>3479</v>
      </c>
      <c r="J337" s="56" t="s">
        <v>3519</v>
      </c>
      <c r="K337" s="56" t="s">
        <v>3520</v>
      </c>
      <c r="L337" s="56" t="s">
        <v>3490</v>
      </c>
      <c r="M337" s="56" t="s">
        <v>3471</v>
      </c>
      <c r="N337" s="56" t="s">
        <v>3589</v>
      </c>
      <c r="O337" s="56" t="s">
        <v>3443</v>
      </c>
      <c r="P337" s="56">
        <v>14</v>
      </c>
      <c r="Q337" s="59">
        <v>1610</v>
      </c>
      <c r="R337" s="56" t="s">
        <v>3918</v>
      </c>
      <c r="S337" s="56" t="s">
        <v>3566</v>
      </c>
      <c r="T337" t="s">
        <v>2080</v>
      </c>
      <c r="U337">
        <v>30</v>
      </c>
      <c r="V337" s="49">
        <v>2205.9899999999998</v>
      </c>
      <c r="W337" t="s">
        <v>2371</v>
      </c>
      <c r="X337">
        <v>16</v>
      </c>
      <c r="Y337">
        <v>1024</v>
      </c>
      <c r="Z337">
        <v>15.6</v>
      </c>
      <c r="AA337" t="s">
        <v>3446</v>
      </c>
      <c r="AB337" s="24" t="s">
        <v>3919</v>
      </c>
      <c r="AC337" s="24" t="s">
        <v>3920</v>
      </c>
      <c r="AD337" s="24" t="s">
        <v>3476</v>
      </c>
      <c r="AE337" s="24" t="s">
        <v>2105</v>
      </c>
      <c r="AF337" s="54" t="s">
        <v>2027</v>
      </c>
      <c r="AG337" s="24" t="s">
        <v>3435</v>
      </c>
      <c r="AH337" s="25">
        <v>2310.9899999999998</v>
      </c>
      <c r="AI337" s="24" t="s">
        <v>2087</v>
      </c>
      <c r="AJ337" s="24" t="s">
        <v>2076</v>
      </c>
      <c r="AK337" s="24" t="s">
        <v>2076</v>
      </c>
      <c r="AL337" s="24" t="s">
        <v>2076</v>
      </c>
      <c r="AM337" s="24" t="s">
        <v>2076</v>
      </c>
      <c r="AN337" s="24" t="s">
        <v>2076</v>
      </c>
      <c r="AO337" s="24">
        <v>120</v>
      </c>
      <c r="AP337" s="24" t="s">
        <v>2076</v>
      </c>
      <c r="AQ337" s="24" t="s">
        <v>2076</v>
      </c>
      <c r="AR337" s="24" t="s">
        <v>2076</v>
      </c>
      <c r="AS337" s="24" t="s">
        <v>2076</v>
      </c>
      <c r="AT337" s="24" t="s">
        <v>2076</v>
      </c>
      <c r="AU337" s="24">
        <f>COUNTIF(Offers!$B$14:$B$2024,A337)</f>
        <v>1</v>
      </c>
      <c r="AV337" s="25">
        <f>_xlfn.MINIFS(Offers!$Q$14:$Q$2024,Offers!$B$14:$B$2024,A337)</f>
        <v>1973.99</v>
      </c>
      <c r="AW337" s="24">
        <f>COUNTIFS(Offers!$B$14:$B$2024,A337,Offers!$L$14:$L$2024,"&lt;&gt;New")</f>
        <v>0</v>
      </c>
    </row>
    <row r="338" spans="1:49" ht="15.75" customHeight="1" x14ac:dyDescent="0.35">
      <c r="A338" s="56" t="s">
        <v>3921</v>
      </c>
      <c r="B338" s="56" t="s">
        <v>480</v>
      </c>
      <c r="C338" s="56" t="s">
        <v>7</v>
      </c>
      <c r="D338" s="56" t="s">
        <v>391</v>
      </c>
      <c r="E338" s="57" t="s">
        <v>489</v>
      </c>
      <c r="F338" s="58">
        <v>2007.99</v>
      </c>
      <c r="G338" s="56" t="s">
        <v>3922</v>
      </c>
      <c r="H338" s="56" t="s">
        <v>3452</v>
      </c>
      <c r="I338" s="56" t="s">
        <v>3923</v>
      </c>
      <c r="J338" s="56" t="s">
        <v>3519</v>
      </c>
      <c r="K338" s="56" t="s">
        <v>3520</v>
      </c>
      <c r="L338" s="56" t="s">
        <v>3574</v>
      </c>
      <c r="M338" s="56" t="s">
        <v>3471</v>
      </c>
      <c r="N338" s="56" t="s">
        <v>3589</v>
      </c>
      <c r="O338" s="56" t="s">
        <v>3459</v>
      </c>
      <c r="P338" s="56">
        <v>10</v>
      </c>
      <c r="Q338" s="59">
        <v>1164</v>
      </c>
      <c r="R338" s="56" t="s">
        <v>3924</v>
      </c>
      <c r="S338" s="56" t="s">
        <v>3461</v>
      </c>
      <c r="T338" t="s">
        <v>2100</v>
      </c>
      <c r="U338">
        <v>30</v>
      </c>
      <c r="V338" s="49">
        <v>2181.9899999999998</v>
      </c>
      <c r="W338" t="s">
        <v>2304</v>
      </c>
      <c r="X338">
        <v>32</v>
      </c>
      <c r="Y338">
        <v>2048</v>
      </c>
      <c r="Z338">
        <v>14</v>
      </c>
      <c r="AA338" t="s">
        <v>3446</v>
      </c>
      <c r="AB338" s="24" t="s">
        <v>3925</v>
      </c>
      <c r="AC338" s="24" t="s">
        <v>3926</v>
      </c>
      <c r="AD338" s="24" t="s">
        <v>3927</v>
      </c>
      <c r="AE338" s="24" t="s">
        <v>2105</v>
      </c>
      <c r="AF338" s="53" t="s">
        <v>2026</v>
      </c>
      <c r="AG338" s="24" t="s">
        <v>3435</v>
      </c>
      <c r="AH338" s="25">
        <v>2181.9899999999998</v>
      </c>
      <c r="AI338" s="24" t="s">
        <v>2087</v>
      </c>
      <c r="AJ338" s="24" t="s">
        <v>2076</v>
      </c>
      <c r="AK338" s="24" t="s">
        <v>2076</v>
      </c>
      <c r="AL338" s="24" t="s">
        <v>2076</v>
      </c>
      <c r="AM338" s="24" t="s">
        <v>2076</v>
      </c>
      <c r="AN338" s="24" t="s">
        <v>2076</v>
      </c>
      <c r="AO338" s="24">
        <v>60</v>
      </c>
      <c r="AP338" s="24" t="s">
        <v>2076</v>
      </c>
      <c r="AQ338" s="24" t="s">
        <v>2076</v>
      </c>
      <c r="AR338" s="24" t="s">
        <v>2076</v>
      </c>
      <c r="AS338" s="24" t="s">
        <v>2076</v>
      </c>
      <c r="AT338" s="24" t="s">
        <v>2076</v>
      </c>
      <c r="AU338" s="24">
        <f>COUNTIF(Offers!$B$14:$B$2024,A338)</f>
        <v>1</v>
      </c>
      <c r="AV338" s="25">
        <f>_xlfn.MINIFS(Offers!$Q$14:$Q$2024,Offers!$B$14:$B$2024,A338)</f>
        <v>2007.99</v>
      </c>
      <c r="AW338" s="24">
        <f>COUNTIFS(Offers!$B$14:$B$2024,A338,Offers!$L$14:$L$2024,"&lt;&gt;New")</f>
        <v>0</v>
      </c>
    </row>
    <row r="339" spans="1:49" ht="15.75" customHeight="1" x14ac:dyDescent="0.35">
      <c r="A339" s="56" t="s">
        <v>3928</v>
      </c>
      <c r="B339" s="56" t="s">
        <v>480</v>
      </c>
      <c r="C339" s="56" t="s">
        <v>7</v>
      </c>
      <c r="D339" s="56" t="s">
        <v>391</v>
      </c>
      <c r="E339" s="57" t="s">
        <v>490</v>
      </c>
      <c r="F339" s="58">
        <v>2047.99</v>
      </c>
      <c r="G339" s="56" t="s">
        <v>3929</v>
      </c>
      <c r="H339" s="56" t="s">
        <v>3452</v>
      </c>
      <c r="I339" s="56" t="s">
        <v>3498</v>
      </c>
      <c r="J339" s="56" t="s">
        <v>3572</v>
      </c>
      <c r="K339" s="56" t="s">
        <v>3499</v>
      </c>
      <c r="L339" s="56" t="s">
        <v>3425</v>
      </c>
      <c r="M339" s="56" t="s">
        <v>3457</v>
      </c>
      <c r="N339" s="56" t="s">
        <v>3458</v>
      </c>
      <c r="O339" s="56" t="s">
        <v>3459</v>
      </c>
      <c r="P339" s="56">
        <v>5</v>
      </c>
      <c r="Q339" s="59">
        <v>2314</v>
      </c>
      <c r="R339" s="56" t="s">
        <v>3930</v>
      </c>
      <c r="S339" s="56" t="s">
        <v>3501</v>
      </c>
      <c r="T339" t="s">
        <v>2080</v>
      </c>
      <c r="U339">
        <v>30</v>
      </c>
      <c r="V339" s="49">
        <v>2178.9899999999998</v>
      </c>
      <c r="W339" t="s">
        <v>2168</v>
      </c>
      <c r="X339">
        <v>32</v>
      </c>
      <c r="Y339">
        <v>2048</v>
      </c>
      <c r="Z339">
        <v>16</v>
      </c>
      <c r="AA339" t="s">
        <v>3446</v>
      </c>
      <c r="AB339" s="24" t="s">
        <v>3931</v>
      </c>
      <c r="AC339" s="24" t="s">
        <v>3932</v>
      </c>
      <c r="AD339" s="24" t="s">
        <v>3527</v>
      </c>
      <c r="AE339" s="24" t="s">
        <v>2105</v>
      </c>
      <c r="AF339" s="53" t="s">
        <v>2026</v>
      </c>
      <c r="AG339" s="24" t="s">
        <v>3435</v>
      </c>
      <c r="AH339" s="25">
        <v>2223.9899999999998</v>
      </c>
      <c r="AI339" s="24" t="s">
        <v>2087</v>
      </c>
      <c r="AJ339" s="24" t="s">
        <v>2076</v>
      </c>
      <c r="AK339" s="24" t="s">
        <v>2076</v>
      </c>
      <c r="AL339" s="24" t="s">
        <v>2076</v>
      </c>
      <c r="AM339" s="24" t="s">
        <v>2076</v>
      </c>
      <c r="AN339" s="24" t="s">
        <v>2076</v>
      </c>
      <c r="AO339" s="24">
        <v>60</v>
      </c>
      <c r="AP339" s="24" t="s">
        <v>2076</v>
      </c>
      <c r="AQ339" s="24" t="s">
        <v>2076</v>
      </c>
      <c r="AR339" s="24" t="s">
        <v>2076</v>
      </c>
      <c r="AS339" s="24" t="s">
        <v>2076</v>
      </c>
      <c r="AT339" s="24" t="s">
        <v>2076</v>
      </c>
      <c r="AU339" s="24">
        <f>COUNTIF(Offers!$B$14:$B$2024,A339)</f>
        <v>1</v>
      </c>
      <c r="AV339" s="25">
        <f>_xlfn.MINIFS(Offers!$Q$14:$Q$2024,Offers!$B$14:$B$2024,A339)</f>
        <v>2047.99</v>
      </c>
      <c r="AW339" s="24">
        <f>COUNTIFS(Offers!$B$14:$B$2024,A339,Offers!$L$14:$L$2024,"&lt;&gt;New")</f>
        <v>0</v>
      </c>
    </row>
    <row r="340" spans="1:49" ht="15.75" customHeight="1" x14ac:dyDescent="0.35">
      <c r="A340" s="56" t="s">
        <v>3933</v>
      </c>
      <c r="B340" s="56" t="s">
        <v>480</v>
      </c>
      <c r="C340" s="56" t="s">
        <v>7</v>
      </c>
      <c r="D340" s="56" t="s">
        <v>391</v>
      </c>
      <c r="E340" s="57" t="s">
        <v>491</v>
      </c>
      <c r="F340" s="58">
        <v>2203.9899999999998</v>
      </c>
      <c r="G340" s="56" t="s">
        <v>3934</v>
      </c>
      <c r="H340" s="56" t="s">
        <v>1345</v>
      </c>
      <c r="I340" s="56" t="s">
        <v>3596</v>
      </c>
      <c r="J340" s="56" t="s">
        <v>3488</v>
      </c>
      <c r="K340" s="56" t="s">
        <v>3597</v>
      </c>
      <c r="L340" s="56" t="s">
        <v>3598</v>
      </c>
      <c r="M340" s="56" t="s">
        <v>3532</v>
      </c>
      <c r="N340" s="56" t="s">
        <v>3533</v>
      </c>
      <c r="O340" s="56" t="s">
        <v>3443</v>
      </c>
      <c r="P340" s="56">
        <v>4</v>
      </c>
      <c r="Q340" s="59">
        <v>2383</v>
      </c>
      <c r="R340" s="56" t="s">
        <v>3935</v>
      </c>
      <c r="S340" s="56" t="s">
        <v>3600</v>
      </c>
      <c r="T340" t="s">
        <v>2100</v>
      </c>
      <c r="U340">
        <v>30</v>
      </c>
      <c r="V340" s="49">
        <v>2308.9899999999998</v>
      </c>
      <c r="W340" t="s">
        <v>2292</v>
      </c>
      <c r="X340">
        <v>32</v>
      </c>
      <c r="Y340">
        <v>2048</v>
      </c>
      <c r="Z340">
        <v>15.6</v>
      </c>
      <c r="AA340" t="s">
        <v>3446</v>
      </c>
      <c r="AB340" s="24" t="s">
        <v>3936</v>
      </c>
      <c r="AC340" s="24" t="s">
        <v>3937</v>
      </c>
      <c r="AD340" s="24" t="s">
        <v>3495</v>
      </c>
      <c r="AE340" s="24" t="s">
        <v>2085</v>
      </c>
      <c r="AF340" s="53" t="s">
        <v>2026</v>
      </c>
      <c r="AG340" s="24" t="s">
        <v>3435</v>
      </c>
      <c r="AH340" s="25">
        <v>2308.9899999999998</v>
      </c>
      <c r="AI340" s="24" t="s">
        <v>2087</v>
      </c>
      <c r="AJ340" s="24" t="s">
        <v>2076</v>
      </c>
      <c r="AK340" s="24" t="s">
        <v>2076</v>
      </c>
      <c r="AL340" s="24" t="s">
        <v>2076</v>
      </c>
      <c r="AM340" s="24" t="s">
        <v>2076</v>
      </c>
      <c r="AN340" s="24" t="s">
        <v>2076</v>
      </c>
      <c r="AO340" s="24">
        <v>240</v>
      </c>
      <c r="AP340" s="24" t="s">
        <v>2076</v>
      </c>
      <c r="AQ340" s="24" t="s">
        <v>2076</v>
      </c>
      <c r="AR340" s="24" t="s">
        <v>2076</v>
      </c>
      <c r="AS340" s="24" t="s">
        <v>2076</v>
      </c>
      <c r="AT340" s="24" t="s">
        <v>2076</v>
      </c>
      <c r="AU340" s="24">
        <f>COUNTIF(Offers!$B$14:$B$2024,A340)</f>
        <v>2</v>
      </c>
      <c r="AV340" s="25">
        <f>_xlfn.MINIFS(Offers!$Q$14:$Q$2024,Offers!$B$14:$B$2024,A340)</f>
        <v>845.99</v>
      </c>
      <c r="AW340" s="24">
        <f>COUNTIFS(Offers!$B$14:$B$2024,A340,Offers!$L$14:$L$2024,"&lt;&gt;New")</f>
        <v>1</v>
      </c>
    </row>
    <row r="341" spans="1:49" ht="15.75" customHeight="1" x14ac:dyDescent="0.35">
      <c r="A341" s="56" t="s">
        <v>3938</v>
      </c>
      <c r="B341" s="56" t="s">
        <v>480</v>
      </c>
      <c r="C341" s="56" t="s">
        <v>7</v>
      </c>
      <c r="D341" s="56" t="s">
        <v>391</v>
      </c>
      <c r="E341" s="57" t="s">
        <v>492</v>
      </c>
      <c r="F341" s="58">
        <v>2275.9899999999998</v>
      </c>
      <c r="G341" s="56" t="s">
        <v>3939</v>
      </c>
      <c r="H341" s="56" t="s">
        <v>53</v>
      </c>
      <c r="I341" s="56" t="s">
        <v>3438</v>
      </c>
      <c r="J341" s="56" t="s">
        <v>3557</v>
      </c>
      <c r="K341" s="56" t="s">
        <v>3558</v>
      </c>
      <c r="L341" s="56" t="s">
        <v>3508</v>
      </c>
      <c r="M341" s="56" t="s">
        <v>3509</v>
      </c>
      <c r="N341" s="56" t="s">
        <v>3442</v>
      </c>
      <c r="O341" s="56" t="s">
        <v>3443</v>
      </c>
      <c r="P341" s="56">
        <v>6</v>
      </c>
      <c r="Q341" s="59">
        <v>1507</v>
      </c>
      <c r="R341" s="56" t="s">
        <v>3940</v>
      </c>
      <c r="S341" s="56" t="s">
        <v>3511</v>
      </c>
      <c r="T341" t="s">
        <v>2080</v>
      </c>
      <c r="U341">
        <v>30</v>
      </c>
      <c r="V341" s="49">
        <v>2403.9899999999998</v>
      </c>
      <c r="W341" t="s">
        <v>2241</v>
      </c>
      <c r="X341">
        <v>32</v>
      </c>
      <c r="Y341">
        <v>2048</v>
      </c>
      <c r="Z341">
        <v>14</v>
      </c>
      <c r="AA341" t="s">
        <v>3431</v>
      </c>
      <c r="AB341" s="24" t="s">
        <v>3941</v>
      </c>
      <c r="AC341" s="24" t="s">
        <v>3942</v>
      </c>
      <c r="AD341" s="24" t="s">
        <v>3495</v>
      </c>
      <c r="AE341" s="24" t="s">
        <v>2085</v>
      </c>
      <c r="AF341" s="54" t="s">
        <v>2027</v>
      </c>
      <c r="AG341" s="24" t="s">
        <v>3435</v>
      </c>
      <c r="AH341" s="25">
        <v>2403.9899999999998</v>
      </c>
      <c r="AI341" s="24" t="s">
        <v>2087</v>
      </c>
      <c r="AJ341" s="24" t="s">
        <v>2076</v>
      </c>
      <c r="AK341" s="24" t="s">
        <v>2076</v>
      </c>
      <c r="AL341" s="24" t="s">
        <v>2076</v>
      </c>
      <c r="AM341" s="24" t="s">
        <v>2076</v>
      </c>
      <c r="AN341" s="24" t="s">
        <v>2076</v>
      </c>
      <c r="AO341" s="24">
        <v>120</v>
      </c>
      <c r="AP341" s="24" t="s">
        <v>2076</v>
      </c>
      <c r="AQ341" s="24" t="s">
        <v>2076</v>
      </c>
      <c r="AR341" s="24" t="s">
        <v>2076</v>
      </c>
      <c r="AS341" s="24" t="s">
        <v>2076</v>
      </c>
      <c r="AT341" s="24" t="s">
        <v>2076</v>
      </c>
      <c r="AU341" s="24">
        <f>COUNTIF(Offers!$B$14:$B$2024,A341)</f>
        <v>1</v>
      </c>
      <c r="AV341" s="25">
        <f>_xlfn.MINIFS(Offers!$Q$14:$Q$2024,Offers!$B$14:$B$2024,A341)</f>
        <v>2275.9899999999998</v>
      </c>
      <c r="AW341" s="24">
        <f>COUNTIFS(Offers!$B$14:$B$2024,A341,Offers!$L$14:$L$2024,"&lt;&gt;New")</f>
        <v>0</v>
      </c>
    </row>
    <row r="342" spans="1:49" ht="15.75" customHeight="1" x14ac:dyDescent="0.35">
      <c r="A342" s="56" t="s">
        <v>3943</v>
      </c>
      <c r="B342" s="56" t="s">
        <v>480</v>
      </c>
      <c r="C342" s="56" t="s">
        <v>7</v>
      </c>
      <c r="D342" s="56" t="s">
        <v>391</v>
      </c>
      <c r="E342" s="57" t="s">
        <v>493</v>
      </c>
      <c r="F342" s="58">
        <v>2633.99</v>
      </c>
      <c r="G342" s="56" t="s">
        <v>3944</v>
      </c>
      <c r="H342" s="56" t="s">
        <v>53</v>
      </c>
      <c r="I342" s="56" t="s">
        <v>3467</v>
      </c>
      <c r="J342" s="56" t="s">
        <v>3629</v>
      </c>
      <c r="K342" s="56" t="s">
        <v>3597</v>
      </c>
      <c r="L342" s="56" t="s">
        <v>3945</v>
      </c>
      <c r="M342" s="56" t="s">
        <v>3664</v>
      </c>
      <c r="N342" s="56" t="s">
        <v>3458</v>
      </c>
      <c r="O342" s="56" t="s">
        <v>3443</v>
      </c>
      <c r="P342" s="56">
        <v>8</v>
      </c>
      <c r="Q342" s="59">
        <v>2008</v>
      </c>
      <c r="R342" s="56" t="s">
        <v>3946</v>
      </c>
      <c r="S342" s="56" t="s">
        <v>3493</v>
      </c>
      <c r="T342" t="s">
        <v>2100</v>
      </c>
      <c r="U342">
        <v>30</v>
      </c>
      <c r="V342" s="49">
        <v>2940.99</v>
      </c>
      <c r="W342" t="s">
        <v>2504</v>
      </c>
      <c r="X342">
        <v>32</v>
      </c>
      <c r="Y342">
        <v>2048</v>
      </c>
      <c r="Z342">
        <v>16</v>
      </c>
      <c r="AA342" t="s">
        <v>3446</v>
      </c>
      <c r="AB342" s="24" t="s">
        <v>3919</v>
      </c>
      <c r="AC342" s="24" t="s">
        <v>3947</v>
      </c>
      <c r="AD342" s="24" t="s">
        <v>3495</v>
      </c>
      <c r="AE342" s="24" t="s">
        <v>2105</v>
      </c>
      <c r="AF342" s="53" t="s">
        <v>2026</v>
      </c>
      <c r="AG342" s="24" t="s">
        <v>3435</v>
      </c>
      <c r="AH342" s="25">
        <v>3418.99</v>
      </c>
      <c r="AI342" s="24" t="s">
        <v>2106</v>
      </c>
      <c r="AJ342" s="24" t="s">
        <v>2076</v>
      </c>
      <c r="AK342" s="24" t="s">
        <v>2076</v>
      </c>
      <c r="AL342" s="24" t="s">
        <v>2076</v>
      </c>
      <c r="AM342" s="24" t="s">
        <v>2076</v>
      </c>
      <c r="AN342" s="24" t="s">
        <v>2076</v>
      </c>
      <c r="AO342" s="24">
        <v>165</v>
      </c>
      <c r="AP342" s="24" t="s">
        <v>2076</v>
      </c>
      <c r="AQ342" s="24" t="s">
        <v>2076</v>
      </c>
      <c r="AR342" s="24" t="s">
        <v>2076</v>
      </c>
      <c r="AS342" s="24" t="s">
        <v>2076</v>
      </c>
      <c r="AT342" s="24" t="s">
        <v>2076</v>
      </c>
      <c r="AU342" s="24">
        <f>COUNTIF(Offers!$B$14:$B$2024,A342)</f>
        <v>4</v>
      </c>
      <c r="AV342" s="25">
        <f>_xlfn.MINIFS(Offers!$Q$14:$Q$2024,Offers!$B$14:$B$2024,A342)</f>
        <v>1613.99</v>
      </c>
      <c r="AW342" s="24">
        <f>COUNTIFS(Offers!$B$14:$B$2024,A342,Offers!$L$14:$L$2024,"&lt;&gt;New")</f>
        <v>2</v>
      </c>
    </row>
    <row r="343" spans="1:49" ht="15.75" customHeight="1" x14ac:dyDescent="0.35">
      <c r="A343" s="56" t="s">
        <v>3948</v>
      </c>
      <c r="B343" s="56" t="s">
        <v>494</v>
      </c>
      <c r="C343" s="56" t="s">
        <v>7</v>
      </c>
      <c r="D343" s="56" t="s">
        <v>391</v>
      </c>
      <c r="E343" s="57" t="s">
        <v>496</v>
      </c>
      <c r="F343" s="58">
        <v>509.99</v>
      </c>
      <c r="G343" s="56" t="s">
        <v>3949</v>
      </c>
      <c r="H343" s="56" t="s">
        <v>53</v>
      </c>
      <c r="I343" s="56" t="s">
        <v>3596</v>
      </c>
      <c r="J343" s="56" t="s">
        <v>3671</v>
      </c>
      <c r="K343" s="56" t="s">
        <v>3672</v>
      </c>
      <c r="L343" s="56" t="s">
        <v>3425</v>
      </c>
      <c r="M343" s="56" t="s">
        <v>3441</v>
      </c>
      <c r="N343" s="56" t="s">
        <v>3427</v>
      </c>
      <c r="O343" s="56" t="s">
        <v>3443</v>
      </c>
      <c r="P343" s="56">
        <v>11</v>
      </c>
      <c r="Q343" s="59">
        <v>1773</v>
      </c>
      <c r="R343" s="56" t="s">
        <v>3950</v>
      </c>
      <c r="S343" s="56" t="s">
        <v>3552</v>
      </c>
      <c r="T343" t="s">
        <v>2080</v>
      </c>
      <c r="U343">
        <v>14</v>
      </c>
      <c r="V343" s="49">
        <v>558.99</v>
      </c>
      <c r="W343" t="s">
        <v>2200</v>
      </c>
      <c r="X343">
        <v>16</v>
      </c>
      <c r="Y343">
        <v>512</v>
      </c>
      <c r="Z343">
        <v>15.6</v>
      </c>
      <c r="AA343" t="s">
        <v>3446</v>
      </c>
      <c r="AB343" s="24" t="s">
        <v>3951</v>
      </c>
      <c r="AC343" s="24" t="s">
        <v>3952</v>
      </c>
      <c r="AD343" s="24" t="s">
        <v>3953</v>
      </c>
      <c r="AE343" s="24" t="s">
        <v>2085</v>
      </c>
      <c r="AF343" s="55" t="s">
        <v>2023</v>
      </c>
      <c r="AG343" s="24" t="s">
        <v>3435</v>
      </c>
      <c r="AH343" s="25">
        <v>558.99</v>
      </c>
      <c r="AI343" s="24" t="s">
        <v>2087</v>
      </c>
      <c r="AJ343" s="24" t="s">
        <v>2076</v>
      </c>
      <c r="AK343" s="24" t="s">
        <v>2076</v>
      </c>
      <c r="AL343" s="24" t="s">
        <v>2076</v>
      </c>
      <c r="AM343" s="24" t="s">
        <v>2076</v>
      </c>
      <c r="AN343" s="24" t="s">
        <v>2076</v>
      </c>
      <c r="AO343" s="24">
        <v>60</v>
      </c>
      <c r="AP343" s="24" t="s">
        <v>2076</v>
      </c>
      <c r="AQ343" s="24" t="s">
        <v>2076</v>
      </c>
      <c r="AR343" s="24" t="s">
        <v>2076</v>
      </c>
      <c r="AS343" s="24" t="s">
        <v>2076</v>
      </c>
      <c r="AT343" s="24" t="s">
        <v>2076</v>
      </c>
      <c r="AU343" s="24">
        <f>COUNTIF(Offers!$B$14:$B$2024,A343)</f>
        <v>3</v>
      </c>
      <c r="AV343" s="25">
        <f>_xlfn.MINIFS(Offers!$Q$14:$Q$2024,Offers!$B$14:$B$2024,A343)</f>
        <v>177.99</v>
      </c>
      <c r="AW343" s="24">
        <f>COUNTIFS(Offers!$B$14:$B$2024,A343,Offers!$L$14:$L$2024,"&lt;&gt;New")</f>
        <v>2</v>
      </c>
    </row>
    <row r="344" spans="1:49" ht="15.75" customHeight="1" x14ac:dyDescent="0.35">
      <c r="A344" s="56" t="s">
        <v>3954</v>
      </c>
      <c r="B344" s="56" t="s">
        <v>494</v>
      </c>
      <c r="C344" s="56" t="s">
        <v>7</v>
      </c>
      <c r="D344" s="56" t="s">
        <v>391</v>
      </c>
      <c r="E344" s="57" t="s">
        <v>497</v>
      </c>
      <c r="F344" s="58">
        <v>557.99</v>
      </c>
      <c r="G344" s="56" t="s">
        <v>3955</v>
      </c>
      <c r="H344" s="56" t="s">
        <v>1345</v>
      </c>
      <c r="I344" s="56" t="s">
        <v>3467</v>
      </c>
      <c r="J344" s="56" t="s">
        <v>3454</v>
      </c>
      <c r="K344" s="56" t="s">
        <v>3455</v>
      </c>
      <c r="L344" s="56" t="s">
        <v>3425</v>
      </c>
      <c r="M344" s="56" t="s">
        <v>3441</v>
      </c>
      <c r="N344" s="56" t="s">
        <v>3458</v>
      </c>
      <c r="O344" s="56" t="s">
        <v>3443</v>
      </c>
      <c r="P344" s="56">
        <v>7</v>
      </c>
      <c r="Q344" s="59">
        <v>1633</v>
      </c>
      <c r="R344" s="56" t="s">
        <v>3956</v>
      </c>
      <c r="S344" s="56" t="s">
        <v>3445</v>
      </c>
      <c r="T344" t="s">
        <v>2080</v>
      </c>
      <c r="U344">
        <v>14</v>
      </c>
      <c r="V344" s="49">
        <v>615.99</v>
      </c>
      <c r="W344" t="s">
        <v>2741</v>
      </c>
      <c r="X344">
        <v>16</v>
      </c>
      <c r="Y344">
        <v>512</v>
      </c>
      <c r="Z344">
        <v>15.6</v>
      </c>
      <c r="AA344" t="s">
        <v>3446</v>
      </c>
      <c r="AB344" s="24" t="s">
        <v>3957</v>
      </c>
      <c r="AC344" s="24" t="s">
        <v>3958</v>
      </c>
      <c r="AD344" s="24" t="s">
        <v>3548</v>
      </c>
      <c r="AE344" s="24" t="s">
        <v>2085</v>
      </c>
      <c r="AF344" s="55" t="s">
        <v>2023</v>
      </c>
      <c r="AG344" s="24" t="s">
        <v>3435</v>
      </c>
      <c r="AH344" s="25">
        <v>615.99</v>
      </c>
      <c r="AI344" s="24" t="s">
        <v>2087</v>
      </c>
      <c r="AJ344" s="24" t="s">
        <v>2076</v>
      </c>
      <c r="AK344" s="24" t="s">
        <v>2076</v>
      </c>
      <c r="AL344" s="24" t="s">
        <v>2076</v>
      </c>
      <c r="AM344" s="24" t="s">
        <v>2076</v>
      </c>
      <c r="AN344" s="24" t="s">
        <v>2076</v>
      </c>
      <c r="AO344" s="24">
        <v>60</v>
      </c>
      <c r="AP344" s="24" t="s">
        <v>2076</v>
      </c>
      <c r="AQ344" s="24" t="s">
        <v>2076</v>
      </c>
      <c r="AR344" s="24" t="s">
        <v>2076</v>
      </c>
      <c r="AS344" s="24" t="s">
        <v>2076</v>
      </c>
      <c r="AT344" s="24" t="s">
        <v>2076</v>
      </c>
      <c r="AU344" s="24">
        <f>COUNTIF(Offers!$B$14:$B$2024,A344)</f>
        <v>1</v>
      </c>
      <c r="AV344" s="25">
        <f>_xlfn.MINIFS(Offers!$Q$14:$Q$2024,Offers!$B$14:$B$2024,A344)</f>
        <v>557.99</v>
      </c>
      <c r="AW344" s="24">
        <f>COUNTIFS(Offers!$B$14:$B$2024,A344,Offers!$L$14:$L$2024,"&lt;&gt;New")</f>
        <v>0</v>
      </c>
    </row>
    <row r="345" spans="1:49" ht="15.75" customHeight="1" x14ac:dyDescent="0.35">
      <c r="A345" s="56" t="s">
        <v>3959</v>
      </c>
      <c r="B345" s="56" t="s">
        <v>494</v>
      </c>
      <c r="C345" s="56" t="s">
        <v>7</v>
      </c>
      <c r="D345" s="56" t="s">
        <v>391</v>
      </c>
      <c r="E345" s="57" t="s">
        <v>498</v>
      </c>
      <c r="F345" s="58">
        <v>1032.99</v>
      </c>
      <c r="G345" s="56" t="s">
        <v>3960</v>
      </c>
      <c r="H345" s="56" t="s">
        <v>53</v>
      </c>
      <c r="I345" s="56" t="s">
        <v>3467</v>
      </c>
      <c r="J345" s="56" t="s">
        <v>3439</v>
      </c>
      <c r="K345" s="56" t="s">
        <v>3440</v>
      </c>
      <c r="L345" s="56" t="s">
        <v>3425</v>
      </c>
      <c r="M345" s="56" t="s">
        <v>3457</v>
      </c>
      <c r="N345" s="56" t="s">
        <v>3427</v>
      </c>
      <c r="O345" s="56" t="s">
        <v>3443</v>
      </c>
      <c r="P345" s="56">
        <v>14</v>
      </c>
      <c r="Q345" s="59">
        <v>1103</v>
      </c>
      <c r="R345" s="56" t="s">
        <v>3961</v>
      </c>
      <c r="S345" s="56" t="s">
        <v>3482</v>
      </c>
      <c r="T345" t="s">
        <v>2080</v>
      </c>
      <c r="U345">
        <v>14</v>
      </c>
      <c r="V345" s="49">
        <v>1171.99</v>
      </c>
      <c r="W345" t="s">
        <v>2273</v>
      </c>
      <c r="X345">
        <v>16</v>
      </c>
      <c r="Y345">
        <v>1024</v>
      </c>
      <c r="Z345">
        <v>13.3</v>
      </c>
      <c r="AA345" t="s">
        <v>3446</v>
      </c>
      <c r="AB345" s="24" t="s">
        <v>3962</v>
      </c>
      <c r="AC345" s="24" t="s">
        <v>3963</v>
      </c>
      <c r="AD345" s="24" t="s">
        <v>3809</v>
      </c>
      <c r="AE345" s="24" t="s">
        <v>2105</v>
      </c>
      <c r="AF345" s="51" t="s">
        <v>2025</v>
      </c>
      <c r="AG345" s="24" t="s">
        <v>3435</v>
      </c>
      <c r="AH345" s="25">
        <v>1189.99</v>
      </c>
      <c r="AI345" s="24" t="s">
        <v>2087</v>
      </c>
      <c r="AJ345" s="24" t="s">
        <v>2076</v>
      </c>
      <c r="AK345" s="24" t="s">
        <v>2076</v>
      </c>
      <c r="AL345" s="24" t="s">
        <v>2076</v>
      </c>
      <c r="AM345" s="24" t="s">
        <v>2076</v>
      </c>
      <c r="AN345" s="24" t="s">
        <v>2076</v>
      </c>
      <c r="AO345" s="24">
        <v>60</v>
      </c>
      <c r="AP345" s="24" t="s">
        <v>2076</v>
      </c>
      <c r="AQ345" s="24" t="s">
        <v>2076</v>
      </c>
      <c r="AR345" s="24" t="s">
        <v>2076</v>
      </c>
      <c r="AS345" s="24" t="s">
        <v>2076</v>
      </c>
      <c r="AT345" s="24" t="s">
        <v>2076</v>
      </c>
      <c r="AU345" s="24">
        <f>COUNTIF(Offers!$B$14:$B$2024,A345)</f>
        <v>1</v>
      </c>
      <c r="AV345" s="25">
        <f>_xlfn.MINIFS(Offers!$Q$14:$Q$2024,Offers!$B$14:$B$2024,A345)</f>
        <v>1032.99</v>
      </c>
      <c r="AW345" s="24">
        <f>COUNTIFS(Offers!$B$14:$B$2024,A345,Offers!$L$14:$L$2024,"&lt;&gt;New")</f>
        <v>0</v>
      </c>
    </row>
    <row r="346" spans="1:49" ht="15.75" customHeight="1" x14ac:dyDescent="0.35">
      <c r="A346" s="56" t="s">
        <v>3964</v>
      </c>
      <c r="B346" s="56" t="s">
        <v>494</v>
      </c>
      <c r="C346" s="56" t="s">
        <v>7</v>
      </c>
      <c r="D346" s="56" t="s">
        <v>391</v>
      </c>
      <c r="E346" s="57" t="s">
        <v>499</v>
      </c>
      <c r="F346" s="58">
        <v>1478.99</v>
      </c>
      <c r="G346" s="56" t="s">
        <v>3965</v>
      </c>
      <c r="H346" s="56" t="s">
        <v>1345</v>
      </c>
      <c r="I346" s="56" t="s">
        <v>3467</v>
      </c>
      <c r="J346" s="56" t="s">
        <v>3572</v>
      </c>
      <c r="K346" s="56" t="s">
        <v>3573</v>
      </c>
      <c r="L346" s="56" t="s">
        <v>3470</v>
      </c>
      <c r="M346" s="56" t="s">
        <v>3471</v>
      </c>
      <c r="N346" s="56" t="s">
        <v>3458</v>
      </c>
      <c r="O346" s="56" t="s">
        <v>3443</v>
      </c>
      <c r="P346" s="56">
        <v>15</v>
      </c>
      <c r="Q346" s="59">
        <v>1518</v>
      </c>
      <c r="R346" s="56" t="s">
        <v>3966</v>
      </c>
      <c r="S346" s="56" t="s">
        <v>3473</v>
      </c>
      <c r="T346" t="s">
        <v>2100</v>
      </c>
      <c r="U346">
        <v>14</v>
      </c>
      <c r="V346" s="49">
        <v>1646.99</v>
      </c>
      <c r="W346" t="s">
        <v>2498</v>
      </c>
      <c r="X346">
        <v>16</v>
      </c>
      <c r="Y346">
        <v>1024</v>
      </c>
      <c r="Z346">
        <v>14</v>
      </c>
      <c r="AA346" t="s">
        <v>3431</v>
      </c>
      <c r="AB346" s="24" t="s">
        <v>3967</v>
      </c>
      <c r="AC346" s="24" t="s">
        <v>3968</v>
      </c>
      <c r="AD346" s="24" t="s">
        <v>3876</v>
      </c>
      <c r="AE346" s="24" t="s">
        <v>2085</v>
      </c>
      <c r="AF346" s="51" t="s">
        <v>2025</v>
      </c>
      <c r="AG346" s="24" t="s">
        <v>3435</v>
      </c>
      <c r="AH346" s="25">
        <v>1716.99</v>
      </c>
      <c r="AI346" s="24" t="s">
        <v>2087</v>
      </c>
      <c r="AJ346" s="24" t="s">
        <v>2076</v>
      </c>
      <c r="AK346" s="24" t="s">
        <v>2076</v>
      </c>
      <c r="AL346" s="24" t="s">
        <v>2076</v>
      </c>
      <c r="AM346" s="24" t="s">
        <v>2076</v>
      </c>
      <c r="AN346" s="24" t="s">
        <v>2076</v>
      </c>
      <c r="AO346" s="24">
        <v>60</v>
      </c>
      <c r="AP346" s="24" t="s">
        <v>2076</v>
      </c>
      <c r="AQ346" s="24" t="s">
        <v>2076</v>
      </c>
      <c r="AR346" s="24" t="s">
        <v>2076</v>
      </c>
      <c r="AS346" s="24" t="s">
        <v>2076</v>
      </c>
      <c r="AT346" s="24" t="s">
        <v>2076</v>
      </c>
      <c r="AU346" s="24">
        <f>COUNTIF(Offers!$B$14:$B$2024,A346)</f>
        <v>1</v>
      </c>
      <c r="AV346" s="25">
        <f>_xlfn.MINIFS(Offers!$Q$14:$Q$2024,Offers!$B$14:$B$2024,A346)</f>
        <v>1478.99</v>
      </c>
      <c r="AW346" s="24">
        <f>COUNTIFS(Offers!$B$14:$B$2024,A346,Offers!$L$14:$L$2024,"&lt;&gt;New")</f>
        <v>0</v>
      </c>
    </row>
    <row r="347" spans="1:49" ht="15.75" customHeight="1" x14ac:dyDescent="0.35">
      <c r="A347" s="56" t="s">
        <v>3969</v>
      </c>
      <c r="B347" s="56" t="s">
        <v>494</v>
      </c>
      <c r="C347" s="56" t="s">
        <v>7</v>
      </c>
      <c r="D347" s="56" t="s">
        <v>391</v>
      </c>
      <c r="E347" s="57" t="s">
        <v>500</v>
      </c>
      <c r="F347" s="58">
        <v>1528.99</v>
      </c>
      <c r="G347" s="56" t="s">
        <v>3970</v>
      </c>
      <c r="H347" s="56" t="s">
        <v>3452</v>
      </c>
      <c r="I347" s="56" t="s">
        <v>3923</v>
      </c>
      <c r="J347" s="56" t="s">
        <v>3572</v>
      </c>
      <c r="K347" s="56" t="s">
        <v>3573</v>
      </c>
      <c r="L347" s="56" t="s">
        <v>3574</v>
      </c>
      <c r="M347" s="56" t="s">
        <v>3471</v>
      </c>
      <c r="N347" s="56" t="s">
        <v>3458</v>
      </c>
      <c r="O347" s="56" t="s">
        <v>3459</v>
      </c>
      <c r="P347" s="56">
        <v>15</v>
      </c>
      <c r="Q347" s="59">
        <v>1448</v>
      </c>
      <c r="R347" s="56" t="s">
        <v>3971</v>
      </c>
      <c r="S347" s="56" t="s">
        <v>3461</v>
      </c>
      <c r="T347" t="s">
        <v>2116</v>
      </c>
      <c r="U347">
        <v>14</v>
      </c>
      <c r="V347" s="49">
        <v>1621.99</v>
      </c>
      <c r="W347" t="s">
        <v>2131</v>
      </c>
      <c r="X347">
        <v>16</v>
      </c>
      <c r="Y347">
        <v>1024</v>
      </c>
      <c r="Z347">
        <v>14</v>
      </c>
      <c r="AA347" t="s">
        <v>3446</v>
      </c>
      <c r="AB347" s="24" t="s">
        <v>3972</v>
      </c>
      <c r="AC347" s="24" t="s">
        <v>3973</v>
      </c>
      <c r="AD347" s="24" t="s">
        <v>3809</v>
      </c>
      <c r="AE347" s="24" t="s">
        <v>2105</v>
      </c>
      <c r="AF347" s="51" t="s">
        <v>2025</v>
      </c>
      <c r="AG347" s="24" t="s">
        <v>3435</v>
      </c>
      <c r="AH347" s="25">
        <v>1641.99</v>
      </c>
      <c r="AI347" s="24" t="s">
        <v>2087</v>
      </c>
      <c r="AJ347" s="24" t="s">
        <v>2076</v>
      </c>
      <c r="AK347" s="24" t="s">
        <v>2076</v>
      </c>
      <c r="AL347" s="24" t="s">
        <v>2076</v>
      </c>
      <c r="AM347" s="24" t="s">
        <v>2076</v>
      </c>
      <c r="AN347" s="24" t="s">
        <v>2076</v>
      </c>
      <c r="AO347" s="24">
        <v>60</v>
      </c>
      <c r="AP347" s="24" t="s">
        <v>2076</v>
      </c>
      <c r="AQ347" s="24" t="s">
        <v>2076</v>
      </c>
      <c r="AR347" s="24" t="s">
        <v>2076</v>
      </c>
      <c r="AS347" s="24" t="s">
        <v>2076</v>
      </c>
      <c r="AT347" s="24" t="s">
        <v>2076</v>
      </c>
      <c r="AU347" s="24">
        <f>COUNTIF(Offers!$B$14:$B$2024,A347)</f>
        <v>1</v>
      </c>
      <c r="AV347" s="25">
        <f>_xlfn.MINIFS(Offers!$Q$14:$Q$2024,Offers!$B$14:$B$2024,A347)</f>
        <v>1528.99</v>
      </c>
      <c r="AW347" s="24">
        <f>COUNTIFS(Offers!$B$14:$B$2024,A347,Offers!$L$14:$L$2024,"&lt;&gt;New")</f>
        <v>0</v>
      </c>
    </row>
    <row r="348" spans="1:49" ht="15.75" customHeight="1" x14ac:dyDescent="0.35">
      <c r="A348" s="56" t="s">
        <v>3974</v>
      </c>
      <c r="B348" s="56" t="s">
        <v>494</v>
      </c>
      <c r="C348" s="56" t="s">
        <v>7</v>
      </c>
      <c r="D348" s="56" t="s">
        <v>391</v>
      </c>
      <c r="E348" s="57" t="s">
        <v>501</v>
      </c>
      <c r="F348" s="58">
        <v>2067.9899999999998</v>
      </c>
      <c r="G348" s="56" t="s">
        <v>3975</v>
      </c>
      <c r="H348" s="56" t="s">
        <v>3452</v>
      </c>
      <c r="I348" s="56" t="s">
        <v>3498</v>
      </c>
      <c r="J348" s="56" t="s">
        <v>3468</v>
      </c>
      <c r="K348" s="56" t="s">
        <v>3499</v>
      </c>
      <c r="L348" s="56" t="s">
        <v>3425</v>
      </c>
      <c r="M348" s="56" t="s">
        <v>3457</v>
      </c>
      <c r="N348" s="56" t="s">
        <v>3427</v>
      </c>
      <c r="O348" s="56" t="s">
        <v>3459</v>
      </c>
      <c r="P348" s="56">
        <v>10</v>
      </c>
      <c r="Q348" s="59">
        <v>2341</v>
      </c>
      <c r="R348" s="56" t="s">
        <v>3976</v>
      </c>
      <c r="S348" s="56" t="s">
        <v>3501</v>
      </c>
      <c r="T348" t="s">
        <v>2100</v>
      </c>
      <c r="U348">
        <v>14</v>
      </c>
      <c r="V348" s="49">
        <v>2320.9899999999998</v>
      </c>
      <c r="W348" t="s">
        <v>2700</v>
      </c>
      <c r="X348">
        <v>32</v>
      </c>
      <c r="Y348">
        <v>2048</v>
      </c>
      <c r="Z348">
        <v>16</v>
      </c>
      <c r="AA348" t="s">
        <v>3446</v>
      </c>
      <c r="AB348" s="24" t="s">
        <v>3977</v>
      </c>
      <c r="AC348" s="24" t="s">
        <v>3978</v>
      </c>
      <c r="AD348" s="24" t="s">
        <v>3979</v>
      </c>
      <c r="AE348" s="24" t="s">
        <v>2085</v>
      </c>
      <c r="AF348" s="53" t="s">
        <v>2026</v>
      </c>
      <c r="AG348" s="24" t="s">
        <v>3435</v>
      </c>
      <c r="AH348" s="25">
        <v>2320.9899999999998</v>
      </c>
      <c r="AI348" s="24" t="s">
        <v>2087</v>
      </c>
      <c r="AJ348" s="24" t="s">
        <v>2076</v>
      </c>
      <c r="AK348" s="24" t="s">
        <v>2076</v>
      </c>
      <c r="AL348" s="24" t="s">
        <v>2076</v>
      </c>
      <c r="AM348" s="24" t="s">
        <v>2076</v>
      </c>
      <c r="AN348" s="24" t="s">
        <v>2076</v>
      </c>
      <c r="AO348" s="24">
        <v>60</v>
      </c>
      <c r="AP348" s="24" t="s">
        <v>2076</v>
      </c>
      <c r="AQ348" s="24" t="s">
        <v>2076</v>
      </c>
      <c r="AR348" s="24" t="s">
        <v>2076</v>
      </c>
      <c r="AS348" s="24" t="s">
        <v>2076</v>
      </c>
      <c r="AT348" s="24" t="s">
        <v>2076</v>
      </c>
      <c r="AU348" s="24">
        <f>COUNTIF(Offers!$B$14:$B$2024,A348)</f>
        <v>2</v>
      </c>
      <c r="AV348" s="25">
        <f>_xlfn.MINIFS(Offers!$Q$14:$Q$2024,Offers!$B$14:$B$2024,A348)</f>
        <v>1432.99</v>
      </c>
      <c r="AW348" s="24">
        <f>COUNTIFS(Offers!$B$14:$B$2024,A348,Offers!$L$14:$L$2024,"&lt;&gt;New")</f>
        <v>1</v>
      </c>
    </row>
    <row r="349" spans="1:49" ht="15.75" customHeight="1" x14ac:dyDescent="0.35">
      <c r="A349" s="56" t="s">
        <v>3980</v>
      </c>
      <c r="B349" s="56" t="s">
        <v>494</v>
      </c>
      <c r="C349" s="56" t="s">
        <v>7</v>
      </c>
      <c r="D349" s="56" t="s">
        <v>391</v>
      </c>
      <c r="E349" s="57" t="s">
        <v>502</v>
      </c>
      <c r="F349" s="58">
        <v>2121.9899999999998</v>
      </c>
      <c r="G349" s="56" t="s">
        <v>3981</v>
      </c>
      <c r="H349" s="56" t="s">
        <v>1345</v>
      </c>
      <c r="I349" s="56" t="s">
        <v>3596</v>
      </c>
      <c r="J349" s="56" t="s">
        <v>3557</v>
      </c>
      <c r="K349" s="56" t="s">
        <v>3558</v>
      </c>
      <c r="L349" s="56" t="s">
        <v>3490</v>
      </c>
      <c r="M349" s="56" t="s">
        <v>3471</v>
      </c>
      <c r="N349" s="56" t="s">
        <v>3442</v>
      </c>
      <c r="O349" s="56" t="s">
        <v>3443</v>
      </c>
      <c r="P349" s="56">
        <v>13</v>
      </c>
      <c r="Q349" s="59">
        <v>1533</v>
      </c>
      <c r="R349" s="56" t="s">
        <v>3982</v>
      </c>
      <c r="S349" s="56" t="s">
        <v>3566</v>
      </c>
      <c r="T349" t="s">
        <v>2080</v>
      </c>
      <c r="U349">
        <v>14</v>
      </c>
      <c r="V349" s="49">
        <v>2323.9899999999998</v>
      </c>
      <c r="W349" t="s">
        <v>2333</v>
      </c>
      <c r="X349">
        <v>32</v>
      </c>
      <c r="Y349">
        <v>2048</v>
      </c>
      <c r="Z349">
        <v>15.6</v>
      </c>
      <c r="AA349" t="s">
        <v>3446</v>
      </c>
      <c r="AB349" s="24" t="s">
        <v>3983</v>
      </c>
      <c r="AC349" s="24" t="s">
        <v>3984</v>
      </c>
      <c r="AD349" s="24" t="s">
        <v>3514</v>
      </c>
      <c r="AE349" s="24" t="s">
        <v>2105</v>
      </c>
      <c r="AF349" s="54" t="s">
        <v>2027</v>
      </c>
      <c r="AG349" s="24" t="s">
        <v>3435</v>
      </c>
      <c r="AH349" s="25">
        <v>2390.9899999999998</v>
      </c>
      <c r="AI349" s="24" t="s">
        <v>2087</v>
      </c>
      <c r="AJ349" s="24" t="s">
        <v>2076</v>
      </c>
      <c r="AK349" s="24" t="s">
        <v>2076</v>
      </c>
      <c r="AL349" s="24" t="s">
        <v>2076</v>
      </c>
      <c r="AM349" s="24" t="s">
        <v>2076</v>
      </c>
      <c r="AN349" s="24" t="s">
        <v>2076</v>
      </c>
      <c r="AO349" s="24">
        <v>120</v>
      </c>
      <c r="AP349" s="24" t="s">
        <v>2076</v>
      </c>
      <c r="AQ349" s="24" t="s">
        <v>2076</v>
      </c>
      <c r="AR349" s="24" t="s">
        <v>2076</v>
      </c>
      <c r="AS349" s="24" t="s">
        <v>2076</v>
      </c>
      <c r="AT349" s="24" t="s">
        <v>2076</v>
      </c>
      <c r="AU349" s="24">
        <f>COUNTIF(Offers!$B$14:$B$2024,A349)</f>
        <v>1</v>
      </c>
      <c r="AV349" s="25">
        <f>_xlfn.MINIFS(Offers!$Q$14:$Q$2024,Offers!$B$14:$B$2024,A349)</f>
        <v>2121.9899999999998</v>
      </c>
      <c r="AW349" s="24">
        <f>COUNTIFS(Offers!$B$14:$B$2024,A349,Offers!$L$14:$L$2024,"&lt;&gt;New")</f>
        <v>0</v>
      </c>
    </row>
    <row r="350" spans="1:49" ht="15.75" customHeight="1" x14ac:dyDescent="0.35">
      <c r="A350" s="56" t="s">
        <v>3985</v>
      </c>
      <c r="B350" s="56" t="s">
        <v>494</v>
      </c>
      <c r="C350" s="56" t="s">
        <v>7</v>
      </c>
      <c r="D350" s="56" t="s">
        <v>391</v>
      </c>
      <c r="E350" s="57" t="s">
        <v>503</v>
      </c>
      <c r="F350" s="58">
        <v>2474.9899999999998</v>
      </c>
      <c r="G350" s="56" t="s">
        <v>3986</v>
      </c>
      <c r="H350" s="56" t="s">
        <v>1345</v>
      </c>
      <c r="I350" s="56" t="s">
        <v>3467</v>
      </c>
      <c r="J350" s="56" t="s">
        <v>3488</v>
      </c>
      <c r="K350" s="56" t="s">
        <v>3597</v>
      </c>
      <c r="L350" s="56" t="s">
        <v>3598</v>
      </c>
      <c r="M350" s="56" t="s">
        <v>3532</v>
      </c>
      <c r="N350" s="56" t="s">
        <v>3533</v>
      </c>
      <c r="O350" s="56" t="s">
        <v>3443</v>
      </c>
      <c r="P350" s="56">
        <v>4</v>
      </c>
      <c r="Q350" s="59">
        <v>2310</v>
      </c>
      <c r="R350" s="56" t="s">
        <v>3987</v>
      </c>
      <c r="S350" s="56" t="s">
        <v>3600</v>
      </c>
      <c r="T350" t="s">
        <v>2080</v>
      </c>
      <c r="U350">
        <v>14</v>
      </c>
      <c r="V350" s="49">
        <v>2626.99</v>
      </c>
      <c r="W350" t="s">
        <v>2393</v>
      </c>
      <c r="X350">
        <v>32</v>
      </c>
      <c r="Y350">
        <v>2048</v>
      </c>
      <c r="Z350">
        <v>15.6</v>
      </c>
      <c r="AA350" t="s">
        <v>3446</v>
      </c>
      <c r="AB350" s="24" t="s">
        <v>3962</v>
      </c>
      <c r="AC350" s="24" t="s">
        <v>3988</v>
      </c>
      <c r="AD350" s="24" t="s">
        <v>3593</v>
      </c>
      <c r="AE350" s="24" t="s">
        <v>2105</v>
      </c>
      <c r="AF350" s="53" t="s">
        <v>2026</v>
      </c>
      <c r="AG350" s="24" t="s">
        <v>3435</v>
      </c>
      <c r="AH350" s="25">
        <v>2769.99</v>
      </c>
      <c r="AI350" s="24" t="s">
        <v>2087</v>
      </c>
      <c r="AJ350" s="24" t="s">
        <v>2076</v>
      </c>
      <c r="AK350" s="24" t="s">
        <v>2076</v>
      </c>
      <c r="AL350" s="24" t="s">
        <v>2076</v>
      </c>
      <c r="AM350" s="24" t="s">
        <v>2076</v>
      </c>
      <c r="AN350" s="24" t="s">
        <v>2076</v>
      </c>
      <c r="AO350" s="24">
        <v>240</v>
      </c>
      <c r="AP350" s="24" t="s">
        <v>2076</v>
      </c>
      <c r="AQ350" s="24" t="s">
        <v>2076</v>
      </c>
      <c r="AR350" s="24" t="s">
        <v>2076</v>
      </c>
      <c r="AS350" s="24" t="s">
        <v>2076</v>
      </c>
      <c r="AT350" s="24" t="s">
        <v>2076</v>
      </c>
      <c r="AU350" s="24">
        <f>COUNTIF(Offers!$B$14:$B$2024,A350)</f>
        <v>1</v>
      </c>
      <c r="AV350" s="25">
        <f>_xlfn.MINIFS(Offers!$Q$14:$Q$2024,Offers!$B$14:$B$2024,A350)</f>
        <v>2474.9899999999998</v>
      </c>
      <c r="AW350" s="24">
        <f>COUNTIFS(Offers!$B$14:$B$2024,A350,Offers!$L$14:$L$2024,"&lt;&gt;New")</f>
        <v>0</v>
      </c>
    </row>
    <row r="351" spans="1:49" ht="15.75" customHeight="1" x14ac:dyDescent="0.35">
      <c r="A351" s="56" t="s">
        <v>3989</v>
      </c>
      <c r="B351" s="56" t="s">
        <v>494</v>
      </c>
      <c r="C351" s="56" t="s">
        <v>7</v>
      </c>
      <c r="D351" s="56" t="s">
        <v>391</v>
      </c>
      <c r="E351" s="57" t="s">
        <v>504</v>
      </c>
      <c r="F351" s="58">
        <v>2605.9899999999998</v>
      </c>
      <c r="G351" s="56" t="s">
        <v>3990</v>
      </c>
      <c r="H351" s="56" t="s">
        <v>53</v>
      </c>
      <c r="I351" s="56" t="s">
        <v>3596</v>
      </c>
      <c r="J351" s="56" t="s">
        <v>3629</v>
      </c>
      <c r="K351" s="56" t="s">
        <v>3597</v>
      </c>
      <c r="L351" s="56" t="s">
        <v>3945</v>
      </c>
      <c r="M351" s="56" t="s">
        <v>3664</v>
      </c>
      <c r="N351" s="56" t="s">
        <v>3458</v>
      </c>
      <c r="O351" s="56" t="s">
        <v>3443</v>
      </c>
      <c r="P351" s="56">
        <v>11</v>
      </c>
      <c r="Q351" s="59">
        <v>1957</v>
      </c>
      <c r="R351" s="56" t="s">
        <v>3991</v>
      </c>
      <c r="S351" s="56" t="s">
        <v>3493</v>
      </c>
      <c r="T351" t="s">
        <v>2080</v>
      </c>
      <c r="U351">
        <v>14</v>
      </c>
      <c r="V351" s="49">
        <v>2854.99</v>
      </c>
      <c r="W351" t="s">
        <v>3035</v>
      </c>
      <c r="X351">
        <v>32</v>
      </c>
      <c r="Y351">
        <v>2048</v>
      </c>
      <c r="Z351">
        <v>16</v>
      </c>
      <c r="AA351" t="s">
        <v>3446</v>
      </c>
      <c r="AB351" s="24" t="s">
        <v>3967</v>
      </c>
      <c r="AC351" s="24" t="s">
        <v>3992</v>
      </c>
      <c r="AD351" s="24" t="s">
        <v>3927</v>
      </c>
      <c r="AE351" s="24" t="s">
        <v>2085</v>
      </c>
      <c r="AF351" s="53" t="s">
        <v>2026</v>
      </c>
      <c r="AG351" s="24" t="s">
        <v>3435</v>
      </c>
      <c r="AH351" s="25">
        <v>2977.99</v>
      </c>
      <c r="AI351" s="24" t="s">
        <v>2087</v>
      </c>
      <c r="AJ351" s="24" t="s">
        <v>2076</v>
      </c>
      <c r="AK351" s="24" t="s">
        <v>2076</v>
      </c>
      <c r="AL351" s="24" t="s">
        <v>2076</v>
      </c>
      <c r="AM351" s="24" t="s">
        <v>2076</v>
      </c>
      <c r="AN351" s="24" t="s">
        <v>2076</v>
      </c>
      <c r="AO351" s="24">
        <v>165</v>
      </c>
      <c r="AP351" s="24" t="s">
        <v>2076</v>
      </c>
      <c r="AQ351" s="24" t="s">
        <v>2076</v>
      </c>
      <c r="AR351" s="24" t="s">
        <v>2076</v>
      </c>
      <c r="AS351" s="24" t="s">
        <v>2076</v>
      </c>
      <c r="AT351" s="24" t="s">
        <v>2076</v>
      </c>
      <c r="AU351" s="24">
        <f>COUNTIF(Offers!$B$14:$B$2024,A351)</f>
        <v>1</v>
      </c>
      <c r="AV351" s="25">
        <f>_xlfn.MINIFS(Offers!$Q$14:$Q$2024,Offers!$B$14:$B$2024,A351)</f>
        <v>2605.9899999999998</v>
      </c>
      <c r="AW351" s="24">
        <f>COUNTIFS(Offers!$B$14:$B$2024,A351,Offers!$L$14:$L$2024,"&lt;&gt;New")</f>
        <v>0</v>
      </c>
    </row>
    <row r="352" spans="1:49" ht="15.75" customHeight="1" x14ac:dyDescent="0.35">
      <c r="A352" s="56" t="s">
        <v>3993</v>
      </c>
      <c r="B352" s="56" t="s">
        <v>494</v>
      </c>
      <c r="C352" s="56" t="s">
        <v>7</v>
      </c>
      <c r="D352" s="56" t="s">
        <v>391</v>
      </c>
      <c r="E352" s="57" t="s">
        <v>505</v>
      </c>
      <c r="F352" s="58">
        <v>3855.99</v>
      </c>
      <c r="G352" s="56" t="s">
        <v>3994</v>
      </c>
      <c r="H352" s="56" t="s">
        <v>3517</v>
      </c>
      <c r="I352" s="56" t="s">
        <v>3518</v>
      </c>
      <c r="J352" s="56" t="s">
        <v>3572</v>
      </c>
      <c r="K352" s="56" t="s">
        <v>3573</v>
      </c>
      <c r="L352" s="56" t="s">
        <v>3521</v>
      </c>
      <c r="M352" s="56" t="s">
        <v>3441</v>
      </c>
      <c r="N352" s="56" t="s">
        <v>3711</v>
      </c>
      <c r="O352" s="56" t="s">
        <v>3459</v>
      </c>
      <c r="P352" s="56">
        <v>15</v>
      </c>
      <c r="Q352" s="59">
        <v>2960</v>
      </c>
      <c r="R352" s="56" t="s">
        <v>3995</v>
      </c>
      <c r="S352" s="56" t="s">
        <v>3524</v>
      </c>
      <c r="T352" t="s">
        <v>2080</v>
      </c>
      <c r="U352">
        <v>14</v>
      </c>
      <c r="V352" s="49">
        <v>4132.99</v>
      </c>
      <c r="W352" t="s">
        <v>2477</v>
      </c>
      <c r="X352">
        <v>64</v>
      </c>
      <c r="Y352">
        <v>4096</v>
      </c>
      <c r="Z352">
        <v>17.3</v>
      </c>
      <c r="AA352" t="s">
        <v>3431</v>
      </c>
      <c r="AB352" s="24" t="s">
        <v>3996</v>
      </c>
      <c r="AC352" s="24" t="s">
        <v>3891</v>
      </c>
      <c r="AD352" s="24" t="s">
        <v>3892</v>
      </c>
      <c r="AE352" s="24" t="s">
        <v>2105</v>
      </c>
      <c r="AF352" s="54" t="s">
        <v>2027</v>
      </c>
      <c r="AG352" s="24" t="s">
        <v>3435</v>
      </c>
      <c r="AH352" s="25">
        <v>4193.99</v>
      </c>
      <c r="AI352" s="24" t="s">
        <v>2087</v>
      </c>
      <c r="AJ352" s="24" t="s">
        <v>2076</v>
      </c>
      <c r="AK352" s="24" t="s">
        <v>2076</v>
      </c>
      <c r="AL352" s="24" t="s">
        <v>2076</v>
      </c>
      <c r="AM352" s="24" t="s">
        <v>2076</v>
      </c>
      <c r="AN352" s="24" t="s">
        <v>2076</v>
      </c>
      <c r="AO352" s="24">
        <v>60</v>
      </c>
      <c r="AP352" s="24" t="s">
        <v>2076</v>
      </c>
      <c r="AQ352" s="24" t="s">
        <v>2076</v>
      </c>
      <c r="AR352" s="24" t="s">
        <v>2076</v>
      </c>
      <c r="AS352" s="24" t="s">
        <v>2076</v>
      </c>
      <c r="AT352" s="24" t="s">
        <v>2076</v>
      </c>
      <c r="AU352" s="24">
        <f>COUNTIF(Offers!$B$14:$B$2024,A352)</f>
        <v>1</v>
      </c>
      <c r="AV352" s="25">
        <f>_xlfn.MINIFS(Offers!$Q$14:$Q$2024,Offers!$B$14:$B$2024,A352)</f>
        <v>3855.99</v>
      </c>
      <c r="AW352" s="24">
        <f>COUNTIFS(Offers!$B$14:$B$2024,A352,Offers!$L$14:$L$2024,"&lt;&gt;New")</f>
        <v>0</v>
      </c>
    </row>
    <row r="353" spans="1:49" ht="15.75" customHeight="1" x14ac:dyDescent="0.35">
      <c r="A353" s="56" t="s">
        <v>3997</v>
      </c>
      <c r="B353" s="56" t="s">
        <v>506</v>
      </c>
      <c r="C353" s="56" t="s">
        <v>7</v>
      </c>
      <c r="D353" s="56" t="s">
        <v>391</v>
      </c>
      <c r="E353" s="57" t="s">
        <v>508</v>
      </c>
      <c r="F353" s="58">
        <v>314.99</v>
      </c>
      <c r="G353" s="56" t="s">
        <v>3998</v>
      </c>
      <c r="H353" s="56" t="s">
        <v>53</v>
      </c>
      <c r="I353" s="56" t="s">
        <v>3596</v>
      </c>
      <c r="J353" s="56" t="s">
        <v>3671</v>
      </c>
      <c r="K353" s="56" t="s">
        <v>3672</v>
      </c>
      <c r="L353" s="56" t="s">
        <v>3784</v>
      </c>
      <c r="M353" s="56" t="s">
        <v>3426</v>
      </c>
      <c r="N353" s="56" t="s">
        <v>3427</v>
      </c>
      <c r="O353" s="56" t="s">
        <v>3443</v>
      </c>
      <c r="P353" s="56">
        <v>6</v>
      </c>
      <c r="Q353" s="59">
        <v>1757</v>
      </c>
      <c r="R353" s="56" t="s">
        <v>3999</v>
      </c>
      <c r="S353" s="56" t="s">
        <v>3445</v>
      </c>
      <c r="T353" t="s">
        <v>2080</v>
      </c>
      <c r="U353">
        <v>30</v>
      </c>
      <c r="V353" s="49">
        <v>336.99</v>
      </c>
      <c r="W353" t="s">
        <v>2333</v>
      </c>
      <c r="X353">
        <v>8</v>
      </c>
      <c r="Y353">
        <v>256</v>
      </c>
      <c r="Z353">
        <v>15.6</v>
      </c>
      <c r="AA353" t="s">
        <v>3446</v>
      </c>
      <c r="AB353" s="24" t="s">
        <v>4000</v>
      </c>
      <c r="AC353" s="24" t="s">
        <v>4001</v>
      </c>
      <c r="AD353" s="24" t="s">
        <v>3898</v>
      </c>
      <c r="AE353" s="24" t="s">
        <v>2085</v>
      </c>
      <c r="AF353" s="50" t="s">
        <v>2022</v>
      </c>
      <c r="AG353" s="24" t="s">
        <v>3435</v>
      </c>
      <c r="AH353" s="25">
        <v>347.99</v>
      </c>
      <c r="AI353" s="24" t="s">
        <v>2087</v>
      </c>
      <c r="AJ353" s="24" t="s">
        <v>2076</v>
      </c>
      <c r="AK353" s="24" t="s">
        <v>2076</v>
      </c>
      <c r="AL353" s="24" t="s">
        <v>2076</v>
      </c>
      <c r="AM353" s="24" t="s">
        <v>2076</v>
      </c>
      <c r="AN353" s="24" t="s">
        <v>2076</v>
      </c>
      <c r="AO353" s="24">
        <v>60</v>
      </c>
      <c r="AP353" s="24" t="s">
        <v>2076</v>
      </c>
      <c r="AQ353" s="24" t="s">
        <v>2076</v>
      </c>
      <c r="AR353" s="24" t="s">
        <v>2076</v>
      </c>
      <c r="AS353" s="24" t="s">
        <v>2076</v>
      </c>
      <c r="AT353" s="24" t="s">
        <v>2076</v>
      </c>
      <c r="AU353" s="24">
        <f>COUNTIF(Offers!$B$14:$B$2024,A353)</f>
        <v>1</v>
      </c>
      <c r="AV353" s="25">
        <f>_xlfn.MINIFS(Offers!$Q$14:$Q$2024,Offers!$B$14:$B$2024,A353)</f>
        <v>314.99</v>
      </c>
      <c r="AW353" s="24">
        <f>COUNTIFS(Offers!$B$14:$B$2024,A353,Offers!$L$14:$L$2024,"&lt;&gt;New")</f>
        <v>0</v>
      </c>
    </row>
    <row r="354" spans="1:49" ht="15.75" customHeight="1" x14ac:dyDescent="0.35">
      <c r="A354" s="56" t="s">
        <v>4002</v>
      </c>
      <c r="B354" s="56" t="s">
        <v>506</v>
      </c>
      <c r="C354" s="56" t="s">
        <v>7</v>
      </c>
      <c r="D354" s="56" t="s">
        <v>391</v>
      </c>
      <c r="E354" s="57" t="s">
        <v>509</v>
      </c>
      <c r="F354" s="58">
        <v>579.99</v>
      </c>
      <c r="G354" s="56" t="s">
        <v>4003</v>
      </c>
      <c r="H354" s="56" t="s">
        <v>1345</v>
      </c>
      <c r="I354" s="56" t="s">
        <v>3507</v>
      </c>
      <c r="J354" s="56" t="s">
        <v>3844</v>
      </c>
      <c r="K354" s="56" t="s">
        <v>3672</v>
      </c>
      <c r="L354" s="56" t="s">
        <v>3425</v>
      </c>
      <c r="M354" s="56" t="s">
        <v>3441</v>
      </c>
      <c r="N354" s="56" t="s">
        <v>3427</v>
      </c>
      <c r="O354" s="56" t="s">
        <v>3428</v>
      </c>
      <c r="P354" s="56">
        <v>9</v>
      </c>
      <c r="Q354" s="59">
        <v>1318</v>
      </c>
      <c r="R354" s="56" t="s">
        <v>4004</v>
      </c>
      <c r="S354" s="56" t="s">
        <v>3430</v>
      </c>
      <c r="T354" t="s">
        <v>2080</v>
      </c>
      <c r="U354">
        <v>30</v>
      </c>
      <c r="V354" s="49">
        <v>632.99</v>
      </c>
      <c r="W354" t="s">
        <v>2280</v>
      </c>
      <c r="X354">
        <v>8</v>
      </c>
      <c r="Y354">
        <v>128</v>
      </c>
      <c r="Z354">
        <v>14</v>
      </c>
      <c r="AA354" t="s">
        <v>3446</v>
      </c>
      <c r="AB354" s="24" t="s">
        <v>4005</v>
      </c>
      <c r="AC354" s="24" t="s">
        <v>4006</v>
      </c>
      <c r="AD354" s="24" t="s">
        <v>4007</v>
      </c>
      <c r="AE354" s="24" t="s">
        <v>2085</v>
      </c>
      <c r="AF354" s="52" t="s">
        <v>2024</v>
      </c>
      <c r="AG354" s="24" t="s">
        <v>3435</v>
      </c>
      <c r="AH354" s="25">
        <v>642.99</v>
      </c>
      <c r="AI354" s="24" t="s">
        <v>2087</v>
      </c>
      <c r="AJ354" s="24" t="s">
        <v>2076</v>
      </c>
      <c r="AK354" s="24" t="s">
        <v>2076</v>
      </c>
      <c r="AL354" s="24" t="s">
        <v>2076</v>
      </c>
      <c r="AM354" s="24" t="s">
        <v>2076</v>
      </c>
      <c r="AN354" s="24" t="s">
        <v>2076</v>
      </c>
      <c r="AO354" s="24">
        <v>60</v>
      </c>
      <c r="AP354" s="24" t="s">
        <v>2076</v>
      </c>
      <c r="AQ354" s="24" t="s">
        <v>2076</v>
      </c>
      <c r="AR354" s="24" t="s">
        <v>2076</v>
      </c>
      <c r="AS354" s="24" t="s">
        <v>2076</v>
      </c>
      <c r="AT354" s="24" t="s">
        <v>2076</v>
      </c>
      <c r="AU354" s="24">
        <f>COUNTIF(Offers!$B$14:$B$2024,A354)</f>
        <v>1</v>
      </c>
      <c r="AV354" s="25">
        <f>_xlfn.MINIFS(Offers!$Q$14:$Q$2024,Offers!$B$14:$B$2024,A354)</f>
        <v>579.99</v>
      </c>
      <c r="AW354" s="24">
        <f>COUNTIFS(Offers!$B$14:$B$2024,A354,Offers!$L$14:$L$2024,"&lt;&gt;New")</f>
        <v>0</v>
      </c>
    </row>
    <row r="355" spans="1:49" ht="15.75" customHeight="1" x14ac:dyDescent="0.35">
      <c r="A355" s="56" t="s">
        <v>4008</v>
      </c>
      <c r="B355" s="56" t="s">
        <v>506</v>
      </c>
      <c r="C355" s="56" t="s">
        <v>7</v>
      </c>
      <c r="D355" s="56" t="s">
        <v>391</v>
      </c>
      <c r="E355" s="57" t="s">
        <v>510</v>
      </c>
      <c r="F355" s="58">
        <v>605.99</v>
      </c>
      <c r="G355" s="56" t="s">
        <v>4009</v>
      </c>
      <c r="H355" s="56" t="s">
        <v>53</v>
      </c>
      <c r="I355" s="56" t="s">
        <v>3422</v>
      </c>
      <c r="J355" s="56" t="s">
        <v>3439</v>
      </c>
      <c r="K355" s="56" t="s">
        <v>3440</v>
      </c>
      <c r="L355" s="56" t="s">
        <v>3425</v>
      </c>
      <c r="M355" s="56" t="s">
        <v>3441</v>
      </c>
      <c r="N355" s="56" t="s">
        <v>3442</v>
      </c>
      <c r="O355" s="56" t="s">
        <v>3443</v>
      </c>
      <c r="P355" s="56">
        <v>9</v>
      </c>
      <c r="Q355" s="59">
        <v>1656</v>
      </c>
      <c r="R355" s="56" t="s">
        <v>4010</v>
      </c>
      <c r="S355" s="56" t="s">
        <v>3552</v>
      </c>
      <c r="T355" t="s">
        <v>2100</v>
      </c>
      <c r="U355">
        <v>30</v>
      </c>
      <c r="V355" s="49">
        <v>680.99</v>
      </c>
      <c r="W355" t="s">
        <v>2741</v>
      </c>
      <c r="X355">
        <v>16</v>
      </c>
      <c r="Y355">
        <v>512</v>
      </c>
      <c r="Z355">
        <v>15.6</v>
      </c>
      <c r="AA355" t="s">
        <v>3446</v>
      </c>
      <c r="AB355" s="24" t="s">
        <v>4011</v>
      </c>
      <c r="AC355" s="24" t="s">
        <v>4012</v>
      </c>
      <c r="AD355" s="24" t="s">
        <v>3793</v>
      </c>
      <c r="AE355" s="24" t="s">
        <v>2085</v>
      </c>
      <c r="AF355" s="52" t="s">
        <v>2024</v>
      </c>
      <c r="AG355" s="24" t="s">
        <v>3435</v>
      </c>
      <c r="AH355" s="25">
        <v>717.99</v>
      </c>
      <c r="AI355" s="24" t="s">
        <v>2087</v>
      </c>
      <c r="AJ355" s="24" t="s">
        <v>2076</v>
      </c>
      <c r="AK355" s="24" t="s">
        <v>2076</v>
      </c>
      <c r="AL355" s="24" t="s">
        <v>2076</v>
      </c>
      <c r="AM355" s="24" t="s">
        <v>2076</v>
      </c>
      <c r="AN355" s="24" t="s">
        <v>2076</v>
      </c>
      <c r="AO355" s="24">
        <v>60</v>
      </c>
      <c r="AP355" s="24" t="s">
        <v>2076</v>
      </c>
      <c r="AQ355" s="24" t="s">
        <v>2076</v>
      </c>
      <c r="AR355" s="24" t="s">
        <v>2076</v>
      </c>
      <c r="AS355" s="24" t="s">
        <v>2076</v>
      </c>
      <c r="AT355" s="24" t="s">
        <v>2076</v>
      </c>
      <c r="AU355" s="24">
        <f>COUNTIF(Offers!$B$14:$B$2024,A355)</f>
        <v>1</v>
      </c>
      <c r="AV355" s="25">
        <f>_xlfn.MINIFS(Offers!$Q$14:$Q$2024,Offers!$B$14:$B$2024,A355)</f>
        <v>605.99</v>
      </c>
      <c r="AW355" s="24">
        <f>COUNTIFS(Offers!$B$14:$B$2024,A355,Offers!$L$14:$L$2024,"&lt;&gt;New")</f>
        <v>0</v>
      </c>
    </row>
    <row r="356" spans="1:49" ht="15.75" customHeight="1" x14ac:dyDescent="0.35">
      <c r="A356" s="56" t="s">
        <v>4013</v>
      </c>
      <c r="B356" s="56" t="s">
        <v>506</v>
      </c>
      <c r="C356" s="56" t="s">
        <v>7</v>
      </c>
      <c r="D356" s="56" t="s">
        <v>391</v>
      </c>
      <c r="E356" s="57" t="s">
        <v>511</v>
      </c>
      <c r="F356" s="58">
        <v>1188.99</v>
      </c>
      <c r="G356" s="56" t="s">
        <v>4014</v>
      </c>
      <c r="H356" s="56" t="s">
        <v>53</v>
      </c>
      <c r="I356" s="56" t="s">
        <v>3467</v>
      </c>
      <c r="J356" s="56" t="s">
        <v>3587</v>
      </c>
      <c r="K356" s="56" t="s">
        <v>3588</v>
      </c>
      <c r="L356" s="56" t="s">
        <v>3425</v>
      </c>
      <c r="M356" s="56" t="s">
        <v>3457</v>
      </c>
      <c r="N356" s="56" t="s">
        <v>3589</v>
      </c>
      <c r="O356" s="56" t="s">
        <v>3443</v>
      </c>
      <c r="P356" s="56">
        <v>11</v>
      </c>
      <c r="Q356" s="59">
        <v>1653</v>
      </c>
      <c r="R356" s="56" t="s">
        <v>4015</v>
      </c>
      <c r="S356" s="56" t="s">
        <v>3566</v>
      </c>
      <c r="T356" t="s">
        <v>2080</v>
      </c>
      <c r="U356">
        <v>30</v>
      </c>
      <c r="V356" s="49">
        <v>1301.99</v>
      </c>
      <c r="W356" t="s">
        <v>2187</v>
      </c>
      <c r="X356">
        <v>16</v>
      </c>
      <c r="Y356">
        <v>1024</v>
      </c>
      <c r="Z356">
        <v>15.6</v>
      </c>
      <c r="AA356" t="s">
        <v>3446</v>
      </c>
      <c r="AB356" s="24" t="s">
        <v>4016</v>
      </c>
      <c r="AC356" s="24" t="s">
        <v>4017</v>
      </c>
      <c r="AD356" s="24" t="s">
        <v>3562</v>
      </c>
      <c r="AE356" s="24" t="s">
        <v>2085</v>
      </c>
      <c r="AF356" s="51" t="s">
        <v>2025</v>
      </c>
      <c r="AG356" s="24" t="s">
        <v>3435</v>
      </c>
      <c r="AH356" s="25">
        <v>1301.99</v>
      </c>
      <c r="AI356" s="24" t="s">
        <v>2087</v>
      </c>
      <c r="AJ356" s="24" t="s">
        <v>2076</v>
      </c>
      <c r="AK356" s="24" t="s">
        <v>2076</v>
      </c>
      <c r="AL356" s="24" t="s">
        <v>2076</v>
      </c>
      <c r="AM356" s="24" t="s">
        <v>2076</v>
      </c>
      <c r="AN356" s="24" t="s">
        <v>2076</v>
      </c>
      <c r="AO356" s="24">
        <v>60</v>
      </c>
      <c r="AP356" s="24" t="s">
        <v>2076</v>
      </c>
      <c r="AQ356" s="24" t="s">
        <v>2076</v>
      </c>
      <c r="AR356" s="24" t="s">
        <v>2076</v>
      </c>
      <c r="AS356" s="24" t="s">
        <v>2076</v>
      </c>
      <c r="AT356" s="24" t="s">
        <v>2076</v>
      </c>
      <c r="AU356" s="24">
        <f>COUNTIF(Offers!$B$14:$B$2024,A356)</f>
        <v>1</v>
      </c>
      <c r="AV356" s="25">
        <f>_xlfn.MINIFS(Offers!$Q$14:$Q$2024,Offers!$B$14:$B$2024,A356)</f>
        <v>1188.99</v>
      </c>
      <c r="AW356" s="24">
        <f>COUNTIFS(Offers!$B$14:$B$2024,A356,Offers!$L$14:$L$2024,"&lt;&gt;New")</f>
        <v>0</v>
      </c>
    </row>
    <row r="357" spans="1:49" ht="15.75" customHeight="1" x14ac:dyDescent="0.35">
      <c r="A357" s="56" t="s">
        <v>4018</v>
      </c>
      <c r="B357" s="56" t="s">
        <v>506</v>
      </c>
      <c r="C357" s="56" t="s">
        <v>7</v>
      </c>
      <c r="D357" s="56" t="s">
        <v>391</v>
      </c>
      <c r="E357" s="57" t="s">
        <v>512</v>
      </c>
      <c r="F357" s="58">
        <v>1335.99</v>
      </c>
      <c r="G357" s="56" t="s">
        <v>4019</v>
      </c>
      <c r="H357" s="56" t="s">
        <v>53</v>
      </c>
      <c r="I357" s="56" t="s">
        <v>3596</v>
      </c>
      <c r="J357" s="56" t="s">
        <v>3454</v>
      </c>
      <c r="K357" s="56" t="s">
        <v>3455</v>
      </c>
      <c r="L357" s="56" t="s">
        <v>3508</v>
      </c>
      <c r="M357" s="56" t="s">
        <v>3509</v>
      </c>
      <c r="N357" s="56" t="s">
        <v>3458</v>
      </c>
      <c r="O357" s="56" t="s">
        <v>3443</v>
      </c>
      <c r="P357" s="56">
        <v>7</v>
      </c>
      <c r="Q357" s="59">
        <v>1506</v>
      </c>
      <c r="R357" s="56" t="s">
        <v>4020</v>
      </c>
      <c r="S357" s="56" t="s">
        <v>3511</v>
      </c>
      <c r="T357" t="s">
        <v>2080</v>
      </c>
      <c r="U357">
        <v>30</v>
      </c>
      <c r="V357" s="49">
        <v>1439.99</v>
      </c>
      <c r="W357" t="s">
        <v>2918</v>
      </c>
      <c r="X357">
        <v>16</v>
      </c>
      <c r="Y357">
        <v>1024</v>
      </c>
      <c r="Z357">
        <v>14</v>
      </c>
      <c r="AA357" t="s">
        <v>3431</v>
      </c>
      <c r="AB357" s="24" t="s">
        <v>4021</v>
      </c>
      <c r="AC357" s="24" t="s">
        <v>4022</v>
      </c>
      <c r="AD357" s="24" t="s">
        <v>3562</v>
      </c>
      <c r="AE357" s="24" t="s">
        <v>2180</v>
      </c>
      <c r="AF357" s="51" t="s">
        <v>2025</v>
      </c>
      <c r="AG357" s="24" t="s">
        <v>3435</v>
      </c>
      <c r="AH357" s="25">
        <v>2255.9899999999998</v>
      </c>
      <c r="AI357" s="24" t="s">
        <v>2106</v>
      </c>
      <c r="AJ357" s="24" t="s">
        <v>2076</v>
      </c>
      <c r="AK357" s="24" t="s">
        <v>2076</v>
      </c>
      <c r="AL357" s="24" t="s">
        <v>2076</v>
      </c>
      <c r="AM357" s="24" t="s">
        <v>2076</v>
      </c>
      <c r="AN357" s="24" t="s">
        <v>2076</v>
      </c>
      <c r="AO357" s="24">
        <v>120</v>
      </c>
      <c r="AP357" s="24" t="s">
        <v>2076</v>
      </c>
      <c r="AQ357" s="24" t="s">
        <v>2076</v>
      </c>
      <c r="AR357" s="24" t="s">
        <v>2076</v>
      </c>
      <c r="AS357" s="24" t="s">
        <v>2076</v>
      </c>
      <c r="AT357" s="24" t="s">
        <v>2076</v>
      </c>
      <c r="AU357" s="24">
        <f>COUNTIF(Offers!$B$14:$B$2024,A357)</f>
        <v>2</v>
      </c>
      <c r="AV357" s="25">
        <f>_xlfn.MINIFS(Offers!$Q$14:$Q$2024,Offers!$B$14:$B$2024,A357)</f>
        <v>1105.99</v>
      </c>
      <c r="AW357" s="24">
        <f>COUNTIFS(Offers!$B$14:$B$2024,A357,Offers!$L$14:$L$2024,"&lt;&gt;New")</f>
        <v>0</v>
      </c>
    </row>
    <row r="358" spans="1:49" ht="15.75" customHeight="1" x14ac:dyDescent="0.35">
      <c r="A358" s="56" t="s">
        <v>4023</v>
      </c>
      <c r="B358" s="56" t="s">
        <v>506</v>
      </c>
      <c r="C358" s="56" t="s">
        <v>7</v>
      </c>
      <c r="D358" s="56" t="s">
        <v>391</v>
      </c>
      <c r="E358" s="57" t="s">
        <v>513</v>
      </c>
      <c r="F358" s="58">
        <v>1589.99</v>
      </c>
      <c r="G358" s="56" t="s">
        <v>4024</v>
      </c>
      <c r="H358" s="56" t="s">
        <v>3452</v>
      </c>
      <c r="I358" s="56" t="s">
        <v>3498</v>
      </c>
      <c r="J358" s="56" t="s">
        <v>3572</v>
      </c>
      <c r="K358" s="56" t="s">
        <v>3573</v>
      </c>
      <c r="L358" s="56" t="s">
        <v>3574</v>
      </c>
      <c r="M358" s="56" t="s">
        <v>3471</v>
      </c>
      <c r="N358" s="56" t="s">
        <v>3458</v>
      </c>
      <c r="O358" s="56" t="s">
        <v>3459</v>
      </c>
      <c r="P358" s="56">
        <v>12</v>
      </c>
      <c r="Q358" s="59">
        <v>1338</v>
      </c>
      <c r="R358" s="56" t="s">
        <v>4025</v>
      </c>
      <c r="S358" s="56" t="s">
        <v>3461</v>
      </c>
      <c r="T358" t="s">
        <v>2080</v>
      </c>
      <c r="U358">
        <v>30</v>
      </c>
      <c r="V358" s="49">
        <v>1703.99</v>
      </c>
      <c r="W358" t="s">
        <v>2228</v>
      </c>
      <c r="X358">
        <v>16</v>
      </c>
      <c r="Y358">
        <v>1024</v>
      </c>
      <c r="Z358">
        <v>14</v>
      </c>
      <c r="AA358" t="s">
        <v>3446</v>
      </c>
      <c r="AB358" s="24" t="s">
        <v>4026</v>
      </c>
      <c r="AC358" s="24" t="s">
        <v>4027</v>
      </c>
      <c r="AD358" s="24" t="s">
        <v>3626</v>
      </c>
      <c r="AE358" s="24" t="s">
        <v>2105</v>
      </c>
      <c r="AF358" s="51" t="s">
        <v>2025</v>
      </c>
      <c r="AG358" s="24" t="s">
        <v>3435</v>
      </c>
      <c r="AH358" s="25">
        <v>1743.99</v>
      </c>
      <c r="AI358" s="24" t="s">
        <v>2087</v>
      </c>
      <c r="AJ358" s="24" t="s">
        <v>2076</v>
      </c>
      <c r="AK358" s="24" t="s">
        <v>2076</v>
      </c>
      <c r="AL358" s="24" t="s">
        <v>2076</v>
      </c>
      <c r="AM358" s="24" t="s">
        <v>2076</v>
      </c>
      <c r="AN358" s="24" t="s">
        <v>2076</v>
      </c>
      <c r="AO358" s="24">
        <v>60</v>
      </c>
      <c r="AP358" s="24" t="s">
        <v>2076</v>
      </c>
      <c r="AQ358" s="24" t="s">
        <v>2076</v>
      </c>
      <c r="AR358" s="24" t="s">
        <v>2076</v>
      </c>
      <c r="AS358" s="24" t="s">
        <v>2076</v>
      </c>
      <c r="AT358" s="24" t="s">
        <v>2076</v>
      </c>
      <c r="AU358" s="24">
        <f>COUNTIF(Offers!$B$14:$B$2024,A358)</f>
        <v>2</v>
      </c>
      <c r="AV358" s="25">
        <f>_xlfn.MINIFS(Offers!$Q$14:$Q$2024,Offers!$B$14:$B$2024,A358)</f>
        <v>1164.99</v>
      </c>
      <c r="AW358" s="24">
        <f>COUNTIFS(Offers!$B$14:$B$2024,A358,Offers!$L$14:$L$2024,"&lt;&gt;New")</f>
        <v>1</v>
      </c>
    </row>
    <row r="359" spans="1:49" ht="15.75" customHeight="1" x14ac:dyDescent="0.35">
      <c r="A359" s="56" t="s">
        <v>4028</v>
      </c>
      <c r="B359" s="56" t="s">
        <v>506</v>
      </c>
      <c r="C359" s="56" t="s">
        <v>7</v>
      </c>
      <c r="D359" s="56" t="s">
        <v>391</v>
      </c>
      <c r="E359" s="57" t="s">
        <v>514</v>
      </c>
      <c r="F359" s="58">
        <v>1722.99</v>
      </c>
      <c r="G359" s="56" t="s">
        <v>4029</v>
      </c>
      <c r="H359" s="56" t="s">
        <v>3517</v>
      </c>
      <c r="I359" s="56" t="s">
        <v>3812</v>
      </c>
      <c r="J359" s="56" t="s">
        <v>3587</v>
      </c>
      <c r="K359" s="56" t="s">
        <v>3588</v>
      </c>
      <c r="L359" s="56" t="s">
        <v>3521</v>
      </c>
      <c r="M359" s="56" t="s">
        <v>3441</v>
      </c>
      <c r="N359" s="56" t="s">
        <v>3522</v>
      </c>
      <c r="O359" s="56" t="s">
        <v>3459</v>
      </c>
      <c r="P359" s="56">
        <v>15</v>
      </c>
      <c r="Q359" s="59">
        <v>3447</v>
      </c>
      <c r="R359" s="56" t="s">
        <v>4030</v>
      </c>
      <c r="S359" s="56" t="s">
        <v>3524</v>
      </c>
      <c r="T359" t="s">
        <v>2100</v>
      </c>
      <c r="U359">
        <v>30</v>
      </c>
      <c r="V359" s="49">
        <v>1929.99</v>
      </c>
      <c r="W359" t="s">
        <v>2444</v>
      </c>
      <c r="X359">
        <v>16</v>
      </c>
      <c r="Y359">
        <v>1024</v>
      </c>
      <c r="Z359">
        <v>17.3</v>
      </c>
      <c r="AA359" t="s">
        <v>3431</v>
      </c>
      <c r="AB359" s="24" t="s">
        <v>4031</v>
      </c>
      <c r="AC359" s="24" t="s">
        <v>4032</v>
      </c>
      <c r="AD359" s="24" t="s">
        <v>3809</v>
      </c>
      <c r="AE359" s="24" t="s">
        <v>2085</v>
      </c>
      <c r="AF359" s="51" t="s">
        <v>2025</v>
      </c>
      <c r="AG359" s="24" t="s">
        <v>3435</v>
      </c>
      <c r="AH359" s="25">
        <v>1975.99</v>
      </c>
      <c r="AI359" s="24" t="s">
        <v>2087</v>
      </c>
      <c r="AJ359" s="24" t="s">
        <v>2076</v>
      </c>
      <c r="AK359" s="24" t="s">
        <v>2076</v>
      </c>
      <c r="AL359" s="24" t="s">
        <v>2076</v>
      </c>
      <c r="AM359" s="24" t="s">
        <v>2076</v>
      </c>
      <c r="AN359" s="24" t="s">
        <v>2076</v>
      </c>
      <c r="AO359" s="24">
        <v>60</v>
      </c>
      <c r="AP359" s="24" t="s">
        <v>2076</v>
      </c>
      <c r="AQ359" s="24" t="s">
        <v>2076</v>
      </c>
      <c r="AR359" s="24" t="s">
        <v>2076</v>
      </c>
      <c r="AS359" s="24" t="s">
        <v>2076</v>
      </c>
      <c r="AT359" s="24" t="s">
        <v>2076</v>
      </c>
      <c r="AU359" s="24">
        <f>COUNTIF(Offers!$B$14:$B$2024,A359)</f>
        <v>1</v>
      </c>
      <c r="AV359" s="25">
        <f>_xlfn.MINIFS(Offers!$Q$14:$Q$2024,Offers!$B$14:$B$2024,A359)</f>
        <v>1722.99</v>
      </c>
      <c r="AW359" s="24">
        <f>COUNTIFS(Offers!$B$14:$B$2024,A359,Offers!$L$14:$L$2024,"&lt;&gt;New")</f>
        <v>0</v>
      </c>
    </row>
    <row r="360" spans="1:49" ht="15.75" customHeight="1" x14ac:dyDescent="0.35">
      <c r="A360" s="56" t="s">
        <v>4033</v>
      </c>
      <c r="B360" s="56" t="s">
        <v>506</v>
      </c>
      <c r="C360" s="56" t="s">
        <v>7</v>
      </c>
      <c r="D360" s="56" t="s">
        <v>391</v>
      </c>
      <c r="E360" s="57" t="s">
        <v>515</v>
      </c>
      <c r="F360" s="58">
        <v>2474.9899999999998</v>
      </c>
      <c r="G360" s="56" t="s">
        <v>4034</v>
      </c>
      <c r="H360" s="56" t="s">
        <v>1345</v>
      </c>
      <c r="I360" s="56" t="s">
        <v>3467</v>
      </c>
      <c r="J360" s="56" t="s">
        <v>3488</v>
      </c>
      <c r="K360" s="56" t="s">
        <v>3597</v>
      </c>
      <c r="L360" s="56" t="s">
        <v>3598</v>
      </c>
      <c r="M360" s="56" t="s">
        <v>3532</v>
      </c>
      <c r="N360" s="56" t="s">
        <v>3533</v>
      </c>
      <c r="O360" s="56" t="s">
        <v>3443</v>
      </c>
      <c r="P360" s="56">
        <v>8</v>
      </c>
      <c r="Q360" s="59">
        <v>2431</v>
      </c>
      <c r="R360" s="56" t="s">
        <v>4035</v>
      </c>
      <c r="S360" s="56" t="s">
        <v>3600</v>
      </c>
      <c r="T360" t="s">
        <v>2100</v>
      </c>
      <c r="U360">
        <v>30</v>
      </c>
      <c r="V360" s="49">
        <v>2586.9899999999998</v>
      </c>
      <c r="W360" t="s">
        <v>2117</v>
      </c>
      <c r="X360">
        <v>32</v>
      </c>
      <c r="Y360">
        <v>2048</v>
      </c>
      <c r="Z360">
        <v>15.6</v>
      </c>
      <c r="AA360" t="s">
        <v>3446</v>
      </c>
      <c r="AB360" s="24" t="s">
        <v>4036</v>
      </c>
      <c r="AC360" s="24" t="s">
        <v>4037</v>
      </c>
      <c r="AD360" s="24" t="s">
        <v>3979</v>
      </c>
      <c r="AE360" s="24" t="s">
        <v>2105</v>
      </c>
      <c r="AF360" s="53" t="s">
        <v>2026</v>
      </c>
      <c r="AG360" s="24" t="s">
        <v>3435</v>
      </c>
      <c r="AH360" s="25">
        <v>2655.99</v>
      </c>
      <c r="AI360" s="24" t="s">
        <v>2087</v>
      </c>
      <c r="AJ360" s="24" t="s">
        <v>2076</v>
      </c>
      <c r="AK360" s="24" t="s">
        <v>2076</v>
      </c>
      <c r="AL360" s="24" t="s">
        <v>2076</v>
      </c>
      <c r="AM360" s="24" t="s">
        <v>2076</v>
      </c>
      <c r="AN360" s="24" t="s">
        <v>2076</v>
      </c>
      <c r="AO360" s="24">
        <v>240</v>
      </c>
      <c r="AP360" s="24" t="s">
        <v>2076</v>
      </c>
      <c r="AQ360" s="24" t="s">
        <v>2076</v>
      </c>
      <c r="AR360" s="24" t="s">
        <v>2076</v>
      </c>
      <c r="AS360" s="24" t="s">
        <v>2076</v>
      </c>
      <c r="AT360" s="24" t="s">
        <v>2076</v>
      </c>
      <c r="AU360" s="24">
        <f>COUNTIF(Offers!$B$14:$B$2024,A360)</f>
        <v>1</v>
      </c>
      <c r="AV360" s="25">
        <f>_xlfn.MINIFS(Offers!$Q$14:$Q$2024,Offers!$B$14:$B$2024,A360)</f>
        <v>2474.9899999999998</v>
      </c>
      <c r="AW360" s="24">
        <f>COUNTIFS(Offers!$B$14:$B$2024,A360,Offers!$L$14:$L$2024,"&lt;&gt;New")</f>
        <v>0</v>
      </c>
    </row>
    <row r="361" spans="1:49" ht="15.75" customHeight="1" x14ac:dyDescent="0.35">
      <c r="A361" s="56" t="s">
        <v>4038</v>
      </c>
      <c r="B361" s="56" t="s">
        <v>506</v>
      </c>
      <c r="C361" s="56" t="s">
        <v>7</v>
      </c>
      <c r="D361" s="56" t="s">
        <v>391</v>
      </c>
      <c r="E361" s="57" t="s">
        <v>516</v>
      </c>
      <c r="F361" s="58">
        <v>2748.99</v>
      </c>
      <c r="G361" s="56" t="s">
        <v>4039</v>
      </c>
      <c r="H361" s="56" t="s">
        <v>53</v>
      </c>
      <c r="I361" s="56" t="s">
        <v>3479</v>
      </c>
      <c r="J361" s="56" t="s">
        <v>3629</v>
      </c>
      <c r="K361" s="56" t="s">
        <v>3597</v>
      </c>
      <c r="L361" s="56" t="s">
        <v>3945</v>
      </c>
      <c r="M361" s="56" t="s">
        <v>3664</v>
      </c>
      <c r="N361" s="56" t="s">
        <v>3458</v>
      </c>
      <c r="O361" s="56" t="s">
        <v>3443</v>
      </c>
      <c r="P361" s="56">
        <v>8</v>
      </c>
      <c r="Q361" s="59">
        <v>2240</v>
      </c>
      <c r="R361" s="56" t="s">
        <v>4040</v>
      </c>
      <c r="S361" s="56" t="s">
        <v>3493</v>
      </c>
      <c r="T361" t="s">
        <v>2080</v>
      </c>
      <c r="U361">
        <v>30</v>
      </c>
      <c r="V361" s="49">
        <v>2853.99</v>
      </c>
      <c r="W361" t="s">
        <v>2315</v>
      </c>
      <c r="X361">
        <v>32</v>
      </c>
      <c r="Y361">
        <v>2048</v>
      </c>
      <c r="Z361">
        <v>16</v>
      </c>
      <c r="AA361" t="s">
        <v>3446</v>
      </c>
      <c r="AB361" s="24" t="s">
        <v>4041</v>
      </c>
      <c r="AC361" s="24" t="s">
        <v>3649</v>
      </c>
      <c r="AD361" s="24" t="s">
        <v>3495</v>
      </c>
      <c r="AE361" s="24" t="s">
        <v>2105</v>
      </c>
      <c r="AF361" s="53" t="s">
        <v>2026</v>
      </c>
      <c r="AG361" s="24" t="s">
        <v>3435</v>
      </c>
      <c r="AH361" s="25">
        <v>2987.99</v>
      </c>
      <c r="AI361" s="24" t="s">
        <v>2087</v>
      </c>
      <c r="AJ361" s="24" t="s">
        <v>2076</v>
      </c>
      <c r="AK361" s="24" t="s">
        <v>2076</v>
      </c>
      <c r="AL361" s="24" t="s">
        <v>2076</v>
      </c>
      <c r="AM361" s="24" t="s">
        <v>2076</v>
      </c>
      <c r="AN361" s="24" t="s">
        <v>2076</v>
      </c>
      <c r="AO361" s="24">
        <v>165</v>
      </c>
      <c r="AP361" s="24" t="s">
        <v>2076</v>
      </c>
      <c r="AQ361" s="24" t="s">
        <v>2076</v>
      </c>
      <c r="AR361" s="24" t="s">
        <v>2076</v>
      </c>
      <c r="AS361" s="24" t="s">
        <v>2076</v>
      </c>
      <c r="AT361" s="24" t="s">
        <v>2076</v>
      </c>
      <c r="AU361" s="24">
        <f>COUNTIF(Offers!$B$14:$B$2024,A361)</f>
        <v>2</v>
      </c>
      <c r="AV361" s="25">
        <f>_xlfn.MINIFS(Offers!$Q$14:$Q$2024,Offers!$B$14:$B$2024,A361)</f>
        <v>1871.99</v>
      </c>
      <c r="AW361" s="24">
        <f>COUNTIFS(Offers!$B$14:$B$2024,A361,Offers!$L$14:$L$2024,"&lt;&gt;New")</f>
        <v>1</v>
      </c>
    </row>
    <row r="362" spans="1:49" ht="15.75" customHeight="1" x14ac:dyDescent="0.35">
      <c r="A362" s="56" t="s">
        <v>4042</v>
      </c>
      <c r="B362" s="56" t="s">
        <v>506</v>
      </c>
      <c r="C362" s="56" t="s">
        <v>7</v>
      </c>
      <c r="D362" s="56" t="s">
        <v>391</v>
      </c>
      <c r="E362" s="57" t="s">
        <v>517</v>
      </c>
      <c r="F362" s="58">
        <v>4611.99</v>
      </c>
      <c r="G362" s="56" t="s">
        <v>4043</v>
      </c>
      <c r="H362" s="56" t="s">
        <v>3452</v>
      </c>
      <c r="I362" s="56" t="s">
        <v>3498</v>
      </c>
      <c r="J362" s="56" t="s">
        <v>3488</v>
      </c>
      <c r="K362" s="56" t="s">
        <v>3723</v>
      </c>
      <c r="L362" s="56" t="s">
        <v>3490</v>
      </c>
      <c r="M362" s="56" t="s">
        <v>3664</v>
      </c>
      <c r="N362" s="56" t="s">
        <v>3442</v>
      </c>
      <c r="O362" s="56" t="s">
        <v>3459</v>
      </c>
      <c r="P362" s="56">
        <v>5</v>
      </c>
      <c r="Q362" s="59">
        <v>2753</v>
      </c>
      <c r="R362" s="56" t="s">
        <v>4044</v>
      </c>
      <c r="S362" s="56" t="s">
        <v>3501</v>
      </c>
      <c r="T362" t="s">
        <v>2080</v>
      </c>
      <c r="U362">
        <v>30</v>
      </c>
      <c r="V362" s="49">
        <v>4857.99</v>
      </c>
      <c r="W362" t="s">
        <v>2292</v>
      </c>
      <c r="X362">
        <v>64</v>
      </c>
      <c r="Y362">
        <v>4096</v>
      </c>
      <c r="Z362">
        <v>17.3</v>
      </c>
      <c r="AA362" t="s">
        <v>3446</v>
      </c>
      <c r="AB362" s="24" t="s">
        <v>4045</v>
      </c>
      <c r="AC362" s="24" t="s">
        <v>4046</v>
      </c>
      <c r="AD362" s="24" t="s">
        <v>4047</v>
      </c>
      <c r="AE362" s="24" t="s">
        <v>2105</v>
      </c>
      <c r="AF362" s="54" t="s">
        <v>2027</v>
      </c>
      <c r="AG362" s="24" t="s">
        <v>3435</v>
      </c>
      <c r="AH362" s="25">
        <v>4953.99</v>
      </c>
      <c r="AI362" s="24" t="s">
        <v>2087</v>
      </c>
      <c r="AJ362" s="24" t="s">
        <v>2076</v>
      </c>
      <c r="AK362" s="24" t="s">
        <v>2076</v>
      </c>
      <c r="AL362" s="24" t="s">
        <v>2076</v>
      </c>
      <c r="AM362" s="24" t="s">
        <v>2076</v>
      </c>
      <c r="AN362" s="24" t="s">
        <v>2076</v>
      </c>
      <c r="AO362" s="24">
        <v>120</v>
      </c>
      <c r="AP362" s="24" t="s">
        <v>2076</v>
      </c>
      <c r="AQ362" s="24" t="s">
        <v>2076</v>
      </c>
      <c r="AR362" s="24" t="s">
        <v>2076</v>
      </c>
      <c r="AS362" s="24" t="s">
        <v>2076</v>
      </c>
      <c r="AT362" s="24" t="s">
        <v>2076</v>
      </c>
      <c r="AU362" s="24">
        <f>COUNTIF(Offers!$B$14:$B$2024,A362)</f>
        <v>1</v>
      </c>
      <c r="AV362" s="25">
        <f>_xlfn.MINIFS(Offers!$Q$14:$Q$2024,Offers!$B$14:$B$2024,A362)</f>
        <v>4611.99</v>
      </c>
      <c r="AW362" s="24">
        <f>COUNTIFS(Offers!$B$14:$B$2024,A362,Offers!$L$14:$L$2024,"&lt;&gt;New")</f>
        <v>0</v>
      </c>
    </row>
    <row r="363" spans="1:49" ht="15.75" customHeight="1" x14ac:dyDescent="0.35">
      <c r="A363" s="56" t="s">
        <v>4048</v>
      </c>
      <c r="B363" s="56" t="s">
        <v>518</v>
      </c>
      <c r="C363" s="56" t="s">
        <v>7</v>
      </c>
      <c r="D363" s="56" t="s">
        <v>391</v>
      </c>
      <c r="E363" s="57" t="s">
        <v>521</v>
      </c>
      <c r="F363" s="58">
        <v>427.99</v>
      </c>
      <c r="G363" s="56" t="s">
        <v>4049</v>
      </c>
      <c r="H363" s="56" t="s">
        <v>53</v>
      </c>
      <c r="I363" s="56" t="s">
        <v>3596</v>
      </c>
      <c r="J363" s="56" t="s">
        <v>3439</v>
      </c>
      <c r="K363" s="56" t="s">
        <v>3440</v>
      </c>
      <c r="L363" s="56" t="s">
        <v>3425</v>
      </c>
      <c r="M363" s="56" t="s">
        <v>3441</v>
      </c>
      <c r="N363" s="56" t="s">
        <v>3442</v>
      </c>
      <c r="O363" s="56" t="s">
        <v>3443</v>
      </c>
      <c r="P363" s="56">
        <v>9</v>
      </c>
      <c r="Q363" s="59">
        <v>1634</v>
      </c>
      <c r="R363" s="56" t="s">
        <v>4050</v>
      </c>
      <c r="S363" s="56" t="s">
        <v>3445</v>
      </c>
      <c r="T363" t="s">
        <v>2080</v>
      </c>
      <c r="U363">
        <v>45</v>
      </c>
      <c r="V363" s="49">
        <v>451.99</v>
      </c>
      <c r="W363" t="s">
        <v>2327</v>
      </c>
      <c r="X363">
        <v>8</v>
      </c>
      <c r="Y363">
        <v>256</v>
      </c>
      <c r="Z363">
        <v>15.6</v>
      </c>
      <c r="AA363" t="s">
        <v>3446</v>
      </c>
      <c r="AB363" s="24" t="s">
        <v>4051</v>
      </c>
      <c r="AC363" s="24" t="s">
        <v>4052</v>
      </c>
      <c r="AD363" s="24" t="s">
        <v>4053</v>
      </c>
      <c r="AE363" s="24" t="s">
        <v>2085</v>
      </c>
      <c r="AF363" s="50" t="s">
        <v>2022</v>
      </c>
      <c r="AG363" s="24" t="s">
        <v>3435</v>
      </c>
      <c r="AH363" s="25">
        <v>468.99</v>
      </c>
      <c r="AI363" s="24" t="s">
        <v>2087</v>
      </c>
      <c r="AJ363" s="24" t="s">
        <v>2076</v>
      </c>
      <c r="AK363" s="24" t="s">
        <v>2076</v>
      </c>
      <c r="AL363" s="24" t="s">
        <v>2076</v>
      </c>
      <c r="AM363" s="24" t="s">
        <v>2076</v>
      </c>
      <c r="AN363" s="24" t="s">
        <v>2076</v>
      </c>
      <c r="AO363" s="24">
        <v>60</v>
      </c>
      <c r="AP363" s="24" t="s">
        <v>2076</v>
      </c>
      <c r="AQ363" s="24" t="s">
        <v>2076</v>
      </c>
      <c r="AR363" s="24" t="s">
        <v>2076</v>
      </c>
      <c r="AS363" s="24" t="s">
        <v>2076</v>
      </c>
      <c r="AT363" s="24" t="s">
        <v>2076</v>
      </c>
      <c r="AU363" s="24">
        <f>COUNTIF(Offers!$B$14:$B$2024,A363)</f>
        <v>1</v>
      </c>
      <c r="AV363" s="25">
        <f>_xlfn.MINIFS(Offers!$Q$14:$Q$2024,Offers!$B$14:$B$2024,A363)</f>
        <v>427.99</v>
      </c>
      <c r="AW363" s="24">
        <f>COUNTIFS(Offers!$B$14:$B$2024,A363,Offers!$L$14:$L$2024,"&lt;&gt;New")</f>
        <v>0</v>
      </c>
    </row>
    <row r="364" spans="1:49" ht="15.75" customHeight="1" x14ac:dyDescent="0.35">
      <c r="A364" s="56" t="s">
        <v>4054</v>
      </c>
      <c r="B364" s="56" t="s">
        <v>518</v>
      </c>
      <c r="C364" s="56" t="s">
        <v>7</v>
      </c>
      <c r="D364" s="56" t="s">
        <v>391</v>
      </c>
      <c r="E364" s="57" t="s">
        <v>522</v>
      </c>
      <c r="F364" s="58">
        <v>801.99</v>
      </c>
      <c r="G364" s="56" t="s">
        <v>4055</v>
      </c>
      <c r="H364" s="56" t="s">
        <v>3452</v>
      </c>
      <c r="I364" s="56" t="s">
        <v>3498</v>
      </c>
      <c r="J364" s="56" t="s">
        <v>3454</v>
      </c>
      <c r="K364" s="56" t="s">
        <v>3455</v>
      </c>
      <c r="L364" s="56" t="s">
        <v>3456</v>
      </c>
      <c r="M364" s="56" t="s">
        <v>3457</v>
      </c>
      <c r="N364" s="56" t="s">
        <v>3458</v>
      </c>
      <c r="O364" s="56" t="s">
        <v>3459</v>
      </c>
      <c r="P364" s="56">
        <v>13</v>
      </c>
      <c r="Q364" s="59">
        <v>1221</v>
      </c>
      <c r="R364" s="56" t="s">
        <v>4056</v>
      </c>
      <c r="S364" s="56" t="s">
        <v>3461</v>
      </c>
      <c r="T364" t="s">
        <v>2080</v>
      </c>
      <c r="U364">
        <v>45</v>
      </c>
      <c r="V364" s="49">
        <v>857.99</v>
      </c>
      <c r="W364" t="s">
        <v>2235</v>
      </c>
      <c r="X364">
        <v>16</v>
      </c>
      <c r="Y364">
        <v>512</v>
      </c>
      <c r="Z364">
        <v>14</v>
      </c>
      <c r="AA364" t="s">
        <v>3446</v>
      </c>
      <c r="AB364" s="24" t="s">
        <v>4057</v>
      </c>
      <c r="AC364" s="24" t="s">
        <v>4058</v>
      </c>
      <c r="AD364" s="24" t="s">
        <v>3464</v>
      </c>
      <c r="AE364" s="24" t="s">
        <v>2085</v>
      </c>
      <c r="AF364" s="52" t="s">
        <v>2024</v>
      </c>
      <c r="AG364" s="24" t="s">
        <v>3435</v>
      </c>
      <c r="AH364" s="25">
        <v>872.99</v>
      </c>
      <c r="AI364" s="24" t="s">
        <v>2087</v>
      </c>
      <c r="AJ364" s="24" t="s">
        <v>2076</v>
      </c>
      <c r="AK364" s="24" t="s">
        <v>2076</v>
      </c>
      <c r="AL364" s="24" t="s">
        <v>2076</v>
      </c>
      <c r="AM364" s="24" t="s">
        <v>2076</v>
      </c>
      <c r="AN364" s="24" t="s">
        <v>2076</v>
      </c>
      <c r="AO364" s="24">
        <v>60</v>
      </c>
      <c r="AP364" s="24" t="s">
        <v>2076</v>
      </c>
      <c r="AQ364" s="24" t="s">
        <v>2076</v>
      </c>
      <c r="AR364" s="24" t="s">
        <v>2076</v>
      </c>
      <c r="AS364" s="24" t="s">
        <v>2076</v>
      </c>
      <c r="AT364" s="24" t="s">
        <v>2076</v>
      </c>
      <c r="AU364" s="24">
        <f>COUNTIF(Offers!$B$14:$B$2024,A364)</f>
        <v>1</v>
      </c>
      <c r="AV364" s="25">
        <f>_xlfn.MINIFS(Offers!$Q$14:$Q$2024,Offers!$B$14:$B$2024,A364)</f>
        <v>801.99</v>
      </c>
      <c r="AW364" s="24">
        <f>COUNTIFS(Offers!$B$14:$B$2024,A364,Offers!$L$14:$L$2024,"&lt;&gt;New")</f>
        <v>0</v>
      </c>
    </row>
    <row r="365" spans="1:49" ht="15.75" customHeight="1" x14ac:dyDescent="0.35">
      <c r="A365" s="56" t="s">
        <v>4059</v>
      </c>
      <c r="B365" s="56" t="s">
        <v>518</v>
      </c>
      <c r="C365" s="56" t="s">
        <v>7</v>
      </c>
      <c r="D365" s="56" t="s">
        <v>391</v>
      </c>
      <c r="E365" s="57" t="s">
        <v>523</v>
      </c>
      <c r="F365" s="58">
        <v>891.99</v>
      </c>
      <c r="G365" s="56" t="s">
        <v>4060</v>
      </c>
      <c r="H365" s="56" t="s">
        <v>53</v>
      </c>
      <c r="I365" s="56" t="s">
        <v>3467</v>
      </c>
      <c r="J365" s="56" t="s">
        <v>3587</v>
      </c>
      <c r="K365" s="56" t="s">
        <v>3588</v>
      </c>
      <c r="L365" s="56" t="s">
        <v>3683</v>
      </c>
      <c r="M365" s="56" t="s">
        <v>3457</v>
      </c>
      <c r="N365" s="56" t="s">
        <v>3589</v>
      </c>
      <c r="O365" s="56" t="s">
        <v>3443</v>
      </c>
      <c r="P365" s="56">
        <v>9</v>
      </c>
      <c r="Q365" s="59">
        <v>1354</v>
      </c>
      <c r="R365" s="56" t="s">
        <v>4061</v>
      </c>
      <c r="S365" s="56" t="s">
        <v>3473</v>
      </c>
      <c r="T365" t="s">
        <v>2080</v>
      </c>
      <c r="U365">
        <v>45</v>
      </c>
      <c r="V365" s="49">
        <v>1009.99</v>
      </c>
      <c r="W365" t="s">
        <v>2741</v>
      </c>
      <c r="X365">
        <v>16</v>
      </c>
      <c r="Y365">
        <v>512</v>
      </c>
      <c r="Z365">
        <v>14</v>
      </c>
      <c r="AA365" t="s">
        <v>3431</v>
      </c>
      <c r="AB365" s="24" t="s">
        <v>4062</v>
      </c>
      <c r="AC365" s="24" t="s">
        <v>4063</v>
      </c>
      <c r="AD365" s="24" t="s">
        <v>3910</v>
      </c>
      <c r="AE365" s="24" t="s">
        <v>2105</v>
      </c>
      <c r="AF365" s="52" t="s">
        <v>2024</v>
      </c>
      <c r="AG365" s="24" t="s">
        <v>3435</v>
      </c>
      <c r="AH365" s="25">
        <v>1009.99</v>
      </c>
      <c r="AI365" s="24" t="s">
        <v>2087</v>
      </c>
      <c r="AJ365" s="24" t="s">
        <v>2076</v>
      </c>
      <c r="AK365" s="24" t="s">
        <v>2076</v>
      </c>
      <c r="AL365" s="24" t="s">
        <v>2076</v>
      </c>
      <c r="AM365" s="24" t="s">
        <v>2076</v>
      </c>
      <c r="AN365" s="24" t="s">
        <v>2076</v>
      </c>
      <c r="AO365" s="24">
        <v>60</v>
      </c>
      <c r="AP365" s="24" t="s">
        <v>2076</v>
      </c>
      <c r="AQ365" s="24" t="s">
        <v>2076</v>
      </c>
      <c r="AR365" s="24" t="s">
        <v>2076</v>
      </c>
      <c r="AS365" s="24" t="s">
        <v>2076</v>
      </c>
      <c r="AT365" s="24" t="s">
        <v>2076</v>
      </c>
      <c r="AU365" s="24">
        <f>COUNTIF(Offers!$B$14:$B$2024,A365)</f>
        <v>1</v>
      </c>
      <c r="AV365" s="25">
        <f>_xlfn.MINIFS(Offers!$Q$14:$Q$2024,Offers!$B$14:$B$2024,A365)</f>
        <v>891.99</v>
      </c>
      <c r="AW365" s="24">
        <f>COUNTIFS(Offers!$B$14:$B$2024,A365,Offers!$L$14:$L$2024,"&lt;&gt;New")</f>
        <v>0</v>
      </c>
    </row>
    <row r="366" spans="1:49" ht="15.75" customHeight="1" x14ac:dyDescent="0.35">
      <c r="A366" s="56" t="s">
        <v>4064</v>
      </c>
      <c r="B366" s="56" t="s">
        <v>518</v>
      </c>
      <c r="C366" s="56" t="s">
        <v>7</v>
      </c>
      <c r="D366" s="56" t="s">
        <v>391</v>
      </c>
      <c r="E366" s="57" t="s">
        <v>524</v>
      </c>
      <c r="F366" s="58">
        <v>985.99</v>
      </c>
      <c r="G366" s="56" t="s">
        <v>4065</v>
      </c>
      <c r="H366" s="56" t="s">
        <v>53</v>
      </c>
      <c r="I366" s="56" t="s">
        <v>3438</v>
      </c>
      <c r="J366" s="56" t="s">
        <v>3439</v>
      </c>
      <c r="K366" s="56" t="s">
        <v>3440</v>
      </c>
      <c r="L366" s="56" t="s">
        <v>3425</v>
      </c>
      <c r="M366" s="56" t="s">
        <v>3457</v>
      </c>
      <c r="N366" s="56" t="s">
        <v>3427</v>
      </c>
      <c r="O366" s="56" t="s">
        <v>3443</v>
      </c>
      <c r="P366" s="56">
        <v>19</v>
      </c>
      <c r="Q366" s="59">
        <v>1229</v>
      </c>
      <c r="R366" s="56" t="s">
        <v>4066</v>
      </c>
      <c r="S366" s="56" t="s">
        <v>3482</v>
      </c>
      <c r="T366" t="s">
        <v>2080</v>
      </c>
      <c r="U366">
        <v>45</v>
      </c>
      <c r="V366" s="49">
        <v>1043.99</v>
      </c>
      <c r="W366" t="s">
        <v>2609</v>
      </c>
      <c r="X366">
        <v>16</v>
      </c>
      <c r="Y366">
        <v>512</v>
      </c>
      <c r="Z366">
        <v>13.3</v>
      </c>
      <c r="AA366" t="s">
        <v>3446</v>
      </c>
      <c r="AB366" s="24" t="s">
        <v>4067</v>
      </c>
      <c r="AC366" s="24" t="s">
        <v>4068</v>
      </c>
      <c r="AD366" s="24" t="s">
        <v>4069</v>
      </c>
      <c r="AE366" s="24" t="s">
        <v>2085</v>
      </c>
      <c r="AF366" s="51" t="s">
        <v>2025</v>
      </c>
      <c r="AG366" s="24" t="s">
        <v>3435</v>
      </c>
      <c r="AH366" s="25">
        <v>1043.99</v>
      </c>
      <c r="AI366" s="24" t="s">
        <v>2087</v>
      </c>
      <c r="AJ366" s="24" t="s">
        <v>2076</v>
      </c>
      <c r="AK366" s="24" t="s">
        <v>2076</v>
      </c>
      <c r="AL366" s="24" t="s">
        <v>2076</v>
      </c>
      <c r="AM366" s="24" t="s">
        <v>2076</v>
      </c>
      <c r="AN366" s="24" t="s">
        <v>2076</v>
      </c>
      <c r="AO366" s="24">
        <v>60</v>
      </c>
      <c r="AP366" s="24" t="s">
        <v>2076</v>
      </c>
      <c r="AQ366" s="24" t="s">
        <v>2076</v>
      </c>
      <c r="AR366" s="24" t="s">
        <v>2076</v>
      </c>
      <c r="AS366" s="24" t="s">
        <v>2076</v>
      </c>
      <c r="AT366" s="24" t="s">
        <v>2076</v>
      </c>
      <c r="AU366" s="24">
        <f>COUNTIF(Offers!$B$14:$B$2024,A366)</f>
        <v>1</v>
      </c>
      <c r="AV366" s="25">
        <f>_xlfn.MINIFS(Offers!$Q$14:$Q$2024,Offers!$B$14:$B$2024,A366)</f>
        <v>985.99</v>
      </c>
      <c r="AW366" s="24">
        <f>COUNTIFS(Offers!$B$14:$B$2024,A366,Offers!$L$14:$L$2024,"&lt;&gt;New")</f>
        <v>0</v>
      </c>
    </row>
    <row r="367" spans="1:49" ht="15.75" customHeight="1" x14ac:dyDescent="0.35">
      <c r="A367" s="56" t="s">
        <v>4070</v>
      </c>
      <c r="B367" s="56" t="s">
        <v>518</v>
      </c>
      <c r="C367" s="56" t="s">
        <v>7</v>
      </c>
      <c r="D367" s="56" t="s">
        <v>391</v>
      </c>
      <c r="E367" s="57" t="s">
        <v>525</v>
      </c>
      <c r="F367" s="58">
        <v>1257.99</v>
      </c>
      <c r="G367" s="56" t="s">
        <v>4071</v>
      </c>
      <c r="H367" s="56" t="s">
        <v>53</v>
      </c>
      <c r="I367" s="56" t="s">
        <v>3479</v>
      </c>
      <c r="J367" s="56" t="s">
        <v>3454</v>
      </c>
      <c r="K367" s="56" t="s">
        <v>3455</v>
      </c>
      <c r="L367" s="56" t="s">
        <v>3508</v>
      </c>
      <c r="M367" s="56" t="s">
        <v>3509</v>
      </c>
      <c r="N367" s="56" t="s">
        <v>3458</v>
      </c>
      <c r="O367" s="56" t="s">
        <v>3443</v>
      </c>
      <c r="P367" s="56">
        <v>9</v>
      </c>
      <c r="Q367" s="59">
        <v>1798</v>
      </c>
      <c r="R367" s="56" t="s">
        <v>4072</v>
      </c>
      <c r="S367" s="56" t="s">
        <v>3511</v>
      </c>
      <c r="T367" t="s">
        <v>2080</v>
      </c>
      <c r="U367">
        <v>45</v>
      </c>
      <c r="V367" s="49">
        <v>1392.99</v>
      </c>
      <c r="W367" t="s">
        <v>2387</v>
      </c>
      <c r="X367">
        <v>16</v>
      </c>
      <c r="Y367">
        <v>1024</v>
      </c>
      <c r="Z367">
        <v>14</v>
      </c>
      <c r="AA367" t="s">
        <v>3431</v>
      </c>
      <c r="AB367" s="24" t="s">
        <v>4073</v>
      </c>
      <c r="AC367" s="24" t="s">
        <v>4074</v>
      </c>
      <c r="AD367" s="24" t="s">
        <v>3578</v>
      </c>
      <c r="AE367" s="24" t="s">
        <v>2105</v>
      </c>
      <c r="AF367" s="51" t="s">
        <v>2025</v>
      </c>
      <c r="AG367" s="24" t="s">
        <v>3435</v>
      </c>
      <c r="AH367" s="25">
        <v>1464.99</v>
      </c>
      <c r="AI367" s="24" t="s">
        <v>2087</v>
      </c>
      <c r="AJ367" s="24" t="s">
        <v>2076</v>
      </c>
      <c r="AK367" s="24" t="s">
        <v>2076</v>
      </c>
      <c r="AL367" s="24" t="s">
        <v>2076</v>
      </c>
      <c r="AM367" s="24" t="s">
        <v>2076</v>
      </c>
      <c r="AN367" s="24" t="s">
        <v>2076</v>
      </c>
      <c r="AO367" s="24">
        <v>120</v>
      </c>
      <c r="AP367" s="24" t="s">
        <v>2076</v>
      </c>
      <c r="AQ367" s="24" t="s">
        <v>2076</v>
      </c>
      <c r="AR367" s="24" t="s">
        <v>2076</v>
      </c>
      <c r="AS367" s="24" t="s">
        <v>2076</v>
      </c>
      <c r="AT367" s="24" t="s">
        <v>2076</v>
      </c>
      <c r="AU367" s="24">
        <f>COUNTIF(Offers!$B$14:$B$2024,A367)</f>
        <v>1</v>
      </c>
      <c r="AV367" s="25">
        <f>_xlfn.MINIFS(Offers!$Q$14:$Q$2024,Offers!$B$14:$B$2024,A367)</f>
        <v>1257.99</v>
      </c>
      <c r="AW367" s="24">
        <f>COUNTIFS(Offers!$B$14:$B$2024,A367,Offers!$L$14:$L$2024,"&lt;&gt;New")</f>
        <v>0</v>
      </c>
    </row>
    <row r="368" spans="1:49" ht="15.75" customHeight="1" x14ac:dyDescent="0.35">
      <c r="A368" s="56" t="s">
        <v>4075</v>
      </c>
      <c r="B368" s="56" t="s">
        <v>518</v>
      </c>
      <c r="C368" s="56" t="s">
        <v>7</v>
      </c>
      <c r="D368" s="56" t="s">
        <v>391</v>
      </c>
      <c r="E368" s="57" t="s">
        <v>526</v>
      </c>
      <c r="F368" s="58">
        <v>1630.99</v>
      </c>
      <c r="G368" s="56" t="s">
        <v>4076</v>
      </c>
      <c r="H368" s="56" t="s">
        <v>53</v>
      </c>
      <c r="I368" s="56" t="s">
        <v>3479</v>
      </c>
      <c r="J368" s="56" t="s">
        <v>3439</v>
      </c>
      <c r="K368" s="56" t="s">
        <v>3440</v>
      </c>
      <c r="L368" s="56" t="s">
        <v>3425</v>
      </c>
      <c r="M368" s="56" t="s">
        <v>3457</v>
      </c>
      <c r="N368" s="56" t="s">
        <v>3442</v>
      </c>
      <c r="O368" s="56" t="s">
        <v>3443</v>
      </c>
      <c r="P368" s="56">
        <v>11</v>
      </c>
      <c r="Q368" s="59">
        <v>1646</v>
      </c>
      <c r="R368" s="56" t="s">
        <v>4077</v>
      </c>
      <c r="S368" s="56" t="s">
        <v>3566</v>
      </c>
      <c r="T368" t="s">
        <v>2080</v>
      </c>
      <c r="U368">
        <v>45</v>
      </c>
      <c r="V368" s="49">
        <v>1798.99</v>
      </c>
      <c r="W368" t="s">
        <v>2101</v>
      </c>
      <c r="X368">
        <v>16</v>
      </c>
      <c r="Y368">
        <v>1024</v>
      </c>
      <c r="Z368">
        <v>15.6</v>
      </c>
      <c r="AA368" t="s">
        <v>3446</v>
      </c>
      <c r="AB368" s="24" t="s">
        <v>4078</v>
      </c>
      <c r="AC368" s="24" t="s">
        <v>4079</v>
      </c>
      <c r="AD368" s="24" t="s">
        <v>3476</v>
      </c>
      <c r="AE368" s="24" t="s">
        <v>2085</v>
      </c>
      <c r="AF368" s="53" t="s">
        <v>2026</v>
      </c>
      <c r="AG368" s="24" t="s">
        <v>3435</v>
      </c>
      <c r="AH368" s="25">
        <v>1805.99</v>
      </c>
      <c r="AI368" s="24" t="s">
        <v>2087</v>
      </c>
      <c r="AJ368" s="24" t="s">
        <v>2076</v>
      </c>
      <c r="AK368" s="24" t="s">
        <v>2076</v>
      </c>
      <c r="AL368" s="24" t="s">
        <v>2076</v>
      </c>
      <c r="AM368" s="24" t="s">
        <v>2076</v>
      </c>
      <c r="AN368" s="24" t="s">
        <v>2076</v>
      </c>
      <c r="AO368" s="24">
        <v>60</v>
      </c>
      <c r="AP368" s="24" t="s">
        <v>2076</v>
      </c>
      <c r="AQ368" s="24" t="s">
        <v>2076</v>
      </c>
      <c r="AR368" s="24" t="s">
        <v>2076</v>
      </c>
      <c r="AS368" s="24" t="s">
        <v>2076</v>
      </c>
      <c r="AT368" s="24" t="s">
        <v>2076</v>
      </c>
      <c r="AU368" s="24">
        <f>COUNTIF(Offers!$B$14:$B$2024,A368)</f>
        <v>1</v>
      </c>
      <c r="AV368" s="25">
        <f>_xlfn.MINIFS(Offers!$Q$14:$Q$2024,Offers!$B$14:$B$2024,A368)</f>
        <v>1630.99</v>
      </c>
      <c r="AW368" s="24">
        <f>COUNTIFS(Offers!$B$14:$B$2024,A368,Offers!$L$14:$L$2024,"&lt;&gt;New")</f>
        <v>0</v>
      </c>
    </row>
    <row r="369" spans="1:49" ht="15.75" customHeight="1" x14ac:dyDescent="0.35">
      <c r="A369" s="56" t="s">
        <v>4080</v>
      </c>
      <c r="B369" s="56" t="s">
        <v>518</v>
      </c>
      <c r="C369" s="56" t="s">
        <v>7</v>
      </c>
      <c r="D369" s="56" t="s">
        <v>391</v>
      </c>
      <c r="E369" s="57" t="s">
        <v>527</v>
      </c>
      <c r="F369" s="58">
        <v>1876.99</v>
      </c>
      <c r="G369" s="56" t="s">
        <v>4081</v>
      </c>
      <c r="H369" s="56" t="s">
        <v>53</v>
      </c>
      <c r="I369" s="56" t="s">
        <v>3438</v>
      </c>
      <c r="J369" s="56" t="s">
        <v>3468</v>
      </c>
      <c r="K369" s="56" t="s">
        <v>3489</v>
      </c>
      <c r="L369" s="56" t="s">
        <v>3598</v>
      </c>
      <c r="M369" s="56" t="s">
        <v>3532</v>
      </c>
      <c r="N369" s="56" t="s">
        <v>3533</v>
      </c>
      <c r="O369" s="56" t="s">
        <v>3443</v>
      </c>
      <c r="P369" s="56">
        <v>4</v>
      </c>
      <c r="Q369" s="59">
        <v>2160</v>
      </c>
      <c r="R369" s="56" t="s">
        <v>4082</v>
      </c>
      <c r="S369" s="56" t="s">
        <v>3600</v>
      </c>
      <c r="T369" t="s">
        <v>2080</v>
      </c>
      <c r="U369">
        <v>45</v>
      </c>
      <c r="V369" s="49">
        <v>1978.99</v>
      </c>
      <c r="W369" t="s">
        <v>2101</v>
      </c>
      <c r="X369">
        <v>32</v>
      </c>
      <c r="Y369">
        <v>1024</v>
      </c>
      <c r="Z369">
        <v>15.6</v>
      </c>
      <c r="AA369" t="s">
        <v>3446</v>
      </c>
      <c r="AB369" s="24" t="s">
        <v>4083</v>
      </c>
      <c r="AC369" s="24" t="s">
        <v>4084</v>
      </c>
      <c r="AD369" s="24" t="s">
        <v>4085</v>
      </c>
      <c r="AE369" s="24" t="s">
        <v>2105</v>
      </c>
      <c r="AF369" s="51" t="s">
        <v>2025</v>
      </c>
      <c r="AG369" s="24" t="s">
        <v>3435</v>
      </c>
      <c r="AH369" s="25">
        <v>2034.99</v>
      </c>
      <c r="AI369" s="24" t="s">
        <v>2087</v>
      </c>
      <c r="AJ369" s="24" t="s">
        <v>2076</v>
      </c>
      <c r="AK369" s="24" t="s">
        <v>2076</v>
      </c>
      <c r="AL369" s="24" t="s">
        <v>2076</v>
      </c>
      <c r="AM369" s="24" t="s">
        <v>2076</v>
      </c>
      <c r="AN369" s="24" t="s">
        <v>2076</v>
      </c>
      <c r="AO369" s="24">
        <v>240</v>
      </c>
      <c r="AP369" s="24" t="s">
        <v>2076</v>
      </c>
      <c r="AQ369" s="24" t="s">
        <v>2076</v>
      </c>
      <c r="AR369" s="24" t="s">
        <v>2076</v>
      </c>
      <c r="AS369" s="24" t="s">
        <v>2076</v>
      </c>
      <c r="AT369" s="24" t="s">
        <v>2076</v>
      </c>
      <c r="AU369" s="24">
        <f>COUNTIF(Offers!$B$14:$B$2024,A369)</f>
        <v>1</v>
      </c>
      <c r="AV369" s="25">
        <f>_xlfn.MINIFS(Offers!$Q$14:$Q$2024,Offers!$B$14:$B$2024,A369)</f>
        <v>1876.99</v>
      </c>
      <c r="AW369" s="24">
        <f>COUNTIFS(Offers!$B$14:$B$2024,A369,Offers!$L$14:$L$2024,"&lt;&gt;New")</f>
        <v>0</v>
      </c>
    </row>
    <row r="370" spans="1:49" ht="15.75" customHeight="1" x14ac:dyDescent="0.35">
      <c r="A370" s="56" t="s">
        <v>4086</v>
      </c>
      <c r="B370" s="56" t="s">
        <v>518</v>
      </c>
      <c r="C370" s="56" t="s">
        <v>7</v>
      </c>
      <c r="D370" s="56" t="s">
        <v>391</v>
      </c>
      <c r="E370" s="57" t="s">
        <v>528</v>
      </c>
      <c r="F370" s="58">
        <v>2083.9899999999998</v>
      </c>
      <c r="G370" s="56" t="s">
        <v>4087</v>
      </c>
      <c r="H370" s="56" t="s">
        <v>3452</v>
      </c>
      <c r="I370" s="56" t="s">
        <v>3498</v>
      </c>
      <c r="J370" s="56" t="s">
        <v>3468</v>
      </c>
      <c r="K370" s="56" t="s">
        <v>3499</v>
      </c>
      <c r="L370" s="56" t="s">
        <v>3425</v>
      </c>
      <c r="M370" s="56" t="s">
        <v>3457</v>
      </c>
      <c r="N370" s="56" t="s">
        <v>3427</v>
      </c>
      <c r="O370" s="56" t="s">
        <v>3459</v>
      </c>
      <c r="P370" s="56">
        <v>8</v>
      </c>
      <c r="Q370" s="59">
        <v>2692</v>
      </c>
      <c r="R370" s="56" t="s">
        <v>4088</v>
      </c>
      <c r="S370" s="56" t="s">
        <v>3501</v>
      </c>
      <c r="T370" t="s">
        <v>2080</v>
      </c>
      <c r="U370">
        <v>45</v>
      </c>
      <c r="V370" s="49">
        <v>2154.9899999999998</v>
      </c>
      <c r="W370" t="s">
        <v>2117</v>
      </c>
      <c r="X370">
        <v>32</v>
      </c>
      <c r="Y370">
        <v>2048</v>
      </c>
      <c r="Z370">
        <v>16</v>
      </c>
      <c r="AA370" t="s">
        <v>3446</v>
      </c>
      <c r="AB370" s="24" t="s">
        <v>4089</v>
      </c>
      <c r="AC370" s="24" t="s">
        <v>4090</v>
      </c>
      <c r="AD370" s="24" t="s">
        <v>3495</v>
      </c>
      <c r="AE370" s="24" t="s">
        <v>2085</v>
      </c>
      <c r="AF370" s="53" t="s">
        <v>2026</v>
      </c>
      <c r="AG370" s="24" t="s">
        <v>3435</v>
      </c>
      <c r="AH370" s="25">
        <v>2154.9899999999998</v>
      </c>
      <c r="AI370" s="24" t="s">
        <v>2087</v>
      </c>
      <c r="AJ370" s="24" t="s">
        <v>2076</v>
      </c>
      <c r="AK370" s="24" t="s">
        <v>2076</v>
      </c>
      <c r="AL370" s="24" t="s">
        <v>2076</v>
      </c>
      <c r="AM370" s="24" t="s">
        <v>2076</v>
      </c>
      <c r="AN370" s="24" t="s">
        <v>2076</v>
      </c>
      <c r="AO370" s="24">
        <v>60</v>
      </c>
      <c r="AP370" s="24" t="s">
        <v>2076</v>
      </c>
      <c r="AQ370" s="24" t="s">
        <v>2076</v>
      </c>
      <c r="AR370" s="24" t="s">
        <v>2076</v>
      </c>
      <c r="AS370" s="24" t="s">
        <v>2076</v>
      </c>
      <c r="AT370" s="24" t="s">
        <v>2076</v>
      </c>
      <c r="AU370" s="24">
        <f>COUNTIF(Offers!$B$14:$B$2024,A370)</f>
        <v>1</v>
      </c>
      <c r="AV370" s="25">
        <f>_xlfn.MINIFS(Offers!$Q$14:$Q$2024,Offers!$B$14:$B$2024,A370)</f>
        <v>2083.9899999999998</v>
      </c>
      <c r="AW370" s="24">
        <f>COUNTIFS(Offers!$B$14:$B$2024,A370,Offers!$L$14:$L$2024,"&lt;&gt;New")</f>
        <v>0</v>
      </c>
    </row>
    <row r="371" spans="1:49" ht="15.75" customHeight="1" x14ac:dyDescent="0.35">
      <c r="A371" s="56" t="s">
        <v>4091</v>
      </c>
      <c r="B371" s="56" t="s">
        <v>518</v>
      </c>
      <c r="C371" s="56" t="s">
        <v>7</v>
      </c>
      <c r="D371" s="56" t="s">
        <v>391</v>
      </c>
      <c r="E371" s="57" t="s">
        <v>529</v>
      </c>
      <c r="F371" s="58">
        <v>2639.99</v>
      </c>
      <c r="G371" s="56" t="s">
        <v>4092</v>
      </c>
      <c r="H371" s="56" t="s">
        <v>53</v>
      </c>
      <c r="I371" s="56" t="s">
        <v>3438</v>
      </c>
      <c r="J371" s="56" t="s">
        <v>3629</v>
      </c>
      <c r="K371" s="56" t="s">
        <v>3530</v>
      </c>
      <c r="L371" s="56" t="s">
        <v>3598</v>
      </c>
      <c r="M371" s="56" t="s">
        <v>3532</v>
      </c>
      <c r="N371" s="56" t="s">
        <v>3630</v>
      </c>
      <c r="O371" s="56" t="s">
        <v>3443</v>
      </c>
      <c r="P371" s="56">
        <v>3</v>
      </c>
      <c r="Q371" s="59">
        <v>2969</v>
      </c>
      <c r="R371" s="56" t="s">
        <v>4093</v>
      </c>
      <c r="S371" s="56" t="s">
        <v>3535</v>
      </c>
      <c r="T371" t="s">
        <v>2080</v>
      </c>
      <c r="U371">
        <v>45</v>
      </c>
      <c r="V371" s="49">
        <v>2933.99</v>
      </c>
      <c r="W371" t="s">
        <v>2655</v>
      </c>
      <c r="X371">
        <v>32</v>
      </c>
      <c r="Y371">
        <v>2048</v>
      </c>
      <c r="Z371">
        <v>17.3</v>
      </c>
      <c r="AA371" t="s">
        <v>3446</v>
      </c>
      <c r="AB371" s="24" t="s">
        <v>4062</v>
      </c>
      <c r="AC371" s="24" t="s">
        <v>3881</v>
      </c>
      <c r="AD371" s="24" t="s">
        <v>3593</v>
      </c>
      <c r="AE371" s="24" t="s">
        <v>2085</v>
      </c>
      <c r="AF371" s="53" t="s">
        <v>2026</v>
      </c>
      <c r="AG371" s="24" t="s">
        <v>3435</v>
      </c>
      <c r="AH371" s="25">
        <v>2933.99</v>
      </c>
      <c r="AI371" s="24" t="s">
        <v>2087</v>
      </c>
      <c r="AJ371" s="24" t="s">
        <v>2076</v>
      </c>
      <c r="AK371" s="24" t="s">
        <v>2076</v>
      </c>
      <c r="AL371" s="24" t="s">
        <v>2076</v>
      </c>
      <c r="AM371" s="24" t="s">
        <v>2076</v>
      </c>
      <c r="AN371" s="24" t="s">
        <v>2076</v>
      </c>
      <c r="AO371" s="24">
        <v>240</v>
      </c>
      <c r="AP371" s="24" t="s">
        <v>2076</v>
      </c>
      <c r="AQ371" s="24" t="s">
        <v>2076</v>
      </c>
      <c r="AR371" s="24" t="s">
        <v>2076</v>
      </c>
      <c r="AS371" s="24" t="s">
        <v>2076</v>
      </c>
      <c r="AT371" s="24" t="s">
        <v>2076</v>
      </c>
      <c r="AU371" s="24">
        <f>COUNTIF(Offers!$B$14:$B$2024,A371)</f>
        <v>1</v>
      </c>
      <c r="AV371" s="25">
        <f>_xlfn.MINIFS(Offers!$Q$14:$Q$2024,Offers!$B$14:$B$2024,A371)</f>
        <v>2639.99</v>
      </c>
      <c r="AW371" s="24">
        <f>COUNTIFS(Offers!$B$14:$B$2024,A371,Offers!$L$14:$L$2024,"&lt;&gt;New")</f>
        <v>0</v>
      </c>
    </row>
    <row r="372" spans="1:49" ht="15.75" customHeight="1" x14ac:dyDescent="0.35">
      <c r="A372" s="56" t="s">
        <v>4094</v>
      </c>
      <c r="B372" s="56" t="s">
        <v>518</v>
      </c>
      <c r="C372" s="56" t="s">
        <v>7</v>
      </c>
      <c r="D372" s="56" t="s">
        <v>391</v>
      </c>
      <c r="E372" s="57" t="s">
        <v>530</v>
      </c>
      <c r="F372" s="58">
        <v>3844.99</v>
      </c>
      <c r="G372" s="56" t="s">
        <v>4095</v>
      </c>
      <c r="H372" s="56" t="s">
        <v>3517</v>
      </c>
      <c r="I372" s="56" t="s">
        <v>3518</v>
      </c>
      <c r="J372" s="56" t="s">
        <v>3572</v>
      </c>
      <c r="K372" s="56" t="s">
        <v>3573</v>
      </c>
      <c r="L372" s="56" t="s">
        <v>3521</v>
      </c>
      <c r="M372" s="56" t="s">
        <v>3441</v>
      </c>
      <c r="N372" s="56" t="s">
        <v>3711</v>
      </c>
      <c r="O372" s="56" t="s">
        <v>3459</v>
      </c>
      <c r="P372" s="56">
        <v>11</v>
      </c>
      <c r="Q372" s="59">
        <v>2755</v>
      </c>
      <c r="R372" s="56" t="s">
        <v>4096</v>
      </c>
      <c r="S372" s="56" t="s">
        <v>3524</v>
      </c>
      <c r="T372" t="s">
        <v>2080</v>
      </c>
      <c r="U372">
        <v>45</v>
      </c>
      <c r="V372" s="49">
        <v>4049.99</v>
      </c>
      <c r="W372" t="s">
        <v>2273</v>
      </c>
      <c r="X372">
        <v>64</v>
      </c>
      <c r="Y372">
        <v>4096</v>
      </c>
      <c r="Z372">
        <v>17.3</v>
      </c>
      <c r="AA372" t="s">
        <v>3431</v>
      </c>
      <c r="AB372" s="24" t="s">
        <v>4057</v>
      </c>
      <c r="AC372" s="24" t="s">
        <v>4097</v>
      </c>
      <c r="AD372" s="24" t="s">
        <v>4098</v>
      </c>
      <c r="AE372" s="24" t="s">
        <v>2105</v>
      </c>
      <c r="AF372" s="54" t="s">
        <v>2027</v>
      </c>
      <c r="AG372" s="24" t="s">
        <v>3435</v>
      </c>
      <c r="AH372" s="25">
        <v>4049.99</v>
      </c>
      <c r="AI372" s="24" t="s">
        <v>2087</v>
      </c>
      <c r="AJ372" s="24" t="s">
        <v>2076</v>
      </c>
      <c r="AK372" s="24" t="s">
        <v>2076</v>
      </c>
      <c r="AL372" s="24" t="s">
        <v>2076</v>
      </c>
      <c r="AM372" s="24" t="s">
        <v>2076</v>
      </c>
      <c r="AN372" s="24" t="s">
        <v>2076</v>
      </c>
      <c r="AO372" s="24">
        <v>60</v>
      </c>
      <c r="AP372" s="24" t="s">
        <v>2076</v>
      </c>
      <c r="AQ372" s="24" t="s">
        <v>2076</v>
      </c>
      <c r="AR372" s="24" t="s">
        <v>2076</v>
      </c>
      <c r="AS372" s="24" t="s">
        <v>2076</v>
      </c>
      <c r="AT372" s="24" t="s">
        <v>2076</v>
      </c>
      <c r="AU372" s="24">
        <f>COUNTIF(Offers!$B$14:$B$2024,A372)</f>
        <v>1</v>
      </c>
      <c r="AV372" s="25">
        <f>_xlfn.MINIFS(Offers!$Q$14:$Q$2024,Offers!$B$14:$B$2024,A372)</f>
        <v>3844.99</v>
      </c>
      <c r="AW372" s="24">
        <f>COUNTIFS(Offers!$B$14:$B$2024,A372,Offers!$L$14:$L$2024,"&lt;&gt;New")</f>
        <v>0</v>
      </c>
    </row>
    <row r="373" spans="1:49" ht="15.75" customHeight="1" x14ac:dyDescent="0.35">
      <c r="A373" s="56" t="s">
        <v>4099</v>
      </c>
      <c r="B373" s="56" t="s">
        <v>531</v>
      </c>
      <c r="C373" s="56" t="s">
        <v>7</v>
      </c>
      <c r="D373" s="56" t="s">
        <v>391</v>
      </c>
      <c r="E373" s="57" t="s">
        <v>533</v>
      </c>
      <c r="F373" s="58">
        <v>446.99</v>
      </c>
      <c r="G373" s="56" t="s">
        <v>4100</v>
      </c>
      <c r="H373" s="56" t="s">
        <v>53</v>
      </c>
      <c r="I373" s="56" t="s">
        <v>3596</v>
      </c>
      <c r="J373" s="56" t="s">
        <v>3423</v>
      </c>
      <c r="K373" s="56" t="s">
        <v>3424</v>
      </c>
      <c r="L373" s="56" t="s">
        <v>3425</v>
      </c>
      <c r="M373" s="56" t="s">
        <v>3426</v>
      </c>
      <c r="N373" s="56" t="s">
        <v>3427</v>
      </c>
      <c r="O373" s="56" t="s">
        <v>3428</v>
      </c>
      <c r="P373" s="56">
        <v>9</v>
      </c>
      <c r="Q373" s="59">
        <v>1392</v>
      </c>
      <c r="R373" s="56" t="s">
        <v>4101</v>
      </c>
      <c r="S373" s="56" t="s">
        <v>3430</v>
      </c>
      <c r="T373" t="s">
        <v>2080</v>
      </c>
      <c r="U373">
        <v>15</v>
      </c>
      <c r="V373" s="49">
        <v>499.99</v>
      </c>
      <c r="W373" t="s">
        <v>2504</v>
      </c>
      <c r="X373">
        <v>8</v>
      </c>
      <c r="Y373">
        <v>128</v>
      </c>
      <c r="Z373">
        <v>14</v>
      </c>
      <c r="AA373" t="s">
        <v>3446</v>
      </c>
      <c r="AB373" s="24" t="s">
        <v>4102</v>
      </c>
      <c r="AC373" s="24" t="s">
        <v>4103</v>
      </c>
      <c r="AD373" s="24" t="s">
        <v>4104</v>
      </c>
      <c r="AE373" s="24" t="s">
        <v>2085</v>
      </c>
      <c r="AF373" s="55" t="s">
        <v>2023</v>
      </c>
      <c r="AG373" s="24" t="s">
        <v>3435</v>
      </c>
      <c r="AH373" s="25">
        <v>518.99</v>
      </c>
      <c r="AI373" s="24" t="s">
        <v>2087</v>
      </c>
      <c r="AJ373" s="24" t="s">
        <v>2076</v>
      </c>
      <c r="AK373" s="24" t="s">
        <v>2076</v>
      </c>
      <c r="AL373" s="24" t="s">
        <v>2076</v>
      </c>
      <c r="AM373" s="24" t="s">
        <v>2076</v>
      </c>
      <c r="AN373" s="24" t="s">
        <v>2076</v>
      </c>
      <c r="AO373" s="24">
        <v>60</v>
      </c>
      <c r="AP373" s="24" t="s">
        <v>2076</v>
      </c>
      <c r="AQ373" s="24" t="s">
        <v>2076</v>
      </c>
      <c r="AR373" s="24" t="s">
        <v>2076</v>
      </c>
      <c r="AS373" s="24" t="s">
        <v>2076</v>
      </c>
      <c r="AT373" s="24" t="s">
        <v>2076</v>
      </c>
      <c r="AU373" s="24">
        <f>COUNTIF(Offers!$B$14:$B$2024,A373)</f>
        <v>1</v>
      </c>
      <c r="AV373" s="25">
        <f>_xlfn.MINIFS(Offers!$Q$14:$Q$2024,Offers!$B$14:$B$2024,A373)</f>
        <v>446.99</v>
      </c>
      <c r="AW373" s="24">
        <f>COUNTIFS(Offers!$B$14:$B$2024,A373,Offers!$L$14:$L$2024,"&lt;&gt;New")</f>
        <v>0</v>
      </c>
    </row>
    <row r="374" spans="1:49" ht="15.75" customHeight="1" x14ac:dyDescent="0.35">
      <c r="A374" s="56" t="s">
        <v>4105</v>
      </c>
      <c r="B374" s="56" t="s">
        <v>531</v>
      </c>
      <c r="C374" s="56" t="s">
        <v>7</v>
      </c>
      <c r="D374" s="56" t="s">
        <v>391</v>
      </c>
      <c r="E374" s="57" t="s">
        <v>534</v>
      </c>
      <c r="F374" s="58">
        <v>593.99</v>
      </c>
      <c r="G374" s="56" t="s">
        <v>4106</v>
      </c>
      <c r="H374" s="56" t="s">
        <v>1345</v>
      </c>
      <c r="I374" s="56" t="s">
        <v>3438</v>
      </c>
      <c r="J374" s="56" t="s">
        <v>3454</v>
      </c>
      <c r="K374" s="56" t="s">
        <v>3455</v>
      </c>
      <c r="L374" s="56" t="s">
        <v>3425</v>
      </c>
      <c r="M374" s="56" t="s">
        <v>3441</v>
      </c>
      <c r="N374" s="56" t="s">
        <v>3458</v>
      </c>
      <c r="O374" s="56" t="s">
        <v>3443</v>
      </c>
      <c r="P374" s="56">
        <v>8</v>
      </c>
      <c r="Q374" s="59">
        <v>1708</v>
      </c>
      <c r="R374" s="56" t="s">
        <v>4107</v>
      </c>
      <c r="S374" s="56" t="s">
        <v>3445</v>
      </c>
      <c r="T374" t="s">
        <v>2080</v>
      </c>
      <c r="U374">
        <v>15</v>
      </c>
      <c r="V374" s="49">
        <v>641.99</v>
      </c>
      <c r="W374" t="s">
        <v>2609</v>
      </c>
      <c r="X374">
        <v>16</v>
      </c>
      <c r="Y374">
        <v>512</v>
      </c>
      <c r="Z374">
        <v>15.6</v>
      </c>
      <c r="AA374" t="s">
        <v>3446</v>
      </c>
      <c r="AB374" s="24" t="s">
        <v>4108</v>
      </c>
      <c r="AC374" s="24" t="s">
        <v>4109</v>
      </c>
      <c r="AD374" s="24" t="s">
        <v>3464</v>
      </c>
      <c r="AE374" s="24" t="s">
        <v>2105</v>
      </c>
      <c r="AF374" s="55" t="s">
        <v>2023</v>
      </c>
      <c r="AG374" s="24" t="s">
        <v>3435</v>
      </c>
      <c r="AH374" s="25">
        <v>642.99</v>
      </c>
      <c r="AI374" s="24" t="s">
        <v>2087</v>
      </c>
      <c r="AJ374" s="24" t="s">
        <v>2076</v>
      </c>
      <c r="AK374" s="24" t="s">
        <v>2076</v>
      </c>
      <c r="AL374" s="24" t="s">
        <v>2076</v>
      </c>
      <c r="AM374" s="24" t="s">
        <v>2076</v>
      </c>
      <c r="AN374" s="24" t="s">
        <v>2076</v>
      </c>
      <c r="AO374" s="24">
        <v>60</v>
      </c>
      <c r="AP374" s="24" t="s">
        <v>2076</v>
      </c>
      <c r="AQ374" s="24" t="s">
        <v>2076</v>
      </c>
      <c r="AR374" s="24" t="s">
        <v>2076</v>
      </c>
      <c r="AS374" s="24" t="s">
        <v>2076</v>
      </c>
      <c r="AT374" s="24" t="s">
        <v>2076</v>
      </c>
      <c r="AU374" s="24">
        <f>COUNTIF(Offers!$B$14:$B$2024,A374)</f>
        <v>4</v>
      </c>
      <c r="AV374" s="25">
        <f>_xlfn.MINIFS(Offers!$Q$14:$Q$2024,Offers!$B$14:$B$2024,A374)</f>
        <v>361.99</v>
      </c>
      <c r="AW374" s="24">
        <f>COUNTIFS(Offers!$B$14:$B$2024,A374,Offers!$L$14:$L$2024,"&lt;&gt;New")</f>
        <v>3</v>
      </c>
    </row>
    <row r="375" spans="1:49" ht="15.75" customHeight="1" x14ac:dyDescent="0.35">
      <c r="A375" s="56" t="s">
        <v>4110</v>
      </c>
      <c r="B375" s="56" t="s">
        <v>531</v>
      </c>
      <c r="C375" s="56" t="s">
        <v>7</v>
      </c>
      <c r="D375" s="56" t="s">
        <v>391</v>
      </c>
      <c r="E375" s="57" t="s">
        <v>535</v>
      </c>
      <c r="F375" s="58">
        <v>645.99</v>
      </c>
      <c r="G375" s="56" t="s">
        <v>4111</v>
      </c>
      <c r="H375" s="56" t="s">
        <v>53</v>
      </c>
      <c r="I375" s="56" t="s">
        <v>3467</v>
      </c>
      <c r="J375" s="56" t="s">
        <v>3454</v>
      </c>
      <c r="K375" s="56" t="s">
        <v>3455</v>
      </c>
      <c r="L375" s="56" t="s">
        <v>3425</v>
      </c>
      <c r="M375" s="56" t="s">
        <v>3441</v>
      </c>
      <c r="N375" s="56" t="s">
        <v>3458</v>
      </c>
      <c r="O375" s="56" t="s">
        <v>3443</v>
      </c>
      <c r="P375" s="56">
        <v>12</v>
      </c>
      <c r="Q375" s="59">
        <v>1598</v>
      </c>
      <c r="R375" s="56" t="s">
        <v>4112</v>
      </c>
      <c r="S375" s="56" t="s">
        <v>3552</v>
      </c>
      <c r="T375" t="s">
        <v>2116</v>
      </c>
      <c r="U375">
        <v>15</v>
      </c>
      <c r="V375" s="49">
        <v>706.99</v>
      </c>
      <c r="W375" t="s">
        <v>2471</v>
      </c>
      <c r="X375">
        <v>16</v>
      </c>
      <c r="Y375">
        <v>512</v>
      </c>
      <c r="Z375">
        <v>14</v>
      </c>
      <c r="AA375" t="s">
        <v>3446</v>
      </c>
      <c r="AB375" s="24" t="s">
        <v>4113</v>
      </c>
      <c r="AC375" s="24" t="s">
        <v>4114</v>
      </c>
      <c r="AD375" s="24" t="s">
        <v>4115</v>
      </c>
      <c r="AE375" s="24" t="s">
        <v>2105</v>
      </c>
      <c r="AF375" s="52" t="s">
        <v>2024</v>
      </c>
      <c r="AG375" s="24" t="s">
        <v>3435</v>
      </c>
      <c r="AH375" s="25">
        <v>706.99</v>
      </c>
      <c r="AI375" s="24" t="s">
        <v>2087</v>
      </c>
      <c r="AJ375" s="24" t="s">
        <v>2076</v>
      </c>
      <c r="AK375" s="24" t="s">
        <v>2076</v>
      </c>
      <c r="AL375" s="24" t="s">
        <v>2076</v>
      </c>
      <c r="AM375" s="24" t="s">
        <v>2076</v>
      </c>
      <c r="AN375" s="24" t="s">
        <v>2076</v>
      </c>
      <c r="AO375" s="24">
        <v>60</v>
      </c>
      <c r="AP375" s="24" t="s">
        <v>2076</v>
      </c>
      <c r="AQ375" s="24" t="s">
        <v>2076</v>
      </c>
      <c r="AR375" s="24" t="s">
        <v>2076</v>
      </c>
      <c r="AS375" s="24" t="s">
        <v>2076</v>
      </c>
      <c r="AT375" s="24" t="s">
        <v>2076</v>
      </c>
      <c r="AU375" s="24">
        <f>COUNTIF(Offers!$B$14:$B$2024,A375)</f>
        <v>1</v>
      </c>
      <c r="AV375" s="25">
        <f>_xlfn.MINIFS(Offers!$Q$14:$Q$2024,Offers!$B$14:$B$2024,A375)</f>
        <v>645.99</v>
      </c>
      <c r="AW375" s="24">
        <f>COUNTIFS(Offers!$B$14:$B$2024,A375,Offers!$L$14:$L$2024,"&lt;&gt;New")</f>
        <v>0</v>
      </c>
    </row>
    <row r="376" spans="1:49" ht="15.75" customHeight="1" x14ac:dyDescent="0.35">
      <c r="A376" s="56" t="s">
        <v>4116</v>
      </c>
      <c r="B376" s="56" t="s">
        <v>531</v>
      </c>
      <c r="C376" s="56" t="s">
        <v>7</v>
      </c>
      <c r="D376" s="56" t="s">
        <v>391</v>
      </c>
      <c r="E376" s="57" t="s">
        <v>536</v>
      </c>
      <c r="F376" s="58">
        <v>1655.99</v>
      </c>
      <c r="G376" s="56" t="s">
        <v>4117</v>
      </c>
      <c r="H376" s="56" t="s">
        <v>3452</v>
      </c>
      <c r="I376" s="56" t="s">
        <v>3923</v>
      </c>
      <c r="J376" s="56" t="s">
        <v>3519</v>
      </c>
      <c r="K376" s="56" t="s">
        <v>3520</v>
      </c>
      <c r="L376" s="56" t="s">
        <v>3574</v>
      </c>
      <c r="M376" s="56" t="s">
        <v>3471</v>
      </c>
      <c r="N376" s="56" t="s">
        <v>3589</v>
      </c>
      <c r="O376" s="56" t="s">
        <v>3459</v>
      </c>
      <c r="P376" s="56">
        <v>18</v>
      </c>
      <c r="Q376" s="59">
        <v>1345</v>
      </c>
      <c r="R376" s="56" t="s">
        <v>4118</v>
      </c>
      <c r="S376" s="56" t="s">
        <v>3461</v>
      </c>
      <c r="T376" t="s">
        <v>2080</v>
      </c>
      <c r="U376">
        <v>15</v>
      </c>
      <c r="V376" s="49">
        <v>1751.99</v>
      </c>
      <c r="W376" t="s">
        <v>2081</v>
      </c>
      <c r="X376">
        <v>16</v>
      </c>
      <c r="Y376">
        <v>1024</v>
      </c>
      <c r="Z376">
        <v>14</v>
      </c>
      <c r="AA376" t="s">
        <v>3446</v>
      </c>
      <c r="AB376" s="24" t="s">
        <v>4113</v>
      </c>
      <c r="AC376" s="24" t="s">
        <v>4119</v>
      </c>
      <c r="AD376" s="24" t="s">
        <v>3626</v>
      </c>
      <c r="AE376" s="24" t="s">
        <v>2105</v>
      </c>
      <c r="AF376" s="53" t="s">
        <v>2026</v>
      </c>
      <c r="AG376" s="24" t="s">
        <v>3435</v>
      </c>
      <c r="AH376" s="25">
        <v>1783.99</v>
      </c>
      <c r="AI376" s="24" t="s">
        <v>2087</v>
      </c>
      <c r="AJ376" s="24" t="s">
        <v>2076</v>
      </c>
      <c r="AK376" s="24" t="s">
        <v>2076</v>
      </c>
      <c r="AL376" s="24" t="s">
        <v>2076</v>
      </c>
      <c r="AM376" s="24" t="s">
        <v>2076</v>
      </c>
      <c r="AN376" s="24" t="s">
        <v>2076</v>
      </c>
      <c r="AO376" s="24">
        <v>60</v>
      </c>
      <c r="AP376" s="24" t="s">
        <v>2076</v>
      </c>
      <c r="AQ376" s="24" t="s">
        <v>2076</v>
      </c>
      <c r="AR376" s="24" t="s">
        <v>2076</v>
      </c>
      <c r="AS376" s="24" t="s">
        <v>2076</v>
      </c>
      <c r="AT376" s="24" t="s">
        <v>2076</v>
      </c>
      <c r="AU376" s="24">
        <f>COUNTIF(Offers!$B$14:$B$2024,A376)</f>
        <v>1</v>
      </c>
      <c r="AV376" s="25">
        <f>_xlfn.MINIFS(Offers!$Q$14:$Q$2024,Offers!$B$14:$B$2024,A376)</f>
        <v>1655.99</v>
      </c>
      <c r="AW376" s="24">
        <f>COUNTIFS(Offers!$B$14:$B$2024,A376,Offers!$L$14:$L$2024,"&lt;&gt;New")</f>
        <v>0</v>
      </c>
    </row>
    <row r="377" spans="1:49" ht="15.75" customHeight="1" x14ac:dyDescent="0.35">
      <c r="A377" s="56" t="s">
        <v>4120</v>
      </c>
      <c r="B377" s="56" t="s">
        <v>531</v>
      </c>
      <c r="C377" s="56" t="s">
        <v>7</v>
      </c>
      <c r="D377" s="56" t="s">
        <v>391</v>
      </c>
      <c r="E377" s="57" t="s">
        <v>537</v>
      </c>
      <c r="F377" s="58">
        <v>1713.99</v>
      </c>
      <c r="G377" s="56" t="s">
        <v>4121</v>
      </c>
      <c r="H377" s="56" t="s">
        <v>53</v>
      </c>
      <c r="I377" s="56" t="s">
        <v>3596</v>
      </c>
      <c r="J377" s="56" t="s">
        <v>3488</v>
      </c>
      <c r="K377" s="56" t="s">
        <v>3597</v>
      </c>
      <c r="L377" s="56" t="s">
        <v>3598</v>
      </c>
      <c r="M377" s="56" t="s">
        <v>3532</v>
      </c>
      <c r="N377" s="56" t="s">
        <v>3533</v>
      </c>
      <c r="O377" s="56" t="s">
        <v>3443</v>
      </c>
      <c r="P377" s="56">
        <v>4</v>
      </c>
      <c r="Q377" s="59">
        <v>2824</v>
      </c>
      <c r="R377" s="56" t="s">
        <v>4122</v>
      </c>
      <c r="S377" s="56" t="s">
        <v>3535</v>
      </c>
      <c r="T377" t="s">
        <v>2116</v>
      </c>
      <c r="U377">
        <v>15</v>
      </c>
      <c r="V377" s="49">
        <v>1907.99</v>
      </c>
      <c r="W377" t="s">
        <v>2327</v>
      </c>
      <c r="X377">
        <v>32</v>
      </c>
      <c r="Y377">
        <v>1024</v>
      </c>
      <c r="Z377">
        <v>17.3</v>
      </c>
      <c r="AA377" t="s">
        <v>3446</v>
      </c>
      <c r="AB377" s="24" t="s">
        <v>4123</v>
      </c>
      <c r="AC377" s="24" t="s">
        <v>4124</v>
      </c>
      <c r="AD377" s="24" t="s">
        <v>3871</v>
      </c>
      <c r="AE377" s="24" t="s">
        <v>2105</v>
      </c>
      <c r="AF377" s="51" t="s">
        <v>2025</v>
      </c>
      <c r="AG377" s="24" t="s">
        <v>3435</v>
      </c>
      <c r="AH377" s="25">
        <v>1961.99</v>
      </c>
      <c r="AI377" s="24" t="s">
        <v>2087</v>
      </c>
      <c r="AJ377" s="24" t="s">
        <v>2076</v>
      </c>
      <c r="AK377" s="24" t="s">
        <v>2076</v>
      </c>
      <c r="AL377" s="24" t="s">
        <v>2076</v>
      </c>
      <c r="AM377" s="24" t="s">
        <v>2076</v>
      </c>
      <c r="AN377" s="24" t="s">
        <v>2076</v>
      </c>
      <c r="AO377" s="24">
        <v>240</v>
      </c>
      <c r="AP377" s="24" t="s">
        <v>2076</v>
      </c>
      <c r="AQ377" s="24" t="s">
        <v>2076</v>
      </c>
      <c r="AR377" s="24" t="s">
        <v>2076</v>
      </c>
      <c r="AS377" s="24" t="s">
        <v>2076</v>
      </c>
      <c r="AT377" s="24" t="s">
        <v>2076</v>
      </c>
      <c r="AU377" s="24">
        <f>COUNTIF(Offers!$B$14:$B$2024,A377)</f>
        <v>1</v>
      </c>
      <c r="AV377" s="25">
        <f>_xlfn.MINIFS(Offers!$Q$14:$Q$2024,Offers!$B$14:$B$2024,A377)</f>
        <v>1713.99</v>
      </c>
      <c r="AW377" s="24">
        <f>COUNTIFS(Offers!$B$14:$B$2024,A377,Offers!$L$14:$L$2024,"&lt;&gt;New")</f>
        <v>0</v>
      </c>
    </row>
    <row r="378" spans="1:49" ht="15.75" customHeight="1" x14ac:dyDescent="0.35">
      <c r="A378" s="56" t="s">
        <v>4125</v>
      </c>
      <c r="B378" s="56" t="s">
        <v>531</v>
      </c>
      <c r="C378" s="56" t="s">
        <v>7</v>
      </c>
      <c r="D378" s="56" t="s">
        <v>391</v>
      </c>
      <c r="E378" s="57" t="s">
        <v>538</v>
      </c>
      <c r="F378" s="58">
        <v>1794.99</v>
      </c>
      <c r="G378" s="56" t="s">
        <v>4126</v>
      </c>
      <c r="H378" s="56" t="s">
        <v>1345</v>
      </c>
      <c r="I378" s="56" t="s">
        <v>3438</v>
      </c>
      <c r="J378" s="56" t="s">
        <v>3557</v>
      </c>
      <c r="K378" s="56" t="s">
        <v>3558</v>
      </c>
      <c r="L378" s="56" t="s">
        <v>3480</v>
      </c>
      <c r="M378" s="56" t="s">
        <v>3471</v>
      </c>
      <c r="N378" s="56" t="s">
        <v>3442</v>
      </c>
      <c r="O378" s="56" t="s">
        <v>3443</v>
      </c>
      <c r="P378" s="56">
        <v>14</v>
      </c>
      <c r="Q378" s="59">
        <v>1191</v>
      </c>
      <c r="R378" s="56" t="s">
        <v>4127</v>
      </c>
      <c r="S378" s="56" t="s">
        <v>3482</v>
      </c>
      <c r="T378" t="s">
        <v>2116</v>
      </c>
      <c r="U378">
        <v>15</v>
      </c>
      <c r="V378" s="49">
        <v>1948.99</v>
      </c>
      <c r="W378" t="s">
        <v>2344</v>
      </c>
      <c r="X378">
        <v>16</v>
      </c>
      <c r="Y378">
        <v>1024</v>
      </c>
      <c r="Z378">
        <v>13.3</v>
      </c>
      <c r="AA378" t="s">
        <v>3446</v>
      </c>
      <c r="AB378" s="24" t="s">
        <v>4128</v>
      </c>
      <c r="AC378" s="24" t="s">
        <v>4129</v>
      </c>
      <c r="AD378" s="24" t="s">
        <v>3578</v>
      </c>
      <c r="AE378" s="24" t="s">
        <v>2105</v>
      </c>
      <c r="AF378" s="54" t="s">
        <v>2027</v>
      </c>
      <c r="AG378" s="24" t="s">
        <v>3435</v>
      </c>
      <c r="AH378" s="25">
        <v>1972.99</v>
      </c>
      <c r="AI378" s="24" t="s">
        <v>2087</v>
      </c>
      <c r="AJ378" s="24" t="s">
        <v>2076</v>
      </c>
      <c r="AK378" s="24" t="s">
        <v>2076</v>
      </c>
      <c r="AL378" s="24" t="s">
        <v>2076</v>
      </c>
      <c r="AM378" s="24" t="s">
        <v>2076</v>
      </c>
      <c r="AN378" s="24" t="s">
        <v>2076</v>
      </c>
      <c r="AO378" s="24">
        <v>90</v>
      </c>
      <c r="AP378" s="24" t="s">
        <v>2076</v>
      </c>
      <c r="AQ378" s="24" t="s">
        <v>2076</v>
      </c>
      <c r="AR378" s="24" t="s">
        <v>2076</v>
      </c>
      <c r="AS378" s="24" t="s">
        <v>2076</v>
      </c>
      <c r="AT378" s="24" t="s">
        <v>2076</v>
      </c>
      <c r="AU378" s="24">
        <f>COUNTIF(Offers!$B$14:$B$2024,A378)</f>
        <v>3</v>
      </c>
      <c r="AV378" s="25">
        <f>_xlfn.MINIFS(Offers!$Q$14:$Q$2024,Offers!$B$14:$B$2024,A378)</f>
        <v>1012.99</v>
      </c>
      <c r="AW378" s="24">
        <f>COUNTIFS(Offers!$B$14:$B$2024,A378,Offers!$L$14:$L$2024,"&lt;&gt;New")</f>
        <v>2</v>
      </c>
    </row>
    <row r="379" spans="1:49" ht="15.75" customHeight="1" x14ac:dyDescent="0.35">
      <c r="A379" s="56" t="s">
        <v>4130</v>
      </c>
      <c r="B379" s="56" t="s">
        <v>531</v>
      </c>
      <c r="C379" s="56" t="s">
        <v>7</v>
      </c>
      <c r="D379" s="56" t="s">
        <v>391</v>
      </c>
      <c r="E379" s="57" t="s">
        <v>539</v>
      </c>
      <c r="F379" s="58">
        <v>1846.99</v>
      </c>
      <c r="G379" s="56" t="s">
        <v>4131</v>
      </c>
      <c r="H379" s="56" t="s">
        <v>53</v>
      </c>
      <c r="I379" s="56" t="s">
        <v>3467</v>
      </c>
      <c r="J379" s="56" t="s">
        <v>3572</v>
      </c>
      <c r="K379" s="56" t="s">
        <v>3489</v>
      </c>
      <c r="L379" s="56" t="s">
        <v>3598</v>
      </c>
      <c r="M379" s="56" t="s">
        <v>3532</v>
      </c>
      <c r="N379" s="56" t="s">
        <v>3630</v>
      </c>
      <c r="O379" s="56" t="s">
        <v>3443</v>
      </c>
      <c r="P379" s="56">
        <v>7</v>
      </c>
      <c r="Q379" s="59">
        <v>2138</v>
      </c>
      <c r="R379" s="56" t="s">
        <v>4132</v>
      </c>
      <c r="S379" s="56" t="s">
        <v>3600</v>
      </c>
      <c r="T379" t="s">
        <v>2100</v>
      </c>
      <c r="U379">
        <v>15</v>
      </c>
      <c r="V379" s="49">
        <v>2008.99</v>
      </c>
      <c r="W379" t="s">
        <v>2241</v>
      </c>
      <c r="X379">
        <v>32</v>
      </c>
      <c r="Y379">
        <v>1024</v>
      </c>
      <c r="Z379">
        <v>15.6</v>
      </c>
      <c r="AA379" t="s">
        <v>3446</v>
      </c>
      <c r="AB379" s="24" t="s">
        <v>4133</v>
      </c>
      <c r="AC379" s="24" t="s">
        <v>4134</v>
      </c>
      <c r="AD379" s="24" t="s">
        <v>3763</v>
      </c>
      <c r="AE379" s="24" t="s">
        <v>2085</v>
      </c>
      <c r="AF379" s="52" t="s">
        <v>2024</v>
      </c>
      <c r="AG379" s="24" t="s">
        <v>3435</v>
      </c>
      <c r="AH379" s="25">
        <v>2033.99</v>
      </c>
      <c r="AI379" s="24" t="s">
        <v>2087</v>
      </c>
      <c r="AJ379" s="24" t="s">
        <v>2076</v>
      </c>
      <c r="AK379" s="24" t="s">
        <v>2076</v>
      </c>
      <c r="AL379" s="24" t="s">
        <v>2076</v>
      </c>
      <c r="AM379" s="24" t="s">
        <v>2076</v>
      </c>
      <c r="AN379" s="24" t="s">
        <v>2076</v>
      </c>
      <c r="AO379" s="24">
        <v>240</v>
      </c>
      <c r="AP379" s="24" t="s">
        <v>2076</v>
      </c>
      <c r="AQ379" s="24" t="s">
        <v>2076</v>
      </c>
      <c r="AR379" s="24" t="s">
        <v>2076</v>
      </c>
      <c r="AS379" s="24" t="s">
        <v>2076</v>
      </c>
      <c r="AT379" s="24" t="s">
        <v>2076</v>
      </c>
      <c r="AU379" s="24">
        <f>COUNTIF(Offers!$B$14:$B$2024,A379)</f>
        <v>1</v>
      </c>
      <c r="AV379" s="25">
        <f>_xlfn.MINIFS(Offers!$Q$14:$Q$2024,Offers!$B$14:$B$2024,A379)</f>
        <v>1846.99</v>
      </c>
      <c r="AW379" s="24">
        <f>COUNTIFS(Offers!$B$14:$B$2024,A379,Offers!$L$14:$L$2024,"&lt;&gt;New")</f>
        <v>0</v>
      </c>
    </row>
    <row r="380" spans="1:49" ht="15.75" customHeight="1" x14ac:dyDescent="0.35">
      <c r="A380" s="56" t="s">
        <v>4135</v>
      </c>
      <c r="B380" s="56" t="s">
        <v>531</v>
      </c>
      <c r="C380" s="56" t="s">
        <v>7</v>
      </c>
      <c r="D380" s="56" t="s">
        <v>391</v>
      </c>
      <c r="E380" s="57" t="s">
        <v>540</v>
      </c>
      <c r="F380" s="58">
        <v>3058.99</v>
      </c>
      <c r="G380" s="56" t="s">
        <v>4136</v>
      </c>
      <c r="H380" s="56" t="s">
        <v>3517</v>
      </c>
      <c r="I380" s="56" t="s">
        <v>3581</v>
      </c>
      <c r="J380" s="56" t="s">
        <v>3519</v>
      </c>
      <c r="K380" s="56" t="s">
        <v>3520</v>
      </c>
      <c r="L380" s="56" t="s">
        <v>3521</v>
      </c>
      <c r="M380" s="56" t="s">
        <v>3441</v>
      </c>
      <c r="N380" s="56" t="s">
        <v>3522</v>
      </c>
      <c r="O380" s="56" t="s">
        <v>3459</v>
      </c>
      <c r="P380" s="56">
        <v>14</v>
      </c>
      <c r="Q380" s="59">
        <v>2440</v>
      </c>
      <c r="R380" s="56" t="s">
        <v>4137</v>
      </c>
      <c r="S380" s="56" t="s">
        <v>3524</v>
      </c>
      <c r="T380" t="s">
        <v>2080</v>
      </c>
      <c r="U380">
        <v>15</v>
      </c>
      <c r="V380" s="49">
        <v>3176.99</v>
      </c>
      <c r="W380" t="s">
        <v>2333</v>
      </c>
      <c r="X380">
        <v>64</v>
      </c>
      <c r="Y380">
        <v>2048</v>
      </c>
      <c r="Z380">
        <v>16</v>
      </c>
      <c r="AA380" t="s">
        <v>3431</v>
      </c>
      <c r="AB380" s="24" t="s">
        <v>4138</v>
      </c>
      <c r="AC380" s="24" t="s">
        <v>4139</v>
      </c>
      <c r="AD380" s="24" t="s">
        <v>4140</v>
      </c>
      <c r="AE380" s="24" t="s">
        <v>2105</v>
      </c>
      <c r="AF380" s="54" t="s">
        <v>2027</v>
      </c>
      <c r="AG380" s="24" t="s">
        <v>3435</v>
      </c>
      <c r="AH380" s="25">
        <v>3176.99</v>
      </c>
      <c r="AI380" s="24" t="s">
        <v>2087</v>
      </c>
      <c r="AJ380" s="24" t="s">
        <v>2076</v>
      </c>
      <c r="AK380" s="24" t="s">
        <v>2076</v>
      </c>
      <c r="AL380" s="24" t="s">
        <v>2076</v>
      </c>
      <c r="AM380" s="24" t="s">
        <v>2076</v>
      </c>
      <c r="AN380" s="24" t="s">
        <v>2076</v>
      </c>
      <c r="AO380" s="24">
        <v>60</v>
      </c>
      <c r="AP380" s="24" t="s">
        <v>2076</v>
      </c>
      <c r="AQ380" s="24" t="s">
        <v>2076</v>
      </c>
      <c r="AR380" s="24" t="s">
        <v>2076</v>
      </c>
      <c r="AS380" s="24" t="s">
        <v>2076</v>
      </c>
      <c r="AT380" s="24" t="s">
        <v>2076</v>
      </c>
      <c r="AU380" s="24">
        <f>COUNTIF(Offers!$B$14:$B$2024,A380)</f>
        <v>3</v>
      </c>
      <c r="AV380" s="25">
        <f>_xlfn.MINIFS(Offers!$Q$14:$Q$2024,Offers!$B$14:$B$2024,A380)</f>
        <v>2113.9899999999998</v>
      </c>
      <c r="AW380" s="24">
        <f>COUNTIFS(Offers!$B$14:$B$2024,A380,Offers!$L$14:$L$2024,"&lt;&gt;New")</f>
        <v>2</v>
      </c>
    </row>
    <row r="381" spans="1:49" ht="15.75" customHeight="1" x14ac:dyDescent="0.35">
      <c r="A381" s="56" t="s">
        <v>4141</v>
      </c>
      <c r="B381" s="56" t="s">
        <v>531</v>
      </c>
      <c r="C381" s="56" t="s">
        <v>7</v>
      </c>
      <c r="D381" s="56" t="s">
        <v>391</v>
      </c>
      <c r="E381" s="57" t="s">
        <v>541</v>
      </c>
      <c r="F381" s="58">
        <v>3496.99</v>
      </c>
      <c r="G381" s="56" t="s">
        <v>4142</v>
      </c>
      <c r="H381" s="56" t="s">
        <v>1345</v>
      </c>
      <c r="I381" s="56" t="s">
        <v>3467</v>
      </c>
      <c r="J381" s="56" t="s">
        <v>3572</v>
      </c>
      <c r="K381" s="56" t="s">
        <v>3530</v>
      </c>
      <c r="L381" s="56" t="s">
        <v>3945</v>
      </c>
      <c r="M381" s="56" t="s">
        <v>3664</v>
      </c>
      <c r="N381" s="56" t="s">
        <v>3458</v>
      </c>
      <c r="O381" s="56" t="s">
        <v>3443</v>
      </c>
      <c r="P381" s="56">
        <v>6</v>
      </c>
      <c r="Q381" s="59">
        <v>2282</v>
      </c>
      <c r="R381" s="56" t="s">
        <v>4143</v>
      </c>
      <c r="S381" s="56" t="s">
        <v>3493</v>
      </c>
      <c r="T381" t="s">
        <v>2080</v>
      </c>
      <c r="U381">
        <v>15</v>
      </c>
      <c r="V381" s="49">
        <v>3642.99</v>
      </c>
      <c r="W381" t="s">
        <v>2265</v>
      </c>
      <c r="X381">
        <v>64</v>
      </c>
      <c r="Y381">
        <v>2048</v>
      </c>
      <c r="Z381">
        <v>16</v>
      </c>
      <c r="AA381" t="s">
        <v>3446</v>
      </c>
      <c r="AB381" s="24" t="s">
        <v>4138</v>
      </c>
      <c r="AC381" s="24" t="s">
        <v>4144</v>
      </c>
      <c r="AD381" s="24" t="s">
        <v>4145</v>
      </c>
      <c r="AE381" s="24" t="s">
        <v>2085</v>
      </c>
      <c r="AF381" s="54" t="s">
        <v>2027</v>
      </c>
      <c r="AG381" s="24" t="s">
        <v>3435</v>
      </c>
      <c r="AH381" s="25">
        <v>3643.99</v>
      </c>
      <c r="AI381" s="24" t="s">
        <v>2087</v>
      </c>
      <c r="AJ381" s="24" t="s">
        <v>2076</v>
      </c>
      <c r="AK381" s="24" t="s">
        <v>2076</v>
      </c>
      <c r="AL381" s="24" t="s">
        <v>2076</v>
      </c>
      <c r="AM381" s="24" t="s">
        <v>2076</v>
      </c>
      <c r="AN381" s="24" t="s">
        <v>2076</v>
      </c>
      <c r="AO381" s="24">
        <v>165</v>
      </c>
      <c r="AP381" s="24" t="s">
        <v>2076</v>
      </c>
      <c r="AQ381" s="24" t="s">
        <v>2076</v>
      </c>
      <c r="AR381" s="24" t="s">
        <v>2076</v>
      </c>
      <c r="AS381" s="24" t="s">
        <v>2076</v>
      </c>
      <c r="AT381" s="24" t="s">
        <v>2076</v>
      </c>
      <c r="AU381" s="24">
        <f>COUNTIF(Offers!$B$14:$B$2024,A381)</f>
        <v>1</v>
      </c>
      <c r="AV381" s="25">
        <f>_xlfn.MINIFS(Offers!$Q$14:$Q$2024,Offers!$B$14:$B$2024,A381)</f>
        <v>3496.99</v>
      </c>
      <c r="AW381" s="24">
        <f>COUNTIFS(Offers!$B$14:$B$2024,A381,Offers!$L$14:$L$2024,"&lt;&gt;New")</f>
        <v>0</v>
      </c>
    </row>
    <row r="382" spans="1:49" ht="15.75" customHeight="1" x14ac:dyDescent="0.35">
      <c r="A382" s="56" t="s">
        <v>4146</v>
      </c>
      <c r="B382" s="56" t="s">
        <v>531</v>
      </c>
      <c r="C382" s="56" t="s">
        <v>7</v>
      </c>
      <c r="D382" s="56" t="s">
        <v>391</v>
      </c>
      <c r="E382" s="57" t="s">
        <v>542</v>
      </c>
      <c r="F382" s="58">
        <v>4888.99</v>
      </c>
      <c r="G382" s="56" t="s">
        <v>4147</v>
      </c>
      <c r="H382" s="56" t="s">
        <v>3452</v>
      </c>
      <c r="I382" s="56" t="s">
        <v>4148</v>
      </c>
      <c r="J382" s="56" t="s">
        <v>3488</v>
      </c>
      <c r="K382" s="56" t="s">
        <v>3723</v>
      </c>
      <c r="L382" s="56" t="s">
        <v>3490</v>
      </c>
      <c r="M382" s="56" t="s">
        <v>3664</v>
      </c>
      <c r="N382" s="56" t="s">
        <v>3442</v>
      </c>
      <c r="O382" s="56" t="s">
        <v>3459</v>
      </c>
      <c r="P382" s="56">
        <v>8</v>
      </c>
      <c r="Q382" s="59">
        <v>2382</v>
      </c>
      <c r="R382" s="56" t="s">
        <v>4149</v>
      </c>
      <c r="S382" s="56" t="s">
        <v>3501</v>
      </c>
      <c r="T382" t="s">
        <v>2080</v>
      </c>
      <c r="U382">
        <v>15</v>
      </c>
      <c r="V382" s="49">
        <v>5187.99</v>
      </c>
      <c r="W382" t="s">
        <v>2350</v>
      </c>
      <c r="X382">
        <v>64</v>
      </c>
      <c r="Y382">
        <v>4096</v>
      </c>
      <c r="Z382">
        <v>16</v>
      </c>
      <c r="AA382" t="s">
        <v>3446</v>
      </c>
      <c r="AB382" s="24" t="s">
        <v>4102</v>
      </c>
      <c r="AC382" s="24" t="s">
        <v>4150</v>
      </c>
      <c r="AD382" s="24" t="s">
        <v>4151</v>
      </c>
      <c r="AE382" s="24" t="s">
        <v>2085</v>
      </c>
      <c r="AF382" s="54" t="s">
        <v>2027</v>
      </c>
      <c r="AG382" s="24" t="s">
        <v>3435</v>
      </c>
      <c r="AH382" s="25">
        <v>5409.99</v>
      </c>
      <c r="AI382" s="24" t="s">
        <v>2087</v>
      </c>
      <c r="AJ382" s="24" t="s">
        <v>2076</v>
      </c>
      <c r="AK382" s="24" t="s">
        <v>2076</v>
      </c>
      <c r="AL382" s="24" t="s">
        <v>2076</v>
      </c>
      <c r="AM382" s="24" t="s">
        <v>2076</v>
      </c>
      <c r="AN382" s="24" t="s">
        <v>2076</v>
      </c>
      <c r="AO382" s="24">
        <v>120</v>
      </c>
      <c r="AP382" s="24" t="s">
        <v>2076</v>
      </c>
      <c r="AQ382" s="24" t="s">
        <v>2076</v>
      </c>
      <c r="AR382" s="24" t="s">
        <v>2076</v>
      </c>
      <c r="AS382" s="24" t="s">
        <v>2076</v>
      </c>
      <c r="AT382" s="24" t="s">
        <v>2076</v>
      </c>
      <c r="AU382" s="24">
        <f>COUNTIF(Offers!$B$14:$B$2024,A382)</f>
        <v>3</v>
      </c>
      <c r="AV382" s="25">
        <f>_xlfn.MINIFS(Offers!$Q$14:$Q$2024,Offers!$B$14:$B$2024,A382)</f>
        <v>3896.99</v>
      </c>
      <c r="AW382" s="24">
        <f>COUNTIFS(Offers!$B$14:$B$2024,A382,Offers!$L$14:$L$2024,"&lt;&gt;New")</f>
        <v>2</v>
      </c>
    </row>
    <row r="383" spans="1:49" ht="15.75" customHeight="1" x14ac:dyDescent="0.35">
      <c r="A383" s="56" t="s">
        <v>4152</v>
      </c>
      <c r="B383" s="56" t="s">
        <v>543</v>
      </c>
      <c r="C383" s="56" t="s">
        <v>7</v>
      </c>
      <c r="D383" s="56" t="s">
        <v>391</v>
      </c>
      <c r="E383" s="57" t="s">
        <v>546</v>
      </c>
      <c r="F383" s="58">
        <v>584.99</v>
      </c>
      <c r="G383" s="56" t="s">
        <v>4153</v>
      </c>
      <c r="H383" s="56" t="s">
        <v>53</v>
      </c>
      <c r="I383" s="56" t="s">
        <v>3422</v>
      </c>
      <c r="J383" s="56" t="s">
        <v>3454</v>
      </c>
      <c r="K383" s="56" t="s">
        <v>3455</v>
      </c>
      <c r="L383" s="56" t="s">
        <v>3425</v>
      </c>
      <c r="M383" s="56" t="s">
        <v>3441</v>
      </c>
      <c r="N383" s="56" t="s">
        <v>3458</v>
      </c>
      <c r="O383" s="56" t="s">
        <v>3443</v>
      </c>
      <c r="P383" s="56">
        <v>7</v>
      </c>
      <c r="Q383" s="59">
        <v>1537</v>
      </c>
      <c r="R383" s="56" t="s">
        <v>4154</v>
      </c>
      <c r="S383" s="56" t="s">
        <v>3552</v>
      </c>
      <c r="T383" t="s">
        <v>2080</v>
      </c>
      <c r="U383">
        <v>15</v>
      </c>
      <c r="V383" s="49">
        <v>648.99</v>
      </c>
      <c r="W383" t="s">
        <v>2168</v>
      </c>
      <c r="X383">
        <v>16</v>
      </c>
      <c r="Y383">
        <v>512</v>
      </c>
      <c r="Z383">
        <v>14</v>
      </c>
      <c r="AA383" t="s">
        <v>3446</v>
      </c>
      <c r="AB383" s="24" t="s">
        <v>4155</v>
      </c>
      <c r="AC383" s="24" t="s">
        <v>4156</v>
      </c>
      <c r="AD383" s="24" t="s">
        <v>3793</v>
      </c>
      <c r="AE383" s="24" t="s">
        <v>2105</v>
      </c>
      <c r="AF383" s="52" t="s">
        <v>2024</v>
      </c>
      <c r="AG383" s="24" t="s">
        <v>3435</v>
      </c>
      <c r="AH383" s="25">
        <v>648.99</v>
      </c>
      <c r="AI383" s="24" t="s">
        <v>2087</v>
      </c>
      <c r="AJ383" s="24" t="s">
        <v>2076</v>
      </c>
      <c r="AK383" s="24" t="s">
        <v>2076</v>
      </c>
      <c r="AL383" s="24" t="s">
        <v>2076</v>
      </c>
      <c r="AM383" s="24" t="s">
        <v>2076</v>
      </c>
      <c r="AN383" s="24" t="s">
        <v>2076</v>
      </c>
      <c r="AO383" s="24">
        <v>60</v>
      </c>
      <c r="AP383" s="24" t="s">
        <v>2076</v>
      </c>
      <c r="AQ383" s="24" t="s">
        <v>2076</v>
      </c>
      <c r="AR383" s="24" t="s">
        <v>2076</v>
      </c>
      <c r="AS383" s="24" t="s">
        <v>2076</v>
      </c>
      <c r="AT383" s="24" t="s">
        <v>2076</v>
      </c>
      <c r="AU383" s="24">
        <f>COUNTIF(Offers!$B$14:$B$2024,A383)</f>
        <v>1</v>
      </c>
      <c r="AV383" s="25">
        <f>_xlfn.MINIFS(Offers!$Q$14:$Q$2024,Offers!$B$14:$B$2024,A383)</f>
        <v>584.99</v>
      </c>
      <c r="AW383" s="24">
        <f>COUNTIFS(Offers!$B$14:$B$2024,A383,Offers!$L$14:$L$2024,"&lt;&gt;New")</f>
        <v>0</v>
      </c>
    </row>
    <row r="384" spans="1:49" ht="15.75" customHeight="1" x14ac:dyDescent="0.35">
      <c r="A384" s="56" t="s">
        <v>4157</v>
      </c>
      <c r="B384" s="56" t="s">
        <v>543</v>
      </c>
      <c r="C384" s="56" t="s">
        <v>7</v>
      </c>
      <c r="D384" s="56" t="s">
        <v>391</v>
      </c>
      <c r="E384" s="57" t="s">
        <v>547</v>
      </c>
      <c r="F384" s="58">
        <v>1145.99</v>
      </c>
      <c r="G384" s="56" t="s">
        <v>4158</v>
      </c>
      <c r="H384" s="56" t="s">
        <v>53</v>
      </c>
      <c r="I384" s="56" t="s">
        <v>3467</v>
      </c>
      <c r="J384" s="56" t="s">
        <v>3587</v>
      </c>
      <c r="K384" s="56" t="s">
        <v>3588</v>
      </c>
      <c r="L384" s="56" t="s">
        <v>3425</v>
      </c>
      <c r="M384" s="56" t="s">
        <v>3457</v>
      </c>
      <c r="N384" s="56" t="s">
        <v>3589</v>
      </c>
      <c r="O384" s="56" t="s">
        <v>3443</v>
      </c>
      <c r="P384" s="56">
        <v>18</v>
      </c>
      <c r="Q384" s="59">
        <v>1487</v>
      </c>
      <c r="R384" s="56" t="s">
        <v>4159</v>
      </c>
      <c r="S384" s="56" t="s">
        <v>3566</v>
      </c>
      <c r="T384" t="s">
        <v>2080</v>
      </c>
      <c r="U384">
        <v>15</v>
      </c>
      <c r="V384" s="49">
        <v>1272.99</v>
      </c>
      <c r="W384" t="s">
        <v>2246</v>
      </c>
      <c r="X384">
        <v>16</v>
      </c>
      <c r="Y384">
        <v>1024</v>
      </c>
      <c r="Z384">
        <v>15.6</v>
      </c>
      <c r="AA384" t="s">
        <v>3446</v>
      </c>
      <c r="AB384" s="24" t="s">
        <v>4160</v>
      </c>
      <c r="AC384" s="24" t="s">
        <v>4161</v>
      </c>
      <c r="AD384" s="24" t="s">
        <v>3562</v>
      </c>
      <c r="AE384" s="24" t="s">
        <v>2105</v>
      </c>
      <c r="AF384" s="51" t="s">
        <v>2025</v>
      </c>
      <c r="AG384" s="24" t="s">
        <v>3435</v>
      </c>
      <c r="AH384" s="25">
        <v>1272.99</v>
      </c>
      <c r="AI384" s="24" t="s">
        <v>2087</v>
      </c>
      <c r="AJ384" s="24" t="s">
        <v>2076</v>
      </c>
      <c r="AK384" s="24" t="s">
        <v>2076</v>
      </c>
      <c r="AL384" s="24" t="s">
        <v>2076</v>
      </c>
      <c r="AM384" s="24" t="s">
        <v>2076</v>
      </c>
      <c r="AN384" s="24" t="s">
        <v>2076</v>
      </c>
      <c r="AO384" s="24">
        <v>60</v>
      </c>
      <c r="AP384" s="24" t="s">
        <v>2076</v>
      </c>
      <c r="AQ384" s="24" t="s">
        <v>2076</v>
      </c>
      <c r="AR384" s="24" t="s">
        <v>2076</v>
      </c>
      <c r="AS384" s="24" t="s">
        <v>2076</v>
      </c>
      <c r="AT384" s="24" t="s">
        <v>2076</v>
      </c>
      <c r="AU384" s="24">
        <f>COUNTIF(Offers!$B$14:$B$2024,A384)</f>
        <v>1</v>
      </c>
      <c r="AV384" s="25">
        <f>_xlfn.MINIFS(Offers!$Q$14:$Q$2024,Offers!$B$14:$B$2024,A384)</f>
        <v>1145.99</v>
      </c>
      <c r="AW384" s="24">
        <f>COUNTIFS(Offers!$B$14:$B$2024,A384,Offers!$L$14:$L$2024,"&lt;&gt;New")</f>
        <v>0</v>
      </c>
    </row>
    <row r="385" spans="1:49" ht="15.75" customHeight="1" x14ac:dyDescent="0.35">
      <c r="A385" s="56" t="s">
        <v>4162</v>
      </c>
      <c r="B385" s="56" t="s">
        <v>543</v>
      </c>
      <c r="C385" s="56" t="s">
        <v>7</v>
      </c>
      <c r="D385" s="56" t="s">
        <v>391</v>
      </c>
      <c r="E385" s="57" t="s">
        <v>548</v>
      </c>
      <c r="F385" s="58">
        <v>1321.99</v>
      </c>
      <c r="G385" s="56" t="s">
        <v>4163</v>
      </c>
      <c r="H385" s="56" t="s">
        <v>53</v>
      </c>
      <c r="I385" s="56" t="s">
        <v>3507</v>
      </c>
      <c r="J385" s="56" t="s">
        <v>3439</v>
      </c>
      <c r="K385" s="56" t="s">
        <v>3440</v>
      </c>
      <c r="L385" s="56" t="s">
        <v>3425</v>
      </c>
      <c r="M385" s="56" t="s">
        <v>3457</v>
      </c>
      <c r="N385" s="56" t="s">
        <v>3442</v>
      </c>
      <c r="O385" s="56" t="s">
        <v>3443</v>
      </c>
      <c r="P385" s="56">
        <v>21</v>
      </c>
      <c r="Q385" s="59">
        <v>991</v>
      </c>
      <c r="R385" s="56" t="s">
        <v>4164</v>
      </c>
      <c r="S385" s="56" t="s">
        <v>3482</v>
      </c>
      <c r="T385" t="s">
        <v>2100</v>
      </c>
      <c r="U385">
        <v>15</v>
      </c>
      <c r="V385" s="49">
        <v>1411.99</v>
      </c>
      <c r="W385" t="s">
        <v>2350</v>
      </c>
      <c r="X385">
        <v>16</v>
      </c>
      <c r="Y385">
        <v>1024</v>
      </c>
      <c r="Z385">
        <v>13.3</v>
      </c>
      <c r="AA385" t="s">
        <v>3446</v>
      </c>
      <c r="AB385" s="24" t="s">
        <v>4165</v>
      </c>
      <c r="AC385" s="24" t="s">
        <v>4166</v>
      </c>
      <c r="AD385" s="24" t="s">
        <v>3476</v>
      </c>
      <c r="AE385" s="24" t="s">
        <v>2085</v>
      </c>
      <c r="AF385" s="53" t="s">
        <v>2026</v>
      </c>
      <c r="AG385" s="24" t="s">
        <v>3435</v>
      </c>
      <c r="AH385" s="25">
        <v>1449.99</v>
      </c>
      <c r="AI385" s="24" t="s">
        <v>2087</v>
      </c>
      <c r="AJ385" s="24" t="s">
        <v>2076</v>
      </c>
      <c r="AK385" s="24" t="s">
        <v>2076</v>
      </c>
      <c r="AL385" s="24" t="s">
        <v>2076</v>
      </c>
      <c r="AM385" s="24" t="s">
        <v>2076</v>
      </c>
      <c r="AN385" s="24" t="s">
        <v>2076</v>
      </c>
      <c r="AO385" s="24">
        <v>60</v>
      </c>
      <c r="AP385" s="24" t="s">
        <v>2076</v>
      </c>
      <c r="AQ385" s="24" t="s">
        <v>2076</v>
      </c>
      <c r="AR385" s="24" t="s">
        <v>2076</v>
      </c>
      <c r="AS385" s="24" t="s">
        <v>2076</v>
      </c>
      <c r="AT385" s="24" t="s">
        <v>2076</v>
      </c>
      <c r="AU385" s="24">
        <f>COUNTIF(Offers!$B$14:$B$2024,A385)</f>
        <v>1</v>
      </c>
      <c r="AV385" s="25">
        <f>_xlfn.MINIFS(Offers!$Q$14:$Q$2024,Offers!$B$14:$B$2024,A385)</f>
        <v>1321.99</v>
      </c>
      <c r="AW385" s="24">
        <f>COUNTIFS(Offers!$B$14:$B$2024,A385,Offers!$L$14:$L$2024,"&lt;&gt;New")</f>
        <v>0</v>
      </c>
    </row>
    <row r="386" spans="1:49" ht="15.75" customHeight="1" x14ac:dyDescent="0.35">
      <c r="A386" s="56" t="s">
        <v>4167</v>
      </c>
      <c r="B386" s="56" t="s">
        <v>543</v>
      </c>
      <c r="C386" s="56" t="s">
        <v>7</v>
      </c>
      <c r="D386" s="56" t="s">
        <v>391</v>
      </c>
      <c r="E386" s="57" t="s">
        <v>549</v>
      </c>
      <c r="F386" s="58">
        <v>1616.99</v>
      </c>
      <c r="G386" s="56" t="s">
        <v>4168</v>
      </c>
      <c r="H386" s="56" t="s">
        <v>3517</v>
      </c>
      <c r="I386" s="56" t="s">
        <v>3518</v>
      </c>
      <c r="J386" s="56" t="s">
        <v>3439</v>
      </c>
      <c r="K386" s="56" t="s">
        <v>3440</v>
      </c>
      <c r="L386" s="56" t="s">
        <v>3521</v>
      </c>
      <c r="M386" s="56" t="s">
        <v>3441</v>
      </c>
      <c r="N386" s="56" t="s">
        <v>3582</v>
      </c>
      <c r="O386" s="56" t="s">
        <v>3459</v>
      </c>
      <c r="P386" s="56">
        <v>13</v>
      </c>
      <c r="Q386" s="59">
        <v>2877</v>
      </c>
      <c r="R386" s="56" t="s">
        <v>4169</v>
      </c>
      <c r="S386" s="56" t="s">
        <v>3524</v>
      </c>
      <c r="T386" t="s">
        <v>2080</v>
      </c>
      <c r="U386">
        <v>15</v>
      </c>
      <c r="V386" s="49">
        <v>1825.99</v>
      </c>
      <c r="W386" t="s">
        <v>2265</v>
      </c>
      <c r="X386">
        <v>16</v>
      </c>
      <c r="Y386">
        <v>1024</v>
      </c>
      <c r="Z386">
        <v>17.3</v>
      </c>
      <c r="AA386" t="s">
        <v>3431</v>
      </c>
      <c r="AB386" s="24" t="s">
        <v>4170</v>
      </c>
      <c r="AC386" s="24" t="s">
        <v>4171</v>
      </c>
      <c r="AD386" s="24" t="s">
        <v>3476</v>
      </c>
      <c r="AE386" s="24" t="s">
        <v>2180</v>
      </c>
      <c r="AF386" s="51" t="s">
        <v>2025</v>
      </c>
      <c r="AG386" s="24" t="s">
        <v>3435</v>
      </c>
      <c r="AH386" s="25">
        <v>2163.9899999999998</v>
      </c>
      <c r="AI386" s="24" t="s">
        <v>2106</v>
      </c>
      <c r="AJ386" s="24" t="s">
        <v>2076</v>
      </c>
      <c r="AK386" s="24" t="s">
        <v>2076</v>
      </c>
      <c r="AL386" s="24" t="s">
        <v>2076</v>
      </c>
      <c r="AM386" s="24" t="s">
        <v>2076</v>
      </c>
      <c r="AN386" s="24" t="s">
        <v>2076</v>
      </c>
      <c r="AO386" s="24">
        <v>60</v>
      </c>
      <c r="AP386" s="24" t="s">
        <v>2076</v>
      </c>
      <c r="AQ386" s="24" t="s">
        <v>2076</v>
      </c>
      <c r="AR386" s="24" t="s">
        <v>2076</v>
      </c>
      <c r="AS386" s="24" t="s">
        <v>2076</v>
      </c>
      <c r="AT386" s="24" t="s">
        <v>2076</v>
      </c>
      <c r="AU386" s="24">
        <f>COUNTIF(Offers!$B$14:$B$2024,A386)</f>
        <v>2</v>
      </c>
      <c r="AV386" s="25">
        <f>_xlfn.MINIFS(Offers!$Q$14:$Q$2024,Offers!$B$14:$B$2024,A386)</f>
        <v>1421.99</v>
      </c>
      <c r="AW386" s="24">
        <f>COUNTIFS(Offers!$B$14:$B$2024,A386,Offers!$L$14:$L$2024,"&lt;&gt;New")</f>
        <v>0</v>
      </c>
    </row>
    <row r="387" spans="1:49" ht="15.75" customHeight="1" x14ac:dyDescent="0.35">
      <c r="A387" s="56" t="s">
        <v>4172</v>
      </c>
      <c r="B387" s="56" t="s">
        <v>543</v>
      </c>
      <c r="C387" s="56" t="s">
        <v>7</v>
      </c>
      <c r="D387" s="56" t="s">
        <v>391</v>
      </c>
      <c r="E387" s="57" t="s">
        <v>550</v>
      </c>
      <c r="F387" s="58">
        <v>1777.99</v>
      </c>
      <c r="G387" s="56" t="s">
        <v>4173</v>
      </c>
      <c r="H387" s="56" t="s">
        <v>1345</v>
      </c>
      <c r="I387" s="56" t="s">
        <v>3438</v>
      </c>
      <c r="J387" s="56" t="s">
        <v>3557</v>
      </c>
      <c r="K387" s="56" t="s">
        <v>3558</v>
      </c>
      <c r="L387" s="56" t="s">
        <v>3470</v>
      </c>
      <c r="M387" s="56" t="s">
        <v>3471</v>
      </c>
      <c r="N387" s="56" t="s">
        <v>3442</v>
      </c>
      <c r="O387" s="56" t="s">
        <v>3443</v>
      </c>
      <c r="P387" s="56">
        <v>13</v>
      </c>
      <c r="Q387" s="59">
        <v>1407</v>
      </c>
      <c r="R387" s="56" t="s">
        <v>4174</v>
      </c>
      <c r="S387" s="56" t="s">
        <v>3473</v>
      </c>
      <c r="T387" t="s">
        <v>2080</v>
      </c>
      <c r="U387">
        <v>15</v>
      </c>
      <c r="V387" s="49">
        <v>2003.99</v>
      </c>
      <c r="W387" t="s">
        <v>2387</v>
      </c>
      <c r="X387">
        <v>16</v>
      </c>
      <c r="Y387">
        <v>1024</v>
      </c>
      <c r="Z387">
        <v>14</v>
      </c>
      <c r="AA387" t="s">
        <v>3431</v>
      </c>
      <c r="AB387" s="24" t="s">
        <v>4175</v>
      </c>
      <c r="AC387" s="24" t="s">
        <v>4176</v>
      </c>
      <c r="AD387" s="24" t="s">
        <v>3744</v>
      </c>
      <c r="AE387" s="24" t="s">
        <v>2105</v>
      </c>
      <c r="AF387" s="53" t="s">
        <v>2026</v>
      </c>
      <c r="AG387" s="24" t="s">
        <v>3435</v>
      </c>
      <c r="AH387" s="25">
        <v>2070.9899999999998</v>
      </c>
      <c r="AI387" s="24" t="s">
        <v>2087</v>
      </c>
      <c r="AJ387" s="24" t="s">
        <v>2076</v>
      </c>
      <c r="AK387" s="24" t="s">
        <v>2076</v>
      </c>
      <c r="AL387" s="24" t="s">
        <v>2076</v>
      </c>
      <c r="AM387" s="24" t="s">
        <v>2076</v>
      </c>
      <c r="AN387" s="24" t="s">
        <v>2076</v>
      </c>
      <c r="AO387" s="24">
        <v>60</v>
      </c>
      <c r="AP387" s="24" t="s">
        <v>2076</v>
      </c>
      <c r="AQ387" s="24" t="s">
        <v>2076</v>
      </c>
      <c r="AR387" s="24" t="s">
        <v>2076</v>
      </c>
      <c r="AS387" s="24" t="s">
        <v>2076</v>
      </c>
      <c r="AT387" s="24" t="s">
        <v>2076</v>
      </c>
      <c r="AU387" s="24">
        <f>COUNTIF(Offers!$B$14:$B$2024,A387)</f>
        <v>1</v>
      </c>
      <c r="AV387" s="25">
        <f>_xlfn.MINIFS(Offers!$Q$14:$Q$2024,Offers!$B$14:$B$2024,A387)</f>
        <v>1777.99</v>
      </c>
      <c r="AW387" s="24">
        <f>COUNTIFS(Offers!$B$14:$B$2024,A387,Offers!$L$14:$L$2024,"&lt;&gt;New")</f>
        <v>0</v>
      </c>
    </row>
    <row r="388" spans="1:49" ht="15.75" customHeight="1" x14ac:dyDescent="0.35">
      <c r="A388" s="56" t="s">
        <v>4177</v>
      </c>
      <c r="B388" s="56" t="s">
        <v>543</v>
      </c>
      <c r="C388" s="56" t="s">
        <v>7</v>
      </c>
      <c r="D388" s="56" t="s">
        <v>391</v>
      </c>
      <c r="E388" s="57" t="s">
        <v>551</v>
      </c>
      <c r="F388" s="58">
        <v>1891.99</v>
      </c>
      <c r="G388" s="56" t="s">
        <v>4178</v>
      </c>
      <c r="H388" s="56" t="s">
        <v>53</v>
      </c>
      <c r="I388" s="56" t="s">
        <v>3438</v>
      </c>
      <c r="J388" s="56" t="s">
        <v>3572</v>
      </c>
      <c r="K388" s="56" t="s">
        <v>3489</v>
      </c>
      <c r="L388" s="56" t="s">
        <v>3598</v>
      </c>
      <c r="M388" s="56" t="s">
        <v>3532</v>
      </c>
      <c r="N388" s="56" t="s">
        <v>3630</v>
      </c>
      <c r="O388" s="56" t="s">
        <v>3443</v>
      </c>
      <c r="P388" s="56">
        <v>8</v>
      </c>
      <c r="Q388" s="59">
        <v>2184</v>
      </c>
      <c r="R388" s="56" t="s">
        <v>4179</v>
      </c>
      <c r="S388" s="56" t="s">
        <v>3600</v>
      </c>
      <c r="T388" t="s">
        <v>2080</v>
      </c>
      <c r="U388">
        <v>15</v>
      </c>
      <c r="V388" s="49">
        <v>2149.9899999999998</v>
      </c>
      <c r="W388" t="s">
        <v>2539</v>
      </c>
      <c r="X388">
        <v>32</v>
      </c>
      <c r="Y388">
        <v>1024</v>
      </c>
      <c r="Z388">
        <v>15.6</v>
      </c>
      <c r="AA388" t="s">
        <v>3446</v>
      </c>
      <c r="AB388" s="24" t="s">
        <v>4180</v>
      </c>
      <c r="AC388" s="24" t="s">
        <v>4181</v>
      </c>
      <c r="AD388" s="24" t="s">
        <v>4182</v>
      </c>
      <c r="AE388" s="24" t="s">
        <v>2085</v>
      </c>
      <c r="AF388" s="51" t="s">
        <v>2025</v>
      </c>
      <c r="AG388" s="24" t="s">
        <v>3435</v>
      </c>
      <c r="AH388" s="25">
        <v>2149.9899999999998</v>
      </c>
      <c r="AI388" s="24" t="s">
        <v>2087</v>
      </c>
      <c r="AJ388" s="24" t="s">
        <v>2076</v>
      </c>
      <c r="AK388" s="24" t="s">
        <v>2076</v>
      </c>
      <c r="AL388" s="24" t="s">
        <v>2076</v>
      </c>
      <c r="AM388" s="24" t="s">
        <v>2076</v>
      </c>
      <c r="AN388" s="24" t="s">
        <v>2076</v>
      </c>
      <c r="AO388" s="24">
        <v>240</v>
      </c>
      <c r="AP388" s="24" t="s">
        <v>2076</v>
      </c>
      <c r="AQ388" s="24" t="s">
        <v>2076</v>
      </c>
      <c r="AR388" s="24" t="s">
        <v>2076</v>
      </c>
      <c r="AS388" s="24" t="s">
        <v>2076</v>
      </c>
      <c r="AT388" s="24" t="s">
        <v>2076</v>
      </c>
      <c r="AU388" s="24">
        <f>COUNTIF(Offers!$B$14:$B$2024,A388)</f>
        <v>2</v>
      </c>
      <c r="AV388" s="25">
        <f>_xlfn.MINIFS(Offers!$Q$14:$Q$2024,Offers!$B$14:$B$2024,A388)</f>
        <v>1413.99</v>
      </c>
      <c r="AW388" s="24">
        <f>COUNTIFS(Offers!$B$14:$B$2024,A388,Offers!$L$14:$L$2024,"&lt;&gt;New")</f>
        <v>1</v>
      </c>
    </row>
    <row r="389" spans="1:49" ht="15.75" customHeight="1" x14ac:dyDescent="0.35">
      <c r="A389" s="56" t="s">
        <v>4183</v>
      </c>
      <c r="B389" s="56" t="s">
        <v>543</v>
      </c>
      <c r="C389" s="56" t="s">
        <v>7</v>
      </c>
      <c r="D389" s="56" t="s">
        <v>391</v>
      </c>
      <c r="E389" s="57" t="s">
        <v>552</v>
      </c>
      <c r="F389" s="58">
        <v>1927.99</v>
      </c>
      <c r="G389" s="56" t="s">
        <v>4184</v>
      </c>
      <c r="H389" s="56" t="s">
        <v>53</v>
      </c>
      <c r="I389" s="56" t="s">
        <v>3596</v>
      </c>
      <c r="J389" s="56" t="s">
        <v>3572</v>
      </c>
      <c r="K389" s="56" t="s">
        <v>3489</v>
      </c>
      <c r="L389" s="56" t="s">
        <v>3490</v>
      </c>
      <c r="M389" s="56" t="s">
        <v>3491</v>
      </c>
      <c r="N389" s="56" t="s">
        <v>3458</v>
      </c>
      <c r="O389" s="56" t="s">
        <v>3443</v>
      </c>
      <c r="P389" s="56">
        <v>11</v>
      </c>
      <c r="Q389" s="59">
        <v>1947</v>
      </c>
      <c r="R389" s="56" t="s">
        <v>4185</v>
      </c>
      <c r="S389" s="56" t="s">
        <v>3493</v>
      </c>
      <c r="T389" t="s">
        <v>2080</v>
      </c>
      <c r="U389">
        <v>15</v>
      </c>
      <c r="V389" s="49">
        <v>2206.9899999999998</v>
      </c>
      <c r="W389" t="s">
        <v>2298</v>
      </c>
      <c r="X389">
        <v>32</v>
      </c>
      <c r="Y389">
        <v>1024</v>
      </c>
      <c r="Z389">
        <v>16</v>
      </c>
      <c r="AA389" t="s">
        <v>3446</v>
      </c>
      <c r="AB389" s="24" t="s">
        <v>4160</v>
      </c>
      <c r="AC389" s="24" t="s">
        <v>4186</v>
      </c>
      <c r="AD389" s="24" t="s">
        <v>4085</v>
      </c>
      <c r="AE389" s="24" t="s">
        <v>2085</v>
      </c>
      <c r="AF389" s="51" t="s">
        <v>2025</v>
      </c>
      <c r="AG389" s="24" t="s">
        <v>3435</v>
      </c>
      <c r="AH389" s="25">
        <v>2301.9899999999998</v>
      </c>
      <c r="AI389" s="24" t="s">
        <v>2087</v>
      </c>
      <c r="AJ389" s="24" t="s">
        <v>2076</v>
      </c>
      <c r="AK389" s="24" t="s">
        <v>2076</v>
      </c>
      <c r="AL389" s="24" t="s">
        <v>2076</v>
      </c>
      <c r="AM389" s="24" t="s">
        <v>2076</v>
      </c>
      <c r="AN389" s="24" t="s">
        <v>2076</v>
      </c>
      <c r="AO389" s="24">
        <v>120</v>
      </c>
      <c r="AP389" s="24" t="s">
        <v>2076</v>
      </c>
      <c r="AQ389" s="24" t="s">
        <v>2076</v>
      </c>
      <c r="AR389" s="24" t="s">
        <v>2076</v>
      </c>
      <c r="AS389" s="24" t="s">
        <v>2076</v>
      </c>
      <c r="AT389" s="24" t="s">
        <v>2076</v>
      </c>
      <c r="AU389" s="24">
        <f>COUNTIF(Offers!$B$14:$B$2024,A389)</f>
        <v>1</v>
      </c>
      <c r="AV389" s="25">
        <f>_xlfn.MINIFS(Offers!$Q$14:$Q$2024,Offers!$B$14:$B$2024,A389)</f>
        <v>1927.99</v>
      </c>
      <c r="AW389" s="24">
        <f>COUNTIFS(Offers!$B$14:$B$2024,A389,Offers!$L$14:$L$2024,"&lt;&gt;New")</f>
        <v>0</v>
      </c>
    </row>
    <row r="390" spans="1:49" ht="15.75" customHeight="1" x14ac:dyDescent="0.35">
      <c r="A390" s="56" t="s">
        <v>4187</v>
      </c>
      <c r="B390" s="56" t="s">
        <v>543</v>
      </c>
      <c r="C390" s="56" t="s">
        <v>7</v>
      </c>
      <c r="D390" s="56" t="s">
        <v>391</v>
      </c>
      <c r="E390" s="57" t="s">
        <v>553</v>
      </c>
      <c r="F390" s="58">
        <v>1989.99</v>
      </c>
      <c r="G390" s="56" t="s">
        <v>4188</v>
      </c>
      <c r="H390" s="56" t="s">
        <v>53</v>
      </c>
      <c r="I390" s="56" t="s">
        <v>3467</v>
      </c>
      <c r="J390" s="56" t="s">
        <v>3629</v>
      </c>
      <c r="K390" s="56" t="s">
        <v>3597</v>
      </c>
      <c r="L390" s="56" t="s">
        <v>3598</v>
      </c>
      <c r="M390" s="56" t="s">
        <v>3532</v>
      </c>
      <c r="N390" s="56" t="s">
        <v>3630</v>
      </c>
      <c r="O390" s="56" t="s">
        <v>3443</v>
      </c>
      <c r="P390" s="56">
        <v>6</v>
      </c>
      <c r="Q390" s="59">
        <v>3322</v>
      </c>
      <c r="R390" s="56" t="s">
        <v>4189</v>
      </c>
      <c r="S390" s="56" t="s">
        <v>3535</v>
      </c>
      <c r="T390" t="s">
        <v>2100</v>
      </c>
      <c r="U390">
        <v>15</v>
      </c>
      <c r="V390" s="49">
        <v>2245.9899999999998</v>
      </c>
      <c r="W390" t="s">
        <v>2273</v>
      </c>
      <c r="X390">
        <v>32</v>
      </c>
      <c r="Y390">
        <v>1024</v>
      </c>
      <c r="Z390">
        <v>17.3</v>
      </c>
      <c r="AA390" t="s">
        <v>3446</v>
      </c>
      <c r="AB390" s="24" t="s">
        <v>4180</v>
      </c>
      <c r="AC390" s="24" t="s">
        <v>4190</v>
      </c>
      <c r="AD390" s="24" t="s">
        <v>4182</v>
      </c>
      <c r="AE390" s="24" t="s">
        <v>2085</v>
      </c>
      <c r="AF390" s="51" t="s">
        <v>2025</v>
      </c>
      <c r="AG390" s="24" t="s">
        <v>3435</v>
      </c>
      <c r="AH390" s="25">
        <v>2245.9899999999998</v>
      </c>
      <c r="AI390" s="24" t="s">
        <v>2087</v>
      </c>
      <c r="AJ390" s="24" t="s">
        <v>2076</v>
      </c>
      <c r="AK390" s="24" t="s">
        <v>2076</v>
      </c>
      <c r="AL390" s="24" t="s">
        <v>2076</v>
      </c>
      <c r="AM390" s="24" t="s">
        <v>2076</v>
      </c>
      <c r="AN390" s="24" t="s">
        <v>2076</v>
      </c>
      <c r="AO390" s="24">
        <v>240</v>
      </c>
      <c r="AP390" s="24" t="s">
        <v>2076</v>
      </c>
      <c r="AQ390" s="24" t="s">
        <v>2076</v>
      </c>
      <c r="AR390" s="24" t="s">
        <v>2076</v>
      </c>
      <c r="AS390" s="24" t="s">
        <v>2076</v>
      </c>
      <c r="AT390" s="24" t="s">
        <v>2076</v>
      </c>
      <c r="AU390" s="24">
        <f>COUNTIF(Offers!$B$14:$B$2024,A390)</f>
        <v>1</v>
      </c>
      <c r="AV390" s="25">
        <f>_xlfn.MINIFS(Offers!$Q$14:$Q$2024,Offers!$B$14:$B$2024,A390)</f>
        <v>1989.99</v>
      </c>
      <c r="AW390" s="24">
        <f>COUNTIFS(Offers!$B$14:$B$2024,A390,Offers!$L$14:$L$2024,"&lt;&gt;New")</f>
        <v>0</v>
      </c>
    </row>
    <row r="391" spans="1:49" ht="15.75" customHeight="1" x14ac:dyDescent="0.35">
      <c r="A391" s="56" t="s">
        <v>4191</v>
      </c>
      <c r="B391" s="56" t="s">
        <v>543</v>
      </c>
      <c r="C391" s="56" t="s">
        <v>7</v>
      </c>
      <c r="D391" s="56" t="s">
        <v>391</v>
      </c>
      <c r="E391" s="57" t="s">
        <v>554</v>
      </c>
      <c r="F391" s="58">
        <v>2639.99</v>
      </c>
      <c r="G391" s="56" t="s">
        <v>4192</v>
      </c>
      <c r="H391" s="56" t="s">
        <v>1345</v>
      </c>
      <c r="I391" s="56" t="s">
        <v>3596</v>
      </c>
      <c r="J391" s="56" t="s">
        <v>3572</v>
      </c>
      <c r="K391" s="56" t="s">
        <v>3573</v>
      </c>
      <c r="L391" s="56" t="s">
        <v>3508</v>
      </c>
      <c r="M391" s="56" t="s">
        <v>3509</v>
      </c>
      <c r="N391" s="56" t="s">
        <v>3458</v>
      </c>
      <c r="O391" s="56" t="s">
        <v>3443</v>
      </c>
      <c r="P391" s="56">
        <v>11</v>
      </c>
      <c r="Q391" s="59">
        <v>1830</v>
      </c>
      <c r="R391" s="56" t="s">
        <v>4193</v>
      </c>
      <c r="S391" s="56" t="s">
        <v>3511</v>
      </c>
      <c r="T391" t="s">
        <v>2080</v>
      </c>
      <c r="U391">
        <v>15</v>
      </c>
      <c r="V391" s="49">
        <v>2798.99</v>
      </c>
      <c r="W391" t="s">
        <v>2371</v>
      </c>
      <c r="X391">
        <v>32</v>
      </c>
      <c r="Y391">
        <v>2048</v>
      </c>
      <c r="Z391">
        <v>14</v>
      </c>
      <c r="AA391" t="s">
        <v>3431</v>
      </c>
      <c r="AB391" s="24" t="s">
        <v>4194</v>
      </c>
      <c r="AC391" s="24" t="s">
        <v>4195</v>
      </c>
      <c r="AD391" s="24" t="s">
        <v>3927</v>
      </c>
      <c r="AE391" s="24" t="s">
        <v>2085</v>
      </c>
      <c r="AF391" s="54" t="s">
        <v>2027</v>
      </c>
      <c r="AG391" s="24" t="s">
        <v>3435</v>
      </c>
      <c r="AH391" s="25">
        <v>2881.99</v>
      </c>
      <c r="AI391" s="24" t="s">
        <v>2087</v>
      </c>
      <c r="AJ391" s="24" t="s">
        <v>2076</v>
      </c>
      <c r="AK391" s="24" t="s">
        <v>2076</v>
      </c>
      <c r="AL391" s="24" t="s">
        <v>2076</v>
      </c>
      <c r="AM391" s="24" t="s">
        <v>2076</v>
      </c>
      <c r="AN391" s="24" t="s">
        <v>2076</v>
      </c>
      <c r="AO391" s="24">
        <v>120</v>
      </c>
      <c r="AP391" s="24" t="s">
        <v>2076</v>
      </c>
      <c r="AQ391" s="24" t="s">
        <v>2076</v>
      </c>
      <c r="AR391" s="24" t="s">
        <v>2076</v>
      </c>
      <c r="AS391" s="24" t="s">
        <v>2076</v>
      </c>
      <c r="AT391" s="24" t="s">
        <v>2076</v>
      </c>
      <c r="AU391" s="24">
        <f>COUNTIF(Offers!$B$14:$B$2024,A391)</f>
        <v>2</v>
      </c>
      <c r="AV391" s="25">
        <f>_xlfn.MINIFS(Offers!$Q$14:$Q$2024,Offers!$B$14:$B$2024,A391)</f>
        <v>1655.99</v>
      </c>
      <c r="AW391" s="24">
        <f>COUNTIFS(Offers!$B$14:$B$2024,A391,Offers!$L$14:$L$2024,"&lt;&gt;New")</f>
        <v>1</v>
      </c>
    </row>
    <row r="392" spans="1:49" ht="15.75" customHeight="1" x14ac:dyDescent="0.35">
      <c r="A392" s="56" t="s">
        <v>4196</v>
      </c>
      <c r="B392" s="56" t="s">
        <v>543</v>
      </c>
      <c r="C392" s="56" t="s">
        <v>7</v>
      </c>
      <c r="D392" s="56" t="s">
        <v>391</v>
      </c>
      <c r="E392" s="57" t="s">
        <v>555</v>
      </c>
      <c r="F392" s="58">
        <v>4857.99</v>
      </c>
      <c r="G392" s="56" t="s">
        <v>4197</v>
      </c>
      <c r="H392" s="56" t="s">
        <v>3452</v>
      </c>
      <c r="I392" s="56" t="s">
        <v>3453</v>
      </c>
      <c r="J392" s="56" t="s">
        <v>3629</v>
      </c>
      <c r="K392" s="56" t="s">
        <v>3723</v>
      </c>
      <c r="L392" s="56" t="s">
        <v>3490</v>
      </c>
      <c r="M392" s="56" t="s">
        <v>3664</v>
      </c>
      <c r="N392" s="56" t="s">
        <v>3458</v>
      </c>
      <c r="O392" s="56" t="s">
        <v>3459</v>
      </c>
      <c r="P392" s="56">
        <v>7</v>
      </c>
      <c r="Q392" s="59">
        <v>2684</v>
      </c>
      <c r="R392" s="56" t="s">
        <v>4198</v>
      </c>
      <c r="S392" s="56" t="s">
        <v>3501</v>
      </c>
      <c r="T392" t="s">
        <v>2080</v>
      </c>
      <c r="U392">
        <v>15</v>
      </c>
      <c r="V392" s="49">
        <v>5332.99</v>
      </c>
      <c r="W392" t="s">
        <v>2176</v>
      </c>
      <c r="X392">
        <v>64</v>
      </c>
      <c r="Y392">
        <v>4096</v>
      </c>
      <c r="Z392">
        <v>16</v>
      </c>
      <c r="AA392" t="s">
        <v>3446</v>
      </c>
      <c r="AB392" s="24" t="s">
        <v>4175</v>
      </c>
      <c r="AC392" s="24" t="s">
        <v>4199</v>
      </c>
      <c r="AD392" s="24" t="s">
        <v>3727</v>
      </c>
      <c r="AE392" s="24" t="s">
        <v>2085</v>
      </c>
      <c r="AF392" s="54" t="s">
        <v>2027</v>
      </c>
      <c r="AG392" s="24" t="s">
        <v>3435</v>
      </c>
      <c r="AH392" s="25">
        <v>5332.99</v>
      </c>
      <c r="AI392" s="24" t="s">
        <v>2087</v>
      </c>
      <c r="AJ392" s="24" t="s">
        <v>2076</v>
      </c>
      <c r="AK392" s="24" t="s">
        <v>2076</v>
      </c>
      <c r="AL392" s="24" t="s">
        <v>2076</v>
      </c>
      <c r="AM392" s="24" t="s">
        <v>2076</v>
      </c>
      <c r="AN392" s="24" t="s">
        <v>2076</v>
      </c>
      <c r="AO392" s="24">
        <v>120</v>
      </c>
      <c r="AP392" s="24" t="s">
        <v>2076</v>
      </c>
      <c r="AQ392" s="24" t="s">
        <v>2076</v>
      </c>
      <c r="AR392" s="24" t="s">
        <v>2076</v>
      </c>
      <c r="AS392" s="24" t="s">
        <v>2076</v>
      </c>
      <c r="AT392" s="24" t="s">
        <v>2076</v>
      </c>
      <c r="AU392" s="24">
        <f>COUNTIF(Offers!$B$14:$B$2024,A392)</f>
        <v>1</v>
      </c>
      <c r="AV392" s="25">
        <f>_xlfn.MINIFS(Offers!$Q$14:$Q$2024,Offers!$B$14:$B$2024,A392)</f>
        <v>4857.99</v>
      </c>
      <c r="AW392" s="24">
        <f>COUNTIFS(Offers!$B$14:$B$2024,A392,Offers!$L$14:$L$2024,"&lt;&gt;New")</f>
        <v>0</v>
      </c>
    </row>
    <row r="393" spans="1:49" ht="15.75" customHeight="1" x14ac:dyDescent="0.35">
      <c r="A393" s="56" t="s">
        <v>4200</v>
      </c>
      <c r="B393" s="56" t="s">
        <v>556</v>
      </c>
      <c r="C393" s="56" t="s">
        <v>7</v>
      </c>
      <c r="D393" s="56" t="s">
        <v>391</v>
      </c>
      <c r="E393" s="57" t="s">
        <v>559</v>
      </c>
      <c r="F393" s="58">
        <v>293.99</v>
      </c>
      <c r="G393" s="56" t="s">
        <v>4201</v>
      </c>
      <c r="H393" s="56" t="s">
        <v>53</v>
      </c>
      <c r="I393" s="56" t="s">
        <v>3596</v>
      </c>
      <c r="J393" s="56" t="s">
        <v>3671</v>
      </c>
      <c r="K393" s="56" t="s">
        <v>3672</v>
      </c>
      <c r="L393" s="56" t="s">
        <v>3784</v>
      </c>
      <c r="M393" s="56" t="s">
        <v>3426</v>
      </c>
      <c r="N393" s="56" t="s">
        <v>3427</v>
      </c>
      <c r="O393" s="56" t="s">
        <v>3443</v>
      </c>
      <c r="P393" s="56">
        <v>6</v>
      </c>
      <c r="Q393" s="59">
        <v>1856</v>
      </c>
      <c r="R393" s="56" t="s">
        <v>4202</v>
      </c>
      <c r="S393" s="56" t="s">
        <v>3445</v>
      </c>
      <c r="T393" t="s">
        <v>2100</v>
      </c>
      <c r="U393">
        <v>15</v>
      </c>
      <c r="V393" s="49">
        <v>326.99</v>
      </c>
      <c r="W393" t="s">
        <v>2081</v>
      </c>
      <c r="X393">
        <v>8</v>
      </c>
      <c r="Y393">
        <v>256</v>
      </c>
      <c r="Z393">
        <v>15.6</v>
      </c>
      <c r="AA393" t="s">
        <v>3446</v>
      </c>
      <c r="AB393" s="24" t="s">
        <v>4203</v>
      </c>
      <c r="AC393" s="24" t="s">
        <v>3958</v>
      </c>
      <c r="AD393" s="24" t="s">
        <v>3898</v>
      </c>
      <c r="AE393" s="24" t="s">
        <v>2085</v>
      </c>
      <c r="AF393" s="50" t="s">
        <v>2022</v>
      </c>
      <c r="AG393" s="24" t="s">
        <v>3435</v>
      </c>
      <c r="AH393" s="25">
        <v>341.99</v>
      </c>
      <c r="AI393" s="24" t="s">
        <v>2087</v>
      </c>
      <c r="AJ393" s="24" t="s">
        <v>2076</v>
      </c>
      <c r="AK393" s="24" t="s">
        <v>2076</v>
      </c>
      <c r="AL393" s="24" t="s">
        <v>2076</v>
      </c>
      <c r="AM393" s="24" t="s">
        <v>2076</v>
      </c>
      <c r="AN393" s="24" t="s">
        <v>2076</v>
      </c>
      <c r="AO393" s="24">
        <v>60</v>
      </c>
      <c r="AP393" s="24" t="s">
        <v>2076</v>
      </c>
      <c r="AQ393" s="24" t="s">
        <v>2076</v>
      </c>
      <c r="AR393" s="24" t="s">
        <v>2076</v>
      </c>
      <c r="AS393" s="24" t="s">
        <v>2076</v>
      </c>
      <c r="AT393" s="24" t="s">
        <v>2076</v>
      </c>
      <c r="AU393" s="24">
        <f>COUNTIF(Offers!$B$14:$B$2024,A393)</f>
        <v>1</v>
      </c>
      <c r="AV393" s="25">
        <f>_xlfn.MINIFS(Offers!$Q$14:$Q$2024,Offers!$B$14:$B$2024,A393)</f>
        <v>293.99</v>
      </c>
      <c r="AW393" s="24">
        <f>COUNTIFS(Offers!$B$14:$B$2024,A393,Offers!$L$14:$L$2024,"&lt;&gt;New")</f>
        <v>0</v>
      </c>
    </row>
    <row r="394" spans="1:49" ht="15.75" customHeight="1" x14ac:dyDescent="0.35">
      <c r="A394" s="56" t="s">
        <v>4204</v>
      </c>
      <c r="B394" s="56" t="s">
        <v>556</v>
      </c>
      <c r="C394" s="56" t="s">
        <v>7</v>
      </c>
      <c r="D394" s="56" t="s">
        <v>391</v>
      </c>
      <c r="E394" s="57" t="s">
        <v>560</v>
      </c>
      <c r="F394" s="58">
        <v>1031.99</v>
      </c>
      <c r="G394" s="56" t="s">
        <v>4205</v>
      </c>
      <c r="H394" s="56" t="s">
        <v>53</v>
      </c>
      <c r="I394" s="56" t="s">
        <v>3467</v>
      </c>
      <c r="J394" s="56" t="s">
        <v>3454</v>
      </c>
      <c r="K394" s="56" t="s">
        <v>3455</v>
      </c>
      <c r="L394" s="56" t="s">
        <v>3425</v>
      </c>
      <c r="M394" s="56" t="s">
        <v>3457</v>
      </c>
      <c r="N394" s="56" t="s">
        <v>3458</v>
      </c>
      <c r="O394" s="56" t="s">
        <v>3443</v>
      </c>
      <c r="P394" s="56">
        <v>14</v>
      </c>
      <c r="Q394" s="59">
        <v>1205</v>
      </c>
      <c r="R394" s="56" t="s">
        <v>4206</v>
      </c>
      <c r="S394" s="56" t="s">
        <v>3482</v>
      </c>
      <c r="T394" t="s">
        <v>2116</v>
      </c>
      <c r="U394">
        <v>15</v>
      </c>
      <c r="V394" s="49">
        <v>1157.99</v>
      </c>
      <c r="W394" t="s">
        <v>2477</v>
      </c>
      <c r="X394">
        <v>16</v>
      </c>
      <c r="Y394">
        <v>1024</v>
      </c>
      <c r="Z394">
        <v>13.3</v>
      </c>
      <c r="AA394" t="s">
        <v>3446</v>
      </c>
      <c r="AB394" s="24" t="s">
        <v>4207</v>
      </c>
      <c r="AC394" s="24" t="s">
        <v>4208</v>
      </c>
      <c r="AD394" s="24" t="s">
        <v>3809</v>
      </c>
      <c r="AE394" s="24" t="s">
        <v>2085</v>
      </c>
      <c r="AF394" s="51" t="s">
        <v>2025</v>
      </c>
      <c r="AG394" s="24" t="s">
        <v>3435</v>
      </c>
      <c r="AH394" s="25">
        <v>1157.99</v>
      </c>
      <c r="AI394" s="24" t="s">
        <v>2087</v>
      </c>
      <c r="AJ394" s="24" t="s">
        <v>2076</v>
      </c>
      <c r="AK394" s="24" t="s">
        <v>2076</v>
      </c>
      <c r="AL394" s="24" t="s">
        <v>2076</v>
      </c>
      <c r="AM394" s="24" t="s">
        <v>2076</v>
      </c>
      <c r="AN394" s="24" t="s">
        <v>2076</v>
      </c>
      <c r="AO394" s="24">
        <v>60</v>
      </c>
      <c r="AP394" s="24" t="s">
        <v>2076</v>
      </c>
      <c r="AQ394" s="24" t="s">
        <v>2076</v>
      </c>
      <c r="AR394" s="24" t="s">
        <v>2076</v>
      </c>
      <c r="AS394" s="24" t="s">
        <v>2076</v>
      </c>
      <c r="AT394" s="24" t="s">
        <v>2076</v>
      </c>
      <c r="AU394" s="24">
        <f>COUNTIF(Offers!$B$14:$B$2024,A394)</f>
        <v>1</v>
      </c>
      <c r="AV394" s="25">
        <f>_xlfn.MINIFS(Offers!$Q$14:$Q$2024,Offers!$B$14:$B$2024,A394)</f>
        <v>1031.99</v>
      </c>
      <c r="AW394" s="24">
        <f>COUNTIFS(Offers!$B$14:$B$2024,A394,Offers!$L$14:$L$2024,"&lt;&gt;New")</f>
        <v>0</v>
      </c>
    </row>
    <row r="395" spans="1:49" ht="15.75" customHeight="1" x14ac:dyDescent="0.35">
      <c r="A395" s="56" t="s">
        <v>4209</v>
      </c>
      <c r="B395" s="56" t="s">
        <v>556</v>
      </c>
      <c r="C395" s="56" t="s">
        <v>7</v>
      </c>
      <c r="D395" s="56" t="s">
        <v>391</v>
      </c>
      <c r="E395" s="57" t="s">
        <v>561</v>
      </c>
      <c r="F395" s="58">
        <v>1395.99</v>
      </c>
      <c r="G395" s="56" t="s">
        <v>4210</v>
      </c>
      <c r="H395" s="56" t="s">
        <v>53</v>
      </c>
      <c r="I395" s="56" t="s">
        <v>3596</v>
      </c>
      <c r="J395" s="56" t="s">
        <v>3468</v>
      </c>
      <c r="K395" s="56" t="s">
        <v>3867</v>
      </c>
      <c r="L395" s="56" t="s">
        <v>3868</v>
      </c>
      <c r="M395" s="56" t="s">
        <v>3441</v>
      </c>
      <c r="N395" s="56" t="s">
        <v>3533</v>
      </c>
      <c r="O395" s="56" t="s">
        <v>3443</v>
      </c>
      <c r="P395" s="56">
        <v>8</v>
      </c>
      <c r="Q395" s="59">
        <v>2496</v>
      </c>
      <c r="R395" s="56" t="s">
        <v>4211</v>
      </c>
      <c r="S395" s="56" t="s">
        <v>3600</v>
      </c>
      <c r="T395" t="s">
        <v>2080</v>
      </c>
      <c r="U395">
        <v>15</v>
      </c>
      <c r="V395" s="49">
        <v>1471.99</v>
      </c>
      <c r="W395" t="s">
        <v>2200</v>
      </c>
      <c r="X395">
        <v>32</v>
      </c>
      <c r="Y395">
        <v>1024</v>
      </c>
      <c r="Z395">
        <v>15.6</v>
      </c>
      <c r="AA395" t="s">
        <v>3446</v>
      </c>
      <c r="AB395" s="24" t="s">
        <v>4212</v>
      </c>
      <c r="AC395" s="24" t="s">
        <v>3707</v>
      </c>
      <c r="AD395" s="24" t="s">
        <v>3634</v>
      </c>
      <c r="AE395" s="24" t="s">
        <v>2085</v>
      </c>
      <c r="AF395" s="52" t="s">
        <v>2024</v>
      </c>
      <c r="AG395" s="24" t="s">
        <v>3435</v>
      </c>
      <c r="AH395" s="25">
        <v>1513.99</v>
      </c>
      <c r="AI395" s="24" t="s">
        <v>2087</v>
      </c>
      <c r="AJ395" s="24" t="s">
        <v>2076</v>
      </c>
      <c r="AK395" s="24" t="s">
        <v>2076</v>
      </c>
      <c r="AL395" s="24" t="s">
        <v>2076</v>
      </c>
      <c r="AM395" s="24" t="s">
        <v>2076</v>
      </c>
      <c r="AN395" s="24" t="s">
        <v>2076</v>
      </c>
      <c r="AO395" s="24">
        <v>165</v>
      </c>
      <c r="AP395" s="24" t="s">
        <v>2076</v>
      </c>
      <c r="AQ395" s="24" t="s">
        <v>2076</v>
      </c>
      <c r="AR395" s="24" t="s">
        <v>2076</v>
      </c>
      <c r="AS395" s="24" t="s">
        <v>2076</v>
      </c>
      <c r="AT395" s="24" t="s">
        <v>2076</v>
      </c>
      <c r="AU395" s="24">
        <f>COUNTIF(Offers!$B$14:$B$2024,A395)</f>
        <v>1</v>
      </c>
      <c r="AV395" s="25">
        <f>_xlfn.MINIFS(Offers!$Q$14:$Q$2024,Offers!$B$14:$B$2024,A395)</f>
        <v>1395.99</v>
      </c>
      <c r="AW395" s="24">
        <f>COUNTIFS(Offers!$B$14:$B$2024,A395,Offers!$L$14:$L$2024,"&lt;&gt;New")</f>
        <v>0</v>
      </c>
    </row>
    <row r="396" spans="1:49" ht="15.75" customHeight="1" x14ac:dyDescent="0.35">
      <c r="A396" s="56" t="s">
        <v>4213</v>
      </c>
      <c r="B396" s="56" t="s">
        <v>556</v>
      </c>
      <c r="C396" s="56" t="s">
        <v>7</v>
      </c>
      <c r="D396" s="56" t="s">
        <v>391</v>
      </c>
      <c r="E396" s="57" t="s">
        <v>562</v>
      </c>
      <c r="F396" s="58">
        <v>1408.99</v>
      </c>
      <c r="G396" s="56" t="s">
        <v>4214</v>
      </c>
      <c r="H396" s="56" t="s">
        <v>53</v>
      </c>
      <c r="I396" s="56" t="s">
        <v>3596</v>
      </c>
      <c r="J396" s="56" t="s">
        <v>3557</v>
      </c>
      <c r="K396" s="56" t="s">
        <v>3558</v>
      </c>
      <c r="L396" s="56" t="s">
        <v>3470</v>
      </c>
      <c r="M396" s="56" t="s">
        <v>3471</v>
      </c>
      <c r="N396" s="56" t="s">
        <v>3442</v>
      </c>
      <c r="O396" s="56" t="s">
        <v>3443</v>
      </c>
      <c r="P396" s="56">
        <v>11</v>
      </c>
      <c r="Q396" s="59">
        <v>1457</v>
      </c>
      <c r="R396" s="56" t="s">
        <v>4215</v>
      </c>
      <c r="S396" s="56" t="s">
        <v>3473</v>
      </c>
      <c r="T396" t="s">
        <v>2100</v>
      </c>
      <c r="U396">
        <v>15</v>
      </c>
      <c r="V396" s="49">
        <v>1545.99</v>
      </c>
      <c r="W396" t="s">
        <v>2304</v>
      </c>
      <c r="X396">
        <v>16</v>
      </c>
      <c r="Y396">
        <v>1024</v>
      </c>
      <c r="Z396">
        <v>14</v>
      </c>
      <c r="AA396" t="s">
        <v>3431</v>
      </c>
      <c r="AB396" s="24" t="s">
        <v>4216</v>
      </c>
      <c r="AC396" s="24" t="s">
        <v>4217</v>
      </c>
      <c r="AD396" s="24" t="s">
        <v>3578</v>
      </c>
      <c r="AE396" s="24" t="s">
        <v>2085</v>
      </c>
      <c r="AF396" s="53" t="s">
        <v>2026</v>
      </c>
      <c r="AG396" s="24" t="s">
        <v>3435</v>
      </c>
      <c r="AH396" s="25">
        <v>1569.99</v>
      </c>
      <c r="AI396" s="24" t="s">
        <v>2087</v>
      </c>
      <c r="AJ396" s="24" t="s">
        <v>2076</v>
      </c>
      <c r="AK396" s="24" t="s">
        <v>2076</v>
      </c>
      <c r="AL396" s="24" t="s">
        <v>2076</v>
      </c>
      <c r="AM396" s="24" t="s">
        <v>2076</v>
      </c>
      <c r="AN396" s="24" t="s">
        <v>2076</v>
      </c>
      <c r="AO396" s="24">
        <v>60</v>
      </c>
      <c r="AP396" s="24" t="s">
        <v>2076</v>
      </c>
      <c r="AQ396" s="24" t="s">
        <v>2076</v>
      </c>
      <c r="AR396" s="24" t="s">
        <v>2076</v>
      </c>
      <c r="AS396" s="24" t="s">
        <v>2076</v>
      </c>
      <c r="AT396" s="24" t="s">
        <v>2076</v>
      </c>
      <c r="AU396" s="24">
        <f>COUNTIF(Offers!$B$14:$B$2024,A396)</f>
        <v>1</v>
      </c>
      <c r="AV396" s="25">
        <f>_xlfn.MINIFS(Offers!$Q$14:$Q$2024,Offers!$B$14:$B$2024,A396)</f>
        <v>1408.99</v>
      </c>
      <c r="AW396" s="24">
        <f>COUNTIFS(Offers!$B$14:$B$2024,A396,Offers!$L$14:$L$2024,"&lt;&gt;New")</f>
        <v>0</v>
      </c>
    </row>
    <row r="397" spans="1:49" ht="15.75" customHeight="1" x14ac:dyDescent="0.35">
      <c r="A397" s="56" t="s">
        <v>4218</v>
      </c>
      <c r="B397" s="56" t="s">
        <v>556</v>
      </c>
      <c r="C397" s="56" t="s">
        <v>7</v>
      </c>
      <c r="D397" s="56" t="s">
        <v>391</v>
      </c>
      <c r="E397" s="57" t="s">
        <v>563</v>
      </c>
      <c r="F397" s="58">
        <v>1467.99</v>
      </c>
      <c r="G397" s="56" t="s">
        <v>4219</v>
      </c>
      <c r="H397" s="56" t="s">
        <v>3452</v>
      </c>
      <c r="I397" s="56" t="s">
        <v>3923</v>
      </c>
      <c r="J397" s="56" t="s">
        <v>3454</v>
      </c>
      <c r="K397" s="56" t="s">
        <v>3455</v>
      </c>
      <c r="L397" s="56" t="s">
        <v>3456</v>
      </c>
      <c r="M397" s="56" t="s">
        <v>3457</v>
      </c>
      <c r="N397" s="56" t="s">
        <v>3458</v>
      </c>
      <c r="O397" s="56" t="s">
        <v>3459</v>
      </c>
      <c r="P397" s="56">
        <v>15</v>
      </c>
      <c r="Q397" s="59">
        <v>1226</v>
      </c>
      <c r="R397" s="56" t="s">
        <v>4220</v>
      </c>
      <c r="S397" s="56" t="s">
        <v>3461</v>
      </c>
      <c r="T397" t="s">
        <v>2100</v>
      </c>
      <c r="U397">
        <v>15</v>
      </c>
      <c r="V397" s="49">
        <v>1599.99</v>
      </c>
      <c r="W397" t="s">
        <v>2298</v>
      </c>
      <c r="X397">
        <v>16</v>
      </c>
      <c r="Y397">
        <v>1024</v>
      </c>
      <c r="Z397">
        <v>14</v>
      </c>
      <c r="AA397" t="s">
        <v>3446</v>
      </c>
      <c r="AB397" s="24" t="s">
        <v>4221</v>
      </c>
      <c r="AC397" s="24" t="s">
        <v>4222</v>
      </c>
      <c r="AD397" s="24" t="s">
        <v>3485</v>
      </c>
      <c r="AE397" s="24" t="s">
        <v>2105</v>
      </c>
      <c r="AF397" s="52" t="s">
        <v>2024</v>
      </c>
      <c r="AG397" s="24" t="s">
        <v>3435</v>
      </c>
      <c r="AH397" s="25">
        <v>1600.99</v>
      </c>
      <c r="AI397" s="24" t="s">
        <v>2087</v>
      </c>
      <c r="AJ397" s="24" t="s">
        <v>2076</v>
      </c>
      <c r="AK397" s="24" t="s">
        <v>2076</v>
      </c>
      <c r="AL397" s="24" t="s">
        <v>2076</v>
      </c>
      <c r="AM397" s="24" t="s">
        <v>2076</v>
      </c>
      <c r="AN397" s="24" t="s">
        <v>2076</v>
      </c>
      <c r="AO397" s="24">
        <v>60</v>
      </c>
      <c r="AP397" s="24" t="s">
        <v>2076</v>
      </c>
      <c r="AQ397" s="24" t="s">
        <v>2076</v>
      </c>
      <c r="AR397" s="24" t="s">
        <v>2076</v>
      </c>
      <c r="AS397" s="24" t="s">
        <v>2076</v>
      </c>
      <c r="AT397" s="24" t="s">
        <v>2076</v>
      </c>
      <c r="AU397" s="24">
        <f>COUNTIF(Offers!$B$14:$B$2024,A397)</f>
        <v>1</v>
      </c>
      <c r="AV397" s="25">
        <f>_xlfn.MINIFS(Offers!$Q$14:$Q$2024,Offers!$B$14:$B$2024,A397)</f>
        <v>1467.99</v>
      </c>
      <c r="AW397" s="24">
        <f>COUNTIFS(Offers!$B$14:$B$2024,A397,Offers!$L$14:$L$2024,"&lt;&gt;New")</f>
        <v>0</v>
      </c>
    </row>
    <row r="398" spans="1:49" ht="15.75" customHeight="1" x14ac:dyDescent="0.35">
      <c r="A398" s="56" t="s">
        <v>4223</v>
      </c>
      <c r="B398" s="56" t="s">
        <v>556</v>
      </c>
      <c r="C398" s="56" t="s">
        <v>7</v>
      </c>
      <c r="D398" s="56" t="s">
        <v>391</v>
      </c>
      <c r="E398" s="57" t="s">
        <v>564</v>
      </c>
      <c r="F398" s="58">
        <v>1693.99</v>
      </c>
      <c r="G398" s="56" t="s">
        <v>4224</v>
      </c>
      <c r="H398" s="56" t="s">
        <v>53</v>
      </c>
      <c r="I398" s="56" t="s">
        <v>3438</v>
      </c>
      <c r="J398" s="56" t="s">
        <v>3557</v>
      </c>
      <c r="K398" s="56" t="s">
        <v>3558</v>
      </c>
      <c r="L398" s="56" t="s">
        <v>3490</v>
      </c>
      <c r="M398" s="56" t="s">
        <v>3471</v>
      </c>
      <c r="N398" s="56" t="s">
        <v>3442</v>
      </c>
      <c r="O398" s="56" t="s">
        <v>3443</v>
      </c>
      <c r="P398" s="56">
        <v>15</v>
      </c>
      <c r="Q398" s="59">
        <v>1738</v>
      </c>
      <c r="R398" s="56" t="s">
        <v>4225</v>
      </c>
      <c r="S398" s="56" t="s">
        <v>3566</v>
      </c>
      <c r="T398" t="s">
        <v>2080</v>
      </c>
      <c r="U398">
        <v>15</v>
      </c>
      <c r="V398" s="49">
        <v>1747.99</v>
      </c>
      <c r="W398" t="s">
        <v>2144</v>
      </c>
      <c r="X398">
        <v>16</v>
      </c>
      <c r="Y398">
        <v>1024</v>
      </c>
      <c r="Z398">
        <v>15.6</v>
      </c>
      <c r="AA398" t="s">
        <v>3446</v>
      </c>
      <c r="AB398" s="24" t="s">
        <v>4226</v>
      </c>
      <c r="AC398" s="24" t="s">
        <v>4227</v>
      </c>
      <c r="AD398" s="24" t="s">
        <v>3476</v>
      </c>
      <c r="AE398" s="24" t="s">
        <v>2085</v>
      </c>
      <c r="AF398" s="54" t="s">
        <v>2027</v>
      </c>
      <c r="AG398" s="24" t="s">
        <v>3435</v>
      </c>
      <c r="AH398" s="25">
        <v>1763.99</v>
      </c>
      <c r="AI398" s="24" t="s">
        <v>2087</v>
      </c>
      <c r="AJ398" s="24" t="s">
        <v>2076</v>
      </c>
      <c r="AK398" s="24" t="s">
        <v>2076</v>
      </c>
      <c r="AL398" s="24" t="s">
        <v>2076</v>
      </c>
      <c r="AM398" s="24" t="s">
        <v>2076</v>
      </c>
      <c r="AN398" s="24" t="s">
        <v>2076</v>
      </c>
      <c r="AO398" s="24">
        <v>120</v>
      </c>
      <c r="AP398" s="24" t="s">
        <v>2076</v>
      </c>
      <c r="AQ398" s="24" t="s">
        <v>2076</v>
      </c>
      <c r="AR398" s="24" t="s">
        <v>2076</v>
      </c>
      <c r="AS398" s="24" t="s">
        <v>2076</v>
      </c>
      <c r="AT398" s="24" t="s">
        <v>2076</v>
      </c>
      <c r="AU398" s="24">
        <f>COUNTIF(Offers!$B$14:$B$2024,A398)</f>
        <v>1</v>
      </c>
      <c r="AV398" s="25">
        <f>_xlfn.MINIFS(Offers!$Q$14:$Q$2024,Offers!$B$14:$B$2024,A398)</f>
        <v>1693.99</v>
      </c>
      <c r="AW398" s="24">
        <f>COUNTIFS(Offers!$B$14:$B$2024,A398,Offers!$L$14:$L$2024,"&lt;&gt;New")</f>
        <v>0</v>
      </c>
    </row>
    <row r="399" spans="1:49" ht="15.75" customHeight="1" x14ac:dyDescent="0.35">
      <c r="A399" s="56" t="s">
        <v>4228</v>
      </c>
      <c r="B399" s="56" t="s">
        <v>556</v>
      </c>
      <c r="C399" s="56" t="s">
        <v>7</v>
      </c>
      <c r="D399" s="56" t="s">
        <v>391</v>
      </c>
      <c r="E399" s="57" t="s">
        <v>565</v>
      </c>
      <c r="F399" s="58">
        <v>2018.99</v>
      </c>
      <c r="G399" s="56" t="s">
        <v>4229</v>
      </c>
      <c r="H399" s="56" t="s">
        <v>53</v>
      </c>
      <c r="I399" s="56" t="s">
        <v>3479</v>
      </c>
      <c r="J399" s="56" t="s">
        <v>3587</v>
      </c>
      <c r="K399" s="56" t="s">
        <v>3588</v>
      </c>
      <c r="L399" s="56" t="s">
        <v>3508</v>
      </c>
      <c r="M399" s="56" t="s">
        <v>3509</v>
      </c>
      <c r="N399" s="56" t="s">
        <v>3589</v>
      </c>
      <c r="O399" s="56" t="s">
        <v>3443</v>
      </c>
      <c r="P399" s="56">
        <v>11</v>
      </c>
      <c r="Q399" s="59">
        <v>1677</v>
      </c>
      <c r="R399" s="56" t="s">
        <v>4230</v>
      </c>
      <c r="S399" s="56" t="s">
        <v>3511</v>
      </c>
      <c r="T399" t="s">
        <v>2080</v>
      </c>
      <c r="U399">
        <v>15</v>
      </c>
      <c r="V399" s="49">
        <v>2320.9899999999998</v>
      </c>
      <c r="W399" t="s">
        <v>2322</v>
      </c>
      <c r="X399">
        <v>32</v>
      </c>
      <c r="Y399">
        <v>2048</v>
      </c>
      <c r="Z399">
        <v>14</v>
      </c>
      <c r="AA399" t="s">
        <v>3431</v>
      </c>
      <c r="AB399" s="24" t="s">
        <v>4207</v>
      </c>
      <c r="AC399" s="24" t="s">
        <v>4231</v>
      </c>
      <c r="AD399" s="24" t="s">
        <v>3495</v>
      </c>
      <c r="AE399" s="24" t="s">
        <v>2105</v>
      </c>
      <c r="AF399" s="53" t="s">
        <v>2026</v>
      </c>
      <c r="AG399" s="24" t="s">
        <v>3435</v>
      </c>
      <c r="AH399" s="25">
        <v>2320.9899999999998</v>
      </c>
      <c r="AI399" s="24" t="s">
        <v>2087</v>
      </c>
      <c r="AJ399" s="24" t="s">
        <v>2076</v>
      </c>
      <c r="AK399" s="24" t="s">
        <v>2076</v>
      </c>
      <c r="AL399" s="24" t="s">
        <v>2076</v>
      </c>
      <c r="AM399" s="24" t="s">
        <v>2076</v>
      </c>
      <c r="AN399" s="24" t="s">
        <v>2076</v>
      </c>
      <c r="AO399" s="24">
        <v>120</v>
      </c>
      <c r="AP399" s="24" t="s">
        <v>2076</v>
      </c>
      <c r="AQ399" s="24" t="s">
        <v>2076</v>
      </c>
      <c r="AR399" s="24" t="s">
        <v>2076</v>
      </c>
      <c r="AS399" s="24" t="s">
        <v>2076</v>
      </c>
      <c r="AT399" s="24" t="s">
        <v>2076</v>
      </c>
      <c r="AU399" s="24">
        <f>COUNTIF(Offers!$B$14:$B$2024,A399)</f>
        <v>1</v>
      </c>
      <c r="AV399" s="25">
        <f>_xlfn.MINIFS(Offers!$Q$14:$Q$2024,Offers!$B$14:$B$2024,A399)</f>
        <v>2018.99</v>
      </c>
      <c r="AW399" s="24">
        <f>COUNTIFS(Offers!$B$14:$B$2024,A399,Offers!$L$14:$L$2024,"&lt;&gt;New")</f>
        <v>0</v>
      </c>
    </row>
    <row r="400" spans="1:49" ht="15.75" customHeight="1" x14ac:dyDescent="0.35">
      <c r="A400" s="56" t="s">
        <v>4232</v>
      </c>
      <c r="B400" s="56" t="s">
        <v>556</v>
      </c>
      <c r="C400" s="56" t="s">
        <v>7</v>
      </c>
      <c r="D400" s="56" t="s">
        <v>391</v>
      </c>
      <c r="E400" s="57" t="s">
        <v>566</v>
      </c>
      <c r="F400" s="58">
        <v>2186.9899999999998</v>
      </c>
      <c r="G400" s="56" t="s">
        <v>4233</v>
      </c>
      <c r="H400" s="56" t="s">
        <v>53</v>
      </c>
      <c r="I400" s="56" t="s">
        <v>3422</v>
      </c>
      <c r="J400" s="56" t="s">
        <v>3488</v>
      </c>
      <c r="K400" s="56" t="s">
        <v>3597</v>
      </c>
      <c r="L400" s="56" t="s">
        <v>3598</v>
      </c>
      <c r="M400" s="56" t="s">
        <v>3532</v>
      </c>
      <c r="N400" s="56" t="s">
        <v>3533</v>
      </c>
      <c r="O400" s="56" t="s">
        <v>3443</v>
      </c>
      <c r="P400" s="56">
        <v>6</v>
      </c>
      <c r="Q400" s="59">
        <v>2838</v>
      </c>
      <c r="R400" s="56" t="s">
        <v>4234</v>
      </c>
      <c r="S400" s="56" t="s">
        <v>3535</v>
      </c>
      <c r="T400" t="s">
        <v>2080</v>
      </c>
      <c r="U400">
        <v>15</v>
      </c>
      <c r="V400" s="49">
        <v>2265.9899999999998</v>
      </c>
      <c r="W400" t="s">
        <v>2235</v>
      </c>
      <c r="X400">
        <v>32</v>
      </c>
      <c r="Y400">
        <v>2048</v>
      </c>
      <c r="Z400">
        <v>17.3</v>
      </c>
      <c r="AA400" t="s">
        <v>3446</v>
      </c>
      <c r="AB400" s="24" t="s">
        <v>4235</v>
      </c>
      <c r="AC400" s="24" t="s">
        <v>4236</v>
      </c>
      <c r="AD400" s="24" t="s">
        <v>3927</v>
      </c>
      <c r="AE400" s="24" t="s">
        <v>2105</v>
      </c>
      <c r="AF400" s="51" t="s">
        <v>2025</v>
      </c>
      <c r="AG400" s="24" t="s">
        <v>3435</v>
      </c>
      <c r="AH400" s="25">
        <v>2265.9899999999998</v>
      </c>
      <c r="AI400" s="24" t="s">
        <v>2087</v>
      </c>
      <c r="AJ400" s="24" t="s">
        <v>2076</v>
      </c>
      <c r="AK400" s="24" t="s">
        <v>2076</v>
      </c>
      <c r="AL400" s="24" t="s">
        <v>2076</v>
      </c>
      <c r="AM400" s="24" t="s">
        <v>2076</v>
      </c>
      <c r="AN400" s="24" t="s">
        <v>2076</v>
      </c>
      <c r="AO400" s="24">
        <v>240</v>
      </c>
      <c r="AP400" s="24" t="s">
        <v>2076</v>
      </c>
      <c r="AQ400" s="24" t="s">
        <v>2076</v>
      </c>
      <c r="AR400" s="24" t="s">
        <v>2076</v>
      </c>
      <c r="AS400" s="24" t="s">
        <v>2076</v>
      </c>
      <c r="AT400" s="24" t="s">
        <v>2076</v>
      </c>
      <c r="AU400" s="24">
        <f>COUNTIF(Offers!$B$14:$B$2024,A400)</f>
        <v>1</v>
      </c>
      <c r="AV400" s="25">
        <f>_xlfn.MINIFS(Offers!$Q$14:$Q$2024,Offers!$B$14:$B$2024,A400)</f>
        <v>2186.9899999999998</v>
      </c>
      <c r="AW400" s="24">
        <f>COUNTIFS(Offers!$B$14:$B$2024,A400,Offers!$L$14:$L$2024,"&lt;&gt;New")</f>
        <v>0</v>
      </c>
    </row>
    <row r="401" spans="1:49" ht="15.75" customHeight="1" x14ac:dyDescent="0.35">
      <c r="A401" s="56" t="s">
        <v>4237</v>
      </c>
      <c r="B401" s="56" t="s">
        <v>556</v>
      </c>
      <c r="C401" s="56" t="s">
        <v>7</v>
      </c>
      <c r="D401" s="56" t="s">
        <v>391</v>
      </c>
      <c r="E401" s="57" t="s">
        <v>567</v>
      </c>
      <c r="F401" s="58">
        <v>2294.9899999999998</v>
      </c>
      <c r="G401" s="56" t="s">
        <v>4238</v>
      </c>
      <c r="H401" s="56" t="s">
        <v>3517</v>
      </c>
      <c r="I401" s="56" t="s">
        <v>3710</v>
      </c>
      <c r="J401" s="56" t="s">
        <v>3454</v>
      </c>
      <c r="K401" s="56" t="s">
        <v>3455</v>
      </c>
      <c r="L401" s="56" t="s">
        <v>3521</v>
      </c>
      <c r="M401" s="56" t="s">
        <v>3441</v>
      </c>
      <c r="N401" s="56" t="s">
        <v>3711</v>
      </c>
      <c r="O401" s="56" t="s">
        <v>3459</v>
      </c>
      <c r="P401" s="56">
        <v>14</v>
      </c>
      <c r="Q401" s="59">
        <v>2496</v>
      </c>
      <c r="R401" s="56" t="s">
        <v>4239</v>
      </c>
      <c r="S401" s="56" t="s">
        <v>3524</v>
      </c>
      <c r="T401" t="s">
        <v>2080</v>
      </c>
      <c r="U401">
        <v>15</v>
      </c>
      <c r="V401" s="49">
        <v>2450.9899999999998</v>
      </c>
      <c r="W401" t="s">
        <v>2444</v>
      </c>
      <c r="X401">
        <v>32</v>
      </c>
      <c r="Y401">
        <v>2048</v>
      </c>
      <c r="Z401">
        <v>16</v>
      </c>
      <c r="AA401" t="s">
        <v>3431</v>
      </c>
      <c r="AB401" s="24" t="s">
        <v>4203</v>
      </c>
      <c r="AC401" s="24" t="s">
        <v>4240</v>
      </c>
      <c r="AD401" s="24" t="s">
        <v>3504</v>
      </c>
      <c r="AE401" s="24" t="s">
        <v>2085</v>
      </c>
      <c r="AF401" s="51" t="s">
        <v>2025</v>
      </c>
      <c r="AG401" s="24" t="s">
        <v>3435</v>
      </c>
      <c r="AH401" s="25">
        <v>2542.9899999999998</v>
      </c>
      <c r="AI401" s="24" t="s">
        <v>2087</v>
      </c>
      <c r="AJ401" s="24" t="s">
        <v>2076</v>
      </c>
      <c r="AK401" s="24" t="s">
        <v>2076</v>
      </c>
      <c r="AL401" s="24" t="s">
        <v>2076</v>
      </c>
      <c r="AM401" s="24" t="s">
        <v>2076</v>
      </c>
      <c r="AN401" s="24" t="s">
        <v>2076</v>
      </c>
      <c r="AO401" s="24">
        <v>60</v>
      </c>
      <c r="AP401" s="24" t="s">
        <v>2076</v>
      </c>
      <c r="AQ401" s="24" t="s">
        <v>2076</v>
      </c>
      <c r="AR401" s="24" t="s">
        <v>2076</v>
      </c>
      <c r="AS401" s="24" t="s">
        <v>2076</v>
      </c>
      <c r="AT401" s="24" t="s">
        <v>2076</v>
      </c>
      <c r="AU401" s="24">
        <f>COUNTIF(Offers!$B$14:$B$2024,A401)</f>
        <v>1</v>
      </c>
      <c r="AV401" s="25">
        <f>_xlfn.MINIFS(Offers!$Q$14:$Q$2024,Offers!$B$14:$B$2024,A401)</f>
        <v>2294.9899999999998</v>
      </c>
      <c r="AW401" s="24">
        <f>COUNTIFS(Offers!$B$14:$B$2024,A401,Offers!$L$14:$L$2024,"&lt;&gt;New")</f>
        <v>0</v>
      </c>
    </row>
    <row r="402" spans="1:49" ht="15.75" customHeight="1" x14ac:dyDescent="0.35">
      <c r="A402" s="56" t="s">
        <v>4241</v>
      </c>
      <c r="B402" s="56" t="s">
        <v>556</v>
      </c>
      <c r="C402" s="56" t="s">
        <v>7</v>
      </c>
      <c r="D402" s="56" t="s">
        <v>391</v>
      </c>
      <c r="E402" s="57" t="s">
        <v>568</v>
      </c>
      <c r="F402" s="58">
        <v>4329.99</v>
      </c>
      <c r="G402" s="56" t="s">
        <v>4242</v>
      </c>
      <c r="H402" s="56" t="s">
        <v>3452</v>
      </c>
      <c r="I402" s="56" t="s">
        <v>3453</v>
      </c>
      <c r="J402" s="56" t="s">
        <v>3488</v>
      </c>
      <c r="K402" s="56" t="s">
        <v>3723</v>
      </c>
      <c r="L402" s="56" t="s">
        <v>3490</v>
      </c>
      <c r="M402" s="56" t="s">
        <v>3664</v>
      </c>
      <c r="N402" s="56" t="s">
        <v>3442</v>
      </c>
      <c r="O402" s="56" t="s">
        <v>3459</v>
      </c>
      <c r="P402" s="56">
        <v>8</v>
      </c>
      <c r="Q402" s="59">
        <v>2808</v>
      </c>
      <c r="R402" s="56" t="s">
        <v>4243</v>
      </c>
      <c r="S402" s="56" t="s">
        <v>3501</v>
      </c>
      <c r="T402" t="s">
        <v>2080</v>
      </c>
      <c r="U402">
        <v>15</v>
      </c>
      <c r="V402" s="49">
        <v>4562.99</v>
      </c>
      <c r="W402" t="s">
        <v>2551</v>
      </c>
      <c r="X402">
        <v>64</v>
      </c>
      <c r="Y402">
        <v>4096</v>
      </c>
      <c r="Z402">
        <v>17.3</v>
      </c>
      <c r="AA402" t="s">
        <v>3446</v>
      </c>
      <c r="AB402" s="24" t="s">
        <v>4244</v>
      </c>
      <c r="AC402" s="24" t="s">
        <v>4245</v>
      </c>
      <c r="AD402" s="24" t="s">
        <v>3781</v>
      </c>
      <c r="AE402" s="24" t="s">
        <v>2085</v>
      </c>
      <c r="AF402" s="54" t="s">
        <v>2027</v>
      </c>
      <c r="AG402" s="24" t="s">
        <v>3435</v>
      </c>
      <c r="AH402" s="25">
        <v>4562.99</v>
      </c>
      <c r="AI402" s="24" t="s">
        <v>2087</v>
      </c>
      <c r="AJ402" s="24" t="s">
        <v>2076</v>
      </c>
      <c r="AK402" s="24" t="s">
        <v>2076</v>
      </c>
      <c r="AL402" s="24" t="s">
        <v>2076</v>
      </c>
      <c r="AM402" s="24" t="s">
        <v>2076</v>
      </c>
      <c r="AN402" s="24" t="s">
        <v>2076</v>
      </c>
      <c r="AO402" s="24">
        <v>120</v>
      </c>
      <c r="AP402" s="24" t="s">
        <v>2076</v>
      </c>
      <c r="AQ402" s="24" t="s">
        <v>2076</v>
      </c>
      <c r="AR402" s="24" t="s">
        <v>2076</v>
      </c>
      <c r="AS402" s="24" t="s">
        <v>2076</v>
      </c>
      <c r="AT402" s="24" t="s">
        <v>2076</v>
      </c>
      <c r="AU402" s="24">
        <f>COUNTIF(Offers!$B$14:$B$2024,A402)</f>
        <v>1</v>
      </c>
      <c r="AV402" s="25">
        <f>_xlfn.MINIFS(Offers!$Q$14:$Q$2024,Offers!$B$14:$B$2024,A402)</f>
        <v>4329.99</v>
      </c>
      <c r="AW402" s="24">
        <f>COUNTIFS(Offers!$B$14:$B$2024,A402,Offers!$L$14:$L$2024,"&lt;&gt;New")</f>
        <v>0</v>
      </c>
    </row>
    <row r="403" spans="1:49" ht="15.75" customHeight="1" x14ac:dyDescent="0.35">
      <c r="A403" s="56" t="s">
        <v>4246</v>
      </c>
      <c r="B403" s="56" t="s">
        <v>569</v>
      </c>
      <c r="C403" s="56" t="s">
        <v>7</v>
      </c>
      <c r="D403" s="56" t="s">
        <v>391</v>
      </c>
      <c r="E403" s="57" t="s">
        <v>571</v>
      </c>
      <c r="F403" s="58">
        <v>217.99</v>
      </c>
      <c r="G403" s="56" t="s">
        <v>4247</v>
      </c>
      <c r="H403" s="56" t="s">
        <v>53</v>
      </c>
      <c r="I403" s="56" t="s">
        <v>3507</v>
      </c>
      <c r="J403" s="56" t="s">
        <v>4248</v>
      </c>
      <c r="K403" s="56" t="s">
        <v>3672</v>
      </c>
      <c r="L403" s="56" t="s">
        <v>3425</v>
      </c>
      <c r="M403" s="56" t="s">
        <v>3426</v>
      </c>
      <c r="N403" s="56" t="s">
        <v>3427</v>
      </c>
      <c r="O403" s="56" t="s">
        <v>3428</v>
      </c>
      <c r="P403" s="56">
        <v>12</v>
      </c>
      <c r="Q403" s="59">
        <v>1476</v>
      </c>
      <c r="R403" s="56" t="s">
        <v>4249</v>
      </c>
      <c r="S403" s="56" t="s">
        <v>3430</v>
      </c>
      <c r="T403" t="s">
        <v>2080</v>
      </c>
      <c r="U403">
        <v>60</v>
      </c>
      <c r="V403" s="49">
        <v>233.99</v>
      </c>
      <c r="W403" t="s">
        <v>2361</v>
      </c>
      <c r="X403">
        <v>4</v>
      </c>
      <c r="Y403">
        <v>64</v>
      </c>
      <c r="Z403">
        <v>14</v>
      </c>
      <c r="AA403" t="s">
        <v>3446</v>
      </c>
      <c r="AB403" s="24" t="s">
        <v>4250</v>
      </c>
      <c r="AC403" s="24" t="s">
        <v>4251</v>
      </c>
      <c r="AD403" s="24" t="s">
        <v>4252</v>
      </c>
      <c r="AE403" s="24" t="s">
        <v>2085</v>
      </c>
      <c r="AF403" s="50" t="s">
        <v>2022</v>
      </c>
      <c r="AG403" s="24" t="s">
        <v>3435</v>
      </c>
      <c r="AH403" s="25">
        <v>233.99</v>
      </c>
      <c r="AI403" s="24" t="s">
        <v>2087</v>
      </c>
      <c r="AJ403" s="24" t="s">
        <v>2076</v>
      </c>
      <c r="AK403" s="24" t="s">
        <v>2076</v>
      </c>
      <c r="AL403" s="24" t="s">
        <v>2076</v>
      </c>
      <c r="AM403" s="24" t="s">
        <v>2076</v>
      </c>
      <c r="AN403" s="24" t="s">
        <v>2076</v>
      </c>
      <c r="AO403" s="24">
        <v>60</v>
      </c>
      <c r="AP403" s="24" t="s">
        <v>2076</v>
      </c>
      <c r="AQ403" s="24" t="s">
        <v>2076</v>
      </c>
      <c r="AR403" s="24" t="s">
        <v>2076</v>
      </c>
      <c r="AS403" s="24" t="s">
        <v>2076</v>
      </c>
      <c r="AT403" s="24" t="s">
        <v>2076</v>
      </c>
      <c r="AU403" s="24">
        <f>COUNTIF(Offers!$B$14:$B$2024,A403)</f>
        <v>3</v>
      </c>
      <c r="AV403" s="25">
        <f>_xlfn.MINIFS(Offers!$Q$14:$Q$2024,Offers!$B$14:$B$2024,A403)</f>
        <v>164.99</v>
      </c>
      <c r="AW403" s="24">
        <f>COUNTIFS(Offers!$B$14:$B$2024,A403,Offers!$L$14:$L$2024,"&lt;&gt;New")</f>
        <v>2</v>
      </c>
    </row>
    <row r="404" spans="1:49" ht="15.75" customHeight="1" x14ac:dyDescent="0.35">
      <c r="A404" s="56" t="s">
        <v>4253</v>
      </c>
      <c r="B404" s="56" t="s">
        <v>569</v>
      </c>
      <c r="C404" s="56" t="s">
        <v>7</v>
      </c>
      <c r="D404" s="56" t="s">
        <v>391</v>
      </c>
      <c r="E404" s="57" t="s">
        <v>572</v>
      </c>
      <c r="F404" s="58">
        <v>428.99</v>
      </c>
      <c r="G404" s="56" t="s">
        <v>4254</v>
      </c>
      <c r="H404" s="56" t="s">
        <v>53</v>
      </c>
      <c r="I404" s="56" t="s">
        <v>3467</v>
      </c>
      <c r="J404" s="56" t="s">
        <v>3454</v>
      </c>
      <c r="K404" s="56" t="s">
        <v>3455</v>
      </c>
      <c r="L404" s="56" t="s">
        <v>3425</v>
      </c>
      <c r="M404" s="56" t="s">
        <v>3441</v>
      </c>
      <c r="N404" s="56" t="s">
        <v>3458</v>
      </c>
      <c r="O404" s="56" t="s">
        <v>3443</v>
      </c>
      <c r="P404" s="56">
        <v>9</v>
      </c>
      <c r="Q404" s="59">
        <v>1760</v>
      </c>
      <c r="R404" s="56" t="s">
        <v>4255</v>
      </c>
      <c r="S404" s="56" t="s">
        <v>3445</v>
      </c>
      <c r="T404" t="s">
        <v>2080</v>
      </c>
      <c r="U404">
        <v>60</v>
      </c>
      <c r="V404" s="49">
        <v>467.99</v>
      </c>
      <c r="W404" t="s">
        <v>2504</v>
      </c>
      <c r="X404">
        <v>8</v>
      </c>
      <c r="Y404">
        <v>256</v>
      </c>
      <c r="Z404">
        <v>15.6</v>
      </c>
      <c r="AA404" t="s">
        <v>3446</v>
      </c>
      <c r="AB404" s="24" t="s">
        <v>4256</v>
      </c>
      <c r="AC404" s="24" t="s">
        <v>4257</v>
      </c>
      <c r="AD404" s="24" t="s">
        <v>3898</v>
      </c>
      <c r="AE404" s="24" t="s">
        <v>2085</v>
      </c>
      <c r="AF404" s="50" t="s">
        <v>2022</v>
      </c>
      <c r="AG404" s="24" t="s">
        <v>3435</v>
      </c>
      <c r="AH404" s="25">
        <v>483.99</v>
      </c>
      <c r="AI404" s="24" t="s">
        <v>2087</v>
      </c>
      <c r="AJ404" s="24" t="s">
        <v>2076</v>
      </c>
      <c r="AK404" s="24" t="s">
        <v>2076</v>
      </c>
      <c r="AL404" s="24" t="s">
        <v>2076</v>
      </c>
      <c r="AM404" s="24" t="s">
        <v>2076</v>
      </c>
      <c r="AN404" s="24" t="s">
        <v>2076</v>
      </c>
      <c r="AO404" s="24">
        <v>60</v>
      </c>
      <c r="AP404" s="24" t="s">
        <v>2076</v>
      </c>
      <c r="AQ404" s="24" t="s">
        <v>2076</v>
      </c>
      <c r="AR404" s="24" t="s">
        <v>2076</v>
      </c>
      <c r="AS404" s="24" t="s">
        <v>2076</v>
      </c>
      <c r="AT404" s="24" t="s">
        <v>2076</v>
      </c>
      <c r="AU404" s="24">
        <f>COUNTIF(Offers!$B$14:$B$2024,A404)</f>
        <v>3</v>
      </c>
      <c r="AV404" s="25">
        <f>_xlfn.MINIFS(Offers!$Q$14:$Q$2024,Offers!$B$14:$B$2024,A404)</f>
        <v>356.99</v>
      </c>
      <c r="AW404" s="24">
        <f>COUNTIFS(Offers!$B$14:$B$2024,A404,Offers!$L$14:$L$2024,"&lt;&gt;New")</f>
        <v>2</v>
      </c>
    </row>
    <row r="405" spans="1:49" ht="15.75" customHeight="1" x14ac:dyDescent="0.35">
      <c r="A405" s="56" t="s">
        <v>4258</v>
      </c>
      <c r="B405" s="56" t="s">
        <v>569</v>
      </c>
      <c r="C405" s="56" t="s">
        <v>7</v>
      </c>
      <c r="D405" s="56" t="s">
        <v>391</v>
      </c>
      <c r="E405" s="57" t="s">
        <v>573</v>
      </c>
      <c r="F405" s="58">
        <v>1259.99</v>
      </c>
      <c r="G405" s="56" t="s">
        <v>4259</v>
      </c>
      <c r="H405" s="56" t="s">
        <v>53</v>
      </c>
      <c r="I405" s="56" t="s">
        <v>3467</v>
      </c>
      <c r="J405" s="56" t="s">
        <v>3468</v>
      </c>
      <c r="K405" s="56" t="s">
        <v>3469</v>
      </c>
      <c r="L405" s="56" t="s">
        <v>3470</v>
      </c>
      <c r="M405" s="56" t="s">
        <v>3471</v>
      </c>
      <c r="N405" s="56" t="s">
        <v>3442</v>
      </c>
      <c r="O405" s="56" t="s">
        <v>3443</v>
      </c>
      <c r="P405" s="56">
        <v>16</v>
      </c>
      <c r="Q405" s="59">
        <v>1421</v>
      </c>
      <c r="R405" s="56" t="s">
        <v>4260</v>
      </c>
      <c r="S405" s="56" t="s">
        <v>3473</v>
      </c>
      <c r="T405" t="s">
        <v>2080</v>
      </c>
      <c r="U405">
        <v>60</v>
      </c>
      <c r="V405" s="49">
        <v>1432.99</v>
      </c>
      <c r="W405" t="s">
        <v>2280</v>
      </c>
      <c r="X405">
        <v>16</v>
      </c>
      <c r="Y405">
        <v>1024</v>
      </c>
      <c r="Z405">
        <v>14</v>
      </c>
      <c r="AA405" t="s">
        <v>3431</v>
      </c>
      <c r="AB405" s="24" t="s">
        <v>4261</v>
      </c>
      <c r="AC405" s="24" t="s">
        <v>4262</v>
      </c>
      <c r="AD405" s="24" t="s">
        <v>3476</v>
      </c>
      <c r="AE405" s="24" t="s">
        <v>2085</v>
      </c>
      <c r="AF405" s="51" t="s">
        <v>2025</v>
      </c>
      <c r="AG405" s="24" t="s">
        <v>3435</v>
      </c>
      <c r="AH405" s="25">
        <v>1510.99</v>
      </c>
      <c r="AI405" s="24" t="s">
        <v>2087</v>
      </c>
      <c r="AJ405" s="24" t="s">
        <v>2076</v>
      </c>
      <c r="AK405" s="24" t="s">
        <v>2076</v>
      </c>
      <c r="AL405" s="24" t="s">
        <v>2076</v>
      </c>
      <c r="AM405" s="24" t="s">
        <v>2076</v>
      </c>
      <c r="AN405" s="24" t="s">
        <v>2076</v>
      </c>
      <c r="AO405" s="24">
        <v>60</v>
      </c>
      <c r="AP405" s="24" t="s">
        <v>2076</v>
      </c>
      <c r="AQ405" s="24" t="s">
        <v>2076</v>
      </c>
      <c r="AR405" s="24" t="s">
        <v>2076</v>
      </c>
      <c r="AS405" s="24" t="s">
        <v>2076</v>
      </c>
      <c r="AT405" s="24" t="s">
        <v>2076</v>
      </c>
      <c r="AU405" s="24">
        <f>COUNTIF(Offers!$B$14:$B$2024,A405)</f>
        <v>1</v>
      </c>
      <c r="AV405" s="25">
        <f>_xlfn.MINIFS(Offers!$Q$14:$Q$2024,Offers!$B$14:$B$2024,A405)</f>
        <v>1259.99</v>
      </c>
      <c r="AW405" s="24">
        <f>COUNTIFS(Offers!$B$14:$B$2024,A405,Offers!$L$14:$L$2024,"&lt;&gt;New")</f>
        <v>0</v>
      </c>
    </row>
    <row r="406" spans="1:49" ht="15.75" customHeight="1" x14ac:dyDescent="0.35">
      <c r="A406" s="56" t="s">
        <v>4263</v>
      </c>
      <c r="B406" s="56" t="s">
        <v>569</v>
      </c>
      <c r="C406" s="56" t="s">
        <v>7</v>
      </c>
      <c r="D406" s="56" t="s">
        <v>391</v>
      </c>
      <c r="E406" s="57" t="s">
        <v>574</v>
      </c>
      <c r="F406" s="58">
        <v>1433.99</v>
      </c>
      <c r="G406" s="56" t="s">
        <v>4264</v>
      </c>
      <c r="H406" s="56" t="s">
        <v>53</v>
      </c>
      <c r="I406" s="56" t="s">
        <v>3438</v>
      </c>
      <c r="J406" s="56" t="s">
        <v>3557</v>
      </c>
      <c r="K406" s="56" t="s">
        <v>3558</v>
      </c>
      <c r="L406" s="56" t="s">
        <v>3480</v>
      </c>
      <c r="M406" s="56" t="s">
        <v>3471</v>
      </c>
      <c r="N406" s="56" t="s">
        <v>3442</v>
      </c>
      <c r="O406" s="56" t="s">
        <v>3443</v>
      </c>
      <c r="P406" s="56">
        <v>22</v>
      </c>
      <c r="Q406" s="59">
        <v>1086</v>
      </c>
      <c r="R406" s="56" t="s">
        <v>4265</v>
      </c>
      <c r="S406" s="56" t="s">
        <v>3482</v>
      </c>
      <c r="T406" t="s">
        <v>2080</v>
      </c>
      <c r="U406">
        <v>60</v>
      </c>
      <c r="V406" s="49">
        <v>1561.99</v>
      </c>
      <c r="W406" t="s">
        <v>3035</v>
      </c>
      <c r="X406">
        <v>16</v>
      </c>
      <c r="Y406">
        <v>1024</v>
      </c>
      <c r="Z406">
        <v>13.3</v>
      </c>
      <c r="AA406" t="s">
        <v>3446</v>
      </c>
      <c r="AB406" s="24" t="s">
        <v>4266</v>
      </c>
      <c r="AC406" s="24" t="s">
        <v>4267</v>
      </c>
      <c r="AD406" s="24" t="s">
        <v>3697</v>
      </c>
      <c r="AE406" s="24" t="s">
        <v>2085</v>
      </c>
      <c r="AF406" s="54" t="s">
        <v>2027</v>
      </c>
      <c r="AG406" s="24" t="s">
        <v>3435</v>
      </c>
      <c r="AH406" s="25">
        <v>1561.99</v>
      </c>
      <c r="AI406" s="24" t="s">
        <v>2087</v>
      </c>
      <c r="AJ406" s="24" t="s">
        <v>2076</v>
      </c>
      <c r="AK406" s="24" t="s">
        <v>2076</v>
      </c>
      <c r="AL406" s="24" t="s">
        <v>2076</v>
      </c>
      <c r="AM406" s="24" t="s">
        <v>2076</v>
      </c>
      <c r="AN406" s="24" t="s">
        <v>2076</v>
      </c>
      <c r="AO406" s="24">
        <v>90</v>
      </c>
      <c r="AP406" s="24" t="s">
        <v>2076</v>
      </c>
      <c r="AQ406" s="24" t="s">
        <v>2076</v>
      </c>
      <c r="AR406" s="24" t="s">
        <v>2076</v>
      </c>
      <c r="AS406" s="24" t="s">
        <v>2076</v>
      </c>
      <c r="AT406" s="24" t="s">
        <v>2076</v>
      </c>
      <c r="AU406" s="24">
        <f>COUNTIF(Offers!$B$14:$B$2024,A406)</f>
        <v>1</v>
      </c>
      <c r="AV406" s="25">
        <f>_xlfn.MINIFS(Offers!$Q$14:$Q$2024,Offers!$B$14:$B$2024,A406)</f>
        <v>1433.99</v>
      </c>
      <c r="AW406" s="24">
        <f>COUNTIFS(Offers!$B$14:$B$2024,A406,Offers!$L$14:$L$2024,"&lt;&gt;New")</f>
        <v>0</v>
      </c>
    </row>
    <row r="407" spans="1:49" ht="15.75" customHeight="1" x14ac:dyDescent="0.35">
      <c r="A407" s="56" t="s">
        <v>4268</v>
      </c>
      <c r="B407" s="56" t="s">
        <v>569</v>
      </c>
      <c r="C407" s="56" t="s">
        <v>7</v>
      </c>
      <c r="D407" s="56" t="s">
        <v>391</v>
      </c>
      <c r="E407" s="57" t="s">
        <v>575</v>
      </c>
      <c r="F407" s="58">
        <v>1507.99</v>
      </c>
      <c r="G407" s="56" t="s">
        <v>4269</v>
      </c>
      <c r="H407" s="56" t="s">
        <v>53</v>
      </c>
      <c r="I407" s="56" t="s">
        <v>3422</v>
      </c>
      <c r="J407" s="56" t="s">
        <v>3587</v>
      </c>
      <c r="K407" s="56" t="s">
        <v>3588</v>
      </c>
      <c r="L407" s="56" t="s">
        <v>3508</v>
      </c>
      <c r="M407" s="56" t="s">
        <v>3509</v>
      </c>
      <c r="N407" s="56" t="s">
        <v>3589</v>
      </c>
      <c r="O407" s="56" t="s">
        <v>3443</v>
      </c>
      <c r="P407" s="56">
        <v>9</v>
      </c>
      <c r="Q407" s="59">
        <v>1851</v>
      </c>
      <c r="R407" s="56" t="s">
        <v>4270</v>
      </c>
      <c r="S407" s="56" t="s">
        <v>3511</v>
      </c>
      <c r="T407" t="s">
        <v>2116</v>
      </c>
      <c r="U407">
        <v>60</v>
      </c>
      <c r="V407" s="49">
        <v>1614.99</v>
      </c>
      <c r="W407" t="s">
        <v>2393</v>
      </c>
      <c r="X407">
        <v>16</v>
      </c>
      <c r="Y407">
        <v>1024</v>
      </c>
      <c r="Z407">
        <v>14</v>
      </c>
      <c r="AA407" t="s">
        <v>3431</v>
      </c>
      <c r="AB407" s="24" t="s">
        <v>4266</v>
      </c>
      <c r="AC407" s="24" t="s">
        <v>4271</v>
      </c>
      <c r="AD407" s="24" t="s">
        <v>3562</v>
      </c>
      <c r="AE407" s="24" t="s">
        <v>2085</v>
      </c>
      <c r="AF407" s="51" t="s">
        <v>2025</v>
      </c>
      <c r="AG407" s="24" t="s">
        <v>3435</v>
      </c>
      <c r="AH407" s="25">
        <v>1682.99</v>
      </c>
      <c r="AI407" s="24" t="s">
        <v>2087</v>
      </c>
      <c r="AJ407" s="24" t="s">
        <v>2076</v>
      </c>
      <c r="AK407" s="24" t="s">
        <v>2076</v>
      </c>
      <c r="AL407" s="24" t="s">
        <v>2076</v>
      </c>
      <c r="AM407" s="24" t="s">
        <v>2076</v>
      </c>
      <c r="AN407" s="24" t="s">
        <v>2076</v>
      </c>
      <c r="AO407" s="24">
        <v>120</v>
      </c>
      <c r="AP407" s="24" t="s">
        <v>2076</v>
      </c>
      <c r="AQ407" s="24" t="s">
        <v>2076</v>
      </c>
      <c r="AR407" s="24" t="s">
        <v>2076</v>
      </c>
      <c r="AS407" s="24" t="s">
        <v>2076</v>
      </c>
      <c r="AT407" s="24" t="s">
        <v>2076</v>
      </c>
      <c r="AU407" s="24">
        <f>COUNTIF(Offers!$B$14:$B$2024,A407)</f>
        <v>1</v>
      </c>
      <c r="AV407" s="25">
        <f>_xlfn.MINIFS(Offers!$Q$14:$Q$2024,Offers!$B$14:$B$2024,A407)</f>
        <v>1507.99</v>
      </c>
      <c r="AW407" s="24">
        <f>COUNTIFS(Offers!$B$14:$B$2024,A407,Offers!$L$14:$L$2024,"&lt;&gt;New")</f>
        <v>0</v>
      </c>
    </row>
    <row r="408" spans="1:49" ht="15.75" customHeight="1" x14ac:dyDescent="0.35">
      <c r="A408" s="56" t="s">
        <v>4272</v>
      </c>
      <c r="B408" s="56" t="s">
        <v>569</v>
      </c>
      <c r="C408" s="56" t="s">
        <v>7</v>
      </c>
      <c r="D408" s="56" t="s">
        <v>391</v>
      </c>
      <c r="E408" s="57" t="s">
        <v>576</v>
      </c>
      <c r="F408" s="58">
        <v>2184.9899999999998</v>
      </c>
      <c r="G408" s="56" t="s">
        <v>4273</v>
      </c>
      <c r="H408" s="56" t="s">
        <v>1345</v>
      </c>
      <c r="I408" s="56" t="s">
        <v>3467</v>
      </c>
      <c r="J408" s="56" t="s">
        <v>3572</v>
      </c>
      <c r="K408" s="56" t="s">
        <v>3573</v>
      </c>
      <c r="L408" s="56" t="s">
        <v>3490</v>
      </c>
      <c r="M408" s="56" t="s">
        <v>3471</v>
      </c>
      <c r="N408" s="56" t="s">
        <v>3458</v>
      </c>
      <c r="O408" s="56" t="s">
        <v>3443</v>
      </c>
      <c r="P408" s="56">
        <v>18</v>
      </c>
      <c r="Q408" s="59">
        <v>1447</v>
      </c>
      <c r="R408" s="56" t="s">
        <v>4274</v>
      </c>
      <c r="S408" s="56" t="s">
        <v>3566</v>
      </c>
      <c r="T408" t="s">
        <v>2100</v>
      </c>
      <c r="U408">
        <v>60</v>
      </c>
      <c r="V408" s="49">
        <v>2482.9899999999998</v>
      </c>
      <c r="W408" t="s">
        <v>2176</v>
      </c>
      <c r="X408">
        <v>32</v>
      </c>
      <c r="Y408">
        <v>2048</v>
      </c>
      <c r="Z408">
        <v>15.6</v>
      </c>
      <c r="AA408" t="s">
        <v>3446</v>
      </c>
      <c r="AB408" s="24" t="s">
        <v>4266</v>
      </c>
      <c r="AC408" s="24" t="s">
        <v>4275</v>
      </c>
      <c r="AD408" s="24" t="s">
        <v>3504</v>
      </c>
      <c r="AE408" s="24" t="s">
        <v>2085</v>
      </c>
      <c r="AF408" s="54" t="s">
        <v>2027</v>
      </c>
      <c r="AG408" s="24" t="s">
        <v>3435</v>
      </c>
      <c r="AH408" s="25">
        <v>2559.9899999999998</v>
      </c>
      <c r="AI408" s="24" t="s">
        <v>2087</v>
      </c>
      <c r="AJ408" s="24" t="s">
        <v>2076</v>
      </c>
      <c r="AK408" s="24" t="s">
        <v>2076</v>
      </c>
      <c r="AL408" s="24" t="s">
        <v>2076</v>
      </c>
      <c r="AM408" s="24" t="s">
        <v>2076</v>
      </c>
      <c r="AN408" s="24" t="s">
        <v>2076</v>
      </c>
      <c r="AO408" s="24">
        <v>120</v>
      </c>
      <c r="AP408" s="24" t="s">
        <v>2076</v>
      </c>
      <c r="AQ408" s="24" t="s">
        <v>2076</v>
      </c>
      <c r="AR408" s="24" t="s">
        <v>2076</v>
      </c>
      <c r="AS408" s="24" t="s">
        <v>2076</v>
      </c>
      <c r="AT408" s="24" t="s">
        <v>2076</v>
      </c>
      <c r="AU408" s="24">
        <f>COUNTIF(Offers!$B$14:$B$2024,A408)</f>
        <v>1</v>
      </c>
      <c r="AV408" s="25">
        <f>_xlfn.MINIFS(Offers!$Q$14:$Q$2024,Offers!$B$14:$B$2024,A408)</f>
        <v>2184.9899999999998</v>
      </c>
      <c r="AW408" s="24">
        <f>COUNTIFS(Offers!$B$14:$B$2024,A408,Offers!$L$14:$L$2024,"&lt;&gt;New")</f>
        <v>0</v>
      </c>
    </row>
    <row r="409" spans="1:49" ht="15.75" customHeight="1" x14ac:dyDescent="0.35">
      <c r="A409" s="56" t="s">
        <v>4276</v>
      </c>
      <c r="B409" s="56" t="s">
        <v>569</v>
      </c>
      <c r="C409" s="56" t="s">
        <v>7</v>
      </c>
      <c r="D409" s="56" t="s">
        <v>391</v>
      </c>
      <c r="E409" s="57" t="s">
        <v>577</v>
      </c>
      <c r="F409" s="58">
        <v>2314.9899999999998</v>
      </c>
      <c r="G409" s="56" t="s">
        <v>4277</v>
      </c>
      <c r="H409" s="56" t="s">
        <v>1345</v>
      </c>
      <c r="I409" s="56" t="s">
        <v>3467</v>
      </c>
      <c r="J409" s="56" t="s">
        <v>3629</v>
      </c>
      <c r="K409" s="56" t="s">
        <v>3597</v>
      </c>
      <c r="L409" s="56" t="s">
        <v>3598</v>
      </c>
      <c r="M409" s="56" t="s">
        <v>3532</v>
      </c>
      <c r="N409" s="56" t="s">
        <v>3630</v>
      </c>
      <c r="O409" s="56" t="s">
        <v>3443</v>
      </c>
      <c r="P409" s="56">
        <v>6</v>
      </c>
      <c r="Q409" s="59">
        <v>2259</v>
      </c>
      <c r="R409" s="56" t="s">
        <v>4278</v>
      </c>
      <c r="S409" s="56" t="s">
        <v>3600</v>
      </c>
      <c r="T409" t="s">
        <v>2080</v>
      </c>
      <c r="U409">
        <v>60</v>
      </c>
      <c r="V409" s="49">
        <v>2650.99</v>
      </c>
      <c r="W409" t="s">
        <v>2477</v>
      </c>
      <c r="X409">
        <v>32</v>
      </c>
      <c r="Y409">
        <v>2048</v>
      </c>
      <c r="Z409">
        <v>15.6</v>
      </c>
      <c r="AA409" t="s">
        <v>3446</v>
      </c>
      <c r="AB409" s="24" t="s">
        <v>4279</v>
      </c>
      <c r="AC409" s="24" t="s">
        <v>4280</v>
      </c>
      <c r="AD409" s="24" t="s">
        <v>3504</v>
      </c>
      <c r="AE409" s="24" t="s">
        <v>2105</v>
      </c>
      <c r="AF409" s="53" t="s">
        <v>2026</v>
      </c>
      <c r="AG409" s="24" t="s">
        <v>3435</v>
      </c>
      <c r="AH409" s="25">
        <v>2702.99</v>
      </c>
      <c r="AI409" s="24" t="s">
        <v>2087</v>
      </c>
      <c r="AJ409" s="24" t="s">
        <v>2076</v>
      </c>
      <c r="AK409" s="24" t="s">
        <v>2076</v>
      </c>
      <c r="AL409" s="24" t="s">
        <v>2076</v>
      </c>
      <c r="AM409" s="24" t="s">
        <v>2076</v>
      </c>
      <c r="AN409" s="24" t="s">
        <v>2076</v>
      </c>
      <c r="AO409" s="24">
        <v>240</v>
      </c>
      <c r="AP409" s="24" t="s">
        <v>2076</v>
      </c>
      <c r="AQ409" s="24" t="s">
        <v>2076</v>
      </c>
      <c r="AR409" s="24" t="s">
        <v>2076</v>
      </c>
      <c r="AS409" s="24" t="s">
        <v>2076</v>
      </c>
      <c r="AT409" s="24" t="s">
        <v>2076</v>
      </c>
      <c r="AU409" s="24">
        <f>COUNTIF(Offers!$B$14:$B$2024,A409)</f>
        <v>1</v>
      </c>
      <c r="AV409" s="25">
        <f>_xlfn.MINIFS(Offers!$Q$14:$Q$2024,Offers!$B$14:$B$2024,A409)</f>
        <v>2314.9899999999998</v>
      </c>
      <c r="AW409" s="24">
        <f>COUNTIFS(Offers!$B$14:$B$2024,A409,Offers!$L$14:$L$2024,"&lt;&gt;New")</f>
        <v>0</v>
      </c>
    </row>
    <row r="410" spans="1:49" ht="15.75" customHeight="1" x14ac:dyDescent="0.35">
      <c r="A410" s="56" t="s">
        <v>4281</v>
      </c>
      <c r="B410" s="56" t="s">
        <v>569</v>
      </c>
      <c r="C410" s="56" t="s">
        <v>7</v>
      </c>
      <c r="D410" s="56" t="s">
        <v>391</v>
      </c>
      <c r="E410" s="57" t="s">
        <v>578</v>
      </c>
      <c r="F410" s="58">
        <v>2523.9899999999998</v>
      </c>
      <c r="G410" s="56" t="s">
        <v>4282</v>
      </c>
      <c r="H410" s="56" t="s">
        <v>53</v>
      </c>
      <c r="I410" s="56" t="s">
        <v>3438</v>
      </c>
      <c r="J410" s="56" t="s">
        <v>3572</v>
      </c>
      <c r="K410" s="56" t="s">
        <v>3597</v>
      </c>
      <c r="L410" s="56" t="s">
        <v>3945</v>
      </c>
      <c r="M410" s="56" t="s">
        <v>3664</v>
      </c>
      <c r="N410" s="56" t="s">
        <v>3458</v>
      </c>
      <c r="O410" s="56" t="s">
        <v>3443</v>
      </c>
      <c r="P410" s="56">
        <v>9</v>
      </c>
      <c r="Q410" s="59">
        <v>2191</v>
      </c>
      <c r="R410" s="56" t="s">
        <v>4283</v>
      </c>
      <c r="S410" s="56" t="s">
        <v>3493</v>
      </c>
      <c r="T410" t="s">
        <v>2080</v>
      </c>
      <c r="U410">
        <v>60</v>
      </c>
      <c r="V410" s="49">
        <v>2638.99</v>
      </c>
      <c r="W410" t="s">
        <v>2551</v>
      </c>
      <c r="X410">
        <v>32</v>
      </c>
      <c r="Y410">
        <v>2048</v>
      </c>
      <c r="Z410">
        <v>16</v>
      </c>
      <c r="AA410" t="s">
        <v>3446</v>
      </c>
      <c r="AB410" s="24" t="s">
        <v>4284</v>
      </c>
      <c r="AC410" s="24" t="s">
        <v>4285</v>
      </c>
      <c r="AD410" s="24" t="s">
        <v>3495</v>
      </c>
      <c r="AE410" s="24" t="s">
        <v>2085</v>
      </c>
      <c r="AF410" s="53" t="s">
        <v>2026</v>
      </c>
      <c r="AG410" s="24" t="s">
        <v>3435</v>
      </c>
      <c r="AH410" s="25">
        <v>2777.99</v>
      </c>
      <c r="AI410" s="24" t="s">
        <v>2087</v>
      </c>
      <c r="AJ410" s="24" t="s">
        <v>2076</v>
      </c>
      <c r="AK410" s="24" t="s">
        <v>2076</v>
      </c>
      <c r="AL410" s="24" t="s">
        <v>2076</v>
      </c>
      <c r="AM410" s="24" t="s">
        <v>2076</v>
      </c>
      <c r="AN410" s="24" t="s">
        <v>2076</v>
      </c>
      <c r="AO410" s="24">
        <v>165</v>
      </c>
      <c r="AP410" s="24" t="s">
        <v>2076</v>
      </c>
      <c r="AQ410" s="24" t="s">
        <v>2076</v>
      </c>
      <c r="AR410" s="24" t="s">
        <v>2076</v>
      </c>
      <c r="AS410" s="24" t="s">
        <v>2076</v>
      </c>
      <c r="AT410" s="24" t="s">
        <v>2076</v>
      </c>
      <c r="AU410" s="24">
        <f>COUNTIF(Offers!$B$14:$B$2024,A410)</f>
        <v>1</v>
      </c>
      <c r="AV410" s="25">
        <f>_xlfn.MINIFS(Offers!$Q$14:$Q$2024,Offers!$B$14:$B$2024,A410)</f>
        <v>2523.9899999999998</v>
      </c>
      <c r="AW410" s="24">
        <f>COUNTIFS(Offers!$B$14:$B$2024,A410,Offers!$L$14:$L$2024,"&lt;&gt;New")</f>
        <v>0</v>
      </c>
    </row>
    <row r="411" spans="1:49" ht="15.75" customHeight="1" x14ac:dyDescent="0.35">
      <c r="A411" s="56" t="s">
        <v>4286</v>
      </c>
      <c r="B411" s="56" t="s">
        <v>569</v>
      </c>
      <c r="C411" s="56" t="s">
        <v>7</v>
      </c>
      <c r="D411" s="56" t="s">
        <v>391</v>
      </c>
      <c r="E411" s="57" t="s">
        <v>579</v>
      </c>
      <c r="F411" s="58">
        <v>3218.99</v>
      </c>
      <c r="G411" s="56" t="s">
        <v>4287</v>
      </c>
      <c r="H411" s="56" t="s">
        <v>3517</v>
      </c>
      <c r="I411" s="56" t="s">
        <v>4288</v>
      </c>
      <c r="J411" s="56" t="s">
        <v>3468</v>
      </c>
      <c r="K411" s="56" t="s">
        <v>3469</v>
      </c>
      <c r="L411" s="56" t="s">
        <v>3521</v>
      </c>
      <c r="M411" s="56" t="s">
        <v>3441</v>
      </c>
      <c r="N411" s="56" t="s">
        <v>3771</v>
      </c>
      <c r="O411" s="56" t="s">
        <v>3459</v>
      </c>
      <c r="P411" s="56">
        <v>9</v>
      </c>
      <c r="Q411" s="59">
        <v>3330</v>
      </c>
      <c r="R411" s="56" t="s">
        <v>4289</v>
      </c>
      <c r="S411" s="56" t="s">
        <v>3524</v>
      </c>
      <c r="T411" t="s">
        <v>2080</v>
      </c>
      <c r="U411">
        <v>60</v>
      </c>
      <c r="V411" s="49">
        <v>3526.99</v>
      </c>
      <c r="W411" t="s">
        <v>2700</v>
      </c>
      <c r="X411">
        <v>64</v>
      </c>
      <c r="Y411">
        <v>2048</v>
      </c>
      <c r="Z411">
        <v>17.3</v>
      </c>
      <c r="AA411" t="s">
        <v>3431</v>
      </c>
      <c r="AB411" s="24" t="s">
        <v>4266</v>
      </c>
      <c r="AC411" s="24" t="s">
        <v>4290</v>
      </c>
      <c r="AD411" s="24" t="s">
        <v>4140</v>
      </c>
      <c r="AE411" s="24" t="s">
        <v>2105</v>
      </c>
      <c r="AF411" s="54" t="s">
        <v>2027</v>
      </c>
      <c r="AG411" s="24" t="s">
        <v>3435</v>
      </c>
      <c r="AH411" s="25">
        <v>3526.99</v>
      </c>
      <c r="AI411" s="24" t="s">
        <v>2087</v>
      </c>
      <c r="AJ411" s="24" t="s">
        <v>2076</v>
      </c>
      <c r="AK411" s="24" t="s">
        <v>2076</v>
      </c>
      <c r="AL411" s="24" t="s">
        <v>2076</v>
      </c>
      <c r="AM411" s="24" t="s">
        <v>2076</v>
      </c>
      <c r="AN411" s="24" t="s">
        <v>2076</v>
      </c>
      <c r="AO411" s="24">
        <v>60</v>
      </c>
      <c r="AP411" s="24" t="s">
        <v>2076</v>
      </c>
      <c r="AQ411" s="24" t="s">
        <v>2076</v>
      </c>
      <c r="AR411" s="24" t="s">
        <v>2076</v>
      </c>
      <c r="AS411" s="24" t="s">
        <v>2076</v>
      </c>
      <c r="AT411" s="24" t="s">
        <v>2076</v>
      </c>
      <c r="AU411" s="24">
        <f>COUNTIF(Offers!$B$14:$B$2024,A411)</f>
        <v>3</v>
      </c>
      <c r="AV411" s="25">
        <f>_xlfn.MINIFS(Offers!$Q$14:$Q$2024,Offers!$B$14:$B$2024,A411)</f>
        <v>1848.99</v>
      </c>
      <c r="AW411" s="24">
        <f>COUNTIFS(Offers!$B$14:$B$2024,A411,Offers!$L$14:$L$2024,"&lt;&gt;New")</f>
        <v>2</v>
      </c>
    </row>
    <row r="412" spans="1:49" ht="15.75" customHeight="1" x14ac:dyDescent="0.35">
      <c r="A412" s="56" t="s">
        <v>4291</v>
      </c>
      <c r="B412" s="56" t="s">
        <v>569</v>
      </c>
      <c r="C412" s="56" t="s">
        <v>7</v>
      </c>
      <c r="D412" s="56" t="s">
        <v>391</v>
      </c>
      <c r="E412" s="57" t="s">
        <v>580</v>
      </c>
      <c r="F412" s="58">
        <v>3521.99</v>
      </c>
      <c r="G412" s="56" t="s">
        <v>4292</v>
      </c>
      <c r="H412" s="56" t="s">
        <v>1345</v>
      </c>
      <c r="I412" s="56" t="s">
        <v>3479</v>
      </c>
      <c r="J412" s="56" t="s">
        <v>3488</v>
      </c>
      <c r="K412" s="56" t="s">
        <v>4293</v>
      </c>
      <c r="L412" s="56" t="s">
        <v>3531</v>
      </c>
      <c r="M412" s="56" t="s">
        <v>3532</v>
      </c>
      <c r="N412" s="56" t="s">
        <v>3533</v>
      </c>
      <c r="O412" s="56" t="s">
        <v>3443</v>
      </c>
      <c r="P412" s="56">
        <v>4</v>
      </c>
      <c r="Q412" s="59">
        <v>3182</v>
      </c>
      <c r="R412" s="56" t="s">
        <v>4294</v>
      </c>
      <c r="S412" s="56" t="s">
        <v>3535</v>
      </c>
      <c r="T412" t="s">
        <v>2080</v>
      </c>
      <c r="U412">
        <v>60</v>
      </c>
      <c r="V412" s="49">
        <v>3856.99</v>
      </c>
      <c r="W412" t="s">
        <v>2361</v>
      </c>
      <c r="X412">
        <v>64</v>
      </c>
      <c r="Y412">
        <v>4096</v>
      </c>
      <c r="Z412">
        <v>17.3</v>
      </c>
      <c r="AA412" t="s">
        <v>3446</v>
      </c>
      <c r="AB412" s="24" t="s">
        <v>4266</v>
      </c>
      <c r="AC412" s="24" t="s">
        <v>4295</v>
      </c>
      <c r="AD412" s="24" t="s">
        <v>3892</v>
      </c>
      <c r="AE412" s="24" t="s">
        <v>2105</v>
      </c>
      <c r="AF412" s="54" t="s">
        <v>2027</v>
      </c>
      <c r="AG412" s="24" t="s">
        <v>3435</v>
      </c>
      <c r="AH412" s="25">
        <v>3874.99</v>
      </c>
      <c r="AI412" s="24" t="s">
        <v>2087</v>
      </c>
      <c r="AJ412" s="24" t="s">
        <v>2076</v>
      </c>
      <c r="AK412" s="24" t="s">
        <v>2076</v>
      </c>
      <c r="AL412" s="24" t="s">
        <v>2076</v>
      </c>
      <c r="AM412" s="24" t="s">
        <v>2076</v>
      </c>
      <c r="AN412" s="24" t="s">
        <v>2076</v>
      </c>
      <c r="AO412" s="24">
        <v>240</v>
      </c>
      <c r="AP412" s="24" t="s">
        <v>2076</v>
      </c>
      <c r="AQ412" s="24" t="s">
        <v>2076</v>
      </c>
      <c r="AR412" s="24" t="s">
        <v>2076</v>
      </c>
      <c r="AS412" s="24" t="s">
        <v>2076</v>
      </c>
      <c r="AT412" s="24" t="s">
        <v>2076</v>
      </c>
      <c r="AU412" s="24">
        <f>COUNTIF(Offers!$B$14:$B$2024,A412)</f>
        <v>1</v>
      </c>
      <c r="AV412" s="25">
        <f>_xlfn.MINIFS(Offers!$Q$14:$Q$2024,Offers!$B$14:$B$2024,A412)</f>
        <v>3521.99</v>
      </c>
      <c r="AW412" s="24">
        <f>COUNTIFS(Offers!$B$14:$B$2024,A412,Offers!$L$14:$L$2024,"&lt;&gt;New")</f>
        <v>0</v>
      </c>
    </row>
    <row r="413" spans="1:49" ht="15.75" customHeight="1" x14ac:dyDescent="0.35">
      <c r="A413" s="56" t="s">
        <v>4296</v>
      </c>
      <c r="B413" s="56" t="s">
        <v>581</v>
      </c>
      <c r="C413" s="56" t="s">
        <v>7</v>
      </c>
      <c r="D413" s="56" t="s">
        <v>391</v>
      </c>
      <c r="E413" s="57" t="s">
        <v>584</v>
      </c>
      <c r="F413" s="58">
        <v>279.99</v>
      </c>
      <c r="G413" s="56" t="s">
        <v>4297</v>
      </c>
      <c r="H413" s="56" t="s">
        <v>53</v>
      </c>
      <c r="I413" s="56" t="s">
        <v>3507</v>
      </c>
      <c r="J413" s="56" t="s">
        <v>3671</v>
      </c>
      <c r="K413" s="56" t="s">
        <v>3672</v>
      </c>
      <c r="L413" s="56" t="s">
        <v>3784</v>
      </c>
      <c r="M413" s="56" t="s">
        <v>3426</v>
      </c>
      <c r="N413" s="56" t="s">
        <v>3427</v>
      </c>
      <c r="O413" s="56" t="s">
        <v>3443</v>
      </c>
      <c r="P413" s="56">
        <v>9</v>
      </c>
      <c r="Q413" s="59">
        <v>1758</v>
      </c>
      <c r="R413" s="56" t="s">
        <v>4298</v>
      </c>
      <c r="S413" s="56" t="s">
        <v>3445</v>
      </c>
      <c r="T413" t="s">
        <v>2080</v>
      </c>
      <c r="U413">
        <v>30</v>
      </c>
      <c r="V413" s="49">
        <v>308.99</v>
      </c>
      <c r="W413" t="s">
        <v>2700</v>
      </c>
      <c r="X413">
        <v>8</v>
      </c>
      <c r="Y413">
        <v>256</v>
      </c>
      <c r="Z413">
        <v>15.6</v>
      </c>
      <c r="AA413" t="s">
        <v>3446</v>
      </c>
      <c r="AB413" s="24" t="s">
        <v>4299</v>
      </c>
      <c r="AC413" s="24" t="s">
        <v>4300</v>
      </c>
      <c r="AD413" s="24" t="s">
        <v>3898</v>
      </c>
      <c r="AE413" s="24" t="s">
        <v>2085</v>
      </c>
      <c r="AF413" s="50" t="s">
        <v>2022</v>
      </c>
      <c r="AG413" s="24" t="s">
        <v>3435</v>
      </c>
      <c r="AH413" s="25">
        <v>308.99</v>
      </c>
      <c r="AI413" s="24" t="s">
        <v>2087</v>
      </c>
      <c r="AJ413" s="24" t="s">
        <v>2076</v>
      </c>
      <c r="AK413" s="24" t="s">
        <v>2076</v>
      </c>
      <c r="AL413" s="24" t="s">
        <v>2076</v>
      </c>
      <c r="AM413" s="24" t="s">
        <v>2076</v>
      </c>
      <c r="AN413" s="24" t="s">
        <v>2076</v>
      </c>
      <c r="AO413" s="24">
        <v>60</v>
      </c>
      <c r="AP413" s="24" t="s">
        <v>2076</v>
      </c>
      <c r="AQ413" s="24" t="s">
        <v>2076</v>
      </c>
      <c r="AR413" s="24" t="s">
        <v>2076</v>
      </c>
      <c r="AS413" s="24" t="s">
        <v>2076</v>
      </c>
      <c r="AT413" s="24" t="s">
        <v>2076</v>
      </c>
      <c r="AU413" s="24">
        <f>COUNTIF(Offers!$B$14:$B$2024,A413)</f>
        <v>1</v>
      </c>
      <c r="AV413" s="25">
        <f>_xlfn.MINIFS(Offers!$Q$14:$Q$2024,Offers!$B$14:$B$2024,A413)</f>
        <v>279.99</v>
      </c>
      <c r="AW413" s="24">
        <f>COUNTIFS(Offers!$B$14:$B$2024,A413,Offers!$L$14:$L$2024,"&lt;&gt;New")</f>
        <v>0</v>
      </c>
    </row>
    <row r="414" spans="1:49" ht="15.75" customHeight="1" x14ac:dyDescent="0.35">
      <c r="A414" s="56" t="s">
        <v>4301</v>
      </c>
      <c r="B414" s="56" t="s">
        <v>581</v>
      </c>
      <c r="C414" s="56" t="s">
        <v>7</v>
      </c>
      <c r="D414" s="56" t="s">
        <v>391</v>
      </c>
      <c r="E414" s="57" t="s">
        <v>585</v>
      </c>
      <c r="F414" s="58">
        <v>466.99</v>
      </c>
      <c r="G414" s="56" t="s">
        <v>4302</v>
      </c>
      <c r="H414" s="56" t="s">
        <v>53</v>
      </c>
      <c r="I414" s="56" t="s">
        <v>3596</v>
      </c>
      <c r="J414" s="56" t="s">
        <v>3423</v>
      </c>
      <c r="K414" s="56" t="s">
        <v>3424</v>
      </c>
      <c r="L414" s="56" t="s">
        <v>3425</v>
      </c>
      <c r="M414" s="56" t="s">
        <v>3441</v>
      </c>
      <c r="N414" s="56" t="s">
        <v>3427</v>
      </c>
      <c r="O414" s="56" t="s">
        <v>3428</v>
      </c>
      <c r="P414" s="56">
        <v>10</v>
      </c>
      <c r="Q414" s="59">
        <v>1130</v>
      </c>
      <c r="R414" s="56" t="s">
        <v>4303</v>
      </c>
      <c r="S414" s="56" t="s">
        <v>3430</v>
      </c>
      <c r="T414" t="s">
        <v>2100</v>
      </c>
      <c r="U414">
        <v>30</v>
      </c>
      <c r="V414" s="49">
        <v>531.99</v>
      </c>
      <c r="W414" t="s">
        <v>2327</v>
      </c>
      <c r="X414">
        <v>8</v>
      </c>
      <c r="Y414">
        <v>128</v>
      </c>
      <c r="Z414">
        <v>11.6</v>
      </c>
      <c r="AA414" t="s">
        <v>3446</v>
      </c>
      <c r="AB414" s="24" t="s">
        <v>4304</v>
      </c>
      <c r="AC414" s="24" t="s">
        <v>4305</v>
      </c>
      <c r="AD414" s="24" t="s">
        <v>3542</v>
      </c>
      <c r="AE414" s="24" t="s">
        <v>2085</v>
      </c>
      <c r="AF414" s="55" t="s">
        <v>2023</v>
      </c>
      <c r="AG414" s="24" t="s">
        <v>3435</v>
      </c>
      <c r="AH414" s="25">
        <v>538.99</v>
      </c>
      <c r="AI414" s="24" t="s">
        <v>2087</v>
      </c>
      <c r="AJ414" s="24" t="s">
        <v>2076</v>
      </c>
      <c r="AK414" s="24" t="s">
        <v>2076</v>
      </c>
      <c r="AL414" s="24" t="s">
        <v>2076</v>
      </c>
      <c r="AM414" s="24" t="s">
        <v>2076</v>
      </c>
      <c r="AN414" s="24" t="s">
        <v>2076</v>
      </c>
      <c r="AO414" s="24">
        <v>60</v>
      </c>
      <c r="AP414" s="24" t="s">
        <v>2076</v>
      </c>
      <c r="AQ414" s="24" t="s">
        <v>2076</v>
      </c>
      <c r="AR414" s="24" t="s">
        <v>2076</v>
      </c>
      <c r="AS414" s="24" t="s">
        <v>2076</v>
      </c>
      <c r="AT414" s="24" t="s">
        <v>2076</v>
      </c>
      <c r="AU414" s="24">
        <f>COUNTIF(Offers!$B$14:$B$2024,A414)</f>
        <v>1</v>
      </c>
      <c r="AV414" s="25">
        <f>_xlfn.MINIFS(Offers!$Q$14:$Q$2024,Offers!$B$14:$B$2024,A414)</f>
        <v>466.99</v>
      </c>
      <c r="AW414" s="24">
        <f>COUNTIFS(Offers!$B$14:$B$2024,A414,Offers!$L$14:$L$2024,"&lt;&gt;New")</f>
        <v>0</v>
      </c>
    </row>
    <row r="415" spans="1:49" ht="15.75" customHeight="1" x14ac:dyDescent="0.35">
      <c r="A415" s="56" t="s">
        <v>4306</v>
      </c>
      <c r="B415" s="56" t="s">
        <v>581</v>
      </c>
      <c r="C415" s="56" t="s">
        <v>7</v>
      </c>
      <c r="D415" s="56" t="s">
        <v>391</v>
      </c>
      <c r="E415" s="57" t="s">
        <v>586</v>
      </c>
      <c r="F415" s="58">
        <v>713.99</v>
      </c>
      <c r="G415" s="56" t="s">
        <v>4307</v>
      </c>
      <c r="H415" s="56" t="s">
        <v>1345</v>
      </c>
      <c r="I415" s="56" t="s">
        <v>3479</v>
      </c>
      <c r="J415" s="56" t="s">
        <v>3454</v>
      </c>
      <c r="K415" s="56" t="s">
        <v>3455</v>
      </c>
      <c r="L415" s="56" t="s">
        <v>3425</v>
      </c>
      <c r="M415" s="56" t="s">
        <v>3441</v>
      </c>
      <c r="N415" s="56" t="s">
        <v>3458</v>
      </c>
      <c r="O415" s="56" t="s">
        <v>3443</v>
      </c>
      <c r="P415" s="56">
        <v>10</v>
      </c>
      <c r="Q415" s="59">
        <v>1678</v>
      </c>
      <c r="R415" s="56" t="s">
        <v>4308</v>
      </c>
      <c r="S415" s="56" t="s">
        <v>3552</v>
      </c>
      <c r="T415" t="s">
        <v>2080</v>
      </c>
      <c r="U415">
        <v>30</v>
      </c>
      <c r="V415" s="49">
        <v>781.99</v>
      </c>
      <c r="W415" t="s">
        <v>2157</v>
      </c>
      <c r="X415">
        <v>16</v>
      </c>
      <c r="Y415">
        <v>512</v>
      </c>
      <c r="Z415">
        <v>15.6</v>
      </c>
      <c r="AA415" t="s">
        <v>3446</v>
      </c>
      <c r="AB415" s="24" t="s">
        <v>4309</v>
      </c>
      <c r="AC415" s="24" t="s">
        <v>4310</v>
      </c>
      <c r="AD415" s="24" t="s">
        <v>3793</v>
      </c>
      <c r="AE415" s="24" t="s">
        <v>2085</v>
      </c>
      <c r="AF415" s="52" t="s">
        <v>2024</v>
      </c>
      <c r="AG415" s="24" t="s">
        <v>3435</v>
      </c>
      <c r="AH415" s="25">
        <v>781.99</v>
      </c>
      <c r="AI415" s="24" t="s">
        <v>2087</v>
      </c>
      <c r="AJ415" s="24" t="s">
        <v>2076</v>
      </c>
      <c r="AK415" s="24" t="s">
        <v>2076</v>
      </c>
      <c r="AL415" s="24" t="s">
        <v>2076</v>
      </c>
      <c r="AM415" s="24" t="s">
        <v>2076</v>
      </c>
      <c r="AN415" s="24" t="s">
        <v>2076</v>
      </c>
      <c r="AO415" s="24">
        <v>60</v>
      </c>
      <c r="AP415" s="24" t="s">
        <v>2076</v>
      </c>
      <c r="AQ415" s="24" t="s">
        <v>2076</v>
      </c>
      <c r="AR415" s="24" t="s">
        <v>2076</v>
      </c>
      <c r="AS415" s="24" t="s">
        <v>2076</v>
      </c>
      <c r="AT415" s="24" t="s">
        <v>2076</v>
      </c>
      <c r="AU415" s="24">
        <f>COUNTIF(Offers!$B$14:$B$2024,A415)</f>
        <v>2</v>
      </c>
      <c r="AV415" s="25">
        <f>_xlfn.MINIFS(Offers!$Q$14:$Q$2024,Offers!$B$14:$B$2024,A415)</f>
        <v>402.99</v>
      </c>
      <c r="AW415" s="24">
        <f>COUNTIFS(Offers!$B$14:$B$2024,A415,Offers!$L$14:$L$2024,"&lt;&gt;New")</f>
        <v>1</v>
      </c>
    </row>
    <row r="416" spans="1:49" ht="15.75" customHeight="1" x14ac:dyDescent="0.35">
      <c r="A416" s="56" t="s">
        <v>4311</v>
      </c>
      <c r="B416" s="56" t="s">
        <v>581</v>
      </c>
      <c r="C416" s="56" t="s">
        <v>7</v>
      </c>
      <c r="D416" s="56" t="s">
        <v>391</v>
      </c>
      <c r="E416" s="57" t="s">
        <v>587</v>
      </c>
      <c r="F416" s="58">
        <v>1123.99</v>
      </c>
      <c r="G416" s="56" t="s">
        <v>4312</v>
      </c>
      <c r="H416" s="56" t="s">
        <v>53</v>
      </c>
      <c r="I416" s="56" t="s">
        <v>3438</v>
      </c>
      <c r="J416" s="56" t="s">
        <v>3439</v>
      </c>
      <c r="K416" s="56" t="s">
        <v>3440</v>
      </c>
      <c r="L416" s="56" t="s">
        <v>3425</v>
      </c>
      <c r="M416" s="56" t="s">
        <v>3457</v>
      </c>
      <c r="N416" s="56" t="s">
        <v>3427</v>
      </c>
      <c r="O416" s="56" t="s">
        <v>3443</v>
      </c>
      <c r="P416" s="56">
        <v>21</v>
      </c>
      <c r="Q416" s="59">
        <v>1237</v>
      </c>
      <c r="R416" s="56" t="s">
        <v>4313</v>
      </c>
      <c r="S416" s="56" t="s">
        <v>3482</v>
      </c>
      <c r="T416" t="s">
        <v>2080</v>
      </c>
      <c r="U416">
        <v>30</v>
      </c>
      <c r="V416" s="49">
        <v>1182.99</v>
      </c>
      <c r="W416" t="s">
        <v>2376</v>
      </c>
      <c r="X416">
        <v>16</v>
      </c>
      <c r="Y416">
        <v>1024</v>
      </c>
      <c r="Z416">
        <v>13.3</v>
      </c>
      <c r="AA416" t="s">
        <v>3446</v>
      </c>
      <c r="AB416" s="24" t="s">
        <v>4314</v>
      </c>
      <c r="AC416" s="24" t="s">
        <v>4315</v>
      </c>
      <c r="AD416" s="24" t="s">
        <v>3476</v>
      </c>
      <c r="AE416" s="24" t="s">
        <v>2085</v>
      </c>
      <c r="AF416" s="51" t="s">
        <v>2025</v>
      </c>
      <c r="AG416" s="24" t="s">
        <v>3435</v>
      </c>
      <c r="AH416" s="25">
        <v>1182.99</v>
      </c>
      <c r="AI416" s="24" t="s">
        <v>2087</v>
      </c>
      <c r="AJ416" s="24" t="s">
        <v>2076</v>
      </c>
      <c r="AK416" s="24" t="s">
        <v>2076</v>
      </c>
      <c r="AL416" s="24" t="s">
        <v>2076</v>
      </c>
      <c r="AM416" s="24" t="s">
        <v>2076</v>
      </c>
      <c r="AN416" s="24" t="s">
        <v>2076</v>
      </c>
      <c r="AO416" s="24">
        <v>60</v>
      </c>
      <c r="AP416" s="24" t="s">
        <v>2076</v>
      </c>
      <c r="AQ416" s="24" t="s">
        <v>2076</v>
      </c>
      <c r="AR416" s="24" t="s">
        <v>2076</v>
      </c>
      <c r="AS416" s="24" t="s">
        <v>2076</v>
      </c>
      <c r="AT416" s="24" t="s">
        <v>2076</v>
      </c>
      <c r="AU416" s="24">
        <f>COUNTIF(Offers!$B$14:$B$2024,A416)</f>
        <v>1</v>
      </c>
      <c r="AV416" s="25">
        <f>_xlfn.MINIFS(Offers!$Q$14:$Q$2024,Offers!$B$14:$B$2024,A416)</f>
        <v>1123.99</v>
      </c>
      <c r="AW416" s="24">
        <f>COUNTIFS(Offers!$B$14:$B$2024,A416,Offers!$L$14:$L$2024,"&lt;&gt;New")</f>
        <v>0</v>
      </c>
    </row>
    <row r="417" spans="1:49" ht="15.75" customHeight="1" x14ac:dyDescent="0.35">
      <c r="A417" s="56" t="s">
        <v>4316</v>
      </c>
      <c r="B417" s="56" t="s">
        <v>581</v>
      </c>
      <c r="C417" s="56" t="s">
        <v>7</v>
      </c>
      <c r="D417" s="56" t="s">
        <v>391</v>
      </c>
      <c r="E417" s="57" t="s">
        <v>588</v>
      </c>
      <c r="F417" s="58">
        <v>1383.99</v>
      </c>
      <c r="G417" s="56" t="s">
        <v>4317</v>
      </c>
      <c r="H417" s="56" t="s">
        <v>53</v>
      </c>
      <c r="I417" s="56" t="s">
        <v>3467</v>
      </c>
      <c r="J417" s="56" t="s">
        <v>3587</v>
      </c>
      <c r="K417" s="56" t="s">
        <v>3588</v>
      </c>
      <c r="L417" s="56" t="s">
        <v>3425</v>
      </c>
      <c r="M417" s="56" t="s">
        <v>3457</v>
      </c>
      <c r="N417" s="56" t="s">
        <v>3589</v>
      </c>
      <c r="O417" s="56" t="s">
        <v>3443</v>
      </c>
      <c r="P417" s="56">
        <v>14</v>
      </c>
      <c r="Q417" s="59">
        <v>1415</v>
      </c>
      <c r="R417" s="56" t="s">
        <v>4318</v>
      </c>
      <c r="S417" s="56" t="s">
        <v>3566</v>
      </c>
      <c r="T417" t="s">
        <v>2080</v>
      </c>
      <c r="U417">
        <v>30</v>
      </c>
      <c r="V417" s="49">
        <v>1505.99</v>
      </c>
      <c r="W417" t="s">
        <v>2157</v>
      </c>
      <c r="X417">
        <v>16</v>
      </c>
      <c r="Y417">
        <v>1024</v>
      </c>
      <c r="Z417">
        <v>15.6</v>
      </c>
      <c r="AA417" t="s">
        <v>3446</v>
      </c>
      <c r="AB417" s="24" t="s">
        <v>4319</v>
      </c>
      <c r="AC417" s="24" t="s">
        <v>4320</v>
      </c>
      <c r="AD417" s="24" t="s">
        <v>3744</v>
      </c>
      <c r="AE417" s="24" t="s">
        <v>2180</v>
      </c>
      <c r="AF417" s="53" t="s">
        <v>2026</v>
      </c>
      <c r="AG417" s="24" t="s">
        <v>3435</v>
      </c>
      <c r="AH417" s="25">
        <v>2204.9899999999998</v>
      </c>
      <c r="AI417" s="24" t="s">
        <v>2106</v>
      </c>
      <c r="AJ417" s="24" t="s">
        <v>2076</v>
      </c>
      <c r="AK417" s="24" t="s">
        <v>2076</v>
      </c>
      <c r="AL417" s="24" t="s">
        <v>2076</v>
      </c>
      <c r="AM417" s="24" t="s">
        <v>2076</v>
      </c>
      <c r="AN417" s="24" t="s">
        <v>2076</v>
      </c>
      <c r="AO417" s="24">
        <v>60</v>
      </c>
      <c r="AP417" s="24" t="s">
        <v>2076</v>
      </c>
      <c r="AQ417" s="24" t="s">
        <v>2076</v>
      </c>
      <c r="AR417" s="24" t="s">
        <v>2076</v>
      </c>
      <c r="AS417" s="24" t="s">
        <v>2076</v>
      </c>
      <c r="AT417" s="24" t="s">
        <v>2076</v>
      </c>
      <c r="AU417" s="24">
        <f>COUNTIF(Offers!$B$14:$B$2024,A417)</f>
        <v>3</v>
      </c>
      <c r="AV417" s="25">
        <f>_xlfn.MINIFS(Offers!$Q$14:$Q$2024,Offers!$B$14:$B$2024,A417)</f>
        <v>1015.99</v>
      </c>
      <c r="AW417" s="24">
        <f>COUNTIFS(Offers!$B$14:$B$2024,A417,Offers!$L$14:$L$2024,"&lt;&gt;New")</f>
        <v>1</v>
      </c>
    </row>
    <row r="418" spans="1:49" ht="15.75" customHeight="1" x14ac:dyDescent="0.35">
      <c r="A418" s="56" t="s">
        <v>4321</v>
      </c>
      <c r="B418" s="56" t="s">
        <v>581</v>
      </c>
      <c r="C418" s="56" t="s">
        <v>7</v>
      </c>
      <c r="D418" s="56" t="s">
        <v>391</v>
      </c>
      <c r="E418" s="57" t="s">
        <v>589</v>
      </c>
      <c r="F418" s="58">
        <v>1519.99</v>
      </c>
      <c r="G418" s="56" t="s">
        <v>4322</v>
      </c>
      <c r="H418" s="56" t="s">
        <v>1345</v>
      </c>
      <c r="I418" s="56" t="s">
        <v>3467</v>
      </c>
      <c r="J418" s="56" t="s">
        <v>3468</v>
      </c>
      <c r="K418" s="56" t="s">
        <v>3469</v>
      </c>
      <c r="L418" s="56" t="s">
        <v>3470</v>
      </c>
      <c r="M418" s="56" t="s">
        <v>3471</v>
      </c>
      <c r="N418" s="56" t="s">
        <v>3442</v>
      </c>
      <c r="O418" s="56" t="s">
        <v>3443</v>
      </c>
      <c r="P418" s="56">
        <v>11</v>
      </c>
      <c r="Q418" s="59">
        <v>1405</v>
      </c>
      <c r="R418" s="56" t="s">
        <v>4323</v>
      </c>
      <c r="S418" s="56" t="s">
        <v>3473</v>
      </c>
      <c r="T418" t="s">
        <v>2080</v>
      </c>
      <c r="U418">
        <v>30</v>
      </c>
      <c r="V418" s="49">
        <v>1719.99</v>
      </c>
      <c r="W418" t="s">
        <v>2498</v>
      </c>
      <c r="X418">
        <v>16</v>
      </c>
      <c r="Y418">
        <v>1024</v>
      </c>
      <c r="Z418">
        <v>14</v>
      </c>
      <c r="AA418" t="s">
        <v>3431</v>
      </c>
      <c r="AB418" s="24" t="s">
        <v>4324</v>
      </c>
      <c r="AC418" s="24" t="s">
        <v>4325</v>
      </c>
      <c r="AD418" s="24" t="s">
        <v>3744</v>
      </c>
      <c r="AE418" s="24" t="s">
        <v>2105</v>
      </c>
      <c r="AF418" s="53" t="s">
        <v>2026</v>
      </c>
      <c r="AG418" s="24" t="s">
        <v>3435</v>
      </c>
      <c r="AH418" s="25">
        <v>1719.99</v>
      </c>
      <c r="AI418" s="24" t="s">
        <v>2087</v>
      </c>
      <c r="AJ418" s="24" t="s">
        <v>2076</v>
      </c>
      <c r="AK418" s="24" t="s">
        <v>2076</v>
      </c>
      <c r="AL418" s="24" t="s">
        <v>2076</v>
      </c>
      <c r="AM418" s="24" t="s">
        <v>2076</v>
      </c>
      <c r="AN418" s="24" t="s">
        <v>2076</v>
      </c>
      <c r="AO418" s="24">
        <v>60</v>
      </c>
      <c r="AP418" s="24" t="s">
        <v>2076</v>
      </c>
      <c r="AQ418" s="24" t="s">
        <v>2076</v>
      </c>
      <c r="AR418" s="24" t="s">
        <v>2076</v>
      </c>
      <c r="AS418" s="24" t="s">
        <v>2076</v>
      </c>
      <c r="AT418" s="24" t="s">
        <v>2076</v>
      </c>
      <c r="AU418" s="24">
        <f>COUNTIF(Offers!$B$14:$B$2024,A418)</f>
        <v>1</v>
      </c>
      <c r="AV418" s="25">
        <f>_xlfn.MINIFS(Offers!$Q$14:$Q$2024,Offers!$B$14:$B$2024,A418)</f>
        <v>1519.99</v>
      </c>
      <c r="AW418" s="24">
        <f>COUNTIFS(Offers!$B$14:$B$2024,A418,Offers!$L$14:$L$2024,"&lt;&gt;New")</f>
        <v>0</v>
      </c>
    </row>
    <row r="419" spans="1:49" ht="15.75" customHeight="1" x14ac:dyDescent="0.35">
      <c r="A419" s="56" t="s">
        <v>4326</v>
      </c>
      <c r="B419" s="56" t="s">
        <v>581</v>
      </c>
      <c r="C419" s="56" t="s">
        <v>7</v>
      </c>
      <c r="D419" s="56" t="s">
        <v>391</v>
      </c>
      <c r="E419" s="57" t="s">
        <v>590</v>
      </c>
      <c r="F419" s="58">
        <v>2204.9899999999998</v>
      </c>
      <c r="G419" s="56" t="s">
        <v>4327</v>
      </c>
      <c r="H419" s="56" t="s">
        <v>53</v>
      </c>
      <c r="I419" s="56" t="s">
        <v>3479</v>
      </c>
      <c r="J419" s="56" t="s">
        <v>3629</v>
      </c>
      <c r="K419" s="56" t="s">
        <v>3597</v>
      </c>
      <c r="L419" s="56" t="s">
        <v>3598</v>
      </c>
      <c r="M419" s="56" t="s">
        <v>3532</v>
      </c>
      <c r="N419" s="56" t="s">
        <v>3630</v>
      </c>
      <c r="O419" s="56" t="s">
        <v>3443</v>
      </c>
      <c r="P419" s="56">
        <v>6</v>
      </c>
      <c r="Q419" s="59">
        <v>3363</v>
      </c>
      <c r="R419" s="56" t="s">
        <v>4328</v>
      </c>
      <c r="S419" s="56" t="s">
        <v>3535</v>
      </c>
      <c r="T419" t="s">
        <v>2080</v>
      </c>
      <c r="U419">
        <v>30</v>
      </c>
      <c r="V419" s="49">
        <v>2443.9899999999998</v>
      </c>
      <c r="W419" t="s">
        <v>2609</v>
      </c>
      <c r="X419">
        <v>32</v>
      </c>
      <c r="Y419">
        <v>2048</v>
      </c>
      <c r="Z419">
        <v>17.3</v>
      </c>
      <c r="AA419" t="s">
        <v>3446</v>
      </c>
      <c r="AB419" s="24" t="s">
        <v>4329</v>
      </c>
      <c r="AC419" s="24" t="s">
        <v>4330</v>
      </c>
      <c r="AD419" s="24" t="s">
        <v>3593</v>
      </c>
      <c r="AE419" s="24" t="s">
        <v>2085</v>
      </c>
      <c r="AF419" s="51" t="s">
        <v>2025</v>
      </c>
      <c r="AG419" s="24" t="s">
        <v>3435</v>
      </c>
      <c r="AH419" s="25">
        <v>2443.9899999999998</v>
      </c>
      <c r="AI419" s="24" t="s">
        <v>2087</v>
      </c>
      <c r="AJ419" s="24" t="s">
        <v>2076</v>
      </c>
      <c r="AK419" s="24" t="s">
        <v>2076</v>
      </c>
      <c r="AL419" s="24" t="s">
        <v>2076</v>
      </c>
      <c r="AM419" s="24" t="s">
        <v>2076</v>
      </c>
      <c r="AN419" s="24" t="s">
        <v>2076</v>
      </c>
      <c r="AO419" s="24">
        <v>240</v>
      </c>
      <c r="AP419" s="24" t="s">
        <v>2076</v>
      </c>
      <c r="AQ419" s="24" t="s">
        <v>2076</v>
      </c>
      <c r="AR419" s="24" t="s">
        <v>2076</v>
      </c>
      <c r="AS419" s="24" t="s">
        <v>2076</v>
      </c>
      <c r="AT419" s="24" t="s">
        <v>2076</v>
      </c>
      <c r="AU419" s="24">
        <f>COUNTIF(Offers!$B$14:$B$2024,A419)</f>
        <v>1</v>
      </c>
      <c r="AV419" s="25">
        <f>_xlfn.MINIFS(Offers!$Q$14:$Q$2024,Offers!$B$14:$B$2024,A419)</f>
        <v>2204.9899999999998</v>
      </c>
      <c r="AW419" s="24">
        <f>COUNTIFS(Offers!$B$14:$B$2024,A419,Offers!$L$14:$L$2024,"&lt;&gt;New")</f>
        <v>0</v>
      </c>
    </row>
    <row r="420" spans="1:49" ht="15.75" customHeight="1" x14ac:dyDescent="0.35">
      <c r="A420" s="56" t="s">
        <v>4331</v>
      </c>
      <c r="B420" s="56" t="s">
        <v>581</v>
      </c>
      <c r="C420" s="56" t="s">
        <v>7</v>
      </c>
      <c r="D420" s="56" t="s">
        <v>391</v>
      </c>
      <c r="E420" s="57" t="s">
        <v>591</v>
      </c>
      <c r="F420" s="58">
        <v>2647.99</v>
      </c>
      <c r="G420" s="56" t="s">
        <v>4332</v>
      </c>
      <c r="H420" s="56" t="s">
        <v>1345</v>
      </c>
      <c r="I420" s="56" t="s">
        <v>3596</v>
      </c>
      <c r="J420" s="56" t="s">
        <v>3572</v>
      </c>
      <c r="K420" s="56" t="s">
        <v>3573</v>
      </c>
      <c r="L420" s="56" t="s">
        <v>3508</v>
      </c>
      <c r="M420" s="56" t="s">
        <v>3509</v>
      </c>
      <c r="N420" s="56" t="s">
        <v>3458</v>
      </c>
      <c r="O420" s="56" t="s">
        <v>3443</v>
      </c>
      <c r="P420" s="56">
        <v>8</v>
      </c>
      <c r="Q420" s="59">
        <v>1610</v>
      </c>
      <c r="R420" s="56" t="s">
        <v>4333</v>
      </c>
      <c r="S420" s="56" t="s">
        <v>3511</v>
      </c>
      <c r="T420" t="s">
        <v>2080</v>
      </c>
      <c r="U420">
        <v>30</v>
      </c>
      <c r="V420" s="49">
        <v>2811.99</v>
      </c>
      <c r="W420" t="s">
        <v>2333</v>
      </c>
      <c r="X420">
        <v>32</v>
      </c>
      <c r="Y420">
        <v>2048</v>
      </c>
      <c r="Z420">
        <v>14</v>
      </c>
      <c r="AA420" t="s">
        <v>3431</v>
      </c>
      <c r="AB420" s="24" t="s">
        <v>4299</v>
      </c>
      <c r="AC420" s="24" t="s">
        <v>4334</v>
      </c>
      <c r="AD420" s="24" t="s">
        <v>3644</v>
      </c>
      <c r="AE420" s="24" t="s">
        <v>2105</v>
      </c>
      <c r="AF420" s="54" t="s">
        <v>2027</v>
      </c>
      <c r="AG420" s="24" t="s">
        <v>3435</v>
      </c>
      <c r="AH420" s="25">
        <v>2811.99</v>
      </c>
      <c r="AI420" s="24" t="s">
        <v>2087</v>
      </c>
      <c r="AJ420" s="24" t="s">
        <v>2076</v>
      </c>
      <c r="AK420" s="24" t="s">
        <v>2076</v>
      </c>
      <c r="AL420" s="24" t="s">
        <v>2076</v>
      </c>
      <c r="AM420" s="24" t="s">
        <v>2076</v>
      </c>
      <c r="AN420" s="24" t="s">
        <v>2076</v>
      </c>
      <c r="AO420" s="24">
        <v>120</v>
      </c>
      <c r="AP420" s="24" t="s">
        <v>2076</v>
      </c>
      <c r="AQ420" s="24" t="s">
        <v>2076</v>
      </c>
      <c r="AR420" s="24" t="s">
        <v>2076</v>
      </c>
      <c r="AS420" s="24" t="s">
        <v>2076</v>
      </c>
      <c r="AT420" s="24" t="s">
        <v>2076</v>
      </c>
      <c r="AU420" s="24">
        <f>COUNTIF(Offers!$B$14:$B$2024,A420)</f>
        <v>1</v>
      </c>
      <c r="AV420" s="25">
        <f>_xlfn.MINIFS(Offers!$Q$14:$Q$2024,Offers!$B$14:$B$2024,A420)</f>
        <v>2647.99</v>
      </c>
      <c r="AW420" s="24">
        <f>COUNTIFS(Offers!$B$14:$B$2024,A420,Offers!$L$14:$L$2024,"&lt;&gt;New")</f>
        <v>0</v>
      </c>
    </row>
    <row r="421" spans="1:49" ht="15.75" customHeight="1" x14ac:dyDescent="0.35">
      <c r="A421" s="56" t="s">
        <v>4335</v>
      </c>
      <c r="B421" s="56" t="s">
        <v>581</v>
      </c>
      <c r="C421" s="56" t="s">
        <v>7</v>
      </c>
      <c r="D421" s="56" t="s">
        <v>391</v>
      </c>
      <c r="E421" s="57" t="s">
        <v>592</v>
      </c>
      <c r="F421" s="58">
        <v>3246.99</v>
      </c>
      <c r="G421" s="56" t="s">
        <v>4336</v>
      </c>
      <c r="H421" s="56" t="s">
        <v>3517</v>
      </c>
      <c r="I421" s="56" t="s">
        <v>4337</v>
      </c>
      <c r="J421" s="56" t="s">
        <v>3572</v>
      </c>
      <c r="K421" s="56" t="s">
        <v>3573</v>
      </c>
      <c r="L421" s="56" t="s">
        <v>3521</v>
      </c>
      <c r="M421" s="56" t="s">
        <v>3441</v>
      </c>
      <c r="N421" s="56" t="s">
        <v>3711</v>
      </c>
      <c r="O421" s="56" t="s">
        <v>3459</v>
      </c>
      <c r="P421" s="56">
        <v>14</v>
      </c>
      <c r="Q421" s="59">
        <v>2495</v>
      </c>
      <c r="R421" s="56" t="s">
        <v>4338</v>
      </c>
      <c r="S421" s="56" t="s">
        <v>3524</v>
      </c>
      <c r="T421" t="s">
        <v>2080</v>
      </c>
      <c r="U421">
        <v>30</v>
      </c>
      <c r="V421" s="49">
        <v>3389.99</v>
      </c>
      <c r="W421" t="s">
        <v>2580</v>
      </c>
      <c r="X421">
        <v>64</v>
      </c>
      <c r="Y421">
        <v>2048</v>
      </c>
      <c r="Z421">
        <v>16</v>
      </c>
      <c r="AA421" t="s">
        <v>3431</v>
      </c>
      <c r="AB421" s="24" t="s">
        <v>4304</v>
      </c>
      <c r="AC421" s="24" t="s">
        <v>4339</v>
      </c>
      <c r="AD421" s="24" t="s">
        <v>4340</v>
      </c>
      <c r="AE421" s="24" t="s">
        <v>2085</v>
      </c>
      <c r="AF421" s="53" t="s">
        <v>2026</v>
      </c>
      <c r="AG421" s="24" t="s">
        <v>3435</v>
      </c>
      <c r="AH421" s="25">
        <v>3581.99</v>
      </c>
      <c r="AI421" s="24" t="s">
        <v>2087</v>
      </c>
      <c r="AJ421" s="24" t="s">
        <v>2076</v>
      </c>
      <c r="AK421" s="24" t="s">
        <v>2076</v>
      </c>
      <c r="AL421" s="24" t="s">
        <v>2076</v>
      </c>
      <c r="AM421" s="24" t="s">
        <v>2076</v>
      </c>
      <c r="AN421" s="24" t="s">
        <v>2076</v>
      </c>
      <c r="AO421" s="24">
        <v>60</v>
      </c>
      <c r="AP421" s="24" t="s">
        <v>2076</v>
      </c>
      <c r="AQ421" s="24" t="s">
        <v>2076</v>
      </c>
      <c r="AR421" s="24" t="s">
        <v>2076</v>
      </c>
      <c r="AS421" s="24" t="s">
        <v>2076</v>
      </c>
      <c r="AT421" s="24" t="s">
        <v>2076</v>
      </c>
      <c r="AU421" s="24">
        <f>COUNTIF(Offers!$B$14:$B$2024,A421)</f>
        <v>1</v>
      </c>
      <c r="AV421" s="25">
        <f>_xlfn.MINIFS(Offers!$Q$14:$Q$2024,Offers!$B$14:$B$2024,A421)</f>
        <v>3246.99</v>
      </c>
      <c r="AW421" s="24">
        <f>COUNTIFS(Offers!$B$14:$B$2024,A421,Offers!$L$14:$L$2024,"&lt;&gt;New")</f>
        <v>0</v>
      </c>
    </row>
    <row r="422" spans="1:49" ht="15.75" customHeight="1" x14ac:dyDescent="0.35">
      <c r="A422" s="56" t="s">
        <v>4341</v>
      </c>
      <c r="B422" s="56" t="s">
        <v>581</v>
      </c>
      <c r="C422" s="56" t="s">
        <v>7</v>
      </c>
      <c r="D422" s="56" t="s">
        <v>391</v>
      </c>
      <c r="E422" s="57" t="s">
        <v>593</v>
      </c>
      <c r="F422" s="58">
        <v>4723.99</v>
      </c>
      <c r="G422" s="56" t="s">
        <v>4342</v>
      </c>
      <c r="H422" s="56" t="s">
        <v>3452</v>
      </c>
      <c r="I422" s="56" t="s">
        <v>3453</v>
      </c>
      <c r="J422" s="56" t="s">
        <v>3629</v>
      </c>
      <c r="K422" s="56" t="s">
        <v>3723</v>
      </c>
      <c r="L422" s="56" t="s">
        <v>3490</v>
      </c>
      <c r="M422" s="56" t="s">
        <v>3664</v>
      </c>
      <c r="N422" s="56" t="s">
        <v>3458</v>
      </c>
      <c r="O422" s="56" t="s">
        <v>3459</v>
      </c>
      <c r="P422" s="56">
        <v>7</v>
      </c>
      <c r="Q422" s="59">
        <v>2313</v>
      </c>
      <c r="R422" s="56" t="s">
        <v>4343</v>
      </c>
      <c r="S422" s="56" t="s">
        <v>3501</v>
      </c>
      <c r="T422" t="s">
        <v>2080</v>
      </c>
      <c r="U422">
        <v>30</v>
      </c>
      <c r="V422" s="49">
        <v>5199.99</v>
      </c>
      <c r="W422" t="s">
        <v>2333</v>
      </c>
      <c r="X422">
        <v>64</v>
      </c>
      <c r="Y422">
        <v>4096</v>
      </c>
      <c r="Z422">
        <v>16</v>
      </c>
      <c r="AA422" t="s">
        <v>3446</v>
      </c>
      <c r="AB422" s="24" t="s">
        <v>4344</v>
      </c>
      <c r="AC422" s="24" t="s">
        <v>4345</v>
      </c>
      <c r="AD422" s="24" t="s">
        <v>4098</v>
      </c>
      <c r="AE422" s="24" t="s">
        <v>2105</v>
      </c>
      <c r="AF422" s="54" t="s">
        <v>2027</v>
      </c>
      <c r="AG422" s="24" t="s">
        <v>3435</v>
      </c>
      <c r="AH422" s="25">
        <v>5210.99</v>
      </c>
      <c r="AI422" s="24" t="s">
        <v>2087</v>
      </c>
      <c r="AJ422" s="24" t="s">
        <v>2076</v>
      </c>
      <c r="AK422" s="24" t="s">
        <v>2076</v>
      </c>
      <c r="AL422" s="24" t="s">
        <v>2076</v>
      </c>
      <c r="AM422" s="24" t="s">
        <v>2076</v>
      </c>
      <c r="AN422" s="24" t="s">
        <v>2076</v>
      </c>
      <c r="AO422" s="24">
        <v>120</v>
      </c>
      <c r="AP422" s="24" t="s">
        <v>2076</v>
      </c>
      <c r="AQ422" s="24" t="s">
        <v>2076</v>
      </c>
      <c r="AR422" s="24" t="s">
        <v>2076</v>
      </c>
      <c r="AS422" s="24" t="s">
        <v>2076</v>
      </c>
      <c r="AT422" s="24" t="s">
        <v>2076</v>
      </c>
      <c r="AU422" s="24">
        <f>COUNTIF(Offers!$B$14:$B$2024,A422)</f>
        <v>1</v>
      </c>
      <c r="AV422" s="25">
        <f>_xlfn.MINIFS(Offers!$Q$14:$Q$2024,Offers!$B$14:$B$2024,A422)</f>
        <v>4723.99</v>
      </c>
      <c r="AW422" s="24">
        <f>COUNTIFS(Offers!$B$14:$B$2024,A422,Offers!$L$14:$L$2024,"&lt;&gt;New")</f>
        <v>0</v>
      </c>
    </row>
    <row r="423" spans="1:49" ht="15.75" customHeight="1" x14ac:dyDescent="0.35">
      <c r="A423" s="56" t="s">
        <v>4346</v>
      </c>
      <c r="B423" s="56" t="s">
        <v>594</v>
      </c>
      <c r="C423" s="56" t="s">
        <v>7</v>
      </c>
      <c r="D423" s="56" t="s">
        <v>391</v>
      </c>
      <c r="E423" s="57" t="s">
        <v>597</v>
      </c>
      <c r="F423" s="58">
        <v>490.99</v>
      </c>
      <c r="G423" s="56" t="s">
        <v>4347</v>
      </c>
      <c r="H423" s="56" t="s">
        <v>53</v>
      </c>
      <c r="I423" s="56" t="s">
        <v>3438</v>
      </c>
      <c r="J423" s="56" t="s">
        <v>3671</v>
      </c>
      <c r="K423" s="56" t="s">
        <v>3672</v>
      </c>
      <c r="L423" s="56" t="s">
        <v>3425</v>
      </c>
      <c r="M423" s="56" t="s">
        <v>3441</v>
      </c>
      <c r="N423" s="56" t="s">
        <v>3427</v>
      </c>
      <c r="O423" s="56" t="s">
        <v>3443</v>
      </c>
      <c r="P423" s="56">
        <v>12</v>
      </c>
      <c r="Q423" s="59">
        <v>1570</v>
      </c>
      <c r="R423" s="56" t="s">
        <v>4348</v>
      </c>
      <c r="S423" s="56" t="s">
        <v>3552</v>
      </c>
      <c r="T423" t="s">
        <v>2080</v>
      </c>
      <c r="U423">
        <v>15</v>
      </c>
      <c r="V423" s="49">
        <v>543.99</v>
      </c>
      <c r="W423" t="s">
        <v>2465</v>
      </c>
      <c r="X423">
        <v>8</v>
      </c>
      <c r="Y423">
        <v>256</v>
      </c>
      <c r="Z423">
        <v>14</v>
      </c>
      <c r="AA423" t="s">
        <v>3446</v>
      </c>
      <c r="AB423" s="24" t="s">
        <v>4349</v>
      </c>
      <c r="AC423" s="24" t="s">
        <v>4350</v>
      </c>
      <c r="AD423" s="24" t="s">
        <v>3620</v>
      </c>
      <c r="AE423" s="24" t="s">
        <v>2085</v>
      </c>
      <c r="AF423" s="55" t="s">
        <v>2023</v>
      </c>
      <c r="AG423" s="24" t="s">
        <v>3435</v>
      </c>
      <c r="AH423" s="25">
        <v>555.99</v>
      </c>
      <c r="AI423" s="24" t="s">
        <v>2087</v>
      </c>
      <c r="AJ423" s="24" t="s">
        <v>2076</v>
      </c>
      <c r="AK423" s="24" t="s">
        <v>2076</v>
      </c>
      <c r="AL423" s="24" t="s">
        <v>2076</v>
      </c>
      <c r="AM423" s="24" t="s">
        <v>2076</v>
      </c>
      <c r="AN423" s="24" t="s">
        <v>2076</v>
      </c>
      <c r="AO423" s="24">
        <v>60</v>
      </c>
      <c r="AP423" s="24" t="s">
        <v>2076</v>
      </c>
      <c r="AQ423" s="24" t="s">
        <v>2076</v>
      </c>
      <c r="AR423" s="24" t="s">
        <v>2076</v>
      </c>
      <c r="AS423" s="24" t="s">
        <v>2076</v>
      </c>
      <c r="AT423" s="24" t="s">
        <v>2076</v>
      </c>
      <c r="AU423" s="24">
        <f>COUNTIF(Offers!$B$14:$B$2024,A423)</f>
        <v>3</v>
      </c>
      <c r="AV423" s="25">
        <f>_xlfn.MINIFS(Offers!$Q$14:$Q$2024,Offers!$B$14:$B$2024,A423)</f>
        <v>378.99</v>
      </c>
      <c r="AW423" s="24">
        <f>COUNTIFS(Offers!$B$14:$B$2024,A423,Offers!$L$14:$L$2024,"&lt;&gt;New")</f>
        <v>2</v>
      </c>
    </row>
    <row r="424" spans="1:49" ht="15.75" customHeight="1" x14ac:dyDescent="0.35">
      <c r="A424" s="56" t="s">
        <v>4351</v>
      </c>
      <c r="B424" s="56" t="s">
        <v>594</v>
      </c>
      <c r="C424" s="56" t="s">
        <v>7</v>
      </c>
      <c r="D424" s="56" t="s">
        <v>391</v>
      </c>
      <c r="E424" s="57" t="s">
        <v>598</v>
      </c>
      <c r="F424" s="58">
        <v>546.99</v>
      </c>
      <c r="G424" s="56" t="s">
        <v>4352</v>
      </c>
      <c r="H424" s="56" t="s">
        <v>1345</v>
      </c>
      <c r="I424" s="56" t="s">
        <v>3479</v>
      </c>
      <c r="J424" s="56" t="s">
        <v>3439</v>
      </c>
      <c r="K424" s="56" t="s">
        <v>3440</v>
      </c>
      <c r="L424" s="56" t="s">
        <v>3425</v>
      </c>
      <c r="M424" s="56" t="s">
        <v>3441</v>
      </c>
      <c r="N424" s="56" t="s">
        <v>3442</v>
      </c>
      <c r="O424" s="56" t="s">
        <v>3443</v>
      </c>
      <c r="P424" s="56">
        <v>6</v>
      </c>
      <c r="Q424" s="59">
        <v>1803</v>
      </c>
      <c r="R424" s="56" t="s">
        <v>4353</v>
      </c>
      <c r="S424" s="56" t="s">
        <v>3445</v>
      </c>
      <c r="T424" t="s">
        <v>2080</v>
      </c>
      <c r="U424">
        <v>15</v>
      </c>
      <c r="V424" s="49">
        <v>571.99</v>
      </c>
      <c r="W424" t="s">
        <v>2450</v>
      </c>
      <c r="X424">
        <v>16</v>
      </c>
      <c r="Y424">
        <v>512</v>
      </c>
      <c r="Z424">
        <v>15.6</v>
      </c>
      <c r="AA424" t="s">
        <v>3446</v>
      </c>
      <c r="AB424" s="24" t="s">
        <v>4354</v>
      </c>
      <c r="AC424" s="24" t="s">
        <v>4355</v>
      </c>
      <c r="AD424" s="24" t="s">
        <v>3738</v>
      </c>
      <c r="AE424" s="24" t="s">
        <v>2085</v>
      </c>
      <c r="AF424" s="55" t="s">
        <v>2023</v>
      </c>
      <c r="AG424" s="24" t="s">
        <v>3435</v>
      </c>
      <c r="AH424" s="25">
        <v>598.99</v>
      </c>
      <c r="AI424" s="24" t="s">
        <v>2087</v>
      </c>
      <c r="AJ424" s="24" t="s">
        <v>2076</v>
      </c>
      <c r="AK424" s="24" t="s">
        <v>2076</v>
      </c>
      <c r="AL424" s="24" t="s">
        <v>2076</v>
      </c>
      <c r="AM424" s="24" t="s">
        <v>2076</v>
      </c>
      <c r="AN424" s="24" t="s">
        <v>2076</v>
      </c>
      <c r="AO424" s="24">
        <v>60</v>
      </c>
      <c r="AP424" s="24" t="s">
        <v>2076</v>
      </c>
      <c r="AQ424" s="24" t="s">
        <v>2076</v>
      </c>
      <c r="AR424" s="24" t="s">
        <v>2076</v>
      </c>
      <c r="AS424" s="24" t="s">
        <v>2076</v>
      </c>
      <c r="AT424" s="24" t="s">
        <v>2076</v>
      </c>
      <c r="AU424" s="24">
        <f>COUNTIF(Offers!$B$14:$B$2024,A424)</f>
        <v>1</v>
      </c>
      <c r="AV424" s="25">
        <f>_xlfn.MINIFS(Offers!$Q$14:$Q$2024,Offers!$B$14:$B$2024,A424)</f>
        <v>546.99</v>
      </c>
      <c r="AW424" s="24">
        <f>COUNTIFS(Offers!$B$14:$B$2024,A424,Offers!$L$14:$L$2024,"&lt;&gt;New")</f>
        <v>0</v>
      </c>
    </row>
    <row r="425" spans="1:49" ht="15.75" customHeight="1" x14ac:dyDescent="0.35">
      <c r="A425" s="56" t="s">
        <v>4356</v>
      </c>
      <c r="B425" s="56" t="s">
        <v>594</v>
      </c>
      <c r="C425" s="56" t="s">
        <v>7</v>
      </c>
      <c r="D425" s="56" t="s">
        <v>391</v>
      </c>
      <c r="E425" s="57" t="s">
        <v>599</v>
      </c>
      <c r="F425" s="58">
        <v>667.99</v>
      </c>
      <c r="G425" s="56" t="s">
        <v>4357</v>
      </c>
      <c r="H425" s="56" t="s">
        <v>1345</v>
      </c>
      <c r="I425" s="56" t="s">
        <v>3507</v>
      </c>
      <c r="J425" s="56" t="s">
        <v>3844</v>
      </c>
      <c r="K425" s="56" t="s">
        <v>3672</v>
      </c>
      <c r="L425" s="56" t="s">
        <v>3425</v>
      </c>
      <c r="M425" s="56" t="s">
        <v>3441</v>
      </c>
      <c r="N425" s="56" t="s">
        <v>3427</v>
      </c>
      <c r="O425" s="56" t="s">
        <v>3428</v>
      </c>
      <c r="P425" s="56">
        <v>13</v>
      </c>
      <c r="Q425" s="59">
        <v>1193</v>
      </c>
      <c r="R425" s="56" t="s">
        <v>4358</v>
      </c>
      <c r="S425" s="56" t="s">
        <v>3430</v>
      </c>
      <c r="T425" t="s">
        <v>2100</v>
      </c>
      <c r="U425">
        <v>15</v>
      </c>
      <c r="V425" s="49">
        <v>704.99</v>
      </c>
      <c r="W425" t="s">
        <v>2477</v>
      </c>
      <c r="X425">
        <v>8</v>
      </c>
      <c r="Y425">
        <v>128</v>
      </c>
      <c r="Z425">
        <v>11.6</v>
      </c>
      <c r="AA425" t="s">
        <v>3446</v>
      </c>
      <c r="AB425" s="24" t="s">
        <v>4359</v>
      </c>
      <c r="AC425" s="24" t="s">
        <v>4360</v>
      </c>
      <c r="AD425" s="24" t="s">
        <v>3612</v>
      </c>
      <c r="AE425" s="24" t="s">
        <v>2085</v>
      </c>
      <c r="AF425" s="52" t="s">
        <v>2024</v>
      </c>
      <c r="AG425" s="24" t="s">
        <v>3435</v>
      </c>
      <c r="AH425" s="25">
        <v>743.99</v>
      </c>
      <c r="AI425" s="24" t="s">
        <v>2087</v>
      </c>
      <c r="AJ425" s="24" t="s">
        <v>2076</v>
      </c>
      <c r="AK425" s="24" t="s">
        <v>2076</v>
      </c>
      <c r="AL425" s="24" t="s">
        <v>2076</v>
      </c>
      <c r="AM425" s="24" t="s">
        <v>2076</v>
      </c>
      <c r="AN425" s="24" t="s">
        <v>2076</v>
      </c>
      <c r="AO425" s="24">
        <v>60</v>
      </c>
      <c r="AP425" s="24" t="s">
        <v>2076</v>
      </c>
      <c r="AQ425" s="24" t="s">
        <v>2076</v>
      </c>
      <c r="AR425" s="24" t="s">
        <v>2076</v>
      </c>
      <c r="AS425" s="24" t="s">
        <v>2076</v>
      </c>
      <c r="AT425" s="24" t="s">
        <v>2076</v>
      </c>
      <c r="AU425" s="24">
        <f>COUNTIF(Offers!$B$14:$B$2024,A425)</f>
        <v>1</v>
      </c>
      <c r="AV425" s="25">
        <f>_xlfn.MINIFS(Offers!$Q$14:$Q$2024,Offers!$B$14:$B$2024,A425)</f>
        <v>667.99</v>
      </c>
      <c r="AW425" s="24">
        <f>COUNTIFS(Offers!$B$14:$B$2024,A425,Offers!$L$14:$L$2024,"&lt;&gt;New")</f>
        <v>0</v>
      </c>
    </row>
    <row r="426" spans="1:49" ht="15.75" customHeight="1" x14ac:dyDescent="0.35">
      <c r="A426" s="56" t="s">
        <v>4361</v>
      </c>
      <c r="B426" s="56" t="s">
        <v>594</v>
      </c>
      <c r="C426" s="56" t="s">
        <v>7</v>
      </c>
      <c r="D426" s="56" t="s">
        <v>391</v>
      </c>
      <c r="E426" s="57" t="s">
        <v>600</v>
      </c>
      <c r="F426" s="58">
        <v>1179.99</v>
      </c>
      <c r="G426" s="56" t="s">
        <v>4362</v>
      </c>
      <c r="H426" s="56" t="s">
        <v>53</v>
      </c>
      <c r="I426" s="56" t="s">
        <v>3596</v>
      </c>
      <c r="J426" s="56" t="s">
        <v>3587</v>
      </c>
      <c r="K426" s="56" t="s">
        <v>3588</v>
      </c>
      <c r="L426" s="56" t="s">
        <v>3683</v>
      </c>
      <c r="M426" s="56" t="s">
        <v>3457</v>
      </c>
      <c r="N426" s="56" t="s">
        <v>3589</v>
      </c>
      <c r="O426" s="56" t="s">
        <v>3443</v>
      </c>
      <c r="P426" s="56">
        <v>16</v>
      </c>
      <c r="Q426" s="59">
        <v>1402</v>
      </c>
      <c r="R426" s="56" t="s">
        <v>4363</v>
      </c>
      <c r="S426" s="56" t="s">
        <v>3473</v>
      </c>
      <c r="T426" t="s">
        <v>2080</v>
      </c>
      <c r="U426">
        <v>15</v>
      </c>
      <c r="V426" s="49">
        <v>1272.99</v>
      </c>
      <c r="W426" t="s">
        <v>2741</v>
      </c>
      <c r="X426">
        <v>16</v>
      </c>
      <c r="Y426">
        <v>1024</v>
      </c>
      <c r="Z426">
        <v>14</v>
      </c>
      <c r="AA426" t="s">
        <v>3431</v>
      </c>
      <c r="AB426" s="24" t="s">
        <v>4364</v>
      </c>
      <c r="AC426" s="24" t="s">
        <v>4365</v>
      </c>
      <c r="AD426" s="24" t="s">
        <v>3744</v>
      </c>
      <c r="AE426" s="24" t="s">
        <v>2085</v>
      </c>
      <c r="AF426" s="52" t="s">
        <v>2024</v>
      </c>
      <c r="AG426" s="24" t="s">
        <v>3435</v>
      </c>
      <c r="AH426" s="25">
        <v>1322.99</v>
      </c>
      <c r="AI426" s="24" t="s">
        <v>2087</v>
      </c>
      <c r="AJ426" s="24" t="s">
        <v>2076</v>
      </c>
      <c r="AK426" s="24" t="s">
        <v>2076</v>
      </c>
      <c r="AL426" s="24" t="s">
        <v>2076</v>
      </c>
      <c r="AM426" s="24" t="s">
        <v>2076</v>
      </c>
      <c r="AN426" s="24" t="s">
        <v>2076</v>
      </c>
      <c r="AO426" s="24">
        <v>60</v>
      </c>
      <c r="AP426" s="24" t="s">
        <v>2076</v>
      </c>
      <c r="AQ426" s="24" t="s">
        <v>2076</v>
      </c>
      <c r="AR426" s="24" t="s">
        <v>2076</v>
      </c>
      <c r="AS426" s="24" t="s">
        <v>2076</v>
      </c>
      <c r="AT426" s="24" t="s">
        <v>2076</v>
      </c>
      <c r="AU426" s="24">
        <f>COUNTIF(Offers!$B$14:$B$2024,A426)</f>
        <v>3</v>
      </c>
      <c r="AV426" s="25">
        <f>_xlfn.MINIFS(Offers!$Q$14:$Q$2024,Offers!$B$14:$B$2024,A426)</f>
        <v>999.99</v>
      </c>
      <c r="AW426" s="24">
        <f>COUNTIFS(Offers!$B$14:$B$2024,A426,Offers!$L$14:$L$2024,"&lt;&gt;New")</f>
        <v>2</v>
      </c>
    </row>
    <row r="427" spans="1:49" ht="15.75" customHeight="1" x14ac:dyDescent="0.35">
      <c r="A427" s="56" t="s">
        <v>4366</v>
      </c>
      <c r="B427" s="56" t="s">
        <v>594</v>
      </c>
      <c r="C427" s="56" t="s">
        <v>7</v>
      </c>
      <c r="D427" s="56" t="s">
        <v>391</v>
      </c>
      <c r="E427" s="57" t="s">
        <v>601</v>
      </c>
      <c r="F427" s="58">
        <v>1259.99</v>
      </c>
      <c r="G427" s="56" t="s">
        <v>4367</v>
      </c>
      <c r="H427" s="56" t="s">
        <v>53</v>
      </c>
      <c r="I427" s="56" t="s">
        <v>3422</v>
      </c>
      <c r="J427" s="56" t="s">
        <v>3468</v>
      </c>
      <c r="K427" s="56" t="s">
        <v>3867</v>
      </c>
      <c r="L427" s="56" t="s">
        <v>3868</v>
      </c>
      <c r="M427" s="56" t="s">
        <v>3441</v>
      </c>
      <c r="N427" s="56" t="s">
        <v>3533</v>
      </c>
      <c r="O427" s="56" t="s">
        <v>3443</v>
      </c>
      <c r="P427" s="56">
        <v>6</v>
      </c>
      <c r="Q427" s="59">
        <v>2165</v>
      </c>
      <c r="R427" s="56" t="s">
        <v>4368</v>
      </c>
      <c r="S427" s="56" t="s">
        <v>3600</v>
      </c>
      <c r="T427" t="s">
        <v>2100</v>
      </c>
      <c r="U427">
        <v>15</v>
      </c>
      <c r="V427" s="49">
        <v>1335.99</v>
      </c>
      <c r="W427" t="s">
        <v>2393</v>
      </c>
      <c r="X427">
        <v>32</v>
      </c>
      <c r="Y427">
        <v>1024</v>
      </c>
      <c r="Z427">
        <v>15.6</v>
      </c>
      <c r="AA427" t="s">
        <v>3446</v>
      </c>
      <c r="AB427" s="24" t="s">
        <v>4354</v>
      </c>
      <c r="AC427" s="24" t="s">
        <v>4369</v>
      </c>
      <c r="AD427" s="24" t="s">
        <v>4085</v>
      </c>
      <c r="AE427" s="24" t="s">
        <v>2105</v>
      </c>
      <c r="AF427" s="52" t="s">
        <v>2024</v>
      </c>
      <c r="AG427" s="24" t="s">
        <v>3435</v>
      </c>
      <c r="AH427" s="25">
        <v>1335.99</v>
      </c>
      <c r="AI427" s="24" t="s">
        <v>2087</v>
      </c>
      <c r="AJ427" s="24" t="s">
        <v>2076</v>
      </c>
      <c r="AK427" s="24" t="s">
        <v>2076</v>
      </c>
      <c r="AL427" s="24" t="s">
        <v>2076</v>
      </c>
      <c r="AM427" s="24" t="s">
        <v>2076</v>
      </c>
      <c r="AN427" s="24" t="s">
        <v>2076</v>
      </c>
      <c r="AO427" s="24">
        <v>165</v>
      </c>
      <c r="AP427" s="24" t="s">
        <v>2076</v>
      </c>
      <c r="AQ427" s="24" t="s">
        <v>2076</v>
      </c>
      <c r="AR427" s="24" t="s">
        <v>2076</v>
      </c>
      <c r="AS427" s="24" t="s">
        <v>2076</v>
      </c>
      <c r="AT427" s="24" t="s">
        <v>2076</v>
      </c>
      <c r="AU427" s="24">
        <f>COUNTIF(Offers!$B$14:$B$2024,A427)</f>
        <v>2</v>
      </c>
      <c r="AV427" s="25">
        <f>_xlfn.MINIFS(Offers!$Q$14:$Q$2024,Offers!$B$14:$B$2024,A427)</f>
        <v>991.99</v>
      </c>
      <c r="AW427" s="24">
        <f>COUNTIFS(Offers!$B$14:$B$2024,A427,Offers!$L$14:$L$2024,"&lt;&gt;New")</f>
        <v>1</v>
      </c>
    </row>
    <row r="428" spans="1:49" ht="15.75" customHeight="1" x14ac:dyDescent="0.35">
      <c r="A428" s="56" t="s">
        <v>4370</v>
      </c>
      <c r="B428" s="56" t="s">
        <v>594</v>
      </c>
      <c r="C428" s="56" t="s">
        <v>7</v>
      </c>
      <c r="D428" s="56" t="s">
        <v>391</v>
      </c>
      <c r="E428" s="57" t="s">
        <v>602</v>
      </c>
      <c r="F428" s="58">
        <v>1600.99</v>
      </c>
      <c r="G428" s="56" t="s">
        <v>4371</v>
      </c>
      <c r="H428" s="56" t="s">
        <v>1345</v>
      </c>
      <c r="I428" s="56" t="s">
        <v>3596</v>
      </c>
      <c r="J428" s="56" t="s">
        <v>3519</v>
      </c>
      <c r="K428" s="56" t="s">
        <v>3520</v>
      </c>
      <c r="L428" s="56" t="s">
        <v>3480</v>
      </c>
      <c r="M428" s="56" t="s">
        <v>3471</v>
      </c>
      <c r="N428" s="56" t="s">
        <v>3589</v>
      </c>
      <c r="O428" s="56" t="s">
        <v>3443</v>
      </c>
      <c r="P428" s="56">
        <v>15</v>
      </c>
      <c r="Q428" s="59">
        <v>1157</v>
      </c>
      <c r="R428" s="56" t="s">
        <v>4372</v>
      </c>
      <c r="S428" s="56" t="s">
        <v>3482</v>
      </c>
      <c r="T428" t="s">
        <v>2080</v>
      </c>
      <c r="U428">
        <v>15</v>
      </c>
      <c r="V428" s="49">
        <v>1750.99</v>
      </c>
      <c r="W428" t="s">
        <v>2081</v>
      </c>
      <c r="X428">
        <v>16</v>
      </c>
      <c r="Y428">
        <v>1024</v>
      </c>
      <c r="Z428">
        <v>13.3</v>
      </c>
      <c r="AA428" t="s">
        <v>3446</v>
      </c>
      <c r="AB428" s="24" t="s">
        <v>4373</v>
      </c>
      <c r="AC428" s="24" t="s">
        <v>4374</v>
      </c>
      <c r="AD428" s="24" t="s">
        <v>3744</v>
      </c>
      <c r="AE428" s="24" t="s">
        <v>2085</v>
      </c>
      <c r="AF428" s="54" t="s">
        <v>2027</v>
      </c>
      <c r="AG428" s="24" t="s">
        <v>3435</v>
      </c>
      <c r="AH428" s="25">
        <v>1750.99</v>
      </c>
      <c r="AI428" s="24" t="s">
        <v>2087</v>
      </c>
      <c r="AJ428" s="24" t="s">
        <v>2076</v>
      </c>
      <c r="AK428" s="24" t="s">
        <v>2076</v>
      </c>
      <c r="AL428" s="24" t="s">
        <v>2076</v>
      </c>
      <c r="AM428" s="24" t="s">
        <v>2076</v>
      </c>
      <c r="AN428" s="24" t="s">
        <v>2076</v>
      </c>
      <c r="AO428" s="24">
        <v>90</v>
      </c>
      <c r="AP428" s="24" t="s">
        <v>2076</v>
      </c>
      <c r="AQ428" s="24" t="s">
        <v>2076</v>
      </c>
      <c r="AR428" s="24" t="s">
        <v>2076</v>
      </c>
      <c r="AS428" s="24" t="s">
        <v>2076</v>
      </c>
      <c r="AT428" s="24" t="s">
        <v>2076</v>
      </c>
      <c r="AU428" s="24">
        <f>COUNTIF(Offers!$B$14:$B$2024,A428)</f>
        <v>1</v>
      </c>
      <c r="AV428" s="25">
        <f>_xlfn.MINIFS(Offers!$Q$14:$Q$2024,Offers!$B$14:$B$2024,A428)</f>
        <v>1600.99</v>
      </c>
      <c r="AW428" s="24">
        <f>COUNTIFS(Offers!$B$14:$B$2024,A428,Offers!$L$14:$L$2024,"&lt;&gt;New")</f>
        <v>0</v>
      </c>
    </row>
    <row r="429" spans="1:49" ht="15.75" customHeight="1" x14ac:dyDescent="0.35">
      <c r="A429" s="56" t="s">
        <v>4375</v>
      </c>
      <c r="B429" s="56" t="s">
        <v>594</v>
      </c>
      <c r="C429" s="56" t="s">
        <v>7</v>
      </c>
      <c r="D429" s="56" t="s">
        <v>391</v>
      </c>
      <c r="E429" s="57" t="s">
        <v>603</v>
      </c>
      <c r="F429" s="58">
        <v>1680.99</v>
      </c>
      <c r="G429" s="56" t="s">
        <v>4376</v>
      </c>
      <c r="H429" s="56" t="s">
        <v>3517</v>
      </c>
      <c r="I429" s="56" t="s">
        <v>3518</v>
      </c>
      <c r="J429" s="56" t="s">
        <v>3439</v>
      </c>
      <c r="K429" s="56" t="s">
        <v>3440</v>
      </c>
      <c r="L429" s="56" t="s">
        <v>3521</v>
      </c>
      <c r="M429" s="56" t="s">
        <v>3441</v>
      </c>
      <c r="N429" s="56" t="s">
        <v>3582</v>
      </c>
      <c r="O429" s="56" t="s">
        <v>3459</v>
      </c>
      <c r="P429" s="56">
        <v>11</v>
      </c>
      <c r="Q429" s="59">
        <v>3534</v>
      </c>
      <c r="R429" s="56" t="s">
        <v>4377</v>
      </c>
      <c r="S429" s="56" t="s">
        <v>3524</v>
      </c>
      <c r="T429" t="s">
        <v>2080</v>
      </c>
      <c r="U429">
        <v>15</v>
      </c>
      <c r="V429" s="49">
        <v>1763.99</v>
      </c>
      <c r="W429" t="s">
        <v>2176</v>
      </c>
      <c r="X429">
        <v>16</v>
      </c>
      <c r="Y429">
        <v>1024</v>
      </c>
      <c r="Z429">
        <v>17.3</v>
      </c>
      <c r="AA429" t="s">
        <v>3431</v>
      </c>
      <c r="AB429" s="24" t="s">
        <v>4349</v>
      </c>
      <c r="AC429" s="24" t="s">
        <v>4378</v>
      </c>
      <c r="AD429" s="24" t="s">
        <v>3626</v>
      </c>
      <c r="AE429" s="24" t="s">
        <v>2085</v>
      </c>
      <c r="AF429" s="51" t="s">
        <v>2025</v>
      </c>
      <c r="AG429" s="24" t="s">
        <v>3435</v>
      </c>
      <c r="AH429" s="25">
        <v>1859.99</v>
      </c>
      <c r="AI429" s="24" t="s">
        <v>2087</v>
      </c>
      <c r="AJ429" s="24" t="s">
        <v>2076</v>
      </c>
      <c r="AK429" s="24" t="s">
        <v>2076</v>
      </c>
      <c r="AL429" s="24" t="s">
        <v>2076</v>
      </c>
      <c r="AM429" s="24" t="s">
        <v>2076</v>
      </c>
      <c r="AN429" s="24" t="s">
        <v>2076</v>
      </c>
      <c r="AO429" s="24">
        <v>60</v>
      </c>
      <c r="AP429" s="24" t="s">
        <v>2076</v>
      </c>
      <c r="AQ429" s="24" t="s">
        <v>2076</v>
      </c>
      <c r="AR429" s="24" t="s">
        <v>2076</v>
      </c>
      <c r="AS429" s="24" t="s">
        <v>2076</v>
      </c>
      <c r="AT429" s="24" t="s">
        <v>2076</v>
      </c>
      <c r="AU429" s="24">
        <f>COUNTIF(Offers!$B$14:$B$2024,A429)</f>
        <v>1</v>
      </c>
      <c r="AV429" s="25">
        <f>_xlfn.MINIFS(Offers!$Q$14:$Q$2024,Offers!$B$14:$B$2024,A429)</f>
        <v>1680.99</v>
      </c>
      <c r="AW429" s="24">
        <f>COUNTIFS(Offers!$B$14:$B$2024,A429,Offers!$L$14:$L$2024,"&lt;&gt;New")</f>
        <v>0</v>
      </c>
    </row>
    <row r="430" spans="1:49" ht="15.75" customHeight="1" x14ac:dyDescent="0.35">
      <c r="A430" s="56" t="s">
        <v>4379</v>
      </c>
      <c r="B430" s="56" t="s">
        <v>594</v>
      </c>
      <c r="C430" s="56" t="s">
        <v>7</v>
      </c>
      <c r="D430" s="56" t="s">
        <v>391</v>
      </c>
      <c r="E430" s="57" t="s">
        <v>604</v>
      </c>
      <c r="F430" s="58">
        <v>1745.99</v>
      </c>
      <c r="G430" s="56" t="s">
        <v>4380</v>
      </c>
      <c r="H430" s="56" t="s">
        <v>53</v>
      </c>
      <c r="I430" s="56" t="s">
        <v>3596</v>
      </c>
      <c r="J430" s="56" t="s">
        <v>3468</v>
      </c>
      <c r="K430" s="56" t="s">
        <v>3489</v>
      </c>
      <c r="L430" s="56" t="s">
        <v>3490</v>
      </c>
      <c r="M430" s="56" t="s">
        <v>3491</v>
      </c>
      <c r="N430" s="56" t="s">
        <v>3427</v>
      </c>
      <c r="O430" s="56" t="s">
        <v>3443</v>
      </c>
      <c r="P430" s="56">
        <v>10</v>
      </c>
      <c r="Q430" s="59">
        <v>2169</v>
      </c>
      <c r="R430" s="56" t="s">
        <v>4381</v>
      </c>
      <c r="S430" s="56" t="s">
        <v>3493</v>
      </c>
      <c r="T430" t="s">
        <v>2100</v>
      </c>
      <c r="U430">
        <v>15</v>
      </c>
      <c r="V430" s="49">
        <v>1852.99</v>
      </c>
      <c r="W430" t="s">
        <v>2101</v>
      </c>
      <c r="X430">
        <v>32</v>
      </c>
      <c r="Y430">
        <v>1024</v>
      </c>
      <c r="Z430">
        <v>16</v>
      </c>
      <c r="AA430" t="s">
        <v>3446</v>
      </c>
      <c r="AB430" s="24" t="s">
        <v>4382</v>
      </c>
      <c r="AC430" s="24" t="s">
        <v>4383</v>
      </c>
      <c r="AD430" s="24" t="s">
        <v>4085</v>
      </c>
      <c r="AE430" s="24" t="s">
        <v>2085</v>
      </c>
      <c r="AF430" s="51" t="s">
        <v>2025</v>
      </c>
      <c r="AG430" s="24" t="s">
        <v>3435</v>
      </c>
      <c r="AH430" s="25">
        <v>1877.99</v>
      </c>
      <c r="AI430" s="24" t="s">
        <v>2087</v>
      </c>
      <c r="AJ430" s="24" t="s">
        <v>2076</v>
      </c>
      <c r="AK430" s="24" t="s">
        <v>2076</v>
      </c>
      <c r="AL430" s="24" t="s">
        <v>2076</v>
      </c>
      <c r="AM430" s="24" t="s">
        <v>2076</v>
      </c>
      <c r="AN430" s="24" t="s">
        <v>2076</v>
      </c>
      <c r="AO430" s="24">
        <v>120</v>
      </c>
      <c r="AP430" s="24" t="s">
        <v>2076</v>
      </c>
      <c r="AQ430" s="24" t="s">
        <v>2076</v>
      </c>
      <c r="AR430" s="24" t="s">
        <v>2076</v>
      </c>
      <c r="AS430" s="24" t="s">
        <v>2076</v>
      </c>
      <c r="AT430" s="24" t="s">
        <v>2076</v>
      </c>
      <c r="AU430" s="24">
        <f>COUNTIF(Offers!$B$14:$B$2024,A430)</f>
        <v>2</v>
      </c>
      <c r="AV430" s="25">
        <f>_xlfn.MINIFS(Offers!$Q$14:$Q$2024,Offers!$B$14:$B$2024,A430)</f>
        <v>1473.99</v>
      </c>
      <c r="AW430" s="24">
        <f>COUNTIFS(Offers!$B$14:$B$2024,A430,Offers!$L$14:$L$2024,"&lt;&gt;New")</f>
        <v>1</v>
      </c>
    </row>
    <row r="431" spans="1:49" ht="15.75" customHeight="1" x14ac:dyDescent="0.35">
      <c r="A431" s="56" t="s">
        <v>4384</v>
      </c>
      <c r="B431" s="56" t="s">
        <v>594</v>
      </c>
      <c r="C431" s="56" t="s">
        <v>7</v>
      </c>
      <c r="D431" s="56" t="s">
        <v>391</v>
      </c>
      <c r="E431" s="57" t="s">
        <v>605</v>
      </c>
      <c r="F431" s="58">
        <v>2413.9899999999998</v>
      </c>
      <c r="G431" s="56" t="s">
        <v>4385</v>
      </c>
      <c r="H431" s="56" t="s">
        <v>3452</v>
      </c>
      <c r="I431" s="56" t="s">
        <v>3498</v>
      </c>
      <c r="J431" s="56" t="s">
        <v>3572</v>
      </c>
      <c r="K431" s="56" t="s">
        <v>3499</v>
      </c>
      <c r="L431" s="56" t="s">
        <v>3425</v>
      </c>
      <c r="M431" s="56" t="s">
        <v>3457</v>
      </c>
      <c r="N431" s="56" t="s">
        <v>3458</v>
      </c>
      <c r="O431" s="56" t="s">
        <v>3459</v>
      </c>
      <c r="P431" s="56">
        <v>5</v>
      </c>
      <c r="Q431" s="59">
        <v>2216</v>
      </c>
      <c r="R431" s="56" t="s">
        <v>4386</v>
      </c>
      <c r="S431" s="56" t="s">
        <v>3501</v>
      </c>
      <c r="T431" t="s">
        <v>2080</v>
      </c>
      <c r="U431">
        <v>15</v>
      </c>
      <c r="V431" s="49">
        <v>2674.99</v>
      </c>
      <c r="W431" t="s">
        <v>2655</v>
      </c>
      <c r="X431">
        <v>32</v>
      </c>
      <c r="Y431">
        <v>2048</v>
      </c>
      <c r="Z431">
        <v>16</v>
      </c>
      <c r="AA431" t="s">
        <v>3446</v>
      </c>
      <c r="AB431" s="24" t="s">
        <v>4387</v>
      </c>
      <c r="AC431" s="24" t="s">
        <v>4388</v>
      </c>
      <c r="AD431" s="24" t="s">
        <v>3495</v>
      </c>
      <c r="AE431" s="24" t="s">
        <v>2085</v>
      </c>
      <c r="AF431" s="53" t="s">
        <v>2026</v>
      </c>
      <c r="AG431" s="24" t="s">
        <v>3435</v>
      </c>
      <c r="AH431" s="25">
        <v>2674.99</v>
      </c>
      <c r="AI431" s="24" t="s">
        <v>2087</v>
      </c>
      <c r="AJ431" s="24" t="s">
        <v>2076</v>
      </c>
      <c r="AK431" s="24" t="s">
        <v>2076</v>
      </c>
      <c r="AL431" s="24" t="s">
        <v>2076</v>
      </c>
      <c r="AM431" s="24" t="s">
        <v>2076</v>
      </c>
      <c r="AN431" s="24" t="s">
        <v>2076</v>
      </c>
      <c r="AO431" s="24">
        <v>60</v>
      </c>
      <c r="AP431" s="24" t="s">
        <v>2076</v>
      </c>
      <c r="AQ431" s="24" t="s">
        <v>2076</v>
      </c>
      <c r="AR431" s="24" t="s">
        <v>2076</v>
      </c>
      <c r="AS431" s="24" t="s">
        <v>2076</v>
      </c>
      <c r="AT431" s="24" t="s">
        <v>2076</v>
      </c>
      <c r="AU431" s="24">
        <f>COUNTIF(Offers!$B$14:$B$2024,A431)</f>
        <v>1</v>
      </c>
      <c r="AV431" s="25">
        <f>_xlfn.MINIFS(Offers!$Q$14:$Q$2024,Offers!$B$14:$B$2024,A431)</f>
        <v>2413.9899999999998</v>
      </c>
      <c r="AW431" s="24">
        <f>COUNTIFS(Offers!$B$14:$B$2024,A431,Offers!$L$14:$L$2024,"&lt;&gt;New")</f>
        <v>0</v>
      </c>
    </row>
    <row r="432" spans="1:49" ht="15.75" customHeight="1" x14ac:dyDescent="0.35">
      <c r="A432" s="56" t="s">
        <v>4389</v>
      </c>
      <c r="B432" s="56" t="s">
        <v>594</v>
      </c>
      <c r="C432" s="56" t="s">
        <v>7</v>
      </c>
      <c r="D432" s="56" t="s">
        <v>391</v>
      </c>
      <c r="E432" s="57" t="s">
        <v>606</v>
      </c>
      <c r="F432" s="58">
        <v>3580.99</v>
      </c>
      <c r="G432" s="56" t="s">
        <v>4390</v>
      </c>
      <c r="H432" s="56" t="s">
        <v>1345</v>
      </c>
      <c r="I432" s="56" t="s">
        <v>3596</v>
      </c>
      <c r="J432" s="56" t="s">
        <v>3488</v>
      </c>
      <c r="K432" s="56" t="s">
        <v>4293</v>
      </c>
      <c r="L432" s="56" t="s">
        <v>3531</v>
      </c>
      <c r="M432" s="56" t="s">
        <v>3532</v>
      </c>
      <c r="N432" s="56" t="s">
        <v>3533</v>
      </c>
      <c r="O432" s="56" t="s">
        <v>3443</v>
      </c>
      <c r="P432" s="56">
        <v>6</v>
      </c>
      <c r="Q432" s="59">
        <v>3175</v>
      </c>
      <c r="R432" s="56" t="s">
        <v>4391</v>
      </c>
      <c r="S432" s="56" t="s">
        <v>3535</v>
      </c>
      <c r="T432" t="s">
        <v>2080</v>
      </c>
      <c r="U432">
        <v>15</v>
      </c>
      <c r="V432" s="49">
        <v>3861.99</v>
      </c>
      <c r="W432" t="s">
        <v>2081</v>
      </c>
      <c r="X432">
        <v>64</v>
      </c>
      <c r="Y432">
        <v>4096</v>
      </c>
      <c r="Z432">
        <v>17.3</v>
      </c>
      <c r="AA432" t="s">
        <v>3446</v>
      </c>
      <c r="AB432" s="24" t="s">
        <v>4359</v>
      </c>
      <c r="AC432" s="24" t="s">
        <v>4392</v>
      </c>
      <c r="AD432" s="24" t="s">
        <v>4151</v>
      </c>
      <c r="AE432" s="24" t="s">
        <v>2085</v>
      </c>
      <c r="AF432" s="54" t="s">
        <v>2027</v>
      </c>
      <c r="AG432" s="24" t="s">
        <v>3435</v>
      </c>
      <c r="AH432" s="25">
        <v>3884.99</v>
      </c>
      <c r="AI432" s="24" t="s">
        <v>2087</v>
      </c>
      <c r="AJ432" s="24" t="s">
        <v>2076</v>
      </c>
      <c r="AK432" s="24" t="s">
        <v>2076</v>
      </c>
      <c r="AL432" s="24" t="s">
        <v>2076</v>
      </c>
      <c r="AM432" s="24" t="s">
        <v>2076</v>
      </c>
      <c r="AN432" s="24" t="s">
        <v>2076</v>
      </c>
      <c r="AO432" s="24">
        <v>240</v>
      </c>
      <c r="AP432" s="24" t="s">
        <v>2076</v>
      </c>
      <c r="AQ432" s="24" t="s">
        <v>2076</v>
      </c>
      <c r="AR432" s="24" t="s">
        <v>2076</v>
      </c>
      <c r="AS432" s="24" t="s">
        <v>2076</v>
      </c>
      <c r="AT432" s="24" t="s">
        <v>2076</v>
      </c>
      <c r="AU432" s="24">
        <f>COUNTIF(Offers!$B$14:$B$2024,A432)</f>
        <v>1</v>
      </c>
      <c r="AV432" s="25">
        <f>_xlfn.MINIFS(Offers!$Q$14:$Q$2024,Offers!$B$14:$B$2024,A432)</f>
        <v>3580.99</v>
      </c>
      <c r="AW432" s="24">
        <f>COUNTIFS(Offers!$B$14:$B$2024,A432,Offers!$L$14:$L$2024,"&lt;&gt;New")</f>
        <v>0</v>
      </c>
    </row>
    <row r="433" spans="1:49" ht="15.75" customHeight="1" x14ac:dyDescent="0.35">
      <c r="A433" s="56" t="s">
        <v>4393</v>
      </c>
      <c r="B433" s="56" t="s">
        <v>607</v>
      </c>
      <c r="C433" s="56" t="s">
        <v>7</v>
      </c>
      <c r="D433" s="56" t="s">
        <v>391</v>
      </c>
      <c r="E433" s="57" t="s">
        <v>609</v>
      </c>
      <c r="F433" s="58">
        <v>237.99</v>
      </c>
      <c r="G433" s="56" t="s">
        <v>4394</v>
      </c>
      <c r="H433" s="56" t="s">
        <v>53</v>
      </c>
      <c r="I433" s="56" t="s">
        <v>3438</v>
      </c>
      <c r="J433" s="56" t="s">
        <v>4248</v>
      </c>
      <c r="K433" s="56" t="s">
        <v>3672</v>
      </c>
      <c r="L433" s="56" t="s">
        <v>3425</v>
      </c>
      <c r="M433" s="56" t="s">
        <v>3426</v>
      </c>
      <c r="N433" s="56" t="s">
        <v>3427</v>
      </c>
      <c r="O433" s="56" t="s">
        <v>3428</v>
      </c>
      <c r="P433" s="56">
        <v>12</v>
      </c>
      <c r="Q433" s="59">
        <v>1421</v>
      </c>
      <c r="R433" s="56" t="s">
        <v>4395</v>
      </c>
      <c r="S433" s="56" t="s">
        <v>3430</v>
      </c>
      <c r="T433" t="s">
        <v>2116</v>
      </c>
      <c r="U433">
        <v>30</v>
      </c>
      <c r="V433" s="49">
        <v>263.99</v>
      </c>
      <c r="W433" t="s">
        <v>2273</v>
      </c>
      <c r="X433">
        <v>4</v>
      </c>
      <c r="Y433">
        <v>64</v>
      </c>
      <c r="Z433">
        <v>14</v>
      </c>
      <c r="AA433" t="s">
        <v>3446</v>
      </c>
      <c r="AB433" s="24" t="s">
        <v>4396</v>
      </c>
      <c r="AC433" s="24" t="s">
        <v>4397</v>
      </c>
      <c r="AD433" s="24" t="s">
        <v>4398</v>
      </c>
      <c r="AE433" s="24" t="s">
        <v>2180</v>
      </c>
      <c r="AF433" s="50" t="s">
        <v>2022</v>
      </c>
      <c r="AG433" s="24" t="s">
        <v>3435</v>
      </c>
      <c r="AH433" s="25">
        <v>328.99</v>
      </c>
      <c r="AI433" s="24" t="s">
        <v>4399</v>
      </c>
      <c r="AJ433" s="24" t="s">
        <v>2076</v>
      </c>
      <c r="AK433" s="24" t="s">
        <v>2076</v>
      </c>
      <c r="AL433" s="24" t="s">
        <v>2076</v>
      </c>
      <c r="AM433" s="24" t="s">
        <v>2076</v>
      </c>
      <c r="AN433" s="24" t="s">
        <v>2076</v>
      </c>
      <c r="AO433" s="24">
        <v>60</v>
      </c>
      <c r="AP433" s="24" t="s">
        <v>2076</v>
      </c>
      <c r="AQ433" s="24" t="s">
        <v>2076</v>
      </c>
      <c r="AR433" s="24" t="s">
        <v>2076</v>
      </c>
      <c r="AS433" s="24" t="s">
        <v>2076</v>
      </c>
      <c r="AT433" s="24" t="s">
        <v>2076</v>
      </c>
      <c r="AU433" s="24">
        <f>COUNTIF(Offers!$B$14:$B$2024,A433)</f>
        <v>1</v>
      </c>
      <c r="AV433" s="25">
        <f>_xlfn.MINIFS(Offers!$Q$14:$Q$2024,Offers!$B$14:$B$2024,A433)</f>
        <v>237.99</v>
      </c>
      <c r="AW433" s="24">
        <f>COUNTIFS(Offers!$B$14:$B$2024,A433,Offers!$L$14:$L$2024,"&lt;&gt;New")</f>
        <v>0</v>
      </c>
    </row>
    <row r="434" spans="1:49" ht="15.75" customHeight="1" x14ac:dyDescent="0.35">
      <c r="A434" s="56" t="s">
        <v>4400</v>
      </c>
      <c r="B434" s="56" t="s">
        <v>607</v>
      </c>
      <c r="C434" s="56" t="s">
        <v>7</v>
      </c>
      <c r="D434" s="56" t="s">
        <v>391</v>
      </c>
      <c r="E434" s="57" t="s">
        <v>610</v>
      </c>
      <c r="F434" s="58">
        <v>475.99</v>
      </c>
      <c r="G434" s="56" t="s">
        <v>4401</v>
      </c>
      <c r="H434" s="56" t="s">
        <v>53</v>
      </c>
      <c r="I434" s="56" t="s">
        <v>3596</v>
      </c>
      <c r="J434" s="56" t="s">
        <v>3454</v>
      </c>
      <c r="K434" s="56" t="s">
        <v>3455</v>
      </c>
      <c r="L434" s="56" t="s">
        <v>3425</v>
      </c>
      <c r="M434" s="56" t="s">
        <v>3441</v>
      </c>
      <c r="N434" s="56" t="s">
        <v>3458</v>
      </c>
      <c r="O434" s="56" t="s">
        <v>3443</v>
      </c>
      <c r="P434" s="56">
        <v>6</v>
      </c>
      <c r="Q434" s="59">
        <v>1637</v>
      </c>
      <c r="R434" s="56" t="s">
        <v>4402</v>
      </c>
      <c r="S434" s="56" t="s">
        <v>3445</v>
      </c>
      <c r="T434" t="s">
        <v>2080</v>
      </c>
      <c r="U434">
        <v>30</v>
      </c>
      <c r="V434" s="49">
        <v>520.99</v>
      </c>
      <c r="W434" t="s">
        <v>2235</v>
      </c>
      <c r="X434">
        <v>8</v>
      </c>
      <c r="Y434">
        <v>256</v>
      </c>
      <c r="Z434">
        <v>15.6</v>
      </c>
      <c r="AA434" t="s">
        <v>3446</v>
      </c>
      <c r="AB434" s="24" t="s">
        <v>4403</v>
      </c>
      <c r="AC434" s="24" t="s">
        <v>4404</v>
      </c>
      <c r="AD434" s="24" t="s">
        <v>4405</v>
      </c>
      <c r="AE434" s="24" t="s">
        <v>2085</v>
      </c>
      <c r="AF434" s="50" t="s">
        <v>2022</v>
      </c>
      <c r="AG434" s="24" t="s">
        <v>3435</v>
      </c>
      <c r="AH434" s="25">
        <v>520.99</v>
      </c>
      <c r="AI434" s="24" t="s">
        <v>2087</v>
      </c>
      <c r="AJ434" s="24" t="s">
        <v>2076</v>
      </c>
      <c r="AK434" s="24" t="s">
        <v>2076</v>
      </c>
      <c r="AL434" s="24" t="s">
        <v>2076</v>
      </c>
      <c r="AM434" s="24" t="s">
        <v>2076</v>
      </c>
      <c r="AN434" s="24" t="s">
        <v>2076</v>
      </c>
      <c r="AO434" s="24">
        <v>60</v>
      </c>
      <c r="AP434" s="24" t="s">
        <v>2076</v>
      </c>
      <c r="AQ434" s="24" t="s">
        <v>2076</v>
      </c>
      <c r="AR434" s="24" t="s">
        <v>2076</v>
      </c>
      <c r="AS434" s="24" t="s">
        <v>2076</v>
      </c>
      <c r="AT434" s="24" t="s">
        <v>2076</v>
      </c>
      <c r="AU434" s="24">
        <f>COUNTIF(Offers!$B$14:$B$2024,A434)</f>
        <v>1</v>
      </c>
      <c r="AV434" s="25">
        <f>_xlfn.MINIFS(Offers!$Q$14:$Q$2024,Offers!$B$14:$B$2024,A434)</f>
        <v>475.99</v>
      </c>
      <c r="AW434" s="24">
        <f>COUNTIFS(Offers!$B$14:$B$2024,A434,Offers!$L$14:$L$2024,"&lt;&gt;New")</f>
        <v>0</v>
      </c>
    </row>
    <row r="435" spans="1:49" ht="15.75" customHeight="1" x14ac:dyDescent="0.35">
      <c r="A435" s="56" t="s">
        <v>4406</v>
      </c>
      <c r="B435" s="56" t="s">
        <v>607</v>
      </c>
      <c r="C435" s="56" t="s">
        <v>7</v>
      </c>
      <c r="D435" s="56" t="s">
        <v>391</v>
      </c>
      <c r="E435" s="57" t="s">
        <v>611</v>
      </c>
      <c r="F435" s="58">
        <v>644.99</v>
      </c>
      <c r="G435" s="56" t="s">
        <v>4407</v>
      </c>
      <c r="H435" s="56" t="s">
        <v>53</v>
      </c>
      <c r="I435" s="56" t="s">
        <v>3422</v>
      </c>
      <c r="J435" s="56" t="s">
        <v>3454</v>
      </c>
      <c r="K435" s="56" t="s">
        <v>3455</v>
      </c>
      <c r="L435" s="56" t="s">
        <v>3425</v>
      </c>
      <c r="M435" s="56" t="s">
        <v>3441</v>
      </c>
      <c r="N435" s="56" t="s">
        <v>3458</v>
      </c>
      <c r="O435" s="56" t="s">
        <v>3443</v>
      </c>
      <c r="P435" s="56">
        <v>7</v>
      </c>
      <c r="Q435" s="59">
        <v>1670</v>
      </c>
      <c r="R435" s="56" t="s">
        <v>4408</v>
      </c>
      <c r="S435" s="56" t="s">
        <v>3552</v>
      </c>
      <c r="T435" t="s">
        <v>2080</v>
      </c>
      <c r="U435">
        <v>30</v>
      </c>
      <c r="V435" s="49">
        <v>666.99</v>
      </c>
      <c r="W435" t="s">
        <v>2246</v>
      </c>
      <c r="X435">
        <v>16</v>
      </c>
      <c r="Y435">
        <v>512</v>
      </c>
      <c r="Z435">
        <v>15.6</v>
      </c>
      <c r="AA435" t="s">
        <v>3446</v>
      </c>
      <c r="AB435" s="24" t="s">
        <v>4409</v>
      </c>
      <c r="AC435" s="24" t="s">
        <v>4410</v>
      </c>
      <c r="AD435" s="24" t="s">
        <v>3854</v>
      </c>
      <c r="AE435" s="24" t="s">
        <v>2085</v>
      </c>
      <c r="AF435" s="52" t="s">
        <v>2024</v>
      </c>
      <c r="AG435" s="24" t="s">
        <v>3435</v>
      </c>
      <c r="AH435" s="25">
        <v>666.99</v>
      </c>
      <c r="AI435" s="24" t="s">
        <v>2087</v>
      </c>
      <c r="AJ435" s="24" t="s">
        <v>2076</v>
      </c>
      <c r="AK435" s="24" t="s">
        <v>2076</v>
      </c>
      <c r="AL435" s="24" t="s">
        <v>2076</v>
      </c>
      <c r="AM435" s="24" t="s">
        <v>2076</v>
      </c>
      <c r="AN435" s="24" t="s">
        <v>2076</v>
      </c>
      <c r="AO435" s="24">
        <v>60</v>
      </c>
      <c r="AP435" s="24" t="s">
        <v>2076</v>
      </c>
      <c r="AQ435" s="24" t="s">
        <v>2076</v>
      </c>
      <c r="AR435" s="24" t="s">
        <v>2076</v>
      </c>
      <c r="AS435" s="24" t="s">
        <v>2076</v>
      </c>
      <c r="AT435" s="24" t="s">
        <v>2076</v>
      </c>
      <c r="AU435" s="24">
        <f>COUNTIF(Offers!$B$14:$B$2024,A435)</f>
        <v>1</v>
      </c>
      <c r="AV435" s="25">
        <f>_xlfn.MINIFS(Offers!$Q$14:$Q$2024,Offers!$B$14:$B$2024,A435)</f>
        <v>644.99</v>
      </c>
      <c r="AW435" s="24">
        <f>COUNTIFS(Offers!$B$14:$B$2024,A435,Offers!$L$14:$L$2024,"&lt;&gt;New")</f>
        <v>0</v>
      </c>
    </row>
    <row r="436" spans="1:49" ht="15.75" customHeight="1" x14ac:dyDescent="0.35">
      <c r="A436" s="56" t="s">
        <v>4411</v>
      </c>
      <c r="B436" s="56" t="s">
        <v>607</v>
      </c>
      <c r="C436" s="56" t="s">
        <v>7</v>
      </c>
      <c r="D436" s="56" t="s">
        <v>391</v>
      </c>
      <c r="E436" s="57" t="s">
        <v>612</v>
      </c>
      <c r="F436" s="58">
        <v>1337.99</v>
      </c>
      <c r="G436" s="56" t="s">
        <v>4412</v>
      </c>
      <c r="H436" s="56" t="s">
        <v>53</v>
      </c>
      <c r="I436" s="56" t="s">
        <v>3479</v>
      </c>
      <c r="J436" s="56" t="s">
        <v>3454</v>
      </c>
      <c r="K436" s="56" t="s">
        <v>3455</v>
      </c>
      <c r="L436" s="56" t="s">
        <v>3425</v>
      </c>
      <c r="M436" s="56" t="s">
        <v>3457</v>
      </c>
      <c r="N436" s="56" t="s">
        <v>3458</v>
      </c>
      <c r="O436" s="56" t="s">
        <v>3443</v>
      </c>
      <c r="P436" s="56">
        <v>13</v>
      </c>
      <c r="Q436" s="59">
        <v>1654</v>
      </c>
      <c r="R436" s="56" t="s">
        <v>4413</v>
      </c>
      <c r="S436" s="56" t="s">
        <v>3566</v>
      </c>
      <c r="T436" t="s">
        <v>2080</v>
      </c>
      <c r="U436">
        <v>30</v>
      </c>
      <c r="V436" s="49">
        <v>1462.99</v>
      </c>
      <c r="W436" t="s">
        <v>2304</v>
      </c>
      <c r="X436">
        <v>16</v>
      </c>
      <c r="Y436">
        <v>1024</v>
      </c>
      <c r="Z436">
        <v>15.6</v>
      </c>
      <c r="AA436" t="s">
        <v>3446</v>
      </c>
      <c r="AB436" s="24" t="s">
        <v>4409</v>
      </c>
      <c r="AC436" s="24" t="s">
        <v>4414</v>
      </c>
      <c r="AD436" s="24" t="s">
        <v>3697</v>
      </c>
      <c r="AE436" s="24" t="s">
        <v>2085</v>
      </c>
      <c r="AF436" s="51" t="s">
        <v>2025</v>
      </c>
      <c r="AG436" s="24" t="s">
        <v>3435</v>
      </c>
      <c r="AH436" s="25">
        <v>1462.99</v>
      </c>
      <c r="AI436" s="24" t="s">
        <v>2087</v>
      </c>
      <c r="AJ436" s="24" t="s">
        <v>2076</v>
      </c>
      <c r="AK436" s="24" t="s">
        <v>2076</v>
      </c>
      <c r="AL436" s="24" t="s">
        <v>2076</v>
      </c>
      <c r="AM436" s="24" t="s">
        <v>2076</v>
      </c>
      <c r="AN436" s="24" t="s">
        <v>2076</v>
      </c>
      <c r="AO436" s="24">
        <v>60</v>
      </c>
      <c r="AP436" s="24" t="s">
        <v>2076</v>
      </c>
      <c r="AQ436" s="24" t="s">
        <v>2076</v>
      </c>
      <c r="AR436" s="24" t="s">
        <v>2076</v>
      </c>
      <c r="AS436" s="24" t="s">
        <v>2076</v>
      </c>
      <c r="AT436" s="24" t="s">
        <v>2076</v>
      </c>
      <c r="AU436" s="24">
        <f>COUNTIF(Offers!$B$14:$B$2024,A436)</f>
        <v>2</v>
      </c>
      <c r="AV436" s="25">
        <f>_xlfn.MINIFS(Offers!$Q$14:$Q$2024,Offers!$B$14:$B$2024,A436)</f>
        <v>1015.99</v>
      </c>
      <c r="AW436" s="24">
        <f>COUNTIFS(Offers!$B$14:$B$2024,A436,Offers!$L$14:$L$2024,"&lt;&gt;New")</f>
        <v>1</v>
      </c>
    </row>
    <row r="437" spans="1:49" ht="15.75" customHeight="1" x14ac:dyDescent="0.35">
      <c r="A437" s="56" t="s">
        <v>4415</v>
      </c>
      <c r="B437" s="56" t="s">
        <v>607</v>
      </c>
      <c r="C437" s="56" t="s">
        <v>7</v>
      </c>
      <c r="D437" s="56" t="s">
        <v>391</v>
      </c>
      <c r="E437" s="57" t="s">
        <v>613</v>
      </c>
      <c r="F437" s="58">
        <v>1513.99</v>
      </c>
      <c r="G437" s="56" t="s">
        <v>4416</v>
      </c>
      <c r="H437" s="56" t="s">
        <v>53</v>
      </c>
      <c r="I437" s="56" t="s">
        <v>3507</v>
      </c>
      <c r="J437" s="56" t="s">
        <v>3587</v>
      </c>
      <c r="K437" s="56" t="s">
        <v>3588</v>
      </c>
      <c r="L437" s="56" t="s">
        <v>3508</v>
      </c>
      <c r="M437" s="56" t="s">
        <v>3509</v>
      </c>
      <c r="N437" s="56" t="s">
        <v>3589</v>
      </c>
      <c r="O437" s="56" t="s">
        <v>3443</v>
      </c>
      <c r="P437" s="56">
        <v>7</v>
      </c>
      <c r="Q437" s="59">
        <v>1518</v>
      </c>
      <c r="R437" s="56" t="s">
        <v>4417</v>
      </c>
      <c r="S437" s="56" t="s">
        <v>3511</v>
      </c>
      <c r="T437" t="s">
        <v>2080</v>
      </c>
      <c r="U437">
        <v>30</v>
      </c>
      <c r="V437" s="49">
        <v>1730.99</v>
      </c>
      <c r="W437" t="s">
        <v>2101</v>
      </c>
      <c r="X437">
        <v>16</v>
      </c>
      <c r="Y437">
        <v>1024</v>
      </c>
      <c r="Z437">
        <v>14</v>
      </c>
      <c r="AA437" t="s">
        <v>3431</v>
      </c>
      <c r="AB437" s="24" t="s">
        <v>4418</v>
      </c>
      <c r="AC437" s="24" t="s">
        <v>4419</v>
      </c>
      <c r="AD437" s="24" t="s">
        <v>3485</v>
      </c>
      <c r="AE437" s="24" t="s">
        <v>2180</v>
      </c>
      <c r="AF437" s="51" t="s">
        <v>2025</v>
      </c>
      <c r="AG437" s="24" t="s">
        <v>3435</v>
      </c>
      <c r="AH437" s="25">
        <v>1972.99</v>
      </c>
      <c r="AI437" s="24" t="s">
        <v>2106</v>
      </c>
      <c r="AJ437" s="24" t="s">
        <v>2076</v>
      </c>
      <c r="AK437" s="24" t="s">
        <v>2076</v>
      </c>
      <c r="AL437" s="24" t="s">
        <v>2076</v>
      </c>
      <c r="AM437" s="24" t="s">
        <v>2076</v>
      </c>
      <c r="AN437" s="24" t="s">
        <v>2076</v>
      </c>
      <c r="AO437" s="24">
        <v>120</v>
      </c>
      <c r="AP437" s="24" t="s">
        <v>2076</v>
      </c>
      <c r="AQ437" s="24" t="s">
        <v>2076</v>
      </c>
      <c r="AR437" s="24" t="s">
        <v>2076</v>
      </c>
      <c r="AS437" s="24" t="s">
        <v>2076</v>
      </c>
      <c r="AT437" s="24" t="s">
        <v>2076</v>
      </c>
      <c r="AU437" s="24">
        <f>COUNTIF(Offers!$B$14:$B$2024,A437)</f>
        <v>3</v>
      </c>
      <c r="AV437" s="25">
        <f>_xlfn.MINIFS(Offers!$Q$14:$Q$2024,Offers!$B$14:$B$2024,A437)</f>
        <v>1308.99</v>
      </c>
      <c r="AW437" s="24">
        <f>COUNTIFS(Offers!$B$14:$B$2024,A437,Offers!$L$14:$L$2024,"&lt;&gt;New")</f>
        <v>1</v>
      </c>
    </row>
    <row r="438" spans="1:49" ht="15.75" customHeight="1" x14ac:dyDescent="0.35">
      <c r="A438" s="56" t="s">
        <v>4420</v>
      </c>
      <c r="B438" s="56" t="s">
        <v>607</v>
      </c>
      <c r="C438" s="56" t="s">
        <v>7</v>
      </c>
      <c r="D438" s="56" t="s">
        <v>391</v>
      </c>
      <c r="E438" s="57" t="s">
        <v>614</v>
      </c>
      <c r="F438" s="58">
        <v>1637.99</v>
      </c>
      <c r="G438" s="56" t="s">
        <v>4421</v>
      </c>
      <c r="H438" s="56" t="s">
        <v>1345</v>
      </c>
      <c r="I438" s="56" t="s">
        <v>3422</v>
      </c>
      <c r="J438" s="56" t="s">
        <v>3557</v>
      </c>
      <c r="K438" s="56" t="s">
        <v>3558</v>
      </c>
      <c r="L438" s="56" t="s">
        <v>3470</v>
      </c>
      <c r="M438" s="56" t="s">
        <v>3471</v>
      </c>
      <c r="N438" s="56" t="s">
        <v>3442</v>
      </c>
      <c r="O438" s="56" t="s">
        <v>3443</v>
      </c>
      <c r="P438" s="56">
        <v>10</v>
      </c>
      <c r="Q438" s="59">
        <v>1520</v>
      </c>
      <c r="R438" s="56" t="s">
        <v>4422</v>
      </c>
      <c r="S438" s="56" t="s">
        <v>3473</v>
      </c>
      <c r="T438" t="s">
        <v>2100</v>
      </c>
      <c r="U438">
        <v>30</v>
      </c>
      <c r="V438" s="49">
        <v>1767.99</v>
      </c>
      <c r="W438" t="s">
        <v>2280</v>
      </c>
      <c r="X438">
        <v>16</v>
      </c>
      <c r="Y438">
        <v>1024</v>
      </c>
      <c r="Z438">
        <v>14</v>
      </c>
      <c r="AA438" t="s">
        <v>3431</v>
      </c>
      <c r="AB438" s="24" t="s">
        <v>4423</v>
      </c>
      <c r="AC438" s="24" t="s">
        <v>4424</v>
      </c>
      <c r="AD438" s="24" t="s">
        <v>3809</v>
      </c>
      <c r="AE438" s="24" t="s">
        <v>2085</v>
      </c>
      <c r="AF438" s="53" t="s">
        <v>2026</v>
      </c>
      <c r="AG438" s="24" t="s">
        <v>3435</v>
      </c>
      <c r="AH438" s="25">
        <v>1767.99</v>
      </c>
      <c r="AI438" s="24" t="s">
        <v>2087</v>
      </c>
      <c r="AJ438" s="24" t="s">
        <v>2076</v>
      </c>
      <c r="AK438" s="24" t="s">
        <v>2076</v>
      </c>
      <c r="AL438" s="24" t="s">
        <v>2076</v>
      </c>
      <c r="AM438" s="24" t="s">
        <v>2076</v>
      </c>
      <c r="AN438" s="24" t="s">
        <v>2076</v>
      </c>
      <c r="AO438" s="24">
        <v>60</v>
      </c>
      <c r="AP438" s="24" t="s">
        <v>2076</v>
      </c>
      <c r="AQ438" s="24" t="s">
        <v>2076</v>
      </c>
      <c r="AR438" s="24" t="s">
        <v>2076</v>
      </c>
      <c r="AS438" s="24" t="s">
        <v>2076</v>
      </c>
      <c r="AT438" s="24" t="s">
        <v>2076</v>
      </c>
      <c r="AU438" s="24">
        <f>COUNTIF(Offers!$B$14:$B$2024,A438)</f>
        <v>1</v>
      </c>
      <c r="AV438" s="25">
        <f>_xlfn.MINIFS(Offers!$Q$14:$Q$2024,Offers!$B$14:$B$2024,A438)</f>
        <v>1637.99</v>
      </c>
      <c r="AW438" s="24">
        <f>COUNTIFS(Offers!$B$14:$B$2024,A438,Offers!$L$14:$L$2024,"&lt;&gt;New")</f>
        <v>0</v>
      </c>
    </row>
    <row r="439" spans="1:49" ht="15.75" customHeight="1" x14ac:dyDescent="0.35">
      <c r="A439" s="56" t="s">
        <v>4425</v>
      </c>
      <c r="B439" s="56" t="s">
        <v>607</v>
      </c>
      <c r="C439" s="56" t="s">
        <v>7</v>
      </c>
      <c r="D439" s="56" t="s">
        <v>391</v>
      </c>
      <c r="E439" s="57" t="s">
        <v>615</v>
      </c>
      <c r="F439" s="58">
        <v>1976.99</v>
      </c>
      <c r="G439" s="56" t="s">
        <v>4426</v>
      </c>
      <c r="H439" s="56" t="s">
        <v>3452</v>
      </c>
      <c r="I439" s="56" t="s">
        <v>3722</v>
      </c>
      <c r="J439" s="56" t="s">
        <v>3468</v>
      </c>
      <c r="K439" s="56" t="s">
        <v>3499</v>
      </c>
      <c r="L439" s="56" t="s">
        <v>3425</v>
      </c>
      <c r="M439" s="56" t="s">
        <v>3457</v>
      </c>
      <c r="N439" s="56" t="s">
        <v>3427</v>
      </c>
      <c r="O439" s="56" t="s">
        <v>3459</v>
      </c>
      <c r="P439" s="56">
        <v>8</v>
      </c>
      <c r="Q439" s="59">
        <v>2216</v>
      </c>
      <c r="R439" s="56" t="s">
        <v>4427</v>
      </c>
      <c r="S439" s="56" t="s">
        <v>3501</v>
      </c>
      <c r="T439" t="s">
        <v>2080</v>
      </c>
      <c r="U439">
        <v>30</v>
      </c>
      <c r="V439" s="49">
        <v>2232.9899999999998</v>
      </c>
      <c r="W439" t="s">
        <v>2304</v>
      </c>
      <c r="X439">
        <v>32</v>
      </c>
      <c r="Y439">
        <v>1024</v>
      </c>
      <c r="Z439">
        <v>16</v>
      </c>
      <c r="AA439" t="s">
        <v>3446</v>
      </c>
      <c r="AB439" s="24" t="s">
        <v>4428</v>
      </c>
      <c r="AC439" s="24" t="s">
        <v>4429</v>
      </c>
      <c r="AD439" s="24" t="s">
        <v>3634</v>
      </c>
      <c r="AE439" s="24" t="s">
        <v>2085</v>
      </c>
      <c r="AF439" s="53" t="s">
        <v>2026</v>
      </c>
      <c r="AG439" s="24" t="s">
        <v>3435</v>
      </c>
      <c r="AH439" s="25">
        <v>2334.9899999999998</v>
      </c>
      <c r="AI439" s="24" t="s">
        <v>2087</v>
      </c>
      <c r="AJ439" s="24" t="s">
        <v>2076</v>
      </c>
      <c r="AK439" s="24" t="s">
        <v>2076</v>
      </c>
      <c r="AL439" s="24" t="s">
        <v>2076</v>
      </c>
      <c r="AM439" s="24" t="s">
        <v>2076</v>
      </c>
      <c r="AN439" s="24" t="s">
        <v>2076</v>
      </c>
      <c r="AO439" s="24">
        <v>60</v>
      </c>
      <c r="AP439" s="24" t="s">
        <v>2076</v>
      </c>
      <c r="AQ439" s="24" t="s">
        <v>2076</v>
      </c>
      <c r="AR439" s="24" t="s">
        <v>2076</v>
      </c>
      <c r="AS439" s="24" t="s">
        <v>2076</v>
      </c>
      <c r="AT439" s="24" t="s">
        <v>2076</v>
      </c>
      <c r="AU439" s="24">
        <f>COUNTIF(Offers!$B$14:$B$2024,A439)</f>
        <v>1</v>
      </c>
      <c r="AV439" s="25">
        <f>_xlfn.MINIFS(Offers!$Q$14:$Q$2024,Offers!$B$14:$B$2024,A439)</f>
        <v>1976.99</v>
      </c>
      <c r="AW439" s="24">
        <f>COUNTIFS(Offers!$B$14:$B$2024,A439,Offers!$L$14:$L$2024,"&lt;&gt;New")</f>
        <v>0</v>
      </c>
    </row>
    <row r="440" spans="1:49" ht="15.75" customHeight="1" x14ac:dyDescent="0.35">
      <c r="A440" s="56" t="s">
        <v>4430</v>
      </c>
      <c r="B440" s="56" t="s">
        <v>607</v>
      </c>
      <c r="C440" s="56" t="s">
        <v>7</v>
      </c>
      <c r="D440" s="56" t="s">
        <v>391</v>
      </c>
      <c r="E440" s="57" t="s">
        <v>616</v>
      </c>
      <c r="F440" s="58">
        <v>2034.99</v>
      </c>
      <c r="G440" s="56" t="s">
        <v>4431</v>
      </c>
      <c r="H440" s="56" t="s">
        <v>53</v>
      </c>
      <c r="I440" s="56" t="s">
        <v>3596</v>
      </c>
      <c r="J440" s="56" t="s">
        <v>3629</v>
      </c>
      <c r="K440" s="56" t="s">
        <v>3597</v>
      </c>
      <c r="L440" s="56" t="s">
        <v>3598</v>
      </c>
      <c r="M440" s="56" t="s">
        <v>3532</v>
      </c>
      <c r="N440" s="56" t="s">
        <v>3630</v>
      </c>
      <c r="O440" s="56" t="s">
        <v>3443</v>
      </c>
      <c r="P440" s="56">
        <v>6</v>
      </c>
      <c r="Q440" s="59">
        <v>3192</v>
      </c>
      <c r="R440" s="56" t="s">
        <v>4432</v>
      </c>
      <c r="S440" s="56" t="s">
        <v>3535</v>
      </c>
      <c r="T440" t="s">
        <v>2080</v>
      </c>
      <c r="U440">
        <v>30</v>
      </c>
      <c r="V440" s="49">
        <v>2123.9899999999998</v>
      </c>
      <c r="W440" t="s">
        <v>2168</v>
      </c>
      <c r="X440">
        <v>32</v>
      </c>
      <c r="Y440">
        <v>2048</v>
      </c>
      <c r="Z440">
        <v>17.3</v>
      </c>
      <c r="AA440" t="s">
        <v>3446</v>
      </c>
      <c r="AB440" s="24" t="s">
        <v>4403</v>
      </c>
      <c r="AC440" s="24" t="s">
        <v>4433</v>
      </c>
      <c r="AD440" s="24" t="s">
        <v>3527</v>
      </c>
      <c r="AE440" s="24" t="s">
        <v>2085</v>
      </c>
      <c r="AF440" s="51" t="s">
        <v>2025</v>
      </c>
      <c r="AG440" s="24" t="s">
        <v>3435</v>
      </c>
      <c r="AH440" s="25">
        <v>2143.9899999999998</v>
      </c>
      <c r="AI440" s="24" t="s">
        <v>2087</v>
      </c>
      <c r="AJ440" s="24" t="s">
        <v>2076</v>
      </c>
      <c r="AK440" s="24" t="s">
        <v>2076</v>
      </c>
      <c r="AL440" s="24" t="s">
        <v>2076</v>
      </c>
      <c r="AM440" s="24" t="s">
        <v>2076</v>
      </c>
      <c r="AN440" s="24" t="s">
        <v>2076</v>
      </c>
      <c r="AO440" s="24">
        <v>240</v>
      </c>
      <c r="AP440" s="24" t="s">
        <v>2076</v>
      </c>
      <c r="AQ440" s="24" t="s">
        <v>2076</v>
      </c>
      <c r="AR440" s="24" t="s">
        <v>2076</v>
      </c>
      <c r="AS440" s="24" t="s">
        <v>2076</v>
      </c>
      <c r="AT440" s="24" t="s">
        <v>2076</v>
      </c>
      <c r="AU440" s="24">
        <f>COUNTIF(Offers!$B$14:$B$2024,A440)</f>
        <v>2</v>
      </c>
      <c r="AV440" s="25">
        <f>_xlfn.MINIFS(Offers!$Q$14:$Q$2024,Offers!$B$14:$B$2024,A440)</f>
        <v>1474.99</v>
      </c>
      <c r="AW440" s="24">
        <f>COUNTIFS(Offers!$B$14:$B$2024,A440,Offers!$L$14:$L$2024,"&lt;&gt;New")</f>
        <v>1</v>
      </c>
    </row>
    <row r="441" spans="1:49" ht="15.75" customHeight="1" x14ac:dyDescent="0.35">
      <c r="A441" s="56" t="s">
        <v>4434</v>
      </c>
      <c r="B441" s="56" t="s">
        <v>607</v>
      </c>
      <c r="C441" s="56" t="s">
        <v>7</v>
      </c>
      <c r="D441" s="56" t="s">
        <v>391</v>
      </c>
      <c r="E441" s="57" t="s">
        <v>617</v>
      </c>
      <c r="F441" s="58">
        <v>2076.9899999999998</v>
      </c>
      <c r="G441" s="56" t="s">
        <v>4435</v>
      </c>
      <c r="H441" s="56" t="s">
        <v>1345</v>
      </c>
      <c r="I441" s="56" t="s">
        <v>3507</v>
      </c>
      <c r="J441" s="56" t="s">
        <v>3629</v>
      </c>
      <c r="K441" s="56" t="s">
        <v>3597</v>
      </c>
      <c r="L441" s="56" t="s">
        <v>3598</v>
      </c>
      <c r="M441" s="56" t="s">
        <v>3532</v>
      </c>
      <c r="N441" s="56" t="s">
        <v>3630</v>
      </c>
      <c r="O441" s="56" t="s">
        <v>3443</v>
      </c>
      <c r="P441" s="56">
        <v>5</v>
      </c>
      <c r="Q441" s="59">
        <v>2380</v>
      </c>
      <c r="R441" s="56" t="s">
        <v>4436</v>
      </c>
      <c r="S441" s="56" t="s">
        <v>3600</v>
      </c>
      <c r="T441" t="s">
        <v>2080</v>
      </c>
      <c r="U441">
        <v>30</v>
      </c>
      <c r="V441" s="49">
        <v>2259.9899999999998</v>
      </c>
      <c r="W441" t="s">
        <v>2208</v>
      </c>
      <c r="X441">
        <v>32</v>
      </c>
      <c r="Y441">
        <v>2048</v>
      </c>
      <c r="Z441">
        <v>15.6</v>
      </c>
      <c r="AA441" t="s">
        <v>3446</v>
      </c>
      <c r="AB441" s="24" t="s">
        <v>4437</v>
      </c>
      <c r="AC441" s="24" t="s">
        <v>4438</v>
      </c>
      <c r="AD441" s="24" t="s">
        <v>3514</v>
      </c>
      <c r="AE441" s="24" t="s">
        <v>2085</v>
      </c>
      <c r="AF441" s="51" t="s">
        <v>2025</v>
      </c>
      <c r="AG441" s="24" t="s">
        <v>3435</v>
      </c>
      <c r="AH441" s="25">
        <v>2295.9899999999998</v>
      </c>
      <c r="AI441" s="24" t="s">
        <v>2087</v>
      </c>
      <c r="AJ441" s="24" t="s">
        <v>2076</v>
      </c>
      <c r="AK441" s="24" t="s">
        <v>2076</v>
      </c>
      <c r="AL441" s="24" t="s">
        <v>2076</v>
      </c>
      <c r="AM441" s="24" t="s">
        <v>2076</v>
      </c>
      <c r="AN441" s="24" t="s">
        <v>2076</v>
      </c>
      <c r="AO441" s="24">
        <v>240</v>
      </c>
      <c r="AP441" s="24" t="s">
        <v>2076</v>
      </c>
      <c r="AQ441" s="24" t="s">
        <v>2076</v>
      </c>
      <c r="AR441" s="24" t="s">
        <v>2076</v>
      </c>
      <c r="AS441" s="24" t="s">
        <v>2076</v>
      </c>
      <c r="AT441" s="24" t="s">
        <v>2076</v>
      </c>
      <c r="AU441" s="24">
        <f>COUNTIF(Offers!$B$14:$B$2024,A441)</f>
        <v>1</v>
      </c>
      <c r="AV441" s="25">
        <f>_xlfn.MINIFS(Offers!$Q$14:$Q$2024,Offers!$B$14:$B$2024,A441)</f>
        <v>2076.9899999999998</v>
      </c>
      <c r="AW441" s="24">
        <f>COUNTIFS(Offers!$B$14:$B$2024,A441,Offers!$L$14:$L$2024,"&lt;&gt;New")</f>
        <v>0</v>
      </c>
    </row>
    <row r="442" spans="1:49" ht="15.75" customHeight="1" x14ac:dyDescent="0.35">
      <c r="A442" s="56" t="s">
        <v>4439</v>
      </c>
      <c r="B442" s="56" t="s">
        <v>607</v>
      </c>
      <c r="C442" s="56" t="s">
        <v>7</v>
      </c>
      <c r="D442" s="56" t="s">
        <v>391</v>
      </c>
      <c r="E442" s="57" t="s">
        <v>618</v>
      </c>
      <c r="F442" s="58">
        <v>2166.9899999999998</v>
      </c>
      <c r="G442" s="56" t="s">
        <v>4440</v>
      </c>
      <c r="H442" s="56" t="s">
        <v>3452</v>
      </c>
      <c r="I442" s="56" t="s">
        <v>3571</v>
      </c>
      <c r="J442" s="56" t="s">
        <v>3572</v>
      </c>
      <c r="K442" s="56" t="s">
        <v>3573</v>
      </c>
      <c r="L442" s="56" t="s">
        <v>3574</v>
      </c>
      <c r="M442" s="56" t="s">
        <v>3471</v>
      </c>
      <c r="N442" s="56" t="s">
        <v>3458</v>
      </c>
      <c r="O442" s="56" t="s">
        <v>3459</v>
      </c>
      <c r="P442" s="56">
        <v>11</v>
      </c>
      <c r="Q442" s="59">
        <v>1278</v>
      </c>
      <c r="R442" s="56" t="s">
        <v>4441</v>
      </c>
      <c r="S442" s="56" t="s">
        <v>3461</v>
      </c>
      <c r="T442" t="s">
        <v>2080</v>
      </c>
      <c r="U442">
        <v>30</v>
      </c>
      <c r="V442" s="49">
        <v>2285.9899999999998</v>
      </c>
      <c r="W442" t="s">
        <v>2176</v>
      </c>
      <c r="X442">
        <v>32</v>
      </c>
      <c r="Y442">
        <v>2048</v>
      </c>
      <c r="Z442">
        <v>14</v>
      </c>
      <c r="AA442" t="s">
        <v>3446</v>
      </c>
      <c r="AB442" s="24" t="s">
        <v>4423</v>
      </c>
      <c r="AC442" s="24" t="s">
        <v>4442</v>
      </c>
      <c r="AD442" s="24" t="s">
        <v>3504</v>
      </c>
      <c r="AE442" s="24" t="s">
        <v>2085</v>
      </c>
      <c r="AF442" s="53" t="s">
        <v>2026</v>
      </c>
      <c r="AG442" s="24" t="s">
        <v>3435</v>
      </c>
      <c r="AH442" s="25">
        <v>2285.9899999999998</v>
      </c>
      <c r="AI442" s="24" t="s">
        <v>2087</v>
      </c>
      <c r="AJ442" s="24" t="s">
        <v>2076</v>
      </c>
      <c r="AK442" s="24" t="s">
        <v>2076</v>
      </c>
      <c r="AL442" s="24" t="s">
        <v>2076</v>
      </c>
      <c r="AM442" s="24" t="s">
        <v>2076</v>
      </c>
      <c r="AN442" s="24" t="s">
        <v>2076</v>
      </c>
      <c r="AO442" s="24">
        <v>60</v>
      </c>
      <c r="AP442" s="24" t="s">
        <v>2076</v>
      </c>
      <c r="AQ442" s="24" t="s">
        <v>2076</v>
      </c>
      <c r="AR442" s="24" t="s">
        <v>2076</v>
      </c>
      <c r="AS442" s="24" t="s">
        <v>2076</v>
      </c>
      <c r="AT442" s="24" t="s">
        <v>2076</v>
      </c>
      <c r="AU442" s="24">
        <f>COUNTIF(Offers!$B$14:$B$2024,A442)</f>
        <v>1</v>
      </c>
      <c r="AV442" s="25">
        <f>_xlfn.MINIFS(Offers!$Q$14:$Q$2024,Offers!$B$14:$B$2024,A442)</f>
        <v>2166.9899999999998</v>
      </c>
      <c r="AW442" s="24">
        <f>COUNTIFS(Offers!$B$14:$B$2024,A442,Offers!$L$14:$L$2024,"&lt;&gt;New")</f>
        <v>0</v>
      </c>
    </row>
    <row r="443" spans="1:49" ht="15.75" customHeight="1" x14ac:dyDescent="0.35">
      <c r="A443" s="56" t="s">
        <v>4443</v>
      </c>
      <c r="B443" s="56" t="s">
        <v>619</v>
      </c>
      <c r="C443" s="56" t="s">
        <v>7</v>
      </c>
      <c r="D443" s="56" t="s">
        <v>391</v>
      </c>
      <c r="E443" s="57" t="s">
        <v>622</v>
      </c>
      <c r="F443" s="58">
        <v>484.99</v>
      </c>
      <c r="G443" s="56" t="s">
        <v>4444</v>
      </c>
      <c r="H443" s="56" t="s">
        <v>53</v>
      </c>
      <c r="I443" s="56" t="s">
        <v>3438</v>
      </c>
      <c r="J443" s="56" t="s">
        <v>3439</v>
      </c>
      <c r="K443" s="56" t="s">
        <v>3440</v>
      </c>
      <c r="L443" s="56" t="s">
        <v>3425</v>
      </c>
      <c r="M443" s="56" t="s">
        <v>3441</v>
      </c>
      <c r="N443" s="56" t="s">
        <v>3442</v>
      </c>
      <c r="O443" s="56" t="s">
        <v>3443</v>
      </c>
      <c r="P443" s="56">
        <v>7</v>
      </c>
      <c r="Q443" s="59">
        <v>1728</v>
      </c>
      <c r="R443" s="56" t="s">
        <v>4445</v>
      </c>
      <c r="S443" s="56" t="s">
        <v>3445</v>
      </c>
      <c r="T443" t="s">
        <v>2080</v>
      </c>
      <c r="U443">
        <v>30</v>
      </c>
      <c r="V443" s="49">
        <v>506.99</v>
      </c>
      <c r="W443" t="s">
        <v>2393</v>
      </c>
      <c r="X443">
        <v>8</v>
      </c>
      <c r="Y443">
        <v>256</v>
      </c>
      <c r="Z443">
        <v>15.6</v>
      </c>
      <c r="AA443" t="s">
        <v>3446</v>
      </c>
      <c r="AB443" s="24" t="s">
        <v>4446</v>
      </c>
      <c r="AC443" s="24" t="s">
        <v>4447</v>
      </c>
      <c r="AD443" s="24" t="s">
        <v>4405</v>
      </c>
      <c r="AE443" s="24" t="s">
        <v>2105</v>
      </c>
      <c r="AF443" s="55" t="s">
        <v>2023</v>
      </c>
      <c r="AG443" s="24" t="s">
        <v>3435</v>
      </c>
      <c r="AH443" s="25">
        <v>524.99</v>
      </c>
      <c r="AI443" s="24" t="s">
        <v>2087</v>
      </c>
      <c r="AJ443" s="24" t="s">
        <v>2076</v>
      </c>
      <c r="AK443" s="24" t="s">
        <v>2076</v>
      </c>
      <c r="AL443" s="24" t="s">
        <v>2076</v>
      </c>
      <c r="AM443" s="24" t="s">
        <v>2076</v>
      </c>
      <c r="AN443" s="24" t="s">
        <v>2076</v>
      </c>
      <c r="AO443" s="24">
        <v>60</v>
      </c>
      <c r="AP443" s="24" t="s">
        <v>2076</v>
      </c>
      <c r="AQ443" s="24" t="s">
        <v>2076</v>
      </c>
      <c r="AR443" s="24" t="s">
        <v>2076</v>
      </c>
      <c r="AS443" s="24" t="s">
        <v>2076</v>
      </c>
      <c r="AT443" s="24" t="s">
        <v>2076</v>
      </c>
      <c r="AU443" s="24">
        <f>COUNTIF(Offers!$B$14:$B$2024,A443)</f>
        <v>1</v>
      </c>
      <c r="AV443" s="25">
        <f>_xlfn.MINIFS(Offers!$Q$14:$Q$2024,Offers!$B$14:$B$2024,A443)</f>
        <v>484.99</v>
      </c>
      <c r="AW443" s="24">
        <f>COUNTIFS(Offers!$B$14:$B$2024,A443,Offers!$L$14:$L$2024,"&lt;&gt;New")</f>
        <v>0</v>
      </c>
    </row>
    <row r="444" spans="1:49" ht="15.75" customHeight="1" x14ac:dyDescent="0.35">
      <c r="A444" s="56" t="s">
        <v>4448</v>
      </c>
      <c r="B444" s="56" t="s">
        <v>619</v>
      </c>
      <c r="C444" s="56" t="s">
        <v>7</v>
      </c>
      <c r="D444" s="56" t="s">
        <v>391</v>
      </c>
      <c r="E444" s="57" t="s">
        <v>623</v>
      </c>
      <c r="F444" s="58">
        <v>708.99</v>
      </c>
      <c r="G444" s="56" t="s">
        <v>4449</v>
      </c>
      <c r="H444" s="56" t="s">
        <v>1345</v>
      </c>
      <c r="I444" s="56" t="s">
        <v>3467</v>
      </c>
      <c r="J444" s="56" t="s">
        <v>3439</v>
      </c>
      <c r="K444" s="56" t="s">
        <v>3440</v>
      </c>
      <c r="L444" s="56" t="s">
        <v>3425</v>
      </c>
      <c r="M444" s="56" t="s">
        <v>3441</v>
      </c>
      <c r="N444" s="56" t="s">
        <v>3442</v>
      </c>
      <c r="O444" s="56" t="s">
        <v>3443</v>
      </c>
      <c r="P444" s="56">
        <v>12</v>
      </c>
      <c r="Q444" s="59">
        <v>1646</v>
      </c>
      <c r="R444" s="56" t="s">
        <v>4450</v>
      </c>
      <c r="S444" s="56" t="s">
        <v>3552</v>
      </c>
      <c r="T444" t="s">
        <v>2116</v>
      </c>
      <c r="U444">
        <v>30</v>
      </c>
      <c r="V444" s="49">
        <v>814.99</v>
      </c>
      <c r="W444" t="s">
        <v>2700</v>
      </c>
      <c r="X444">
        <v>16</v>
      </c>
      <c r="Y444">
        <v>512</v>
      </c>
      <c r="Z444">
        <v>15.6</v>
      </c>
      <c r="AA444" t="s">
        <v>3446</v>
      </c>
      <c r="AB444" s="24" t="s">
        <v>4451</v>
      </c>
      <c r="AC444" s="24" t="s">
        <v>4452</v>
      </c>
      <c r="AD444" s="24" t="s">
        <v>3738</v>
      </c>
      <c r="AE444" s="24" t="s">
        <v>2105</v>
      </c>
      <c r="AF444" s="52" t="s">
        <v>2024</v>
      </c>
      <c r="AG444" s="24" t="s">
        <v>3435</v>
      </c>
      <c r="AH444" s="25">
        <v>855.99</v>
      </c>
      <c r="AI444" s="24" t="s">
        <v>2087</v>
      </c>
      <c r="AJ444" s="24" t="s">
        <v>2076</v>
      </c>
      <c r="AK444" s="24" t="s">
        <v>2076</v>
      </c>
      <c r="AL444" s="24" t="s">
        <v>2076</v>
      </c>
      <c r="AM444" s="24" t="s">
        <v>2076</v>
      </c>
      <c r="AN444" s="24" t="s">
        <v>2076</v>
      </c>
      <c r="AO444" s="24">
        <v>60</v>
      </c>
      <c r="AP444" s="24" t="s">
        <v>2076</v>
      </c>
      <c r="AQ444" s="24" t="s">
        <v>2076</v>
      </c>
      <c r="AR444" s="24" t="s">
        <v>2076</v>
      </c>
      <c r="AS444" s="24" t="s">
        <v>2076</v>
      </c>
      <c r="AT444" s="24" t="s">
        <v>2076</v>
      </c>
      <c r="AU444" s="24">
        <f>COUNTIF(Offers!$B$14:$B$2024,A444)</f>
        <v>1</v>
      </c>
      <c r="AV444" s="25">
        <f>_xlfn.MINIFS(Offers!$Q$14:$Q$2024,Offers!$B$14:$B$2024,A444)</f>
        <v>708.99</v>
      </c>
      <c r="AW444" s="24">
        <f>COUNTIFS(Offers!$B$14:$B$2024,A444,Offers!$L$14:$L$2024,"&lt;&gt;New")</f>
        <v>0</v>
      </c>
    </row>
    <row r="445" spans="1:49" ht="15.75" customHeight="1" x14ac:dyDescent="0.35">
      <c r="A445" s="56" t="s">
        <v>4453</v>
      </c>
      <c r="B445" s="56" t="s">
        <v>619</v>
      </c>
      <c r="C445" s="56" t="s">
        <v>7</v>
      </c>
      <c r="D445" s="56" t="s">
        <v>391</v>
      </c>
      <c r="E445" s="57" t="s">
        <v>624</v>
      </c>
      <c r="F445" s="58">
        <v>1530.99</v>
      </c>
      <c r="G445" s="56" t="s">
        <v>4454</v>
      </c>
      <c r="H445" s="56" t="s">
        <v>3452</v>
      </c>
      <c r="I445" s="56" t="s">
        <v>3453</v>
      </c>
      <c r="J445" s="56" t="s">
        <v>3468</v>
      </c>
      <c r="K445" s="56" t="s">
        <v>3469</v>
      </c>
      <c r="L445" s="56" t="s">
        <v>3574</v>
      </c>
      <c r="M445" s="56" t="s">
        <v>3471</v>
      </c>
      <c r="N445" s="56" t="s">
        <v>3442</v>
      </c>
      <c r="O445" s="56" t="s">
        <v>3459</v>
      </c>
      <c r="P445" s="56">
        <v>17</v>
      </c>
      <c r="Q445" s="59">
        <v>1200</v>
      </c>
      <c r="R445" s="56" t="s">
        <v>4455</v>
      </c>
      <c r="S445" s="56" t="s">
        <v>3461</v>
      </c>
      <c r="T445" t="s">
        <v>2116</v>
      </c>
      <c r="U445">
        <v>30</v>
      </c>
      <c r="V445" s="49">
        <v>1727.99</v>
      </c>
      <c r="W445" t="s">
        <v>2265</v>
      </c>
      <c r="X445">
        <v>16</v>
      </c>
      <c r="Y445">
        <v>1024</v>
      </c>
      <c r="Z445">
        <v>14</v>
      </c>
      <c r="AA445" t="s">
        <v>3446</v>
      </c>
      <c r="AB445" s="24" t="s">
        <v>4456</v>
      </c>
      <c r="AC445" s="24" t="s">
        <v>4457</v>
      </c>
      <c r="AD445" s="24" t="s">
        <v>3809</v>
      </c>
      <c r="AE445" s="24" t="s">
        <v>2085</v>
      </c>
      <c r="AF445" s="51" t="s">
        <v>2025</v>
      </c>
      <c r="AG445" s="24" t="s">
        <v>3435</v>
      </c>
      <c r="AH445" s="25">
        <v>1799.99</v>
      </c>
      <c r="AI445" s="24" t="s">
        <v>2087</v>
      </c>
      <c r="AJ445" s="24" t="s">
        <v>2076</v>
      </c>
      <c r="AK445" s="24" t="s">
        <v>2076</v>
      </c>
      <c r="AL445" s="24" t="s">
        <v>2076</v>
      </c>
      <c r="AM445" s="24" t="s">
        <v>2076</v>
      </c>
      <c r="AN445" s="24" t="s">
        <v>2076</v>
      </c>
      <c r="AO445" s="24">
        <v>60</v>
      </c>
      <c r="AP445" s="24" t="s">
        <v>2076</v>
      </c>
      <c r="AQ445" s="24" t="s">
        <v>2076</v>
      </c>
      <c r="AR445" s="24" t="s">
        <v>2076</v>
      </c>
      <c r="AS445" s="24" t="s">
        <v>2076</v>
      </c>
      <c r="AT445" s="24" t="s">
        <v>2076</v>
      </c>
      <c r="AU445" s="24">
        <f>COUNTIF(Offers!$B$14:$B$2024,A445)</f>
        <v>1</v>
      </c>
      <c r="AV445" s="25">
        <f>_xlfn.MINIFS(Offers!$Q$14:$Q$2024,Offers!$B$14:$B$2024,A445)</f>
        <v>1530.99</v>
      </c>
      <c r="AW445" s="24">
        <f>COUNTIFS(Offers!$B$14:$B$2024,A445,Offers!$L$14:$L$2024,"&lt;&gt;New")</f>
        <v>0</v>
      </c>
    </row>
    <row r="446" spans="1:49" ht="15.75" customHeight="1" x14ac:dyDescent="0.35">
      <c r="A446" s="56" t="s">
        <v>4458</v>
      </c>
      <c r="B446" s="56" t="s">
        <v>619</v>
      </c>
      <c r="C446" s="56" t="s">
        <v>7</v>
      </c>
      <c r="D446" s="56" t="s">
        <v>391</v>
      </c>
      <c r="E446" s="57" t="s">
        <v>625</v>
      </c>
      <c r="F446" s="58">
        <v>1581.99</v>
      </c>
      <c r="G446" s="56" t="s">
        <v>4459</v>
      </c>
      <c r="H446" s="56" t="s">
        <v>53</v>
      </c>
      <c r="I446" s="56" t="s">
        <v>3507</v>
      </c>
      <c r="J446" s="56" t="s">
        <v>3454</v>
      </c>
      <c r="K446" s="56" t="s">
        <v>3455</v>
      </c>
      <c r="L446" s="56" t="s">
        <v>3425</v>
      </c>
      <c r="M446" s="56" t="s">
        <v>3457</v>
      </c>
      <c r="N446" s="56" t="s">
        <v>3458</v>
      </c>
      <c r="O446" s="56" t="s">
        <v>3443</v>
      </c>
      <c r="P446" s="56">
        <v>10</v>
      </c>
      <c r="Q446" s="59">
        <v>1424</v>
      </c>
      <c r="R446" s="56" t="s">
        <v>4460</v>
      </c>
      <c r="S446" s="56" t="s">
        <v>3566</v>
      </c>
      <c r="T446" t="s">
        <v>2080</v>
      </c>
      <c r="U446">
        <v>30</v>
      </c>
      <c r="V446" s="49">
        <v>1718.99</v>
      </c>
      <c r="W446" t="s">
        <v>2356</v>
      </c>
      <c r="X446">
        <v>16</v>
      </c>
      <c r="Y446">
        <v>1024</v>
      </c>
      <c r="Z446">
        <v>15.6</v>
      </c>
      <c r="AA446" t="s">
        <v>3446</v>
      </c>
      <c r="AB446" s="24" t="s">
        <v>4461</v>
      </c>
      <c r="AC446" s="24" t="s">
        <v>4462</v>
      </c>
      <c r="AD446" s="24" t="s">
        <v>3485</v>
      </c>
      <c r="AE446" s="24" t="s">
        <v>2105</v>
      </c>
      <c r="AF446" s="51" t="s">
        <v>2025</v>
      </c>
      <c r="AG446" s="24" t="s">
        <v>3435</v>
      </c>
      <c r="AH446" s="25">
        <v>1741.99</v>
      </c>
      <c r="AI446" s="24" t="s">
        <v>2087</v>
      </c>
      <c r="AJ446" s="24" t="s">
        <v>2076</v>
      </c>
      <c r="AK446" s="24" t="s">
        <v>2076</v>
      </c>
      <c r="AL446" s="24" t="s">
        <v>2076</v>
      </c>
      <c r="AM446" s="24" t="s">
        <v>2076</v>
      </c>
      <c r="AN446" s="24" t="s">
        <v>2076</v>
      </c>
      <c r="AO446" s="24">
        <v>60</v>
      </c>
      <c r="AP446" s="24" t="s">
        <v>2076</v>
      </c>
      <c r="AQ446" s="24" t="s">
        <v>2076</v>
      </c>
      <c r="AR446" s="24" t="s">
        <v>2076</v>
      </c>
      <c r="AS446" s="24" t="s">
        <v>2076</v>
      </c>
      <c r="AT446" s="24" t="s">
        <v>2076</v>
      </c>
      <c r="AU446" s="24">
        <f>COUNTIF(Offers!$B$14:$B$2024,A446)</f>
        <v>1</v>
      </c>
      <c r="AV446" s="25">
        <f>_xlfn.MINIFS(Offers!$Q$14:$Q$2024,Offers!$B$14:$B$2024,A446)</f>
        <v>1581.99</v>
      </c>
      <c r="AW446" s="24">
        <f>COUNTIFS(Offers!$B$14:$B$2024,A446,Offers!$L$14:$L$2024,"&lt;&gt;New")</f>
        <v>0</v>
      </c>
    </row>
    <row r="447" spans="1:49" ht="15.75" customHeight="1" x14ac:dyDescent="0.35">
      <c r="A447" s="56" t="s">
        <v>4463</v>
      </c>
      <c r="B447" s="56" t="s">
        <v>619</v>
      </c>
      <c r="C447" s="56" t="s">
        <v>7</v>
      </c>
      <c r="D447" s="56" t="s">
        <v>391</v>
      </c>
      <c r="E447" s="57" t="s">
        <v>626</v>
      </c>
      <c r="F447" s="58">
        <v>1758.99</v>
      </c>
      <c r="G447" s="56" t="s">
        <v>4464</v>
      </c>
      <c r="H447" s="56" t="s">
        <v>53</v>
      </c>
      <c r="I447" s="56" t="s">
        <v>3422</v>
      </c>
      <c r="J447" s="56" t="s">
        <v>3572</v>
      </c>
      <c r="K447" s="56" t="s">
        <v>3489</v>
      </c>
      <c r="L447" s="56" t="s">
        <v>3598</v>
      </c>
      <c r="M447" s="56" t="s">
        <v>3532</v>
      </c>
      <c r="N447" s="56" t="s">
        <v>3630</v>
      </c>
      <c r="O447" s="56" t="s">
        <v>3443</v>
      </c>
      <c r="P447" s="56">
        <v>4</v>
      </c>
      <c r="Q447" s="59">
        <v>2242</v>
      </c>
      <c r="R447" s="56" t="s">
        <v>4465</v>
      </c>
      <c r="S447" s="56" t="s">
        <v>3600</v>
      </c>
      <c r="T447" t="s">
        <v>2100</v>
      </c>
      <c r="U447">
        <v>30</v>
      </c>
      <c r="V447" s="49">
        <v>1920.99</v>
      </c>
      <c r="W447" t="s">
        <v>2551</v>
      </c>
      <c r="X447">
        <v>32</v>
      </c>
      <c r="Y447">
        <v>1024</v>
      </c>
      <c r="Z447">
        <v>15.6</v>
      </c>
      <c r="AA447" t="s">
        <v>3446</v>
      </c>
      <c r="AB447" s="24" t="s">
        <v>4466</v>
      </c>
      <c r="AC447" s="24" t="s">
        <v>4467</v>
      </c>
      <c r="AD447" s="24" t="s">
        <v>4468</v>
      </c>
      <c r="AE447" s="24" t="s">
        <v>2105</v>
      </c>
      <c r="AF447" s="52" t="s">
        <v>2024</v>
      </c>
      <c r="AG447" s="24" t="s">
        <v>3435</v>
      </c>
      <c r="AH447" s="25">
        <v>1920.99</v>
      </c>
      <c r="AI447" s="24" t="s">
        <v>2087</v>
      </c>
      <c r="AJ447" s="24" t="s">
        <v>2076</v>
      </c>
      <c r="AK447" s="24" t="s">
        <v>2076</v>
      </c>
      <c r="AL447" s="24" t="s">
        <v>2076</v>
      </c>
      <c r="AM447" s="24" t="s">
        <v>2076</v>
      </c>
      <c r="AN447" s="24" t="s">
        <v>2076</v>
      </c>
      <c r="AO447" s="24">
        <v>240</v>
      </c>
      <c r="AP447" s="24" t="s">
        <v>2076</v>
      </c>
      <c r="AQ447" s="24" t="s">
        <v>2076</v>
      </c>
      <c r="AR447" s="24" t="s">
        <v>2076</v>
      </c>
      <c r="AS447" s="24" t="s">
        <v>2076</v>
      </c>
      <c r="AT447" s="24" t="s">
        <v>2076</v>
      </c>
      <c r="AU447" s="24">
        <f>COUNTIF(Offers!$B$14:$B$2024,A447)</f>
        <v>1</v>
      </c>
      <c r="AV447" s="25">
        <f>_xlfn.MINIFS(Offers!$Q$14:$Q$2024,Offers!$B$14:$B$2024,A447)</f>
        <v>1758.99</v>
      </c>
      <c r="AW447" s="24">
        <f>COUNTIFS(Offers!$B$14:$B$2024,A447,Offers!$L$14:$L$2024,"&lt;&gt;New")</f>
        <v>0</v>
      </c>
    </row>
    <row r="448" spans="1:49" ht="15.75" customHeight="1" x14ac:dyDescent="0.35">
      <c r="A448" s="56" t="s">
        <v>4469</v>
      </c>
      <c r="B448" s="56" t="s">
        <v>619</v>
      </c>
      <c r="C448" s="56" t="s">
        <v>7</v>
      </c>
      <c r="D448" s="56" t="s">
        <v>391</v>
      </c>
      <c r="E448" s="57" t="s">
        <v>627</v>
      </c>
      <c r="F448" s="58">
        <v>2422.9899999999998</v>
      </c>
      <c r="G448" s="56" t="s">
        <v>4470</v>
      </c>
      <c r="H448" s="56" t="s">
        <v>53</v>
      </c>
      <c r="I448" s="56" t="s">
        <v>3438</v>
      </c>
      <c r="J448" s="56" t="s">
        <v>3468</v>
      </c>
      <c r="K448" s="56" t="s">
        <v>3597</v>
      </c>
      <c r="L448" s="56" t="s">
        <v>3490</v>
      </c>
      <c r="M448" s="56" t="s">
        <v>3491</v>
      </c>
      <c r="N448" s="56" t="s">
        <v>3442</v>
      </c>
      <c r="O448" s="56" t="s">
        <v>3443</v>
      </c>
      <c r="P448" s="56">
        <v>6</v>
      </c>
      <c r="Q448" s="59">
        <v>1857</v>
      </c>
      <c r="R448" s="56" t="s">
        <v>4471</v>
      </c>
      <c r="S448" s="56" t="s">
        <v>3493</v>
      </c>
      <c r="T448" t="s">
        <v>2080</v>
      </c>
      <c r="U448">
        <v>30</v>
      </c>
      <c r="V448" s="49">
        <v>2743.99</v>
      </c>
      <c r="W448" t="s">
        <v>2322</v>
      </c>
      <c r="X448">
        <v>32</v>
      </c>
      <c r="Y448">
        <v>2048</v>
      </c>
      <c r="Z448">
        <v>16</v>
      </c>
      <c r="AA448" t="s">
        <v>3446</v>
      </c>
      <c r="AB448" s="24" t="s">
        <v>4472</v>
      </c>
      <c r="AC448" s="24" t="s">
        <v>4473</v>
      </c>
      <c r="AD448" s="24" t="s">
        <v>3644</v>
      </c>
      <c r="AE448" s="24" t="s">
        <v>2085</v>
      </c>
      <c r="AF448" s="51" t="s">
        <v>2025</v>
      </c>
      <c r="AG448" s="24" t="s">
        <v>3435</v>
      </c>
      <c r="AH448" s="25">
        <v>2743.99</v>
      </c>
      <c r="AI448" s="24" t="s">
        <v>2087</v>
      </c>
      <c r="AJ448" s="24" t="s">
        <v>2076</v>
      </c>
      <c r="AK448" s="24" t="s">
        <v>2076</v>
      </c>
      <c r="AL448" s="24" t="s">
        <v>2076</v>
      </c>
      <c r="AM448" s="24" t="s">
        <v>2076</v>
      </c>
      <c r="AN448" s="24" t="s">
        <v>2076</v>
      </c>
      <c r="AO448" s="24">
        <v>120</v>
      </c>
      <c r="AP448" s="24" t="s">
        <v>2076</v>
      </c>
      <c r="AQ448" s="24" t="s">
        <v>2076</v>
      </c>
      <c r="AR448" s="24" t="s">
        <v>2076</v>
      </c>
      <c r="AS448" s="24" t="s">
        <v>2076</v>
      </c>
      <c r="AT448" s="24" t="s">
        <v>2076</v>
      </c>
      <c r="AU448" s="24">
        <f>COUNTIF(Offers!$B$14:$B$2024,A448)</f>
        <v>1</v>
      </c>
      <c r="AV448" s="25">
        <f>_xlfn.MINIFS(Offers!$Q$14:$Q$2024,Offers!$B$14:$B$2024,A448)</f>
        <v>2422.9899999999998</v>
      </c>
      <c r="AW448" s="24">
        <f>COUNTIFS(Offers!$B$14:$B$2024,A448,Offers!$L$14:$L$2024,"&lt;&gt;New")</f>
        <v>0</v>
      </c>
    </row>
    <row r="449" spans="1:49" ht="15.75" customHeight="1" x14ac:dyDescent="0.35">
      <c r="A449" s="56" t="s">
        <v>4474</v>
      </c>
      <c r="B449" s="56" t="s">
        <v>619</v>
      </c>
      <c r="C449" s="56" t="s">
        <v>7</v>
      </c>
      <c r="D449" s="56" t="s">
        <v>391</v>
      </c>
      <c r="E449" s="57" t="s">
        <v>628</v>
      </c>
      <c r="F449" s="58">
        <v>2587.9899999999998</v>
      </c>
      <c r="G449" s="56" t="s">
        <v>4475</v>
      </c>
      <c r="H449" s="56" t="s">
        <v>1345</v>
      </c>
      <c r="I449" s="56" t="s">
        <v>3596</v>
      </c>
      <c r="J449" s="56" t="s">
        <v>3519</v>
      </c>
      <c r="K449" s="56" t="s">
        <v>3520</v>
      </c>
      <c r="L449" s="56" t="s">
        <v>3508</v>
      </c>
      <c r="M449" s="56" t="s">
        <v>3509</v>
      </c>
      <c r="N449" s="56" t="s">
        <v>3589</v>
      </c>
      <c r="O449" s="56" t="s">
        <v>3443</v>
      </c>
      <c r="P449" s="56">
        <v>7</v>
      </c>
      <c r="Q449" s="59">
        <v>1527</v>
      </c>
      <c r="R449" s="56" t="s">
        <v>4476</v>
      </c>
      <c r="S449" s="56" t="s">
        <v>3511</v>
      </c>
      <c r="T449" t="s">
        <v>2080</v>
      </c>
      <c r="U449">
        <v>30</v>
      </c>
      <c r="V449" s="49">
        <v>2901.99</v>
      </c>
      <c r="W449" t="s">
        <v>2131</v>
      </c>
      <c r="X449">
        <v>32</v>
      </c>
      <c r="Y449">
        <v>2048</v>
      </c>
      <c r="Z449">
        <v>14</v>
      </c>
      <c r="AA449" t="s">
        <v>3431</v>
      </c>
      <c r="AB449" s="24" t="s">
        <v>4477</v>
      </c>
      <c r="AC449" s="24" t="s">
        <v>4478</v>
      </c>
      <c r="AD449" s="24" t="s">
        <v>3644</v>
      </c>
      <c r="AE449" s="24" t="s">
        <v>2105</v>
      </c>
      <c r="AF449" s="54" t="s">
        <v>2027</v>
      </c>
      <c r="AG449" s="24" t="s">
        <v>3435</v>
      </c>
      <c r="AH449" s="25">
        <v>2901.99</v>
      </c>
      <c r="AI449" s="24" t="s">
        <v>2087</v>
      </c>
      <c r="AJ449" s="24" t="s">
        <v>2076</v>
      </c>
      <c r="AK449" s="24" t="s">
        <v>2076</v>
      </c>
      <c r="AL449" s="24" t="s">
        <v>2076</v>
      </c>
      <c r="AM449" s="24" t="s">
        <v>2076</v>
      </c>
      <c r="AN449" s="24" t="s">
        <v>2076</v>
      </c>
      <c r="AO449" s="24">
        <v>120</v>
      </c>
      <c r="AP449" s="24" t="s">
        <v>2076</v>
      </c>
      <c r="AQ449" s="24" t="s">
        <v>2076</v>
      </c>
      <c r="AR449" s="24" t="s">
        <v>2076</v>
      </c>
      <c r="AS449" s="24" t="s">
        <v>2076</v>
      </c>
      <c r="AT449" s="24" t="s">
        <v>2076</v>
      </c>
      <c r="AU449" s="24">
        <f>COUNTIF(Offers!$B$14:$B$2024,A449)</f>
        <v>1</v>
      </c>
      <c r="AV449" s="25">
        <f>_xlfn.MINIFS(Offers!$Q$14:$Q$2024,Offers!$B$14:$B$2024,A449)</f>
        <v>2587.9899999999998</v>
      </c>
      <c r="AW449" s="24">
        <f>COUNTIFS(Offers!$B$14:$B$2024,A449,Offers!$L$14:$L$2024,"&lt;&gt;New")</f>
        <v>0</v>
      </c>
    </row>
    <row r="450" spans="1:49" ht="15.75" customHeight="1" x14ac:dyDescent="0.35">
      <c r="A450" s="56" t="s">
        <v>4479</v>
      </c>
      <c r="B450" s="56" t="s">
        <v>619</v>
      </c>
      <c r="C450" s="56" t="s">
        <v>7</v>
      </c>
      <c r="D450" s="56" t="s">
        <v>391</v>
      </c>
      <c r="E450" s="57" t="s">
        <v>629</v>
      </c>
      <c r="F450" s="58">
        <v>2915.99</v>
      </c>
      <c r="G450" s="56" t="s">
        <v>4480</v>
      </c>
      <c r="H450" s="56" t="s">
        <v>3452</v>
      </c>
      <c r="I450" s="56" t="s">
        <v>3498</v>
      </c>
      <c r="J450" s="56" t="s">
        <v>3572</v>
      </c>
      <c r="K450" s="56" t="s">
        <v>3663</v>
      </c>
      <c r="L450" s="56" t="s">
        <v>3425</v>
      </c>
      <c r="M450" s="56" t="s">
        <v>3457</v>
      </c>
      <c r="N450" s="56" t="s">
        <v>3458</v>
      </c>
      <c r="O450" s="56" t="s">
        <v>3459</v>
      </c>
      <c r="P450" s="56">
        <v>8</v>
      </c>
      <c r="Q450" s="59">
        <v>2721</v>
      </c>
      <c r="R450" s="56" t="s">
        <v>4481</v>
      </c>
      <c r="S450" s="56" t="s">
        <v>3501</v>
      </c>
      <c r="T450" t="s">
        <v>2116</v>
      </c>
      <c r="U450">
        <v>30</v>
      </c>
      <c r="V450" s="49">
        <v>3113.99</v>
      </c>
      <c r="W450" t="s">
        <v>2200</v>
      </c>
      <c r="X450">
        <v>32</v>
      </c>
      <c r="Y450">
        <v>2048</v>
      </c>
      <c r="Z450">
        <v>17.3</v>
      </c>
      <c r="AA450" t="s">
        <v>3446</v>
      </c>
      <c r="AB450" s="24" t="s">
        <v>4482</v>
      </c>
      <c r="AC450" s="24" t="s">
        <v>4483</v>
      </c>
      <c r="AD450" s="24" t="s">
        <v>3927</v>
      </c>
      <c r="AE450" s="24" t="s">
        <v>2085</v>
      </c>
      <c r="AF450" s="53" t="s">
        <v>2026</v>
      </c>
      <c r="AG450" s="24" t="s">
        <v>3435</v>
      </c>
      <c r="AH450" s="25">
        <v>3121.99</v>
      </c>
      <c r="AI450" s="24" t="s">
        <v>2087</v>
      </c>
      <c r="AJ450" s="24" t="s">
        <v>2076</v>
      </c>
      <c r="AK450" s="24" t="s">
        <v>2076</v>
      </c>
      <c r="AL450" s="24" t="s">
        <v>2076</v>
      </c>
      <c r="AM450" s="24" t="s">
        <v>2076</v>
      </c>
      <c r="AN450" s="24" t="s">
        <v>2076</v>
      </c>
      <c r="AO450" s="24">
        <v>60</v>
      </c>
      <c r="AP450" s="24" t="s">
        <v>2076</v>
      </c>
      <c r="AQ450" s="24" t="s">
        <v>2076</v>
      </c>
      <c r="AR450" s="24" t="s">
        <v>2076</v>
      </c>
      <c r="AS450" s="24" t="s">
        <v>2076</v>
      </c>
      <c r="AT450" s="24" t="s">
        <v>2076</v>
      </c>
      <c r="AU450" s="24">
        <f>COUNTIF(Offers!$B$14:$B$2024,A450)</f>
        <v>1</v>
      </c>
      <c r="AV450" s="25">
        <f>_xlfn.MINIFS(Offers!$Q$14:$Q$2024,Offers!$B$14:$B$2024,A450)</f>
        <v>2915.99</v>
      </c>
      <c r="AW450" s="24">
        <f>COUNTIFS(Offers!$B$14:$B$2024,A450,Offers!$L$14:$L$2024,"&lt;&gt;New")</f>
        <v>0</v>
      </c>
    </row>
    <row r="451" spans="1:49" ht="15.75" customHeight="1" x14ac:dyDescent="0.35">
      <c r="A451" s="56" t="s">
        <v>4484</v>
      </c>
      <c r="B451" s="56" t="s">
        <v>619</v>
      </c>
      <c r="C451" s="56" t="s">
        <v>7</v>
      </c>
      <c r="D451" s="56" t="s">
        <v>391</v>
      </c>
      <c r="E451" s="57" t="s">
        <v>630</v>
      </c>
      <c r="F451" s="58">
        <v>3212.99</v>
      </c>
      <c r="G451" s="56" t="s">
        <v>4485</v>
      </c>
      <c r="H451" s="56" t="s">
        <v>53</v>
      </c>
      <c r="I451" s="56" t="s">
        <v>3467</v>
      </c>
      <c r="J451" s="56" t="s">
        <v>3629</v>
      </c>
      <c r="K451" s="56" t="s">
        <v>4293</v>
      </c>
      <c r="L451" s="56" t="s">
        <v>3531</v>
      </c>
      <c r="M451" s="56" t="s">
        <v>3532</v>
      </c>
      <c r="N451" s="56" t="s">
        <v>3630</v>
      </c>
      <c r="O451" s="56" t="s">
        <v>3443</v>
      </c>
      <c r="P451" s="56">
        <v>5</v>
      </c>
      <c r="Q451" s="59">
        <v>3219</v>
      </c>
      <c r="R451" s="56" t="s">
        <v>4486</v>
      </c>
      <c r="S451" s="56" t="s">
        <v>3535</v>
      </c>
      <c r="T451" t="s">
        <v>2080</v>
      </c>
      <c r="U451">
        <v>30</v>
      </c>
      <c r="V451" s="49">
        <v>3555.99</v>
      </c>
      <c r="W451" t="s">
        <v>2551</v>
      </c>
      <c r="X451">
        <v>64</v>
      </c>
      <c r="Y451">
        <v>2048</v>
      </c>
      <c r="Z451">
        <v>17.3</v>
      </c>
      <c r="AA451" t="s">
        <v>3446</v>
      </c>
      <c r="AB451" s="24" t="s">
        <v>4487</v>
      </c>
      <c r="AC451" s="24" t="s">
        <v>4488</v>
      </c>
      <c r="AD451" s="24" t="s">
        <v>3660</v>
      </c>
      <c r="AE451" s="24" t="s">
        <v>2085</v>
      </c>
      <c r="AF451" s="54" t="s">
        <v>2027</v>
      </c>
      <c r="AG451" s="24" t="s">
        <v>3435</v>
      </c>
      <c r="AH451" s="25">
        <v>3645.99</v>
      </c>
      <c r="AI451" s="24" t="s">
        <v>2087</v>
      </c>
      <c r="AJ451" s="24" t="s">
        <v>2076</v>
      </c>
      <c r="AK451" s="24" t="s">
        <v>2076</v>
      </c>
      <c r="AL451" s="24" t="s">
        <v>2076</v>
      </c>
      <c r="AM451" s="24" t="s">
        <v>2076</v>
      </c>
      <c r="AN451" s="24" t="s">
        <v>2076</v>
      </c>
      <c r="AO451" s="24">
        <v>240</v>
      </c>
      <c r="AP451" s="24" t="s">
        <v>2076</v>
      </c>
      <c r="AQ451" s="24" t="s">
        <v>2076</v>
      </c>
      <c r="AR451" s="24" t="s">
        <v>2076</v>
      </c>
      <c r="AS451" s="24" t="s">
        <v>2076</v>
      </c>
      <c r="AT451" s="24" t="s">
        <v>2076</v>
      </c>
      <c r="AU451" s="24">
        <f>COUNTIF(Offers!$B$14:$B$2024,A451)</f>
        <v>1</v>
      </c>
      <c r="AV451" s="25">
        <f>_xlfn.MINIFS(Offers!$Q$14:$Q$2024,Offers!$B$14:$B$2024,A451)</f>
        <v>3212.99</v>
      </c>
      <c r="AW451" s="24">
        <f>COUNTIFS(Offers!$B$14:$B$2024,A451,Offers!$L$14:$L$2024,"&lt;&gt;New")</f>
        <v>0</v>
      </c>
    </row>
    <row r="452" spans="1:49" ht="15.75" customHeight="1" x14ac:dyDescent="0.35">
      <c r="A452" s="56" t="s">
        <v>4489</v>
      </c>
      <c r="B452" s="56" t="s">
        <v>619</v>
      </c>
      <c r="C452" s="56" t="s">
        <v>7</v>
      </c>
      <c r="D452" s="56" t="s">
        <v>391</v>
      </c>
      <c r="E452" s="57" t="s">
        <v>631</v>
      </c>
      <c r="F452" s="58">
        <v>3411.99</v>
      </c>
      <c r="G452" s="56" t="s">
        <v>4490</v>
      </c>
      <c r="H452" s="56" t="s">
        <v>3517</v>
      </c>
      <c r="I452" s="56" t="s">
        <v>3710</v>
      </c>
      <c r="J452" s="56" t="s">
        <v>3468</v>
      </c>
      <c r="K452" s="56" t="s">
        <v>3469</v>
      </c>
      <c r="L452" s="56" t="s">
        <v>3521</v>
      </c>
      <c r="M452" s="56" t="s">
        <v>3441</v>
      </c>
      <c r="N452" s="56" t="s">
        <v>3771</v>
      </c>
      <c r="O452" s="56" t="s">
        <v>3459</v>
      </c>
      <c r="P452" s="56">
        <v>9</v>
      </c>
      <c r="Q452" s="59">
        <v>2636</v>
      </c>
      <c r="R452" s="56" t="s">
        <v>4491</v>
      </c>
      <c r="S452" s="56" t="s">
        <v>3524</v>
      </c>
      <c r="T452" t="s">
        <v>2080</v>
      </c>
      <c r="U452">
        <v>30</v>
      </c>
      <c r="V452" s="49">
        <v>3771.99</v>
      </c>
      <c r="W452" t="s">
        <v>2144</v>
      </c>
      <c r="X452">
        <v>64</v>
      </c>
      <c r="Y452">
        <v>2048</v>
      </c>
      <c r="Z452">
        <v>16</v>
      </c>
      <c r="AA452" t="s">
        <v>3431</v>
      </c>
      <c r="AB452" s="24" t="s">
        <v>4492</v>
      </c>
      <c r="AC452" s="24" t="s">
        <v>4493</v>
      </c>
      <c r="AD452" s="24" t="s">
        <v>3835</v>
      </c>
      <c r="AE452" s="24" t="s">
        <v>2105</v>
      </c>
      <c r="AF452" s="54" t="s">
        <v>2027</v>
      </c>
      <c r="AG452" s="24" t="s">
        <v>3435</v>
      </c>
      <c r="AH452" s="25">
        <v>3820.99</v>
      </c>
      <c r="AI452" s="24" t="s">
        <v>2087</v>
      </c>
      <c r="AJ452" s="24" t="s">
        <v>2076</v>
      </c>
      <c r="AK452" s="24" t="s">
        <v>2076</v>
      </c>
      <c r="AL452" s="24" t="s">
        <v>2076</v>
      </c>
      <c r="AM452" s="24" t="s">
        <v>2076</v>
      </c>
      <c r="AN452" s="24" t="s">
        <v>2076</v>
      </c>
      <c r="AO452" s="24">
        <v>60</v>
      </c>
      <c r="AP452" s="24" t="s">
        <v>2076</v>
      </c>
      <c r="AQ452" s="24" t="s">
        <v>2076</v>
      </c>
      <c r="AR452" s="24" t="s">
        <v>2076</v>
      </c>
      <c r="AS452" s="24" t="s">
        <v>2076</v>
      </c>
      <c r="AT452" s="24" t="s">
        <v>2076</v>
      </c>
      <c r="AU452" s="24">
        <f>COUNTIF(Offers!$B$14:$B$2024,A452)</f>
        <v>1</v>
      </c>
      <c r="AV452" s="25">
        <f>_xlfn.MINIFS(Offers!$Q$14:$Q$2024,Offers!$B$14:$B$2024,A452)</f>
        <v>3411.99</v>
      </c>
      <c r="AW452" s="24">
        <f>COUNTIFS(Offers!$B$14:$B$2024,A452,Offers!$L$14:$L$2024,"&lt;&gt;New")</f>
        <v>0</v>
      </c>
    </row>
    <row r="453" spans="1:49" ht="15.75" customHeight="1" x14ac:dyDescent="0.35">
      <c r="A453" s="56" t="s">
        <v>4494</v>
      </c>
      <c r="B453" s="56" t="s">
        <v>632</v>
      </c>
      <c r="C453" s="56" t="s">
        <v>7</v>
      </c>
      <c r="D453" s="56" t="s">
        <v>391</v>
      </c>
      <c r="E453" s="57" t="s">
        <v>634</v>
      </c>
      <c r="F453" s="58">
        <v>288.99</v>
      </c>
      <c r="G453" s="56" t="s">
        <v>4495</v>
      </c>
      <c r="H453" s="56" t="s">
        <v>53</v>
      </c>
      <c r="I453" s="56" t="s">
        <v>3596</v>
      </c>
      <c r="J453" s="56" t="s">
        <v>3671</v>
      </c>
      <c r="K453" s="56" t="s">
        <v>3672</v>
      </c>
      <c r="L453" s="56" t="s">
        <v>3784</v>
      </c>
      <c r="M453" s="56" t="s">
        <v>3426</v>
      </c>
      <c r="N453" s="56" t="s">
        <v>3427</v>
      </c>
      <c r="O453" s="56" t="s">
        <v>3443</v>
      </c>
      <c r="P453" s="56">
        <v>8</v>
      </c>
      <c r="Q453" s="59">
        <v>1850</v>
      </c>
      <c r="R453" s="56" t="s">
        <v>4496</v>
      </c>
      <c r="S453" s="56" t="s">
        <v>3445</v>
      </c>
      <c r="T453" t="s">
        <v>2116</v>
      </c>
      <c r="U453">
        <v>45</v>
      </c>
      <c r="V453" s="49">
        <v>305.99</v>
      </c>
      <c r="W453" t="s">
        <v>2409</v>
      </c>
      <c r="X453">
        <v>8</v>
      </c>
      <c r="Y453">
        <v>256</v>
      </c>
      <c r="Z453">
        <v>15.6</v>
      </c>
      <c r="AA453" t="s">
        <v>3446</v>
      </c>
      <c r="AB453" s="24" t="s">
        <v>4497</v>
      </c>
      <c r="AC453" s="24" t="s">
        <v>4498</v>
      </c>
      <c r="AD453" s="24" t="s">
        <v>4405</v>
      </c>
      <c r="AE453" s="24" t="s">
        <v>2085</v>
      </c>
      <c r="AF453" s="50" t="s">
        <v>2022</v>
      </c>
      <c r="AG453" s="24" t="s">
        <v>3435</v>
      </c>
      <c r="AH453" s="25">
        <v>319.99</v>
      </c>
      <c r="AI453" s="24" t="s">
        <v>2087</v>
      </c>
      <c r="AJ453" s="24" t="s">
        <v>2076</v>
      </c>
      <c r="AK453" s="24" t="s">
        <v>2076</v>
      </c>
      <c r="AL453" s="24" t="s">
        <v>2076</v>
      </c>
      <c r="AM453" s="24" t="s">
        <v>2076</v>
      </c>
      <c r="AN453" s="24" t="s">
        <v>2076</v>
      </c>
      <c r="AO453" s="24">
        <v>60</v>
      </c>
      <c r="AP453" s="24" t="s">
        <v>2076</v>
      </c>
      <c r="AQ453" s="24" t="s">
        <v>2076</v>
      </c>
      <c r="AR453" s="24" t="s">
        <v>2076</v>
      </c>
      <c r="AS453" s="24" t="s">
        <v>2076</v>
      </c>
      <c r="AT453" s="24" t="s">
        <v>2076</v>
      </c>
      <c r="AU453" s="24">
        <f>COUNTIF(Offers!$B$14:$B$2024,A453)</f>
        <v>1</v>
      </c>
      <c r="AV453" s="25">
        <f>_xlfn.MINIFS(Offers!$Q$14:$Q$2024,Offers!$B$14:$B$2024,A453)</f>
        <v>288.99</v>
      </c>
      <c r="AW453" s="24">
        <f>COUNTIFS(Offers!$B$14:$B$2024,A453,Offers!$L$14:$L$2024,"&lt;&gt;New")</f>
        <v>0</v>
      </c>
    </row>
    <row r="454" spans="1:49" ht="15.75" customHeight="1" x14ac:dyDescent="0.35">
      <c r="A454" s="56" t="s">
        <v>4499</v>
      </c>
      <c r="B454" s="56" t="s">
        <v>632</v>
      </c>
      <c r="C454" s="56" t="s">
        <v>7</v>
      </c>
      <c r="D454" s="56" t="s">
        <v>391</v>
      </c>
      <c r="E454" s="57" t="s">
        <v>635</v>
      </c>
      <c r="F454" s="58">
        <v>344.99</v>
      </c>
      <c r="G454" s="56" t="s">
        <v>4500</v>
      </c>
      <c r="H454" s="56" t="s">
        <v>53</v>
      </c>
      <c r="I454" s="56" t="s">
        <v>3438</v>
      </c>
      <c r="J454" s="56" t="s">
        <v>4248</v>
      </c>
      <c r="K454" s="56" t="s">
        <v>3672</v>
      </c>
      <c r="L454" s="56" t="s">
        <v>3425</v>
      </c>
      <c r="M454" s="56" t="s">
        <v>3426</v>
      </c>
      <c r="N454" s="56" t="s">
        <v>3427</v>
      </c>
      <c r="O454" s="56" t="s">
        <v>3428</v>
      </c>
      <c r="P454" s="56">
        <v>10</v>
      </c>
      <c r="Q454" s="59">
        <v>1482</v>
      </c>
      <c r="R454" s="56" t="s">
        <v>4501</v>
      </c>
      <c r="S454" s="56" t="s">
        <v>3430</v>
      </c>
      <c r="T454" t="s">
        <v>2080</v>
      </c>
      <c r="U454">
        <v>45</v>
      </c>
      <c r="V454" s="49">
        <v>386.99</v>
      </c>
      <c r="W454" t="s">
        <v>2655</v>
      </c>
      <c r="X454">
        <v>4</v>
      </c>
      <c r="Y454">
        <v>128</v>
      </c>
      <c r="Z454">
        <v>14</v>
      </c>
      <c r="AA454" t="s">
        <v>3446</v>
      </c>
      <c r="AB454" s="24" t="s">
        <v>4502</v>
      </c>
      <c r="AC454" s="24" t="s">
        <v>4503</v>
      </c>
      <c r="AD454" s="24" t="s">
        <v>4504</v>
      </c>
      <c r="AE454" s="24" t="s">
        <v>2085</v>
      </c>
      <c r="AF454" s="50" t="s">
        <v>2022</v>
      </c>
      <c r="AG454" s="24" t="s">
        <v>3435</v>
      </c>
      <c r="AH454" s="25">
        <v>387.99</v>
      </c>
      <c r="AI454" s="24" t="s">
        <v>2087</v>
      </c>
      <c r="AJ454" s="24" t="s">
        <v>2076</v>
      </c>
      <c r="AK454" s="24" t="s">
        <v>2076</v>
      </c>
      <c r="AL454" s="24" t="s">
        <v>2076</v>
      </c>
      <c r="AM454" s="24" t="s">
        <v>2076</v>
      </c>
      <c r="AN454" s="24" t="s">
        <v>2076</v>
      </c>
      <c r="AO454" s="24">
        <v>60</v>
      </c>
      <c r="AP454" s="24" t="s">
        <v>2076</v>
      </c>
      <c r="AQ454" s="24" t="s">
        <v>2076</v>
      </c>
      <c r="AR454" s="24" t="s">
        <v>2076</v>
      </c>
      <c r="AS454" s="24" t="s">
        <v>2076</v>
      </c>
      <c r="AT454" s="24" t="s">
        <v>2076</v>
      </c>
      <c r="AU454" s="24">
        <f>COUNTIF(Offers!$B$14:$B$2024,A454)</f>
        <v>1</v>
      </c>
      <c r="AV454" s="25">
        <f>_xlfn.MINIFS(Offers!$Q$14:$Q$2024,Offers!$B$14:$B$2024,A454)</f>
        <v>344.99</v>
      </c>
      <c r="AW454" s="24">
        <f>COUNTIFS(Offers!$B$14:$B$2024,A454,Offers!$L$14:$L$2024,"&lt;&gt;New")</f>
        <v>0</v>
      </c>
    </row>
    <row r="455" spans="1:49" ht="15.75" customHeight="1" x14ac:dyDescent="0.35">
      <c r="A455" s="56" t="s">
        <v>4505</v>
      </c>
      <c r="B455" s="56" t="s">
        <v>632</v>
      </c>
      <c r="C455" s="56" t="s">
        <v>7</v>
      </c>
      <c r="D455" s="56" t="s">
        <v>391</v>
      </c>
      <c r="E455" s="57" t="s">
        <v>636</v>
      </c>
      <c r="F455" s="58">
        <v>408.99</v>
      </c>
      <c r="G455" s="56" t="s">
        <v>4506</v>
      </c>
      <c r="H455" s="56" t="s">
        <v>53</v>
      </c>
      <c r="I455" s="56" t="s">
        <v>3467</v>
      </c>
      <c r="J455" s="56" t="s">
        <v>3671</v>
      </c>
      <c r="K455" s="56" t="s">
        <v>3672</v>
      </c>
      <c r="L455" s="56" t="s">
        <v>3425</v>
      </c>
      <c r="M455" s="56" t="s">
        <v>3441</v>
      </c>
      <c r="N455" s="56" t="s">
        <v>3427</v>
      </c>
      <c r="O455" s="56" t="s">
        <v>3443</v>
      </c>
      <c r="P455" s="56">
        <v>12</v>
      </c>
      <c r="Q455" s="59">
        <v>1502</v>
      </c>
      <c r="R455" s="56" t="s">
        <v>4507</v>
      </c>
      <c r="S455" s="56" t="s">
        <v>3552</v>
      </c>
      <c r="T455" t="s">
        <v>2080</v>
      </c>
      <c r="U455">
        <v>45</v>
      </c>
      <c r="V455" s="49">
        <v>469.99</v>
      </c>
      <c r="W455" t="s">
        <v>2101</v>
      </c>
      <c r="X455">
        <v>8</v>
      </c>
      <c r="Y455">
        <v>256</v>
      </c>
      <c r="Z455">
        <v>14</v>
      </c>
      <c r="AA455" t="s">
        <v>3446</v>
      </c>
      <c r="AB455" s="24" t="s">
        <v>4508</v>
      </c>
      <c r="AC455" s="24" t="s">
        <v>4509</v>
      </c>
      <c r="AD455" s="24" t="s">
        <v>4053</v>
      </c>
      <c r="AE455" s="24" t="s">
        <v>2085</v>
      </c>
      <c r="AF455" s="55" t="s">
        <v>2023</v>
      </c>
      <c r="AG455" s="24" t="s">
        <v>3435</v>
      </c>
      <c r="AH455" s="25">
        <v>493.99</v>
      </c>
      <c r="AI455" s="24" t="s">
        <v>2087</v>
      </c>
      <c r="AJ455" s="24" t="s">
        <v>2076</v>
      </c>
      <c r="AK455" s="24" t="s">
        <v>2076</v>
      </c>
      <c r="AL455" s="24" t="s">
        <v>2076</v>
      </c>
      <c r="AM455" s="24" t="s">
        <v>2076</v>
      </c>
      <c r="AN455" s="24" t="s">
        <v>2076</v>
      </c>
      <c r="AO455" s="24">
        <v>60</v>
      </c>
      <c r="AP455" s="24" t="s">
        <v>2076</v>
      </c>
      <c r="AQ455" s="24" t="s">
        <v>2076</v>
      </c>
      <c r="AR455" s="24" t="s">
        <v>2076</v>
      </c>
      <c r="AS455" s="24" t="s">
        <v>2076</v>
      </c>
      <c r="AT455" s="24" t="s">
        <v>2076</v>
      </c>
      <c r="AU455" s="24">
        <f>COUNTIF(Offers!$B$14:$B$2024,A455)</f>
        <v>1</v>
      </c>
      <c r="AV455" s="25">
        <f>_xlfn.MINIFS(Offers!$Q$14:$Q$2024,Offers!$B$14:$B$2024,A455)</f>
        <v>408.99</v>
      </c>
      <c r="AW455" s="24">
        <f>COUNTIFS(Offers!$B$14:$B$2024,A455,Offers!$L$14:$L$2024,"&lt;&gt;New")</f>
        <v>0</v>
      </c>
    </row>
    <row r="456" spans="1:49" ht="15.75" customHeight="1" x14ac:dyDescent="0.35">
      <c r="A456" s="56" t="s">
        <v>4510</v>
      </c>
      <c r="B456" s="56" t="s">
        <v>632</v>
      </c>
      <c r="C456" s="56" t="s">
        <v>7</v>
      </c>
      <c r="D456" s="56" t="s">
        <v>391</v>
      </c>
      <c r="E456" s="57" t="s">
        <v>637</v>
      </c>
      <c r="F456" s="58">
        <v>1047.99</v>
      </c>
      <c r="G456" s="56" t="s">
        <v>4511</v>
      </c>
      <c r="H456" s="56" t="s">
        <v>3452</v>
      </c>
      <c r="I456" s="56" t="s">
        <v>3923</v>
      </c>
      <c r="J456" s="56" t="s">
        <v>3439</v>
      </c>
      <c r="K456" s="56" t="s">
        <v>3440</v>
      </c>
      <c r="L456" s="56" t="s">
        <v>3456</v>
      </c>
      <c r="M456" s="56" t="s">
        <v>3457</v>
      </c>
      <c r="N456" s="56" t="s">
        <v>3427</v>
      </c>
      <c r="O456" s="56" t="s">
        <v>3459</v>
      </c>
      <c r="P456" s="56">
        <v>12</v>
      </c>
      <c r="Q456" s="59">
        <v>1167</v>
      </c>
      <c r="R456" s="56" t="s">
        <v>4512</v>
      </c>
      <c r="S456" s="56" t="s">
        <v>3461</v>
      </c>
      <c r="T456" t="s">
        <v>2080</v>
      </c>
      <c r="U456">
        <v>45</v>
      </c>
      <c r="V456" s="49">
        <v>1151.99</v>
      </c>
      <c r="W456" t="s">
        <v>2551</v>
      </c>
      <c r="X456">
        <v>16</v>
      </c>
      <c r="Y456">
        <v>1024</v>
      </c>
      <c r="Z456">
        <v>14</v>
      </c>
      <c r="AA456" t="s">
        <v>3446</v>
      </c>
      <c r="AB456" s="24" t="s">
        <v>4513</v>
      </c>
      <c r="AC456" s="24" t="s">
        <v>4514</v>
      </c>
      <c r="AD456" s="24" t="s">
        <v>3562</v>
      </c>
      <c r="AE456" s="24" t="s">
        <v>2085</v>
      </c>
      <c r="AF456" s="52" t="s">
        <v>2024</v>
      </c>
      <c r="AG456" s="24" t="s">
        <v>3435</v>
      </c>
      <c r="AH456" s="25">
        <v>1203.99</v>
      </c>
      <c r="AI456" s="24" t="s">
        <v>2087</v>
      </c>
      <c r="AJ456" s="24" t="s">
        <v>2076</v>
      </c>
      <c r="AK456" s="24" t="s">
        <v>2076</v>
      </c>
      <c r="AL456" s="24" t="s">
        <v>2076</v>
      </c>
      <c r="AM456" s="24" t="s">
        <v>2076</v>
      </c>
      <c r="AN456" s="24" t="s">
        <v>2076</v>
      </c>
      <c r="AO456" s="24">
        <v>60</v>
      </c>
      <c r="AP456" s="24" t="s">
        <v>2076</v>
      </c>
      <c r="AQ456" s="24" t="s">
        <v>2076</v>
      </c>
      <c r="AR456" s="24" t="s">
        <v>2076</v>
      </c>
      <c r="AS456" s="24" t="s">
        <v>2076</v>
      </c>
      <c r="AT456" s="24" t="s">
        <v>2076</v>
      </c>
      <c r="AU456" s="24">
        <f>COUNTIF(Offers!$B$14:$B$2024,A456)</f>
        <v>1</v>
      </c>
      <c r="AV456" s="25">
        <f>_xlfn.MINIFS(Offers!$Q$14:$Q$2024,Offers!$B$14:$B$2024,A456)</f>
        <v>1047.99</v>
      </c>
      <c r="AW456" s="24">
        <f>COUNTIFS(Offers!$B$14:$B$2024,A456,Offers!$L$14:$L$2024,"&lt;&gt;New")</f>
        <v>0</v>
      </c>
    </row>
    <row r="457" spans="1:49" ht="15.75" customHeight="1" x14ac:dyDescent="0.35">
      <c r="A457" s="56" t="s">
        <v>4515</v>
      </c>
      <c r="B457" s="56" t="s">
        <v>632</v>
      </c>
      <c r="C457" s="56" t="s">
        <v>7</v>
      </c>
      <c r="D457" s="56" t="s">
        <v>391</v>
      </c>
      <c r="E457" s="57" t="s">
        <v>638</v>
      </c>
      <c r="F457" s="58">
        <v>1082.99</v>
      </c>
      <c r="G457" s="56" t="s">
        <v>4516</v>
      </c>
      <c r="H457" s="56" t="s">
        <v>53</v>
      </c>
      <c r="I457" s="56" t="s">
        <v>3596</v>
      </c>
      <c r="J457" s="56" t="s">
        <v>3587</v>
      </c>
      <c r="K457" s="56" t="s">
        <v>3588</v>
      </c>
      <c r="L457" s="56" t="s">
        <v>3425</v>
      </c>
      <c r="M457" s="56" t="s">
        <v>3457</v>
      </c>
      <c r="N457" s="56" t="s">
        <v>3589</v>
      </c>
      <c r="O457" s="56" t="s">
        <v>3443</v>
      </c>
      <c r="P457" s="56">
        <v>13</v>
      </c>
      <c r="Q457" s="59">
        <v>1258</v>
      </c>
      <c r="R457" s="56" t="s">
        <v>4517</v>
      </c>
      <c r="S457" s="56" t="s">
        <v>3482</v>
      </c>
      <c r="T457" t="s">
        <v>2080</v>
      </c>
      <c r="U457">
        <v>45</v>
      </c>
      <c r="V457" s="49">
        <v>1223.99</v>
      </c>
      <c r="W457" t="s">
        <v>2298</v>
      </c>
      <c r="X457">
        <v>16</v>
      </c>
      <c r="Y457">
        <v>1024</v>
      </c>
      <c r="Z457">
        <v>13.3</v>
      </c>
      <c r="AA457" t="s">
        <v>3446</v>
      </c>
      <c r="AB457" s="24" t="s">
        <v>4518</v>
      </c>
      <c r="AC457" s="24" t="s">
        <v>4519</v>
      </c>
      <c r="AD457" s="24" t="s">
        <v>3697</v>
      </c>
      <c r="AE457" s="24" t="s">
        <v>2085</v>
      </c>
      <c r="AF457" s="51" t="s">
        <v>2025</v>
      </c>
      <c r="AG457" s="24" t="s">
        <v>3435</v>
      </c>
      <c r="AH457" s="25">
        <v>1223.99</v>
      </c>
      <c r="AI457" s="24" t="s">
        <v>2087</v>
      </c>
      <c r="AJ457" s="24" t="s">
        <v>2076</v>
      </c>
      <c r="AK457" s="24" t="s">
        <v>2076</v>
      </c>
      <c r="AL457" s="24" t="s">
        <v>2076</v>
      </c>
      <c r="AM457" s="24" t="s">
        <v>2076</v>
      </c>
      <c r="AN457" s="24" t="s">
        <v>2076</v>
      </c>
      <c r="AO457" s="24">
        <v>60</v>
      </c>
      <c r="AP457" s="24" t="s">
        <v>2076</v>
      </c>
      <c r="AQ457" s="24" t="s">
        <v>2076</v>
      </c>
      <c r="AR457" s="24" t="s">
        <v>2076</v>
      </c>
      <c r="AS457" s="24" t="s">
        <v>2076</v>
      </c>
      <c r="AT457" s="24" t="s">
        <v>2076</v>
      </c>
      <c r="AU457" s="24">
        <f>COUNTIF(Offers!$B$14:$B$2024,A457)</f>
        <v>1</v>
      </c>
      <c r="AV457" s="25">
        <f>_xlfn.MINIFS(Offers!$Q$14:$Q$2024,Offers!$B$14:$B$2024,A457)</f>
        <v>1082.99</v>
      </c>
      <c r="AW457" s="24">
        <f>COUNTIFS(Offers!$B$14:$B$2024,A457,Offers!$L$14:$L$2024,"&lt;&gt;New")</f>
        <v>0</v>
      </c>
    </row>
    <row r="458" spans="1:49" ht="15.75" customHeight="1" x14ac:dyDescent="0.35">
      <c r="A458" s="56" t="s">
        <v>4520</v>
      </c>
      <c r="B458" s="56" t="s">
        <v>632</v>
      </c>
      <c r="C458" s="56" t="s">
        <v>7</v>
      </c>
      <c r="D458" s="56" t="s">
        <v>391</v>
      </c>
      <c r="E458" s="57" t="s">
        <v>639</v>
      </c>
      <c r="F458" s="58">
        <v>1457.99</v>
      </c>
      <c r="G458" s="56" t="s">
        <v>4521</v>
      </c>
      <c r="H458" s="56" t="s">
        <v>53</v>
      </c>
      <c r="I458" s="56" t="s">
        <v>3596</v>
      </c>
      <c r="J458" s="56" t="s">
        <v>3454</v>
      </c>
      <c r="K458" s="56" t="s">
        <v>3455</v>
      </c>
      <c r="L458" s="56" t="s">
        <v>3425</v>
      </c>
      <c r="M458" s="56" t="s">
        <v>3457</v>
      </c>
      <c r="N458" s="56" t="s">
        <v>3458</v>
      </c>
      <c r="O458" s="56" t="s">
        <v>3443</v>
      </c>
      <c r="P458" s="56">
        <v>11</v>
      </c>
      <c r="Q458" s="59">
        <v>1689</v>
      </c>
      <c r="R458" s="56" t="s">
        <v>4522</v>
      </c>
      <c r="S458" s="56" t="s">
        <v>3566</v>
      </c>
      <c r="T458" t="s">
        <v>2080</v>
      </c>
      <c r="U458">
        <v>45</v>
      </c>
      <c r="V458" s="49">
        <v>1642.99</v>
      </c>
      <c r="W458" t="s">
        <v>2350</v>
      </c>
      <c r="X458">
        <v>16</v>
      </c>
      <c r="Y458">
        <v>1024</v>
      </c>
      <c r="Z458">
        <v>15.6</v>
      </c>
      <c r="AA458" t="s">
        <v>3446</v>
      </c>
      <c r="AB458" s="24" t="s">
        <v>4497</v>
      </c>
      <c r="AC458" s="24" t="s">
        <v>4523</v>
      </c>
      <c r="AD458" s="24" t="s">
        <v>3476</v>
      </c>
      <c r="AE458" s="24" t="s">
        <v>2085</v>
      </c>
      <c r="AF458" s="51" t="s">
        <v>2025</v>
      </c>
      <c r="AG458" s="24" t="s">
        <v>3435</v>
      </c>
      <c r="AH458" s="25">
        <v>1730.99</v>
      </c>
      <c r="AI458" s="24" t="s">
        <v>2087</v>
      </c>
      <c r="AJ458" s="24" t="s">
        <v>2076</v>
      </c>
      <c r="AK458" s="24" t="s">
        <v>2076</v>
      </c>
      <c r="AL458" s="24" t="s">
        <v>2076</v>
      </c>
      <c r="AM458" s="24" t="s">
        <v>2076</v>
      </c>
      <c r="AN458" s="24" t="s">
        <v>2076</v>
      </c>
      <c r="AO458" s="24">
        <v>60</v>
      </c>
      <c r="AP458" s="24" t="s">
        <v>2076</v>
      </c>
      <c r="AQ458" s="24" t="s">
        <v>2076</v>
      </c>
      <c r="AR458" s="24" t="s">
        <v>2076</v>
      </c>
      <c r="AS458" s="24" t="s">
        <v>2076</v>
      </c>
      <c r="AT458" s="24" t="s">
        <v>2076</v>
      </c>
      <c r="AU458" s="24">
        <f>COUNTIF(Offers!$B$14:$B$2024,A458)</f>
        <v>1</v>
      </c>
      <c r="AV458" s="25">
        <f>_xlfn.MINIFS(Offers!$Q$14:$Q$2024,Offers!$B$14:$B$2024,A458)</f>
        <v>1457.99</v>
      </c>
      <c r="AW458" s="24">
        <f>COUNTIFS(Offers!$B$14:$B$2024,A458,Offers!$L$14:$L$2024,"&lt;&gt;New")</f>
        <v>0</v>
      </c>
    </row>
    <row r="459" spans="1:49" ht="15.75" customHeight="1" x14ac:dyDescent="0.35">
      <c r="A459" s="56" t="s">
        <v>4524</v>
      </c>
      <c r="B459" s="56" t="s">
        <v>632</v>
      </c>
      <c r="C459" s="56" t="s">
        <v>7</v>
      </c>
      <c r="D459" s="56" t="s">
        <v>391</v>
      </c>
      <c r="E459" s="57" t="s">
        <v>640</v>
      </c>
      <c r="F459" s="58">
        <v>1903.99</v>
      </c>
      <c r="G459" s="56" t="s">
        <v>4525</v>
      </c>
      <c r="H459" s="56" t="s">
        <v>53</v>
      </c>
      <c r="I459" s="56" t="s">
        <v>3596</v>
      </c>
      <c r="J459" s="56" t="s">
        <v>3488</v>
      </c>
      <c r="K459" s="56" t="s">
        <v>3597</v>
      </c>
      <c r="L459" s="56" t="s">
        <v>3598</v>
      </c>
      <c r="M459" s="56" t="s">
        <v>3532</v>
      </c>
      <c r="N459" s="56" t="s">
        <v>3533</v>
      </c>
      <c r="O459" s="56" t="s">
        <v>3443</v>
      </c>
      <c r="P459" s="56">
        <v>6</v>
      </c>
      <c r="Q459" s="59">
        <v>3339</v>
      </c>
      <c r="R459" s="56" t="s">
        <v>4526</v>
      </c>
      <c r="S459" s="56" t="s">
        <v>3535</v>
      </c>
      <c r="T459" t="s">
        <v>2080</v>
      </c>
      <c r="U459">
        <v>45</v>
      </c>
      <c r="V459" s="49">
        <v>2020.99</v>
      </c>
      <c r="W459" t="s">
        <v>2081</v>
      </c>
      <c r="X459">
        <v>32</v>
      </c>
      <c r="Y459">
        <v>1024</v>
      </c>
      <c r="Z459">
        <v>17.3</v>
      </c>
      <c r="AA459" t="s">
        <v>3446</v>
      </c>
      <c r="AB459" s="24" t="s">
        <v>4508</v>
      </c>
      <c r="AC459" s="24" t="s">
        <v>4527</v>
      </c>
      <c r="AD459" s="24" t="s">
        <v>3634</v>
      </c>
      <c r="AE459" s="24" t="s">
        <v>2105</v>
      </c>
      <c r="AF459" s="51" t="s">
        <v>2025</v>
      </c>
      <c r="AG459" s="24" t="s">
        <v>3435</v>
      </c>
      <c r="AH459" s="25">
        <v>2096.9899999999998</v>
      </c>
      <c r="AI459" s="24" t="s">
        <v>2087</v>
      </c>
      <c r="AJ459" s="24" t="s">
        <v>2076</v>
      </c>
      <c r="AK459" s="24" t="s">
        <v>2076</v>
      </c>
      <c r="AL459" s="24" t="s">
        <v>2076</v>
      </c>
      <c r="AM459" s="24" t="s">
        <v>2076</v>
      </c>
      <c r="AN459" s="24" t="s">
        <v>2076</v>
      </c>
      <c r="AO459" s="24">
        <v>240</v>
      </c>
      <c r="AP459" s="24" t="s">
        <v>2076</v>
      </c>
      <c r="AQ459" s="24" t="s">
        <v>2076</v>
      </c>
      <c r="AR459" s="24" t="s">
        <v>2076</v>
      </c>
      <c r="AS459" s="24" t="s">
        <v>2076</v>
      </c>
      <c r="AT459" s="24" t="s">
        <v>2076</v>
      </c>
      <c r="AU459" s="24">
        <f>COUNTIF(Offers!$B$14:$B$2024,A459)</f>
        <v>1</v>
      </c>
      <c r="AV459" s="25">
        <f>_xlfn.MINIFS(Offers!$Q$14:$Q$2024,Offers!$B$14:$B$2024,A459)</f>
        <v>1903.99</v>
      </c>
      <c r="AW459" s="24">
        <f>COUNTIFS(Offers!$B$14:$B$2024,A459,Offers!$L$14:$L$2024,"&lt;&gt;New")</f>
        <v>0</v>
      </c>
    </row>
    <row r="460" spans="1:49" ht="15.75" customHeight="1" x14ac:dyDescent="0.35">
      <c r="A460" s="56" t="s">
        <v>4528</v>
      </c>
      <c r="B460" s="56" t="s">
        <v>632</v>
      </c>
      <c r="C460" s="56" t="s">
        <v>7</v>
      </c>
      <c r="D460" s="56" t="s">
        <v>391</v>
      </c>
      <c r="E460" s="57" t="s">
        <v>641</v>
      </c>
      <c r="F460" s="58">
        <v>2026.99</v>
      </c>
      <c r="G460" s="56" t="s">
        <v>4529</v>
      </c>
      <c r="H460" s="56" t="s">
        <v>53</v>
      </c>
      <c r="I460" s="56" t="s">
        <v>3438</v>
      </c>
      <c r="J460" s="56" t="s">
        <v>3488</v>
      </c>
      <c r="K460" s="56" t="s">
        <v>3597</v>
      </c>
      <c r="L460" s="56" t="s">
        <v>3598</v>
      </c>
      <c r="M460" s="56" t="s">
        <v>3532</v>
      </c>
      <c r="N460" s="56" t="s">
        <v>3533</v>
      </c>
      <c r="O460" s="56" t="s">
        <v>3443</v>
      </c>
      <c r="P460" s="56">
        <v>7</v>
      </c>
      <c r="Q460" s="59">
        <v>2246</v>
      </c>
      <c r="R460" s="56" t="s">
        <v>4530</v>
      </c>
      <c r="S460" s="56" t="s">
        <v>3600</v>
      </c>
      <c r="T460" t="s">
        <v>2080</v>
      </c>
      <c r="U460">
        <v>45</v>
      </c>
      <c r="V460" s="49">
        <v>2142.9899999999998</v>
      </c>
      <c r="W460" t="s">
        <v>2700</v>
      </c>
      <c r="X460">
        <v>32</v>
      </c>
      <c r="Y460">
        <v>2048</v>
      </c>
      <c r="Z460">
        <v>15.6</v>
      </c>
      <c r="AA460" t="s">
        <v>3446</v>
      </c>
      <c r="AB460" s="24" t="s">
        <v>4531</v>
      </c>
      <c r="AC460" s="24" t="s">
        <v>4532</v>
      </c>
      <c r="AD460" s="24" t="s">
        <v>3593</v>
      </c>
      <c r="AE460" s="24" t="s">
        <v>2105</v>
      </c>
      <c r="AF460" s="51" t="s">
        <v>2025</v>
      </c>
      <c r="AG460" s="24" t="s">
        <v>3435</v>
      </c>
      <c r="AH460" s="25">
        <v>2142.9899999999998</v>
      </c>
      <c r="AI460" s="24" t="s">
        <v>2087</v>
      </c>
      <c r="AJ460" s="24" t="s">
        <v>2076</v>
      </c>
      <c r="AK460" s="24" t="s">
        <v>2076</v>
      </c>
      <c r="AL460" s="24" t="s">
        <v>2076</v>
      </c>
      <c r="AM460" s="24" t="s">
        <v>2076</v>
      </c>
      <c r="AN460" s="24" t="s">
        <v>2076</v>
      </c>
      <c r="AO460" s="24">
        <v>240</v>
      </c>
      <c r="AP460" s="24" t="s">
        <v>2076</v>
      </c>
      <c r="AQ460" s="24" t="s">
        <v>2076</v>
      </c>
      <c r="AR460" s="24" t="s">
        <v>2076</v>
      </c>
      <c r="AS460" s="24" t="s">
        <v>2076</v>
      </c>
      <c r="AT460" s="24" t="s">
        <v>2076</v>
      </c>
      <c r="AU460" s="24">
        <f>COUNTIF(Offers!$B$14:$B$2024,A460)</f>
        <v>1</v>
      </c>
      <c r="AV460" s="25">
        <f>_xlfn.MINIFS(Offers!$Q$14:$Q$2024,Offers!$B$14:$B$2024,A460)</f>
        <v>2026.99</v>
      </c>
      <c r="AW460" s="24">
        <f>COUNTIFS(Offers!$B$14:$B$2024,A460,Offers!$L$14:$L$2024,"&lt;&gt;New")</f>
        <v>0</v>
      </c>
    </row>
    <row r="461" spans="1:49" ht="15.75" customHeight="1" x14ac:dyDescent="0.35">
      <c r="A461" s="56" t="s">
        <v>4533</v>
      </c>
      <c r="B461" s="56" t="s">
        <v>632</v>
      </c>
      <c r="C461" s="56" t="s">
        <v>7</v>
      </c>
      <c r="D461" s="56" t="s">
        <v>391</v>
      </c>
      <c r="E461" s="57" t="s">
        <v>642</v>
      </c>
      <c r="F461" s="58">
        <v>3235.99</v>
      </c>
      <c r="G461" s="56" t="s">
        <v>4534</v>
      </c>
      <c r="H461" s="56" t="s">
        <v>1345</v>
      </c>
      <c r="I461" s="56" t="s">
        <v>3596</v>
      </c>
      <c r="J461" s="56" t="s">
        <v>3572</v>
      </c>
      <c r="K461" s="56" t="s">
        <v>3530</v>
      </c>
      <c r="L461" s="56" t="s">
        <v>3945</v>
      </c>
      <c r="M461" s="56" t="s">
        <v>3664</v>
      </c>
      <c r="N461" s="56" t="s">
        <v>3458</v>
      </c>
      <c r="O461" s="56" t="s">
        <v>3443</v>
      </c>
      <c r="P461" s="56">
        <v>8</v>
      </c>
      <c r="Q461" s="59">
        <v>1968</v>
      </c>
      <c r="R461" s="56" t="s">
        <v>4535</v>
      </c>
      <c r="S461" s="56" t="s">
        <v>3493</v>
      </c>
      <c r="T461" t="s">
        <v>2080</v>
      </c>
      <c r="U461">
        <v>45</v>
      </c>
      <c r="V461" s="49">
        <v>3368.99</v>
      </c>
      <c r="W461" t="s">
        <v>2304</v>
      </c>
      <c r="X461">
        <v>64</v>
      </c>
      <c r="Y461">
        <v>2048</v>
      </c>
      <c r="Z461">
        <v>16</v>
      </c>
      <c r="AA461" t="s">
        <v>3446</v>
      </c>
      <c r="AB461" s="24" t="s">
        <v>4536</v>
      </c>
      <c r="AC461" s="24" t="s">
        <v>4537</v>
      </c>
      <c r="AD461" s="24" t="s">
        <v>3835</v>
      </c>
      <c r="AE461" s="24" t="s">
        <v>2085</v>
      </c>
      <c r="AF461" s="54" t="s">
        <v>2027</v>
      </c>
      <c r="AG461" s="24" t="s">
        <v>3435</v>
      </c>
      <c r="AH461" s="25">
        <v>3530.99</v>
      </c>
      <c r="AI461" s="24" t="s">
        <v>2087</v>
      </c>
      <c r="AJ461" s="24" t="s">
        <v>2076</v>
      </c>
      <c r="AK461" s="24" t="s">
        <v>2076</v>
      </c>
      <c r="AL461" s="24" t="s">
        <v>2076</v>
      </c>
      <c r="AM461" s="24" t="s">
        <v>2076</v>
      </c>
      <c r="AN461" s="24" t="s">
        <v>2076</v>
      </c>
      <c r="AO461" s="24">
        <v>165</v>
      </c>
      <c r="AP461" s="24" t="s">
        <v>2076</v>
      </c>
      <c r="AQ461" s="24" t="s">
        <v>2076</v>
      </c>
      <c r="AR461" s="24" t="s">
        <v>2076</v>
      </c>
      <c r="AS461" s="24" t="s">
        <v>2076</v>
      </c>
      <c r="AT461" s="24" t="s">
        <v>2076</v>
      </c>
      <c r="AU461" s="24">
        <f>COUNTIF(Offers!$B$14:$B$2024,A461)</f>
        <v>1</v>
      </c>
      <c r="AV461" s="25">
        <f>_xlfn.MINIFS(Offers!$Q$14:$Q$2024,Offers!$B$14:$B$2024,A461)</f>
        <v>3235.99</v>
      </c>
      <c r="AW461" s="24">
        <f>COUNTIFS(Offers!$B$14:$B$2024,A461,Offers!$L$14:$L$2024,"&lt;&gt;New")</f>
        <v>0</v>
      </c>
    </row>
    <row r="462" spans="1:49" ht="15.75" customHeight="1" x14ac:dyDescent="0.35">
      <c r="A462" s="56" t="s">
        <v>4538</v>
      </c>
      <c r="B462" s="56" t="s">
        <v>632</v>
      </c>
      <c r="C462" s="56" t="s">
        <v>7</v>
      </c>
      <c r="D462" s="56" t="s">
        <v>391</v>
      </c>
      <c r="E462" s="57" t="s">
        <v>643</v>
      </c>
      <c r="F462" s="58">
        <v>3379.99</v>
      </c>
      <c r="G462" s="56" t="s">
        <v>4539</v>
      </c>
      <c r="H462" s="56" t="s">
        <v>3452</v>
      </c>
      <c r="I462" s="56" t="s">
        <v>3498</v>
      </c>
      <c r="J462" s="56" t="s">
        <v>3572</v>
      </c>
      <c r="K462" s="56" t="s">
        <v>3663</v>
      </c>
      <c r="L462" s="56" t="s">
        <v>3425</v>
      </c>
      <c r="M462" s="56" t="s">
        <v>3457</v>
      </c>
      <c r="N462" s="56" t="s">
        <v>3458</v>
      </c>
      <c r="O462" s="56" t="s">
        <v>3459</v>
      </c>
      <c r="P462" s="56">
        <v>5</v>
      </c>
      <c r="Q462" s="59">
        <v>2314</v>
      </c>
      <c r="R462" s="56" t="s">
        <v>4540</v>
      </c>
      <c r="S462" s="56" t="s">
        <v>3501</v>
      </c>
      <c r="T462" t="s">
        <v>2100</v>
      </c>
      <c r="U462">
        <v>45</v>
      </c>
      <c r="V462" s="49">
        <v>3606.99</v>
      </c>
      <c r="W462" t="s">
        <v>2918</v>
      </c>
      <c r="X462">
        <v>64</v>
      </c>
      <c r="Y462">
        <v>2048</v>
      </c>
      <c r="Z462">
        <v>16</v>
      </c>
      <c r="AA462" t="s">
        <v>3446</v>
      </c>
      <c r="AB462" s="24" t="s">
        <v>4541</v>
      </c>
      <c r="AC462" s="24" t="s">
        <v>4542</v>
      </c>
      <c r="AD462" s="24" t="s">
        <v>4145</v>
      </c>
      <c r="AE462" s="24" t="s">
        <v>2085</v>
      </c>
      <c r="AF462" s="53" t="s">
        <v>2026</v>
      </c>
      <c r="AG462" s="24" t="s">
        <v>3435</v>
      </c>
      <c r="AH462" s="25">
        <v>3647.99</v>
      </c>
      <c r="AI462" s="24" t="s">
        <v>2087</v>
      </c>
      <c r="AJ462" s="24" t="s">
        <v>2076</v>
      </c>
      <c r="AK462" s="24" t="s">
        <v>2076</v>
      </c>
      <c r="AL462" s="24" t="s">
        <v>2076</v>
      </c>
      <c r="AM462" s="24" t="s">
        <v>2076</v>
      </c>
      <c r="AN462" s="24" t="s">
        <v>2076</v>
      </c>
      <c r="AO462" s="24">
        <v>60</v>
      </c>
      <c r="AP462" s="24" t="s">
        <v>2076</v>
      </c>
      <c r="AQ462" s="24" t="s">
        <v>2076</v>
      </c>
      <c r="AR462" s="24" t="s">
        <v>2076</v>
      </c>
      <c r="AS462" s="24" t="s">
        <v>2076</v>
      </c>
      <c r="AT462" s="24" t="s">
        <v>2076</v>
      </c>
      <c r="AU462" s="24">
        <f>COUNTIF(Offers!$B$14:$B$2024,A462)</f>
        <v>1</v>
      </c>
      <c r="AV462" s="25">
        <f>_xlfn.MINIFS(Offers!$Q$14:$Q$2024,Offers!$B$14:$B$2024,A462)</f>
        <v>3379.99</v>
      </c>
      <c r="AW462" s="24">
        <f>COUNTIFS(Offers!$B$14:$B$2024,A462,Offers!$L$14:$L$2024,"&lt;&gt;New")</f>
        <v>0</v>
      </c>
    </row>
    <row r="463" spans="1:49" ht="15.75" customHeight="1" x14ac:dyDescent="0.35">
      <c r="A463" s="56" t="s">
        <v>4543</v>
      </c>
      <c r="B463" s="56" t="s">
        <v>644</v>
      </c>
      <c r="C463" s="56" t="s">
        <v>7</v>
      </c>
      <c r="D463" s="56" t="s">
        <v>391</v>
      </c>
      <c r="E463" s="57" t="s">
        <v>648</v>
      </c>
      <c r="F463" s="58">
        <v>360.99</v>
      </c>
      <c r="G463" s="56" t="s">
        <v>4544</v>
      </c>
      <c r="H463" s="56" t="s">
        <v>53</v>
      </c>
      <c r="I463" s="56" t="s">
        <v>3596</v>
      </c>
      <c r="J463" s="56" t="s">
        <v>3671</v>
      </c>
      <c r="K463" s="56" t="s">
        <v>3672</v>
      </c>
      <c r="L463" s="56" t="s">
        <v>3425</v>
      </c>
      <c r="M463" s="56" t="s">
        <v>3441</v>
      </c>
      <c r="N463" s="56" t="s">
        <v>3427</v>
      </c>
      <c r="O463" s="56" t="s">
        <v>3443</v>
      </c>
      <c r="P463" s="56">
        <v>10</v>
      </c>
      <c r="Q463" s="59">
        <v>1456</v>
      </c>
      <c r="R463" s="56" t="s">
        <v>4545</v>
      </c>
      <c r="S463" s="56" t="s">
        <v>3552</v>
      </c>
      <c r="T463" t="s">
        <v>2080</v>
      </c>
      <c r="U463">
        <v>15</v>
      </c>
      <c r="V463" s="49">
        <v>378.99</v>
      </c>
      <c r="W463" t="s">
        <v>2298</v>
      </c>
      <c r="X463">
        <v>8</v>
      </c>
      <c r="Y463">
        <v>256</v>
      </c>
      <c r="Z463">
        <v>14</v>
      </c>
      <c r="AA463" t="s">
        <v>3446</v>
      </c>
      <c r="AB463" s="24" t="s">
        <v>4546</v>
      </c>
      <c r="AC463" s="24" t="s">
        <v>4547</v>
      </c>
      <c r="AD463" s="24" t="s">
        <v>3904</v>
      </c>
      <c r="AE463" s="24" t="s">
        <v>2105</v>
      </c>
      <c r="AF463" s="55" t="s">
        <v>2023</v>
      </c>
      <c r="AG463" s="24" t="s">
        <v>3435</v>
      </c>
      <c r="AH463" s="25">
        <v>378.99</v>
      </c>
      <c r="AI463" s="24" t="s">
        <v>2087</v>
      </c>
      <c r="AJ463" s="24" t="s">
        <v>2076</v>
      </c>
      <c r="AK463" s="24" t="s">
        <v>2076</v>
      </c>
      <c r="AL463" s="24" t="s">
        <v>2076</v>
      </c>
      <c r="AM463" s="24" t="s">
        <v>2076</v>
      </c>
      <c r="AN463" s="24" t="s">
        <v>2076</v>
      </c>
      <c r="AO463" s="24">
        <v>60</v>
      </c>
      <c r="AP463" s="24" t="s">
        <v>2076</v>
      </c>
      <c r="AQ463" s="24" t="s">
        <v>2076</v>
      </c>
      <c r="AR463" s="24" t="s">
        <v>2076</v>
      </c>
      <c r="AS463" s="24" t="s">
        <v>2076</v>
      </c>
      <c r="AT463" s="24" t="s">
        <v>2076</v>
      </c>
      <c r="AU463" s="24">
        <f>COUNTIF(Offers!$B$14:$B$2024,A463)</f>
        <v>2</v>
      </c>
      <c r="AV463" s="25">
        <f>_xlfn.MINIFS(Offers!$Q$14:$Q$2024,Offers!$B$14:$B$2024,A463)</f>
        <v>309.99</v>
      </c>
      <c r="AW463" s="24">
        <f>COUNTIFS(Offers!$B$14:$B$2024,A463,Offers!$L$14:$L$2024,"&lt;&gt;New")</f>
        <v>1</v>
      </c>
    </row>
    <row r="464" spans="1:49" ht="15.75" customHeight="1" x14ac:dyDescent="0.35">
      <c r="A464" s="56" t="s">
        <v>4548</v>
      </c>
      <c r="B464" s="56" t="s">
        <v>644</v>
      </c>
      <c r="C464" s="56" t="s">
        <v>7</v>
      </c>
      <c r="D464" s="56" t="s">
        <v>391</v>
      </c>
      <c r="E464" s="57" t="s">
        <v>649</v>
      </c>
      <c r="F464" s="58">
        <v>462.99</v>
      </c>
      <c r="G464" s="56" t="s">
        <v>4549</v>
      </c>
      <c r="H464" s="56" t="s">
        <v>53</v>
      </c>
      <c r="I464" s="56" t="s">
        <v>3507</v>
      </c>
      <c r="J464" s="56" t="s">
        <v>3454</v>
      </c>
      <c r="K464" s="56" t="s">
        <v>3455</v>
      </c>
      <c r="L464" s="56" t="s">
        <v>3425</v>
      </c>
      <c r="M464" s="56" t="s">
        <v>3441</v>
      </c>
      <c r="N464" s="56" t="s">
        <v>3458</v>
      </c>
      <c r="O464" s="56" t="s">
        <v>3443</v>
      </c>
      <c r="P464" s="56">
        <v>6</v>
      </c>
      <c r="Q464" s="59">
        <v>1649</v>
      </c>
      <c r="R464" s="56" t="s">
        <v>4550</v>
      </c>
      <c r="S464" s="56" t="s">
        <v>3445</v>
      </c>
      <c r="T464" t="s">
        <v>2080</v>
      </c>
      <c r="U464">
        <v>15</v>
      </c>
      <c r="V464" s="49">
        <v>519.99</v>
      </c>
      <c r="W464" t="s">
        <v>2327</v>
      </c>
      <c r="X464">
        <v>8</v>
      </c>
      <c r="Y464">
        <v>256</v>
      </c>
      <c r="Z464">
        <v>15.6</v>
      </c>
      <c r="AA464" t="s">
        <v>3446</v>
      </c>
      <c r="AB464" s="24" t="s">
        <v>4551</v>
      </c>
      <c r="AC464" s="24" t="s">
        <v>4552</v>
      </c>
      <c r="AD464" s="24" t="s">
        <v>3841</v>
      </c>
      <c r="AE464" s="24" t="s">
        <v>2085</v>
      </c>
      <c r="AF464" s="50" t="s">
        <v>2022</v>
      </c>
      <c r="AG464" s="24" t="s">
        <v>3435</v>
      </c>
      <c r="AH464" s="25">
        <v>529.99</v>
      </c>
      <c r="AI464" s="24" t="s">
        <v>2087</v>
      </c>
      <c r="AJ464" s="24" t="s">
        <v>2076</v>
      </c>
      <c r="AK464" s="24" t="s">
        <v>2076</v>
      </c>
      <c r="AL464" s="24" t="s">
        <v>2076</v>
      </c>
      <c r="AM464" s="24" t="s">
        <v>2076</v>
      </c>
      <c r="AN464" s="24" t="s">
        <v>2076</v>
      </c>
      <c r="AO464" s="24">
        <v>60</v>
      </c>
      <c r="AP464" s="24" t="s">
        <v>2076</v>
      </c>
      <c r="AQ464" s="24" t="s">
        <v>2076</v>
      </c>
      <c r="AR464" s="24" t="s">
        <v>2076</v>
      </c>
      <c r="AS464" s="24" t="s">
        <v>2076</v>
      </c>
      <c r="AT464" s="24" t="s">
        <v>2076</v>
      </c>
      <c r="AU464" s="24">
        <f>COUNTIF(Offers!$B$14:$B$2024,A464)</f>
        <v>1</v>
      </c>
      <c r="AV464" s="25">
        <f>_xlfn.MINIFS(Offers!$Q$14:$Q$2024,Offers!$B$14:$B$2024,A464)</f>
        <v>462.99</v>
      </c>
      <c r="AW464" s="24">
        <f>COUNTIFS(Offers!$B$14:$B$2024,A464,Offers!$L$14:$L$2024,"&lt;&gt;New")</f>
        <v>0</v>
      </c>
    </row>
    <row r="465" spans="1:49" ht="15.75" customHeight="1" x14ac:dyDescent="0.35">
      <c r="A465" s="56" t="s">
        <v>4553</v>
      </c>
      <c r="B465" s="56" t="s">
        <v>644</v>
      </c>
      <c r="C465" s="56" t="s">
        <v>7</v>
      </c>
      <c r="D465" s="56" t="s">
        <v>391</v>
      </c>
      <c r="E465" s="57" t="s">
        <v>650</v>
      </c>
      <c r="F465" s="58">
        <v>490.99</v>
      </c>
      <c r="G465" s="56" t="s">
        <v>4554</v>
      </c>
      <c r="H465" s="56" t="s">
        <v>53</v>
      </c>
      <c r="I465" s="56" t="s">
        <v>3596</v>
      </c>
      <c r="J465" s="56" t="s">
        <v>3423</v>
      </c>
      <c r="K465" s="56" t="s">
        <v>3424</v>
      </c>
      <c r="L465" s="56" t="s">
        <v>3425</v>
      </c>
      <c r="M465" s="56" t="s">
        <v>3441</v>
      </c>
      <c r="N465" s="56" t="s">
        <v>3427</v>
      </c>
      <c r="O465" s="56" t="s">
        <v>3428</v>
      </c>
      <c r="P465" s="56">
        <v>10</v>
      </c>
      <c r="Q465" s="59">
        <v>1254</v>
      </c>
      <c r="R465" s="56" t="s">
        <v>4555</v>
      </c>
      <c r="S465" s="56" t="s">
        <v>3430</v>
      </c>
      <c r="T465" t="s">
        <v>2080</v>
      </c>
      <c r="U465">
        <v>15</v>
      </c>
      <c r="V465" s="49">
        <v>513.99</v>
      </c>
      <c r="W465" t="s">
        <v>2918</v>
      </c>
      <c r="X465">
        <v>8</v>
      </c>
      <c r="Y465">
        <v>128</v>
      </c>
      <c r="Z465">
        <v>11.6</v>
      </c>
      <c r="AA465" t="s">
        <v>3446</v>
      </c>
      <c r="AB465" s="24" t="s">
        <v>4556</v>
      </c>
      <c r="AC465" s="24" t="s">
        <v>4557</v>
      </c>
      <c r="AD465" s="24" t="s">
        <v>3434</v>
      </c>
      <c r="AE465" s="24" t="s">
        <v>2085</v>
      </c>
      <c r="AF465" s="52" t="s">
        <v>2024</v>
      </c>
      <c r="AG465" s="24" t="s">
        <v>3435</v>
      </c>
      <c r="AH465" s="25">
        <v>517.99</v>
      </c>
      <c r="AI465" s="24" t="s">
        <v>2087</v>
      </c>
      <c r="AJ465" s="24" t="s">
        <v>2076</v>
      </c>
      <c r="AK465" s="24" t="s">
        <v>2076</v>
      </c>
      <c r="AL465" s="24" t="s">
        <v>2076</v>
      </c>
      <c r="AM465" s="24" t="s">
        <v>2076</v>
      </c>
      <c r="AN465" s="24" t="s">
        <v>2076</v>
      </c>
      <c r="AO465" s="24">
        <v>60</v>
      </c>
      <c r="AP465" s="24" t="s">
        <v>2076</v>
      </c>
      <c r="AQ465" s="24" t="s">
        <v>2076</v>
      </c>
      <c r="AR465" s="24" t="s">
        <v>2076</v>
      </c>
      <c r="AS465" s="24" t="s">
        <v>2076</v>
      </c>
      <c r="AT465" s="24" t="s">
        <v>2076</v>
      </c>
      <c r="AU465" s="24">
        <f>COUNTIF(Offers!$B$14:$B$2024,A465)</f>
        <v>4</v>
      </c>
      <c r="AV465" s="25">
        <f>_xlfn.MINIFS(Offers!$Q$14:$Q$2024,Offers!$B$14:$B$2024,A465)</f>
        <v>295.99</v>
      </c>
      <c r="AW465" s="24">
        <f>COUNTIFS(Offers!$B$14:$B$2024,A465,Offers!$L$14:$L$2024,"&lt;&gt;New")</f>
        <v>3</v>
      </c>
    </row>
    <row r="466" spans="1:49" ht="15.75" customHeight="1" x14ac:dyDescent="0.35">
      <c r="A466" s="56" t="s">
        <v>4558</v>
      </c>
      <c r="B466" s="56" t="s">
        <v>644</v>
      </c>
      <c r="C466" s="56" t="s">
        <v>7</v>
      </c>
      <c r="D466" s="56" t="s">
        <v>391</v>
      </c>
      <c r="E466" s="57" t="s">
        <v>651</v>
      </c>
      <c r="F466" s="58">
        <v>1594.99</v>
      </c>
      <c r="G466" s="56" t="s">
        <v>4559</v>
      </c>
      <c r="H466" s="56" t="s">
        <v>53</v>
      </c>
      <c r="I466" s="56" t="s">
        <v>3507</v>
      </c>
      <c r="J466" s="56" t="s">
        <v>3572</v>
      </c>
      <c r="K466" s="56" t="s">
        <v>3489</v>
      </c>
      <c r="L466" s="56" t="s">
        <v>3868</v>
      </c>
      <c r="M466" s="56" t="s">
        <v>3441</v>
      </c>
      <c r="N466" s="56" t="s">
        <v>3630</v>
      </c>
      <c r="O466" s="56" t="s">
        <v>3443</v>
      </c>
      <c r="P466" s="56">
        <v>8</v>
      </c>
      <c r="Q466" s="59">
        <v>2465</v>
      </c>
      <c r="R466" s="56" t="s">
        <v>4560</v>
      </c>
      <c r="S466" s="56" t="s">
        <v>3600</v>
      </c>
      <c r="T466" t="s">
        <v>2080</v>
      </c>
      <c r="U466">
        <v>15</v>
      </c>
      <c r="V466" s="49">
        <v>1762.99</v>
      </c>
      <c r="W466" t="s">
        <v>2918</v>
      </c>
      <c r="X466">
        <v>32</v>
      </c>
      <c r="Y466">
        <v>1024</v>
      </c>
      <c r="Z466">
        <v>15.6</v>
      </c>
      <c r="AA466" t="s">
        <v>3446</v>
      </c>
      <c r="AB466" s="24" t="s">
        <v>4556</v>
      </c>
      <c r="AC466" s="24" t="s">
        <v>4561</v>
      </c>
      <c r="AD466" s="24" t="s">
        <v>4468</v>
      </c>
      <c r="AE466" s="24" t="s">
        <v>2085</v>
      </c>
      <c r="AF466" s="52" t="s">
        <v>2024</v>
      </c>
      <c r="AG466" s="24" t="s">
        <v>3435</v>
      </c>
      <c r="AH466" s="25">
        <v>1779.99</v>
      </c>
      <c r="AI466" s="24" t="s">
        <v>2087</v>
      </c>
      <c r="AJ466" s="24" t="s">
        <v>2076</v>
      </c>
      <c r="AK466" s="24" t="s">
        <v>2076</v>
      </c>
      <c r="AL466" s="24" t="s">
        <v>2076</v>
      </c>
      <c r="AM466" s="24" t="s">
        <v>2076</v>
      </c>
      <c r="AN466" s="24" t="s">
        <v>2076</v>
      </c>
      <c r="AO466" s="24">
        <v>165</v>
      </c>
      <c r="AP466" s="24" t="s">
        <v>2076</v>
      </c>
      <c r="AQ466" s="24" t="s">
        <v>2076</v>
      </c>
      <c r="AR466" s="24" t="s">
        <v>2076</v>
      </c>
      <c r="AS466" s="24" t="s">
        <v>2076</v>
      </c>
      <c r="AT466" s="24" t="s">
        <v>2076</v>
      </c>
      <c r="AU466" s="24">
        <f>COUNTIF(Offers!$B$14:$B$2024,A466)</f>
        <v>1</v>
      </c>
      <c r="AV466" s="25">
        <f>_xlfn.MINIFS(Offers!$Q$14:$Q$2024,Offers!$B$14:$B$2024,A466)</f>
        <v>1594.99</v>
      </c>
      <c r="AW466" s="24">
        <f>COUNTIFS(Offers!$B$14:$B$2024,A466,Offers!$L$14:$L$2024,"&lt;&gt;New")</f>
        <v>0</v>
      </c>
    </row>
    <row r="467" spans="1:49" ht="15.75" customHeight="1" x14ac:dyDescent="0.35">
      <c r="A467" s="56" t="s">
        <v>4562</v>
      </c>
      <c r="B467" s="56" t="s">
        <v>644</v>
      </c>
      <c r="C467" s="56" t="s">
        <v>7</v>
      </c>
      <c r="D467" s="56" t="s">
        <v>391</v>
      </c>
      <c r="E467" s="57" t="s">
        <v>652</v>
      </c>
      <c r="F467" s="58">
        <v>2007.99</v>
      </c>
      <c r="G467" s="56" t="s">
        <v>4563</v>
      </c>
      <c r="H467" s="56" t="s">
        <v>3452</v>
      </c>
      <c r="I467" s="56" t="s">
        <v>3722</v>
      </c>
      <c r="J467" s="56" t="s">
        <v>3572</v>
      </c>
      <c r="K467" s="56" t="s">
        <v>3573</v>
      </c>
      <c r="L467" s="56" t="s">
        <v>3574</v>
      </c>
      <c r="M467" s="56" t="s">
        <v>3471</v>
      </c>
      <c r="N467" s="56" t="s">
        <v>3458</v>
      </c>
      <c r="O467" s="56" t="s">
        <v>3459</v>
      </c>
      <c r="P467" s="56">
        <v>10</v>
      </c>
      <c r="Q467" s="59">
        <v>1229</v>
      </c>
      <c r="R467" s="56" t="s">
        <v>4564</v>
      </c>
      <c r="S467" s="56" t="s">
        <v>3461</v>
      </c>
      <c r="T467" t="s">
        <v>2080</v>
      </c>
      <c r="U467">
        <v>15</v>
      </c>
      <c r="V467" s="49">
        <v>2151.9899999999998</v>
      </c>
      <c r="W467" t="s">
        <v>2200</v>
      </c>
      <c r="X467">
        <v>32</v>
      </c>
      <c r="Y467">
        <v>2048</v>
      </c>
      <c r="Z467">
        <v>14</v>
      </c>
      <c r="AA467" t="s">
        <v>3446</v>
      </c>
      <c r="AB467" s="24" t="s">
        <v>4565</v>
      </c>
      <c r="AC467" s="24" t="s">
        <v>4566</v>
      </c>
      <c r="AD467" s="24" t="s">
        <v>3593</v>
      </c>
      <c r="AE467" s="24" t="s">
        <v>2105</v>
      </c>
      <c r="AF467" s="53" t="s">
        <v>2026</v>
      </c>
      <c r="AG467" s="24" t="s">
        <v>3435</v>
      </c>
      <c r="AH467" s="25">
        <v>2276.9899999999998</v>
      </c>
      <c r="AI467" s="24" t="s">
        <v>2087</v>
      </c>
      <c r="AJ467" s="24" t="s">
        <v>2076</v>
      </c>
      <c r="AK467" s="24" t="s">
        <v>2076</v>
      </c>
      <c r="AL467" s="24" t="s">
        <v>2076</v>
      </c>
      <c r="AM467" s="24" t="s">
        <v>2076</v>
      </c>
      <c r="AN467" s="24" t="s">
        <v>2076</v>
      </c>
      <c r="AO467" s="24">
        <v>60</v>
      </c>
      <c r="AP467" s="24" t="s">
        <v>2076</v>
      </c>
      <c r="AQ467" s="24" t="s">
        <v>2076</v>
      </c>
      <c r="AR467" s="24" t="s">
        <v>2076</v>
      </c>
      <c r="AS467" s="24" t="s">
        <v>2076</v>
      </c>
      <c r="AT467" s="24" t="s">
        <v>2076</v>
      </c>
      <c r="AU467" s="24">
        <f>COUNTIF(Offers!$B$14:$B$2024,A467)</f>
        <v>1</v>
      </c>
      <c r="AV467" s="25">
        <f>_xlfn.MINIFS(Offers!$Q$14:$Q$2024,Offers!$B$14:$B$2024,A467)</f>
        <v>2007.99</v>
      </c>
      <c r="AW467" s="24">
        <f>COUNTIFS(Offers!$B$14:$B$2024,A467,Offers!$L$14:$L$2024,"&lt;&gt;New")</f>
        <v>0</v>
      </c>
    </row>
    <row r="468" spans="1:49" ht="15.75" customHeight="1" x14ac:dyDescent="0.35">
      <c r="A468" s="56" t="s">
        <v>4567</v>
      </c>
      <c r="B468" s="56" t="s">
        <v>644</v>
      </c>
      <c r="C468" s="56" t="s">
        <v>7</v>
      </c>
      <c r="D468" s="56" t="s">
        <v>391</v>
      </c>
      <c r="E468" s="57" t="s">
        <v>653</v>
      </c>
      <c r="F468" s="58">
        <v>2288.9899999999998</v>
      </c>
      <c r="G468" s="56" t="s">
        <v>4568</v>
      </c>
      <c r="H468" s="56" t="s">
        <v>3517</v>
      </c>
      <c r="I468" s="56" t="s">
        <v>4288</v>
      </c>
      <c r="J468" s="56" t="s">
        <v>3439</v>
      </c>
      <c r="K468" s="56" t="s">
        <v>3440</v>
      </c>
      <c r="L468" s="56" t="s">
        <v>3521</v>
      </c>
      <c r="M468" s="56" t="s">
        <v>3441</v>
      </c>
      <c r="N468" s="56" t="s">
        <v>3582</v>
      </c>
      <c r="O468" s="56" t="s">
        <v>3459</v>
      </c>
      <c r="P468" s="56">
        <v>13</v>
      </c>
      <c r="Q468" s="59">
        <v>2822</v>
      </c>
      <c r="R468" s="56" t="s">
        <v>4569</v>
      </c>
      <c r="S468" s="56" t="s">
        <v>3524</v>
      </c>
      <c r="T468" t="s">
        <v>2116</v>
      </c>
      <c r="U468">
        <v>15</v>
      </c>
      <c r="V468" s="49">
        <v>2536.9899999999998</v>
      </c>
      <c r="W468" t="s">
        <v>2298</v>
      </c>
      <c r="X468">
        <v>32</v>
      </c>
      <c r="Y468">
        <v>2048</v>
      </c>
      <c r="Z468">
        <v>17.3</v>
      </c>
      <c r="AA468" t="s">
        <v>3431</v>
      </c>
      <c r="AB468" s="24" t="s">
        <v>4570</v>
      </c>
      <c r="AC468" s="24" t="s">
        <v>4571</v>
      </c>
      <c r="AD468" s="24" t="s">
        <v>3602</v>
      </c>
      <c r="AE468" s="24" t="s">
        <v>2105</v>
      </c>
      <c r="AF468" s="53" t="s">
        <v>2026</v>
      </c>
      <c r="AG468" s="24" t="s">
        <v>3435</v>
      </c>
      <c r="AH468" s="25">
        <v>2536.9899999999998</v>
      </c>
      <c r="AI468" s="24" t="s">
        <v>2087</v>
      </c>
      <c r="AJ468" s="24" t="s">
        <v>2076</v>
      </c>
      <c r="AK468" s="24" t="s">
        <v>2076</v>
      </c>
      <c r="AL468" s="24" t="s">
        <v>2076</v>
      </c>
      <c r="AM468" s="24" t="s">
        <v>2076</v>
      </c>
      <c r="AN468" s="24" t="s">
        <v>2076</v>
      </c>
      <c r="AO468" s="24">
        <v>60</v>
      </c>
      <c r="AP468" s="24" t="s">
        <v>2076</v>
      </c>
      <c r="AQ468" s="24" t="s">
        <v>2076</v>
      </c>
      <c r="AR468" s="24" t="s">
        <v>2076</v>
      </c>
      <c r="AS468" s="24" t="s">
        <v>2076</v>
      </c>
      <c r="AT468" s="24" t="s">
        <v>2076</v>
      </c>
      <c r="AU468" s="24">
        <f>COUNTIF(Offers!$B$14:$B$2024,A468)</f>
        <v>2</v>
      </c>
      <c r="AV468" s="25">
        <f>_xlfn.MINIFS(Offers!$Q$14:$Q$2024,Offers!$B$14:$B$2024,A468)</f>
        <v>1961.99</v>
      </c>
      <c r="AW468" s="24">
        <f>COUNTIFS(Offers!$B$14:$B$2024,A468,Offers!$L$14:$L$2024,"&lt;&gt;New")</f>
        <v>1</v>
      </c>
    </row>
    <row r="469" spans="1:49" ht="15.75" customHeight="1" x14ac:dyDescent="0.35">
      <c r="A469" s="56" t="s">
        <v>4572</v>
      </c>
      <c r="B469" s="56" t="s">
        <v>644</v>
      </c>
      <c r="C469" s="56" t="s">
        <v>7</v>
      </c>
      <c r="D469" s="56" t="s">
        <v>391</v>
      </c>
      <c r="E469" s="57" t="s">
        <v>654</v>
      </c>
      <c r="F469" s="58">
        <v>2292.9899999999998</v>
      </c>
      <c r="G469" s="56" t="s">
        <v>4573</v>
      </c>
      <c r="H469" s="56" t="s">
        <v>1345</v>
      </c>
      <c r="I469" s="56" t="s">
        <v>3422</v>
      </c>
      <c r="J469" s="56" t="s">
        <v>3468</v>
      </c>
      <c r="K469" s="56" t="s">
        <v>3469</v>
      </c>
      <c r="L469" s="56" t="s">
        <v>3490</v>
      </c>
      <c r="M469" s="56" t="s">
        <v>3471</v>
      </c>
      <c r="N469" s="56" t="s">
        <v>3442</v>
      </c>
      <c r="O469" s="56" t="s">
        <v>3443</v>
      </c>
      <c r="P469" s="56">
        <v>14</v>
      </c>
      <c r="Q469" s="59">
        <v>1708</v>
      </c>
      <c r="R469" s="56" t="s">
        <v>4574</v>
      </c>
      <c r="S469" s="56" t="s">
        <v>3566</v>
      </c>
      <c r="T469" t="s">
        <v>2080</v>
      </c>
      <c r="U469">
        <v>15</v>
      </c>
      <c r="V469" s="49">
        <v>2613.9899999999998</v>
      </c>
      <c r="W469" t="s">
        <v>2551</v>
      </c>
      <c r="X469">
        <v>32</v>
      </c>
      <c r="Y469">
        <v>2048</v>
      </c>
      <c r="Z469">
        <v>15.6</v>
      </c>
      <c r="AA469" t="s">
        <v>3446</v>
      </c>
      <c r="AB469" s="24" t="s">
        <v>4575</v>
      </c>
      <c r="AC469" s="24" t="s">
        <v>4576</v>
      </c>
      <c r="AD469" s="24" t="s">
        <v>3504</v>
      </c>
      <c r="AE469" s="24" t="s">
        <v>2105</v>
      </c>
      <c r="AF469" s="54" t="s">
        <v>2027</v>
      </c>
      <c r="AG469" s="24" t="s">
        <v>3435</v>
      </c>
      <c r="AH469" s="25">
        <v>2759.99</v>
      </c>
      <c r="AI469" s="24" t="s">
        <v>2087</v>
      </c>
      <c r="AJ469" s="24" t="s">
        <v>2076</v>
      </c>
      <c r="AK469" s="24" t="s">
        <v>2076</v>
      </c>
      <c r="AL469" s="24" t="s">
        <v>2076</v>
      </c>
      <c r="AM469" s="24" t="s">
        <v>2076</v>
      </c>
      <c r="AN469" s="24" t="s">
        <v>2076</v>
      </c>
      <c r="AO469" s="24">
        <v>120</v>
      </c>
      <c r="AP469" s="24" t="s">
        <v>2076</v>
      </c>
      <c r="AQ469" s="24" t="s">
        <v>2076</v>
      </c>
      <c r="AR469" s="24" t="s">
        <v>2076</v>
      </c>
      <c r="AS469" s="24" t="s">
        <v>2076</v>
      </c>
      <c r="AT469" s="24" t="s">
        <v>2076</v>
      </c>
      <c r="AU469" s="24">
        <f>COUNTIF(Offers!$B$14:$B$2024,A469)</f>
        <v>1</v>
      </c>
      <c r="AV469" s="25">
        <f>_xlfn.MINIFS(Offers!$Q$14:$Q$2024,Offers!$B$14:$B$2024,A469)</f>
        <v>2292.9899999999998</v>
      </c>
      <c r="AW469" s="24">
        <f>COUNTIFS(Offers!$B$14:$B$2024,A469,Offers!$L$14:$L$2024,"&lt;&gt;New")</f>
        <v>0</v>
      </c>
    </row>
    <row r="470" spans="1:49" ht="15.75" customHeight="1" x14ac:dyDescent="0.35">
      <c r="A470" s="56" t="s">
        <v>4577</v>
      </c>
      <c r="B470" s="56" t="s">
        <v>644</v>
      </c>
      <c r="C470" s="56" t="s">
        <v>7</v>
      </c>
      <c r="D470" s="56" t="s">
        <v>391</v>
      </c>
      <c r="E470" s="57" t="s">
        <v>655</v>
      </c>
      <c r="F470" s="58">
        <v>2911.99</v>
      </c>
      <c r="G470" s="56" t="s">
        <v>4578</v>
      </c>
      <c r="H470" s="56" t="s">
        <v>1345</v>
      </c>
      <c r="I470" s="56" t="s">
        <v>3596</v>
      </c>
      <c r="J470" s="56" t="s">
        <v>3519</v>
      </c>
      <c r="K470" s="56" t="s">
        <v>3520</v>
      </c>
      <c r="L470" s="56" t="s">
        <v>3508</v>
      </c>
      <c r="M470" s="56" t="s">
        <v>3509</v>
      </c>
      <c r="N470" s="56" t="s">
        <v>3589</v>
      </c>
      <c r="O470" s="56" t="s">
        <v>3443</v>
      </c>
      <c r="P470" s="56">
        <v>11</v>
      </c>
      <c r="Q470" s="59">
        <v>1550</v>
      </c>
      <c r="R470" s="56" t="s">
        <v>4579</v>
      </c>
      <c r="S470" s="56" t="s">
        <v>3511</v>
      </c>
      <c r="T470" t="s">
        <v>2080</v>
      </c>
      <c r="U470">
        <v>15</v>
      </c>
      <c r="V470" s="49">
        <v>3023.99</v>
      </c>
      <c r="W470" t="s">
        <v>3055</v>
      </c>
      <c r="X470">
        <v>32</v>
      </c>
      <c r="Y470">
        <v>2048</v>
      </c>
      <c r="Z470">
        <v>14</v>
      </c>
      <c r="AA470" t="s">
        <v>3431</v>
      </c>
      <c r="AB470" s="24" t="s">
        <v>4580</v>
      </c>
      <c r="AC470" s="24" t="s">
        <v>4581</v>
      </c>
      <c r="AD470" s="24" t="s">
        <v>3644</v>
      </c>
      <c r="AE470" s="24" t="s">
        <v>2105</v>
      </c>
      <c r="AF470" s="54" t="s">
        <v>2027</v>
      </c>
      <c r="AG470" s="24" t="s">
        <v>3435</v>
      </c>
      <c r="AH470" s="25">
        <v>3167.99</v>
      </c>
      <c r="AI470" s="24" t="s">
        <v>2087</v>
      </c>
      <c r="AJ470" s="24" t="s">
        <v>2076</v>
      </c>
      <c r="AK470" s="24" t="s">
        <v>2076</v>
      </c>
      <c r="AL470" s="24" t="s">
        <v>2076</v>
      </c>
      <c r="AM470" s="24" t="s">
        <v>2076</v>
      </c>
      <c r="AN470" s="24" t="s">
        <v>2076</v>
      </c>
      <c r="AO470" s="24">
        <v>120</v>
      </c>
      <c r="AP470" s="24" t="s">
        <v>2076</v>
      </c>
      <c r="AQ470" s="24" t="s">
        <v>2076</v>
      </c>
      <c r="AR470" s="24" t="s">
        <v>2076</v>
      </c>
      <c r="AS470" s="24" t="s">
        <v>2076</v>
      </c>
      <c r="AT470" s="24" t="s">
        <v>2076</v>
      </c>
      <c r="AU470" s="24">
        <f>COUNTIF(Offers!$B$14:$B$2024,A470)</f>
        <v>1</v>
      </c>
      <c r="AV470" s="25">
        <f>_xlfn.MINIFS(Offers!$Q$14:$Q$2024,Offers!$B$14:$B$2024,A470)</f>
        <v>2911.99</v>
      </c>
      <c r="AW470" s="24">
        <f>COUNTIFS(Offers!$B$14:$B$2024,A470,Offers!$L$14:$L$2024,"&lt;&gt;New")</f>
        <v>0</v>
      </c>
    </row>
    <row r="471" spans="1:49" ht="15.75" customHeight="1" x14ac:dyDescent="0.35">
      <c r="A471" s="56" t="s">
        <v>4582</v>
      </c>
      <c r="B471" s="56" t="s">
        <v>644</v>
      </c>
      <c r="C471" s="56" t="s">
        <v>7</v>
      </c>
      <c r="D471" s="56" t="s">
        <v>391</v>
      </c>
      <c r="E471" s="57" t="s">
        <v>656</v>
      </c>
      <c r="F471" s="58">
        <v>3270.99</v>
      </c>
      <c r="G471" s="56" t="s">
        <v>4583</v>
      </c>
      <c r="H471" s="56" t="s">
        <v>1345</v>
      </c>
      <c r="I471" s="56" t="s">
        <v>3422</v>
      </c>
      <c r="J471" s="56" t="s">
        <v>3572</v>
      </c>
      <c r="K471" s="56" t="s">
        <v>3530</v>
      </c>
      <c r="L471" s="56" t="s">
        <v>3945</v>
      </c>
      <c r="M471" s="56" t="s">
        <v>3664</v>
      </c>
      <c r="N471" s="56" t="s">
        <v>3458</v>
      </c>
      <c r="O471" s="56" t="s">
        <v>3443</v>
      </c>
      <c r="P471" s="56">
        <v>9</v>
      </c>
      <c r="Q471" s="59">
        <v>2268</v>
      </c>
      <c r="R471" s="56" t="s">
        <v>4584</v>
      </c>
      <c r="S471" s="56" t="s">
        <v>3493</v>
      </c>
      <c r="T471" t="s">
        <v>2080</v>
      </c>
      <c r="U471">
        <v>15</v>
      </c>
      <c r="V471" s="49">
        <v>3397.99</v>
      </c>
      <c r="W471" t="s">
        <v>2350</v>
      </c>
      <c r="X471">
        <v>64</v>
      </c>
      <c r="Y471">
        <v>2048</v>
      </c>
      <c r="Z471">
        <v>16</v>
      </c>
      <c r="AA471" t="s">
        <v>3446</v>
      </c>
      <c r="AB471" s="24" t="s">
        <v>4585</v>
      </c>
      <c r="AC471" s="24" t="s">
        <v>4586</v>
      </c>
      <c r="AD471" s="24" t="s">
        <v>3835</v>
      </c>
      <c r="AE471" s="24" t="s">
        <v>2085</v>
      </c>
      <c r="AF471" s="54" t="s">
        <v>2027</v>
      </c>
      <c r="AG471" s="24" t="s">
        <v>3435</v>
      </c>
      <c r="AH471" s="25">
        <v>3578.99</v>
      </c>
      <c r="AI471" s="24" t="s">
        <v>2087</v>
      </c>
      <c r="AJ471" s="24" t="s">
        <v>2076</v>
      </c>
      <c r="AK471" s="24" t="s">
        <v>2076</v>
      </c>
      <c r="AL471" s="24" t="s">
        <v>2076</v>
      </c>
      <c r="AM471" s="24" t="s">
        <v>2076</v>
      </c>
      <c r="AN471" s="24" t="s">
        <v>2076</v>
      </c>
      <c r="AO471" s="24">
        <v>165</v>
      </c>
      <c r="AP471" s="24" t="s">
        <v>2076</v>
      </c>
      <c r="AQ471" s="24" t="s">
        <v>2076</v>
      </c>
      <c r="AR471" s="24" t="s">
        <v>2076</v>
      </c>
      <c r="AS471" s="24" t="s">
        <v>2076</v>
      </c>
      <c r="AT471" s="24" t="s">
        <v>2076</v>
      </c>
      <c r="AU471" s="24">
        <f>COUNTIF(Offers!$B$14:$B$2024,A471)</f>
        <v>2</v>
      </c>
      <c r="AV471" s="25">
        <f>_xlfn.MINIFS(Offers!$Q$14:$Q$2024,Offers!$B$14:$B$2024,A471)</f>
        <v>2571.9899999999998</v>
      </c>
      <c r="AW471" s="24">
        <f>COUNTIFS(Offers!$B$14:$B$2024,A471,Offers!$L$14:$L$2024,"&lt;&gt;New")</f>
        <v>1</v>
      </c>
    </row>
    <row r="472" spans="1:49" ht="15.75" customHeight="1" x14ac:dyDescent="0.35">
      <c r="A472" s="56" t="s">
        <v>4587</v>
      </c>
      <c r="B472" s="56" t="s">
        <v>644</v>
      </c>
      <c r="C472" s="56" t="s">
        <v>7</v>
      </c>
      <c r="D472" s="56" t="s">
        <v>391</v>
      </c>
      <c r="E472" s="57" t="s">
        <v>657</v>
      </c>
      <c r="F472" s="58">
        <v>4242.99</v>
      </c>
      <c r="G472" s="56" t="s">
        <v>4588</v>
      </c>
      <c r="H472" s="56" t="s">
        <v>3452</v>
      </c>
      <c r="I472" s="56" t="s">
        <v>4148</v>
      </c>
      <c r="J472" s="56" t="s">
        <v>3488</v>
      </c>
      <c r="K472" s="56" t="s">
        <v>3723</v>
      </c>
      <c r="L472" s="56" t="s">
        <v>3490</v>
      </c>
      <c r="M472" s="56" t="s">
        <v>3664</v>
      </c>
      <c r="N472" s="56" t="s">
        <v>3442</v>
      </c>
      <c r="O472" s="56" t="s">
        <v>3459</v>
      </c>
      <c r="P472" s="56">
        <v>10</v>
      </c>
      <c r="Q472" s="59">
        <v>2247</v>
      </c>
      <c r="R472" s="56" t="s">
        <v>4589</v>
      </c>
      <c r="S472" s="56" t="s">
        <v>3501</v>
      </c>
      <c r="T472" t="s">
        <v>2080</v>
      </c>
      <c r="U472">
        <v>15</v>
      </c>
      <c r="V472" s="49">
        <v>4770.99</v>
      </c>
      <c r="W472" t="s">
        <v>2504</v>
      </c>
      <c r="X472">
        <v>64</v>
      </c>
      <c r="Y472">
        <v>4096</v>
      </c>
      <c r="Z472">
        <v>16</v>
      </c>
      <c r="AA472" t="s">
        <v>3446</v>
      </c>
      <c r="AB472" s="24" t="s">
        <v>4590</v>
      </c>
      <c r="AC472" s="24" t="s">
        <v>4591</v>
      </c>
      <c r="AD472" s="24" t="s">
        <v>4151</v>
      </c>
      <c r="AE472" s="24" t="s">
        <v>2085</v>
      </c>
      <c r="AF472" s="54" t="s">
        <v>2027</v>
      </c>
      <c r="AG472" s="24" t="s">
        <v>3435</v>
      </c>
      <c r="AH472" s="25">
        <v>4927.99</v>
      </c>
      <c r="AI472" s="24" t="s">
        <v>2087</v>
      </c>
      <c r="AJ472" s="24" t="s">
        <v>2076</v>
      </c>
      <c r="AK472" s="24" t="s">
        <v>2076</v>
      </c>
      <c r="AL472" s="24" t="s">
        <v>2076</v>
      </c>
      <c r="AM472" s="24" t="s">
        <v>2076</v>
      </c>
      <c r="AN472" s="24" t="s">
        <v>2076</v>
      </c>
      <c r="AO472" s="24">
        <v>120</v>
      </c>
      <c r="AP472" s="24" t="s">
        <v>2076</v>
      </c>
      <c r="AQ472" s="24" t="s">
        <v>2076</v>
      </c>
      <c r="AR472" s="24" t="s">
        <v>2076</v>
      </c>
      <c r="AS472" s="24" t="s">
        <v>2076</v>
      </c>
      <c r="AT472" s="24" t="s">
        <v>2076</v>
      </c>
      <c r="AU472" s="24">
        <f>COUNTIF(Offers!$B$14:$B$2024,A472)</f>
        <v>2</v>
      </c>
      <c r="AV472" s="25">
        <f>_xlfn.MINIFS(Offers!$Q$14:$Q$2024,Offers!$B$14:$B$2024,A472)</f>
        <v>3413.99</v>
      </c>
      <c r="AW472" s="24">
        <f>COUNTIFS(Offers!$B$14:$B$2024,A472,Offers!$L$14:$L$2024,"&lt;&gt;New")</f>
        <v>1</v>
      </c>
    </row>
    <row r="473" spans="1:49" ht="15.75" customHeight="1" x14ac:dyDescent="0.35">
      <c r="A473" s="56" t="s">
        <v>4592</v>
      </c>
      <c r="B473" s="56" t="s">
        <v>658</v>
      </c>
      <c r="C473" s="56" t="s">
        <v>7</v>
      </c>
      <c r="D473" s="56" t="s">
        <v>391</v>
      </c>
      <c r="E473" s="57" t="s">
        <v>660</v>
      </c>
      <c r="F473" s="58">
        <v>374.99</v>
      </c>
      <c r="G473" s="56" t="s">
        <v>4593</v>
      </c>
      <c r="H473" s="56" t="s">
        <v>53</v>
      </c>
      <c r="I473" s="56" t="s">
        <v>3467</v>
      </c>
      <c r="J473" s="56" t="s">
        <v>3423</v>
      </c>
      <c r="K473" s="56" t="s">
        <v>3424</v>
      </c>
      <c r="L473" s="56" t="s">
        <v>3425</v>
      </c>
      <c r="M473" s="56" t="s">
        <v>3426</v>
      </c>
      <c r="N473" s="56" t="s">
        <v>3427</v>
      </c>
      <c r="O473" s="56" t="s">
        <v>3428</v>
      </c>
      <c r="P473" s="56">
        <v>10</v>
      </c>
      <c r="Q473" s="59">
        <v>1248</v>
      </c>
      <c r="R473" s="56" t="s">
        <v>4594</v>
      </c>
      <c r="S473" s="56" t="s">
        <v>3430</v>
      </c>
      <c r="T473" t="s">
        <v>2080</v>
      </c>
      <c r="U473">
        <v>45</v>
      </c>
      <c r="V473" s="49">
        <v>425.99</v>
      </c>
      <c r="W473" t="s">
        <v>2304</v>
      </c>
      <c r="X473">
        <v>8</v>
      </c>
      <c r="Y473">
        <v>128</v>
      </c>
      <c r="Z473">
        <v>11.6</v>
      </c>
      <c r="AA473" t="s">
        <v>3446</v>
      </c>
      <c r="AB473" s="24" t="s">
        <v>4595</v>
      </c>
      <c r="AC473" s="24" t="s">
        <v>4596</v>
      </c>
      <c r="AD473" s="24" t="s">
        <v>3848</v>
      </c>
      <c r="AE473" s="24" t="s">
        <v>2085</v>
      </c>
      <c r="AF473" s="50" t="s">
        <v>2022</v>
      </c>
      <c r="AG473" s="24" t="s">
        <v>3435</v>
      </c>
      <c r="AH473" s="25">
        <v>425.99</v>
      </c>
      <c r="AI473" s="24" t="s">
        <v>2087</v>
      </c>
      <c r="AJ473" s="24" t="s">
        <v>2076</v>
      </c>
      <c r="AK473" s="24" t="s">
        <v>2076</v>
      </c>
      <c r="AL473" s="24" t="s">
        <v>2076</v>
      </c>
      <c r="AM473" s="24" t="s">
        <v>2076</v>
      </c>
      <c r="AN473" s="24" t="s">
        <v>2076</v>
      </c>
      <c r="AO473" s="24">
        <v>60</v>
      </c>
      <c r="AP473" s="24" t="s">
        <v>2076</v>
      </c>
      <c r="AQ473" s="24" t="s">
        <v>2076</v>
      </c>
      <c r="AR473" s="24" t="s">
        <v>2076</v>
      </c>
      <c r="AS473" s="24" t="s">
        <v>2076</v>
      </c>
      <c r="AT473" s="24" t="s">
        <v>2076</v>
      </c>
      <c r="AU473" s="24">
        <f>COUNTIF(Offers!$B$14:$B$2024,A473)</f>
        <v>3</v>
      </c>
      <c r="AV473" s="25">
        <f>_xlfn.MINIFS(Offers!$Q$14:$Q$2024,Offers!$B$14:$B$2024,A473)</f>
        <v>312.99</v>
      </c>
      <c r="AW473" s="24">
        <f>COUNTIFS(Offers!$B$14:$B$2024,A473,Offers!$L$14:$L$2024,"&lt;&gt;New")</f>
        <v>2</v>
      </c>
    </row>
    <row r="474" spans="1:49" ht="15.75" customHeight="1" x14ac:dyDescent="0.35">
      <c r="A474" s="56" t="s">
        <v>4597</v>
      </c>
      <c r="B474" s="56" t="s">
        <v>658</v>
      </c>
      <c r="C474" s="56" t="s">
        <v>7</v>
      </c>
      <c r="D474" s="56" t="s">
        <v>391</v>
      </c>
      <c r="E474" s="57" t="s">
        <v>661</v>
      </c>
      <c r="F474" s="58">
        <v>480.99</v>
      </c>
      <c r="G474" s="56" t="s">
        <v>4598</v>
      </c>
      <c r="H474" s="56" t="s">
        <v>53</v>
      </c>
      <c r="I474" s="56" t="s">
        <v>3438</v>
      </c>
      <c r="J474" s="56" t="s">
        <v>3615</v>
      </c>
      <c r="K474" s="56" t="s">
        <v>3616</v>
      </c>
      <c r="L474" s="56" t="s">
        <v>3425</v>
      </c>
      <c r="M474" s="56" t="s">
        <v>3441</v>
      </c>
      <c r="N474" s="56" t="s">
        <v>3427</v>
      </c>
      <c r="O474" s="56" t="s">
        <v>3443</v>
      </c>
      <c r="P474" s="56">
        <v>9</v>
      </c>
      <c r="Q474" s="59">
        <v>1471</v>
      </c>
      <c r="R474" s="56" t="s">
        <v>4599</v>
      </c>
      <c r="S474" s="56" t="s">
        <v>3552</v>
      </c>
      <c r="T474" t="s">
        <v>2080</v>
      </c>
      <c r="U474">
        <v>45</v>
      </c>
      <c r="V474" s="49">
        <v>537.99</v>
      </c>
      <c r="W474" t="s">
        <v>2168</v>
      </c>
      <c r="X474">
        <v>8</v>
      </c>
      <c r="Y474">
        <v>256</v>
      </c>
      <c r="Z474">
        <v>14</v>
      </c>
      <c r="AA474" t="s">
        <v>3446</v>
      </c>
      <c r="AB474" s="24" t="s">
        <v>4600</v>
      </c>
      <c r="AC474" s="24" t="s">
        <v>4601</v>
      </c>
      <c r="AD474" s="24" t="s">
        <v>3898</v>
      </c>
      <c r="AE474" s="24" t="s">
        <v>2105</v>
      </c>
      <c r="AF474" s="55" t="s">
        <v>2023</v>
      </c>
      <c r="AG474" s="24" t="s">
        <v>3435</v>
      </c>
      <c r="AH474" s="25">
        <v>537.99</v>
      </c>
      <c r="AI474" s="24" t="s">
        <v>2087</v>
      </c>
      <c r="AJ474" s="24" t="s">
        <v>2076</v>
      </c>
      <c r="AK474" s="24" t="s">
        <v>2076</v>
      </c>
      <c r="AL474" s="24" t="s">
        <v>2076</v>
      </c>
      <c r="AM474" s="24" t="s">
        <v>2076</v>
      </c>
      <c r="AN474" s="24" t="s">
        <v>2076</v>
      </c>
      <c r="AO474" s="24">
        <v>60</v>
      </c>
      <c r="AP474" s="24" t="s">
        <v>2076</v>
      </c>
      <c r="AQ474" s="24" t="s">
        <v>2076</v>
      </c>
      <c r="AR474" s="24" t="s">
        <v>2076</v>
      </c>
      <c r="AS474" s="24" t="s">
        <v>2076</v>
      </c>
      <c r="AT474" s="24" t="s">
        <v>2076</v>
      </c>
      <c r="AU474" s="24">
        <f>COUNTIF(Offers!$B$14:$B$2024,A474)</f>
        <v>2</v>
      </c>
      <c r="AV474" s="25">
        <f>_xlfn.MINIFS(Offers!$Q$14:$Q$2024,Offers!$B$14:$B$2024,A474)</f>
        <v>397.99</v>
      </c>
      <c r="AW474" s="24">
        <f>COUNTIFS(Offers!$B$14:$B$2024,A474,Offers!$L$14:$L$2024,"&lt;&gt;New")</f>
        <v>1</v>
      </c>
    </row>
    <row r="475" spans="1:49" ht="15.75" customHeight="1" x14ac:dyDescent="0.35">
      <c r="A475" s="56" t="s">
        <v>4602</v>
      </c>
      <c r="B475" s="56" t="s">
        <v>658</v>
      </c>
      <c r="C475" s="56" t="s">
        <v>7</v>
      </c>
      <c r="D475" s="56" t="s">
        <v>391</v>
      </c>
      <c r="E475" s="57" t="s">
        <v>662</v>
      </c>
      <c r="F475" s="58">
        <v>545.99</v>
      </c>
      <c r="G475" s="56" t="s">
        <v>4603</v>
      </c>
      <c r="H475" s="56" t="s">
        <v>1345</v>
      </c>
      <c r="I475" s="56" t="s">
        <v>3467</v>
      </c>
      <c r="J475" s="56" t="s">
        <v>3454</v>
      </c>
      <c r="K475" s="56" t="s">
        <v>3455</v>
      </c>
      <c r="L475" s="56" t="s">
        <v>3425</v>
      </c>
      <c r="M475" s="56" t="s">
        <v>3441</v>
      </c>
      <c r="N475" s="56" t="s">
        <v>3458</v>
      </c>
      <c r="O475" s="56" t="s">
        <v>3443</v>
      </c>
      <c r="P475" s="56">
        <v>8</v>
      </c>
      <c r="Q475" s="59">
        <v>1662</v>
      </c>
      <c r="R475" s="56" t="s">
        <v>4604</v>
      </c>
      <c r="S475" s="56" t="s">
        <v>3445</v>
      </c>
      <c r="T475" t="s">
        <v>2080</v>
      </c>
      <c r="U475">
        <v>45</v>
      </c>
      <c r="V475" s="49">
        <v>600.99</v>
      </c>
      <c r="W475" t="s">
        <v>2246</v>
      </c>
      <c r="X475">
        <v>16</v>
      </c>
      <c r="Y475">
        <v>512</v>
      </c>
      <c r="Z475">
        <v>15.6</v>
      </c>
      <c r="AA475" t="s">
        <v>3446</v>
      </c>
      <c r="AB475" s="24" t="s">
        <v>4605</v>
      </c>
      <c r="AC475" s="24" t="s">
        <v>4606</v>
      </c>
      <c r="AD475" s="24" t="s">
        <v>3793</v>
      </c>
      <c r="AE475" s="24" t="s">
        <v>2105</v>
      </c>
      <c r="AF475" s="55" t="s">
        <v>2023</v>
      </c>
      <c r="AG475" s="24" t="s">
        <v>3435</v>
      </c>
      <c r="AH475" s="25">
        <v>600.99</v>
      </c>
      <c r="AI475" s="24" t="s">
        <v>2087</v>
      </c>
      <c r="AJ475" s="24" t="s">
        <v>2076</v>
      </c>
      <c r="AK475" s="24" t="s">
        <v>2076</v>
      </c>
      <c r="AL475" s="24" t="s">
        <v>2076</v>
      </c>
      <c r="AM475" s="24" t="s">
        <v>2076</v>
      </c>
      <c r="AN475" s="24" t="s">
        <v>2076</v>
      </c>
      <c r="AO475" s="24">
        <v>60</v>
      </c>
      <c r="AP475" s="24" t="s">
        <v>2076</v>
      </c>
      <c r="AQ475" s="24" t="s">
        <v>2076</v>
      </c>
      <c r="AR475" s="24" t="s">
        <v>2076</v>
      </c>
      <c r="AS475" s="24" t="s">
        <v>2076</v>
      </c>
      <c r="AT475" s="24" t="s">
        <v>2076</v>
      </c>
      <c r="AU475" s="24">
        <f>COUNTIF(Offers!$B$14:$B$2024,A475)</f>
        <v>1</v>
      </c>
      <c r="AV475" s="25">
        <f>_xlfn.MINIFS(Offers!$Q$14:$Q$2024,Offers!$B$14:$B$2024,A475)</f>
        <v>545.99</v>
      </c>
      <c r="AW475" s="24">
        <f>COUNTIFS(Offers!$B$14:$B$2024,A475,Offers!$L$14:$L$2024,"&lt;&gt;New")</f>
        <v>0</v>
      </c>
    </row>
    <row r="476" spans="1:49" ht="15.75" customHeight="1" x14ac:dyDescent="0.35">
      <c r="A476" s="56" t="s">
        <v>4607</v>
      </c>
      <c r="B476" s="56" t="s">
        <v>658</v>
      </c>
      <c r="C476" s="56" t="s">
        <v>7</v>
      </c>
      <c r="D476" s="56" t="s">
        <v>391</v>
      </c>
      <c r="E476" s="57" t="s">
        <v>663</v>
      </c>
      <c r="F476" s="58">
        <v>871.99</v>
      </c>
      <c r="G476" s="56" t="s">
        <v>4608</v>
      </c>
      <c r="H476" s="56" t="s">
        <v>53</v>
      </c>
      <c r="I476" s="56" t="s">
        <v>3507</v>
      </c>
      <c r="J476" s="56" t="s">
        <v>3439</v>
      </c>
      <c r="K476" s="56" t="s">
        <v>3440</v>
      </c>
      <c r="L476" s="56" t="s">
        <v>3683</v>
      </c>
      <c r="M476" s="56" t="s">
        <v>3457</v>
      </c>
      <c r="N476" s="56" t="s">
        <v>3427</v>
      </c>
      <c r="O476" s="56" t="s">
        <v>3443</v>
      </c>
      <c r="P476" s="56">
        <v>10</v>
      </c>
      <c r="Q476" s="59">
        <v>1268</v>
      </c>
      <c r="R476" s="56" t="s">
        <v>4609</v>
      </c>
      <c r="S476" s="56" t="s">
        <v>3473</v>
      </c>
      <c r="T476" t="s">
        <v>2100</v>
      </c>
      <c r="U476">
        <v>45</v>
      </c>
      <c r="V476" s="49">
        <v>957.99</v>
      </c>
      <c r="W476" t="s">
        <v>2356</v>
      </c>
      <c r="X476">
        <v>16</v>
      </c>
      <c r="Y476">
        <v>512</v>
      </c>
      <c r="Z476">
        <v>13.3</v>
      </c>
      <c r="AA476" t="s">
        <v>3431</v>
      </c>
      <c r="AB476" s="24" t="s">
        <v>4610</v>
      </c>
      <c r="AC476" s="24" t="s">
        <v>4611</v>
      </c>
      <c r="AD476" s="24" t="s">
        <v>3793</v>
      </c>
      <c r="AE476" s="24" t="s">
        <v>2105</v>
      </c>
      <c r="AF476" s="52" t="s">
        <v>2024</v>
      </c>
      <c r="AG476" s="24" t="s">
        <v>3435</v>
      </c>
      <c r="AH476" s="25">
        <v>957.99</v>
      </c>
      <c r="AI476" s="24" t="s">
        <v>2087</v>
      </c>
      <c r="AJ476" s="24" t="s">
        <v>2076</v>
      </c>
      <c r="AK476" s="24" t="s">
        <v>2076</v>
      </c>
      <c r="AL476" s="24" t="s">
        <v>2076</v>
      </c>
      <c r="AM476" s="24" t="s">
        <v>2076</v>
      </c>
      <c r="AN476" s="24" t="s">
        <v>2076</v>
      </c>
      <c r="AO476" s="24">
        <v>60</v>
      </c>
      <c r="AP476" s="24" t="s">
        <v>2076</v>
      </c>
      <c r="AQ476" s="24" t="s">
        <v>2076</v>
      </c>
      <c r="AR476" s="24" t="s">
        <v>2076</v>
      </c>
      <c r="AS476" s="24" t="s">
        <v>2076</v>
      </c>
      <c r="AT476" s="24" t="s">
        <v>2076</v>
      </c>
      <c r="AU476" s="24">
        <f>COUNTIF(Offers!$B$14:$B$2024,A476)</f>
        <v>1</v>
      </c>
      <c r="AV476" s="25">
        <f>_xlfn.MINIFS(Offers!$Q$14:$Q$2024,Offers!$B$14:$B$2024,A476)</f>
        <v>871.99</v>
      </c>
      <c r="AW476" s="24">
        <f>COUNTIFS(Offers!$B$14:$B$2024,A476,Offers!$L$14:$L$2024,"&lt;&gt;New")</f>
        <v>0</v>
      </c>
    </row>
    <row r="477" spans="1:49" ht="15.75" customHeight="1" x14ac:dyDescent="0.35">
      <c r="A477" s="56" t="s">
        <v>4612</v>
      </c>
      <c r="B477" s="56" t="s">
        <v>658</v>
      </c>
      <c r="C477" s="56" t="s">
        <v>7</v>
      </c>
      <c r="D477" s="56" t="s">
        <v>391</v>
      </c>
      <c r="E477" s="57" t="s">
        <v>664</v>
      </c>
      <c r="F477" s="58">
        <v>1171.99</v>
      </c>
      <c r="G477" s="56" t="s">
        <v>4613</v>
      </c>
      <c r="H477" s="56" t="s">
        <v>53</v>
      </c>
      <c r="I477" s="56" t="s">
        <v>3422</v>
      </c>
      <c r="J477" s="56" t="s">
        <v>3454</v>
      </c>
      <c r="K477" s="56" t="s">
        <v>3455</v>
      </c>
      <c r="L477" s="56" t="s">
        <v>3425</v>
      </c>
      <c r="M477" s="56" t="s">
        <v>3457</v>
      </c>
      <c r="N477" s="56" t="s">
        <v>3458</v>
      </c>
      <c r="O477" s="56" t="s">
        <v>3443</v>
      </c>
      <c r="P477" s="56">
        <v>14</v>
      </c>
      <c r="Q477" s="59">
        <v>1068</v>
      </c>
      <c r="R477" s="56" t="s">
        <v>4614</v>
      </c>
      <c r="S477" s="56" t="s">
        <v>3482</v>
      </c>
      <c r="T477" t="s">
        <v>2080</v>
      </c>
      <c r="U477">
        <v>45</v>
      </c>
      <c r="V477" s="49">
        <v>1307.99</v>
      </c>
      <c r="W477" t="s">
        <v>2655</v>
      </c>
      <c r="X477">
        <v>16</v>
      </c>
      <c r="Y477">
        <v>1024</v>
      </c>
      <c r="Z477">
        <v>13.3</v>
      </c>
      <c r="AA477" t="s">
        <v>3446</v>
      </c>
      <c r="AB477" s="24" t="s">
        <v>4600</v>
      </c>
      <c r="AC477" s="24" t="s">
        <v>4615</v>
      </c>
      <c r="AD477" s="24" t="s">
        <v>3485</v>
      </c>
      <c r="AE477" s="24" t="s">
        <v>2085</v>
      </c>
      <c r="AF477" s="51" t="s">
        <v>2025</v>
      </c>
      <c r="AG477" s="24" t="s">
        <v>3435</v>
      </c>
      <c r="AH477" s="25">
        <v>1337.99</v>
      </c>
      <c r="AI477" s="24" t="s">
        <v>2087</v>
      </c>
      <c r="AJ477" s="24" t="s">
        <v>2076</v>
      </c>
      <c r="AK477" s="24" t="s">
        <v>2076</v>
      </c>
      <c r="AL477" s="24" t="s">
        <v>2076</v>
      </c>
      <c r="AM477" s="24" t="s">
        <v>2076</v>
      </c>
      <c r="AN477" s="24" t="s">
        <v>2076</v>
      </c>
      <c r="AO477" s="24">
        <v>60</v>
      </c>
      <c r="AP477" s="24" t="s">
        <v>2076</v>
      </c>
      <c r="AQ477" s="24" t="s">
        <v>2076</v>
      </c>
      <c r="AR477" s="24" t="s">
        <v>2076</v>
      </c>
      <c r="AS477" s="24" t="s">
        <v>2076</v>
      </c>
      <c r="AT477" s="24" t="s">
        <v>2076</v>
      </c>
      <c r="AU477" s="24">
        <f>COUNTIF(Offers!$B$14:$B$2024,A477)</f>
        <v>2</v>
      </c>
      <c r="AV477" s="25">
        <f>_xlfn.MINIFS(Offers!$Q$14:$Q$2024,Offers!$B$14:$B$2024,A477)</f>
        <v>998.99</v>
      </c>
      <c r="AW477" s="24">
        <f>COUNTIFS(Offers!$B$14:$B$2024,A477,Offers!$L$14:$L$2024,"&lt;&gt;New")</f>
        <v>1</v>
      </c>
    </row>
    <row r="478" spans="1:49" ht="15.75" customHeight="1" x14ac:dyDescent="0.35">
      <c r="A478" s="56" t="s">
        <v>4616</v>
      </c>
      <c r="B478" s="56" t="s">
        <v>658</v>
      </c>
      <c r="C478" s="56" t="s">
        <v>7</v>
      </c>
      <c r="D478" s="56" t="s">
        <v>391</v>
      </c>
      <c r="E478" s="57" t="s">
        <v>665</v>
      </c>
      <c r="F478" s="58">
        <v>1287.99</v>
      </c>
      <c r="G478" s="56" t="s">
        <v>4617</v>
      </c>
      <c r="H478" s="56" t="s">
        <v>53</v>
      </c>
      <c r="I478" s="56" t="s">
        <v>3422</v>
      </c>
      <c r="J478" s="56" t="s">
        <v>3454</v>
      </c>
      <c r="K478" s="56" t="s">
        <v>3455</v>
      </c>
      <c r="L478" s="56" t="s">
        <v>3508</v>
      </c>
      <c r="M478" s="56" t="s">
        <v>3509</v>
      </c>
      <c r="N478" s="56" t="s">
        <v>3458</v>
      </c>
      <c r="O478" s="56" t="s">
        <v>3443</v>
      </c>
      <c r="P478" s="56">
        <v>7</v>
      </c>
      <c r="Q478" s="59">
        <v>1693</v>
      </c>
      <c r="R478" s="56" t="s">
        <v>4618</v>
      </c>
      <c r="S478" s="56" t="s">
        <v>3511</v>
      </c>
      <c r="T478" t="s">
        <v>2080</v>
      </c>
      <c r="U478">
        <v>45</v>
      </c>
      <c r="V478" s="49">
        <v>1435.99</v>
      </c>
      <c r="W478" t="s">
        <v>2545</v>
      </c>
      <c r="X478">
        <v>16</v>
      </c>
      <c r="Y478">
        <v>1024</v>
      </c>
      <c r="Z478">
        <v>14</v>
      </c>
      <c r="AA478" t="s">
        <v>3431</v>
      </c>
      <c r="AB478" s="24" t="s">
        <v>4619</v>
      </c>
      <c r="AC478" s="24" t="s">
        <v>4620</v>
      </c>
      <c r="AD478" s="24" t="s">
        <v>3626</v>
      </c>
      <c r="AE478" s="24" t="s">
        <v>2105</v>
      </c>
      <c r="AF478" s="51" t="s">
        <v>2025</v>
      </c>
      <c r="AG478" s="24" t="s">
        <v>3435</v>
      </c>
      <c r="AH478" s="25">
        <v>1435.99</v>
      </c>
      <c r="AI478" s="24" t="s">
        <v>2087</v>
      </c>
      <c r="AJ478" s="24" t="s">
        <v>2076</v>
      </c>
      <c r="AK478" s="24" t="s">
        <v>2076</v>
      </c>
      <c r="AL478" s="24" t="s">
        <v>2076</v>
      </c>
      <c r="AM478" s="24" t="s">
        <v>2076</v>
      </c>
      <c r="AN478" s="24" t="s">
        <v>2076</v>
      </c>
      <c r="AO478" s="24">
        <v>120</v>
      </c>
      <c r="AP478" s="24" t="s">
        <v>2076</v>
      </c>
      <c r="AQ478" s="24" t="s">
        <v>2076</v>
      </c>
      <c r="AR478" s="24" t="s">
        <v>2076</v>
      </c>
      <c r="AS478" s="24" t="s">
        <v>2076</v>
      </c>
      <c r="AT478" s="24" t="s">
        <v>2076</v>
      </c>
      <c r="AU478" s="24">
        <f>COUNTIF(Offers!$B$14:$B$2024,A478)</f>
        <v>3</v>
      </c>
      <c r="AV478" s="25">
        <f>_xlfn.MINIFS(Offers!$Q$14:$Q$2024,Offers!$B$14:$B$2024,A478)</f>
        <v>1106.99</v>
      </c>
      <c r="AW478" s="24">
        <f>COUNTIFS(Offers!$B$14:$B$2024,A478,Offers!$L$14:$L$2024,"&lt;&gt;New")</f>
        <v>2</v>
      </c>
    </row>
    <row r="479" spans="1:49" ht="15.75" customHeight="1" x14ac:dyDescent="0.35">
      <c r="A479" s="56" t="s">
        <v>4621</v>
      </c>
      <c r="B479" s="56" t="s">
        <v>658</v>
      </c>
      <c r="C479" s="56" t="s">
        <v>7</v>
      </c>
      <c r="D479" s="56" t="s">
        <v>391</v>
      </c>
      <c r="E479" s="57" t="s">
        <v>666</v>
      </c>
      <c r="F479" s="58">
        <v>1762.99</v>
      </c>
      <c r="G479" s="56" t="s">
        <v>4622</v>
      </c>
      <c r="H479" s="56" t="s">
        <v>53</v>
      </c>
      <c r="I479" s="56" t="s">
        <v>3596</v>
      </c>
      <c r="J479" s="56" t="s">
        <v>3557</v>
      </c>
      <c r="K479" s="56" t="s">
        <v>3558</v>
      </c>
      <c r="L479" s="56" t="s">
        <v>3490</v>
      </c>
      <c r="M479" s="56" t="s">
        <v>3471</v>
      </c>
      <c r="N479" s="56" t="s">
        <v>3442</v>
      </c>
      <c r="O479" s="56" t="s">
        <v>3443</v>
      </c>
      <c r="P479" s="56">
        <v>18</v>
      </c>
      <c r="Q479" s="59">
        <v>1572</v>
      </c>
      <c r="R479" s="56" t="s">
        <v>4623</v>
      </c>
      <c r="S479" s="56" t="s">
        <v>3566</v>
      </c>
      <c r="T479" t="s">
        <v>2080</v>
      </c>
      <c r="U479">
        <v>45</v>
      </c>
      <c r="V479" s="49">
        <v>1987.99</v>
      </c>
      <c r="W479" t="s">
        <v>2315</v>
      </c>
      <c r="X479">
        <v>16</v>
      </c>
      <c r="Y479">
        <v>1024</v>
      </c>
      <c r="Z479">
        <v>15.6</v>
      </c>
      <c r="AA479" t="s">
        <v>3446</v>
      </c>
      <c r="AB479" s="24" t="s">
        <v>4624</v>
      </c>
      <c r="AC479" s="24" t="s">
        <v>4625</v>
      </c>
      <c r="AD479" s="24" t="s">
        <v>3562</v>
      </c>
      <c r="AE479" s="24" t="s">
        <v>2085</v>
      </c>
      <c r="AF479" s="54" t="s">
        <v>2027</v>
      </c>
      <c r="AG479" s="24" t="s">
        <v>3435</v>
      </c>
      <c r="AH479" s="25">
        <v>2093.9899999999998</v>
      </c>
      <c r="AI479" s="24" t="s">
        <v>2087</v>
      </c>
      <c r="AJ479" s="24" t="s">
        <v>2076</v>
      </c>
      <c r="AK479" s="24" t="s">
        <v>2076</v>
      </c>
      <c r="AL479" s="24" t="s">
        <v>2076</v>
      </c>
      <c r="AM479" s="24" t="s">
        <v>2076</v>
      </c>
      <c r="AN479" s="24" t="s">
        <v>2076</v>
      </c>
      <c r="AO479" s="24">
        <v>120</v>
      </c>
      <c r="AP479" s="24" t="s">
        <v>2076</v>
      </c>
      <c r="AQ479" s="24" t="s">
        <v>2076</v>
      </c>
      <c r="AR479" s="24" t="s">
        <v>2076</v>
      </c>
      <c r="AS479" s="24" t="s">
        <v>2076</v>
      </c>
      <c r="AT479" s="24" t="s">
        <v>2076</v>
      </c>
      <c r="AU479" s="24">
        <f>COUNTIF(Offers!$B$14:$B$2024,A479)</f>
        <v>1</v>
      </c>
      <c r="AV479" s="25">
        <f>_xlfn.MINIFS(Offers!$Q$14:$Q$2024,Offers!$B$14:$B$2024,A479)</f>
        <v>1762.99</v>
      </c>
      <c r="AW479" s="24">
        <f>COUNTIFS(Offers!$B$14:$B$2024,A479,Offers!$L$14:$L$2024,"&lt;&gt;New")</f>
        <v>0</v>
      </c>
    </row>
    <row r="480" spans="1:49" ht="15.75" customHeight="1" x14ac:dyDescent="0.35">
      <c r="A480" s="56" t="s">
        <v>4626</v>
      </c>
      <c r="B480" s="56" t="s">
        <v>658</v>
      </c>
      <c r="C480" s="56" t="s">
        <v>7</v>
      </c>
      <c r="D480" s="56" t="s">
        <v>391</v>
      </c>
      <c r="E480" s="57" t="s">
        <v>667</v>
      </c>
      <c r="F480" s="58">
        <v>2897.99</v>
      </c>
      <c r="G480" s="56" t="s">
        <v>4627</v>
      </c>
      <c r="H480" s="56" t="s">
        <v>3517</v>
      </c>
      <c r="I480" s="56" t="s">
        <v>3812</v>
      </c>
      <c r="J480" s="56" t="s">
        <v>3557</v>
      </c>
      <c r="K480" s="56" t="s">
        <v>3558</v>
      </c>
      <c r="L480" s="56" t="s">
        <v>3521</v>
      </c>
      <c r="M480" s="56" t="s">
        <v>3441</v>
      </c>
      <c r="N480" s="56" t="s">
        <v>3771</v>
      </c>
      <c r="O480" s="56" t="s">
        <v>3459</v>
      </c>
      <c r="P480" s="56">
        <v>9</v>
      </c>
      <c r="Q480" s="59">
        <v>3233</v>
      </c>
      <c r="R480" s="56" t="s">
        <v>4628</v>
      </c>
      <c r="S480" s="56" t="s">
        <v>3524</v>
      </c>
      <c r="T480" t="s">
        <v>2080</v>
      </c>
      <c r="U480">
        <v>45</v>
      </c>
      <c r="V480" s="49">
        <v>3245.99</v>
      </c>
      <c r="W480" t="s">
        <v>2387</v>
      </c>
      <c r="X480">
        <v>32</v>
      </c>
      <c r="Y480">
        <v>2048</v>
      </c>
      <c r="Z480">
        <v>17.3</v>
      </c>
      <c r="AA480" t="s">
        <v>3431</v>
      </c>
      <c r="AB480" s="24" t="s">
        <v>4629</v>
      </c>
      <c r="AC480" s="24" t="s">
        <v>4630</v>
      </c>
      <c r="AD480" s="24" t="s">
        <v>3644</v>
      </c>
      <c r="AE480" s="24" t="s">
        <v>2085</v>
      </c>
      <c r="AF480" s="53" t="s">
        <v>2026</v>
      </c>
      <c r="AG480" s="24" t="s">
        <v>3435</v>
      </c>
      <c r="AH480" s="25">
        <v>3390.99</v>
      </c>
      <c r="AI480" s="24" t="s">
        <v>2087</v>
      </c>
      <c r="AJ480" s="24" t="s">
        <v>2076</v>
      </c>
      <c r="AK480" s="24" t="s">
        <v>2076</v>
      </c>
      <c r="AL480" s="24" t="s">
        <v>2076</v>
      </c>
      <c r="AM480" s="24" t="s">
        <v>2076</v>
      </c>
      <c r="AN480" s="24" t="s">
        <v>2076</v>
      </c>
      <c r="AO480" s="24">
        <v>60</v>
      </c>
      <c r="AP480" s="24" t="s">
        <v>2076</v>
      </c>
      <c r="AQ480" s="24" t="s">
        <v>2076</v>
      </c>
      <c r="AR480" s="24" t="s">
        <v>2076</v>
      </c>
      <c r="AS480" s="24" t="s">
        <v>2076</v>
      </c>
      <c r="AT480" s="24" t="s">
        <v>2076</v>
      </c>
      <c r="AU480" s="24">
        <f>COUNTIF(Offers!$B$14:$B$2024,A480)</f>
        <v>1</v>
      </c>
      <c r="AV480" s="25">
        <f>_xlfn.MINIFS(Offers!$Q$14:$Q$2024,Offers!$B$14:$B$2024,A480)</f>
        <v>2897.99</v>
      </c>
      <c r="AW480" s="24">
        <f>COUNTIFS(Offers!$B$14:$B$2024,A480,Offers!$L$14:$L$2024,"&lt;&gt;New")</f>
        <v>0</v>
      </c>
    </row>
    <row r="481" spans="1:49" ht="15.75" customHeight="1" x14ac:dyDescent="0.35">
      <c r="A481" s="56" t="s">
        <v>4631</v>
      </c>
      <c r="B481" s="56" t="s">
        <v>658</v>
      </c>
      <c r="C481" s="56" t="s">
        <v>7</v>
      </c>
      <c r="D481" s="56" t="s">
        <v>391</v>
      </c>
      <c r="E481" s="57" t="s">
        <v>668</v>
      </c>
      <c r="F481" s="58">
        <v>3301.99</v>
      </c>
      <c r="G481" s="56" t="s">
        <v>4632</v>
      </c>
      <c r="H481" s="56" t="s">
        <v>1345</v>
      </c>
      <c r="I481" s="56" t="s">
        <v>3438</v>
      </c>
      <c r="J481" s="56" t="s">
        <v>3488</v>
      </c>
      <c r="K481" s="56" t="s">
        <v>3530</v>
      </c>
      <c r="L481" s="56" t="s">
        <v>3945</v>
      </c>
      <c r="M481" s="56" t="s">
        <v>3664</v>
      </c>
      <c r="N481" s="56" t="s">
        <v>3442</v>
      </c>
      <c r="O481" s="56" t="s">
        <v>3443</v>
      </c>
      <c r="P481" s="56">
        <v>8</v>
      </c>
      <c r="Q481" s="59">
        <v>1895</v>
      </c>
      <c r="R481" s="56" t="s">
        <v>4633</v>
      </c>
      <c r="S481" s="56" t="s">
        <v>3493</v>
      </c>
      <c r="T481" t="s">
        <v>2100</v>
      </c>
      <c r="U481">
        <v>45</v>
      </c>
      <c r="V481" s="49">
        <v>3698.99</v>
      </c>
      <c r="W481" t="s">
        <v>2444</v>
      </c>
      <c r="X481">
        <v>64</v>
      </c>
      <c r="Y481">
        <v>2048</v>
      </c>
      <c r="Z481">
        <v>16</v>
      </c>
      <c r="AA481" t="s">
        <v>3446</v>
      </c>
      <c r="AB481" s="24" t="s">
        <v>4634</v>
      </c>
      <c r="AC481" s="24" t="s">
        <v>4635</v>
      </c>
      <c r="AD481" s="24" t="s">
        <v>3775</v>
      </c>
      <c r="AE481" s="24" t="s">
        <v>2105</v>
      </c>
      <c r="AF481" s="54" t="s">
        <v>2027</v>
      </c>
      <c r="AG481" s="24" t="s">
        <v>3435</v>
      </c>
      <c r="AH481" s="25">
        <v>3887.99</v>
      </c>
      <c r="AI481" s="24" t="s">
        <v>2087</v>
      </c>
      <c r="AJ481" s="24" t="s">
        <v>2076</v>
      </c>
      <c r="AK481" s="24" t="s">
        <v>2076</v>
      </c>
      <c r="AL481" s="24" t="s">
        <v>2076</v>
      </c>
      <c r="AM481" s="24" t="s">
        <v>2076</v>
      </c>
      <c r="AN481" s="24" t="s">
        <v>2076</v>
      </c>
      <c r="AO481" s="24">
        <v>165</v>
      </c>
      <c r="AP481" s="24" t="s">
        <v>2076</v>
      </c>
      <c r="AQ481" s="24" t="s">
        <v>2076</v>
      </c>
      <c r="AR481" s="24" t="s">
        <v>2076</v>
      </c>
      <c r="AS481" s="24" t="s">
        <v>2076</v>
      </c>
      <c r="AT481" s="24" t="s">
        <v>2076</v>
      </c>
      <c r="AU481" s="24">
        <f>COUNTIF(Offers!$B$14:$B$2024,A481)</f>
        <v>1</v>
      </c>
      <c r="AV481" s="25">
        <f>_xlfn.MINIFS(Offers!$Q$14:$Q$2024,Offers!$B$14:$B$2024,A481)</f>
        <v>3301.99</v>
      </c>
      <c r="AW481" s="24">
        <f>COUNTIFS(Offers!$B$14:$B$2024,A481,Offers!$L$14:$L$2024,"&lt;&gt;New")</f>
        <v>0</v>
      </c>
    </row>
    <row r="482" spans="1:49" ht="15.75" customHeight="1" x14ac:dyDescent="0.35">
      <c r="A482" s="56" t="s">
        <v>4636</v>
      </c>
      <c r="B482" s="56" t="s">
        <v>658</v>
      </c>
      <c r="C482" s="56" t="s">
        <v>7</v>
      </c>
      <c r="D482" s="56" t="s">
        <v>391</v>
      </c>
      <c r="E482" s="57" t="s">
        <v>669</v>
      </c>
      <c r="F482" s="58">
        <v>4034.99</v>
      </c>
      <c r="G482" s="56" t="s">
        <v>4637</v>
      </c>
      <c r="H482" s="56" t="s">
        <v>3452</v>
      </c>
      <c r="I482" s="56" t="s">
        <v>3571</v>
      </c>
      <c r="J482" s="56" t="s">
        <v>3488</v>
      </c>
      <c r="K482" s="56" t="s">
        <v>3723</v>
      </c>
      <c r="L482" s="56" t="s">
        <v>3490</v>
      </c>
      <c r="M482" s="56" t="s">
        <v>3664</v>
      </c>
      <c r="N482" s="56" t="s">
        <v>3442</v>
      </c>
      <c r="O482" s="56" t="s">
        <v>3459</v>
      </c>
      <c r="P482" s="56">
        <v>7</v>
      </c>
      <c r="Q482" s="59">
        <v>2398</v>
      </c>
      <c r="R482" s="56" t="s">
        <v>4638</v>
      </c>
      <c r="S482" s="56" t="s">
        <v>3501</v>
      </c>
      <c r="T482" t="s">
        <v>2080</v>
      </c>
      <c r="U482">
        <v>45</v>
      </c>
      <c r="V482" s="49">
        <v>4639.99</v>
      </c>
      <c r="W482" t="s">
        <v>2415</v>
      </c>
      <c r="X482">
        <v>64</v>
      </c>
      <c r="Y482">
        <v>4096</v>
      </c>
      <c r="Z482">
        <v>16</v>
      </c>
      <c r="AA482" t="s">
        <v>3446</v>
      </c>
      <c r="AB482" s="24" t="s">
        <v>4639</v>
      </c>
      <c r="AC482" s="24" t="s">
        <v>4640</v>
      </c>
      <c r="AD482" s="24" t="s">
        <v>3727</v>
      </c>
      <c r="AE482" s="24" t="s">
        <v>2085</v>
      </c>
      <c r="AF482" s="54" t="s">
        <v>2027</v>
      </c>
      <c r="AG482" s="24" t="s">
        <v>3435</v>
      </c>
      <c r="AH482" s="25">
        <v>4677.99</v>
      </c>
      <c r="AI482" s="24" t="s">
        <v>2087</v>
      </c>
      <c r="AJ482" s="24" t="s">
        <v>2076</v>
      </c>
      <c r="AK482" s="24" t="s">
        <v>2076</v>
      </c>
      <c r="AL482" s="24" t="s">
        <v>2076</v>
      </c>
      <c r="AM482" s="24" t="s">
        <v>2076</v>
      </c>
      <c r="AN482" s="24" t="s">
        <v>2076</v>
      </c>
      <c r="AO482" s="24">
        <v>120</v>
      </c>
      <c r="AP482" s="24" t="s">
        <v>2076</v>
      </c>
      <c r="AQ482" s="24" t="s">
        <v>2076</v>
      </c>
      <c r="AR482" s="24" t="s">
        <v>2076</v>
      </c>
      <c r="AS482" s="24" t="s">
        <v>2076</v>
      </c>
      <c r="AT482" s="24" t="s">
        <v>2076</v>
      </c>
      <c r="AU482" s="24">
        <f>COUNTIF(Offers!$B$14:$B$2024,A482)</f>
        <v>1</v>
      </c>
      <c r="AV482" s="25">
        <f>_xlfn.MINIFS(Offers!$Q$14:$Q$2024,Offers!$B$14:$B$2024,A482)</f>
        <v>4034.99</v>
      </c>
      <c r="AW482" s="24">
        <f>COUNTIFS(Offers!$B$14:$B$2024,A482,Offers!$L$14:$L$2024,"&lt;&gt;New")</f>
        <v>0</v>
      </c>
    </row>
    <row r="483" spans="1:49" ht="15.75" customHeight="1" x14ac:dyDescent="0.35">
      <c r="A483" s="56" t="s">
        <v>4641</v>
      </c>
      <c r="B483" s="56" t="s">
        <v>670</v>
      </c>
      <c r="C483" s="56" t="s">
        <v>7</v>
      </c>
      <c r="D483" s="56" t="s">
        <v>391</v>
      </c>
      <c r="E483" s="57" t="s">
        <v>673</v>
      </c>
      <c r="F483" s="58">
        <v>526.99</v>
      </c>
      <c r="G483" s="56" t="s">
        <v>4642</v>
      </c>
      <c r="H483" s="56" t="s">
        <v>1345</v>
      </c>
      <c r="I483" s="56" t="s">
        <v>3467</v>
      </c>
      <c r="J483" s="56" t="s">
        <v>3439</v>
      </c>
      <c r="K483" s="56" t="s">
        <v>3440</v>
      </c>
      <c r="L483" s="56" t="s">
        <v>3425</v>
      </c>
      <c r="M483" s="56" t="s">
        <v>3441</v>
      </c>
      <c r="N483" s="56" t="s">
        <v>3442</v>
      </c>
      <c r="O483" s="56" t="s">
        <v>3443</v>
      </c>
      <c r="P483" s="56">
        <v>7</v>
      </c>
      <c r="Q483" s="59">
        <v>1746</v>
      </c>
      <c r="R483" s="56" t="s">
        <v>4643</v>
      </c>
      <c r="S483" s="56" t="s">
        <v>3445</v>
      </c>
      <c r="T483" t="s">
        <v>2080</v>
      </c>
      <c r="U483">
        <v>30</v>
      </c>
      <c r="V483" s="49">
        <v>560.99</v>
      </c>
      <c r="W483" t="s">
        <v>2356</v>
      </c>
      <c r="X483">
        <v>16</v>
      </c>
      <c r="Y483">
        <v>512</v>
      </c>
      <c r="Z483">
        <v>15.6</v>
      </c>
      <c r="AA483" t="s">
        <v>3446</v>
      </c>
      <c r="AB483" s="24" t="s">
        <v>4644</v>
      </c>
      <c r="AC483" s="24" t="s">
        <v>4645</v>
      </c>
      <c r="AD483" s="24" t="s">
        <v>3464</v>
      </c>
      <c r="AE483" s="24" t="s">
        <v>2085</v>
      </c>
      <c r="AF483" s="55" t="s">
        <v>2023</v>
      </c>
      <c r="AG483" s="24" t="s">
        <v>3435</v>
      </c>
      <c r="AH483" s="25">
        <v>577.99</v>
      </c>
      <c r="AI483" s="24" t="s">
        <v>2087</v>
      </c>
      <c r="AJ483" s="24" t="s">
        <v>2076</v>
      </c>
      <c r="AK483" s="24" t="s">
        <v>2076</v>
      </c>
      <c r="AL483" s="24" t="s">
        <v>2076</v>
      </c>
      <c r="AM483" s="24" t="s">
        <v>2076</v>
      </c>
      <c r="AN483" s="24" t="s">
        <v>2076</v>
      </c>
      <c r="AO483" s="24">
        <v>60</v>
      </c>
      <c r="AP483" s="24" t="s">
        <v>2076</v>
      </c>
      <c r="AQ483" s="24" t="s">
        <v>2076</v>
      </c>
      <c r="AR483" s="24" t="s">
        <v>2076</v>
      </c>
      <c r="AS483" s="24" t="s">
        <v>2076</v>
      </c>
      <c r="AT483" s="24" t="s">
        <v>2076</v>
      </c>
      <c r="AU483" s="24">
        <f>COUNTIF(Offers!$B$14:$B$2024,A483)</f>
        <v>1</v>
      </c>
      <c r="AV483" s="25">
        <f>_xlfn.MINIFS(Offers!$Q$14:$Q$2024,Offers!$B$14:$B$2024,A483)</f>
        <v>526.99</v>
      </c>
      <c r="AW483" s="24">
        <f>COUNTIFS(Offers!$B$14:$B$2024,A483,Offers!$L$14:$L$2024,"&lt;&gt;New")</f>
        <v>0</v>
      </c>
    </row>
    <row r="484" spans="1:49" ht="15.75" customHeight="1" x14ac:dyDescent="0.35">
      <c r="A484" s="56" t="s">
        <v>4646</v>
      </c>
      <c r="B484" s="56" t="s">
        <v>670</v>
      </c>
      <c r="C484" s="56" t="s">
        <v>7</v>
      </c>
      <c r="D484" s="56" t="s">
        <v>391</v>
      </c>
      <c r="E484" s="57" t="s">
        <v>674</v>
      </c>
      <c r="F484" s="58">
        <v>822.99</v>
      </c>
      <c r="G484" s="56" t="s">
        <v>4647</v>
      </c>
      <c r="H484" s="56" t="s">
        <v>3452</v>
      </c>
      <c r="I484" s="56" t="s">
        <v>3722</v>
      </c>
      <c r="J484" s="56" t="s">
        <v>3587</v>
      </c>
      <c r="K484" s="56" t="s">
        <v>3588</v>
      </c>
      <c r="L484" s="56" t="s">
        <v>3456</v>
      </c>
      <c r="M484" s="56" t="s">
        <v>3457</v>
      </c>
      <c r="N484" s="56" t="s">
        <v>3589</v>
      </c>
      <c r="O484" s="56" t="s">
        <v>3459</v>
      </c>
      <c r="P484" s="56">
        <v>13</v>
      </c>
      <c r="Q484" s="59">
        <v>1279</v>
      </c>
      <c r="R484" s="56" t="s">
        <v>4648</v>
      </c>
      <c r="S484" s="56" t="s">
        <v>3461</v>
      </c>
      <c r="T484" t="s">
        <v>2080</v>
      </c>
      <c r="U484">
        <v>30</v>
      </c>
      <c r="V484" s="49">
        <v>914.99</v>
      </c>
      <c r="W484" t="s">
        <v>2875</v>
      </c>
      <c r="X484">
        <v>16</v>
      </c>
      <c r="Y484">
        <v>512</v>
      </c>
      <c r="Z484">
        <v>14</v>
      </c>
      <c r="AA484" t="s">
        <v>3446</v>
      </c>
      <c r="AB484" s="24" t="s">
        <v>4649</v>
      </c>
      <c r="AC484" s="24" t="s">
        <v>4650</v>
      </c>
      <c r="AD484" s="24" t="s">
        <v>3854</v>
      </c>
      <c r="AE484" s="24" t="s">
        <v>2085</v>
      </c>
      <c r="AF484" s="52" t="s">
        <v>2024</v>
      </c>
      <c r="AG484" s="24" t="s">
        <v>3435</v>
      </c>
      <c r="AH484" s="25">
        <v>914.99</v>
      </c>
      <c r="AI484" s="24" t="s">
        <v>2087</v>
      </c>
      <c r="AJ484" s="24" t="s">
        <v>2076</v>
      </c>
      <c r="AK484" s="24" t="s">
        <v>2076</v>
      </c>
      <c r="AL484" s="24" t="s">
        <v>2076</v>
      </c>
      <c r="AM484" s="24" t="s">
        <v>2076</v>
      </c>
      <c r="AN484" s="24" t="s">
        <v>2076</v>
      </c>
      <c r="AO484" s="24">
        <v>60</v>
      </c>
      <c r="AP484" s="24" t="s">
        <v>2076</v>
      </c>
      <c r="AQ484" s="24" t="s">
        <v>2076</v>
      </c>
      <c r="AR484" s="24" t="s">
        <v>2076</v>
      </c>
      <c r="AS484" s="24" t="s">
        <v>2076</v>
      </c>
      <c r="AT484" s="24" t="s">
        <v>2076</v>
      </c>
      <c r="AU484" s="24">
        <f>COUNTIF(Offers!$B$14:$B$2024,A484)</f>
        <v>1</v>
      </c>
      <c r="AV484" s="25">
        <f>_xlfn.MINIFS(Offers!$Q$14:$Q$2024,Offers!$B$14:$B$2024,A484)</f>
        <v>822.99</v>
      </c>
      <c r="AW484" s="24">
        <f>COUNTIFS(Offers!$B$14:$B$2024,A484,Offers!$L$14:$L$2024,"&lt;&gt;New")</f>
        <v>0</v>
      </c>
    </row>
    <row r="485" spans="1:49" ht="15.75" customHeight="1" x14ac:dyDescent="0.35">
      <c r="A485" s="56" t="s">
        <v>4651</v>
      </c>
      <c r="B485" s="56" t="s">
        <v>670</v>
      </c>
      <c r="C485" s="56" t="s">
        <v>7</v>
      </c>
      <c r="D485" s="56" t="s">
        <v>391</v>
      </c>
      <c r="E485" s="57" t="s">
        <v>675</v>
      </c>
      <c r="F485" s="58">
        <v>1277.99</v>
      </c>
      <c r="G485" s="56" t="s">
        <v>4652</v>
      </c>
      <c r="H485" s="56" t="s">
        <v>53</v>
      </c>
      <c r="I485" s="56" t="s">
        <v>3438</v>
      </c>
      <c r="J485" s="56" t="s">
        <v>3468</v>
      </c>
      <c r="K485" s="56" t="s">
        <v>3469</v>
      </c>
      <c r="L485" s="56" t="s">
        <v>3470</v>
      </c>
      <c r="M485" s="56" t="s">
        <v>3471</v>
      </c>
      <c r="N485" s="56" t="s">
        <v>3442</v>
      </c>
      <c r="O485" s="56" t="s">
        <v>3443</v>
      </c>
      <c r="P485" s="56">
        <v>15</v>
      </c>
      <c r="Q485" s="59">
        <v>1597</v>
      </c>
      <c r="R485" s="56" t="s">
        <v>4653</v>
      </c>
      <c r="S485" s="56" t="s">
        <v>3473</v>
      </c>
      <c r="T485" t="s">
        <v>2080</v>
      </c>
      <c r="U485">
        <v>30</v>
      </c>
      <c r="V485" s="49">
        <v>1436.99</v>
      </c>
      <c r="W485" t="s">
        <v>2241</v>
      </c>
      <c r="X485">
        <v>16</v>
      </c>
      <c r="Y485">
        <v>1024</v>
      </c>
      <c r="Z485">
        <v>14</v>
      </c>
      <c r="AA485" t="s">
        <v>3431</v>
      </c>
      <c r="AB485" s="24" t="s">
        <v>4654</v>
      </c>
      <c r="AC485" s="24" t="s">
        <v>4655</v>
      </c>
      <c r="AD485" s="24" t="s">
        <v>3562</v>
      </c>
      <c r="AE485" s="24" t="s">
        <v>2085</v>
      </c>
      <c r="AF485" s="51" t="s">
        <v>2025</v>
      </c>
      <c r="AG485" s="24" t="s">
        <v>3435</v>
      </c>
      <c r="AH485" s="25">
        <v>1479.99</v>
      </c>
      <c r="AI485" s="24" t="s">
        <v>2087</v>
      </c>
      <c r="AJ485" s="24" t="s">
        <v>2076</v>
      </c>
      <c r="AK485" s="24" t="s">
        <v>2076</v>
      </c>
      <c r="AL485" s="24" t="s">
        <v>2076</v>
      </c>
      <c r="AM485" s="24" t="s">
        <v>2076</v>
      </c>
      <c r="AN485" s="24" t="s">
        <v>2076</v>
      </c>
      <c r="AO485" s="24">
        <v>60</v>
      </c>
      <c r="AP485" s="24" t="s">
        <v>2076</v>
      </c>
      <c r="AQ485" s="24" t="s">
        <v>2076</v>
      </c>
      <c r="AR485" s="24" t="s">
        <v>2076</v>
      </c>
      <c r="AS485" s="24" t="s">
        <v>2076</v>
      </c>
      <c r="AT485" s="24" t="s">
        <v>2076</v>
      </c>
      <c r="AU485" s="24">
        <f>COUNTIF(Offers!$B$14:$B$2024,A485)</f>
        <v>1</v>
      </c>
      <c r="AV485" s="25">
        <f>_xlfn.MINIFS(Offers!$Q$14:$Q$2024,Offers!$B$14:$B$2024,A485)</f>
        <v>1277.99</v>
      </c>
      <c r="AW485" s="24">
        <f>COUNTIFS(Offers!$B$14:$B$2024,A485,Offers!$L$14:$L$2024,"&lt;&gt;New")</f>
        <v>0</v>
      </c>
    </row>
    <row r="486" spans="1:49" ht="15.75" customHeight="1" x14ac:dyDescent="0.35">
      <c r="A486" s="56" t="s">
        <v>4656</v>
      </c>
      <c r="B486" s="56" t="s">
        <v>670</v>
      </c>
      <c r="C486" s="56" t="s">
        <v>7</v>
      </c>
      <c r="D486" s="56" t="s">
        <v>391</v>
      </c>
      <c r="E486" s="57" t="s">
        <v>676</v>
      </c>
      <c r="F486" s="58">
        <v>1383.99</v>
      </c>
      <c r="G486" s="56" t="s">
        <v>4657</v>
      </c>
      <c r="H486" s="56" t="s">
        <v>53</v>
      </c>
      <c r="I486" s="56" t="s">
        <v>3596</v>
      </c>
      <c r="J486" s="56" t="s">
        <v>3557</v>
      </c>
      <c r="K486" s="56" t="s">
        <v>3558</v>
      </c>
      <c r="L486" s="56" t="s">
        <v>3480</v>
      </c>
      <c r="M486" s="56" t="s">
        <v>3471</v>
      </c>
      <c r="N486" s="56" t="s">
        <v>3442</v>
      </c>
      <c r="O486" s="56" t="s">
        <v>3443</v>
      </c>
      <c r="P486" s="56">
        <v>13</v>
      </c>
      <c r="Q486" s="59">
        <v>1013</v>
      </c>
      <c r="R486" s="56" t="s">
        <v>4658</v>
      </c>
      <c r="S486" s="56" t="s">
        <v>3482</v>
      </c>
      <c r="T486" t="s">
        <v>2100</v>
      </c>
      <c r="U486">
        <v>30</v>
      </c>
      <c r="V486" s="49">
        <v>1466.99</v>
      </c>
      <c r="W486" t="s">
        <v>2356</v>
      </c>
      <c r="X486">
        <v>16</v>
      </c>
      <c r="Y486">
        <v>1024</v>
      </c>
      <c r="Z486">
        <v>13.3</v>
      </c>
      <c r="AA486" t="s">
        <v>3446</v>
      </c>
      <c r="AB486" s="24" t="s">
        <v>4659</v>
      </c>
      <c r="AC486" s="24" t="s">
        <v>4660</v>
      </c>
      <c r="AD486" s="24" t="s">
        <v>3562</v>
      </c>
      <c r="AE486" s="24" t="s">
        <v>2085</v>
      </c>
      <c r="AF486" s="54" t="s">
        <v>2027</v>
      </c>
      <c r="AG486" s="24" t="s">
        <v>3435</v>
      </c>
      <c r="AH486" s="25">
        <v>1466.99</v>
      </c>
      <c r="AI486" s="24" t="s">
        <v>2087</v>
      </c>
      <c r="AJ486" s="24" t="s">
        <v>2076</v>
      </c>
      <c r="AK486" s="24" t="s">
        <v>2076</v>
      </c>
      <c r="AL486" s="24" t="s">
        <v>2076</v>
      </c>
      <c r="AM486" s="24" t="s">
        <v>2076</v>
      </c>
      <c r="AN486" s="24" t="s">
        <v>2076</v>
      </c>
      <c r="AO486" s="24">
        <v>90</v>
      </c>
      <c r="AP486" s="24" t="s">
        <v>2076</v>
      </c>
      <c r="AQ486" s="24" t="s">
        <v>2076</v>
      </c>
      <c r="AR486" s="24" t="s">
        <v>2076</v>
      </c>
      <c r="AS486" s="24" t="s">
        <v>2076</v>
      </c>
      <c r="AT486" s="24" t="s">
        <v>2076</v>
      </c>
      <c r="AU486" s="24">
        <f>COUNTIF(Offers!$B$14:$B$2024,A486)</f>
        <v>1</v>
      </c>
      <c r="AV486" s="25">
        <f>_xlfn.MINIFS(Offers!$Q$14:$Q$2024,Offers!$B$14:$B$2024,A486)</f>
        <v>1383.99</v>
      </c>
      <c r="AW486" s="24">
        <f>COUNTIFS(Offers!$B$14:$B$2024,A486,Offers!$L$14:$L$2024,"&lt;&gt;New")</f>
        <v>0</v>
      </c>
    </row>
    <row r="487" spans="1:49" ht="15.75" customHeight="1" x14ac:dyDescent="0.35">
      <c r="A487" s="56" t="s">
        <v>4661</v>
      </c>
      <c r="B487" s="56" t="s">
        <v>670</v>
      </c>
      <c r="C487" s="56" t="s">
        <v>7</v>
      </c>
      <c r="D487" s="56" t="s">
        <v>391</v>
      </c>
      <c r="E487" s="57" t="s">
        <v>677</v>
      </c>
      <c r="F487" s="58">
        <v>1633.99</v>
      </c>
      <c r="G487" s="56" t="s">
        <v>4662</v>
      </c>
      <c r="H487" s="56" t="s">
        <v>53</v>
      </c>
      <c r="I487" s="56" t="s">
        <v>3438</v>
      </c>
      <c r="J487" s="56" t="s">
        <v>3439</v>
      </c>
      <c r="K487" s="56" t="s">
        <v>3440</v>
      </c>
      <c r="L487" s="56" t="s">
        <v>3425</v>
      </c>
      <c r="M487" s="56" t="s">
        <v>3457</v>
      </c>
      <c r="N487" s="56" t="s">
        <v>3442</v>
      </c>
      <c r="O487" s="56" t="s">
        <v>3443</v>
      </c>
      <c r="P487" s="56">
        <v>17</v>
      </c>
      <c r="Q487" s="59">
        <v>1670</v>
      </c>
      <c r="R487" s="56" t="s">
        <v>4663</v>
      </c>
      <c r="S487" s="56" t="s">
        <v>3566</v>
      </c>
      <c r="T487" t="s">
        <v>2100</v>
      </c>
      <c r="U487">
        <v>30</v>
      </c>
      <c r="V487" s="49">
        <v>1815.99</v>
      </c>
      <c r="W487" t="s">
        <v>2344</v>
      </c>
      <c r="X487">
        <v>16</v>
      </c>
      <c r="Y487">
        <v>1024</v>
      </c>
      <c r="Z487">
        <v>15.6</v>
      </c>
      <c r="AA487" t="s">
        <v>3446</v>
      </c>
      <c r="AB487" s="24" t="s">
        <v>4664</v>
      </c>
      <c r="AC487" s="24" t="s">
        <v>4665</v>
      </c>
      <c r="AD487" s="24" t="s">
        <v>3626</v>
      </c>
      <c r="AE487" s="24" t="s">
        <v>2085</v>
      </c>
      <c r="AF487" s="53" t="s">
        <v>2026</v>
      </c>
      <c r="AG487" s="24" t="s">
        <v>3435</v>
      </c>
      <c r="AH487" s="25">
        <v>1815.99</v>
      </c>
      <c r="AI487" s="24" t="s">
        <v>2087</v>
      </c>
      <c r="AJ487" s="24" t="s">
        <v>2076</v>
      </c>
      <c r="AK487" s="24" t="s">
        <v>2076</v>
      </c>
      <c r="AL487" s="24" t="s">
        <v>2076</v>
      </c>
      <c r="AM487" s="24" t="s">
        <v>2076</v>
      </c>
      <c r="AN487" s="24" t="s">
        <v>2076</v>
      </c>
      <c r="AO487" s="24">
        <v>60</v>
      </c>
      <c r="AP487" s="24" t="s">
        <v>2076</v>
      </c>
      <c r="AQ487" s="24" t="s">
        <v>2076</v>
      </c>
      <c r="AR487" s="24" t="s">
        <v>2076</v>
      </c>
      <c r="AS487" s="24" t="s">
        <v>2076</v>
      </c>
      <c r="AT487" s="24" t="s">
        <v>2076</v>
      </c>
      <c r="AU487" s="24">
        <f>COUNTIF(Offers!$B$14:$B$2024,A487)</f>
        <v>1</v>
      </c>
      <c r="AV487" s="25">
        <f>_xlfn.MINIFS(Offers!$Q$14:$Q$2024,Offers!$B$14:$B$2024,A487)</f>
        <v>1633.99</v>
      </c>
      <c r="AW487" s="24">
        <f>COUNTIFS(Offers!$B$14:$B$2024,A487,Offers!$L$14:$L$2024,"&lt;&gt;New")</f>
        <v>0</v>
      </c>
    </row>
    <row r="488" spans="1:49" ht="15.75" customHeight="1" x14ac:dyDescent="0.35">
      <c r="A488" s="56" t="s">
        <v>4666</v>
      </c>
      <c r="B488" s="56" t="s">
        <v>670</v>
      </c>
      <c r="C488" s="56" t="s">
        <v>7</v>
      </c>
      <c r="D488" s="56" t="s">
        <v>391</v>
      </c>
      <c r="E488" s="57" t="s">
        <v>678</v>
      </c>
      <c r="F488" s="58">
        <v>1892.99</v>
      </c>
      <c r="G488" s="56" t="s">
        <v>4667</v>
      </c>
      <c r="H488" s="56" t="s">
        <v>53</v>
      </c>
      <c r="I488" s="56" t="s">
        <v>3507</v>
      </c>
      <c r="J488" s="56" t="s">
        <v>3587</v>
      </c>
      <c r="K488" s="56" t="s">
        <v>3588</v>
      </c>
      <c r="L488" s="56" t="s">
        <v>3508</v>
      </c>
      <c r="M488" s="56" t="s">
        <v>3509</v>
      </c>
      <c r="N488" s="56" t="s">
        <v>3589</v>
      </c>
      <c r="O488" s="56" t="s">
        <v>3443</v>
      </c>
      <c r="P488" s="56">
        <v>8</v>
      </c>
      <c r="Q488" s="59">
        <v>1596</v>
      </c>
      <c r="R488" s="56" t="s">
        <v>4668</v>
      </c>
      <c r="S488" s="56" t="s">
        <v>3511</v>
      </c>
      <c r="T488" t="s">
        <v>2080</v>
      </c>
      <c r="U488">
        <v>30</v>
      </c>
      <c r="V488" s="49">
        <v>2044.99</v>
      </c>
      <c r="W488" t="s">
        <v>2444</v>
      </c>
      <c r="X488">
        <v>16</v>
      </c>
      <c r="Y488">
        <v>1024</v>
      </c>
      <c r="Z488">
        <v>14</v>
      </c>
      <c r="AA488" t="s">
        <v>3431</v>
      </c>
      <c r="AB488" s="24" t="s">
        <v>4669</v>
      </c>
      <c r="AC488" s="24" t="s">
        <v>4670</v>
      </c>
      <c r="AD488" s="24" t="s">
        <v>3697</v>
      </c>
      <c r="AE488" s="24" t="s">
        <v>2085</v>
      </c>
      <c r="AF488" s="51" t="s">
        <v>2025</v>
      </c>
      <c r="AG488" s="24" t="s">
        <v>3435</v>
      </c>
      <c r="AH488" s="25">
        <v>2082.9899999999998</v>
      </c>
      <c r="AI488" s="24" t="s">
        <v>2087</v>
      </c>
      <c r="AJ488" s="24" t="s">
        <v>2076</v>
      </c>
      <c r="AK488" s="24" t="s">
        <v>2076</v>
      </c>
      <c r="AL488" s="24" t="s">
        <v>2076</v>
      </c>
      <c r="AM488" s="24" t="s">
        <v>2076</v>
      </c>
      <c r="AN488" s="24" t="s">
        <v>2076</v>
      </c>
      <c r="AO488" s="24">
        <v>120</v>
      </c>
      <c r="AP488" s="24" t="s">
        <v>2076</v>
      </c>
      <c r="AQ488" s="24" t="s">
        <v>2076</v>
      </c>
      <c r="AR488" s="24" t="s">
        <v>2076</v>
      </c>
      <c r="AS488" s="24" t="s">
        <v>2076</v>
      </c>
      <c r="AT488" s="24" t="s">
        <v>2076</v>
      </c>
      <c r="AU488" s="24">
        <f>COUNTIF(Offers!$B$14:$B$2024,A488)</f>
        <v>1</v>
      </c>
      <c r="AV488" s="25">
        <f>_xlfn.MINIFS(Offers!$Q$14:$Q$2024,Offers!$B$14:$B$2024,A488)</f>
        <v>1892.99</v>
      </c>
      <c r="AW488" s="24">
        <f>COUNTIFS(Offers!$B$14:$B$2024,A488,Offers!$L$14:$L$2024,"&lt;&gt;New")</f>
        <v>0</v>
      </c>
    </row>
    <row r="489" spans="1:49" ht="15.75" customHeight="1" x14ac:dyDescent="0.35">
      <c r="A489" s="56" t="s">
        <v>4671</v>
      </c>
      <c r="B489" s="56" t="s">
        <v>670</v>
      </c>
      <c r="C489" s="56" t="s">
        <v>7</v>
      </c>
      <c r="D489" s="56" t="s">
        <v>391</v>
      </c>
      <c r="E489" s="57" t="s">
        <v>679</v>
      </c>
      <c r="F489" s="58">
        <v>2061.9899999999998</v>
      </c>
      <c r="G489" s="56" t="s">
        <v>4672</v>
      </c>
      <c r="H489" s="56" t="s">
        <v>1345</v>
      </c>
      <c r="I489" s="56" t="s">
        <v>3467</v>
      </c>
      <c r="J489" s="56" t="s">
        <v>3629</v>
      </c>
      <c r="K489" s="56" t="s">
        <v>3597</v>
      </c>
      <c r="L489" s="56" t="s">
        <v>3598</v>
      </c>
      <c r="M489" s="56" t="s">
        <v>3532</v>
      </c>
      <c r="N489" s="56" t="s">
        <v>3630</v>
      </c>
      <c r="O489" s="56" t="s">
        <v>3443</v>
      </c>
      <c r="P489" s="56">
        <v>4</v>
      </c>
      <c r="Q489" s="59">
        <v>2126</v>
      </c>
      <c r="R489" s="56" t="s">
        <v>4673</v>
      </c>
      <c r="S489" s="56" t="s">
        <v>3600</v>
      </c>
      <c r="T489" t="s">
        <v>2080</v>
      </c>
      <c r="U489">
        <v>30</v>
      </c>
      <c r="V489" s="49">
        <v>2202.9899999999998</v>
      </c>
      <c r="W489" t="s">
        <v>2246</v>
      </c>
      <c r="X489">
        <v>32</v>
      </c>
      <c r="Y489">
        <v>2048</v>
      </c>
      <c r="Z489">
        <v>15.6</v>
      </c>
      <c r="AA489" t="s">
        <v>3446</v>
      </c>
      <c r="AB489" s="24" t="s">
        <v>4654</v>
      </c>
      <c r="AC489" s="24" t="s">
        <v>4674</v>
      </c>
      <c r="AD489" s="24" t="s">
        <v>3495</v>
      </c>
      <c r="AE489" s="24" t="s">
        <v>2085</v>
      </c>
      <c r="AF489" s="51" t="s">
        <v>2025</v>
      </c>
      <c r="AG489" s="24" t="s">
        <v>3435</v>
      </c>
      <c r="AH489" s="25">
        <v>2202.9899999999998</v>
      </c>
      <c r="AI489" s="24" t="s">
        <v>2087</v>
      </c>
      <c r="AJ489" s="24" t="s">
        <v>2076</v>
      </c>
      <c r="AK489" s="24" t="s">
        <v>2076</v>
      </c>
      <c r="AL489" s="24" t="s">
        <v>2076</v>
      </c>
      <c r="AM489" s="24" t="s">
        <v>2076</v>
      </c>
      <c r="AN489" s="24" t="s">
        <v>2076</v>
      </c>
      <c r="AO489" s="24">
        <v>240</v>
      </c>
      <c r="AP489" s="24" t="s">
        <v>2076</v>
      </c>
      <c r="AQ489" s="24" t="s">
        <v>2076</v>
      </c>
      <c r="AR489" s="24" t="s">
        <v>2076</v>
      </c>
      <c r="AS489" s="24" t="s">
        <v>2076</v>
      </c>
      <c r="AT489" s="24" t="s">
        <v>2076</v>
      </c>
      <c r="AU489" s="24">
        <f>COUNTIF(Offers!$B$14:$B$2024,A489)</f>
        <v>1</v>
      </c>
      <c r="AV489" s="25">
        <f>_xlfn.MINIFS(Offers!$Q$14:$Q$2024,Offers!$B$14:$B$2024,A489)</f>
        <v>2061.9899999999998</v>
      </c>
      <c r="AW489" s="24">
        <f>COUNTIFS(Offers!$B$14:$B$2024,A489,Offers!$L$14:$L$2024,"&lt;&gt;New")</f>
        <v>0</v>
      </c>
    </row>
    <row r="490" spans="1:49" ht="15.75" customHeight="1" x14ac:dyDescent="0.35">
      <c r="A490" s="56" t="s">
        <v>4675</v>
      </c>
      <c r="B490" s="56" t="s">
        <v>670</v>
      </c>
      <c r="C490" s="56" t="s">
        <v>7</v>
      </c>
      <c r="D490" s="56" t="s">
        <v>391</v>
      </c>
      <c r="E490" s="57" t="s">
        <v>680</v>
      </c>
      <c r="F490" s="58">
        <v>3005.99</v>
      </c>
      <c r="G490" s="56" t="s">
        <v>4676</v>
      </c>
      <c r="H490" s="56" t="s">
        <v>53</v>
      </c>
      <c r="I490" s="56" t="s">
        <v>3467</v>
      </c>
      <c r="J490" s="56" t="s">
        <v>3629</v>
      </c>
      <c r="K490" s="56" t="s">
        <v>3530</v>
      </c>
      <c r="L490" s="56" t="s">
        <v>3531</v>
      </c>
      <c r="M490" s="56" t="s">
        <v>3532</v>
      </c>
      <c r="N490" s="56" t="s">
        <v>3630</v>
      </c>
      <c r="O490" s="56" t="s">
        <v>3443</v>
      </c>
      <c r="P490" s="56">
        <v>6</v>
      </c>
      <c r="Q490" s="59">
        <v>3297</v>
      </c>
      <c r="R490" s="56" t="s">
        <v>4677</v>
      </c>
      <c r="S490" s="56" t="s">
        <v>3535</v>
      </c>
      <c r="T490" t="s">
        <v>2080</v>
      </c>
      <c r="U490">
        <v>30</v>
      </c>
      <c r="V490" s="49">
        <v>3309.99</v>
      </c>
      <c r="W490" t="s">
        <v>2187</v>
      </c>
      <c r="X490">
        <v>64</v>
      </c>
      <c r="Y490">
        <v>2048</v>
      </c>
      <c r="Z490">
        <v>17.3</v>
      </c>
      <c r="AA490" t="s">
        <v>3446</v>
      </c>
      <c r="AB490" s="24" t="s">
        <v>4678</v>
      </c>
      <c r="AC490" s="24" t="s">
        <v>4679</v>
      </c>
      <c r="AD490" s="24" t="s">
        <v>4680</v>
      </c>
      <c r="AE490" s="24" t="s">
        <v>2085</v>
      </c>
      <c r="AF490" s="54" t="s">
        <v>2027</v>
      </c>
      <c r="AG490" s="24" t="s">
        <v>3435</v>
      </c>
      <c r="AH490" s="25">
        <v>3401.99</v>
      </c>
      <c r="AI490" s="24" t="s">
        <v>2087</v>
      </c>
      <c r="AJ490" s="24" t="s">
        <v>2076</v>
      </c>
      <c r="AK490" s="24" t="s">
        <v>2076</v>
      </c>
      <c r="AL490" s="24" t="s">
        <v>2076</v>
      </c>
      <c r="AM490" s="24" t="s">
        <v>2076</v>
      </c>
      <c r="AN490" s="24" t="s">
        <v>2076</v>
      </c>
      <c r="AO490" s="24">
        <v>240</v>
      </c>
      <c r="AP490" s="24" t="s">
        <v>2076</v>
      </c>
      <c r="AQ490" s="24" t="s">
        <v>2076</v>
      </c>
      <c r="AR490" s="24" t="s">
        <v>2076</v>
      </c>
      <c r="AS490" s="24" t="s">
        <v>2076</v>
      </c>
      <c r="AT490" s="24" t="s">
        <v>2076</v>
      </c>
      <c r="AU490" s="24">
        <f>COUNTIF(Offers!$B$14:$B$2024,A490)</f>
        <v>1</v>
      </c>
      <c r="AV490" s="25">
        <f>_xlfn.MINIFS(Offers!$Q$14:$Q$2024,Offers!$B$14:$B$2024,A490)</f>
        <v>3005.99</v>
      </c>
      <c r="AW490" s="24">
        <f>COUNTIFS(Offers!$B$14:$B$2024,A490,Offers!$L$14:$L$2024,"&lt;&gt;New")</f>
        <v>0</v>
      </c>
    </row>
    <row r="491" spans="1:49" ht="15.75" customHeight="1" x14ac:dyDescent="0.35">
      <c r="A491" s="56" t="s">
        <v>4681</v>
      </c>
      <c r="B491" s="56" t="s">
        <v>670</v>
      </c>
      <c r="C491" s="56" t="s">
        <v>7</v>
      </c>
      <c r="D491" s="56" t="s">
        <v>391</v>
      </c>
      <c r="E491" s="57" t="s">
        <v>681</v>
      </c>
      <c r="F491" s="58">
        <v>3199.99</v>
      </c>
      <c r="G491" s="56" t="s">
        <v>4682</v>
      </c>
      <c r="H491" s="56" t="s">
        <v>1345</v>
      </c>
      <c r="I491" s="56" t="s">
        <v>3596</v>
      </c>
      <c r="J491" s="56" t="s">
        <v>3629</v>
      </c>
      <c r="K491" s="56" t="s">
        <v>3530</v>
      </c>
      <c r="L491" s="56" t="s">
        <v>3945</v>
      </c>
      <c r="M491" s="56" t="s">
        <v>3664</v>
      </c>
      <c r="N491" s="56" t="s">
        <v>3458</v>
      </c>
      <c r="O491" s="56" t="s">
        <v>3443</v>
      </c>
      <c r="P491" s="56">
        <v>8</v>
      </c>
      <c r="Q491" s="59">
        <v>2220</v>
      </c>
      <c r="R491" s="56" t="s">
        <v>4683</v>
      </c>
      <c r="S491" s="56" t="s">
        <v>3493</v>
      </c>
      <c r="T491" t="s">
        <v>2080</v>
      </c>
      <c r="U491">
        <v>30</v>
      </c>
      <c r="V491" s="49">
        <v>3458.99</v>
      </c>
      <c r="W491" t="s">
        <v>2081</v>
      </c>
      <c r="X491">
        <v>64</v>
      </c>
      <c r="Y491">
        <v>2048</v>
      </c>
      <c r="Z491">
        <v>16</v>
      </c>
      <c r="AA491" t="s">
        <v>3446</v>
      </c>
      <c r="AB491" s="24" t="s">
        <v>4684</v>
      </c>
      <c r="AC491" s="24" t="s">
        <v>4685</v>
      </c>
      <c r="AD491" s="24" t="s">
        <v>4680</v>
      </c>
      <c r="AE491" s="24" t="s">
        <v>2105</v>
      </c>
      <c r="AF491" s="54" t="s">
        <v>2027</v>
      </c>
      <c r="AG491" s="24" t="s">
        <v>3435</v>
      </c>
      <c r="AH491" s="25">
        <v>3539.99</v>
      </c>
      <c r="AI491" s="24" t="s">
        <v>2087</v>
      </c>
      <c r="AJ491" s="24" t="s">
        <v>2076</v>
      </c>
      <c r="AK491" s="24" t="s">
        <v>2076</v>
      </c>
      <c r="AL491" s="24" t="s">
        <v>2076</v>
      </c>
      <c r="AM491" s="24" t="s">
        <v>2076</v>
      </c>
      <c r="AN491" s="24" t="s">
        <v>2076</v>
      </c>
      <c r="AO491" s="24">
        <v>165</v>
      </c>
      <c r="AP491" s="24" t="s">
        <v>2076</v>
      </c>
      <c r="AQ491" s="24" t="s">
        <v>2076</v>
      </c>
      <c r="AR491" s="24" t="s">
        <v>2076</v>
      </c>
      <c r="AS491" s="24" t="s">
        <v>2076</v>
      </c>
      <c r="AT491" s="24" t="s">
        <v>2076</v>
      </c>
      <c r="AU491" s="24">
        <f>COUNTIF(Offers!$B$14:$B$2024,A491)</f>
        <v>1</v>
      </c>
      <c r="AV491" s="25">
        <f>_xlfn.MINIFS(Offers!$Q$14:$Q$2024,Offers!$B$14:$B$2024,A491)</f>
        <v>3199.99</v>
      </c>
      <c r="AW491" s="24">
        <f>COUNTIFS(Offers!$B$14:$B$2024,A491,Offers!$L$14:$L$2024,"&lt;&gt;New")</f>
        <v>0</v>
      </c>
    </row>
    <row r="492" spans="1:49" ht="15.75" customHeight="1" x14ac:dyDescent="0.35">
      <c r="A492" s="56" t="s">
        <v>4686</v>
      </c>
      <c r="B492" s="56" t="s">
        <v>670</v>
      </c>
      <c r="C492" s="56" t="s">
        <v>7</v>
      </c>
      <c r="D492" s="56" t="s">
        <v>391</v>
      </c>
      <c r="E492" s="57" t="s">
        <v>682</v>
      </c>
      <c r="F492" s="58">
        <v>4632.99</v>
      </c>
      <c r="G492" s="56" t="s">
        <v>4687</v>
      </c>
      <c r="H492" s="56" t="s">
        <v>3452</v>
      </c>
      <c r="I492" s="56" t="s">
        <v>4148</v>
      </c>
      <c r="J492" s="56" t="s">
        <v>3488</v>
      </c>
      <c r="K492" s="56" t="s">
        <v>3723</v>
      </c>
      <c r="L492" s="56" t="s">
        <v>3490</v>
      </c>
      <c r="M492" s="56" t="s">
        <v>3664</v>
      </c>
      <c r="N492" s="56" t="s">
        <v>3442</v>
      </c>
      <c r="O492" s="56" t="s">
        <v>3459</v>
      </c>
      <c r="P492" s="56">
        <v>10</v>
      </c>
      <c r="Q492" s="59">
        <v>2784</v>
      </c>
      <c r="R492" s="56" t="s">
        <v>4688</v>
      </c>
      <c r="S492" s="56" t="s">
        <v>3501</v>
      </c>
      <c r="T492" t="s">
        <v>2080</v>
      </c>
      <c r="U492">
        <v>30</v>
      </c>
      <c r="V492" s="49">
        <v>4890.99</v>
      </c>
      <c r="W492" t="s">
        <v>2101</v>
      </c>
      <c r="X492">
        <v>64</v>
      </c>
      <c r="Y492">
        <v>4096</v>
      </c>
      <c r="Z492">
        <v>17.3</v>
      </c>
      <c r="AA492" t="s">
        <v>3446</v>
      </c>
      <c r="AB492" s="24" t="s">
        <v>4644</v>
      </c>
      <c r="AC492" s="24" t="s">
        <v>4689</v>
      </c>
      <c r="AD492" s="24" t="s">
        <v>3781</v>
      </c>
      <c r="AE492" s="24" t="s">
        <v>2085</v>
      </c>
      <c r="AF492" s="54" t="s">
        <v>2027</v>
      </c>
      <c r="AG492" s="24" t="s">
        <v>3435</v>
      </c>
      <c r="AH492" s="25">
        <v>5116.99</v>
      </c>
      <c r="AI492" s="24" t="s">
        <v>2087</v>
      </c>
      <c r="AJ492" s="24" t="s">
        <v>2076</v>
      </c>
      <c r="AK492" s="24" t="s">
        <v>2076</v>
      </c>
      <c r="AL492" s="24" t="s">
        <v>2076</v>
      </c>
      <c r="AM492" s="24" t="s">
        <v>2076</v>
      </c>
      <c r="AN492" s="24" t="s">
        <v>2076</v>
      </c>
      <c r="AO492" s="24">
        <v>120</v>
      </c>
      <c r="AP492" s="24" t="s">
        <v>2076</v>
      </c>
      <c r="AQ492" s="24" t="s">
        <v>2076</v>
      </c>
      <c r="AR492" s="24" t="s">
        <v>2076</v>
      </c>
      <c r="AS492" s="24" t="s">
        <v>2076</v>
      </c>
      <c r="AT492" s="24" t="s">
        <v>2076</v>
      </c>
      <c r="AU492" s="24">
        <f>COUNTIF(Offers!$B$14:$B$2024,A492)</f>
        <v>1</v>
      </c>
      <c r="AV492" s="25">
        <f>_xlfn.MINIFS(Offers!$Q$14:$Q$2024,Offers!$B$14:$B$2024,A492)</f>
        <v>4632.99</v>
      </c>
      <c r="AW492" s="24">
        <f>COUNTIFS(Offers!$B$14:$B$2024,A492,Offers!$L$14:$L$2024,"&lt;&gt;New")</f>
        <v>0</v>
      </c>
    </row>
    <row r="493" spans="1:49" ht="15.75" customHeight="1" x14ac:dyDescent="0.35">
      <c r="A493" s="56" t="s">
        <v>4690</v>
      </c>
      <c r="B493" s="56" t="s">
        <v>683</v>
      </c>
      <c r="C493" s="56" t="s">
        <v>7</v>
      </c>
      <c r="D493" s="56" t="s">
        <v>391</v>
      </c>
      <c r="E493" s="57" t="s">
        <v>686</v>
      </c>
      <c r="F493" s="58">
        <v>336.99</v>
      </c>
      <c r="G493" s="56" t="s">
        <v>4691</v>
      </c>
      <c r="H493" s="56" t="s">
        <v>53</v>
      </c>
      <c r="I493" s="56" t="s">
        <v>3479</v>
      </c>
      <c r="J493" s="56" t="s">
        <v>3671</v>
      </c>
      <c r="K493" s="56" t="s">
        <v>3672</v>
      </c>
      <c r="L493" s="56" t="s">
        <v>3425</v>
      </c>
      <c r="M493" s="56" t="s">
        <v>3441</v>
      </c>
      <c r="N493" s="56" t="s">
        <v>3427</v>
      </c>
      <c r="O493" s="56" t="s">
        <v>3443</v>
      </c>
      <c r="P493" s="56">
        <v>9</v>
      </c>
      <c r="Q493" s="59">
        <v>1616</v>
      </c>
      <c r="R493" s="56" t="s">
        <v>4692</v>
      </c>
      <c r="S493" s="56" t="s">
        <v>3552</v>
      </c>
      <c r="T493" t="s">
        <v>2080</v>
      </c>
      <c r="U493">
        <v>30</v>
      </c>
      <c r="V493" s="49">
        <v>379.99</v>
      </c>
      <c r="W493" t="s">
        <v>2228</v>
      </c>
      <c r="X493">
        <v>8</v>
      </c>
      <c r="Y493">
        <v>256</v>
      </c>
      <c r="Z493">
        <v>15.6</v>
      </c>
      <c r="AA493" t="s">
        <v>3446</v>
      </c>
      <c r="AB493" s="24" t="s">
        <v>4693</v>
      </c>
      <c r="AC493" s="24" t="s">
        <v>4694</v>
      </c>
      <c r="AD493" s="24" t="s">
        <v>4695</v>
      </c>
      <c r="AE493" s="24" t="s">
        <v>2085</v>
      </c>
      <c r="AF493" s="55" t="s">
        <v>2023</v>
      </c>
      <c r="AG493" s="24" t="s">
        <v>3435</v>
      </c>
      <c r="AH493" s="25">
        <v>379.99</v>
      </c>
      <c r="AI493" s="24" t="s">
        <v>2087</v>
      </c>
      <c r="AJ493" s="24" t="s">
        <v>2076</v>
      </c>
      <c r="AK493" s="24" t="s">
        <v>2076</v>
      </c>
      <c r="AL493" s="24" t="s">
        <v>2076</v>
      </c>
      <c r="AM493" s="24" t="s">
        <v>2076</v>
      </c>
      <c r="AN493" s="24" t="s">
        <v>2076</v>
      </c>
      <c r="AO493" s="24">
        <v>60</v>
      </c>
      <c r="AP493" s="24" t="s">
        <v>2076</v>
      </c>
      <c r="AQ493" s="24" t="s">
        <v>2076</v>
      </c>
      <c r="AR493" s="24" t="s">
        <v>2076</v>
      </c>
      <c r="AS493" s="24" t="s">
        <v>2076</v>
      </c>
      <c r="AT493" s="24" t="s">
        <v>2076</v>
      </c>
      <c r="AU493" s="24">
        <f>COUNTIF(Offers!$B$14:$B$2024,A493)</f>
        <v>1</v>
      </c>
      <c r="AV493" s="25">
        <f>_xlfn.MINIFS(Offers!$Q$14:$Q$2024,Offers!$B$14:$B$2024,A493)</f>
        <v>336.99</v>
      </c>
      <c r="AW493" s="24">
        <f>COUNTIFS(Offers!$B$14:$B$2024,A493,Offers!$L$14:$L$2024,"&lt;&gt;New")</f>
        <v>0</v>
      </c>
    </row>
    <row r="494" spans="1:49" ht="15.75" customHeight="1" x14ac:dyDescent="0.35">
      <c r="A494" s="56" t="s">
        <v>4696</v>
      </c>
      <c r="B494" s="56" t="s">
        <v>683</v>
      </c>
      <c r="C494" s="56" t="s">
        <v>7</v>
      </c>
      <c r="D494" s="56" t="s">
        <v>391</v>
      </c>
      <c r="E494" s="57" t="s">
        <v>687</v>
      </c>
      <c r="F494" s="58">
        <v>586.99</v>
      </c>
      <c r="G494" s="56" t="s">
        <v>4697</v>
      </c>
      <c r="H494" s="56" t="s">
        <v>1345</v>
      </c>
      <c r="I494" s="56" t="s">
        <v>3596</v>
      </c>
      <c r="J494" s="56" t="s">
        <v>3454</v>
      </c>
      <c r="K494" s="56" t="s">
        <v>3455</v>
      </c>
      <c r="L494" s="56" t="s">
        <v>3425</v>
      </c>
      <c r="M494" s="56" t="s">
        <v>3441</v>
      </c>
      <c r="N494" s="56" t="s">
        <v>3458</v>
      </c>
      <c r="O494" s="56" t="s">
        <v>3443</v>
      </c>
      <c r="P494" s="56">
        <v>7</v>
      </c>
      <c r="Q494" s="59">
        <v>1712</v>
      </c>
      <c r="R494" s="56" t="s">
        <v>4698</v>
      </c>
      <c r="S494" s="56" t="s">
        <v>3445</v>
      </c>
      <c r="T494" t="s">
        <v>2080</v>
      </c>
      <c r="U494">
        <v>30</v>
      </c>
      <c r="V494" s="49">
        <v>606.99</v>
      </c>
      <c r="W494" t="s">
        <v>2655</v>
      </c>
      <c r="X494">
        <v>16</v>
      </c>
      <c r="Y494">
        <v>512</v>
      </c>
      <c r="Z494">
        <v>15.6</v>
      </c>
      <c r="AA494" t="s">
        <v>3446</v>
      </c>
      <c r="AB494" s="24" t="s">
        <v>4699</v>
      </c>
      <c r="AC494" s="24" t="s">
        <v>4700</v>
      </c>
      <c r="AD494" s="24" t="s">
        <v>3464</v>
      </c>
      <c r="AE494" s="24" t="s">
        <v>2085</v>
      </c>
      <c r="AF494" s="55" t="s">
        <v>2023</v>
      </c>
      <c r="AG494" s="24" t="s">
        <v>3435</v>
      </c>
      <c r="AH494" s="25">
        <v>636.99</v>
      </c>
      <c r="AI494" s="24" t="s">
        <v>2087</v>
      </c>
      <c r="AJ494" s="24" t="s">
        <v>2076</v>
      </c>
      <c r="AK494" s="24" t="s">
        <v>2076</v>
      </c>
      <c r="AL494" s="24" t="s">
        <v>2076</v>
      </c>
      <c r="AM494" s="24" t="s">
        <v>2076</v>
      </c>
      <c r="AN494" s="24" t="s">
        <v>2076</v>
      </c>
      <c r="AO494" s="24">
        <v>60</v>
      </c>
      <c r="AP494" s="24" t="s">
        <v>2076</v>
      </c>
      <c r="AQ494" s="24" t="s">
        <v>2076</v>
      </c>
      <c r="AR494" s="24" t="s">
        <v>2076</v>
      </c>
      <c r="AS494" s="24" t="s">
        <v>2076</v>
      </c>
      <c r="AT494" s="24" t="s">
        <v>2076</v>
      </c>
      <c r="AU494" s="24">
        <f>COUNTIF(Offers!$B$14:$B$2024,A494)</f>
        <v>1</v>
      </c>
      <c r="AV494" s="25">
        <f>_xlfn.MINIFS(Offers!$Q$14:$Q$2024,Offers!$B$14:$B$2024,A494)</f>
        <v>586.99</v>
      </c>
      <c r="AW494" s="24">
        <f>COUNTIFS(Offers!$B$14:$B$2024,A494,Offers!$L$14:$L$2024,"&lt;&gt;New")</f>
        <v>0</v>
      </c>
    </row>
    <row r="495" spans="1:49" ht="15.75" customHeight="1" x14ac:dyDescent="0.35">
      <c r="A495" s="56" t="s">
        <v>4701</v>
      </c>
      <c r="B495" s="56" t="s">
        <v>683</v>
      </c>
      <c r="C495" s="56" t="s">
        <v>7</v>
      </c>
      <c r="D495" s="56" t="s">
        <v>391</v>
      </c>
      <c r="E495" s="57" t="s">
        <v>688</v>
      </c>
      <c r="F495" s="58">
        <v>685.99</v>
      </c>
      <c r="G495" s="56" t="s">
        <v>4702</v>
      </c>
      <c r="H495" s="56" t="s">
        <v>1345</v>
      </c>
      <c r="I495" s="56" t="s">
        <v>3479</v>
      </c>
      <c r="J495" s="56" t="s">
        <v>3844</v>
      </c>
      <c r="K495" s="56" t="s">
        <v>3672</v>
      </c>
      <c r="L495" s="56" t="s">
        <v>3425</v>
      </c>
      <c r="M495" s="56" t="s">
        <v>3441</v>
      </c>
      <c r="N495" s="56" t="s">
        <v>3427</v>
      </c>
      <c r="O495" s="56" t="s">
        <v>3428</v>
      </c>
      <c r="P495" s="56">
        <v>13</v>
      </c>
      <c r="Q495" s="59">
        <v>1294</v>
      </c>
      <c r="R495" s="56" t="s">
        <v>4703</v>
      </c>
      <c r="S495" s="56" t="s">
        <v>3430</v>
      </c>
      <c r="T495" t="s">
        <v>2116</v>
      </c>
      <c r="U495">
        <v>30</v>
      </c>
      <c r="V495" s="49">
        <v>728.99</v>
      </c>
      <c r="W495" t="s">
        <v>2361</v>
      </c>
      <c r="X495">
        <v>8</v>
      </c>
      <c r="Y495">
        <v>128</v>
      </c>
      <c r="Z495">
        <v>11.6</v>
      </c>
      <c r="AA495" t="s">
        <v>3446</v>
      </c>
      <c r="AB495" s="24" t="s">
        <v>4704</v>
      </c>
      <c r="AC495" s="24" t="s">
        <v>4705</v>
      </c>
      <c r="AD495" s="24" t="s">
        <v>3434</v>
      </c>
      <c r="AE495" s="24" t="s">
        <v>2085</v>
      </c>
      <c r="AF495" s="52" t="s">
        <v>2024</v>
      </c>
      <c r="AG495" s="24" t="s">
        <v>3435</v>
      </c>
      <c r="AH495" s="25">
        <v>728.99</v>
      </c>
      <c r="AI495" s="24" t="s">
        <v>2087</v>
      </c>
      <c r="AJ495" s="24" t="s">
        <v>2076</v>
      </c>
      <c r="AK495" s="24" t="s">
        <v>2076</v>
      </c>
      <c r="AL495" s="24" t="s">
        <v>2076</v>
      </c>
      <c r="AM495" s="24" t="s">
        <v>2076</v>
      </c>
      <c r="AN495" s="24" t="s">
        <v>2076</v>
      </c>
      <c r="AO495" s="24">
        <v>60</v>
      </c>
      <c r="AP495" s="24" t="s">
        <v>2076</v>
      </c>
      <c r="AQ495" s="24" t="s">
        <v>2076</v>
      </c>
      <c r="AR495" s="24" t="s">
        <v>2076</v>
      </c>
      <c r="AS495" s="24" t="s">
        <v>2076</v>
      </c>
      <c r="AT495" s="24" t="s">
        <v>2076</v>
      </c>
      <c r="AU495" s="24">
        <f>COUNTIF(Offers!$B$14:$B$2024,A495)</f>
        <v>1</v>
      </c>
      <c r="AV495" s="25">
        <f>_xlfn.MINIFS(Offers!$Q$14:$Q$2024,Offers!$B$14:$B$2024,A495)</f>
        <v>685.99</v>
      </c>
      <c r="AW495" s="24">
        <f>COUNTIFS(Offers!$B$14:$B$2024,A495,Offers!$L$14:$L$2024,"&lt;&gt;New")</f>
        <v>0</v>
      </c>
    </row>
    <row r="496" spans="1:49" ht="15.75" customHeight="1" x14ac:dyDescent="0.35">
      <c r="A496" s="56" t="s">
        <v>4706</v>
      </c>
      <c r="B496" s="56" t="s">
        <v>683</v>
      </c>
      <c r="C496" s="56" t="s">
        <v>7</v>
      </c>
      <c r="D496" s="56" t="s">
        <v>391</v>
      </c>
      <c r="E496" s="57" t="s">
        <v>689</v>
      </c>
      <c r="F496" s="58">
        <v>1339.99</v>
      </c>
      <c r="G496" s="56" t="s">
        <v>4707</v>
      </c>
      <c r="H496" s="56" t="s">
        <v>53</v>
      </c>
      <c r="I496" s="56" t="s">
        <v>3467</v>
      </c>
      <c r="J496" s="56" t="s">
        <v>3454</v>
      </c>
      <c r="K496" s="56" t="s">
        <v>3455</v>
      </c>
      <c r="L496" s="56" t="s">
        <v>3425</v>
      </c>
      <c r="M496" s="56" t="s">
        <v>3457</v>
      </c>
      <c r="N496" s="56" t="s">
        <v>3458</v>
      </c>
      <c r="O496" s="56" t="s">
        <v>3443</v>
      </c>
      <c r="P496" s="56">
        <v>17</v>
      </c>
      <c r="Q496" s="59">
        <v>1439</v>
      </c>
      <c r="R496" s="56" t="s">
        <v>4708</v>
      </c>
      <c r="S496" s="56" t="s">
        <v>3566</v>
      </c>
      <c r="T496" t="s">
        <v>2080</v>
      </c>
      <c r="U496">
        <v>30</v>
      </c>
      <c r="V496" s="49">
        <v>1422.99</v>
      </c>
      <c r="W496" t="s">
        <v>2176</v>
      </c>
      <c r="X496">
        <v>16</v>
      </c>
      <c r="Y496">
        <v>1024</v>
      </c>
      <c r="Z496">
        <v>15.6</v>
      </c>
      <c r="AA496" t="s">
        <v>3446</v>
      </c>
      <c r="AB496" s="24" t="s">
        <v>4709</v>
      </c>
      <c r="AC496" s="24" t="s">
        <v>4710</v>
      </c>
      <c r="AD496" s="24" t="s">
        <v>3697</v>
      </c>
      <c r="AE496" s="24" t="s">
        <v>2085</v>
      </c>
      <c r="AF496" s="51" t="s">
        <v>2025</v>
      </c>
      <c r="AG496" s="24" t="s">
        <v>3435</v>
      </c>
      <c r="AH496" s="25">
        <v>1467.99</v>
      </c>
      <c r="AI496" s="24" t="s">
        <v>2087</v>
      </c>
      <c r="AJ496" s="24" t="s">
        <v>2076</v>
      </c>
      <c r="AK496" s="24" t="s">
        <v>2076</v>
      </c>
      <c r="AL496" s="24" t="s">
        <v>2076</v>
      </c>
      <c r="AM496" s="24" t="s">
        <v>2076</v>
      </c>
      <c r="AN496" s="24" t="s">
        <v>2076</v>
      </c>
      <c r="AO496" s="24">
        <v>60</v>
      </c>
      <c r="AP496" s="24" t="s">
        <v>2076</v>
      </c>
      <c r="AQ496" s="24" t="s">
        <v>2076</v>
      </c>
      <c r="AR496" s="24" t="s">
        <v>2076</v>
      </c>
      <c r="AS496" s="24" t="s">
        <v>2076</v>
      </c>
      <c r="AT496" s="24" t="s">
        <v>2076</v>
      </c>
      <c r="AU496" s="24">
        <f>COUNTIF(Offers!$B$14:$B$2024,A496)</f>
        <v>1</v>
      </c>
      <c r="AV496" s="25">
        <f>_xlfn.MINIFS(Offers!$Q$14:$Q$2024,Offers!$B$14:$B$2024,A496)</f>
        <v>1339.99</v>
      </c>
      <c r="AW496" s="24">
        <f>COUNTIFS(Offers!$B$14:$B$2024,A496,Offers!$L$14:$L$2024,"&lt;&gt;New")</f>
        <v>0</v>
      </c>
    </row>
    <row r="497" spans="1:49" ht="15.75" customHeight="1" x14ac:dyDescent="0.35">
      <c r="A497" s="56" t="s">
        <v>4711</v>
      </c>
      <c r="B497" s="56" t="s">
        <v>683</v>
      </c>
      <c r="C497" s="56" t="s">
        <v>7</v>
      </c>
      <c r="D497" s="56" t="s">
        <v>391</v>
      </c>
      <c r="E497" s="57" t="s">
        <v>690</v>
      </c>
      <c r="F497" s="58">
        <v>1488.99</v>
      </c>
      <c r="G497" s="56" t="s">
        <v>4712</v>
      </c>
      <c r="H497" s="56" t="s">
        <v>1345</v>
      </c>
      <c r="I497" s="56" t="s">
        <v>3438</v>
      </c>
      <c r="J497" s="56" t="s">
        <v>3468</v>
      </c>
      <c r="K497" s="56" t="s">
        <v>3469</v>
      </c>
      <c r="L497" s="56" t="s">
        <v>3470</v>
      </c>
      <c r="M497" s="56" t="s">
        <v>3471</v>
      </c>
      <c r="N497" s="56" t="s">
        <v>3442</v>
      </c>
      <c r="O497" s="56" t="s">
        <v>3443</v>
      </c>
      <c r="P497" s="56">
        <v>15</v>
      </c>
      <c r="Q497" s="59">
        <v>1529</v>
      </c>
      <c r="R497" s="56" t="s">
        <v>4713</v>
      </c>
      <c r="S497" s="56" t="s">
        <v>3473</v>
      </c>
      <c r="T497" t="s">
        <v>2080</v>
      </c>
      <c r="U497">
        <v>30</v>
      </c>
      <c r="V497" s="49">
        <v>1579.99</v>
      </c>
      <c r="W497" t="s">
        <v>2327</v>
      </c>
      <c r="X497">
        <v>16</v>
      </c>
      <c r="Y497">
        <v>1024</v>
      </c>
      <c r="Z497">
        <v>14</v>
      </c>
      <c r="AA497" t="s">
        <v>3431</v>
      </c>
      <c r="AB497" s="24" t="s">
        <v>4714</v>
      </c>
      <c r="AC497" s="24" t="s">
        <v>4655</v>
      </c>
      <c r="AD497" s="24" t="s">
        <v>3562</v>
      </c>
      <c r="AE497" s="24" t="s">
        <v>2085</v>
      </c>
      <c r="AF497" s="51" t="s">
        <v>2025</v>
      </c>
      <c r="AG497" s="24" t="s">
        <v>3435</v>
      </c>
      <c r="AH497" s="25">
        <v>1579.99</v>
      </c>
      <c r="AI497" s="24" t="s">
        <v>2087</v>
      </c>
      <c r="AJ497" s="24" t="s">
        <v>2076</v>
      </c>
      <c r="AK497" s="24" t="s">
        <v>2076</v>
      </c>
      <c r="AL497" s="24" t="s">
        <v>2076</v>
      </c>
      <c r="AM497" s="24" t="s">
        <v>2076</v>
      </c>
      <c r="AN497" s="24" t="s">
        <v>2076</v>
      </c>
      <c r="AO497" s="24">
        <v>60</v>
      </c>
      <c r="AP497" s="24" t="s">
        <v>2076</v>
      </c>
      <c r="AQ497" s="24" t="s">
        <v>2076</v>
      </c>
      <c r="AR497" s="24" t="s">
        <v>2076</v>
      </c>
      <c r="AS497" s="24" t="s">
        <v>2076</v>
      </c>
      <c r="AT497" s="24" t="s">
        <v>2076</v>
      </c>
      <c r="AU497" s="24">
        <f>COUNTIF(Offers!$B$14:$B$2024,A497)</f>
        <v>1</v>
      </c>
      <c r="AV497" s="25">
        <f>_xlfn.MINIFS(Offers!$Q$14:$Q$2024,Offers!$B$14:$B$2024,A497)</f>
        <v>1488.99</v>
      </c>
      <c r="AW497" s="24">
        <f>COUNTIFS(Offers!$B$14:$B$2024,A497,Offers!$L$14:$L$2024,"&lt;&gt;New")</f>
        <v>0</v>
      </c>
    </row>
    <row r="498" spans="1:49" ht="15.75" customHeight="1" x14ac:dyDescent="0.35">
      <c r="A498" s="56" t="s">
        <v>4715</v>
      </c>
      <c r="B498" s="56" t="s">
        <v>683</v>
      </c>
      <c r="C498" s="56" t="s">
        <v>7</v>
      </c>
      <c r="D498" s="56" t="s">
        <v>391</v>
      </c>
      <c r="E498" s="57" t="s">
        <v>691</v>
      </c>
      <c r="F498" s="58">
        <v>1542.99</v>
      </c>
      <c r="G498" s="56" t="s">
        <v>4716</v>
      </c>
      <c r="H498" s="56" t="s">
        <v>53</v>
      </c>
      <c r="I498" s="56" t="s">
        <v>3438</v>
      </c>
      <c r="J498" s="56" t="s">
        <v>3572</v>
      </c>
      <c r="K498" s="56" t="s">
        <v>3573</v>
      </c>
      <c r="L498" s="56" t="s">
        <v>3480</v>
      </c>
      <c r="M498" s="56" t="s">
        <v>3471</v>
      </c>
      <c r="N498" s="56" t="s">
        <v>3458</v>
      </c>
      <c r="O498" s="56" t="s">
        <v>3443</v>
      </c>
      <c r="P498" s="56">
        <v>12</v>
      </c>
      <c r="Q498" s="59">
        <v>1207</v>
      </c>
      <c r="R498" s="56" t="s">
        <v>4717</v>
      </c>
      <c r="S498" s="56" t="s">
        <v>3482</v>
      </c>
      <c r="T498" t="s">
        <v>2080</v>
      </c>
      <c r="U498">
        <v>30</v>
      </c>
      <c r="V498" s="49">
        <v>1687.99</v>
      </c>
      <c r="W498" t="s">
        <v>2471</v>
      </c>
      <c r="X498">
        <v>16</v>
      </c>
      <c r="Y498">
        <v>1024</v>
      </c>
      <c r="Z498">
        <v>13.3</v>
      </c>
      <c r="AA498" t="s">
        <v>3446</v>
      </c>
      <c r="AB498" s="24" t="s">
        <v>4718</v>
      </c>
      <c r="AC498" s="24" t="s">
        <v>4719</v>
      </c>
      <c r="AD498" s="24" t="s">
        <v>3485</v>
      </c>
      <c r="AE498" s="24" t="s">
        <v>2105</v>
      </c>
      <c r="AF498" s="53" t="s">
        <v>2026</v>
      </c>
      <c r="AG498" s="24" t="s">
        <v>3435</v>
      </c>
      <c r="AH498" s="25">
        <v>1713.99</v>
      </c>
      <c r="AI498" s="24" t="s">
        <v>2087</v>
      </c>
      <c r="AJ498" s="24" t="s">
        <v>2076</v>
      </c>
      <c r="AK498" s="24" t="s">
        <v>2076</v>
      </c>
      <c r="AL498" s="24" t="s">
        <v>2076</v>
      </c>
      <c r="AM498" s="24" t="s">
        <v>2076</v>
      </c>
      <c r="AN498" s="24" t="s">
        <v>2076</v>
      </c>
      <c r="AO498" s="24">
        <v>90</v>
      </c>
      <c r="AP498" s="24" t="s">
        <v>2076</v>
      </c>
      <c r="AQ498" s="24" t="s">
        <v>2076</v>
      </c>
      <c r="AR498" s="24" t="s">
        <v>2076</v>
      </c>
      <c r="AS498" s="24" t="s">
        <v>2076</v>
      </c>
      <c r="AT498" s="24" t="s">
        <v>2076</v>
      </c>
      <c r="AU498" s="24">
        <f>COUNTIF(Offers!$B$14:$B$2024,A498)</f>
        <v>1</v>
      </c>
      <c r="AV498" s="25">
        <f>_xlfn.MINIFS(Offers!$Q$14:$Q$2024,Offers!$B$14:$B$2024,A498)</f>
        <v>1542.99</v>
      </c>
      <c r="AW498" s="24">
        <f>COUNTIFS(Offers!$B$14:$B$2024,A498,Offers!$L$14:$L$2024,"&lt;&gt;New")</f>
        <v>0</v>
      </c>
    </row>
    <row r="499" spans="1:49" ht="15.75" customHeight="1" x14ac:dyDescent="0.35">
      <c r="A499" s="56" t="s">
        <v>4720</v>
      </c>
      <c r="B499" s="56" t="s">
        <v>683</v>
      </c>
      <c r="C499" s="56" t="s">
        <v>7</v>
      </c>
      <c r="D499" s="56" t="s">
        <v>391</v>
      </c>
      <c r="E499" s="57" t="s">
        <v>692</v>
      </c>
      <c r="F499" s="58">
        <v>1917.99</v>
      </c>
      <c r="G499" s="56" t="s">
        <v>4721</v>
      </c>
      <c r="H499" s="56" t="s">
        <v>53</v>
      </c>
      <c r="I499" s="56" t="s">
        <v>3438</v>
      </c>
      <c r="J499" s="56" t="s">
        <v>3439</v>
      </c>
      <c r="K499" s="56" t="s">
        <v>3440</v>
      </c>
      <c r="L499" s="56" t="s">
        <v>3508</v>
      </c>
      <c r="M499" s="56" t="s">
        <v>3509</v>
      </c>
      <c r="N499" s="56" t="s">
        <v>3427</v>
      </c>
      <c r="O499" s="56" t="s">
        <v>3443</v>
      </c>
      <c r="P499" s="56">
        <v>8</v>
      </c>
      <c r="Q499" s="59">
        <v>1761</v>
      </c>
      <c r="R499" s="56" t="s">
        <v>4722</v>
      </c>
      <c r="S499" s="56" t="s">
        <v>3511</v>
      </c>
      <c r="T499" t="s">
        <v>2080</v>
      </c>
      <c r="U499">
        <v>30</v>
      </c>
      <c r="V499" s="49">
        <v>2201.9899999999998</v>
      </c>
      <c r="W499" t="s">
        <v>2371</v>
      </c>
      <c r="X499">
        <v>16</v>
      </c>
      <c r="Y499">
        <v>1024</v>
      </c>
      <c r="Z499">
        <v>14</v>
      </c>
      <c r="AA499" t="s">
        <v>3431</v>
      </c>
      <c r="AB499" s="24" t="s">
        <v>4723</v>
      </c>
      <c r="AC499" s="24" t="s">
        <v>4271</v>
      </c>
      <c r="AD499" s="24" t="s">
        <v>3562</v>
      </c>
      <c r="AE499" s="24" t="s">
        <v>2105</v>
      </c>
      <c r="AF499" s="51" t="s">
        <v>2025</v>
      </c>
      <c r="AG499" s="24" t="s">
        <v>3435</v>
      </c>
      <c r="AH499" s="25">
        <v>2231.9899999999998</v>
      </c>
      <c r="AI499" s="24" t="s">
        <v>2087</v>
      </c>
      <c r="AJ499" s="24" t="s">
        <v>2076</v>
      </c>
      <c r="AK499" s="24" t="s">
        <v>2076</v>
      </c>
      <c r="AL499" s="24" t="s">
        <v>2076</v>
      </c>
      <c r="AM499" s="24" t="s">
        <v>2076</v>
      </c>
      <c r="AN499" s="24" t="s">
        <v>2076</v>
      </c>
      <c r="AO499" s="24">
        <v>120</v>
      </c>
      <c r="AP499" s="24" t="s">
        <v>2076</v>
      </c>
      <c r="AQ499" s="24" t="s">
        <v>2076</v>
      </c>
      <c r="AR499" s="24" t="s">
        <v>2076</v>
      </c>
      <c r="AS499" s="24" t="s">
        <v>2076</v>
      </c>
      <c r="AT499" s="24" t="s">
        <v>2076</v>
      </c>
      <c r="AU499" s="24">
        <f>COUNTIF(Offers!$B$14:$B$2024,A499)</f>
        <v>1</v>
      </c>
      <c r="AV499" s="25">
        <f>_xlfn.MINIFS(Offers!$Q$14:$Q$2024,Offers!$B$14:$B$2024,A499)</f>
        <v>1917.99</v>
      </c>
      <c r="AW499" s="24">
        <f>COUNTIFS(Offers!$B$14:$B$2024,A499,Offers!$L$14:$L$2024,"&lt;&gt;New")</f>
        <v>0</v>
      </c>
    </row>
    <row r="500" spans="1:49" ht="15.75" customHeight="1" x14ac:dyDescent="0.35">
      <c r="A500" s="56" t="s">
        <v>4724</v>
      </c>
      <c r="B500" s="56" t="s">
        <v>683</v>
      </c>
      <c r="C500" s="56" t="s">
        <v>7</v>
      </c>
      <c r="D500" s="56" t="s">
        <v>391</v>
      </c>
      <c r="E500" s="57" t="s">
        <v>693</v>
      </c>
      <c r="F500" s="58">
        <v>2486.9899999999998</v>
      </c>
      <c r="G500" s="56" t="s">
        <v>4725</v>
      </c>
      <c r="H500" s="56" t="s">
        <v>1345</v>
      </c>
      <c r="I500" s="56" t="s">
        <v>3467</v>
      </c>
      <c r="J500" s="56" t="s">
        <v>3629</v>
      </c>
      <c r="K500" s="56" t="s">
        <v>3597</v>
      </c>
      <c r="L500" s="56" t="s">
        <v>3598</v>
      </c>
      <c r="M500" s="56" t="s">
        <v>3532</v>
      </c>
      <c r="N500" s="56" t="s">
        <v>3630</v>
      </c>
      <c r="O500" s="56" t="s">
        <v>3443</v>
      </c>
      <c r="P500" s="56">
        <v>5</v>
      </c>
      <c r="Q500" s="59">
        <v>2115</v>
      </c>
      <c r="R500" s="56" t="s">
        <v>4726</v>
      </c>
      <c r="S500" s="56" t="s">
        <v>3600</v>
      </c>
      <c r="T500" t="s">
        <v>2080</v>
      </c>
      <c r="U500">
        <v>30</v>
      </c>
      <c r="V500" s="49">
        <v>2776.99</v>
      </c>
      <c r="W500" t="s">
        <v>2168</v>
      </c>
      <c r="X500">
        <v>32</v>
      </c>
      <c r="Y500">
        <v>2048</v>
      </c>
      <c r="Z500">
        <v>15.6</v>
      </c>
      <c r="AA500" t="s">
        <v>3446</v>
      </c>
      <c r="AB500" s="24" t="s">
        <v>4727</v>
      </c>
      <c r="AC500" s="24" t="s">
        <v>4728</v>
      </c>
      <c r="AD500" s="24" t="s">
        <v>3514</v>
      </c>
      <c r="AE500" s="24" t="s">
        <v>2085</v>
      </c>
      <c r="AF500" s="53" t="s">
        <v>2026</v>
      </c>
      <c r="AG500" s="24" t="s">
        <v>3435</v>
      </c>
      <c r="AH500" s="25">
        <v>2776.99</v>
      </c>
      <c r="AI500" s="24" t="s">
        <v>2087</v>
      </c>
      <c r="AJ500" s="24" t="s">
        <v>2076</v>
      </c>
      <c r="AK500" s="24" t="s">
        <v>2076</v>
      </c>
      <c r="AL500" s="24" t="s">
        <v>2076</v>
      </c>
      <c r="AM500" s="24" t="s">
        <v>2076</v>
      </c>
      <c r="AN500" s="24" t="s">
        <v>2076</v>
      </c>
      <c r="AO500" s="24">
        <v>240</v>
      </c>
      <c r="AP500" s="24" t="s">
        <v>2076</v>
      </c>
      <c r="AQ500" s="24" t="s">
        <v>2076</v>
      </c>
      <c r="AR500" s="24" t="s">
        <v>2076</v>
      </c>
      <c r="AS500" s="24" t="s">
        <v>2076</v>
      </c>
      <c r="AT500" s="24" t="s">
        <v>2076</v>
      </c>
      <c r="AU500" s="24">
        <f>COUNTIF(Offers!$B$14:$B$2024,A500)</f>
        <v>1</v>
      </c>
      <c r="AV500" s="25">
        <f>_xlfn.MINIFS(Offers!$Q$14:$Q$2024,Offers!$B$14:$B$2024,A500)</f>
        <v>2486.9899999999998</v>
      </c>
      <c r="AW500" s="24">
        <f>COUNTIFS(Offers!$B$14:$B$2024,A500,Offers!$L$14:$L$2024,"&lt;&gt;New")</f>
        <v>0</v>
      </c>
    </row>
    <row r="501" spans="1:49" ht="15.75" customHeight="1" x14ac:dyDescent="0.35">
      <c r="A501" s="56" t="s">
        <v>4729</v>
      </c>
      <c r="B501" s="56" t="s">
        <v>683</v>
      </c>
      <c r="C501" s="56" t="s">
        <v>7</v>
      </c>
      <c r="D501" s="56" t="s">
        <v>391</v>
      </c>
      <c r="E501" s="57" t="s">
        <v>694</v>
      </c>
      <c r="F501" s="58">
        <v>3192.99</v>
      </c>
      <c r="G501" s="56" t="s">
        <v>4730</v>
      </c>
      <c r="H501" s="56" t="s">
        <v>1345</v>
      </c>
      <c r="I501" s="56" t="s">
        <v>3422</v>
      </c>
      <c r="J501" s="56" t="s">
        <v>3572</v>
      </c>
      <c r="K501" s="56" t="s">
        <v>3530</v>
      </c>
      <c r="L501" s="56" t="s">
        <v>3945</v>
      </c>
      <c r="M501" s="56" t="s">
        <v>3664</v>
      </c>
      <c r="N501" s="56" t="s">
        <v>3458</v>
      </c>
      <c r="O501" s="56" t="s">
        <v>3443</v>
      </c>
      <c r="P501" s="56">
        <v>6</v>
      </c>
      <c r="Q501" s="59">
        <v>1856</v>
      </c>
      <c r="R501" s="56" t="s">
        <v>4731</v>
      </c>
      <c r="S501" s="56" t="s">
        <v>3493</v>
      </c>
      <c r="T501" t="s">
        <v>2080</v>
      </c>
      <c r="U501">
        <v>30</v>
      </c>
      <c r="V501" s="49">
        <v>3505.99</v>
      </c>
      <c r="W501" t="s">
        <v>2333</v>
      </c>
      <c r="X501">
        <v>64</v>
      </c>
      <c r="Y501">
        <v>2048</v>
      </c>
      <c r="Z501">
        <v>16</v>
      </c>
      <c r="AA501" t="s">
        <v>3446</v>
      </c>
      <c r="AB501" s="24" t="s">
        <v>4732</v>
      </c>
      <c r="AC501" s="24" t="s">
        <v>4733</v>
      </c>
      <c r="AD501" s="24" t="s">
        <v>4340</v>
      </c>
      <c r="AE501" s="24" t="s">
        <v>2105</v>
      </c>
      <c r="AF501" s="54" t="s">
        <v>2027</v>
      </c>
      <c r="AG501" s="24" t="s">
        <v>3435</v>
      </c>
      <c r="AH501" s="25">
        <v>3505.99</v>
      </c>
      <c r="AI501" s="24" t="s">
        <v>2087</v>
      </c>
      <c r="AJ501" s="24" t="s">
        <v>2076</v>
      </c>
      <c r="AK501" s="24" t="s">
        <v>2076</v>
      </c>
      <c r="AL501" s="24" t="s">
        <v>2076</v>
      </c>
      <c r="AM501" s="24" t="s">
        <v>2076</v>
      </c>
      <c r="AN501" s="24" t="s">
        <v>2076</v>
      </c>
      <c r="AO501" s="24">
        <v>165</v>
      </c>
      <c r="AP501" s="24" t="s">
        <v>2076</v>
      </c>
      <c r="AQ501" s="24" t="s">
        <v>2076</v>
      </c>
      <c r="AR501" s="24" t="s">
        <v>2076</v>
      </c>
      <c r="AS501" s="24" t="s">
        <v>2076</v>
      </c>
      <c r="AT501" s="24" t="s">
        <v>2076</v>
      </c>
      <c r="AU501" s="24">
        <f>COUNTIF(Offers!$B$14:$B$2024,A501)</f>
        <v>1</v>
      </c>
      <c r="AV501" s="25">
        <f>_xlfn.MINIFS(Offers!$Q$14:$Q$2024,Offers!$B$14:$B$2024,A501)</f>
        <v>3192.99</v>
      </c>
      <c r="AW501" s="24">
        <f>COUNTIFS(Offers!$B$14:$B$2024,A501,Offers!$L$14:$L$2024,"&lt;&gt;New")</f>
        <v>0</v>
      </c>
    </row>
    <row r="502" spans="1:49" ht="15.75" customHeight="1" x14ac:dyDescent="0.35">
      <c r="A502" s="56" t="s">
        <v>4734</v>
      </c>
      <c r="B502" s="56" t="s">
        <v>683</v>
      </c>
      <c r="C502" s="56" t="s">
        <v>7</v>
      </c>
      <c r="D502" s="56" t="s">
        <v>391</v>
      </c>
      <c r="E502" s="57" t="s">
        <v>695</v>
      </c>
      <c r="F502" s="58">
        <v>3624.99</v>
      </c>
      <c r="G502" s="56" t="s">
        <v>4735</v>
      </c>
      <c r="H502" s="56" t="s">
        <v>3452</v>
      </c>
      <c r="I502" s="56" t="s">
        <v>3722</v>
      </c>
      <c r="J502" s="56" t="s">
        <v>3572</v>
      </c>
      <c r="K502" s="56" t="s">
        <v>3663</v>
      </c>
      <c r="L502" s="56" t="s">
        <v>3490</v>
      </c>
      <c r="M502" s="56" t="s">
        <v>3664</v>
      </c>
      <c r="N502" s="56" t="s">
        <v>3458</v>
      </c>
      <c r="O502" s="56" t="s">
        <v>3459</v>
      </c>
      <c r="P502" s="56">
        <v>8</v>
      </c>
      <c r="Q502" s="59">
        <v>2533</v>
      </c>
      <c r="R502" s="56" t="s">
        <v>4736</v>
      </c>
      <c r="S502" s="56" t="s">
        <v>3501</v>
      </c>
      <c r="T502" t="s">
        <v>2116</v>
      </c>
      <c r="U502">
        <v>30</v>
      </c>
      <c r="V502" s="49">
        <v>3862.99</v>
      </c>
      <c r="W502" t="s">
        <v>2371</v>
      </c>
      <c r="X502">
        <v>64</v>
      </c>
      <c r="Y502">
        <v>4096</v>
      </c>
      <c r="Z502">
        <v>16</v>
      </c>
      <c r="AA502" t="s">
        <v>3446</v>
      </c>
      <c r="AB502" s="24" t="s">
        <v>4737</v>
      </c>
      <c r="AC502" s="24" t="s">
        <v>4738</v>
      </c>
      <c r="AD502" s="24" t="s">
        <v>4739</v>
      </c>
      <c r="AE502" s="24" t="s">
        <v>2085</v>
      </c>
      <c r="AF502" s="54" t="s">
        <v>2027</v>
      </c>
      <c r="AG502" s="24" t="s">
        <v>3435</v>
      </c>
      <c r="AH502" s="25">
        <v>3862.99</v>
      </c>
      <c r="AI502" s="24" t="s">
        <v>2087</v>
      </c>
      <c r="AJ502" s="24" t="s">
        <v>2076</v>
      </c>
      <c r="AK502" s="24" t="s">
        <v>2076</v>
      </c>
      <c r="AL502" s="24" t="s">
        <v>2076</v>
      </c>
      <c r="AM502" s="24" t="s">
        <v>2076</v>
      </c>
      <c r="AN502" s="24" t="s">
        <v>2076</v>
      </c>
      <c r="AO502" s="24">
        <v>120</v>
      </c>
      <c r="AP502" s="24" t="s">
        <v>2076</v>
      </c>
      <c r="AQ502" s="24" t="s">
        <v>2076</v>
      </c>
      <c r="AR502" s="24" t="s">
        <v>2076</v>
      </c>
      <c r="AS502" s="24" t="s">
        <v>2076</v>
      </c>
      <c r="AT502" s="24" t="s">
        <v>2076</v>
      </c>
      <c r="AU502" s="24">
        <f>COUNTIF(Offers!$B$14:$B$2024,A502)</f>
        <v>1</v>
      </c>
      <c r="AV502" s="25">
        <f>_xlfn.MINIFS(Offers!$Q$14:$Q$2024,Offers!$B$14:$B$2024,A502)</f>
        <v>3624.99</v>
      </c>
      <c r="AW502" s="24">
        <f>COUNTIFS(Offers!$B$14:$B$2024,A502,Offers!$L$14:$L$2024,"&lt;&gt;New")</f>
        <v>0</v>
      </c>
    </row>
    <row r="503" spans="1:49" ht="15.75" customHeight="1" x14ac:dyDescent="0.35">
      <c r="A503" s="56" t="s">
        <v>4740</v>
      </c>
      <c r="B503" s="56" t="s">
        <v>696</v>
      </c>
      <c r="C503" s="56" t="s">
        <v>7</v>
      </c>
      <c r="D503" s="56" t="s">
        <v>391</v>
      </c>
      <c r="E503" s="57" t="s">
        <v>699</v>
      </c>
      <c r="F503" s="58">
        <v>385.99</v>
      </c>
      <c r="G503" s="56" t="s">
        <v>4741</v>
      </c>
      <c r="H503" s="56" t="s">
        <v>53</v>
      </c>
      <c r="I503" s="56" t="s">
        <v>3438</v>
      </c>
      <c r="J503" s="56" t="s">
        <v>3423</v>
      </c>
      <c r="K503" s="56" t="s">
        <v>3424</v>
      </c>
      <c r="L503" s="56" t="s">
        <v>3425</v>
      </c>
      <c r="M503" s="56" t="s">
        <v>3426</v>
      </c>
      <c r="N503" s="56" t="s">
        <v>3427</v>
      </c>
      <c r="O503" s="56" t="s">
        <v>3428</v>
      </c>
      <c r="P503" s="56">
        <v>9</v>
      </c>
      <c r="Q503" s="59">
        <v>1434</v>
      </c>
      <c r="R503" s="56" t="s">
        <v>4742</v>
      </c>
      <c r="S503" s="56" t="s">
        <v>3430</v>
      </c>
      <c r="T503" t="s">
        <v>2080</v>
      </c>
      <c r="U503">
        <v>30</v>
      </c>
      <c r="V503" s="49">
        <v>405.99</v>
      </c>
      <c r="W503" t="s">
        <v>2344</v>
      </c>
      <c r="X503">
        <v>8</v>
      </c>
      <c r="Y503">
        <v>128</v>
      </c>
      <c r="Z503">
        <v>14</v>
      </c>
      <c r="AA503" t="s">
        <v>3446</v>
      </c>
      <c r="AB503" s="24" t="s">
        <v>4743</v>
      </c>
      <c r="AC503" s="24" t="s">
        <v>4744</v>
      </c>
      <c r="AD503" s="24" t="s">
        <v>4007</v>
      </c>
      <c r="AE503" s="24" t="s">
        <v>2085</v>
      </c>
      <c r="AF503" s="50" t="s">
        <v>2022</v>
      </c>
      <c r="AG503" s="24" t="s">
        <v>3435</v>
      </c>
      <c r="AH503" s="25">
        <v>411.99</v>
      </c>
      <c r="AI503" s="24" t="s">
        <v>2087</v>
      </c>
      <c r="AJ503" s="24" t="s">
        <v>2076</v>
      </c>
      <c r="AK503" s="24" t="s">
        <v>2076</v>
      </c>
      <c r="AL503" s="24" t="s">
        <v>2076</v>
      </c>
      <c r="AM503" s="24" t="s">
        <v>2076</v>
      </c>
      <c r="AN503" s="24" t="s">
        <v>2076</v>
      </c>
      <c r="AO503" s="24">
        <v>60</v>
      </c>
      <c r="AP503" s="24" t="s">
        <v>2076</v>
      </c>
      <c r="AQ503" s="24" t="s">
        <v>2076</v>
      </c>
      <c r="AR503" s="24" t="s">
        <v>2076</v>
      </c>
      <c r="AS503" s="24" t="s">
        <v>2076</v>
      </c>
      <c r="AT503" s="24" t="s">
        <v>2076</v>
      </c>
      <c r="AU503" s="24">
        <f>COUNTIF(Offers!$B$14:$B$2024,A503)</f>
        <v>3</v>
      </c>
      <c r="AV503" s="25">
        <f>_xlfn.MINIFS(Offers!$Q$14:$Q$2024,Offers!$B$14:$B$2024,A503)</f>
        <v>287.99</v>
      </c>
      <c r="AW503" s="24">
        <f>COUNTIFS(Offers!$B$14:$B$2024,A503,Offers!$L$14:$L$2024,"&lt;&gt;New")</f>
        <v>2</v>
      </c>
    </row>
    <row r="504" spans="1:49" ht="15.75" customHeight="1" x14ac:dyDescent="0.35">
      <c r="A504" s="56" t="s">
        <v>4745</v>
      </c>
      <c r="B504" s="56" t="s">
        <v>696</v>
      </c>
      <c r="C504" s="56" t="s">
        <v>7</v>
      </c>
      <c r="D504" s="56" t="s">
        <v>391</v>
      </c>
      <c r="E504" s="57" t="s">
        <v>700</v>
      </c>
      <c r="F504" s="58">
        <v>1039.99</v>
      </c>
      <c r="G504" s="56" t="s">
        <v>4746</v>
      </c>
      <c r="H504" s="56" t="s">
        <v>53</v>
      </c>
      <c r="I504" s="56" t="s">
        <v>3438</v>
      </c>
      <c r="J504" s="56" t="s">
        <v>3454</v>
      </c>
      <c r="K504" s="56" t="s">
        <v>3455</v>
      </c>
      <c r="L504" s="56" t="s">
        <v>3425</v>
      </c>
      <c r="M504" s="56" t="s">
        <v>3457</v>
      </c>
      <c r="N504" s="56" t="s">
        <v>3458</v>
      </c>
      <c r="O504" s="56" t="s">
        <v>3443</v>
      </c>
      <c r="P504" s="56">
        <v>17</v>
      </c>
      <c r="Q504" s="59">
        <v>1240</v>
      </c>
      <c r="R504" s="56" t="s">
        <v>4747</v>
      </c>
      <c r="S504" s="56" t="s">
        <v>3482</v>
      </c>
      <c r="T504" t="s">
        <v>2080</v>
      </c>
      <c r="U504">
        <v>30</v>
      </c>
      <c r="V504" s="49">
        <v>1177.99</v>
      </c>
      <c r="W504" t="s">
        <v>3055</v>
      </c>
      <c r="X504">
        <v>16</v>
      </c>
      <c r="Y504">
        <v>1024</v>
      </c>
      <c r="Z504">
        <v>13.3</v>
      </c>
      <c r="AA504" t="s">
        <v>3446</v>
      </c>
      <c r="AB504" s="24" t="s">
        <v>4748</v>
      </c>
      <c r="AC504" s="24" t="s">
        <v>4749</v>
      </c>
      <c r="AD504" s="24" t="s">
        <v>3578</v>
      </c>
      <c r="AE504" s="24" t="s">
        <v>2085</v>
      </c>
      <c r="AF504" s="51" t="s">
        <v>2025</v>
      </c>
      <c r="AG504" s="24" t="s">
        <v>3435</v>
      </c>
      <c r="AH504" s="25">
        <v>1189.99</v>
      </c>
      <c r="AI504" s="24" t="s">
        <v>2087</v>
      </c>
      <c r="AJ504" s="24" t="s">
        <v>2076</v>
      </c>
      <c r="AK504" s="24" t="s">
        <v>2076</v>
      </c>
      <c r="AL504" s="24" t="s">
        <v>2076</v>
      </c>
      <c r="AM504" s="24" t="s">
        <v>2076</v>
      </c>
      <c r="AN504" s="24" t="s">
        <v>2076</v>
      </c>
      <c r="AO504" s="24">
        <v>60</v>
      </c>
      <c r="AP504" s="24" t="s">
        <v>2076</v>
      </c>
      <c r="AQ504" s="24" t="s">
        <v>2076</v>
      </c>
      <c r="AR504" s="24" t="s">
        <v>2076</v>
      </c>
      <c r="AS504" s="24" t="s">
        <v>2076</v>
      </c>
      <c r="AT504" s="24" t="s">
        <v>2076</v>
      </c>
      <c r="AU504" s="24">
        <f>COUNTIF(Offers!$B$14:$B$2024,A504)</f>
        <v>1</v>
      </c>
      <c r="AV504" s="25">
        <f>_xlfn.MINIFS(Offers!$Q$14:$Q$2024,Offers!$B$14:$B$2024,A504)</f>
        <v>1039.99</v>
      </c>
      <c r="AW504" s="24">
        <f>COUNTIFS(Offers!$B$14:$B$2024,A504,Offers!$L$14:$L$2024,"&lt;&gt;New")</f>
        <v>0</v>
      </c>
    </row>
    <row r="505" spans="1:49" ht="15.75" customHeight="1" x14ac:dyDescent="0.35">
      <c r="A505" s="56" t="s">
        <v>4750</v>
      </c>
      <c r="B505" s="56" t="s">
        <v>696</v>
      </c>
      <c r="C505" s="56" t="s">
        <v>7</v>
      </c>
      <c r="D505" s="56" t="s">
        <v>391</v>
      </c>
      <c r="E505" s="57" t="s">
        <v>701</v>
      </c>
      <c r="F505" s="58">
        <v>1620.99</v>
      </c>
      <c r="G505" s="56" t="s">
        <v>4751</v>
      </c>
      <c r="H505" s="56" t="s">
        <v>1345</v>
      </c>
      <c r="I505" s="56" t="s">
        <v>3438</v>
      </c>
      <c r="J505" s="56" t="s">
        <v>3572</v>
      </c>
      <c r="K505" s="56" t="s">
        <v>3573</v>
      </c>
      <c r="L505" s="56" t="s">
        <v>3470</v>
      </c>
      <c r="M505" s="56" t="s">
        <v>3471</v>
      </c>
      <c r="N505" s="56" t="s">
        <v>3458</v>
      </c>
      <c r="O505" s="56" t="s">
        <v>3443</v>
      </c>
      <c r="P505" s="56">
        <v>16</v>
      </c>
      <c r="Q505" s="59">
        <v>1290</v>
      </c>
      <c r="R505" s="56" t="s">
        <v>4752</v>
      </c>
      <c r="S505" s="56" t="s">
        <v>3473</v>
      </c>
      <c r="T505" t="s">
        <v>2080</v>
      </c>
      <c r="U505">
        <v>30</v>
      </c>
      <c r="V505" s="49">
        <v>1808.99</v>
      </c>
      <c r="W505" t="s">
        <v>2700</v>
      </c>
      <c r="X505">
        <v>16</v>
      </c>
      <c r="Y505">
        <v>1024</v>
      </c>
      <c r="Z505">
        <v>13.3</v>
      </c>
      <c r="AA505" t="s">
        <v>3431</v>
      </c>
      <c r="AB505" s="24" t="s">
        <v>4753</v>
      </c>
      <c r="AC505" s="24" t="s">
        <v>4754</v>
      </c>
      <c r="AD505" s="24" t="s">
        <v>3626</v>
      </c>
      <c r="AE505" s="24" t="s">
        <v>2085</v>
      </c>
      <c r="AF505" s="51" t="s">
        <v>2025</v>
      </c>
      <c r="AG505" s="24" t="s">
        <v>3435</v>
      </c>
      <c r="AH505" s="25">
        <v>1894.99</v>
      </c>
      <c r="AI505" s="24" t="s">
        <v>2087</v>
      </c>
      <c r="AJ505" s="24" t="s">
        <v>2076</v>
      </c>
      <c r="AK505" s="24" t="s">
        <v>2076</v>
      </c>
      <c r="AL505" s="24" t="s">
        <v>2076</v>
      </c>
      <c r="AM505" s="24" t="s">
        <v>2076</v>
      </c>
      <c r="AN505" s="24" t="s">
        <v>2076</v>
      </c>
      <c r="AO505" s="24">
        <v>60</v>
      </c>
      <c r="AP505" s="24" t="s">
        <v>2076</v>
      </c>
      <c r="AQ505" s="24" t="s">
        <v>2076</v>
      </c>
      <c r="AR505" s="24" t="s">
        <v>2076</v>
      </c>
      <c r="AS505" s="24" t="s">
        <v>2076</v>
      </c>
      <c r="AT505" s="24" t="s">
        <v>2076</v>
      </c>
      <c r="AU505" s="24">
        <f>COUNTIF(Offers!$B$14:$B$2024,A505)</f>
        <v>1</v>
      </c>
      <c r="AV505" s="25">
        <f>_xlfn.MINIFS(Offers!$Q$14:$Q$2024,Offers!$B$14:$B$2024,A505)</f>
        <v>1620.99</v>
      </c>
      <c r="AW505" s="24">
        <f>COUNTIFS(Offers!$B$14:$B$2024,A505,Offers!$L$14:$L$2024,"&lt;&gt;New")</f>
        <v>0</v>
      </c>
    </row>
    <row r="506" spans="1:49" ht="15.75" customHeight="1" x14ac:dyDescent="0.35">
      <c r="A506" s="56" t="s">
        <v>4755</v>
      </c>
      <c r="B506" s="56" t="s">
        <v>696</v>
      </c>
      <c r="C506" s="56" t="s">
        <v>7</v>
      </c>
      <c r="D506" s="56" t="s">
        <v>391</v>
      </c>
      <c r="E506" s="57" t="s">
        <v>702</v>
      </c>
      <c r="F506" s="58">
        <v>1904.99</v>
      </c>
      <c r="G506" s="56" t="s">
        <v>4756</v>
      </c>
      <c r="H506" s="56" t="s">
        <v>3452</v>
      </c>
      <c r="I506" s="56" t="s">
        <v>3571</v>
      </c>
      <c r="J506" s="56" t="s">
        <v>3468</v>
      </c>
      <c r="K506" s="56" t="s">
        <v>3499</v>
      </c>
      <c r="L506" s="56" t="s">
        <v>3425</v>
      </c>
      <c r="M506" s="56" t="s">
        <v>3457</v>
      </c>
      <c r="N506" s="56" t="s">
        <v>3427</v>
      </c>
      <c r="O506" s="56" t="s">
        <v>3459</v>
      </c>
      <c r="P506" s="56">
        <v>7</v>
      </c>
      <c r="Q506" s="59">
        <v>2453</v>
      </c>
      <c r="R506" s="56" t="s">
        <v>4757</v>
      </c>
      <c r="S506" s="56" t="s">
        <v>3501</v>
      </c>
      <c r="T506" t="s">
        <v>2100</v>
      </c>
      <c r="U506">
        <v>30</v>
      </c>
      <c r="V506" s="49">
        <v>1988.99</v>
      </c>
      <c r="W506" t="s">
        <v>2144</v>
      </c>
      <c r="X506">
        <v>32</v>
      </c>
      <c r="Y506">
        <v>1024</v>
      </c>
      <c r="Z506">
        <v>16</v>
      </c>
      <c r="AA506" t="s">
        <v>3446</v>
      </c>
      <c r="AB506" s="24" t="s">
        <v>4758</v>
      </c>
      <c r="AC506" s="24" t="s">
        <v>4759</v>
      </c>
      <c r="AD506" s="24" t="s">
        <v>3871</v>
      </c>
      <c r="AE506" s="24" t="s">
        <v>2085</v>
      </c>
      <c r="AF506" s="53" t="s">
        <v>2026</v>
      </c>
      <c r="AG506" s="24" t="s">
        <v>3435</v>
      </c>
      <c r="AH506" s="25">
        <v>1988.99</v>
      </c>
      <c r="AI506" s="24" t="s">
        <v>2087</v>
      </c>
      <c r="AJ506" s="24" t="s">
        <v>2076</v>
      </c>
      <c r="AK506" s="24" t="s">
        <v>2076</v>
      </c>
      <c r="AL506" s="24" t="s">
        <v>2076</v>
      </c>
      <c r="AM506" s="24" t="s">
        <v>2076</v>
      </c>
      <c r="AN506" s="24" t="s">
        <v>2076</v>
      </c>
      <c r="AO506" s="24">
        <v>60</v>
      </c>
      <c r="AP506" s="24" t="s">
        <v>2076</v>
      </c>
      <c r="AQ506" s="24" t="s">
        <v>2076</v>
      </c>
      <c r="AR506" s="24" t="s">
        <v>2076</v>
      </c>
      <c r="AS506" s="24" t="s">
        <v>2076</v>
      </c>
      <c r="AT506" s="24" t="s">
        <v>2076</v>
      </c>
      <c r="AU506" s="24">
        <f>COUNTIF(Offers!$B$14:$B$2024,A506)</f>
        <v>1</v>
      </c>
      <c r="AV506" s="25">
        <f>_xlfn.MINIFS(Offers!$Q$14:$Q$2024,Offers!$B$14:$B$2024,A506)</f>
        <v>1904.99</v>
      </c>
      <c r="AW506" s="24">
        <f>COUNTIFS(Offers!$B$14:$B$2024,A506,Offers!$L$14:$L$2024,"&lt;&gt;New")</f>
        <v>0</v>
      </c>
    </row>
    <row r="507" spans="1:49" ht="15.75" customHeight="1" x14ac:dyDescent="0.35">
      <c r="A507" s="56" t="s">
        <v>4760</v>
      </c>
      <c r="B507" s="56" t="s">
        <v>696</v>
      </c>
      <c r="C507" s="56" t="s">
        <v>7</v>
      </c>
      <c r="D507" s="56" t="s">
        <v>391</v>
      </c>
      <c r="E507" s="57" t="s">
        <v>703</v>
      </c>
      <c r="F507" s="58">
        <v>1919.99</v>
      </c>
      <c r="G507" s="56" t="s">
        <v>4761</v>
      </c>
      <c r="H507" s="56" t="s">
        <v>1345</v>
      </c>
      <c r="I507" s="56" t="s">
        <v>3422</v>
      </c>
      <c r="J507" s="56" t="s">
        <v>3519</v>
      </c>
      <c r="K507" s="56" t="s">
        <v>3520</v>
      </c>
      <c r="L507" s="56" t="s">
        <v>3490</v>
      </c>
      <c r="M507" s="56" t="s">
        <v>3471</v>
      </c>
      <c r="N507" s="56" t="s">
        <v>3589</v>
      </c>
      <c r="O507" s="56" t="s">
        <v>3443</v>
      </c>
      <c r="P507" s="56">
        <v>14</v>
      </c>
      <c r="Q507" s="59">
        <v>1441</v>
      </c>
      <c r="R507" s="56" t="s">
        <v>4762</v>
      </c>
      <c r="S507" s="56" t="s">
        <v>3566</v>
      </c>
      <c r="T507" t="s">
        <v>2080</v>
      </c>
      <c r="U507">
        <v>30</v>
      </c>
      <c r="V507" s="49">
        <v>1994.99</v>
      </c>
      <c r="W507" t="s">
        <v>2444</v>
      </c>
      <c r="X507">
        <v>16</v>
      </c>
      <c r="Y507">
        <v>1024</v>
      </c>
      <c r="Z507">
        <v>15.6</v>
      </c>
      <c r="AA507" t="s">
        <v>3446</v>
      </c>
      <c r="AB507" s="24" t="s">
        <v>4763</v>
      </c>
      <c r="AC507" s="24" t="s">
        <v>3568</v>
      </c>
      <c r="AD507" s="24" t="s">
        <v>3476</v>
      </c>
      <c r="AE507" s="24" t="s">
        <v>2085</v>
      </c>
      <c r="AF507" s="54" t="s">
        <v>2027</v>
      </c>
      <c r="AG507" s="24" t="s">
        <v>3435</v>
      </c>
      <c r="AH507" s="25">
        <v>2005.99</v>
      </c>
      <c r="AI507" s="24" t="s">
        <v>2087</v>
      </c>
      <c r="AJ507" s="24" t="s">
        <v>2076</v>
      </c>
      <c r="AK507" s="24" t="s">
        <v>2076</v>
      </c>
      <c r="AL507" s="24" t="s">
        <v>2076</v>
      </c>
      <c r="AM507" s="24" t="s">
        <v>2076</v>
      </c>
      <c r="AN507" s="24" t="s">
        <v>2076</v>
      </c>
      <c r="AO507" s="24">
        <v>120</v>
      </c>
      <c r="AP507" s="24" t="s">
        <v>2076</v>
      </c>
      <c r="AQ507" s="24" t="s">
        <v>2076</v>
      </c>
      <c r="AR507" s="24" t="s">
        <v>2076</v>
      </c>
      <c r="AS507" s="24" t="s">
        <v>2076</v>
      </c>
      <c r="AT507" s="24" t="s">
        <v>2076</v>
      </c>
      <c r="AU507" s="24">
        <f>COUNTIF(Offers!$B$14:$B$2024,A507)</f>
        <v>3</v>
      </c>
      <c r="AV507" s="25">
        <f>_xlfn.MINIFS(Offers!$Q$14:$Q$2024,Offers!$B$14:$B$2024,A507)</f>
        <v>1575.99</v>
      </c>
      <c r="AW507" s="24">
        <f>COUNTIFS(Offers!$B$14:$B$2024,A507,Offers!$L$14:$L$2024,"&lt;&gt;New")</f>
        <v>2</v>
      </c>
    </row>
    <row r="508" spans="1:49" ht="15.75" customHeight="1" x14ac:dyDescent="0.35">
      <c r="A508" s="56" t="s">
        <v>4764</v>
      </c>
      <c r="B508" s="56" t="s">
        <v>696</v>
      </c>
      <c r="C508" s="56" t="s">
        <v>7</v>
      </c>
      <c r="D508" s="56" t="s">
        <v>391</v>
      </c>
      <c r="E508" s="57" t="s">
        <v>704</v>
      </c>
      <c r="F508" s="58">
        <v>2189.9899999999998</v>
      </c>
      <c r="G508" s="56" t="s">
        <v>4765</v>
      </c>
      <c r="H508" s="56" t="s">
        <v>3452</v>
      </c>
      <c r="I508" s="56" t="s">
        <v>3571</v>
      </c>
      <c r="J508" s="56" t="s">
        <v>3572</v>
      </c>
      <c r="K508" s="56" t="s">
        <v>3573</v>
      </c>
      <c r="L508" s="56" t="s">
        <v>3574</v>
      </c>
      <c r="M508" s="56" t="s">
        <v>3471</v>
      </c>
      <c r="N508" s="56" t="s">
        <v>3458</v>
      </c>
      <c r="O508" s="56" t="s">
        <v>3459</v>
      </c>
      <c r="P508" s="56">
        <v>15</v>
      </c>
      <c r="Q508" s="59">
        <v>1313</v>
      </c>
      <c r="R508" s="56" t="s">
        <v>4766</v>
      </c>
      <c r="S508" s="56" t="s">
        <v>3461</v>
      </c>
      <c r="T508" t="s">
        <v>2080</v>
      </c>
      <c r="U508">
        <v>30</v>
      </c>
      <c r="V508" s="49">
        <v>2394.9899999999998</v>
      </c>
      <c r="W508" t="s">
        <v>2404</v>
      </c>
      <c r="X508">
        <v>32</v>
      </c>
      <c r="Y508">
        <v>2048</v>
      </c>
      <c r="Z508">
        <v>14</v>
      </c>
      <c r="AA508" t="s">
        <v>3446</v>
      </c>
      <c r="AB508" s="24" t="s">
        <v>4767</v>
      </c>
      <c r="AC508" s="24" t="s">
        <v>4768</v>
      </c>
      <c r="AD508" s="24" t="s">
        <v>3593</v>
      </c>
      <c r="AE508" s="24" t="s">
        <v>2085</v>
      </c>
      <c r="AF508" s="53" t="s">
        <v>2026</v>
      </c>
      <c r="AG508" s="24" t="s">
        <v>3435</v>
      </c>
      <c r="AH508" s="25">
        <v>2531.9899999999998</v>
      </c>
      <c r="AI508" s="24" t="s">
        <v>2087</v>
      </c>
      <c r="AJ508" s="24" t="s">
        <v>2076</v>
      </c>
      <c r="AK508" s="24" t="s">
        <v>2076</v>
      </c>
      <c r="AL508" s="24" t="s">
        <v>2076</v>
      </c>
      <c r="AM508" s="24" t="s">
        <v>2076</v>
      </c>
      <c r="AN508" s="24" t="s">
        <v>2076</v>
      </c>
      <c r="AO508" s="24">
        <v>60</v>
      </c>
      <c r="AP508" s="24" t="s">
        <v>2076</v>
      </c>
      <c r="AQ508" s="24" t="s">
        <v>2076</v>
      </c>
      <c r="AR508" s="24" t="s">
        <v>2076</v>
      </c>
      <c r="AS508" s="24" t="s">
        <v>2076</v>
      </c>
      <c r="AT508" s="24" t="s">
        <v>2076</v>
      </c>
      <c r="AU508" s="24">
        <f>COUNTIF(Offers!$B$14:$B$2024,A508)</f>
        <v>2</v>
      </c>
      <c r="AV508" s="25">
        <f>_xlfn.MINIFS(Offers!$Q$14:$Q$2024,Offers!$B$14:$B$2024,A508)</f>
        <v>1875.99</v>
      </c>
      <c r="AW508" s="24">
        <f>COUNTIFS(Offers!$B$14:$B$2024,A508,Offers!$L$14:$L$2024,"&lt;&gt;New")</f>
        <v>1</v>
      </c>
    </row>
    <row r="509" spans="1:49" ht="15.75" customHeight="1" x14ac:dyDescent="0.35">
      <c r="A509" s="56" t="s">
        <v>4769</v>
      </c>
      <c r="B509" s="56" t="s">
        <v>696</v>
      </c>
      <c r="C509" s="56" t="s">
        <v>7</v>
      </c>
      <c r="D509" s="56" t="s">
        <v>391</v>
      </c>
      <c r="E509" s="57" t="s">
        <v>705</v>
      </c>
      <c r="F509" s="58">
        <v>2451.9899999999998</v>
      </c>
      <c r="G509" s="56" t="s">
        <v>4770</v>
      </c>
      <c r="H509" s="56" t="s">
        <v>53</v>
      </c>
      <c r="I509" s="56" t="s">
        <v>3438</v>
      </c>
      <c r="J509" s="56" t="s">
        <v>3468</v>
      </c>
      <c r="K509" s="56" t="s">
        <v>3469</v>
      </c>
      <c r="L509" s="56" t="s">
        <v>3508</v>
      </c>
      <c r="M509" s="56" t="s">
        <v>3509</v>
      </c>
      <c r="N509" s="56" t="s">
        <v>3442</v>
      </c>
      <c r="O509" s="56" t="s">
        <v>3443</v>
      </c>
      <c r="P509" s="56">
        <v>11</v>
      </c>
      <c r="Q509" s="59">
        <v>1520</v>
      </c>
      <c r="R509" s="56" t="s">
        <v>4771</v>
      </c>
      <c r="S509" s="56" t="s">
        <v>3511</v>
      </c>
      <c r="T509" t="s">
        <v>2080</v>
      </c>
      <c r="U509">
        <v>30</v>
      </c>
      <c r="V509" s="49">
        <v>2797.99</v>
      </c>
      <c r="W509" t="s">
        <v>2157</v>
      </c>
      <c r="X509">
        <v>32</v>
      </c>
      <c r="Y509">
        <v>2048</v>
      </c>
      <c r="Z509">
        <v>14</v>
      </c>
      <c r="AA509" t="s">
        <v>3431</v>
      </c>
      <c r="AB509" s="24" t="s">
        <v>4772</v>
      </c>
      <c r="AC509" s="24" t="s">
        <v>4773</v>
      </c>
      <c r="AD509" s="24" t="s">
        <v>3644</v>
      </c>
      <c r="AE509" s="24" t="s">
        <v>2105</v>
      </c>
      <c r="AF509" s="53" t="s">
        <v>2026</v>
      </c>
      <c r="AG509" s="24" t="s">
        <v>3435</v>
      </c>
      <c r="AH509" s="25">
        <v>2797.99</v>
      </c>
      <c r="AI509" s="24" t="s">
        <v>2087</v>
      </c>
      <c r="AJ509" s="24" t="s">
        <v>2076</v>
      </c>
      <c r="AK509" s="24" t="s">
        <v>2076</v>
      </c>
      <c r="AL509" s="24" t="s">
        <v>2076</v>
      </c>
      <c r="AM509" s="24" t="s">
        <v>2076</v>
      </c>
      <c r="AN509" s="24" t="s">
        <v>2076</v>
      </c>
      <c r="AO509" s="24">
        <v>120</v>
      </c>
      <c r="AP509" s="24" t="s">
        <v>2076</v>
      </c>
      <c r="AQ509" s="24" t="s">
        <v>2076</v>
      </c>
      <c r="AR509" s="24" t="s">
        <v>2076</v>
      </c>
      <c r="AS509" s="24" t="s">
        <v>2076</v>
      </c>
      <c r="AT509" s="24" t="s">
        <v>2076</v>
      </c>
      <c r="AU509" s="24">
        <f>COUNTIF(Offers!$B$14:$B$2024,A509)</f>
        <v>1</v>
      </c>
      <c r="AV509" s="25">
        <f>_xlfn.MINIFS(Offers!$Q$14:$Q$2024,Offers!$B$14:$B$2024,A509)</f>
        <v>2451.9899999999998</v>
      </c>
      <c r="AW509" s="24">
        <f>COUNTIFS(Offers!$B$14:$B$2024,A509,Offers!$L$14:$L$2024,"&lt;&gt;New")</f>
        <v>0</v>
      </c>
    </row>
    <row r="510" spans="1:49" ht="15.75" customHeight="1" x14ac:dyDescent="0.35">
      <c r="A510" s="56" t="s">
        <v>4774</v>
      </c>
      <c r="B510" s="56" t="s">
        <v>696</v>
      </c>
      <c r="C510" s="56" t="s">
        <v>7</v>
      </c>
      <c r="D510" s="56" t="s">
        <v>391</v>
      </c>
      <c r="E510" s="57" t="s">
        <v>706</v>
      </c>
      <c r="F510" s="58">
        <v>2539.9899999999998</v>
      </c>
      <c r="G510" s="56" t="s">
        <v>4775</v>
      </c>
      <c r="H510" s="56" t="s">
        <v>53</v>
      </c>
      <c r="I510" s="56" t="s">
        <v>3467</v>
      </c>
      <c r="J510" s="56" t="s">
        <v>3572</v>
      </c>
      <c r="K510" s="56" t="s">
        <v>3597</v>
      </c>
      <c r="L510" s="56" t="s">
        <v>3945</v>
      </c>
      <c r="M510" s="56" t="s">
        <v>3664</v>
      </c>
      <c r="N510" s="56" t="s">
        <v>3458</v>
      </c>
      <c r="O510" s="56" t="s">
        <v>3443</v>
      </c>
      <c r="P510" s="56">
        <v>11</v>
      </c>
      <c r="Q510" s="59">
        <v>1912</v>
      </c>
      <c r="R510" s="56" t="s">
        <v>4776</v>
      </c>
      <c r="S510" s="56" t="s">
        <v>3493</v>
      </c>
      <c r="T510" t="s">
        <v>2080</v>
      </c>
      <c r="U510">
        <v>30</v>
      </c>
      <c r="V510" s="49">
        <v>2881.99</v>
      </c>
      <c r="W510" t="s">
        <v>2393</v>
      </c>
      <c r="X510">
        <v>32</v>
      </c>
      <c r="Y510">
        <v>2048</v>
      </c>
      <c r="Z510">
        <v>16</v>
      </c>
      <c r="AA510" t="s">
        <v>3446</v>
      </c>
      <c r="AB510" s="24" t="s">
        <v>4777</v>
      </c>
      <c r="AC510" s="24" t="s">
        <v>4778</v>
      </c>
      <c r="AD510" s="24" t="s">
        <v>3495</v>
      </c>
      <c r="AE510" s="24" t="s">
        <v>2085</v>
      </c>
      <c r="AF510" s="53" t="s">
        <v>2026</v>
      </c>
      <c r="AG510" s="24" t="s">
        <v>3435</v>
      </c>
      <c r="AH510" s="25">
        <v>2881.99</v>
      </c>
      <c r="AI510" s="24" t="s">
        <v>2087</v>
      </c>
      <c r="AJ510" s="24" t="s">
        <v>2076</v>
      </c>
      <c r="AK510" s="24" t="s">
        <v>2076</v>
      </c>
      <c r="AL510" s="24" t="s">
        <v>2076</v>
      </c>
      <c r="AM510" s="24" t="s">
        <v>2076</v>
      </c>
      <c r="AN510" s="24" t="s">
        <v>2076</v>
      </c>
      <c r="AO510" s="24">
        <v>165</v>
      </c>
      <c r="AP510" s="24" t="s">
        <v>2076</v>
      </c>
      <c r="AQ510" s="24" t="s">
        <v>2076</v>
      </c>
      <c r="AR510" s="24" t="s">
        <v>2076</v>
      </c>
      <c r="AS510" s="24" t="s">
        <v>2076</v>
      </c>
      <c r="AT510" s="24" t="s">
        <v>2076</v>
      </c>
      <c r="AU510" s="24">
        <f>COUNTIF(Offers!$B$14:$B$2024,A510)</f>
        <v>3</v>
      </c>
      <c r="AV510" s="25">
        <f>_xlfn.MINIFS(Offers!$Q$14:$Q$2024,Offers!$B$14:$B$2024,A510)</f>
        <v>2016.99</v>
      </c>
      <c r="AW510" s="24">
        <f>COUNTIFS(Offers!$B$14:$B$2024,A510,Offers!$L$14:$L$2024,"&lt;&gt;New")</f>
        <v>2</v>
      </c>
    </row>
    <row r="511" spans="1:49" ht="15.75" customHeight="1" x14ac:dyDescent="0.35">
      <c r="A511" s="56" t="s">
        <v>4779</v>
      </c>
      <c r="B511" s="56" t="s">
        <v>696</v>
      </c>
      <c r="C511" s="56" t="s">
        <v>7</v>
      </c>
      <c r="D511" s="56" t="s">
        <v>391</v>
      </c>
      <c r="E511" s="57" t="s">
        <v>707</v>
      </c>
      <c r="F511" s="58">
        <v>3316.99</v>
      </c>
      <c r="G511" s="56" t="s">
        <v>4780</v>
      </c>
      <c r="H511" s="56" t="s">
        <v>1345</v>
      </c>
      <c r="I511" s="56" t="s">
        <v>3467</v>
      </c>
      <c r="J511" s="56" t="s">
        <v>3488</v>
      </c>
      <c r="K511" s="56" t="s">
        <v>4293</v>
      </c>
      <c r="L511" s="56" t="s">
        <v>3531</v>
      </c>
      <c r="M511" s="56" t="s">
        <v>3532</v>
      </c>
      <c r="N511" s="56" t="s">
        <v>3533</v>
      </c>
      <c r="O511" s="56" t="s">
        <v>3443</v>
      </c>
      <c r="P511" s="56">
        <v>5</v>
      </c>
      <c r="Q511" s="59">
        <v>3314</v>
      </c>
      <c r="R511" s="56" t="s">
        <v>4781</v>
      </c>
      <c r="S511" s="56" t="s">
        <v>3535</v>
      </c>
      <c r="T511" t="s">
        <v>2080</v>
      </c>
      <c r="U511">
        <v>30</v>
      </c>
      <c r="V511" s="49">
        <v>3801.99</v>
      </c>
      <c r="W511" t="s">
        <v>2477</v>
      </c>
      <c r="X511">
        <v>64</v>
      </c>
      <c r="Y511">
        <v>2048</v>
      </c>
      <c r="Z511">
        <v>17.3</v>
      </c>
      <c r="AA511" t="s">
        <v>3446</v>
      </c>
      <c r="AB511" s="24" t="s">
        <v>4782</v>
      </c>
      <c r="AC511" s="24" t="s">
        <v>4783</v>
      </c>
      <c r="AD511" s="24" t="s">
        <v>3835</v>
      </c>
      <c r="AE511" s="24" t="s">
        <v>2105</v>
      </c>
      <c r="AF511" s="54" t="s">
        <v>2027</v>
      </c>
      <c r="AG511" s="24" t="s">
        <v>3435</v>
      </c>
      <c r="AH511" s="25">
        <v>4000.99</v>
      </c>
      <c r="AI511" s="24" t="s">
        <v>2087</v>
      </c>
      <c r="AJ511" s="24" t="s">
        <v>2076</v>
      </c>
      <c r="AK511" s="24" t="s">
        <v>2076</v>
      </c>
      <c r="AL511" s="24" t="s">
        <v>2076</v>
      </c>
      <c r="AM511" s="24" t="s">
        <v>2076</v>
      </c>
      <c r="AN511" s="24" t="s">
        <v>2076</v>
      </c>
      <c r="AO511" s="24">
        <v>240</v>
      </c>
      <c r="AP511" s="24" t="s">
        <v>2076</v>
      </c>
      <c r="AQ511" s="24" t="s">
        <v>2076</v>
      </c>
      <c r="AR511" s="24" t="s">
        <v>2076</v>
      </c>
      <c r="AS511" s="24" t="s">
        <v>2076</v>
      </c>
      <c r="AT511" s="24" t="s">
        <v>2076</v>
      </c>
      <c r="AU511" s="24">
        <f>COUNTIF(Offers!$B$14:$B$2024,A511)</f>
        <v>3</v>
      </c>
      <c r="AV511" s="25">
        <f>_xlfn.MINIFS(Offers!$Q$14:$Q$2024,Offers!$B$14:$B$2024,A511)</f>
        <v>2613.9899999999998</v>
      </c>
      <c r="AW511" s="24">
        <f>COUNTIFS(Offers!$B$14:$B$2024,A511,Offers!$L$14:$L$2024,"&lt;&gt;New")</f>
        <v>2</v>
      </c>
    </row>
    <row r="512" spans="1:49" ht="15.75" customHeight="1" x14ac:dyDescent="0.35">
      <c r="A512" s="56" t="s">
        <v>4784</v>
      </c>
      <c r="B512" s="56" t="s">
        <v>696</v>
      </c>
      <c r="C512" s="56" t="s">
        <v>7</v>
      </c>
      <c r="D512" s="56" t="s">
        <v>391</v>
      </c>
      <c r="E512" s="57" t="s">
        <v>708</v>
      </c>
      <c r="F512" s="58">
        <v>3648.99</v>
      </c>
      <c r="G512" s="56" t="s">
        <v>4785</v>
      </c>
      <c r="H512" s="56" t="s">
        <v>3517</v>
      </c>
      <c r="I512" s="56" t="s">
        <v>4288</v>
      </c>
      <c r="J512" s="56" t="s">
        <v>3557</v>
      </c>
      <c r="K512" s="56" t="s">
        <v>3558</v>
      </c>
      <c r="L512" s="56" t="s">
        <v>3521</v>
      </c>
      <c r="M512" s="56" t="s">
        <v>3441</v>
      </c>
      <c r="N512" s="56" t="s">
        <v>3771</v>
      </c>
      <c r="O512" s="56" t="s">
        <v>3459</v>
      </c>
      <c r="P512" s="56">
        <v>16</v>
      </c>
      <c r="Q512" s="59">
        <v>2930</v>
      </c>
      <c r="R512" s="56" t="s">
        <v>4786</v>
      </c>
      <c r="S512" s="56" t="s">
        <v>3524</v>
      </c>
      <c r="T512" t="s">
        <v>2080</v>
      </c>
      <c r="U512">
        <v>30</v>
      </c>
      <c r="V512" s="49">
        <v>3827.99</v>
      </c>
      <c r="W512" t="s">
        <v>2144</v>
      </c>
      <c r="X512">
        <v>64</v>
      </c>
      <c r="Y512">
        <v>4096</v>
      </c>
      <c r="Z512">
        <v>17.3</v>
      </c>
      <c r="AA512" t="s">
        <v>3431</v>
      </c>
      <c r="AB512" s="24" t="s">
        <v>4787</v>
      </c>
      <c r="AC512" s="24" t="s">
        <v>4788</v>
      </c>
      <c r="AD512" s="24" t="s">
        <v>4098</v>
      </c>
      <c r="AE512" s="24" t="s">
        <v>2085</v>
      </c>
      <c r="AF512" s="54" t="s">
        <v>2027</v>
      </c>
      <c r="AG512" s="24" t="s">
        <v>3435</v>
      </c>
      <c r="AH512" s="25">
        <v>3827.99</v>
      </c>
      <c r="AI512" s="24" t="s">
        <v>2087</v>
      </c>
      <c r="AJ512" s="24" t="s">
        <v>2076</v>
      </c>
      <c r="AK512" s="24" t="s">
        <v>2076</v>
      </c>
      <c r="AL512" s="24" t="s">
        <v>2076</v>
      </c>
      <c r="AM512" s="24" t="s">
        <v>2076</v>
      </c>
      <c r="AN512" s="24" t="s">
        <v>2076</v>
      </c>
      <c r="AO512" s="24">
        <v>60</v>
      </c>
      <c r="AP512" s="24" t="s">
        <v>2076</v>
      </c>
      <c r="AQ512" s="24" t="s">
        <v>2076</v>
      </c>
      <c r="AR512" s="24" t="s">
        <v>2076</v>
      </c>
      <c r="AS512" s="24" t="s">
        <v>2076</v>
      </c>
      <c r="AT512" s="24" t="s">
        <v>2076</v>
      </c>
      <c r="AU512" s="24">
        <f>COUNTIF(Offers!$B$14:$B$2024,A512)</f>
        <v>1</v>
      </c>
      <c r="AV512" s="25">
        <f>_xlfn.MINIFS(Offers!$Q$14:$Q$2024,Offers!$B$14:$B$2024,A512)</f>
        <v>3648.99</v>
      </c>
      <c r="AW512" s="24">
        <f>COUNTIFS(Offers!$B$14:$B$2024,A512,Offers!$L$14:$L$2024,"&lt;&gt;New")</f>
        <v>0</v>
      </c>
    </row>
    <row r="513" spans="1:49" ht="15.75" customHeight="1" x14ac:dyDescent="0.35">
      <c r="A513" s="60" t="s">
        <v>4789</v>
      </c>
      <c r="B513" s="60" t="s">
        <v>709</v>
      </c>
      <c r="C513" s="60" t="s">
        <v>8</v>
      </c>
      <c r="D513" s="60" t="s">
        <v>4790</v>
      </c>
      <c r="E513" s="61" t="s">
        <v>713</v>
      </c>
      <c r="F513" s="62">
        <v>269.99</v>
      </c>
      <c r="G513" s="60" t="s">
        <v>4791</v>
      </c>
      <c r="H513" s="60" t="s">
        <v>53</v>
      </c>
      <c r="I513" s="60" t="s">
        <v>4792</v>
      </c>
      <c r="J513" s="60" t="s">
        <v>4793</v>
      </c>
      <c r="K513" s="60" t="s">
        <v>4794</v>
      </c>
      <c r="L513" s="60" t="s">
        <v>4795</v>
      </c>
      <c r="M513" s="60" t="s">
        <v>4796</v>
      </c>
      <c r="N513" s="60" t="s">
        <v>4797</v>
      </c>
      <c r="O513" s="60" t="s">
        <v>4798</v>
      </c>
      <c r="P513" s="60">
        <v>9</v>
      </c>
      <c r="Q513" s="63">
        <v>304</v>
      </c>
      <c r="R513" s="60" t="s">
        <v>4799</v>
      </c>
      <c r="S513" s="60" t="s">
        <v>4800</v>
      </c>
      <c r="T513" t="s">
        <v>2080</v>
      </c>
      <c r="U513">
        <v>15</v>
      </c>
      <c r="V513" s="49">
        <v>291.99</v>
      </c>
      <c r="W513" t="s">
        <v>2376</v>
      </c>
      <c r="X513">
        <v>4</v>
      </c>
      <c r="Y513">
        <v>128</v>
      </c>
      <c r="Z513">
        <v>8.3000000000000007</v>
      </c>
      <c r="AA513" t="s">
        <v>3431</v>
      </c>
      <c r="AB513" s="30" t="s">
        <v>4801</v>
      </c>
      <c r="AC513" s="30" t="s">
        <v>4802</v>
      </c>
      <c r="AD513" s="30" t="s">
        <v>4504</v>
      </c>
      <c r="AE513" s="30" t="s">
        <v>2085</v>
      </c>
      <c r="AF513" s="55" t="s">
        <v>2023</v>
      </c>
      <c r="AG513" s="30" t="s">
        <v>3435</v>
      </c>
      <c r="AH513" s="31">
        <v>304.99</v>
      </c>
      <c r="AI513" s="30" t="s">
        <v>2087</v>
      </c>
      <c r="AJ513" s="30" t="s">
        <v>2076</v>
      </c>
      <c r="AK513" s="30" t="s">
        <v>2076</v>
      </c>
      <c r="AL513" s="30" t="s">
        <v>2076</v>
      </c>
      <c r="AM513" s="30" t="s">
        <v>2076</v>
      </c>
      <c r="AN513" s="30" t="s">
        <v>2092</v>
      </c>
      <c r="AO513" s="30">
        <v>60</v>
      </c>
      <c r="AP513" s="30" t="s">
        <v>4803</v>
      </c>
      <c r="AQ513" s="30" t="s">
        <v>4804</v>
      </c>
      <c r="AR513" s="30" t="s">
        <v>4805</v>
      </c>
      <c r="AS513" s="30" t="s">
        <v>2076</v>
      </c>
      <c r="AT513" s="30" t="s">
        <v>2076</v>
      </c>
      <c r="AU513" s="30">
        <f>COUNTIF(Offers!$B$14:$B$2024,A513)</f>
        <v>1</v>
      </c>
      <c r="AV513" s="31">
        <f>_xlfn.MINIFS(Offers!$Q$14:$Q$2024,Offers!$B$14:$B$2024,A513)</f>
        <v>269.99</v>
      </c>
      <c r="AW513" s="30">
        <f>COUNTIFS(Offers!$B$14:$B$2024,A513,Offers!$L$14:$L$2024,"&lt;&gt;New")</f>
        <v>0</v>
      </c>
    </row>
    <row r="514" spans="1:49" ht="15.75" customHeight="1" x14ac:dyDescent="0.35">
      <c r="A514" s="60" t="s">
        <v>4806</v>
      </c>
      <c r="B514" s="60" t="s">
        <v>709</v>
      </c>
      <c r="C514" s="60" t="s">
        <v>8</v>
      </c>
      <c r="D514" s="60" t="s">
        <v>4807</v>
      </c>
      <c r="E514" s="61" t="s">
        <v>714</v>
      </c>
      <c r="F514" s="62">
        <v>305.99</v>
      </c>
      <c r="G514" s="60" t="s">
        <v>4808</v>
      </c>
      <c r="H514" s="60" t="s">
        <v>53</v>
      </c>
      <c r="I514" s="60" t="s">
        <v>4809</v>
      </c>
      <c r="J514" s="60" t="s">
        <v>4793</v>
      </c>
      <c r="K514" s="60" t="s">
        <v>4794</v>
      </c>
      <c r="L514" s="60" t="s">
        <v>4810</v>
      </c>
      <c r="M514" s="60" t="s">
        <v>4811</v>
      </c>
      <c r="N514" s="60" t="s">
        <v>4812</v>
      </c>
      <c r="O514" s="60" t="s">
        <v>4813</v>
      </c>
      <c r="P514" s="60">
        <v>29</v>
      </c>
      <c r="Q514" s="63">
        <v>199</v>
      </c>
      <c r="R514" s="60" t="s">
        <v>4814</v>
      </c>
      <c r="S514" s="60" t="s">
        <v>4815</v>
      </c>
      <c r="T514" t="s">
        <v>2080</v>
      </c>
      <c r="U514">
        <v>15</v>
      </c>
      <c r="V514" s="49">
        <v>344.99</v>
      </c>
      <c r="W514" t="s">
        <v>2315</v>
      </c>
      <c r="X514">
        <v>6</v>
      </c>
      <c r="Y514">
        <v>128</v>
      </c>
      <c r="Z514">
        <v>6.6</v>
      </c>
      <c r="AA514" t="s">
        <v>3431</v>
      </c>
      <c r="AB514" s="30" t="s">
        <v>4816</v>
      </c>
      <c r="AC514" s="30" t="s">
        <v>4817</v>
      </c>
      <c r="AD514" s="30" t="s">
        <v>4818</v>
      </c>
      <c r="AE514" s="30" t="s">
        <v>2085</v>
      </c>
      <c r="AF514" s="55" t="s">
        <v>2023</v>
      </c>
      <c r="AG514" s="30" t="s">
        <v>3435</v>
      </c>
      <c r="AH514" s="31">
        <v>347.99</v>
      </c>
      <c r="AI514" s="30" t="s">
        <v>2087</v>
      </c>
      <c r="AJ514" s="30" t="s">
        <v>2076</v>
      </c>
      <c r="AK514" s="30" t="s">
        <v>2076</v>
      </c>
      <c r="AL514" s="30" t="s">
        <v>2076</v>
      </c>
      <c r="AM514" s="30" t="s">
        <v>2076</v>
      </c>
      <c r="AN514" s="30" t="s">
        <v>4819</v>
      </c>
      <c r="AO514" s="30">
        <v>90</v>
      </c>
      <c r="AP514" s="30" t="s">
        <v>4820</v>
      </c>
      <c r="AQ514" s="30" t="s">
        <v>4821</v>
      </c>
      <c r="AR514" s="30" t="s">
        <v>4822</v>
      </c>
      <c r="AS514" s="30" t="s">
        <v>2076</v>
      </c>
      <c r="AT514" s="30" t="s">
        <v>2076</v>
      </c>
      <c r="AU514" s="30">
        <f>COUNTIF(Offers!$B$14:$B$2024,A514)</f>
        <v>1</v>
      </c>
      <c r="AV514" s="31">
        <f>_xlfn.MINIFS(Offers!$Q$14:$Q$2024,Offers!$B$14:$B$2024,A514)</f>
        <v>305.99</v>
      </c>
      <c r="AW514" s="30">
        <f>COUNTIFS(Offers!$B$14:$B$2024,A514,Offers!$L$14:$L$2024,"&lt;&gt;New")</f>
        <v>0</v>
      </c>
    </row>
    <row r="515" spans="1:49" ht="15.75" customHeight="1" x14ac:dyDescent="0.35">
      <c r="A515" s="60" t="s">
        <v>4823</v>
      </c>
      <c r="B515" s="60" t="s">
        <v>709</v>
      </c>
      <c r="C515" s="60" t="s">
        <v>8</v>
      </c>
      <c r="D515" s="60" t="s">
        <v>4790</v>
      </c>
      <c r="E515" s="61" t="s">
        <v>715</v>
      </c>
      <c r="F515" s="62">
        <v>612.99</v>
      </c>
      <c r="G515" s="60" t="s">
        <v>4824</v>
      </c>
      <c r="H515" s="60" t="s">
        <v>1345</v>
      </c>
      <c r="I515" s="60" t="s">
        <v>4825</v>
      </c>
      <c r="J515" s="60" t="s">
        <v>4826</v>
      </c>
      <c r="K515" s="60" t="s">
        <v>4827</v>
      </c>
      <c r="L515" s="60" t="s">
        <v>4828</v>
      </c>
      <c r="M515" s="60" t="s">
        <v>4829</v>
      </c>
      <c r="N515" s="60" t="s">
        <v>4797</v>
      </c>
      <c r="O515" s="60" t="s">
        <v>4830</v>
      </c>
      <c r="P515" s="60">
        <v>143</v>
      </c>
      <c r="Q515" s="63">
        <v>382</v>
      </c>
      <c r="R515" s="60" t="s">
        <v>4831</v>
      </c>
      <c r="S515" s="60" t="s">
        <v>4832</v>
      </c>
      <c r="T515" t="s">
        <v>2080</v>
      </c>
      <c r="U515">
        <v>15</v>
      </c>
      <c r="V515" s="49">
        <v>695.99</v>
      </c>
      <c r="W515" t="s">
        <v>2157</v>
      </c>
      <c r="X515">
        <v>4</v>
      </c>
      <c r="Y515">
        <v>64</v>
      </c>
      <c r="Z515">
        <v>10.3</v>
      </c>
      <c r="AA515" t="s">
        <v>3431</v>
      </c>
      <c r="AB515" s="30" t="s">
        <v>4816</v>
      </c>
      <c r="AC515" s="30" t="s">
        <v>4833</v>
      </c>
      <c r="AD515" s="30" t="s">
        <v>4834</v>
      </c>
      <c r="AE515" s="30" t="s">
        <v>2105</v>
      </c>
      <c r="AF515" s="51" t="s">
        <v>2025</v>
      </c>
      <c r="AG515" s="30" t="s">
        <v>2086</v>
      </c>
      <c r="AH515" s="31">
        <v>695.99</v>
      </c>
      <c r="AI515" s="30" t="s">
        <v>2087</v>
      </c>
      <c r="AJ515" s="30" t="s">
        <v>2076</v>
      </c>
      <c r="AK515" s="30" t="s">
        <v>2076</v>
      </c>
      <c r="AL515" s="30" t="s">
        <v>2076</v>
      </c>
      <c r="AM515" s="30" t="s">
        <v>2076</v>
      </c>
      <c r="AN515" s="30" t="s">
        <v>2092</v>
      </c>
      <c r="AO515" s="30" t="s">
        <v>2076</v>
      </c>
      <c r="AP515" s="30" t="s">
        <v>2088</v>
      </c>
      <c r="AQ515" s="30" t="s">
        <v>4835</v>
      </c>
      <c r="AR515" s="30" t="s">
        <v>4805</v>
      </c>
      <c r="AS515" s="30" t="s">
        <v>2076</v>
      </c>
      <c r="AT515" s="30" t="s">
        <v>2076</v>
      </c>
      <c r="AU515" s="30">
        <f>COUNTIF(Offers!$B$14:$B$2024,A515)</f>
        <v>1</v>
      </c>
      <c r="AV515" s="31">
        <f>_xlfn.MINIFS(Offers!$Q$14:$Q$2024,Offers!$B$14:$B$2024,A515)</f>
        <v>612.99</v>
      </c>
      <c r="AW515" s="30">
        <f>COUNTIFS(Offers!$B$14:$B$2024,A515,Offers!$L$14:$L$2024,"&lt;&gt;New")</f>
        <v>0</v>
      </c>
    </row>
    <row r="516" spans="1:49" ht="15.75" customHeight="1" x14ac:dyDescent="0.35">
      <c r="A516" s="60" t="s">
        <v>4836</v>
      </c>
      <c r="B516" s="60" t="s">
        <v>709</v>
      </c>
      <c r="C516" s="60" t="s">
        <v>8</v>
      </c>
      <c r="D516" s="60" t="s">
        <v>4790</v>
      </c>
      <c r="E516" s="61" t="s">
        <v>716</v>
      </c>
      <c r="F516" s="62">
        <v>627.99</v>
      </c>
      <c r="G516" s="60" t="s">
        <v>4837</v>
      </c>
      <c r="H516" s="60" t="s">
        <v>53</v>
      </c>
      <c r="I516" s="60" t="s">
        <v>4792</v>
      </c>
      <c r="J516" s="60" t="s">
        <v>4838</v>
      </c>
      <c r="K516" s="60" t="s">
        <v>4839</v>
      </c>
      <c r="L516" s="60" t="s">
        <v>4840</v>
      </c>
      <c r="M516" s="60" t="s">
        <v>4841</v>
      </c>
      <c r="N516" s="60" t="s">
        <v>4797</v>
      </c>
      <c r="O516" s="60" t="s">
        <v>4798</v>
      </c>
      <c r="P516" s="60">
        <v>10</v>
      </c>
      <c r="Q516" s="63">
        <v>596</v>
      </c>
      <c r="R516" s="60" t="s">
        <v>4842</v>
      </c>
      <c r="S516" s="60" t="s">
        <v>4843</v>
      </c>
      <c r="T516" t="s">
        <v>2080</v>
      </c>
      <c r="U516">
        <v>15</v>
      </c>
      <c r="V516" s="49">
        <v>653.99</v>
      </c>
      <c r="W516" t="s">
        <v>2741</v>
      </c>
      <c r="X516">
        <v>8</v>
      </c>
      <c r="Y516">
        <v>256</v>
      </c>
      <c r="Z516">
        <v>12.4</v>
      </c>
      <c r="AA516" t="s">
        <v>3431</v>
      </c>
      <c r="AB516" s="30" t="s">
        <v>4844</v>
      </c>
      <c r="AC516" s="30" t="s">
        <v>4845</v>
      </c>
      <c r="AD516" s="30" t="s">
        <v>3904</v>
      </c>
      <c r="AE516" s="30" t="s">
        <v>2085</v>
      </c>
      <c r="AF516" s="52" t="s">
        <v>2024</v>
      </c>
      <c r="AG516" s="30" t="s">
        <v>3435</v>
      </c>
      <c r="AH516" s="31">
        <v>683.99</v>
      </c>
      <c r="AI516" s="30" t="s">
        <v>2087</v>
      </c>
      <c r="AJ516" s="30" t="s">
        <v>2076</v>
      </c>
      <c r="AK516" s="30" t="s">
        <v>2076</v>
      </c>
      <c r="AL516" s="30" t="s">
        <v>2076</v>
      </c>
      <c r="AM516" s="30" t="s">
        <v>2076</v>
      </c>
      <c r="AN516" s="30" t="s">
        <v>2092</v>
      </c>
      <c r="AO516" s="30">
        <v>60</v>
      </c>
      <c r="AP516" s="30" t="s">
        <v>4846</v>
      </c>
      <c r="AQ516" s="30" t="s">
        <v>4847</v>
      </c>
      <c r="AR516" s="30" t="s">
        <v>4805</v>
      </c>
      <c r="AS516" s="30" t="s">
        <v>2076</v>
      </c>
      <c r="AT516" s="30" t="s">
        <v>2076</v>
      </c>
      <c r="AU516" s="30">
        <f>COUNTIF(Offers!$B$14:$B$2024,A516)</f>
        <v>1</v>
      </c>
      <c r="AV516" s="31">
        <f>_xlfn.MINIFS(Offers!$Q$14:$Q$2024,Offers!$B$14:$B$2024,A516)</f>
        <v>627.99</v>
      </c>
      <c r="AW516" s="30">
        <f>COUNTIFS(Offers!$B$14:$B$2024,A516,Offers!$L$14:$L$2024,"&lt;&gt;New")</f>
        <v>0</v>
      </c>
    </row>
    <row r="517" spans="1:49" ht="15.75" customHeight="1" x14ac:dyDescent="0.35">
      <c r="A517" s="60" t="s">
        <v>4848</v>
      </c>
      <c r="B517" s="60" t="s">
        <v>709</v>
      </c>
      <c r="C517" s="60" t="s">
        <v>8</v>
      </c>
      <c r="D517" s="60" t="s">
        <v>4807</v>
      </c>
      <c r="E517" s="61" t="s">
        <v>717</v>
      </c>
      <c r="F517" s="62">
        <v>651.99</v>
      </c>
      <c r="G517" s="60" t="s">
        <v>4849</v>
      </c>
      <c r="H517" s="60" t="s">
        <v>53</v>
      </c>
      <c r="I517" s="60" t="s">
        <v>4850</v>
      </c>
      <c r="J517" s="60" t="s">
        <v>4851</v>
      </c>
      <c r="K517" s="60" t="s">
        <v>4852</v>
      </c>
      <c r="L517" s="60" t="s">
        <v>4853</v>
      </c>
      <c r="M517" s="60" t="s">
        <v>4854</v>
      </c>
      <c r="N517" s="60" t="s">
        <v>4855</v>
      </c>
      <c r="O517" s="60" t="s">
        <v>4798</v>
      </c>
      <c r="P517" s="60">
        <v>23</v>
      </c>
      <c r="Q517" s="63">
        <v>167</v>
      </c>
      <c r="R517" s="60" t="s">
        <v>4856</v>
      </c>
      <c r="S517" s="60" t="s">
        <v>4857</v>
      </c>
      <c r="T517" t="s">
        <v>2100</v>
      </c>
      <c r="U517">
        <v>15</v>
      </c>
      <c r="V517" s="49">
        <v>696.99</v>
      </c>
      <c r="W517" t="s">
        <v>2344</v>
      </c>
      <c r="X517">
        <v>8</v>
      </c>
      <c r="Y517">
        <v>256</v>
      </c>
      <c r="Z517">
        <v>6</v>
      </c>
      <c r="AA517" t="s">
        <v>3431</v>
      </c>
      <c r="AB517" s="30" t="s">
        <v>4858</v>
      </c>
      <c r="AC517" s="30" t="s">
        <v>4859</v>
      </c>
      <c r="AD517" s="30" t="s">
        <v>4053</v>
      </c>
      <c r="AE517" s="30" t="s">
        <v>2105</v>
      </c>
      <c r="AF517" s="51" t="s">
        <v>2025</v>
      </c>
      <c r="AG517" s="30" t="s">
        <v>3435</v>
      </c>
      <c r="AH517" s="31">
        <v>710.99</v>
      </c>
      <c r="AI517" s="30" t="s">
        <v>2087</v>
      </c>
      <c r="AJ517" s="30" t="s">
        <v>2076</v>
      </c>
      <c r="AK517" s="30" t="s">
        <v>2076</v>
      </c>
      <c r="AL517" s="30" t="s">
        <v>2076</v>
      </c>
      <c r="AM517" s="30" t="s">
        <v>2076</v>
      </c>
      <c r="AN517" s="30" t="s">
        <v>4860</v>
      </c>
      <c r="AO517" s="30">
        <v>120</v>
      </c>
      <c r="AP517" s="30" t="s">
        <v>4861</v>
      </c>
      <c r="AQ517" s="30" t="s">
        <v>4862</v>
      </c>
      <c r="AR517" s="30" t="s">
        <v>4822</v>
      </c>
      <c r="AS517" s="30" t="s">
        <v>2076</v>
      </c>
      <c r="AT517" s="30" t="s">
        <v>2076</v>
      </c>
      <c r="AU517" s="30">
        <f>COUNTIF(Offers!$B$14:$B$2024,A517)</f>
        <v>1</v>
      </c>
      <c r="AV517" s="31">
        <f>_xlfn.MINIFS(Offers!$Q$14:$Q$2024,Offers!$B$14:$B$2024,A517)</f>
        <v>651.99</v>
      </c>
      <c r="AW517" s="30">
        <f>COUNTIFS(Offers!$B$14:$B$2024,A517,Offers!$L$14:$L$2024,"&lt;&gt;New")</f>
        <v>0</v>
      </c>
    </row>
    <row r="518" spans="1:49" ht="15.75" customHeight="1" x14ac:dyDescent="0.35">
      <c r="A518" s="60" t="s">
        <v>4863</v>
      </c>
      <c r="B518" s="60" t="s">
        <v>709</v>
      </c>
      <c r="C518" s="60" t="s">
        <v>8</v>
      </c>
      <c r="D518" s="60" t="s">
        <v>4790</v>
      </c>
      <c r="E518" s="61" t="s">
        <v>718</v>
      </c>
      <c r="F518" s="62">
        <v>734.99</v>
      </c>
      <c r="G518" s="60" t="s">
        <v>4864</v>
      </c>
      <c r="H518" s="60" t="s">
        <v>1345</v>
      </c>
      <c r="I518" s="60" t="s">
        <v>4865</v>
      </c>
      <c r="J518" s="60" t="s">
        <v>4851</v>
      </c>
      <c r="K518" s="60" t="s">
        <v>4852</v>
      </c>
      <c r="L518" s="60" t="s">
        <v>3490</v>
      </c>
      <c r="M518" s="60" t="s">
        <v>4866</v>
      </c>
      <c r="N518" s="60" t="s">
        <v>4867</v>
      </c>
      <c r="O518" s="60" t="s">
        <v>4798</v>
      </c>
      <c r="P518" s="60">
        <v>13</v>
      </c>
      <c r="Q518" s="63">
        <v>472</v>
      </c>
      <c r="R518" s="60" t="s">
        <v>4868</v>
      </c>
      <c r="S518" s="60" t="s">
        <v>4869</v>
      </c>
      <c r="T518" t="s">
        <v>2080</v>
      </c>
      <c r="U518">
        <v>15</v>
      </c>
      <c r="V518" s="49">
        <v>797.99</v>
      </c>
      <c r="W518" t="s">
        <v>2404</v>
      </c>
      <c r="X518">
        <v>12</v>
      </c>
      <c r="Y518">
        <v>256</v>
      </c>
      <c r="Z518">
        <v>11</v>
      </c>
      <c r="AA518" t="s">
        <v>3431</v>
      </c>
      <c r="AB518" s="30" t="s">
        <v>4870</v>
      </c>
      <c r="AC518" s="30" t="s">
        <v>4871</v>
      </c>
      <c r="AD518" s="30" t="s">
        <v>4872</v>
      </c>
      <c r="AE518" s="30" t="s">
        <v>2085</v>
      </c>
      <c r="AF518" s="51" t="s">
        <v>2025</v>
      </c>
      <c r="AG518" s="30" t="s">
        <v>3435</v>
      </c>
      <c r="AH518" s="31">
        <v>797.99</v>
      </c>
      <c r="AI518" s="30" t="s">
        <v>2087</v>
      </c>
      <c r="AJ518" s="30" t="s">
        <v>2076</v>
      </c>
      <c r="AK518" s="30" t="s">
        <v>2076</v>
      </c>
      <c r="AL518" s="30" t="s">
        <v>2076</v>
      </c>
      <c r="AM518" s="30" t="s">
        <v>2076</v>
      </c>
      <c r="AN518" s="30" t="s">
        <v>2092</v>
      </c>
      <c r="AO518" s="30">
        <v>120</v>
      </c>
      <c r="AP518" s="30" t="s">
        <v>4873</v>
      </c>
      <c r="AQ518" s="30" t="s">
        <v>4874</v>
      </c>
      <c r="AR518" s="30" t="s">
        <v>4805</v>
      </c>
      <c r="AS518" s="30" t="s">
        <v>2076</v>
      </c>
      <c r="AT518" s="30" t="s">
        <v>2076</v>
      </c>
      <c r="AU518" s="30">
        <f>COUNTIF(Offers!$B$14:$B$2024,A518)</f>
        <v>1</v>
      </c>
      <c r="AV518" s="31">
        <f>_xlfn.MINIFS(Offers!$Q$14:$Q$2024,Offers!$B$14:$B$2024,A518)</f>
        <v>734.99</v>
      </c>
      <c r="AW518" s="30">
        <f>COUNTIFS(Offers!$B$14:$B$2024,A518,Offers!$L$14:$L$2024,"&lt;&gt;New")</f>
        <v>0</v>
      </c>
    </row>
    <row r="519" spans="1:49" ht="15.75" customHeight="1" x14ac:dyDescent="0.35">
      <c r="A519" s="60" t="s">
        <v>4875</v>
      </c>
      <c r="B519" s="60" t="s">
        <v>709</v>
      </c>
      <c r="C519" s="60" t="s">
        <v>8</v>
      </c>
      <c r="D519" s="60" t="s">
        <v>4807</v>
      </c>
      <c r="E519" s="61" t="s">
        <v>719</v>
      </c>
      <c r="F519" s="62">
        <v>811.99</v>
      </c>
      <c r="G519" s="60" t="s">
        <v>4876</v>
      </c>
      <c r="H519" s="60" t="s">
        <v>53</v>
      </c>
      <c r="I519" s="60" t="s">
        <v>4877</v>
      </c>
      <c r="J519" s="60" t="s">
        <v>4878</v>
      </c>
      <c r="K519" s="60" t="s">
        <v>4879</v>
      </c>
      <c r="L519" s="60" t="s">
        <v>4853</v>
      </c>
      <c r="M519" s="60" t="s">
        <v>4811</v>
      </c>
      <c r="N519" s="60" t="s">
        <v>4880</v>
      </c>
      <c r="O519" s="60" t="s">
        <v>4798</v>
      </c>
      <c r="P519" s="60">
        <v>29</v>
      </c>
      <c r="Q519" s="63">
        <v>186</v>
      </c>
      <c r="R519" s="60" t="s">
        <v>4881</v>
      </c>
      <c r="S519" s="60" t="s">
        <v>4882</v>
      </c>
      <c r="T519" t="s">
        <v>2080</v>
      </c>
      <c r="U519">
        <v>15</v>
      </c>
      <c r="V519" s="49">
        <v>910.99</v>
      </c>
      <c r="W519" t="s">
        <v>2101</v>
      </c>
      <c r="X519">
        <v>12</v>
      </c>
      <c r="Y519">
        <v>512</v>
      </c>
      <c r="Z519">
        <v>6.2</v>
      </c>
      <c r="AA519" t="s">
        <v>3431</v>
      </c>
      <c r="AB519" s="30" t="s">
        <v>4870</v>
      </c>
      <c r="AC519" s="30" t="s">
        <v>4883</v>
      </c>
      <c r="AD519" s="30" t="s">
        <v>4884</v>
      </c>
      <c r="AE519" s="30" t="s">
        <v>2085</v>
      </c>
      <c r="AF519" s="53" t="s">
        <v>2026</v>
      </c>
      <c r="AG519" s="30" t="s">
        <v>3435</v>
      </c>
      <c r="AH519" s="31">
        <v>956.99</v>
      </c>
      <c r="AI519" s="30" t="s">
        <v>2087</v>
      </c>
      <c r="AJ519" s="30" t="s">
        <v>2076</v>
      </c>
      <c r="AK519" s="30" t="s">
        <v>2076</v>
      </c>
      <c r="AL519" s="30" t="s">
        <v>2076</v>
      </c>
      <c r="AM519" s="30" t="s">
        <v>2076</v>
      </c>
      <c r="AN519" s="30" t="s">
        <v>4860</v>
      </c>
      <c r="AO519" s="30">
        <v>120</v>
      </c>
      <c r="AP519" s="30" t="s">
        <v>4885</v>
      </c>
      <c r="AQ519" s="30" t="s">
        <v>4886</v>
      </c>
      <c r="AR519" s="30" t="s">
        <v>4822</v>
      </c>
      <c r="AS519" s="30" t="s">
        <v>2076</v>
      </c>
      <c r="AT519" s="30" t="s">
        <v>2076</v>
      </c>
      <c r="AU519" s="30">
        <f>COUNTIF(Offers!$B$14:$B$2024,A519)</f>
        <v>1</v>
      </c>
      <c r="AV519" s="31">
        <f>_xlfn.MINIFS(Offers!$Q$14:$Q$2024,Offers!$B$14:$B$2024,A519)</f>
        <v>811.99</v>
      </c>
      <c r="AW519" s="30">
        <f>COUNTIFS(Offers!$B$14:$B$2024,A519,Offers!$L$14:$L$2024,"&lt;&gt;New")</f>
        <v>0</v>
      </c>
    </row>
    <row r="520" spans="1:49" ht="15.75" customHeight="1" x14ac:dyDescent="0.35">
      <c r="A520" s="60" t="s">
        <v>4887</v>
      </c>
      <c r="B520" s="60" t="s">
        <v>709</v>
      </c>
      <c r="C520" s="60" t="s">
        <v>8</v>
      </c>
      <c r="D520" s="60" t="s">
        <v>4807</v>
      </c>
      <c r="E520" s="61" t="s">
        <v>720</v>
      </c>
      <c r="F520" s="62">
        <v>1091.99</v>
      </c>
      <c r="G520" s="60" t="s">
        <v>4888</v>
      </c>
      <c r="H520" s="60" t="s">
        <v>1345</v>
      </c>
      <c r="I520" s="60" t="s">
        <v>4889</v>
      </c>
      <c r="J520" s="60" t="s">
        <v>4890</v>
      </c>
      <c r="K520" s="60" t="s">
        <v>4891</v>
      </c>
      <c r="L520" s="60" t="s">
        <v>4892</v>
      </c>
      <c r="M520" s="60" t="s">
        <v>4893</v>
      </c>
      <c r="N520" s="60" t="s">
        <v>4880</v>
      </c>
      <c r="O520" s="60" t="s">
        <v>4798</v>
      </c>
      <c r="P520" s="60">
        <v>22</v>
      </c>
      <c r="Q520" s="63">
        <v>185</v>
      </c>
      <c r="R520" s="60" t="s">
        <v>4894</v>
      </c>
      <c r="S520" s="60" t="s">
        <v>4895</v>
      </c>
      <c r="T520" t="s">
        <v>2080</v>
      </c>
      <c r="U520">
        <v>15</v>
      </c>
      <c r="V520" s="49">
        <v>1201.99</v>
      </c>
      <c r="W520" t="s">
        <v>2235</v>
      </c>
      <c r="X520">
        <v>12</v>
      </c>
      <c r="Y520">
        <v>256</v>
      </c>
      <c r="Z520">
        <v>6.7</v>
      </c>
      <c r="AA520" t="s">
        <v>3431</v>
      </c>
      <c r="AB520" s="30" t="s">
        <v>4870</v>
      </c>
      <c r="AC520" s="30" t="s">
        <v>4896</v>
      </c>
      <c r="AD520" s="30" t="s">
        <v>4897</v>
      </c>
      <c r="AE520" s="30" t="s">
        <v>2105</v>
      </c>
      <c r="AF520" s="53" t="s">
        <v>2026</v>
      </c>
      <c r="AG520" s="30" t="s">
        <v>3435</v>
      </c>
      <c r="AH520" s="31">
        <v>1223.99</v>
      </c>
      <c r="AI520" s="30" t="s">
        <v>2087</v>
      </c>
      <c r="AJ520" s="30" t="s">
        <v>2076</v>
      </c>
      <c r="AK520" s="30" t="s">
        <v>2076</v>
      </c>
      <c r="AL520" s="30" t="s">
        <v>2076</v>
      </c>
      <c r="AM520" s="30" t="s">
        <v>2076</v>
      </c>
      <c r="AN520" s="30" t="s">
        <v>4898</v>
      </c>
      <c r="AO520" s="30">
        <v>60</v>
      </c>
      <c r="AP520" s="30" t="s">
        <v>4885</v>
      </c>
      <c r="AQ520" s="30" t="s">
        <v>4899</v>
      </c>
      <c r="AR520" s="30" t="s">
        <v>4822</v>
      </c>
      <c r="AS520" s="30" t="s">
        <v>2076</v>
      </c>
      <c r="AT520" s="30" t="s">
        <v>2076</v>
      </c>
      <c r="AU520" s="30">
        <f>COUNTIF(Offers!$B$14:$B$2024,A520)</f>
        <v>1</v>
      </c>
      <c r="AV520" s="31">
        <f>_xlfn.MINIFS(Offers!$Q$14:$Q$2024,Offers!$B$14:$B$2024,A520)</f>
        <v>1091.99</v>
      </c>
      <c r="AW520" s="30">
        <f>COUNTIFS(Offers!$B$14:$B$2024,A520,Offers!$L$14:$L$2024,"&lt;&gt;New")</f>
        <v>0</v>
      </c>
    </row>
    <row r="521" spans="1:49" ht="15.75" customHeight="1" x14ac:dyDescent="0.35">
      <c r="A521" s="60" t="s">
        <v>4900</v>
      </c>
      <c r="B521" s="60" t="s">
        <v>709</v>
      </c>
      <c r="C521" s="60" t="s">
        <v>8</v>
      </c>
      <c r="D521" s="60" t="s">
        <v>4807</v>
      </c>
      <c r="E521" s="61" t="s">
        <v>721</v>
      </c>
      <c r="F521" s="62">
        <v>1379.99</v>
      </c>
      <c r="G521" s="60" t="s">
        <v>4901</v>
      </c>
      <c r="H521" s="60" t="s">
        <v>53</v>
      </c>
      <c r="I521" s="60" t="s">
        <v>4877</v>
      </c>
      <c r="J521" s="60" t="s">
        <v>4902</v>
      </c>
      <c r="K521" s="60" t="s">
        <v>4903</v>
      </c>
      <c r="L521" s="60" t="s">
        <v>4904</v>
      </c>
      <c r="M521" s="60" t="s">
        <v>4905</v>
      </c>
      <c r="N521" s="60" t="s">
        <v>4880</v>
      </c>
      <c r="O521" s="60" t="s">
        <v>4798</v>
      </c>
      <c r="P521" s="60">
        <v>32</v>
      </c>
      <c r="Q521" s="63">
        <v>230</v>
      </c>
      <c r="R521" s="60" t="s">
        <v>4906</v>
      </c>
      <c r="S521" s="60" t="s">
        <v>4907</v>
      </c>
      <c r="T521" t="s">
        <v>2080</v>
      </c>
      <c r="U521">
        <v>15</v>
      </c>
      <c r="V521" s="49">
        <v>1444.99</v>
      </c>
      <c r="W521" t="s">
        <v>2228</v>
      </c>
      <c r="X521">
        <v>12</v>
      </c>
      <c r="Y521">
        <v>512</v>
      </c>
      <c r="Z521">
        <v>6.8</v>
      </c>
      <c r="AA521" t="s">
        <v>3431</v>
      </c>
      <c r="AB521" s="30" t="s">
        <v>4908</v>
      </c>
      <c r="AC521" s="30" t="s">
        <v>4909</v>
      </c>
      <c r="AD521" s="30" t="s">
        <v>4910</v>
      </c>
      <c r="AE521" s="30" t="s">
        <v>2085</v>
      </c>
      <c r="AF521" s="54" t="s">
        <v>2027</v>
      </c>
      <c r="AG521" s="30" t="s">
        <v>3435</v>
      </c>
      <c r="AH521" s="31">
        <v>1526.99</v>
      </c>
      <c r="AI521" s="30" t="s">
        <v>2087</v>
      </c>
      <c r="AJ521" s="30" t="s">
        <v>2076</v>
      </c>
      <c r="AK521" s="30" t="s">
        <v>2076</v>
      </c>
      <c r="AL521" s="30" t="s">
        <v>2076</v>
      </c>
      <c r="AM521" s="30" t="s">
        <v>2076</v>
      </c>
      <c r="AN521" s="30" t="s">
        <v>4860</v>
      </c>
      <c r="AO521" s="30">
        <v>120</v>
      </c>
      <c r="AP521" s="30" t="s">
        <v>4911</v>
      </c>
      <c r="AQ521" s="30" t="s">
        <v>4912</v>
      </c>
      <c r="AR521" s="30" t="s">
        <v>4913</v>
      </c>
      <c r="AS521" s="30" t="s">
        <v>2076</v>
      </c>
      <c r="AT521" s="30" t="s">
        <v>2076</v>
      </c>
      <c r="AU521" s="30">
        <f>COUNTIF(Offers!$B$14:$B$2024,A521)</f>
        <v>1</v>
      </c>
      <c r="AV521" s="31">
        <f>_xlfn.MINIFS(Offers!$Q$14:$Q$2024,Offers!$B$14:$B$2024,A521)</f>
        <v>1379.99</v>
      </c>
      <c r="AW521" s="30">
        <f>COUNTIFS(Offers!$B$14:$B$2024,A521,Offers!$L$14:$L$2024,"&lt;&gt;New")</f>
        <v>0</v>
      </c>
    </row>
    <row r="522" spans="1:49" ht="15.75" customHeight="1" x14ac:dyDescent="0.35">
      <c r="A522" s="60" t="s">
        <v>4914</v>
      </c>
      <c r="B522" s="60" t="s">
        <v>709</v>
      </c>
      <c r="C522" s="60" t="s">
        <v>8</v>
      </c>
      <c r="D522" s="60" t="s">
        <v>4790</v>
      </c>
      <c r="E522" s="61" t="s">
        <v>722</v>
      </c>
      <c r="F522" s="62">
        <v>1820.99</v>
      </c>
      <c r="G522" s="60" t="s">
        <v>4915</v>
      </c>
      <c r="H522" s="60" t="s">
        <v>1345</v>
      </c>
      <c r="I522" s="60" t="s">
        <v>4865</v>
      </c>
      <c r="J522" s="60" t="s">
        <v>4902</v>
      </c>
      <c r="K522" s="60" t="s">
        <v>4903</v>
      </c>
      <c r="L522" s="60" t="s">
        <v>4916</v>
      </c>
      <c r="M522" s="60" t="s">
        <v>4917</v>
      </c>
      <c r="N522" s="60" t="s">
        <v>4918</v>
      </c>
      <c r="O522" s="60" t="s">
        <v>4798</v>
      </c>
      <c r="P522" s="60">
        <v>9</v>
      </c>
      <c r="Q522" s="63">
        <v>613</v>
      </c>
      <c r="R522" s="60" t="s">
        <v>4919</v>
      </c>
      <c r="S522" s="60" t="s">
        <v>4920</v>
      </c>
      <c r="T522" t="s">
        <v>2080</v>
      </c>
      <c r="U522">
        <v>15</v>
      </c>
      <c r="V522" s="49">
        <v>2049.9899999999998</v>
      </c>
      <c r="W522" t="s">
        <v>2101</v>
      </c>
      <c r="X522">
        <v>16</v>
      </c>
      <c r="Y522">
        <v>1024</v>
      </c>
      <c r="Z522">
        <v>13</v>
      </c>
      <c r="AA522" t="s">
        <v>3431</v>
      </c>
      <c r="AB522" s="30" t="s">
        <v>4908</v>
      </c>
      <c r="AC522" s="30" t="s">
        <v>4921</v>
      </c>
      <c r="AD522" s="30" t="s">
        <v>3485</v>
      </c>
      <c r="AE522" s="30" t="s">
        <v>2105</v>
      </c>
      <c r="AF522" s="54" t="s">
        <v>2027</v>
      </c>
      <c r="AG522" s="30" t="s">
        <v>3435</v>
      </c>
      <c r="AH522" s="31">
        <v>2049.9899999999998</v>
      </c>
      <c r="AI522" s="30" t="s">
        <v>2087</v>
      </c>
      <c r="AJ522" s="30" t="s">
        <v>2076</v>
      </c>
      <c r="AK522" s="30" t="s">
        <v>2076</v>
      </c>
      <c r="AL522" s="30" t="s">
        <v>2076</v>
      </c>
      <c r="AM522" s="30" t="s">
        <v>2076</v>
      </c>
      <c r="AN522" s="30" t="s">
        <v>2092</v>
      </c>
      <c r="AO522" s="30">
        <v>144</v>
      </c>
      <c r="AP522" s="30" t="s">
        <v>4922</v>
      </c>
      <c r="AQ522" s="30" t="s">
        <v>4862</v>
      </c>
      <c r="AR522" s="30" t="s">
        <v>4805</v>
      </c>
      <c r="AS522" s="30" t="s">
        <v>2076</v>
      </c>
      <c r="AT522" s="30" t="s">
        <v>2076</v>
      </c>
      <c r="AU522" s="30">
        <f>COUNTIF(Offers!$B$14:$B$2024,A522)</f>
        <v>1</v>
      </c>
      <c r="AV522" s="31">
        <f>_xlfn.MINIFS(Offers!$Q$14:$Q$2024,Offers!$B$14:$B$2024,A522)</f>
        <v>1820.99</v>
      </c>
      <c r="AW522" s="30">
        <f>COUNTIFS(Offers!$B$14:$B$2024,A522,Offers!$L$14:$L$2024,"&lt;&gt;New")</f>
        <v>0</v>
      </c>
    </row>
    <row r="523" spans="1:49" ht="15.75" customHeight="1" x14ac:dyDescent="0.35">
      <c r="A523" s="60" t="s">
        <v>4923</v>
      </c>
      <c r="B523" s="60" t="s">
        <v>723</v>
      </c>
      <c r="C523" s="60" t="s">
        <v>8</v>
      </c>
      <c r="D523" s="60" t="s">
        <v>4790</v>
      </c>
      <c r="E523" s="61" t="s">
        <v>727</v>
      </c>
      <c r="F523" s="62">
        <v>98.99</v>
      </c>
      <c r="G523" s="60" t="s">
        <v>4924</v>
      </c>
      <c r="H523" s="60" t="s">
        <v>53</v>
      </c>
      <c r="I523" s="60" t="s">
        <v>4925</v>
      </c>
      <c r="J523" s="60" t="s">
        <v>4926</v>
      </c>
      <c r="K523" s="60" t="s">
        <v>3424</v>
      </c>
      <c r="L523" s="60" t="s">
        <v>4795</v>
      </c>
      <c r="M523" s="60" t="s">
        <v>4927</v>
      </c>
      <c r="N523" s="60" t="s">
        <v>4797</v>
      </c>
      <c r="O523" s="60" t="s">
        <v>4928</v>
      </c>
      <c r="P523" s="60">
        <v>10</v>
      </c>
      <c r="Q523" s="63">
        <v>388</v>
      </c>
      <c r="R523" s="60" t="s">
        <v>4929</v>
      </c>
      <c r="S523" s="60" t="s">
        <v>4930</v>
      </c>
      <c r="T523" t="s">
        <v>2080</v>
      </c>
      <c r="U523">
        <v>60</v>
      </c>
      <c r="V523" s="49">
        <v>102.99</v>
      </c>
      <c r="W523" t="s">
        <v>2101</v>
      </c>
      <c r="X523">
        <v>3</v>
      </c>
      <c r="Y523">
        <v>32</v>
      </c>
      <c r="Z523">
        <v>10.1</v>
      </c>
      <c r="AA523" t="s">
        <v>3431</v>
      </c>
      <c r="AB523" s="30" t="s">
        <v>4931</v>
      </c>
      <c r="AC523" s="30" t="s">
        <v>4932</v>
      </c>
      <c r="AD523" s="30" t="s">
        <v>4933</v>
      </c>
      <c r="AE523" s="30" t="s">
        <v>2085</v>
      </c>
      <c r="AF523" s="50" t="s">
        <v>2022</v>
      </c>
      <c r="AG523" s="30" t="s">
        <v>2086</v>
      </c>
      <c r="AH523" s="31">
        <v>102.99</v>
      </c>
      <c r="AI523" s="30" t="s">
        <v>2087</v>
      </c>
      <c r="AJ523" s="30" t="s">
        <v>2076</v>
      </c>
      <c r="AK523" s="30" t="s">
        <v>2076</v>
      </c>
      <c r="AL523" s="30" t="s">
        <v>2076</v>
      </c>
      <c r="AM523" s="30" t="s">
        <v>2076</v>
      </c>
      <c r="AN523" s="30" t="s">
        <v>2092</v>
      </c>
      <c r="AO523" s="30">
        <v>60</v>
      </c>
      <c r="AP523" s="30" t="s">
        <v>4934</v>
      </c>
      <c r="AQ523" s="30" t="s">
        <v>4935</v>
      </c>
      <c r="AR523" s="30" t="s">
        <v>4805</v>
      </c>
      <c r="AS523" s="30" t="s">
        <v>2076</v>
      </c>
      <c r="AT523" s="30" t="s">
        <v>2076</v>
      </c>
      <c r="AU523" s="30">
        <f>COUNTIF(Offers!$B$14:$B$2024,A523)</f>
        <v>1</v>
      </c>
      <c r="AV523" s="31">
        <f>_xlfn.MINIFS(Offers!$Q$14:$Q$2024,Offers!$B$14:$B$2024,A523)</f>
        <v>98.99</v>
      </c>
      <c r="AW523" s="30">
        <f>COUNTIFS(Offers!$B$14:$B$2024,A523,Offers!$L$14:$L$2024,"&lt;&gt;New")</f>
        <v>0</v>
      </c>
    </row>
    <row r="524" spans="1:49" ht="15.75" customHeight="1" x14ac:dyDescent="0.35">
      <c r="A524" s="60" t="s">
        <v>4936</v>
      </c>
      <c r="B524" s="60" t="s">
        <v>723</v>
      </c>
      <c r="C524" s="60" t="s">
        <v>8</v>
      </c>
      <c r="D524" s="60" t="s">
        <v>4807</v>
      </c>
      <c r="E524" s="61" t="s">
        <v>728</v>
      </c>
      <c r="F524" s="62">
        <v>206.99</v>
      </c>
      <c r="G524" s="60" t="s">
        <v>4937</v>
      </c>
      <c r="H524" s="60" t="s">
        <v>53</v>
      </c>
      <c r="I524" s="60" t="s">
        <v>4809</v>
      </c>
      <c r="J524" s="60" t="s">
        <v>4938</v>
      </c>
      <c r="K524" s="60" t="s">
        <v>4939</v>
      </c>
      <c r="L524" s="60" t="s">
        <v>4810</v>
      </c>
      <c r="M524" s="60" t="s">
        <v>4940</v>
      </c>
      <c r="N524" s="60" t="s">
        <v>4812</v>
      </c>
      <c r="O524" s="60" t="s">
        <v>4813</v>
      </c>
      <c r="P524" s="60">
        <v>28</v>
      </c>
      <c r="Q524" s="63">
        <v>210</v>
      </c>
      <c r="R524" s="60" t="s">
        <v>4941</v>
      </c>
      <c r="S524" s="60" t="s">
        <v>4815</v>
      </c>
      <c r="T524" t="s">
        <v>2080</v>
      </c>
      <c r="U524">
        <v>60</v>
      </c>
      <c r="V524" s="49">
        <v>223.99</v>
      </c>
      <c r="W524" t="s">
        <v>2409</v>
      </c>
      <c r="X524">
        <v>4</v>
      </c>
      <c r="Y524">
        <v>64</v>
      </c>
      <c r="Z524">
        <v>6.7</v>
      </c>
      <c r="AA524" t="s">
        <v>3431</v>
      </c>
      <c r="AB524" s="30" t="s">
        <v>4942</v>
      </c>
      <c r="AC524" s="30" t="s">
        <v>4943</v>
      </c>
      <c r="AD524" s="30" t="s">
        <v>4834</v>
      </c>
      <c r="AE524" s="30" t="s">
        <v>2085</v>
      </c>
      <c r="AF524" s="50" t="s">
        <v>2022</v>
      </c>
      <c r="AG524" s="30" t="s">
        <v>3435</v>
      </c>
      <c r="AH524" s="31">
        <v>236.99</v>
      </c>
      <c r="AI524" s="30" t="s">
        <v>2087</v>
      </c>
      <c r="AJ524" s="30" t="s">
        <v>2076</v>
      </c>
      <c r="AK524" s="30" t="s">
        <v>2076</v>
      </c>
      <c r="AL524" s="30" t="s">
        <v>2076</v>
      </c>
      <c r="AM524" s="30" t="s">
        <v>2076</v>
      </c>
      <c r="AN524" s="30" t="s">
        <v>4819</v>
      </c>
      <c r="AO524" s="30">
        <v>90</v>
      </c>
      <c r="AP524" s="30" t="s">
        <v>4944</v>
      </c>
      <c r="AQ524" s="30" t="s">
        <v>4804</v>
      </c>
      <c r="AR524" s="30" t="s">
        <v>4945</v>
      </c>
      <c r="AS524" s="30" t="s">
        <v>2076</v>
      </c>
      <c r="AT524" s="30" t="s">
        <v>2076</v>
      </c>
      <c r="AU524" s="30">
        <f>COUNTIF(Offers!$B$14:$B$2024,A524)</f>
        <v>1</v>
      </c>
      <c r="AV524" s="31">
        <f>_xlfn.MINIFS(Offers!$Q$14:$Q$2024,Offers!$B$14:$B$2024,A524)</f>
        <v>206.99</v>
      </c>
      <c r="AW524" s="30">
        <f>COUNTIFS(Offers!$B$14:$B$2024,A524,Offers!$L$14:$L$2024,"&lt;&gt;New")</f>
        <v>0</v>
      </c>
    </row>
    <row r="525" spans="1:49" ht="15.75" customHeight="1" x14ac:dyDescent="0.35">
      <c r="A525" s="60" t="s">
        <v>4946</v>
      </c>
      <c r="B525" s="60" t="s">
        <v>723</v>
      </c>
      <c r="C525" s="60" t="s">
        <v>8</v>
      </c>
      <c r="D525" s="60" t="s">
        <v>4790</v>
      </c>
      <c r="E525" s="61" t="s">
        <v>729</v>
      </c>
      <c r="F525" s="62">
        <v>235.99</v>
      </c>
      <c r="G525" s="60" t="s">
        <v>4947</v>
      </c>
      <c r="H525" s="60" t="s">
        <v>53</v>
      </c>
      <c r="I525" s="60" t="s">
        <v>4792</v>
      </c>
      <c r="J525" s="60" t="s">
        <v>4938</v>
      </c>
      <c r="K525" s="60" t="s">
        <v>4939</v>
      </c>
      <c r="L525" s="60" t="s">
        <v>4795</v>
      </c>
      <c r="M525" s="60" t="s">
        <v>4796</v>
      </c>
      <c r="N525" s="60" t="s">
        <v>4797</v>
      </c>
      <c r="O525" s="60" t="s">
        <v>4798</v>
      </c>
      <c r="P525" s="60">
        <v>9</v>
      </c>
      <c r="Q525" s="63">
        <v>316</v>
      </c>
      <c r="R525" s="60" t="s">
        <v>4948</v>
      </c>
      <c r="S525" s="60" t="s">
        <v>4800</v>
      </c>
      <c r="T525" t="s">
        <v>2100</v>
      </c>
      <c r="U525">
        <v>60</v>
      </c>
      <c r="V525" s="49">
        <v>244.99</v>
      </c>
      <c r="W525" t="s">
        <v>2918</v>
      </c>
      <c r="X525">
        <v>6</v>
      </c>
      <c r="Y525">
        <v>128</v>
      </c>
      <c r="Z525">
        <v>8.3000000000000007</v>
      </c>
      <c r="AA525" t="s">
        <v>3431</v>
      </c>
      <c r="AB525" s="30" t="s">
        <v>4949</v>
      </c>
      <c r="AC525" s="30" t="s">
        <v>4950</v>
      </c>
      <c r="AD525" s="30" t="s">
        <v>4951</v>
      </c>
      <c r="AE525" s="30" t="s">
        <v>2085</v>
      </c>
      <c r="AF525" s="55" t="s">
        <v>2023</v>
      </c>
      <c r="AG525" s="30" t="s">
        <v>3435</v>
      </c>
      <c r="AH525" s="31">
        <v>247.99</v>
      </c>
      <c r="AI525" s="30" t="s">
        <v>2087</v>
      </c>
      <c r="AJ525" s="30" t="s">
        <v>2076</v>
      </c>
      <c r="AK525" s="30" t="s">
        <v>2076</v>
      </c>
      <c r="AL525" s="30" t="s">
        <v>2076</v>
      </c>
      <c r="AM525" s="30" t="s">
        <v>2076</v>
      </c>
      <c r="AN525" s="30" t="s">
        <v>2092</v>
      </c>
      <c r="AO525" s="30">
        <v>60</v>
      </c>
      <c r="AP525" s="30" t="s">
        <v>4803</v>
      </c>
      <c r="AQ525" s="30" t="s">
        <v>4804</v>
      </c>
      <c r="AR525" s="30" t="s">
        <v>4805</v>
      </c>
      <c r="AS525" s="30" t="s">
        <v>2076</v>
      </c>
      <c r="AT525" s="30" t="s">
        <v>2076</v>
      </c>
      <c r="AU525" s="30">
        <f>COUNTIF(Offers!$B$14:$B$2024,A525)</f>
        <v>1</v>
      </c>
      <c r="AV525" s="31">
        <f>_xlfn.MINIFS(Offers!$Q$14:$Q$2024,Offers!$B$14:$B$2024,A525)</f>
        <v>235.99</v>
      </c>
      <c r="AW525" s="30">
        <f>COUNTIFS(Offers!$B$14:$B$2024,A525,Offers!$L$14:$L$2024,"&lt;&gt;New")</f>
        <v>0</v>
      </c>
    </row>
    <row r="526" spans="1:49" ht="15.75" customHeight="1" x14ac:dyDescent="0.35">
      <c r="A526" s="60" t="s">
        <v>4952</v>
      </c>
      <c r="B526" s="60" t="s">
        <v>723</v>
      </c>
      <c r="C526" s="60" t="s">
        <v>8</v>
      </c>
      <c r="D526" s="60" t="s">
        <v>4790</v>
      </c>
      <c r="E526" s="61" t="s">
        <v>730</v>
      </c>
      <c r="F526" s="62">
        <v>486.99</v>
      </c>
      <c r="G526" s="60" t="s">
        <v>4953</v>
      </c>
      <c r="H526" s="60" t="s">
        <v>53</v>
      </c>
      <c r="I526" s="60" t="s">
        <v>4825</v>
      </c>
      <c r="J526" s="60" t="s">
        <v>4826</v>
      </c>
      <c r="K526" s="60" t="s">
        <v>4827</v>
      </c>
      <c r="L526" s="60" t="s">
        <v>4828</v>
      </c>
      <c r="M526" s="60" t="s">
        <v>4829</v>
      </c>
      <c r="N526" s="60" t="s">
        <v>4797</v>
      </c>
      <c r="O526" s="60" t="s">
        <v>4830</v>
      </c>
      <c r="P526" s="60">
        <v>180</v>
      </c>
      <c r="Q526" s="63">
        <v>427</v>
      </c>
      <c r="R526" s="60" t="s">
        <v>4954</v>
      </c>
      <c r="S526" s="60" t="s">
        <v>4832</v>
      </c>
      <c r="T526" t="s">
        <v>2080</v>
      </c>
      <c r="U526">
        <v>60</v>
      </c>
      <c r="V526" s="49">
        <v>525.99</v>
      </c>
      <c r="W526" t="s">
        <v>2333</v>
      </c>
      <c r="X526">
        <v>4</v>
      </c>
      <c r="Y526">
        <v>64</v>
      </c>
      <c r="Z526">
        <v>10.3</v>
      </c>
      <c r="AA526" t="s">
        <v>3431</v>
      </c>
      <c r="AB526" s="30" t="s">
        <v>4955</v>
      </c>
      <c r="AC526" s="30" t="s">
        <v>4956</v>
      </c>
      <c r="AD526" s="30" t="s">
        <v>4957</v>
      </c>
      <c r="AE526" s="30" t="s">
        <v>2105</v>
      </c>
      <c r="AF526" s="52" t="s">
        <v>2024</v>
      </c>
      <c r="AG526" s="30" t="s">
        <v>2086</v>
      </c>
      <c r="AH526" s="31">
        <v>626.99</v>
      </c>
      <c r="AI526" s="30" t="s">
        <v>2106</v>
      </c>
      <c r="AJ526" s="30" t="s">
        <v>2076</v>
      </c>
      <c r="AK526" s="30" t="s">
        <v>2076</v>
      </c>
      <c r="AL526" s="30" t="s">
        <v>2076</v>
      </c>
      <c r="AM526" s="30" t="s">
        <v>2076</v>
      </c>
      <c r="AN526" s="30" t="s">
        <v>2092</v>
      </c>
      <c r="AO526" s="30" t="s">
        <v>2076</v>
      </c>
      <c r="AP526" s="30" t="s">
        <v>2088</v>
      </c>
      <c r="AQ526" s="30" t="s">
        <v>4835</v>
      </c>
      <c r="AR526" s="30" t="s">
        <v>4805</v>
      </c>
      <c r="AS526" s="30" t="s">
        <v>2076</v>
      </c>
      <c r="AT526" s="30" t="s">
        <v>2076</v>
      </c>
      <c r="AU526" s="30">
        <f>COUNTIF(Offers!$B$14:$B$2024,A526)</f>
        <v>2</v>
      </c>
      <c r="AV526" s="31">
        <f>_xlfn.MINIFS(Offers!$Q$14:$Q$2024,Offers!$B$14:$B$2024,A526)</f>
        <v>245.99</v>
      </c>
      <c r="AW526" s="30">
        <f>COUNTIFS(Offers!$B$14:$B$2024,A526,Offers!$L$14:$L$2024,"&lt;&gt;New")</f>
        <v>1</v>
      </c>
    </row>
    <row r="527" spans="1:49" ht="15.75" customHeight="1" x14ac:dyDescent="0.35">
      <c r="A527" s="60" t="s">
        <v>4958</v>
      </c>
      <c r="B527" s="60" t="s">
        <v>723</v>
      </c>
      <c r="C527" s="60" t="s">
        <v>8</v>
      </c>
      <c r="D527" s="60" t="s">
        <v>4807</v>
      </c>
      <c r="E527" s="61" t="s">
        <v>731</v>
      </c>
      <c r="F527" s="62">
        <v>625.99</v>
      </c>
      <c r="G527" s="60" t="s">
        <v>4959</v>
      </c>
      <c r="H527" s="60" t="s">
        <v>1345</v>
      </c>
      <c r="I527" s="60" t="s">
        <v>4960</v>
      </c>
      <c r="J527" s="60" t="s">
        <v>4838</v>
      </c>
      <c r="K527" s="60" t="s">
        <v>4839</v>
      </c>
      <c r="L527" s="60" t="s">
        <v>4961</v>
      </c>
      <c r="M527" s="60" t="s">
        <v>4811</v>
      </c>
      <c r="N527" s="60" t="s">
        <v>4812</v>
      </c>
      <c r="O527" s="60" t="s">
        <v>4798</v>
      </c>
      <c r="P527" s="60">
        <v>43</v>
      </c>
      <c r="Q527" s="63">
        <v>280</v>
      </c>
      <c r="R527" s="60" t="s">
        <v>4962</v>
      </c>
      <c r="S527" s="60" t="s">
        <v>4963</v>
      </c>
      <c r="T527" t="s">
        <v>2080</v>
      </c>
      <c r="U527">
        <v>60</v>
      </c>
      <c r="V527" s="49">
        <v>694.99</v>
      </c>
      <c r="W527" t="s">
        <v>2350</v>
      </c>
      <c r="X527">
        <v>8</v>
      </c>
      <c r="Y527">
        <v>256</v>
      </c>
      <c r="Z527">
        <v>6.5</v>
      </c>
      <c r="AA527" t="s">
        <v>3431</v>
      </c>
      <c r="AB527" s="30" t="s">
        <v>4964</v>
      </c>
      <c r="AC527" s="30" t="s">
        <v>4965</v>
      </c>
      <c r="AD527" s="30" t="s">
        <v>4053</v>
      </c>
      <c r="AE527" s="30" t="s">
        <v>2180</v>
      </c>
      <c r="AF527" s="51" t="s">
        <v>2025</v>
      </c>
      <c r="AG527" s="30" t="s">
        <v>3435</v>
      </c>
      <c r="AH527" s="31">
        <v>967.99</v>
      </c>
      <c r="AI527" s="30" t="s">
        <v>2106</v>
      </c>
      <c r="AJ527" s="30" t="s">
        <v>2076</v>
      </c>
      <c r="AK527" s="30" t="s">
        <v>2076</v>
      </c>
      <c r="AL527" s="30" t="s">
        <v>2076</v>
      </c>
      <c r="AM527" s="30" t="s">
        <v>2076</v>
      </c>
      <c r="AN527" s="30" t="s">
        <v>4966</v>
      </c>
      <c r="AO527" s="30">
        <v>120</v>
      </c>
      <c r="AP527" s="30" t="s">
        <v>4861</v>
      </c>
      <c r="AQ527" s="30" t="s">
        <v>4862</v>
      </c>
      <c r="AR527" s="30" t="s">
        <v>4822</v>
      </c>
      <c r="AS527" s="30" t="s">
        <v>2076</v>
      </c>
      <c r="AT527" s="30" t="s">
        <v>2076</v>
      </c>
      <c r="AU527" s="30">
        <f>COUNTIF(Offers!$B$14:$B$2024,A527)</f>
        <v>1</v>
      </c>
      <c r="AV527" s="31">
        <f>_xlfn.MINIFS(Offers!$Q$14:$Q$2024,Offers!$B$14:$B$2024,A527)</f>
        <v>625.99</v>
      </c>
      <c r="AW527" s="30">
        <f>COUNTIFS(Offers!$B$14:$B$2024,A527,Offers!$L$14:$L$2024,"&lt;&gt;New")</f>
        <v>0</v>
      </c>
    </row>
    <row r="528" spans="1:49" ht="15.75" customHeight="1" x14ac:dyDescent="0.35">
      <c r="A528" s="60" t="s">
        <v>4967</v>
      </c>
      <c r="B528" s="60" t="s">
        <v>723</v>
      </c>
      <c r="C528" s="60" t="s">
        <v>8</v>
      </c>
      <c r="D528" s="60" t="s">
        <v>4790</v>
      </c>
      <c r="E528" s="61" t="s">
        <v>732</v>
      </c>
      <c r="F528" s="62">
        <v>721.99</v>
      </c>
      <c r="G528" s="60" t="s">
        <v>4968</v>
      </c>
      <c r="H528" s="60" t="s">
        <v>1345</v>
      </c>
      <c r="I528" s="60" t="s">
        <v>4865</v>
      </c>
      <c r="J528" s="60" t="s">
        <v>4851</v>
      </c>
      <c r="K528" s="60" t="s">
        <v>4852</v>
      </c>
      <c r="L528" s="60" t="s">
        <v>3490</v>
      </c>
      <c r="M528" s="60" t="s">
        <v>4866</v>
      </c>
      <c r="N528" s="60" t="s">
        <v>4867</v>
      </c>
      <c r="O528" s="60" t="s">
        <v>4798</v>
      </c>
      <c r="P528" s="60">
        <v>14</v>
      </c>
      <c r="Q528" s="63">
        <v>485</v>
      </c>
      <c r="R528" s="60" t="s">
        <v>4969</v>
      </c>
      <c r="S528" s="60" t="s">
        <v>4869</v>
      </c>
      <c r="T528" t="s">
        <v>2116</v>
      </c>
      <c r="U528">
        <v>60</v>
      </c>
      <c r="V528" s="49">
        <v>760.99</v>
      </c>
      <c r="W528" t="s">
        <v>2304</v>
      </c>
      <c r="X528">
        <v>8</v>
      </c>
      <c r="Y528">
        <v>256</v>
      </c>
      <c r="Z528">
        <v>11</v>
      </c>
      <c r="AA528" t="s">
        <v>3431</v>
      </c>
      <c r="AB528" s="30" t="s">
        <v>4949</v>
      </c>
      <c r="AC528" s="30" t="s">
        <v>4970</v>
      </c>
      <c r="AD528" s="30" t="s">
        <v>4695</v>
      </c>
      <c r="AE528" s="30" t="s">
        <v>2105</v>
      </c>
      <c r="AF528" s="51" t="s">
        <v>2025</v>
      </c>
      <c r="AG528" s="30" t="s">
        <v>3435</v>
      </c>
      <c r="AH528" s="31">
        <v>1022.99</v>
      </c>
      <c r="AI528" s="30" t="s">
        <v>4399</v>
      </c>
      <c r="AJ528" s="30" t="s">
        <v>2076</v>
      </c>
      <c r="AK528" s="30" t="s">
        <v>2076</v>
      </c>
      <c r="AL528" s="30" t="s">
        <v>2076</v>
      </c>
      <c r="AM528" s="30" t="s">
        <v>2076</v>
      </c>
      <c r="AN528" s="30" t="s">
        <v>2092</v>
      </c>
      <c r="AO528" s="30">
        <v>120</v>
      </c>
      <c r="AP528" s="30" t="s">
        <v>4873</v>
      </c>
      <c r="AQ528" s="30" t="s">
        <v>4874</v>
      </c>
      <c r="AR528" s="30" t="s">
        <v>4805</v>
      </c>
      <c r="AS528" s="30" t="s">
        <v>2076</v>
      </c>
      <c r="AT528" s="30" t="s">
        <v>2076</v>
      </c>
      <c r="AU528" s="30">
        <f>COUNTIF(Offers!$B$14:$B$2024,A528)</f>
        <v>1</v>
      </c>
      <c r="AV528" s="31">
        <f>_xlfn.MINIFS(Offers!$Q$14:$Q$2024,Offers!$B$14:$B$2024,A528)</f>
        <v>721.99</v>
      </c>
      <c r="AW528" s="30">
        <f>COUNTIFS(Offers!$B$14:$B$2024,A528,Offers!$L$14:$L$2024,"&lt;&gt;New")</f>
        <v>0</v>
      </c>
    </row>
    <row r="529" spans="1:49" ht="15.75" customHeight="1" x14ac:dyDescent="0.35">
      <c r="A529" s="60" t="s">
        <v>4971</v>
      </c>
      <c r="B529" s="60" t="s">
        <v>723</v>
      </c>
      <c r="C529" s="60" t="s">
        <v>8</v>
      </c>
      <c r="D529" s="60" t="s">
        <v>4790</v>
      </c>
      <c r="E529" s="61" t="s">
        <v>733</v>
      </c>
      <c r="F529" s="62">
        <v>1012.99</v>
      </c>
      <c r="G529" s="60" t="s">
        <v>4972</v>
      </c>
      <c r="H529" s="60" t="s">
        <v>1345</v>
      </c>
      <c r="I529" s="60" t="s">
        <v>4865</v>
      </c>
      <c r="J529" s="60" t="s">
        <v>4890</v>
      </c>
      <c r="K529" s="60" t="s">
        <v>4891</v>
      </c>
      <c r="L529" s="60" t="s">
        <v>3490</v>
      </c>
      <c r="M529" s="60" t="s">
        <v>4866</v>
      </c>
      <c r="N529" s="60" t="s">
        <v>4973</v>
      </c>
      <c r="O529" s="60" t="s">
        <v>4798</v>
      </c>
      <c r="P529" s="60">
        <v>13</v>
      </c>
      <c r="Q529" s="63">
        <v>513</v>
      </c>
      <c r="R529" s="60" t="s">
        <v>4974</v>
      </c>
      <c r="S529" s="60" t="s">
        <v>4975</v>
      </c>
      <c r="T529" t="s">
        <v>2080</v>
      </c>
      <c r="U529">
        <v>60</v>
      </c>
      <c r="V529" s="49">
        <v>1140.99</v>
      </c>
      <c r="W529" t="s">
        <v>2187</v>
      </c>
      <c r="X529">
        <v>12</v>
      </c>
      <c r="Y529">
        <v>512</v>
      </c>
      <c r="Z529">
        <v>11</v>
      </c>
      <c r="AA529" t="s">
        <v>3431</v>
      </c>
      <c r="AB529" s="30" t="s">
        <v>4976</v>
      </c>
      <c r="AC529" s="30" t="s">
        <v>4977</v>
      </c>
      <c r="AD529" s="30" t="s">
        <v>4978</v>
      </c>
      <c r="AE529" s="30" t="s">
        <v>2085</v>
      </c>
      <c r="AF529" s="53" t="s">
        <v>2026</v>
      </c>
      <c r="AG529" s="30" t="s">
        <v>3435</v>
      </c>
      <c r="AH529" s="31">
        <v>1176.99</v>
      </c>
      <c r="AI529" s="30" t="s">
        <v>2087</v>
      </c>
      <c r="AJ529" s="30" t="s">
        <v>2076</v>
      </c>
      <c r="AK529" s="30" t="s">
        <v>2076</v>
      </c>
      <c r="AL529" s="30" t="s">
        <v>2076</v>
      </c>
      <c r="AM529" s="30" t="s">
        <v>2076</v>
      </c>
      <c r="AN529" s="30" t="s">
        <v>2092</v>
      </c>
      <c r="AO529" s="30">
        <v>120</v>
      </c>
      <c r="AP529" s="30" t="s">
        <v>4979</v>
      </c>
      <c r="AQ529" s="30" t="s">
        <v>4862</v>
      </c>
      <c r="AR529" s="30" t="s">
        <v>4822</v>
      </c>
      <c r="AS529" s="30" t="s">
        <v>2076</v>
      </c>
      <c r="AT529" s="30" t="s">
        <v>2076</v>
      </c>
      <c r="AU529" s="30">
        <f>COUNTIF(Offers!$B$14:$B$2024,A529)</f>
        <v>1</v>
      </c>
      <c r="AV529" s="31">
        <f>_xlfn.MINIFS(Offers!$Q$14:$Q$2024,Offers!$B$14:$B$2024,A529)</f>
        <v>1012.99</v>
      </c>
      <c r="AW529" s="30">
        <f>COUNTIFS(Offers!$B$14:$B$2024,A529,Offers!$L$14:$L$2024,"&lt;&gt;New")</f>
        <v>0</v>
      </c>
    </row>
    <row r="530" spans="1:49" ht="15.75" customHeight="1" x14ac:dyDescent="0.35">
      <c r="A530" s="60" t="s">
        <v>4980</v>
      </c>
      <c r="B530" s="60" t="s">
        <v>723</v>
      </c>
      <c r="C530" s="60" t="s">
        <v>8</v>
      </c>
      <c r="D530" s="60" t="s">
        <v>4807</v>
      </c>
      <c r="E530" s="61" t="s">
        <v>734</v>
      </c>
      <c r="F530" s="62">
        <v>1426.99</v>
      </c>
      <c r="G530" s="60" t="s">
        <v>4981</v>
      </c>
      <c r="H530" s="60" t="s">
        <v>53</v>
      </c>
      <c r="I530" s="60" t="s">
        <v>4877</v>
      </c>
      <c r="J530" s="60" t="s">
        <v>4902</v>
      </c>
      <c r="K530" s="60" t="s">
        <v>4903</v>
      </c>
      <c r="L530" s="60" t="s">
        <v>4904</v>
      </c>
      <c r="M530" s="60" t="s">
        <v>4905</v>
      </c>
      <c r="N530" s="60" t="s">
        <v>4880</v>
      </c>
      <c r="O530" s="60" t="s">
        <v>4798</v>
      </c>
      <c r="P530" s="60">
        <v>33</v>
      </c>
      <c r="Q530" s="63">
        <v>220</v>
      </c>
      <c r="R530" s="60" t="s">
        <v>4982</v>
      </c>
      <c r="S530" s="60" t="s">
        <v>4907</v>
      </c>
      <c r="T530" t="s">
        <v>2080</v>
      </c>
      <c r="U530">
        <v>60</v>
      </c>
      <c r="V530" s="49">
        <v>1564.99</v>
      </c>
      <c r="W530" t="s">
        <v>2415</v>
      </c>
      <c r="X530">
        <v>16</v>
      </c>
      <c r="Y530">
        <v>1024</v>
      </c>
      <c r="Z530">
        <v>6.9</v>
      </c>
      <c r="AA530" t="s">
        <v>3431</v>
      </c>
      <c r="AB530" s="30" t="s">
        <v>4983</v>
      </c>
      <c r="AC530" s="30" t="s">
        <v>4984</v>
      </c>
      <c r="AD530" s="30" t="s">
        <v>3697</v>
      </c>
      <c r="AE530" s="30" t="s">
        <v>2180</v>
      </c>
      <c r="AF530" s="54" t="s">
        <v>2027</v>
      </c>
      <c r="AG530" s="30" t="s">
        <v>3435</v>
      </c>
      <c r="AH530" s="31">
        <v>2011.99</v>
      </c>
      <c r="AI530" s="30" t="s">
        <v>2106</v>
      </c>
      <c r="AJ530" s="30" t="s">
        <v>2076</v>
      </c>
      <c r="AK530" s="30" t="s">
        <v>2076</v>
      </c>
      <c r="AL530" s="30" t="s">
        <v>2076</v>
      </c>
      <c r="AM530" s="30" t="s">
        <v>2076</v>
      </c>
      <c r="AN530" s="30" t="s">
        <v>4860</v>
      </c>
      <c r="AO530" s="30">
        <v>120</v>
      </c>
      <c r="AP530" s="30" t="s">
        <v>4911</v>
      </c>
      <c r="AQ530" s="30" t="s">
        <v>4912</v>
      </c>
      <c r="AR530" s="30" t="s">
        <v>4913</v>
      </c>
      <c r="AS530" s="30" t="s">
        <v>2076</v>
      </c>
      <c r="AT530" s="30" t="s">
        <v>2076</v>
      </c>
      <c r="AU530" s="30">
        <f>COUNTIF(Offers!$B$14:$B$2024,A530)</f>
        <v>2</v>
      </c>
      <c r="AV530" s="31">
        <f>_xlfn.MINIFS(Offers!$Q$14:$Q$2024,Offers!$B$14:$B$2024,A530)</f>
        <v>745.99</v>
      </c>
      <c r="AW530" s="30">
        <f>COUNTIFS(Offers!$B$14:$B$2024,A530,Offers!$L$14:$L$2024,"&lt;&gt;New")</f>
        <v>1</v>
      </c>
    </row>
    <row r="531" spans="1:49" ht="15.75" customHeight="1" x14ac:dyDescent="0.35">
      <c r="A531" s="60" t="s">
        <v>4985</v>
      </c>
      <c r="B531" s="60" t="s">
        <v>723</v>
      </c>
      <c r="C531" s="60" t="s">
        <v>8</v>
      </c>
      <c r="D531" s="60" t="s">
        <v>4807</v>
      </c>
      <c r="E531" s="61" t="s">
        <v>735</v>
      </c>
      <c r="F531" s="62">
        <v>1650.99</v>
      </c>
      <c r="G531" s="60" t="s">
        <v>4986</v>
      </c>
      <c r="H531" s="60" t="s">
        <v>53</v>
      </c>
      <c r="I531" s="60" t="s">
        <v>4889</v>
      </c>
      <c r="J531" s="60" t="s">
        <v>4902</v>
      </c>
      <c r="K531" s="60" t="s">
        <v>4903</v>
      </c>
      <c r="L531" s="60" t="s">
        <v>4987</v>
      </c>
      <c r="M531" s="60" t="s">
        <v>4988</v>
      </c>
      <c r="N531" s="60" t="s">
        <v>4880</v>
      </c>
      <c r="O531" s="60" t="s">
        <v>4798</v>
      </c>
      <c r="P531" s="60">
        <v>19</v>
      </c>
      <c r="Q531" s="63">
        <v>269</v>
      </c>
      <c r="R531" s="60" t="s">
        <v>4989</v>
      </c>
      <c r="S531" s="60" t="s">
        <v>4990</v>
      </c>
      <c r="T531" t="s">
        <v>2080</v>
      </c>
      <c r="U531">
        <v>60</v>
      </c>
      <c r="V531" s="49">
        <v>1815.99</v>
      </c>
      <c r="W531" t="s">
        <v>2404</v>
      </c>
      <c r="X531">
        <v>12</v>
      </c>
      <c r="Y531">
        <v>512</v>
      </c>
      <c r="Z531">
        <v>7.6</v>
      </c>
      <c r="AA531" t="s">
        <v>3431</v>
      </c>
      <c r="AB531" s="30" t="s">
        <v>4949</v>
      </c>
      <c r="AC531" s="30" t="s">
        <v>4991</v>
      </c>
      <c r="AD531" s="30" t="s">
        <v>4884</v>
      </c>
      <c r="AE531" s="30" t="s">
        <v>2180</v>
      </c>
      <c r="AF531" s="54" t="s">
        <v>2027</v>
      </c>
      <c r="AG531" s="30" t="s">
        <v>3435</v>
      </c>
      <c r="AH531" s="31">
        <v>2254.9899999999998</v>
      </c>
      <c r="AI531" s="30" t="s">
        <v>2106</v>
      </c>
      <c r="AJ531" s="30" t="s">
        <v>2076</v>
      </c>
      <c r="AK531" s="30" t="s">
        <v>2076</v>
      </c>
      <c r="AL531" s="30" t="s">
        <v>2076</v>
      </c>
      <c r="AM531" s="30" t="s">
        <v>2076</v>
      </c>
      <c r="AN531" s="30" t="s">
        <v>4898</v>
      </c>
      <c r="AO531" s="30">
        <v>120</v>
      </c>
      <c r="AP531" s="30" t="s">
        <v>4911</v>
      </c>
      <c r="AQ531" s="30" t="s">
        <v>4992</v>
      </c>
      <c r="AR531" s="30" t="s">
        <v>4913</v>
      </c>
      <c r="AS531" s="30" t="s">
        <v>2076</v>
      </c>
      <c r="AT531" s="30" t="s">
        <v>2076</v>
      </c>
      <c r="AU531" s="30">
        <f>COUNTIF(Offers!$B$14:$B$2024,A531)</f>
        <v>3</v>
      </c>
      <c r="AV531" s="31">
        <f>_xlfn.MINIFS(Offers!$Q$14:$Q$2024,Offers!$B$14:$B$2024,A531)</f>
        <v>1373.99</v>
      </c>
      <c r="AW531" s="30">
        <f>COUNTIFS(Offers!$B$14:$B$2024,A531,Offers!$L$14:$L$2024,"&lt;&gt;New")</f>
        <v>1</v>
      </c>
    </row>
    <row r="532" spans="1:49" ht="15.75" customHeight="1" x14ac:dyDescent="0.35">
      <c r="A532" s="60" t="s">
        <v>4993</v>
      </c>
      <c r="B532" s="60" t="s">
        <v>723</v>
      </c>
      <c r="C532" s="60" t="s">
        <v>8</v>
      </c>
      <c r="D532" s="60" t="s">
        <v>4790</v>
      </c>
      <c r="E532" s="61" t="s">
        <v>736</v>
      </c>
      <c r="F532" s="62">
        <v>1849.99</v>
      </c>
      <c r="G532" s="60" t="s">
        <v>4994</v>
      </c>
      <c r="H532" s="60" t="s">
        <v>1345</v>
      </c>
      <c r="I532" s="60" t="s">
        <v>4865</v>
      </c>
      <c r="J532" s="60" t="s">
        <v>4902</v>
      </c>
      <c r="K532" s="60" t="s">
        <v>4903</v>
      </c>
      <c r="L532" s="60" t="s">
        <v>4916</v>
      </c>
      <c r="M532" s="60" t="s">
        <v>4917</v>
      </c>
      <c r="N532" s="60" t="s">
        <v>4918</v>
      </c>
      <c r="O532" s="60" t="s">
        <v>4798</v>
      </c>
      <c r="P532" s="60">
        <v>13</v>
      </c>
      <c r="Q532" s="63">
        <v>677</v>
      </c>
      <c r="R532" s="60" t="s">
        <v>4995</v>
      </c>
      <c r="S532" s="60" t="s">
        <v>4920</v>
      </c>
      <c r="T532" t="s">
        <v>2100</v>
      </c>
      <c r="U532">
        <v>60</v>
      </c>
      <c r="V532" s="49">
        <v>1950.99</v>
      </c>
      <c r="W532" t="s">
        <v>2298</v>
      </c>
      <c r="X532">
        <v>16</v>
      </c>
      <c r="Y532">
        <v>1024</v>
      </c>
      <c r="Z532">
        <v>13</v>
      </c>
      <c r="AA532" t="s">
        <v>3431</v>
      </c>
      <c r="AB532" s="30" t="s">
        <v>4996</v>
      </c>
      <c r="AC532" s="30" t="s">
        <v>4997</v>
      </c>
      <c r="AD532" s="30" t="s">
        <v>3809</v>
      </c>
      <c r="AE532" s="30" t="s">
        <v>2105</v>
      </c>
      <c r="AF532" s="54" t="s">
        <v>2027</v>
      </c>
      <c r="AG532" s="30" t="s">
        <v>3435</v>
      </c>
      <c r="AH532" s="31">
        <v>2062.9899999999998</v>
      </c>
      <c r="AI532" s="30" t="s">
        <v>2087</v>
      </c>
      <c r="AJ532" s="30" t="s">
        <v>2076</v>
      </c>
      <c r="AK532" s="30" t="s">
        <v>2076</v>
      </c>
      <c r="AL532" s="30" t="s">
        <v>2076</v>
      </c>
      <c r="AM532" s="30" t="s">
        <v>2076</v>
      </c>
      <c r="AN532" s="30" t="s">
        <v>2092</v>
      </c>
      <c r="AO532" s="30">
        <v>144</v>
      </c>
      <c r="AP532" s="30" t="s">
        <v>4922</v>
      </c>
      <c r="AQ532" s="30" t="s">
        <v>4862</v>
      </c>
      <c r="AR532" s="30" t="s">
        <v>4805</v>
      </c>
      <c r="AS532" s="30" t="s">
        <v>2076</v>
      </c>
      <c r="AT532" s="30" t="s">
        <v>2076</v>
      </c>
      <c r="AU532" s="30">
        <f>COUNTIF(Offers!$B$14:$B$2024,A532)</f>
        <v>1</v>
      </c>
      <c r="AV532" s="31">
        <f>_xlfn.MINIFS(Offers!$Q$14:$Q$2024,Offers!$B$14:$B$2024,A532)</f>
        <v>1849.99</v>
      </c>
      <c r="AW532" s="30">
        <f>COUNTIFS(Offers!$B$14:$B$2024,A532,Offers!$L$14:$L$2024,"&lt;&gt;New")</f>
        <v>0</v>
      </c>
    </row>
    <row r="533" spans="1:49" ht="15.75" customHeight="1" x14ac:dyDescent="0.35">
      <c r="A533" s="60" t="s">
        <v>4998</v>
      </c>
      <c r="B533" s="60" t="s">
        <v>737</v>
      </c>
      <c r="C533" s="60" t="s">
        <v>8</v>
      </c>
      <c r="D533" s="60" t="s">
        <v>4790</v>
      </c>
      <c r="E533" s="61" t="s">
        <v>740</v>
      </c>
      <c r="F533" s="62">
        <v>88.99</v>
      </c>
      <c r="G533" s="60" t="s">
        <v>4999</v>
      </c>
      <c r="H533" s="60" t="s">
        <v>53</v>
      </c>
      <c r="I533" s="60" t="s">
        <v>4925</v>
      </c>
      <c r="J533" s="60" t="s">
        <v>4926</v>
      </c>
      <c r="K533" s="60" t="s">
        <v>3424</v>
      </c>
      <c r="L533" s="60" t="s">
        <v>4795</v>
      </c>
      <c r="M533" s="60" t="s">
        <v>4927</v>
      </c>
      <c r="N533" s="60" t="s">
        <v>4797</v>
      </c>
      <c r="O533" s="60" t="s">
        <v>4928</v>
      </c>
      <c r="P533" s="60">
        <v>8</v>
      </c>
      <c r="Q533" s="63">
        <v>406</v>
      </c>
      <c r="R533" s="60" t="s">
        <v>5000</v>
      </c>
      <c r="S533" s="60" t="s">
        <v>4930</v>
      </c>
      <c r="T533" t="s">
        <v>2080</v>
      </c>
      <c r="U533">
        <v>30</v>
      </c>
      <c r="V533" s="49">
        <v>92.99</v>
      </c>
      <c r="W533" t="s">
        <v>2580</v>
      </c>
      <c r="X533">
        <v>3</v>
      </c>
      <c r="Y533">
        <v>32</v>
      </c>
      <c r="Z533">
        <v>10.1</v>
      </c>
      <c r="AA533" t="s">
        <v>3431</v>
      </c>
      <c r="AB533" s="30" t="s">
        <v>5001</v>
      </c>
      <c r="AC533" s="30" t="s">
        <v>5002</v>
      </c>
      <c r="AD533" s="30" t="s">
        <v>5003</v>
      </c>
      <c r="AE533" s="30" t="s">
        <v>2085</v>
      </c>
      <c r="AF533" s="50" t="s">
        <v>2022</v>
      </c>
      <c r="AG533" s="30" t="s">
        <v>2086</v>
      </c>
      <c r="AH533" s="31">
        <v>92.99</v>
      </c>
      <c r="AI533" s="30" t="s">
        <v>2087</v>
      </c>
      <c r="AJ533" s="30" t="s">
        <v>2076</v>
      </c>
      <c r="AK533" s="30" t="s">
        <v>2076</v>
      </c>
      <c r="AL533" s="30" t="s">
        <v>2076</v>
      </c>
      <c r="AM533" s="30" t="s">
        <v>2076</v>
      </c>
      <c r="AN533" s="30" t="s">
        <v>2092</v>
      </c>
      <c r="AO533" s="30">
        <v>60</v>
      </c>
      <c r="AP533" s="30" t="s">
        <v>4934</v>
      </c>
      <c r="AQ533" s="30" t="s">
        <v>4935</v>
      </c>
      <c r="AR533" s="30" t="s">
        <v>4805</v>
      </c>
      <c r="AS533" s="30" t="s">
        <v>2076</v>
      </c>
      <c r="AT533" s="30" t="s">
        <v>2076</v>
      </c>
      <c r="AU533" s="30">
        <f>COUNTIF(Offers!$B$14:$B$2024,A533)</f>
        <v>1</v>
      </c>
      <c r="AV533" s="31">
        <f>_xlfn.MINIFS(Offers!$Q$14:$Q$2024,Offers!$B$14:$B$2024,A533)</f>
        <v>88.99</v>
      </c>
      <c r="AW533" s="30">
        <f>COUNTIFS(Offers!$B$14:$B$2024,A533,Offers!$L$14:$L$2024,"&lt;&gt;New")</f>
        <v>0</v>
      </c>
    </row>
    <row r="534" spans="1:49" ht="15.75" customHeight="1" x14ac:dyDescent="0.35">
      <c r="A534" s="60" t="s">
        <v>5004</v>
      </c>
      <c r="B534" s="60" t="s">
        <v>737</v>
      </c>
      <c r="C534" s="60" t="s">
        <v>8</v>
      </c>
      <c r="D534" s="60" t="s">
        <v>4790</v>
      </c>
      <c r="E534" s="61" t="s">
        <v>741</v>
      </c>
      <c r="F534" s="62">
        <v>219.99</v>
      </c>
      <c r="G534" s="60" t="s">
        <v>5005</v>
      </c>
      <c r="H534" s="60" t="s">
        <v>53</v>
      </c>
      <c r="I534" s="60" t="s">
        <v>4792</v>
      </c>
      <c r="J534" s="60" t="s">
        <v>4938</v>
      </c>
      <c r="K534" s="60" t="s">
        <v>4939</v>
      </c>
      <c r="L534" s="60" t="s">
        <v>4795</v>
      </c>
      <c r="M534" s="60" t="s">
        <v>4796</v>
      </c>
      <c r="N534" s="60" t="s">
        <v>4797</v>
      </c>
      <c r="O534" s="60" t="s">
        <v>4798</v>
      </c>
      <c r="P534" s="60">
        <v>11</v>
      </c>
      <c r="Q534" s="63">
        <v>321</v>
      </c>
      <c r="R534" s="60" t="s">
        <v>5006</v>
      </c>
      <c r="S534" s="60" t="s">
        <v>4800</v>
      </c>
      <c r="T534" t="s">
        <v>2080</v>
      </c>
      <c r="U534">
        <v>30</v>
      </c>
      <c r="V534" s="49">
        <v>231.99</v>
      </c>
      <c r="W534" t="s">
        <v>2450</v>
      </c>
      <c r="X534">
        <v>4</v>
      </c>
      <c r="Y534">
        <v>128</v>
      </c>
      <c r="Z534">
        <v>8.3000000000000007</v>
      </c>
      <c r="AA534" t="s">
        <v>3431</v>
      </c>
      <c r="AB534" s="30" t="s">
        <v>5007</v>
      </c>
      <c r="AC534" s="30" t="s">
        <v>5008</v>
      </c>
      <c r="AD534" s="30" t="s">
        <v>5009</v>
      </c>
      <c r="AE534" s="30" t="s">
        <v>2085</v>
      </c>
      <c r="AF534" s="55" t="s">
        <v>2023</v>
      </c>
      <c r="AG534" s="30" t="s">
        <v>3435</v>
      </c>
      <c r="AH534" s="31">
        <v>231.99</v>
      </c>
      <c r="AI534" s="30" t="s">
        <v>2087</v>
      </c>
      <c r="AJ534" s="30" t="s">
        <v>2076</v>
      </c>
      <c r="AK534" s="30" t="s">
        <v>2076</v>
      </c>
      <c r="AL534" s="30" t="s">
        <v>2076</v>
      </c>
      <c r="AM534" s="30" t="s">
        <v>2076</v>
      </c>
      <c r="AN534" s="30" t="s">
        <v>2092</v>
      </c>
      <c r="AO534" s="30">
        <v>60</v>
      </c>
      <c r="AP534" s="30" t="s">
        <v>4803</v>
      </c>
      <c r="AQ534" s="30" t="s">
        <v>4804</v>
      </c>
      <c r="AR534" s="30" t="s">
        <v>4805</v>
      </c>
      <c r="AS534" s="30" t="s">
        <v>2076</v>
      </c>
      <c r="AT534" s="30" t="s">
        <v>2076</v>
      </c>
      <c r="AU534" s="30">
        <f>COUNTIF(Offers!$B$14:$B$2024,A534)</f>
        <v>1</v>
      </c>
      <c r="AV534" s="31">
        <f>_xlfn.MINIFS(Offers!$Q$14:$Q$2024,Offers!$B$14:$B$2024,A534)</f>
        <v>219.99</v>
      </c>
      <c r="AW534" s="30">
        <f>COUNTIFS(Offers!$B$14:$B$2024,A534,Offers!$L$14:$L$2024,"&lt;&gt;New")</f>
        <v>0</v>
      </c>
    </row>
    <row r="535" spans="1:49" ht="15.75" customHeight="1" x14ac:dyDescent="0.35">
      <c r="A535" s="60" t="s">
        <v>5010</v>
      </c>
      <c r="B535" s="60" t="s">
        <v>737</v>
      </c>
      <c r="C535" s="60" t="s">
        <v>8</v>
      </c>
      <c r="D535" s="60" t="s">
        <v>4807</v>
      </c>
      <c r="E535" s="61" t="s">
        <v>742</v>
      </c>
      <c r="F535" s="62">
        <v>300.99</v>
      </c>
      <c r="G535" s="60" t="s">
        <v>5011</v>
      </c>
      <c r="H535" s="60" t="s">
        <v>53</v>
      </c>
      <c r="I535" s="60" t="s">
        <v>4809</v>
      </c>
      <c r="J535" s="60" t="s">
        <v>4793</v>
      </c>
      <c r="K535" s="60" t="s">
        <v>4794</v>
      </c>
      <c r="L535" s="60" t="s">
        <v>4810</v>
      </c>
      <c r="M535" s="60" t="s">
        <v>4811</v>
      </c>
      <c r="N535" s="60" t="s">
        <v>4812</v>
      </c>
      <c r="O535" s="60" t="s">
        <v>4813</v>
      </c>
      <c r="P535" s="60">
        <v>30</v>
      </c>
      <c r="Q535" s="63">
        <v>193</v>
      </c>
      <c r="R535" s="60" t="s">
        <v>5012</v>
      </c>
      <c r="S535" s="60" t="s">
        <v>4815</v>
      </c>
      <c r="T535" t="s">
        <v>2100</v>
      </c>
      <c r="U535">
        <v>30</v>
      </c>
      <c r="V535" s="49">
        <v>321.99</v>
      </c>
      <c r="W535" t="s">
        <v>2609</v>
      </c>
      <c r="X535">
        <v>4</v>
      </c>
      <c r="Y535">
        <v>128</v>
      </c>
      <c r="Z535">
        <v>6.6</v>
      </c>
      <c r="AA535" t="s">
        <v>3431</v>
      </c>
      <c r="AB535" s="30" t="s">
        <v>5007</v>
      </c>
      <c r="AC535" s="30" t="s">
        <v>5013</v>
      </c>
      <c r="AD535" s="30" t="s">
        <v>5014</v>
      </c>
      <c r="AE535" s="30" t="s">
        <v>2085</v>
      </c>
      <c r="AF535" s="55" t="s">
        <v>2023</v>
      </c>
      <c r="AG535" s="30" t="s">
        <v>3435</v>
      </c>
      <c r="AH535" s="31">
        <v>322.99</v>
      </c>
      <c r="AI535" s="30" t="s">
        <v>2087</v>
      </c>
      <c r="AJ535" s="30" t="s">
        <v>2076</v>
      </c>
      <c r="AK535" s="30" t="s">
        <v>2076</v>
      </c>
      <c r="AL535" s="30" t="s">
        <v>2076</v>
      </c>
      <c r="AM535" s="30" t="s">
        <v>2076</v>
      </c>
      <c r="AN535" s="30" t="s">
        <v>4819</v>
      </c>
      <c r="AO535" s="30">
        <v>90</v>
      </c>
      <c r="AP535" s="30" t="s">
        <v>4820</v>
      </c>
      <c r="AQ535" s="30" t="s">
        <v>4821</v>
      </c>
      <c r="AR535" s="30" t="s">
        <v>4822</v>
      </c>
      <c r="AS535" s="30" t="s">
        <v>2076</v>
      </c>
      <c r="AT535" s="30" t="s">
        <v>2076</v>
      </c>
      <c r="AU535" s="30">
        <f>COUNTIF(Offers!$B$14:$B$2024,A535)</f>
        <v>1</v>
      </c>
      <c r="AV535" s="31">
        <f>_xlfn.MINIFS(Offers!$Q$14:$Q$2024,Offers!$B$14:$B$2024,A535)</f>
        <v>300.99</v>
      </c>
      <c r="AW535" s="30">
        <f>COUNTIFS(Offers!$B$14:$B$2024,A535,Offers!$L$14:$L$2024,"&lt;&gt;New")</f>
        <v>0</v>
      </c>
    </row>
    <row r="536" spans="1:49" ht="15.75" customHeight="1" x14ac:dyDescent="0.35">
      <c r="A536" s="60" t="s">
        <v>5015</v>
      </c>
      <c r="B536" s="60" t="s">
        <v>737</v>
      </c>
      <c r="C536" s="60" t="s">
        <v>8</v>
      </c>
      <c r="D536" s="60" t="s">
        <v>4790</v>
      </c>
      <c r="E536" s="61" t="s">
        <v>743</v>
      </c>
      <c r="F536" s="62">
        <v>769.99</v>
      </c>
      <c r="G536" s="60" t="s">
        <v>5016</v>
      </c>
      <c r="H536" s="60" t="s">
        <v>53</v>
      </c>
      <c r="I536" s="60" t="s">
        <v>5017</v>
      </c>
      <c r="J536" s="60" t="s">
        <v>4851</v>
      </c>
      <c r="K536" s="60" t="s">
        <v>4852</v>
      </c>
      <c r="L536" s="60" t="s">
        <v>4810</v>
      </c>
      <c r="M536" s="60" t="s">
        <v>5018</v>
      </c>
      <c r="N536" s="60" t="s">
        <v>5019</v>
      </c>
      <c r="O536" s="60" t="s">
        <v>4798</v>
      </c>
      <c r="P536" s="60">
        <v>12</v>
      </c>
      <c r="Q536" s="63">
        <v>480</v>
      </c>
      <c r="R536" s="60" t="s">
        <v>5020</v>
      </c>
      <c r="S536" s="60" t="s">
        <v>4975</v>
      </c>
      <c r="T536" t="s">
        <v>2100</v>
      </c>
      <c r="U536">
        <v>30</v>
      </c>
      <c r="V536" s="49">
        <v>819.99</v>
      </c>
      <c r="W536" t="s">
        <v>2504</v>
      </c>
      <c r="X536">
        <v>8</v>
      </c>
      <c r="Y536">
        <v>128</v>
      </c>
      <c r="Z536">
        <v>11</v>
      </c>
      <c r="AA536" t="s">
        <v>3431</v>
      </c>
      <c r="AB536" s="30" t="s">
        <v>5021</v>
      </c>
      <c r="AC536" s="30" t="s">
        <v>5022</v>
      </c>
      <c r="AD536" s="30" t="s">
        <v>5023</v>
      </c>
      <c r="AE536" s="30" t="s">
        <v>2085</v>
      </c>
      <c r="AF536" s="52" t="s">
        <v>2024</v>
      </c>
      <c r="AG536" s="30" t="s">
        <v>3435</v>
      </c>
      <c r="AH536" s="31">
        <v>860.99</v>
      </c>
      <c r="AI536" s="30" t="s">
        <v>2087</v>
      </c>
      <c r="AJ536" s="30" t="s">
        <v>2076</v>
      </c>
      <c r="AK536" s="30" t="s">
        <v>2076</v>
      </c>
      <c r="AL536" s="30" t="s">
        <v>2076</v>
      </c>
      <c r="AM536" s="30" t="s">
        <v>2076</v>
      </c>
      <c r="AN536" s="30" t="s">
        <v>2092</v>
      </c>
      <c r="AO536" s="30">
        <v>90</v>
      </c>
      <c r="AP536" s="30" t="s">
        <v>4846</v>
      </c>
      <c r="AQ536" s="30" t="s">
        <v>4847</v>
      </c>
      <c r="AR536" s="30" t="s">
        <v>4822</v>
      </c>
      <c r="AS536" s="30" t="s">
        <v>2076</v>
      </c>
      <c r="AT536" s="30" t="s">
        <v>2076</v>
      </c>
      <c r="AU536" s="30">
        <f>COUNTIF(Offers!$B$14:$B$2024,A536)</f>
        <v>1</v>
      </c>
      <c r="AV536" s="31">
        <f>_xlfn.MINIFS(Offers!$Q$14:$Q$2024,Offers!$B$14:$B$2024,A536)</f>
        <v>769.99</v>
      </c>
      <c r="AW536" s="30">
        <f>COUNTIFS(Offers!$B$14:$B$2024,A536,Offers!$L$14:$L$2024,"&lt;&gt;New")</f>
        <v>0</v>
      </c>
    </row>
    <row r="537" spans="1:49" ht="15.75" customHeight="1" x14ac:dyDescent="0.35">
      <c r="A537" s="60" t="s">
        <v>5024</v>
      </c>
      <c r="B537" s="60" t="s">
        <v>737</v>
      </c>
      <c r="C537" s="60" t="s">
        <v>8</v>
      </c>
      <c r="D537" s="60" t="s">
        <v>4807</v>
      </c>
      <c r="E537" s="61" t="s">
        <v>744</v>
      </c>
      <c r="F537" s="62">
        <v>890.99</v>
      </c>
      <c r="G537" s="60" t="s">
        <v>5025</v>
      </c>
      <c r="H537" s="60" t="s">
        <v>1345</v>
      </c>
      <c r="I537" s="60" t="s">
        <v>4850</v>
      </c>
      <c r="J537" s="60" t="s">
        <v>4878</v>
      </c>
      <c r="K537" s="60" t="s">
        <v>4879</v>
      </c>
      <c r="L537" s="60" t="s">
        <v>4853</v>
      </c>
      <c r="M537" s="60" t="s">
        <v>4854</v>
      </c>
      <c r="N537" s="60" t="s">
        <v>4880</v>
      </c>
      <c r="O537" s="60" t="s">
        <v>4798</v>
      </c>
      <c r="P537" s="60">
        <v>18</v>
      </c>
      <c r="Q537" s="63">
        <v>154</v>
      </c>
      <c r="R537" s="60" t="s">
        <v>5026</v>
      </c>
      <c r="S537" s="60" t="s">
        <v>4857</v>
      </c>
      <c r="T537" t="s">
        <v>2080</v>
      </c>
      <c r="U537">
        <v>30</v>
      </c>
      <c r="V537" s="49">
        <v>984.99</v>
      </c>
      <c r="W537" t="s">
        <v>2304</v>
      </c>
      <c r="X537">
        <v>12</v>
      </c>
      <c r="Y537">
        <v>256</v>
      </c>
      <c r="Z537">
        <v>6.1</v>
      </c>
      <c r="AA537" t="s">
        <v>3431</v>
      </c>
      <c r="AB537" s="30" t="s">
        <v>5027</v>
      </c>
      <c r="AC537" s="30" t="s">
        <v>5028</v>
      </c>
      <c r="AD537" s="30" t="s">
        <v>5029</v>
      </c>
      <c r="AE537" s="30" t="s">
        <v>2105</v>
      </c>
      <c r="AF537" s="53" t="s">
        <v>2026</v>
      </c>
      <c r="AG537" s="30" t="s">
        <v>3435</v>
      </c>
      <c r="AH537" s="31">
        <v>986.99</v>
      </c>
      <c r="AI537" s="30" t="s">
        <v>2087</v>
      </c>
      <c r="AJ537" s="30" t="s">
        <v>2076</v>
      </c>
      <c r="AK537" s="30" t="s">
        <v>2076</v>
      </c>
      <c r="AL537" s="30" t="s">
        <v>2076</v>
      </c>
      <c r="AM537" s="30" t="s">
        <v>2076</v>
      </c>
      <c r="AN537" s="30" t="s">
        <v>4860</v>
      </c>
      <c r="AO537" s="30">
        <v>120</v>
      </c>
      <c r="AP537" s="30" t="s">
        <v>4885</v>
      </c>
      <c r="AQ537" s="30" t="s">
        <v>4899</v>
      </c>
      <c r="AR537" s="30" t="s">
        <v>4822</v>
      </c>
      <c r="AS537" s="30" t="s">
        <v>2076</v>
      </c>
      <c r="AT537" s="30" t="s">
        <v>2076</v>
      </c>
      <c r="AU537" s="30">
        <f>COUNTIF(Offers!$B$14:$B$2024,A537)</f>
        <v>1</v>
      </c>
      <c r="AV537" s="31">
        <f>_xlfn.MINIFS(Offers!$Q$14:$Q$2024,Offers!$B$14:$B$2024,A537)</f>
        <v>890.99</v>
      </c>
      <c r="AW537" s="30">
        <f>COUNTIFS(Offers!$B$14:$B$2024,A537,Offers!$L$14:$L$2024,"&lt;&gt;New")</f>
        <v>0</v>
      </c>
    </row>
    <row r="538" spans="1:49" ht="15.75" customHeight="1" x14ac:dyDescent="0.35">
      <c r="A538" s="60" t="s">
        <v>5030</v>
      </c>
      <c r="B538" s="60" t="s">
        <v>737</v>
      </c>
      <c r="C538" s="60" t="s">
        <v>8</v>
      </c>
      <c r="D538" s="60" t="s">
        <v>4807</v>
      </c>
      <c r="E538" s="61" t="s">
        <v>745</v>
      </c>
      <c r="F538" s="62">
        <v>1112.99</v>
      </c>
      <c r="G538" s="60" t="s">
        <v>5031</v>
      </c>
      <c r="H538" s="60" t="s">
        <v>1345</v>
      </c>
      <c r="I538" s="60" t="s">
        <v>4889</v>
      </c>
      <c r="J538" s="60" t="s">
        <v>4890</v>
      </c>
      <c r="K538" s="60" t="s">
        <v>4891</v>
      </c>
      <c r="L538" s="60" t="s">
        <v>4892</v>
      </c>
      <c r="M538" s="60" t="s">
        <v>4893</v>
      </c>
      <c r="N538" s="60" t="s">
        <v>4880</v>
      </c>
      <c r="O538" s="60" t="s">
        <v>4798</v>
      </c>
      <c r="P538" s="60">
        <v>20</v>
      </c>
      <c r="Q538" s="63">
        <v>194</v>
      </c>
      <c r="R538" s="60" t="s">
        <v>5032</v>
      </c>
      <c r="S538" s="60" t="s">
        <v>4895</v>
      </c>
      <c r="T538" t="s">
        <v>2080</v>
      </c>
      <c r="U538">
        <v>30</v>
      </c>
      <c r="V538" s="49">
        <v>1178.99</v>
      </c>
      <c r="W538" t="s">
        <v>2580</v>
      </c>
      <c r="X538">
        <v>12</v>
      </c>
      <c r="Y538">
        <v>256</v>
      </c>
      <c r="Z538">
        <v>6.7</v>
      </c>
      <c r="AA538" t="s">
        <v>3431</v>
      </c>
      <c r="AB538" s="30" t="s">
        <v>5033</v>
      </c>
      <c r="AC538" s="30" t="s">
        <v>5034</v>
      </c>
      <c r="AD538" s="30" t="s">
        <v>5035</v>
      </c>
      <c r="AE538" s="30" t="s">
        <v>2180</v>
      </c>
      <c r="AF538" s="53" t="s">
        <v>2026</v>
      </c>
      <c r="AG538" s="30" t="s">
        <v>3435</v>
      </c>
      <c r="AH538" s="31">
        <v>1613.99</v>
      </c>
      <c r="AI538" s="30" t="s">
        <v>2106</v>
      </c>
      <c r="AJ538" s="30" t="s">
        <v>2076</v>
      </c>
      <c r="AK538" s="30" t="s">
        <v>2076</v>
      </c>
      <c r="AL538" s="30" t="s">
        <v>2076</v>
      </c>
      <c r="AM538" s="30" t="s">
        <v>2076</v>
      </c>
      <c r="AN538" s="30" t="s">
        <v>4898</v>
      </c>
      <c r="AO538" s="30">
        <v>60</v>
      </c>
      <c r="AP538" s="30" t="s">
        <v>4885</v>
      </c>
      <c r="AQ538" s="30" t="s">
        <v>4899</v>
      </c>
      <c r="AR538" s="30" t="s">
        <v>4822</v>
      </c>
      <c r="AS538" s="30" t="s">
        <v>2076</v>
      </c>
      <c r="AT538" s="30" t="s">
        <v>2076</v>
      </c>
      <c r="AU538" s="30">
        <f>COUNTIF(Offers!$B$14:$B$2024,A538)</f>
        <v>3</v>
      </c>
      <c r="AV538" s="31">
        <f>_xlfn.MINIFS(Offers!$Q$14:$Q$2024,Offers!$B$14:$B$2024,A538)</f>
        <v>557.99</v>
      </c>
      <c r="AW538" s="30">
        <f>COUNTIFS(Offers!$B$14:$B$2024,A538,Offers!$L$14:$L$2024,"&lt;&gt;New")</f>
        <v>1</v>
      </c>
    </row>
    <row r="539" spans="1:49" ht="15.75" customHeight="1" x14ac:dyDescent="0.35">
      <c r="A539" s="60" t="s">
        <v>5036</v>
      </c>
      <c r="B539" s="60" t="s">
        <v>737</v>
      </c>
      <c r="C539" s="60" t="s">
        <v>8</v>
      </c>
      <c r="D539" s="60" t="s">
        <v>4790</v>
      </c>
      <c r="E539" s="61" t="s">
        <v>746</v>
      </c>
      <c r="F539" s="62">
        <v>1135.99</v>
      </c>
      <c r="G539" s="60" t="s">
        <v>5037</v>
      </c>
      <c r="H539" s="60" t="s">
        <v>1345</v>
      </c>
      <c r="I539" s="60" t="s">
        <v>4825</v>
      </c>
      <c r="J539" s="60" t="s">
        <v>4890</v>
      </c>
      <c r="K539" s="60" t="s">
        <v>4891</v>
      </c>
      <c r="L539" s="60" t="s">
        <v>5038</v>
      </c>
      <c r="M539" s="60" t="s">
        <v>3532</v>
      </c>
      <c r="N539" s="60" t="s">
        <v>4918</v>
      </c>
      <c r="O539" s="60" t="s">
        <v>4798</v>
      </c>
      <c r="P539" s="60">
        <v>12</v>
      </c>
      <c r="Q539" s="63">
        <v>612</v>
      </c>
      <c r="R539" s="60" t="s">
        <v>5039</v>
      </c>
      <c r="S539" s="60" t="s">
        <v>4843</v>
      </c>
      <c r="T539" t="s">
        <v>2080</v>
      </c>
      <c r="U539">
        <v>30</v>
      </c>
      <c r="V539" s="49">
        <v>1238.99</v>
      </c>
      <c r="W539" t="s">
        <v>2241</v>
      </c>
      <c r="X539">
        <v>12</v>
      </c>
      <c r="Y539">
        <v>512</v>
      </c>
      <c r="Z539">
        <v>12.4</v>
      </c>
      <c r="AA539" t="s">
        <v>3431</v>
      </c>
      <c r="AB539" s="30" t="s">
        <v>5040</v>
      </c>
      <c r="AC539" s="30" t="s">
        <v>5041</v>
      </c>
      <c r="AD539" s="30" t="s">
        <v>5042</v>
      </c>
      <c r="AE539" s="30" t="s">
        <v>2105</v>
      </c>
      <c r="AF539" s="53" t="s">
        <v>2026</v>
      </c>
      <c r="AG539" s="30" t="s">
        <v>3435</v>
      </c>
      <c r="AH539" s="31">
        <v>1238.99</v>
      </c>
      <c r="AI539" s="30" t="s">
        <v>2087</v>
      </c>
      <c r="AJ539" s="30" t="s">
        <v>2076</v>
      </c>
      <c r="AK539" s="30" t="s">
        <v>2076</v>
      </c>
      <c r="AL539" s="30" t="s">
        <v>2076</v>
      </c>
      <c r="AM539" s="30" t="s">
        <v>2076</v>
      </c>
      <c r="AN539" s="30" t="s">
        <v>2092</v>
      </c>
      <c r="AO539" s="30">
        <v>120</v>
      </c>
      <c r="AP539" s="30" t="s">
        <v>4979</v>
      </c>
      <c r="AQ539" s="30" t="s">
        <v>4862</v>
      </c>
      <c r="AR539" s="30" t="s">
        <v>4805</v>
      </c>
      <c r="AS539" s="30" t="s">
        <v>2076</v>
      </c>
      <c r="AT539" s="30" t="s">
        <v>2076</v>
      </c>
      <c r="AU539" s="30">
        <f>COUNTIF(Offers!$B$14:$B$2024,A539)</f>
        <v>1</v>
      </c>
      <c r="AV539" s="31">
        <f>_xlfn.MINIFS(Offers!$Q$14:$Q$2024,Offers!$B$14:$B$2024,A539)</f>
        <v>1135.99</v>
      </c>
      <c r="AW539" s="30">
        <f>COUNTIFS(Offers!$B$14:$B$2024,A539,Offers!$L$14:$L$2024,"&lt;&gt;New")</f>
        <v>0</v>
      </c>
    </row>
    <row r="540" spans="1:49" ht="15.75" customHeight="1" x14ac:dyDescent="0.35">
      <c r="A540" s="60" t="s">
        <v>5043</v>
      </c>
      <c r="B540" s="60" t="s">
        <v>737</v>
      </c>
      <c r="C540" s="60" t="s">
        <v>8</v>
      </c>
      <c r="D540" s="60" t="s">
        <v>4807</v>
      </c>
      <c r="E540" s="61" t="s">
        <v>747</v>
      </c>
      <c r="F540" s="62">
        <v>1185.99</v>
      </c>
      <c r="G540" s="60" t="s">
        <v>5044</v>
      </c>
      <c r="H540" s="60" t="s">
        <v>53</v>
      </c>
      <c r="I540" s="60" t="s">
        <v>4877</v>
      </c>
      <c r="J540" s="60" t="s">
        <v>4890</v>
      </c>
      <c r="K540" s="60" t="s">
        <v>4891</v>
      </c>
      <c r="L540" s="60" t="s">
        <v>4904</v>
      </c>
      <c r="M540" s="60" t="s">
        <v>4905</v>
      </c>
      <c r="N540" s="60" t="s">
        <v>4880</v>
      </c>
      <c r="O540" s="60" t="s">
        <v>4798</v>
      </c>
      <c r="P540" s="60">
        <v>28</v>
      </c>
      <c r="Q540" s="63">
        <v>212</v>
      </c>
      <c r="R540" s="60" t="s">
        <v>5045</v>
      </c>
      <c r="S540" s="60" t="s">
        <v>4907</v>
      </c>
      <c r="T540" t="s">
        <v>2080</v>
      </c>
      <c r="U540">
        <v>30</v>
      </c>
      <c r="V540" s="49">
        <v>1252.99</v>
      </c>
      <c r="W540" t="s">
        <v>2409</v>
      </c>
      <c r="X540">
        <v>12</v>
      </c>
      <c r="Y540">
        <v>512</v>
      </c>
      <c r="Z540">
        <v>6.9</v>
      </c>
      <c r="AA540" t="s">
        <v>3431</v>
      </c>
      <c r="AB540" s="30" t="s">
        <v>5046</v>
      </c>
      <c r="AC540" s="30" t="s">
        <v>5047</v>
      </c>
      <c r="AD540" s="30" t="s">
        <v>5042</v>
      </c>
      <c r="AE540" s="30" t="s">
        <v>2180</v>
      </c>
      <c r="AF540" s="54" t="s">
        <v>2027</v>
      </c>
      <c r="AG540" s="30" t="s">
        <v>3435</v>
      </c>
      <c r="AH540" s="31">
        <v>1556.99</v>
      </c>
      <c r="AI540" s="30" t="s">
        <v>2106</v>
      </c>
      <c r="AJ540" s="30" t="s">
        <v>2076</v>
      </c>
      <c r="AK540" s="30" t="s">
        <v>2076</v>
      </c>
      <c r="AL540" s="30" t="s">
        <v>2076</v>
      </c>
      <c r="AM540" s="30" t="s">
        <v>2076</v>
      </c>
      <c r="AN540" s="30" t="s">
        <v>4860</v>
      </c>
      <c r="AO540" s="30">
        <v>120</v>
      </c>
      <c r="AP540" s="30" t="s">
        <v>4911</v>
      </c>
      <c r="AQ540" s="30" t="s">
        <v>4912</v>
      </c>
      <c r="AR540" s="30" t="s">
        <v>4913</v>
      </c>
      <c r="AS540" s="30" t="s">
        <v>2076</v>
      </c>
      <c r="AT540" s="30" t="s">
        <v>2076</v>
      </c>
      <c r="AU540" s="30">
        <f>COUNTIF(Offers!$B$14:$B$2024,A540)</f>
        <v>1</v>
      </c>
      <c r="AV540" s="31">
        <f>_xlfn.MINIFS(Offers!$Q$14:$Q$2024,Offers!$B$14:$B$2024,A540)</f>
        <v>1185.99</v>
      </c>
      <c r="AW540" s="30">
        <f>COUNTIFS(Offers!$B$14:$B$2024,A540,Offers!$L$14:$L$2024,"&lt;&gt;New")</f>
        <v>0</v>
      </c>
    </row>
    <row r="541" spans="1:49" ht="15.75" customHeight="1" x14ac:dyDescent="0.35">
      <c r="A541" s="60" t="s">
        <v>5048</v>
      </c>
      <c r="B541" s="60" t="s">
        <v>737</v>
      </c>
      <c r="C541" s="60" t="s">
        <v>8</v>
      </c>
      <c r="D541" s="60" t="s">
        <v>4790</v>
      </c>
      <c r="E541" s="61" t="s">
        <v>748</v>
      </c>
      <c r="F541" s="62">
        <v>1512.99</v>
      </c>
      <c r="G541" s="60" t="s">
        <v>5049</v>
      </c>
      <c r="H541" s="60" t="s">
        <v>53</v>
      </c>
      <c r="I541" s="60" t="s">
        <v>4865</v>
      </c>
      <c r="J541" s="60" t="s">
        <v>4902</v>
      </c>
      <c r="K541" s="60" t="s">
        <v>4903</v>
      </c>
      <c r="L541" s="60" t="s">
        <v>4916</v>
      </c>
      <c r="M541" s="60" t="s">
        <v>4917</v>
      </c>
      <c r="N541" s="60" t="s">
        <v>4918</v>
      </c>
      <c r="O541" s="60" t="s">
        <v>4798</v>
      </c>
      <c r="P541" s="60">
        <v>12</v>
      </c>
      <c r="Q541" s="63">
        <v>602</v>
      </c>
      <c r="R541" s="60" t="s">
        <v>5050</v>
      </c>
      <c r="S541" s="60" t="s">
        <v>4920</v>
      </c>
      <c r="T541" t="s">
        <v>2080</v>
      </c>
      <c r="U541">
        <v>30</v>
      </c>
      <c r="V541" s="49">
        <v>1680.99</v>
      </c>
      <c r="W541" t="s">
        <v>2404</v>
      </c>
      <c r="X541">
        <v>16</v>
      </c>
      <c r="Y541">
        <v>1024</v>
      </c>
      <c r="Z541">
        <v>13</v>
      </c>
      <c r="AA541" t="s">
        <v>3431</v>
      </c>
      <c r="AB541" s="30" t="s">
        <v>5021</v>
      </c>
      <c r="AC541" s="30" t="s">
        <v>5051</v>
      </c>
      <c r="AD541" s="30" t="s">
        <v>3485</v>
      </c>
      <c r="AE541" s="30" t="s">
        <v>2105</v>
      </c>
      <c r="AF541" s="54" t="s">
        <v>2027</v>
      </c>
      <c r="AG541" s="30" t="s">
        <v>3435</v>
      </c>
      <c r="AH541" s="31">
        <v>2374.9899999999998</v>
      </c>
      <c r="AI541" s="30" t="s">
        <v>2106</v>
      </c>
      <c r="AJ541" s="30" t="s">
        <v>2076</v>
      </c>
      <c r="AK541" s="30" t="s">
        <v>2076</v>
      </c>
      <c r="AL541" s="30" t="s">
        <v>2076</v>
      </c>
      <c r="AM541" s="30" t="s">
        <v>2076</v>
      </c>
      <c r="AN541" s="30" t="s">
        <v>2092</v>
      </c>
      <c r="AO541" s="30">
        <v>144</v>
      </c>
      <c r="AP541" s="30" t="s">
        <v>4922</v>
      </c>
      <c r="AQ541" s="30" t="s">
        <v>4862</v>
      </c>
      <c r="AR541" s="30" t="s">
        <v>4805</v>
      </c>
      <c r="AS541" s="30" t="s">
        <v>2076</v>
      </c>
      <c r="AT541" s="30" t="s">
        <v>2076</v>
      </c>
      <c r="AU541" s="30">
        <f>COUNTIF(Offers!$B$14:$B$2024,A541)</f>
        <v>2</v>
      </c>
      <c r="AV541" s="31">
        <f>_xlfn.MINIFS(Offers!$Q$14:$Q$2024,Offers!$B$14:$B$2024,A541)</f>
        <v>806.99</v>
      </c>
      <c r="AW541" s="30">
        <f>COUNTIFS(Offers!$B$14:$B$2024,A541,Offers!$L$14:$L$2024,"&lt;&gt;New")</f>
        <v>1</v>
      </c>
    </row>
    <row r="542" spans="1:49" ht="15.75" customHeight="1" x14ac:dyDescent="0.35">
      <c r="A542" s="60" t="s">
        <v>5052</v>
      </c>
      <c r="B542" s="60" t="s">
        <v>737</v>
      </c>
      <c r="C542" s="60" t="s">
        <v>8</v>
      </c>
      <c r="D542" s="60" t="s">
        <v>4807</v>
      </c>
      <c r="E542" s="61" t="s">
        <v>749</v>
      </c>
      <c r="F542" s="62">
        <v>1904.99</v>
      </c>
      <c r="G542" s="60" t="s">
        <v>5053</v>
      </c>
      <c r="H542" s="60" t="s">
        <v>53</v>
      </c>
      <c r="I542" s="60" t="s">
        <v>4889</v>
      </c>
      <c r="J542" s="60" t="s">
        <v>4902</v>
      </c>
      <c r="K542" s="60" t="s">
        <v>4903</v>
      </c>
      <c r="L542" s="60" t="s">
        <v>4987</v>
      </c>
      <c r="M542" s="60" t="s">
        <v>4988</v>
      </c>
      <c r="N542" s="60" t="s">
        <v>4880</v>
      </c>
      <c r="O542" s="60" t="s">
        <v>4798</v>
      </c>
      <c r="P542" s="60">
        <v>25</v>
      </c>
      <c r="Q542" s="63">
        <v>260</v>
      </c>
      <c r="R542" s="60" t="s">
        <v>5054</v>
      </c>
      <c r="S542" s="60" t="s">
        <v>4990</v>
      </c>
      <c r="T542" t="s">
        <v>2100</v>
      </c>
      <c r="U542">
        <v>30</v>
      </c>
      <c r="V542" s="49">
        <v>2182.9899999999998</v>
      </c>
      <c r="W542" t="s">
        <v>2208</v>
      </c>
      <c r="X542">
        <v>16</v>
      </c>
      <c r="Y542">
        <v>1024</v>
      </c>
      <c r="Z542">
        <v>7.6</v>
      </c>
      <c r="AA542" t="s">
        <v>3431</v>
      </c>
      <c r="AB542" s="30" t="s">
        <v>5027</v>
      </c>
      <c r="AC542" s="30" t="s">
        <v>5055</v>
      </c>
      <c r="AD542" s="30" t="s">
        <v>3485</v>
      </c>
      <c r="AE542" s="30" t="s">
        <v>2105</v>
      </c>
      <c r="AF542" s="54" t="s">
        <v>2027</v>
      </c>
      <c r="AG542" s="30" t="s">
        <v>3435</v>
      </c>
      <c r="AH542" s="31">
        <v>2264.9899999999998</v>
      </c>
      <c r="AI542" s="30" t="s">
        <v>2087</v>
      </c>
      <c r="AJ542" s="30" t="s">
        <v>2076</v>
      </c>
      <c r="AK542" s="30" t="s">
        <v>2076</v>
      </c>
      <c r="AL542" s="30" t="s">
        <v>2076</v>
      </c>
      <c r="AM542" s="30" t="s">
        <v>2076</v>
      </c>
      <c r="AN542" s="30" t="s">
        <v>4898</v>
      </c>
      <c r="AO542" s="30">
        <v>120</v>
      </c>
      <c r="AP542" s="30" t="s">
        <v>4911</v>
      </c>
      <c r="AQ542" s="30" t="s">
        <v>4992</v>
      </c>
      <c r="AR542" s="30" t="s">
        <v>4913</v>
      </c>
      <c r="AS542" s="30" t="s">
        <v>2076</v>
      </c>
      <c r="AT542" s="30" t="s">
        <v>2076</v>
      </c>
      <c r="AU542" s="30">
        <f>COUNTIF(Offers!$B$14:$B$2024,A542)</f>
        <v>1</v>
      </c>
      <c r="AV542" s="31">
        <f>_xlfn.MINIFS(Offers!$Q$14:$Q$2024,Offers!$B$14:$B$2024,A542)</f>
        <v>1904.99</v>
      </c>
      <c r="AW542" s="30">
        <f>COUNTIFS(Offers!$B$14:$B$2024,A542,Offers!$L$14:$L$2024,"&lt;&gt;New")</f>
        <v>0</v>
      </c>
    </row>
    <row r="543" spans="1:49" ht="15.75" customHeight="1" x14ac:dyDescent="0.35">
      <c r="A543" s="60" t="s">
        <v>5056</v>
      </c>
      <c r="B543" s="60" t="s">
        <v>750</v>
      </c>
      <c r="C543" s="60" t="s">
        <v>8</v>
      </c>
      <c r="D543" s="60" t="s">
        <v>4790</v>
      </c>
      <c r="E543" s="61" t="s">
        <v>753</v>
      </c>
      <c r="F543" s="62">
        <v>166.99</v>
      </c>
      <c r="G543" s="60" t="s">
        <v>5057</v>
      </c>
      <c r="H543" s="60" t="s">
        <v>1345</v>
      </c>
      <c r="I543" s="60" t="s">
        <v>5058</v>
      </c>
      <c r="J543" s="60" t="s">
        <v>4926</v>
      </c>
      <c r="K543" s="60" t="s">
        <v>3424</v>
      </c>
      <c r="L543" s="60" t="s">
        <v>4795</v>
      </c>
      <c r="M543" s="60" t="s">
        <v>4927</v>
      </c>
      <c r="N543" s="60" t="s">
        <v>4797</v>
      </c>
      <c r="O543" s="60" t="s">
        <v>4928</v>
      </c>
      <c r="P543" s="60">
        <v>8</v>
      </c>
      <c r="Q543" s="63">
        <v>401</v>
      </c>
      <c r="R543" s="60" t="s">
        <v>5059</v>
      </c>
      <c r="S543" s="60" t="s">
        <v>4930</v>
      </c>
      <c r="T543" t="s">
        <v>2100</v>
      </c>
      <c r="U543">
        <v>60</v>
      </c>
      <c r="V543" s="49">
        <v>191.99</v>
      </c>
      <c r="W543" t="s">
        <v>2187</v>
      </c>
      <c r="X543">
        <v>4</v>
      </c>
      <c r="Y543">
        <v>64</v>
      </c>
      <c r="Z543">
        <v>10.1</v>
      </c>
      <c r="AA543" t="s">
        <v>3431</v>
      </c>
      <c r="AB543" s="30" t="s">
        <v>5060</v>
      </c>
      <c r="AC543" s="30" t="s">
        <v>5061</v>
      </c>
      <c r="AD543" s="30" t="s">
        <v>4834</v>
      </c>
      <c r="AE543" s="30" t="s">
        <v>2085</v>
      </c>
      <c r="AF543" s="55" t="s">
        <v>2023</v>
      </c>
      <c r="AG543" s="30" t="s">
        <v>2086</v>
      </c>
      <c r="AH543" s="31">
        <v>191.99</v>
      </c>
      <c r="AI543" s="30" t="s">
        <v>2087</v>
      </c>
      <c r="AJ543" s="30" t="s">
        <v>2076</v>
      </c>
      <c r="AK543" s="30" t="s">
        <v>2076</v>
      </c>
      <c r="AL543" s="30" t="s">
        <v>2076</v>
      </c>
      <c r="AM543" s="30" t="s">
        <v>2076</v>
      </c>
      <c r="AN543" s="30" t="s">
        <v>2092</v>
      </c>
      <c r="AO543" s="30">
        <v>60</v>
      </c>
      <c r="AP543" s="30" t="s">
        <v>4934</v>
      </c>
      <c r="AQ543" s="30" t="s">
        <v>4935</v>
      </c>
      <c r="AR543" s="30" t="s">
        <v>4805</v>
      </c>
      <c r="AS543" s="30" t="s">
        <v>2076</v>
      </c>
      <c r="AT543" s="30" t="s">
        <v>2076</v>
      </c>
      <c r="AU543" s="30">
        <f>COUNTIF(Offers!$B$14:$B$2024,A543)</f>
        <v>2</v>
      </c>
      <c r="AV543" s="31">
        <f>_xlfn.MINIFS(Offers!$Q$14:$Q$2024,Offers!$B$14:$B$2024,A543)</f>
        <v>127.99</v>
      </c>
      <c r="AW543" s="30">
        <f>COUNTIFS(Offers!$B$14:$B$2024,A543,Offers!$L$14:$L$2024,"&lt;&gt;New")</f>
        <v>1</v>
      </c>
    </row>
    <row r="544" spans="1:49" ht="15.75" customHeight="1" x14ac:dyDescent="0.35">
      <c r="A544" s="60" t="s">
        <v>5062</v>
      </c>
      <c r="B544" s="60" t="s">
        <v>750</v>
      </c>
      <c r="C544" s="60" t="s">
        <v>8</v>
      </c>
      <c r="D544" s="60" t="s">
        <v>4807</v>
      </c>
      <c r="E544" s="61" t="s">
        <v>754</v>
      </c>
      <c r="F544" s="62">
        <v>317.99</v>
      </c>
      <c r="G544" s="60" t="s">
        <v>5063</v>
      </c>
      <c r="H544" s="60" t="s">
        <v>53</v>
      </c>
      <c r="I544" s="60" t="s">
        <v>4809</v>
      </c>
      <c r="J544" s="60" t="s">
        <v>4793</v>
      </c>
      <c r="K544" s="60" t="s">
        <v>4794</v>
      </c>
      <c r="L544" s="60" t="s">
        <v>4853</v>
      </c>
      <c r="M544" s="60" t="s">
        <v>4811</v>
      </c>
      <c r="N544" s="60" t="s">
        <v>4812</v>
      </c>
      <c r="O544" s="60" t="s">
        <v>4813</v>
      </c>
      <c r="P544" s="60">
        <v>27</v>
      </c>
      <c r="Q544" s="63">
        <v>199</v>
      </c>
      <c r="R544" s="60" t="s">
        <v>5064</v>
      </c>
      <c r="S544" s="60" t="s">
        <v>4815</v>
      </c>
      <c r="T544" t="s">
        <v>2116</v>
      </c>
      <c r="U544">
        <v>60</v>
      </c>
      <c r="V544" s="49">
        <v>338.99</v>
      </c>
      <c r="W544" t="s">
        <v>2228</v>
      </c>
      <c r="X544">
        <v>8</v>
      </c>
      <c r="Y544">
        <v>128</v>
      </c>
      <c r="Z544">
        <v>6.5</v>
      </c>
      <c r="AA544" t="s">
        <v>3431</v>
      </c>
      <c r="AB544" s="30" t="s">
        <v>5065</v>
      </c>
      <c r="AC544" s="30" t="s">
        <v>5066</v>
      </c>
      <c r="AD544" s="30" t="s">
        <v>5067</v>
      </c>
      <c r="AE544" s="30" t="s">
        <v>2105</v>
      </c>
      <c r="AF544" s="52" t="s">
        <v>2024</v>
      </c>
      <c r="AG544" s="30" t="s">
        <v>3435</v>
      </c>
      <c r="AH544" s="31">
        <v>345.99</v>
      </c>
      <c r="AI544" s="30" t="s">
        <v>2087</v>
      </c>
      <c r="AJ544" s="30" t="s">
        <v>2076</v>
      </c>
      <c r="AK544" s="30" t="s">
        <v>2076</v>
      </c>
      <c r="AL544" s="30" t="s">
        <v>2076</v>
      </c>
      <c r="AM544" s="30" t="s">
        <v>2076</v>
      </c>
      <c r="AN544" s="30" t="s">
        <v>4819</v>
      </c>
      <c r="AO544" s="30">
        <v>120</v>
      </c>
      <c r="AP544" s="30" t="s">
        <v>5068</v>
      </c>
      <c r="AQ544" s="30" t="s">
        <v>5069</v>
      </c>
      <c r="AR544" s="30" t="s">
        <v>4822</v>
      </c>
      <c r="AS544" s="30" t="s">
        <v>2076</v>
      </c>
      <c r="AT544" s="30" t="s">
        <v>2076</v>
      </c>
      <c r="AU544" s="30">
        <f>COUNTIF(Offers!$B$14:$B$2024,A544)</f>
        <v>1</v>
      </c>
      <c r="AV544" s="31">
        <f>_xlfn.MINIFS(Offers!$Q$14:$Q$2024,Offers!$B$14:$B$2024,A544)</f>
        <v>317.99</v>
      </c>
      <c r="AW544" s="30">
        <f>COUNTIFS(Offers!$B$14:$B$2024,A544,Offers!$L$14:$L$2024,"&lt;&gt;New")</f>
        <v>0</v>
      </c>
    </row>
    <row r="545" spans="1:49" ht="15.75" customHeight="1" x14ac:dyDescent="0.35">
      <c r="A545" s="60" t="s">
        <v>5070</v>
      </c>
      <c r="B545" s="60" t="s">
        <v>750</v>
      </c>
      <c r="C545" s="60" t="s">
        <v>8</v>
      </c>
      <c r="D545" s="60" t="s">
        <v>4790</v>
      </c>
      <c r="E545" s="61" t="s">
        <v>755</v>
      </c>
      <c r="F545" s="62">
        <v>350.99</v>
      </c>
      <c r="G545" s="60" t="s">
        <v>5071</v>
      </c>
      <c r="H545" s="60" t="s">
        <v>53</v>
      </c>
      <c r="I545" s="60" t="s">
        <v>4792</v>
      </c>
      <c r="J545" s="60" t="s">
        <v>5072</v>
      </c>
      <c r="K545" s="60" t="s">
        <v>5073</v>
      </c>
      <c r="L545" s="60" t="s">
        <v>4795</v>
      </c>
      <c r="M545" s="60" t="s">
        <v>4796</v>
      </c>
      <c r="N545" s="60" t="s">
        <v>4797</v>
      </c>
      <c r="O545" s="60" t="s">
        <v>4798</v>
      </c>
      <c r="P545" s="60">
        <v>12</v>
      </c>
      <c r="Q545" s="63">
        <v>301</v>
      </c>
      <c r="R545" s="60" t="s">
        <v>5074</v>
      </c>
      <c r="S545" s="60" t="s">
        <v>4800</v>
      </c>
      <c r="T545" t="s">
        <v>2080</v>
      </c>
      <c r="U545">
        <v>60</v>
      </c>
      <c r="V545" s="49">
        <v>380.99</v>
      </c>
      <c r="W545" t="s">
        <v>2322</v>
      </c>
      <c r="X545">
        <v>8</v>
      </c>
      <c r="Y545">
        <v>256</v>
      </c>
      <c r="Z545">
        <v>8.3000000000000007</v>
      </c>
      <c r="AA545" t="s">
        <v>3431</v>
      </c>
      <c r="AB545" s="30" t="s">
        <v>5075</v>
      </c>
      <c r="AC545" s="30" t="s">
        <v>5076</v>
      </c>
      <c r="AD545" s="30" t="s">
        <v>3898</v>
      </c>
      <c r="AE545" s="30" t="s">
        <v>2105</v>
      </c>
      <c r="AF545" s="52" t="s">
        <v>2024</v>
      </c>
      <c r="AG545" s="30" t="s">
        <v>3435</v>
      </c>
      <c r="AH545" s="31">
        <v>380.99</v>
      </c>
      <c r="AI545" s="30" t="s">
        <v>2087</v>
      </c>
      <c r="AJ545" s="30" t="s">
        <v>2076</v>
      </c>
      <c r="AK545" s="30" t="s">
        <v>2076</v>
      </c>
      <c r="AL545" s="30" t="s">
        <v>2076</v>
      </c>
      <c r="AM545" s="30" t="s">
        <v>2076</v>
      </c>
      <c r="AN545" s="30" t="s">
        <v>2092</v>
      </c>
      <c r="AO545" s="30">
        <v>60</v>
      </c>
      <c r="AP545" s="30" t="s">
        <v>4846</v>
      </c>
      <c r="AQ545" s="30" t="s">
        <v>4847</v>
      </c>
      <c r="AR545" s="30" t="s">
        <v>4805</v>
      </c>
      <c r="AS545" s="30" t="s">
        <v>2076</v>
      </c>
      <c r="AT545" s="30" t="s">
        <v>2076</v>
      </c>
      <c r="AU545" s="30">
        <f>COUNTIF(Offers!$B$14:$B$2024,A545)</f>
        <v>2</v>
      </c>
      <c r="AV545" s="31">
        <f>_xlfn.MINIFS(Offers!$Q$14:$Q$2024,Offers!$B$14:$B$2024,A545)</f>
        <v>298.99</v>
      </c>
      <c r="AW545" s="30">
        <f>COUNTIFS(Offers!$B$14:$B$2024,A545,Offers!$L$14:$L$2024,"&lt;&gt;New")</f>
        <v>1</v>
      </c>
    </row>
    <row r="546" spans="1:49" ht="15.75" customHeight="1" x14ac:dyDescent="0.35">
      <c r="A546" s="60" t="s">
        <v>5077</v>
      </c>
      <c r="B546" s="60" t="s">
        <v>750</v>
      </c>
      <c r="C546" s="60" t="s">
        <v>8</v>
      </c>
      <c r="D546" s="60" t="s">
        <v>4807</v>
      </c>
      <c r="E546" s="61" t="s">
        <v>756</v>
      </c>
      <c r="F546" s="62">
        <v>536.99</v>
      </c>
      <c r="G546" s="60" t="s">
        <v>5078</v>
      </c>
      <c r="H546" s="60" t="s">
        <v>1345</v>
      </c>
      <c r="I546" s="60" t="s">
        <v>4960</v>
      </c>
      <c r="J546" s="60" t="s">
        <v>4838</v>
      </c>
      <c r="K546" s="60" t="s">
        <v>4839</v>
      </c>
      <c r="L546" s="60" t="s">
        <v>4961</v>
      </c>
      <c r="M546" s="60" t="s">
        <v>4811</v>
      </c>
      <c r="N546" s="60" t="s">
        <v>4812</v>
      </c>
      <c r="O546" s="60" t="s">
        <v>4798</v>
      </c>
      <c r="P546" s="60">
        <v>38</v>
      </c>
      <c r="Q546" s="63">
        <v>301</v>
      </c>
      <c r="R546" s="60" t="s">
        <v>5079</v>
      </c>
      <c r="S546" s="60" t="s">
        <v>4963</v>
      </c>
      <c r="T546" t="s">
        <v>2116</v>
      </c>
      <c r="U546">
        <v>60</v>
      </c>
      <c r="V546" s="49">
        <v>583.99</v>
      </c>
      <c r="W546" t="s">
        <v>2157</v>
      </c>
      <c r="X546">
        <v>8</v>
      </c>
      <c r="Y546">
        <v>256</v>
      </c>
      <c r="Z546">
        <v>6.6</v>
      </c>
      <c r="AA546" t="s">
        <v>3431</v>
      </c>
      <c r="AB546" s="30" t="s">
        <v>5080</v>
      </c>
      <c r="AC546" s="30" t="s">
        <v>5081</v>
      </c>
      <c r="AD546" s="30" t="s">
        <v>4405</v>
      </c>
      <c r="AE546" s="30" t="s">
        <v>2085</v>
      </c>
      <c r="AF546" s="52" t="s">
        <v>2024</v>
      </c>
      <c r="AG546" s="30" t="s">
        <v>3435</v>
      </c>
      <c r="AH546" s="31">
        <v>583.99</v>
      </c>
      <c r="AI546" s="30" t="s">
        <v>2087</v>
      </c>
      <c r="AJ546" s="30" t="s">
        <v>2076</v>
      </c>
      <c r="AK546" s="30" t="s">
        <v>2076</v>
      </c>
      <c r="AL546" s="30" t="s">
        <v>2076</v>
      </c>
      <c r="AM546" s="30" t="s">
        <v>2076</v>
      </c>
      <c r="AN546" s="30" t="s">
        <v>4966</v>
      </c>
      <c r="AO546" s="30">
        <v>120</v>
      </c>
      <c r="AP546" s="30" t="s">
        <v>5068</v>
      </c>
      <c r="AQ546" s="30" t="s">
        <v>5069</v>
      </c>
      <c r="AR546" s="30" t="s">
        <v>4822</v>
      </c>
      <c r="AS546" s="30" t="s">
        <v>2076</v>
      </c>
      <c r="AT546" s="30" t="s">
        <v>2076</v>
      </c>
      <c r="AU546" s="30">
        <f>COUNTIF(Offers!$B$14:$B$2024,A546)</f>
        <v>1</v>
      </c>
      <c r="AV546" s="31">
        <f>_xlfn.MINIFS(Offers!$Q$14:$Q$2024,Offers!$B$14:$B$2024,A546)</f>
        <v>536.99</v>
      </c>
      <c r="AW546" s="30">
        <f>COUNTIFS(Offers!$B$14:$B$2024,A546,Offers!$L$14:$L$2024,"&lt;&gt;New")</f>
        <v>0</v>
      </c>
    </row>
    <row r="547" spans="1:49" ht="15.75" customHeight="1" x14ac:dyDescent="0.35">
      <c r="A547" s="60" t="s">
        <v>5082</v>
      </c>
      <c r="B547" s="60" t="s">
        <v>750</v>
      </c>
      <c r="C547" s="60" t="s">
        <v>8</v>
      </c>
      <c r="D547" s="60" t="s">
        <v>4790</v>
      </c>
      <c r="E547" s="61" t="s">
        <v>757</v>
      </c>
      <c r="F547" s="62">
        <v>565.99</v>
      </c>
      <c r="G547" s="60" t="s">
        <v>5083</v>
      </c>
      <c r="H547" s="60" t="s">
        <v>53</v>
      </c>
      <c r="I547" s="60" t="s">
        <v>4865</v>
      </c>
      <c r="J547" s="60" t="s">
        <v>4838</v>
      </c>
      <c r="K547" s="60" t="s">
        <v>4839</v>
      </c>
      <c r="L547" s="60" t="s">
        <v>3490</v>
      </c>
      <c r="M547" s="60" t="s">
        <v>4866</v>
      </c>
      <c r="N547" s="60" t="s">
        <v>4797</v>
      </c>
      <c r="O547" s="60" t="s">
        <v>4798</v>
      </c>
      <c r="P547" s="60">
        <v>14</v>
      </c>
      <c r="Q547" s="63">
        <v>461</v>
      </c>
      <c r="R547" s="60" t="s">
        <v>5084</v>
      </c>
      <c r="S547" s="60" t="s">
        <v>4869</v>
      </c>
      <c r="T547" t="s">
        <v>2080</v>
      </c>
      <c r="U547">
        <v>60</v>
      </c>
      <c r="V547" s="49">
        <v>587.99</v>
      </c>
      <c r="W547" t="s">
        <v>2081</v>
      </c>
      <c r="X547">
        <v>8</v>
      </c>
      <c r="Y547">
        <v>256</v>
      </c>
      <c r="Z547">
        <v>11</v>
      </c>
      <c r="AA547" t="s">
        <v>3431</v>
      </c>
      <c r="AB547" s="30" t="s">
        <v>5085</v>
      </c>
      <c r="AC547" s="30" t="s">
        <v>5086</v>
      </c>
      <c r="AD547" s="30" t="s">
        <v>3620</v>
      </c>
      <c r="AE547" s="30" t="s">
        <v>2085</v>
      </c>
      <c r="AF547" s="52" t="s">
        <v>2024</v>
      </c>
      <c r="AG547" s="30" t="s">
        <v>3435</v>
      </c>
      <c r="AH547" s="31">
        <v>587.99</v>
      </c>
      <c r="AI547" s="30" t="s">
        <v>2087</v>
      </c>
      <c r="AJ547" s="30" t="s">
        <v>2076</v>
      </c>
      <c r="AK547" s="30" t="s">
        <v>2076</v>
      </c>
      <c r="AL547" s="30" t="s">
        <v>2076</v>
      </c>
      <c r="AM547" s="30" t="s">
        <v>2076</v>
      </c>
      <c r="AN547" s="30" t="s">
        <v>2092</v>
      </c>
      <c r="AO547" s="30">
        <v>120</v>
      </c>
      <c r="AP547" s="30" t="s">
        <v>4846</v>
      </c>
      <c r="AQ547" s="30" t="s">
        <v>4847</v>
      </c>
      <c r="AR547" s="30" t="s">
        <v>4805</v>
      </c>
      <c r="AS547" s="30" t="s">
        <v>2076</v>
      </c>
      <c r="AT547" s="30" t="s">
        <v>2076</v>
      </c>
      <c r="AU547" s="30">
        <f>COUNTIF(Offers!$B$14:$B$2024,A547)</f>
        <v>2</v>
      </c>
      <c r="AV547" s="31">
        <f>_xlfn.MINIFS(Offers!$Q$14:$Q$2024,Offers!$B$14:$B$2024,A547)</f>
        <v>448.99</v>
      </c>
      <c r="AW547" s="30">
        <f>COUNTIFS(Offers!$B$14:$B$2024,A547,Offers!$L$14:$L$2024,"&lt;&gt;New")</f>
        <v>1</v>
      </c>
    </row>
    <row r="548" spans="1:49" ht="15.75" customHeight="1" x14ac:dyDescent="0.35">
      <c r="A548" s="60" t="s">
        <v>5087</v>
      </c>
      <c r="B548" s="60" t="s">
        <v>750</v>
      </c>
      <c r="C548" s="60" t="s">
        <v>8</v>
      </c>
      <c r="D548" s="60" t="s">
        <v>4790</v>
      </c>
      <c r="E548" s="61" t="s">
        <v>758</v>
      </c>
      <c r="F548" s="62">
        <v>851.99</v>
      </c>
      <c r="G548" s="60" t="s">
        <v>5088</v>
      </c>
      <c r="H548" s="60" t="s">
        <v>53</v>
      </c>
      <c r="I548" s="60" t="s">
        <v>4865</v>
      </c>
      <c r="J548" s="60" t="s">
        <v>4878</v>
      </c>
      <c r="K548" s="60" t="s">
        <v>4879</v>
      </c>
      <c r="L548" s="60" t="s">
        <v>3490</v>
      </c>
      <c r="M548" s="60" t="s">
        <v>4866</v>
      </c>
      <c r="N548" s="60" t="s">
        <v>5019</v>
      </c>
      <c r="O548" s="60" t="s">
        <v>4798</v>
      </c>
      <c r="P548" s="60">
        <v>11</v>
      </c>
      <c r="Q548" s="63">
        <v>505</v>
      </c>
      <c r="R548" s="60" t="s">
        <v>5089</v>
      </c>
      <c r="S548" s="60" t="s">
        <v>4975</v>
      </c>
      <c r="T548" t="s">
        <v>2080</v>
      </c>
      <c r="U548">
        <v>60</v>
      </c>
      <c r="V548" s="49">
        <v>944.99</v>
      </c>
      <c r="W548" t="s">
        <v>2415</v>
      </c>
      <c r="X548">
        <v>8</v>
      </c>
      <c r="Y548">
        <v>256</v>
      </c>
      <c r="Z548">
        <v>11</v>
      </c>
      <c r="AA548" t="s">
        <v>3431</v>
      </c>
      <c r="AB548" s="30" t="s">
        <v>5090</v>
      </c>
      <c r="AC548" s="30" t="s">
        <v>5091</v>
      </c>
      <c r="AD548" s="30" t="s">
        <v>4053</v>
      </c>
      <c r="AE548" s="30" t="s">
        <v>2085</v>
      </c>
      <c r="AF548" s="51" t="s">
        <v>2025</v>
      </c>
      <c r="AG548" s="30" t="s">
        <v>3435</v>
      </c>
      <c r="AH548" s="31">
        <v>998.99</v>
      </c>
      <c r="AI548" s="30" t="s">
        <v>2087</v>
      </c>
      <c r="AJ548" s="30" t="s">
        <v>2076</v>
      </c>
      <c r="AK548" s="30" t="s">
        <v>2076</v>
      </c>
      <c r="AL548" s="30" t="s">
        <v>2076</v>
      </c>
      <c r="AM548" s="30" t="s">
        <v>2076</v>
      </c>
      <c r="AN548" s="30" t="s">
        <v>2092</v>
      </c>
      <c r="AO548" s="30">
        <v>120</v>
      </c>
      <c r="AP548" s="30" t="s">
        <v>4873</v>
      </c>
      <c r="AQ548" s="30" t="s">
        <v>4874</v>
      </c>
      <c r="AR548" s="30" t="s">
        <v>4822</v>
      </c>
      <c r="AS548" s="30" t="s">
        <v>2076</v>
      </c>
      <c r="AT548" s="30" t="s">
        <v>2076</v>
      </c>
      <c r="AU548" s="30">
        <f>COUNTIF(Offers!$B$14:$B$2024,A548)</f>
        <v>1</v>
      </c>
      <c r="AV548" s="31">
        <f>_xlfn.MINIFS(Offers!$Q$14:$Q$2024,Offers!$B$14:$B$2024,A548)</f>
        <v>851.99</v>
      </c>
      <c r="AW548" s="30">
        <f>COUNTIFS(Offers!$B$14:$B$2024,A548,Offers!$L$14:$L$2024,"&lt;&gt;New")</f>
        <v>0</v>
      </c>
    </row>
    <row r="549" spans="1:49" ht="15.75" customHeight="1" x14ac:dyDescent="0.35">
      <c r="A549" s="60" t="s">
        <v>5092</v>
      </c>
      <c r="B549" s="60" t="s">
        <v>750</v>
      </c>
      <c r="C549" s="60" t="s">
        <v>8</v>
      </c>
      <c r="D549" s="60" t="s">
        <v>4807</v>
      </c>
      <c r="E549" s="61" t="s">
        <v>759</v>
      </c>
      <c r="F549" s="62">
        <v>1023.99</v>
      </c>
      <c r="G549" s="60" t="s">
        <v>5093</v>
      </c>
      <c r="H549" s="60" t="s">
        <v>53</v>
      </c>
      <c r="I549" s="60" t="s">
        <v>4877</v>
      </c>
      <c r="J549" s="60" t="s">
        <v>4890</v>
      </c>
      <c r="K549" s="60" t="s">
        <v>4891</v>
      </c>
      <c r="L549" s="60" t="s">
        <v>4853</v>
      </c>
      <c r="M549" s="60" t="s">
        <v>4811</v>
      </c>
      <c r="N549" s="60" t="s">
        <v>4880</v>
      </c>
      <c r="O549" s="60" t="s">
        <v>4798</v>
      </c>
      <c r="P549" s="60">
        <v>27</v>
      </c>
      <c r="Q549" s="63">
        <v>170</v>
      </c>
      <c r="R549" s="60" t="s">
        <v>5094</v>
      </c>
      <c r="S549" s="60" t="s">
        <v>4882</v>
      </c>
      <c r="T549" t="s">
        <v>2080</v>
      </c>
      <c r="U549">
        <v>60</v>
      </c>
      <c r="V549" s="49">
        <v>1085.99</v>
      </c>
      <c r="W549" t="s">
        <v>2333</v>
      </c>
      <c r="X549">
        <v>16</v>
      </c>
      <c r="Y549">
        <v>1024</v>
      </c>
      <c r="Z549">
        <v>6.6</v>
      </c>
      <c r="AA549" t="s">
        <v>3431</v>
      </c>
      <c r="AB549" s="30" t="s">
        <v>5095</v>
      </c>
      <c r="AC549" s="30" t="s">
        <v>5096</v>
      </c>
      <c r="AD549" s="30" t="s">
        <v>3697</v>
      </c>
      <c r="AE549" s="30" t="s">
        <v>2085</v>
      </c>
      <c r="AF549" s="54" t="s">
        <v>2027</v>
      </c>
      <c r="AG549" s="30" t="s">
        <v>3435</v>
      </c>
      <c r="AH549" s="31">
        <v>1085.99</v>
      </c>
      <c r="AI549" s="30" t="s">
        <v>2087</v>
      </c>
      <c r="AJ549" s="30" t="s">
        <v>2076</v>
      </c>
      <c r="AK549" s="30" t="s">
        <v>2076</v>
      </c>
      <c r="AL549" s="30" t="s">
        <v>2076</v>
      </c>
      <c r="AM549" s="30" t="s">
        <v>2076</v>
      </c>
      <c r="AN549" s="30" t="s">
        <v>4860</v>
      </c>
      <c r="AO549" s="30">
        <v>120</v>
      </c>
      <c r="AP549" s="30" t="s">
        <v>4911</v>
      </c>
      <c r="AQ549" s="30" t="s">
        <v>4912</v>
      </c>
      <c r="AR549" s="30" t="s">
        <v>4913</v>
      </c>
      <c r="AS549" s="30" t="s">
        <v>2076</v>
      </c>
      <c r="AT549" s="30" t="s">
        <v>2076</v>
      </c>
      <c r="AU549" s="30">
        <f>COUNTIF(Offers!$B$14:$B$2024,A549)</f>
        <v>1</v>
      </c>
      <c r="AV549" s="31">
        <f>_xlfn.MINIFS(Offers!$Q$14:$Q$2024,Offers!$B$14:$B$2024,A549)</f>
        <v>1023.99</v>
      </c>
      <c r="AW549" s="30">
        <f>COUNTIFS(Offers!$B$14:$B$2024,A549,Offers!$L$14:$L$2024,"&lt;&gt;New")</f>
        <v>0</v>
      </c>
    </row>
    <row r="550" spans="1:49" ht="15.75" customHeight="1" x14ac:dyDescent="0.35">
      <c r="A550" s="60" t="s">
        <v>5097</v>
      </c>
      <c r="B550" s="60" t="s">
        <v>750</v>
      </c>
      <c r="C550" s="60" t="s">
        <v>8</v>
      </c>
      <c r="D550" s="60" t="s">
        <v>4807</v>
      </c>
      <c r="E550" s="61" t="s">
        <v>760</v>
      </c>
      <c r="F550" s="62">
        <v>1152.99</v>
      </c>
      <c r="G550" s="60" t="s">
        <v>5098</v>
      </c>
      <c r="H550" s="60" t="s">
        <v>53</v>
      </c>
      <c r="I550" s="60" t="s">
        <v>4877</v>
      </c>
      <c r="J550" s="60" t="s">
        <v>4890</v>
      </c>
      <c r="K550" s="60" t="s">
        <v>4891</v>
      </c>
      <c r="L550" s="60" t="s">
        <v>4904</v>
      </c>
      <c r="M550" s="60" t="s">
        <v>4905</v>
      </c>
      <c r="N550" s="60" t="s">
        <v>4880</v>
      </c>
      <c r="O550" s="60" t="s">
        <v>4798</v>
      </c>
      <c r="P550" s="60">
        <v>30</v>
      </c>
      <c r="Q550" s="63">
        <v>219</v>
      </c>
      <c r="R550" s="60" t="s">
        <v>5099</v>
      </c>
      <c r="S550" s="60" t="s">
        <v>4907</v>
      </c>
      <c r="T550" t="s">
        <v>2080</v>
      </c>
      <c r="U550">
        <v>60</v>
      </c>
      <c r="V550" s="49">
        <v>1246.99</v>
      </c>
      <c r="W550" t="s">
        <v>3035</v>
      </c>
      <c r="X550">
        <v>16</v>
      </c>
      <c r="Y550">
        <v>512</v>
      </c>
      <c r="Z550">
        <v>6.9</v>
      </c>
      <c r="AA550" t="s">
        <v>3431</v>
      </c>
      <c r="AB550" s="30" t="s">
        <v>5100</v>
      </c>
      <c r="AC550" s="30" t="s">
        <v>5101</v>
      </c>
      <c r="AD550" s="30" t="s">
        <v>3854</v>
      </c>
      <c r="AE550" s="30" t="s">
        <v>2105</v>
      </c>
      <c r="AF550" s="54" t="s">
        <v>2027</v>
      </c>
      <c r="AG550" s="30" t="s">
        <v>3435</v>
      </c>
      <c r="AH550" s="31">
        <v>1297.99</v>
      </c>
      <c r="AI550" s="30" t="s">
        <v>2087</v>
      </c>
      <c r="AJ550" s="30" t="s">
        <v>2076</v>
      </c>
      <c r="AK550" s="30" t="s">
        <v>2076</v>
      </c>
      <c r="AL550" s="30" t="s">
        <v>2076</v>
      </c>
      <c r="AM550" s="30" t="s">
        <v>2076</v>
      </c>
      <c r="AN550" s="30" t="s">
        <v>4860</v>
      </c>
      <c r="AO550" s="30">
        <v>120</v>
      </c>
      <c r="AP550" s="30" t="s">
        <v>4911</v>
      </c>
      <c r="AQ550" s="30" t="s">
        <v>4912</v>
      </c>
      <c r="AR550" s="30" t="s">
        <v>4913</v>
      </c>
      <c r="AS550" s="30" t="s">
        <v>2076</v>
      </c>
      <c r="AT550" s="30" t="s">
        <v>2076</v>
      </c>
      <c r="AU550" s="30">
        <f>COUNTIF(Offers!$B$14:$B$2024,A550)</f>
        <v>2</v>
      </c>
      <c r="AV550" s="31">
        <f>_xlfn.MINIFS(Offers!$Q$14:$Q$2024,Offers!$B$14:$B$2024,A550)</f>
        <v>977.99</v>
      </c>
      <c r="AW550" s="30">
        <f>COUNTIFS(Offers!$B$14:$B$2024,A550,Offers!$L$14:$L$2024,"&lt;&gt;New")</f>
        <v>1</v>
      </c>
    </row>
    <row r="551" spans="1:49" ht="15.75" customHeight="1" x14ac:dyDescent="0.35">
      <c r="A551" s="60" t="s">
        <v>5102</v>
      </c>
      <c r="B551" s="60" t="s">
        <v>750</v>
      </c>
      <c r="C551" s="60" t="s">
        <v>8</v>
      </c>
      <c r="D551" s="60" t="s">
        <v>4790</v>
      </c>
      <c r="E551" s="61" t="s">
        <v>761</v>
      </c>
      <c r="F551" s="62">
        <v>1619.99</v>
      </c>
      <c r="G551" s="60" t="s">
        <v>5103</v>
      </c>
      <c r="H551" s="60" t="s">
        <v>53</v>
      </c>
      <c r="I551" s="60" t="s">
        <v>4865</v>
      </c>
      <c r="J551" s="60" t="s">
        <v>4902</v>
      </c>
      <c r="K551" s="60" t="s">
        <v>4903</v>
      </c>
      <c r="L551" s="60" t="s">
        <v>4916</v>
      </c>
      <c r="M551" s="60" t="s">
        <v>4917</v>
      </c>
      <c r="N551" s="60" t="s">
        <v>4918</v>
      </c>
      <c r="O551" s="60" t="s">
        <v>4798</v>
      </c>
      <c r="P551" s="60">
        <v>10</v>
      </c>
      <c r="Q551" s="63">
        <v>580</v>
      </c>
      <c r="R551" s="60" t="s">
        <v>5104</v>
      </c>
      <c r="S551" s="60" t="s">
        <v>4920</v>
      </c>
      <c r="T551" t="s">
        <v>2080</v>
      </c>
      <c r="U551">
        <v>60</v>
      </c>
      <c r="V551" s="49">
        <v>1830.99</v>
      </c>
      <c r="W551" t="s">
        <v>2450</v>
      </c>
      <c r="X551">
        <v>12</v>
      </c>
      <c r="Y551">
        <v>512</v>
      </c>
      <c r="Z551">
        <v>13</v>
      </c>
      <c r="AA551" t="s">
        <v>3431</v>
      </c>
      <c r="AB551" s="30" t="s">
        <v>5105</v>
      </c>
      <c r="AC551" s="30" t="s">
        <v>5106</v>
      </c>
      <c r="AD551" s="30" t="s">
        <v>5107</v>
      </c>
      <c r="AE551" s="30" t="s">
        <v>2105</v>
      </c>
      <c r="AF551" s="54" t="s">
        <v>2027</v>
      </c>
      <c r="AG551" s="30" t="s">
        <v>3435</v>
      </c>
      <c r="AH551" s="31">
        <v>1909.99</v>
      </c>
      <c r="AI551" s="30" t="s">
        <v>2087</v>
      </c>
      <c r="AJ551" s="30" t="s">
        <v>2076</v>
      </c>
      <c r="AK551" s="30" t="s">
        <v>2076</v>
      </c>
      <c r="AL551" s="30" t="s">
        <v>2076</v>
      </c>
      <c r="AM551" s="30" t="s">
        <v>2076</v>
      </c>
      <c r="AN551" s="30" t="s">
        <v>2092</v>
      </c>
      <c r="AO551" s="30">
        <v>144</v>
      </c>
      <c r="AP551" s="30" t="s">
        <v>4922</v>
      </c>
      <c r="AQ551" s="30" t="s">
        <v>4862</v>
      </c>
      <c r="AR551" s="30" t="s">
        <v>4805</v>
      </c>
      <c r="AS551" s="30" t="s">
        <v>2076</v>
      </c>
      <c r="AT551" s="30" t="s">
        <v>2076</v>
      </c>
      <c r="AU551" s="30">
        <f>COUNTIF(Offers!$B$14:$B$2024,A551)</f>
        <v>2</v>
      </c>
      <c r="AV551" s="31">
        <f>_xlfn.MINIFS(Offers!$Q$14:$Q$2024,Offers!$B$14:$B$2024,A551)</f>
        <v>1313.99</v>
      </c>
      <c r="AW551" s="30">
        <f>COUNTIFS(Offers!$B$14:$B$2024,A551,Offers!$L$14:$L$2024,"&lt;&gt;New")</f>
        <v>1</v>
      </c>
    </row>
    <row r="552" spans="1:49" ht="15.75" customHeight="1" x14ac:dyDescent="0.35">
      <c r="A552" s="60" t="s">
        <v>5108</v>
      </c>
      <c r="B552" s="60" t="s">
        <v>750</v>
      </c>
      <c r="C552" s="60" t="s">
        <v>8</v>
      </c>
      <c r="D552" s="60" t="s">
        <v>4807</v>
      </c>
      <c r="E552" s="61" t="s">
        <v>762</v>
      </c>
      <c r="F552" s="62">
        <v>2180.9899999999998</v>
      </c>
      <c r="G552" s="60" t="s">
        <v>5109</v>
      </c>
      <c r="H552" s="60" t="s">
        <v>1345</v>
      </c>
      <c r="I552" s="60" t="s">
        <v>4889</v>
      </c>
      <c r="J552" s="60" t="s">
        <v>4902</v>
      </c>
      <c r="K552" s="60" t="s">
        <v>4903</v>
      </c>
      <c r="L552" s="60" t="s">
        <v>4987</v>
      </c>
      <c r="M552" s="60" t="s">
        <v>4988</v>
      </c>
      <c r="N552" s="60" t="s">
        <v>4880</v>
      </c>
      <c r="O552" s="60" t="s">
        <v>4798</v>
      </c>
      <c r="P552" s="60">
        <v>20</v>
      </c>
      <c r="Q552" s="63">
        <v>267</v>
      </c>
      <c r="R552" s="60" t="s">
        <v>5110</v>
      </c>
      <c r="S552" s="60" t="s">
        <v>4990</v>
      </c>
      <c r="T552" t="s">
        <v>2080</v>
      </c>
      <c r="U552">
        <v>60</v>
      </c>
      <c r="V552" s="49">
        <v>2381.9899999999998</v>
      </c>
      <c r="W552" t="s">
        <v>2741</v>
      </c>
      <c r="X552">
        <v>16</v>
      </c>
      <c r="Y552">
        <v>512</v>
      </c>
      <c r="Z552">
        <v>7.6</v>
      </c>
      <c r="AA552" t="s">
        <v>3431</v>
      </c>
      <c r="AB552" s="30" t="s">
        <v>5111</v>
      </c>
      <c r="AC552" s="30" t="s">
        <v>5112</v>
      </c>
      <c r="AD552" s="30" t="s">
        <v>3793</v>
      </c>
      <c r="AE552" s="30" t="s">
        <v>2105</v>
      </c>
      <c r="AF552" s="54" t="s">
        <v>2027</v>
      </c>
      <c r="AG552" s="30" t="s">
        <v>3435</v>
      </c>
      <c r="AH552" s="31">
        <v>2381.9899999999998</v>
      </c>
      <c r="AI552" s="30" t="s">
        <v>2087</v>
      </c>
      <c r="AJ552" s="30" t="s">
        <v>2076</v>
      </c>
      <c r="AK552" s="30" t="s">
        <v>2076</v>
      </c>
      <c r="AL552" s="30" t="s">
        <v>2076</v>
      </c>
      <c r="AM552" s="30" t="s">
        <v>2076</v>
      </c>
      <c r="AN552" s="30" t="s">
        <v>4898</v>
      </c>
      <c r="AO552" s="30">
        <v>120</v>
      </c>
      <c r="AP552" s="30" t="s">
        <v>4911</v>
      </c>
      <c r="AQ552" s="30" t="s">
        <v>4992</v>
      </c>
      <c r="AR552" s="30" t="s">
        <v>4913</v>
      </c>
      <c r="AS552" s="30" t="s">
        <v>2076</v>
      </c>
      <c r="AT552" s="30" t="s">
        <v>2076</v>
      </c>
      <c r="AU552" s="30">
        <f>COUNTIF(Offers!$B$14:$B$2024,A552)</f>
        <v>3</v>
      </c>
      <c r="AV552" s="31">
        <f>_xlfn.MINIFS(Offers!$Q$14:$Q$2024,Offers!$B$14:$B$2024,A552)</f>
        <v>1797.99</v>
      </c>
      <c r="AW552" s="30">
        <f>COUNTIFS(Offers!$B$14:$B$2024,A552,Offers!$L$14:$L$2024,"&lt;&gt;New")</f>
        <v>2</v>
      </c>
    </row>
    <row r="553" spans="1:49" ht="15.75" customHeight="1" x14ac:dyDescent="0.35">
      <c r="A553" s="60" t="s">
        <v>5113</v>
      </c>
      <c r="B553" s="60" t="s">
        <v>763</v>
      </c>
      <c r="C553" s="60" t="s">
        <v>8</v>
      </c>
      <c r="D553" s="60" t="s">
        <v>4790</v>
      </c>
      <c r="E553" s="61" t="s">
        <v>766</v>
      </c>
      <c r="F553" s="62">
        <v>272.99</v>
      </c>
      <c r="G553" s="60" t="s">
        <v>5114</v>
      </c>
      <c r="H553" s="60" t="s">
        <v>53</v>
      </c>
      <c r="I553" s="60" t="s">
        <v>4792</v>
      </c>
      <c r="J553" s="60" t="s">
        <v>4826</v>
      </c>
      <c r="K553" s="60" t="s">
        <v>4827</v>
      </c>
      <c r="L553" s="60" t="s">
        <v>4828</v>
      </c>
      <c r="M553" s="60" t="s">
        <v>4829</v>
      </c>
      <c r="N553" s="60" t="s">
        <v>4797</v>
      </c>
      <c r="O553" s="60" t="s">
        <v>4830</v>
      </c>
      <c r="P553" s="60">
        <v>143</v>
      </c>
      <c r="Q553" s="63">
        <v>429</v>
      </c>
      <c r="R553" s="60" t="s">
        <v>5115</v>
      </c>
      <c r="S553" s="60" t="s">
        <v>4832</v>
      </c>
      <c r="T553" t="s">
        <v>2080</v>
      </c>
      <c r="U553">
        <v>30</v>
      </c>
      <c r="V553" s="49">
        <v>286.99</v>
      </c>
      <c r="W553" t="s">
        <v>3035</v>
      </c>
      <c r="X553">
        <v>4</v>
      </c>
      <c r="Y553">
        <v>64</v>
      </c>
      <c r="Z553">
        <v>10.3</v>
      </c>
      <c r="AA553" t="s">
        <v>3431</v>
      </c>
      <c r="AB553" s="30" t="s">
        <v>5116</v>
      </c>
      <c r="AC553" s="30" t="s">
        <v>5117</v>
      </c>
      <c r="AD553" s="30" t="s">
        <v>5118</v>
      </c>
      <c r="AE553" s="30" t="s">
        <v>2105</v>
      </c>
      <c r="AF553" s="55" t="s">
        <v>2023</v>
      </c>
      <c r="AG553" s="30" t="s">
        <v>2086</v>
      </c>
      <c r="AH553" s="31">
        <v>302.99</v>
      </c>
      <c r="AI553" s="30" t="s">
        <v>2087</v>
      </c>
      <c r="AJ553" s="30" t="s">
        <v>2076</v>
      </c>
      <c r="AK553" s="30" t="s">
        <v>2076</v>
      </c>
      <c r="AL553" s="30" t="s">
        <v>2076</v>
      </c>
      <c r="AM553" s="30" t="s">
        <v>2076</v>
      </c>
      <c r="AN553" s="30" t="s">
        <v>2092</v>
      </c>
      <c r="AO553" s="30" t="s">
        <v>2076</v>
      </c>
      <c r="AP553" s="30" t="s">
        <v>2088</v>
      </c>
      <c r="AQ553" s="30" t="s">
        <v>4835</v>
      </c>
      <c r="AR553" s="30" t="s">
        <v>4805</v>
      </c>
      <c r="AS553" s="30" t="s">
        <v>2076</v>
      </c>
      <c r="AT553" s="30" t="s">
        <v>2076</v>
      </c>
      <c r="AU553" s="30">
        <f>COUNTIF(Offers!$B$14:$B$2024,A553)</f>
        <v>1</v>
      </c>
      <c r="AV553" s="31">
        <f>_xlfn.MINIFS(Offers!$Q$14:$Q$2024,Offers!$B$14:$B$2024,A553)</f>
        <v>272.99</v>
      </c>
      <c r="AW553" s="30">
        <f>COUNTIFS(Offers!$B$14:$B$2024,A553,Offers!$L$14:$L$2024,"&lt;&gt;New")</f>
        <v>0</v>
      </c>
    </row>
    <row r="554" spans="1:49" ht="15.75" customHeight="1" x14ac:dyDescent="0.35">
      <c r="A554" s="60" t="s">
        <v>5119</v>
      </c>
      <c r="B554" s="60" t="s">
        <v>763</v>
      </c>
      <c r="C554" s="60" t="s">
        <v>8</v>
      </c>
      <c r="D554" s="60" t="s">
        <v>4807</v>
      </c>
      <c r="E554" s="61" t="s">
        <v>767</v>
      </c>
      <c r="F554" s="62">
        <v>295.99</v>
      </c>
      <c r="G554" s="60" t="s">
        <v>5120</v>
      </c>
      <c r="H554" s="60" t="s">
        <v>53</v>
      </c>
      <c r="I554" s="60" t="s">
        <v>4809</v>
      </c>
      <c r="J554" s="60" t="s">
        <v>4793</v>
      </c>
      <c r="K554" s="60" t="s">
        <v>4794</v>
      </c>
      <c r="L554" s="60" t="s">
        <v>4810</v>
      </c>
      <c r="M554" s="60" t="s">
        <v>4811</v>
      </c>
      <c r="N554" s="60" t="s">
        <v>4812</v>
      </c>
      <c r="O554" s="60" t="s">
        <v>4813</v>
      </c>
      <c r="P554" s="60">
        <v>25</v>
      </c>
      <c r="Q554" s="63">
        <v>186</v>
      </c>
      <c r="R554" s="60" t="s">
        <v>5121</v>
      </c>
      <c r="S554" s="60" t="s">
        <v>4815</v>
      </c>
      <c r="T554" t="s">
        <v>2116</v>
      </c>
      <c r="U554">
        <v>30</v>
      </c>
      <c r="V554" s="49">
        <v>309.99</v>
      </c>
      <c r="W554" t="s">
        <v>2609</v>
      </c>
      <c r="X554">
        <v>4</v>
      </c>
      <c r="Y554">
        <v>128</v>
      </c>
      <c r="Z554">
        <v>6.6</v>
      </c>
      <c r="AA554" t="s">
        <v>3431</v>
      </c>
      <c r="AB554" s="30" t="s">
        <v>5122</v>
      </c>
      <c r="AC554" s="30" t="s">
        <v>5123</v>
      </c>
      <c r="AD554" s="30" t="s">
        <v>5014</v>
      </c>
      <c r="AE554" s="30" t="s">
        <v>2085</v>
      </c>
      <c r="AF554" s="55" t="s">
        <v>2023</v>
      </c>
      <c r="AG554" s="30" t="s">
        <v>3435</v>
      </c>
      <c r="AH554" s="31">
        <v>323.99</v>
      </c>
      <c r="AI554" s="30" t="s">
        <v>2087</v>
      </c>
      <c r="AJ554" s="30" t="s">
        <v>2076</v>
      </c>
      <c r="AK554" s="30" t="s">
        <v>2076</v>
      </c>
      <c r="AL554" s="30" t="s">
        <v>2076</v>
      </c>
      <c r="AM554" s="30" t="s">
        <v>2076</v>
      </c>
      <c r="AN554" s="30" t="s">
        <v>4819</v>
      </c>
      <c r="AO554" s="30">
        <v>90</v>
      </c>
      <c r="AP554" s="30" t="s">
        <v>4820</v>
      </c>
      <c r="AQ554" s="30" t="s">
        <v>4821</v>
      </c>
      <c r="AR554" s="30" t="s">
        <v>4822</v>
      </c>
      <c r="AS554" s="30" t="s">
        <v>2076</v>
      </c>
      <c r="AT554" s="30" t="s">
        <v>2076</v>
      </c>
      <c r="AU554" s="30">
        <f>COUNTIF(Offers!$B$14:$B$2024,A554)</f>
        <v>1</v>
      </c>
      <c r="AV554" s="31">
        <f>_xlfn.MINIFS(Offers!$Q$14:$Q$2024,Offers!$B$14:$B$2024,A554)</f>
        <v>295.99</v>
      </c>
      <c r="AW554" s="30">
        <f>COUNTIFS(Offers!$B$14:$B$2024,A554,Offers!$L$14:$L$2024,"&lt;&gt;New")</f>
        <v>0</v>
      </c>
    </row>
    <row r="555" spans="1:49" ht="15.75" customHeight="1" x14ac:dyDescent="0.35">
      <c r="A555" s="60" t="s">
        <v>5124</v>
      </c>
      <c r="B555" s="60" t="s">
        <v>763</v>
      </c>
      <c r="C555" s="60" t="s">
        <v>8</v>
      </c>
      <c r="D555" s="60" t="s">
        <v>4807</v>
      </c>
      <c r="E555" s="61" t="s">
        <v>768</v>
      </c>
      <c r="F555" s="62">
        <v>309.99</v>
      </c>
      <c r="G555" s="60" t="s">
        <v>5125</v>
      </c>
      <c r="H555" s="60" t="s">
        <v>1345</v>
      </c>
      <c r="I555" s="60" t="s">
        <v>4960</v>
      </c>
      <c r="J555" s="60" t="s">
        <v>4793</v>
      </c>
      <c r="K555" s="60" t="s">
        <v>4794</v>
      </c>
      <c r="L555" s="60" t="s">
        <v>4961</v>
      </c>
      <c r="M555" s="60" t="s">
        <v>4811</v>
      </c>
      <c r="N555" s="60" t="s">
        <v>4812</v>
      </c>
      <c r="O555" s="60" t="s">
        <v>4813</v>
      </c>
      <c r="P555" s="60">
        <v>44</v>
      </c>
      <c r="Q555" s="63">
        <v>288</v>
      </c>
      <c r="R555" s="60" t="s">
        <v>5126</v>
      </c>
      <c r="S555" s="60" t="s">
        <v>4963</v>
      </c>
      <c r="T555" t="s">
        <v>2100</v>
      </c>
      <c r="U555">
        <v>30</v>
      </c>
      <c r="V555" s="49">
        <v>340.99</v>
      </c>
      <c r="W555" t="s">
        <v>2131</v>
      </c>
      <c r="X555">
        <v>6</v>
      </c>
      <c r="Y555">
        <v>128</v>
      </c>
      <c r="Z555">
        <v>6.5</v>
      </c>
      <c r="AA555" t="s">
        <v>3431</v>
      </c>
      <c r="AB555" s="30" t="s">
        <v>5127</v>
      </c>
      <c r="AC555" s="30" t="s">
        <v>5128</v>
      </c>
      <c r="AD555" s="30" t="s">
        <v>5129</v>
      </c>
      <c r="AE555" s="30" t="s">
        <v>2085</v>
      </c>
      <c r="AF555" s="55" t="s">
        <v>2023</v>
      </c>
      <c r="AG555" s="30" t="s">
        <v>3435</v>
      </c>
      <c r="AH555" s="31">
        <v>344.99</v>
      </c>
      <c r="AI555" s="30" t="s">
        <v>2087</v>
      </c>
      <c r="AJ555" s="30" t="s">
        <v>2076</v>
      </c>
      <c r="AK555" s="30" t="s">
        <v>2076</v>
      </c>
      <c r="AL555" s="30" t="s">
        <v>2076</v>
      </c>
      <c r="AM555" s="30" t="s">
        <v>2076</v>
      </c>
      <c r="AN555" s="30" t="s">
        <v>4966</v>
      </c>
      <c r="AO555" s="30">
        <v>120</v>
      </c>
      <c r="AP555" s="30" t="s">
        <v>4820</v>
      </c>
      <c r="AQ555" s="30" t="s">
        <v>4821</v>
      </c>
      <c r="AR555" s="30" t="s">
        <v>4822</v>
      </c>
      <c r="AS555" s="30" t="s">
        <v>2076</v>
      </c>
      <c r="AT555" s="30" t="s">
        <v>2076</v>
      </c>
      <c r="AU555" s="30">
        <f>COUNTIF(Offers!$B$14:$B$2024,A555)</f>
        <v>1</v>
      </c>
      <c r="AV555" s="31">
        <f>_xlfn.MINIFS(Offers!$Q$14:$Q$2024,Offers!$B$14:$B$2024,A555)</f>
        <v>309.99</v>
      </c>
      <c r="AW555" s="30">
        <f>COUNTIFS(Offers!$B$14:$B$2024,A555,Offers!$L$14:$L$2024,"&lt;&gt;New")</f>
        <v>0</v>
      </c>
    </row>
    <row r="556" spans="1:49" ht="15.75" customHeight="1" x14ac:dyDescent="0.35">
      <c r="A556" s="60" t="s">
        <v>5130</v>
      </c>
      <c r="B556" s="60" t="s">
        <v>763</v>
      </c>
      <c r="C556" s="60" t="s">
        <v>8</v>
      </c>
      <c r="D556" s="60" t="s">
        <v>4790</v>
      </c>
      <c r="E556" s="61" t="s">
        <v>769</v>
      </c>
      <c r="F556" s="62">
        <v>455.99</v>
      </c>
      <c r="G556" s="60" t="s">
        <v>5131</v>
      </c>
      <c r="H556" s="60" t="s">
        <v>53</v>
      </c>
      <c r="I556" s="60" t="s">
        <v>5017</v>
      </c>
      <c r="J556" s="60" t="s">
        <v>5072</v>
      </c>
      <c r="K556" s="60" t="s">
        <v>5073</v>
      </c>
      <c r="L556" s="60" t="s">
        <v>4810</v>
      </c>
      <c r="M556" s="60" t="s">
        <v>5018</v>
      </c>
      <c r="N556" s="60" t="s">
        <v>4797</v>
      </c>
      <c r="O556" s="60" t="s">
        <v>4798</v>
      </c>
      <c r="P556" s="60">
        <v>10</v>
      </c>
      <c r="Q556" s="63">
        <v>513</v>
      </c>
      <c r="R556" s="60" t="s">
        <v>5132</v>
      </c>
      <c r="S556" s="60" t="s">
        <v>4869</v>
      </c>
      <c r="T556" t="s">
        <v>2080</v>
      </c>
      <c r="U556">
        <v>30</v>
      </c>
      <c r="V556" s="49">
        <v>483.99</v>
      </c>
      <c r="W556" t="s">
        <v>2655</v>
      </c>
      <c r="X556">
        <v>8</v>
      </c>
      <c r="Y556">
        <v>256</v>
      </c>
      <c r="Z556">
        <v>11</v>
      </c>
      <c r="AA556" t="s">
        <v>3431</v>
      </c>
      <c r="AB556" s="30" t="s">
        <v>5133</v>
      </c>
      <c r="AC556" s="30" t="s">
        <v>5134</v>
      </c>
      <c r="AD556" s="30" t="s">
        <v>4053</v>
      </c>
      <c r="AE556" s="30" t="s">
        <v>2085</v>
      </c>
      <c r="AF556" s="52" t="s">
        <v>2024</v>
      </c>
      <c r="AG556" s="30" t="s">
        <v>3435</v>
      </c>
      <c r="AH556" s="31">
        <v>507.99</v>
      </c>
      <c r="AI556" s="30" t="s">
        <v>2087</v>
      </c>
      <c r="AJ556" s="30" t="s">
        <v>2076</v>
      </c>
      <c r="AK556" s="30" t="s">
        <v>2076</v>
      </c>
      <c r="AL556" s="30" t="s">
        <v>2076</v>
      </c>
      <c r="AM556" s="30" t="s">
        <v>2076</v>
      </c>
      <c r="AN556" s="30" t="s">
        <v>2092</v>
      </c>
      <c r="AO556" s="30">
        <v>90</v>
      </c>
      <c r="AP556" s="30" t="s">
        <v>4846</v>
      </c>
      <c r="AQ556" s="30" t="s">
        <v>4847</v>
      </c>
      <c r="AR556" s="30" t="s">
        <v>4805</v>
      </c>
      <c r="AS556" s="30" t="s">
        <v>2076</v>
      </c>
      <c r="AT556" s="30" t="s">
        <v>2076</v>
      </c>
      <c r="AU556" s="30">
        <f>COUNTIF(Offers!$B$14:$B$2024,A556)</f>
        <v>1</v>
      </c>
      <c r="AV556" s="31">
        <f>_xlfn.MINIFS(Offers!$Q$14:$Q$2024,Offers!$B$14:$B$2024,A556)</f>
        <v>455.99</v>
      </c>
      <c r="AW556" s="30">
        <f>COUNTIFS(Offers!$B$14:$B$2024,A556,Offers!$L$14:$L$2024,"&lt;&gt;New")</f>
        <v>0</v>
      </c>
    </row>
    <row r="557" spans="1:49" ht="15.75" customHeight="1" x14ac:dyDescent="0.35">
      <c r="A557" s="60" t="s">
        <v>5135</v>
      </c>
      <c r="B557" s="60" t="s">
        <v>763</v>
      </c>
      <c r="C557" s="60" t="s">
        <v>8</v>
      </c>
      <c r="D557" s="60" t="s">
        <v>4807</v>
      </c>
      <c r="E557" s="61" t="s">
        <v>770</v>
      </c>
      <c r="F557" s="62">
        <v>867.99</v>
      </c>
      <c r="G557" s="60" t="s">
        <v>5136</v>
      </c>
      <c r="H557" s="60" t="s">
        <v>1345</v>
      </c>
      <c r="I557" s="60" t="s">
        <v>4850</v>
      </c>
      <c r="J557" s="60" t="s">
        <v>4878</v>
      </c>
      <c r="K557" s="60" t="s">
        <v>4879</v>
      </c>
      <c r="L557" s="60" t="s">
        <v>4853</v>
      </c>
      <c r="M557" s="60" t="s">
        <v>4854</v>
      </c>
      <c r="N557" s="60" t="s">
        <v>4880</v>
      </c>
      <c r="O557" s="60" t="s">
        <v>4798</v>
      </c>
      <c r="P557" s="60">
        <v>19</v>
      </c>
      <c r="Q557" s="63">
        <v>150</v>
      </c>
      <c r="R557" s="60" t="s">
        <v>5137</v>
      </c>
      <c r="S557" s="60" t="s">
        <v>4857</v>
      </c>
      <c r="T557" t="s">
        <v>2080</v>
      </c>
      <c r="U557">
        <v>30</v>
      </c>
      <c r="V557" s="49">
        <v>914.99</v>
      </c>
      <c r="W557" t="s">
        <v>2315</v>
      </c>
      <c r="X557">
        <v>12</v>
      </c>
      <c r="Y557">
        <v>512</v>
      </c>
      <c r="Z557">
        <v>6</v>
      </c>
      <c r="AA557" t="s">
        <v>3431</v>
      </c>
      <c r="AB557" s="30" t="s">
        <v>5138</v>
      </c>
      <c r="AC557" s="30" t="s">
        <v>5139</v>
      </c>
      <c r="AD557" s="30" t="s">
        <v>5140</v>
      </c>
      <c r="AE557" s="30" t="s">
        <v>2085</v>
      </c>
      <c r="AF557" s="53" t="s">
        <v>2026</v>
      </c>
      <c r="AG557" s="30" t="s">
        <v>3435</v>
      </c>
      <c r="AH557" s="31">
        <v>966.99</v>
      </c>
      <c r="AI557" s="30" t="s">
        <v>2087</v>
      </c>
      <c r="AJ557" s="30" t="s">
        <v>2076</v>
      </c>
      <c r="AK557" s="30" t="s">
        <v>2076</v>
      </c>
      <c r="AL557" s="30" t="s">
        <v>2076</v>
      </c>
      <c r="AM557" s="30" t="s">
        <v>2076</v>
      </c>
      <c r="AN557" s="30" t="s">
        <v>4860</v>
      </c>
      <c r="AO557" s="30">
        <v>120</v>
      </c>
      <c r="AP557" s="30" t="s">
        <v>4885</v>
      </c>
      <c r="AQ557" s="30" t="s">
        <v>4899</v>
      </c>
      <c r="AR557" s="30" t="s">
        <v>4822</v>
      </c>
      <c r="AS557" s="30" t="s">
        <v>2076</v>
      </c>
      <c r="AT557" s="30" t="s">
        <v>2076</v>
      </c>
      <c r="AU557" s="30">
        <f>COUNTIF(Offers!$B$14:$B$2024,A557)</f>
        <v>1</v>
      </c>
      <c r="AV557" s="31">
        <f>_xlfn.MINIFS(Offers!$Q$14:$Q$2024,Offers!$B$14:$B$2024,A557)</f>
        <v>867.99</v>
      </c>
      <c r="AW557" s="30">
        <f>COUNTIFS(Offers!$B$14:$B$2024,A557,Offers!$L$14:$L$2024,"&lt;&gt;New")</f>
        <v>0</v>
      </c>
    </row>
    <row r="558" spans="1:49" ht="15.75" customHeight="1" x14ac:dyDescent="0.35">
      <c r="A558" s="60" t="s">
        <v>5141</v>
      </c>
      <c r="B558" s="60" t="s">
        <v>763</v>
      </c>
      <c r="C558" s="60" t="s">
        <v>8</v>
      </c>
      <c r="D558" s="60" t="s">
        <v>4790</v>
      </c>
      <c r="E558" s="61" t="s">
        <v>771</v>
      </c>
      <c r="F558" s="62">
        <v>1015.99</v>
      </c>
      <c r="G558" s="60" t="s">
        <v>5142</v>
      </c>
      <c r="H558" s="60" t="s">
        <v>1345</v>
      </c>
      <c r="I558" s="60" t="s">
        <v>4865</v>
      </c>
      <c r="J558" s="60" t="s">
        <v>4890</v>
      </c>
      <c r="K558" s="60" t="s">
        <v>4891</v>
      </c>
      <c r="L558" s="60" t="s">
        <v>3490</v>
      </c>
      <c r="M558" s="60" t="s">
        <v>4866</v>
      </c>
      <c r="N558" s="60" t="s">
        <v>4973</v>
      </c>
      <c r="O558" s="60" t="s">
        <v>4798</v>
      </c>
      <c r="P558" s="60">
        <v>10</v>
      </c>
      <c r="Q558" s="63">
        <v>512</v>
      </c>
      <c r="R558" s="60" t="s">
        <v>5143</v>
      </c>
      <c r="S558" s="60" t="s">
        <v>4975</v>
      </c>
      <c r="T558" t="s">
        <v>2080</v>
      </c>
      <c r="U558">
        <v>30</v>
      </c>
      <c r="V558" s="49">
        <v>1081.99</v>
      </c>
      <c r="W558" t="s">
        <v>2450</v>
      </c>
      <c r="X558">
        <v>12</v>
      </c>
      <c r="Y558">
        <v>256</v>
      </c>
      <c r="Z558">
        <v>11</v>
      </c>
      <c r="AA558" t="s">
        <v>3431</v>
      </c>
      <c r="AB558" s="30" t="s">
        <v>5144</v>
      </c>
      <c r="AC558" s="30" t="s">
        <v>5145</v>
      </c>
      <c r="AD558" s="30" t="s">
        <v>5146</v>
      </c>
      <c r="AE558" s="30" t="s">
        <v>2085</v>
      </c>
      <c r="AF558" s="53" t="s">
        <v>2026</v>
      </c>
      <c r="AG558" s="30" t="s">
        <v>3435</v>
      </c>
      <c r="AH558" s="31">
        <v>1137.99</v>
      </c>
      <c r="AI558" s="30" t="s">
        <v>2087</v>
      </c>
      <c r="AJ558" s="30" t="s">
        <v>2076</v>
      </c>
      <c r="AK558" s="30" t="s">
        <v>2076</v>
      </c>
      <c r="AL558" s="30" t="s">
        <v>2076</v>
      </c>
      <c r="AM558" s="30" t="s">
        <v>2076</v>
      </c>
      <c r="AN558" s="30" t="s">
        <v>2092</v>
      </c>
      <c r="AO558" s="30">
        <v>120</v>
      </c>
      <c r="AP558" s="30" t="s">
        <v>4979</v>
      </c>
      <c r="AQ558" s="30" t="s">
        <v>4862</v>
      </c>
      <c r="AR558" s="30" t="s">
        <v>4822</v>
      </c>
      <c r="AS558" s="30" t="s">
        <v>2076</v>
      </c>
      <c r="AT558" s="30" t="s">
        <v>2076</v>
      </c>
      <c r="AU558" s="30">
        <f>COUNTIF(Offers!$B$14:$B$2024,A558)</f>
        <v>2</v>
      </c>
      <c r="AV558" s="31">
        <f>_xlfn.MINIFS(Offers!$Q$14:$Q$2024,Offers!$B$14:$B$2024,A558)</f>
        <v>759.99</v>
      </c>
      <c r="AW558" s="30">
        <f>COUNTIFS(Offers!$B$14:$B$2024,A558,Offers!$L$14:$L$2024,"&lt;&gt;New")</f>
        <v>1</v>
      </c>
    </row>
    <row r="559" spans="1:49" ht="15.75" customHeight="1" x14ac:dyDescent="0.35">
      <c r="A559" s="60" t="s">
        <v>5147</v>
      </c>
      <c r="B559" s="60" t="s">
        <v>763</v>
      </c>
      <c r="C559" s="60" t="s">
        <v>8</v>
      </c>
      <c r="D559" s="60" t="s">
        <v>4807</v>
      </c>
      <c r="E559" s="61" t="s">
        <v>772</v>
      </c>
      <c r="F559" s="62">
        <v>1061.99</v>
      </c>
      <c r="G559" s="60" t="s">
        <v>5148</v>
      </c>
      <c r="H559" s="60" t="s">
        <v>53</v>
      </c>
      <c r="I559" s="60" t="s">
        <v>4877</v>
      </c>
      <c r="J559" s="60" t="s">
        <v>4890</v>
      </c>
      <c r="K559" s="60" t="s">
        <v>4891</v>
      </c>
      <c r="L559" s="60" t="s">
        <v>4904</v>
      </c>
      <c r="M559" s="60" t="s">
        <v>4905</v>
      </c>
      <c r="N559" s="60" t="s">
        <v>4880</v>
      </c>
      <c r="O559" s="60" t="s">
        <v>4798</v>
      </c>
      <c r="P559" s="60">
        <v>31</v>
      </c>
      <c r="Q559" s="63">
        <v>171</v>
      </c>
      <c r="R559" s="60" t="s">
        <v>5149</v>
      </c>
      <c r="S559" s="60" t="s">
        <v>4882</v>
      </c>
      <c r="T559" t="s">
        <v>2116</v>
      </c>
      <c r="U559">
        <v>30</v>
      </c>
      <c r="V559" s="49">
        <v>1175.99</v>
      </c>
      <c r="W559" t="s">
        <v>2356</v>
      </c>
      <c r="X559">
        <v>16</v>
      </c>
      <c r="Y559">
        <v>1024</v>
      </c>
      <c r="Z559">
        <v>6.7</v>
      </c>
      <c r="AA559" t="s">
        <v>3431</v>
      </c>
      <c r="AB559" s="30" t="s">
        <v>5144</v>
      </c>
      <c r="AC559" s="30" t="s">
        <v>5150</v>
      </c>
      <c r="AD559" s="30" t="s">
        <v>3697</v>
      </c>
      <c r="AE559" s="30" t="s">
        <v>2180</v>
      </c>
      <c r="AF559" s="54" t="s">
        <v>2027</v>
      </c>
      <c r="AG559" s="30" t="s">
        <v>3435</v>
      </c>
      <c r="AH559" s="31">
        <v>1722.99</v>
      </c>
      <c r="AI559" s="30" t="s">
        <v>4399</v>
      </c>
      <c r="AJ559" s="30" t="s">
        <v>2076</v>
      </c>
      <c r="AK559" s="30" t="s">
        <v>2076</v>
      </c>
      <c r="AL559" s="30" t="s">
        <v>2076</v>
      </c>
      <c r="AM559" s="30" t="s">
        <v>2076</v>
      </c>
      <c r="AN559" s="30" t="s">
        <v>4860</v>
      </c>
      <c r="AO559" s="30">
        <v>120</v>
      </c>
      <c r="AP559" s="30" t="s">
        <v>4911</v>
      </c>
      <c r="AQ559" s="30" t="s">
        <v>4912</v>
      </c>
      <c r="AR559" s="30" t="s">
        <v>4913</v>
      </c>
      <c r="AS559" s="30" t="s">
        <v>2076</v>
      </c>
      <c r="AT559" s="30" t="s">
        <v>2076</v>
      </c>
      <c r="AU559" s="30">
        <f>COUNTIF(Offers!$B$14:$B$2024,A559)</f>
        <v>1</v>
      </c>
      <c r="AV559" s="31">
        <f>_xlfn.MINIFS(Offers!$Q$14:$Q$2024,Offers!$B$14:$B$2024,A559)</f>
        <v>1061.99</v>
      </c>
      <c r="AW559" s="30">
        <f>COUNTIFS(Offers!$B$14:$B$2024,A559,Offers!$L$14:$L$2024,"&lt;&gt;New")</f>
        <v>0</v>
      </c>
    </row>
    <row r="560" spans="1:49" ht="15.75" customHeight="1" x14ac:dyDescent="0.35">
      <c r="A560" s="60" t="s">
        <v>5151</v>
      </c>
      <c r="B560" s="60" t="s">
        <v>763</v>
      </c>
      <c r="C560" s="60" t="s">
        <v>8</v>
      </c>
      <c r="D560" s="60" t="s">
        <v>4790</v>
      </c>
      <c r="E560" s="61" t="s">
        <v>773</v>
      </c>
      <c r="F560" s="62">
        <v>1218.99</v>
      </c>
      <c r="G560" s="60" t="s">
        <v>5152</v>
      </c>
      <c r="H560" s="60" t="s">
        <v>53</v>
      </c>
      <c r="I560" s="60" t="s">
        <v>5017</v>
      </c>
      <c r="J560" s="60" t="s">
        <v>4890</v>
      </c>
      <c r="K560" s="60" t="s">
        <v>4891</v>
      </c>
      <c r="L560" s="60" t="s">
        <v>3490</v>
      </c>
      <c r="M560" s="60" t="s">
        <v>5153</v>
      </c>
      <c r="N560" s="60" t="s">
        <v>4918</v>
      </c>
      <c r="O560" s="60" t="s">
        <v>4798</v>
      </c>
      <c r="P560" s="60">
        <v>11</v>
      </c>
      <c r="Q560" s="63">
        <v>667</v>
      </c>
      <c r="R560" s="60" t="s">
        <v>5154</v>
      </c>
      <c r="S560" s="60" t="s">
        <v>4920</v>
      </c>
      <c r="T560" t="s">
        <v>2080</v>
      </c>
      <c r="U560">
        <v>30</v>
      </c>
      <c r="V560" s="49">
        <v>1271.99</v>
      </c>
      <c r="W560" t="s">
        <v>2477</v>
      </c>
      <c r="X560">
        <v>12</v>
      </c>
      <c r="Y560">
        <v>256</v>
      </c>
      <c r="Z560">
        <v>13</v>
      </c>
      <c r="AA560" t="s">
        <v>3431</v>
      </c>
      <c r="AB560" s="30" t="s">
        <v>5155</v>
      </c>
      <c r="AC560" s="30" t="s">
        <v>5156</v>
      </c>
      <c r="AD560" s="30" t="s">
        <v>5157</v>
      </c>
      <c r="AE560" s="30" t="s">
        <v>2105</v>
      </c>
      <c r="AF560" s="53" t="s">
        <v>2026</v>
      </c>
      <c r="AG560" s="30" t="s">
        <v>3435</v>
      </c>
      <c r="AH560" s="31">
        <v>1308.99</v>
      </c>
      <c r="AI560" s="30" t="s">
        <v>2087</v>
      </c>
      <c r="AJ560" s="30" t="s">
        <v>2076</v>
      </c>
      <c r="AK560" s="30" t="s">
        <v>2076</v>
      </c>
      <c r="AL560" s="30" t="s">
        <v>2076</v>
      </c>
      <c r="AM560" s="30" t="s">
        <v>2076</v>
      </c>
      <c r="AN560" s="30" t="s">
        <v>2092</v>
      </c>
      <c r="AO560" s="30">
        <v>120</v>
      </c>
      <c r="AP560" s="30" t="s">
        <v>4979</v>
      </c>
      <c r="AQ560" s="30" t="s">
        <v>4862</v>
      </c>
      <c r="AR560" s="30" t="s">
        <v>4805</v>
      </c>
      <c r="AS560" s="30" t="s">
        <v>2076</v>
      </c>
      <c r="AT560" s="30" t="s">
        <v>2076</v>
      </c>
      <c r="AU560" s="30">
        <f>COUNTIF(Offers!$B$14:$B$2024,A560)</f>
        <v>2</v>
      </c>
      <c r="AV560" s="31">
        <f>_xlfn.MINIFS(Offers!$Q$14:$Q$2024,Offers!$B$14:$B$2024,A560)</f>
        <v>879.99</v>
      </c>
      <c r="AW560" s="30">
        <f>COUNTIFS(Offers!$B$14:$B$2024,A560,Offers!$L$14:$L$2024,"&lt;&gt;New")</f>
        <v>1</v>
      </c>
    </row>
    <row r="561" spans="1:49" ht="15.75" customHeight="1" x14ac:dyDescent="0.35">
      <c r="A561" s="60" t="s">
        <v>5158</v>
      </c>
      <c r="B561" s="60" t="s">
        <v>763</v>
      </c>
      <c r="C561" s="60" t="s">
        <v>8</v>
      </c>
      <c r="D561" s="60" t="s">
        <v>4807</v>
      </c>
      <c r="E561" s="61" t="s">
        <v>774</v>
      </c>
      <c r="F561" s="62">
        <v>1488.99</v>
      </c>
      <c r="G561" s="60" t="s">
        <v>5159</v>
      </c>
      <c r="H561" s="60" t="s">
        <v>1345</v>
      </c>
      <c r="I561" s="60" t="s">
        <v>4877</v>
      </c>
      <c r="J561" s="60" t="s">
        <v>4902</v>
      </c>
      <c r="K561" s="60" t="s">
        <v>4903</v>
      </c>
      <c r="L561" s="60" t="s">
        <v>4904</v>
      </c>
      <c r="M561" s="60" t="s">
        <v>4905</v>
      </c>
      <c r="N561" s="60" t="s">
        <v>4880</v>
      </c>
      <c r="O561" s="60" t="s">
        <v>4798</v>
      </c>
      <c r="P561" s="60">
        <v>31</v>
      </c>
      <c r="Q561" s="63">
        <v>218</v>
      </c>
      <c r="R561" s="60" t="s">
        <v>5160</v>
      </c>
      <c r="S561" s="60" t="s">
        <v>4907</v>
      </c>
      <c r="T561" t="s">
        <v>2116</v>
      </c>
      <c r="U561">
        <v>30</v>
      </c>
      <c r="V561" s="49">
        <v>1641.99</v>
      </c>
      <c r="W561" t="s">
        <v>2228</v>
      </c>
      <c r="X561">
        <v>16</v>
      </c>
      <c r="Y561">
        <v>512</v>
      </c>
      <c r="Z561">
        <v>6.9</v>
      </c>
      <c r="AA561" t="s">
        <v>3431</v>
      </c>
      <c r="AB561" s="30" t="s">
        <v>5161</v>
      </c>
      <c r="AC561" s="30" t="s">
        <v>5162</v>
      </c>
      <c r="AD561" s="30" t="s">
        <v>3953</v>
      </c>
      <c r="AE561" s="30" t="s">
        <v>2085</v>
      </c>
      <c r="AF561" s="54" t="s">
        <v>2027</v>
      </c>
      <c r="AG561" s="30" t="s">
        <v>3435</v>
      </c>
      <c r="AH561" s="31">
        <v>1641.99</v>
      </c>
      <c r="AI561" s="30" t="s">
        <v>2087</v>
      </c>
      <c r="AJ561" s="30" t="s">
        <v>2076</v>
      </c>
      <c r="AK561" s="30" t="s">
        <v>2076</v>
      </c>
      <c r="AL561" s="30" t="s">
        <v>2076</v>
      </c>
      <c r="AM561" s="30" t="s">
        <v>2076</v>
      </c>
      <c r="AN561" s="30" t="s">
        <v>4860</v>
      </c>
      <c r="AO561" s="30">
        <v>120</v>
      </c>
      <c r="AP561" s="30" t="s">
        <v>4911</v>
      </c>
      <c r="AQ561" s="30" t="s">
        <v>4912</v>
      </c>
      <c r="AR561" s="30" t="s">
        <v>4913</v>
      </c>
      <c r="AS561" s="30" t="s">
        <v>2076</v>
      </c>
      <c r="AT561" s="30" t="s">
        <v>2076</v>
      </c>
      <c r="AU561" s="30">
        <f>COUNTIF(Offers!$B$14:$B$2024,A561)</f>
        <v>1</v>
      </c>
      <c r="AV561" s="31">
        <f>_xlfn.MINIFS(Offers!$Q$14:$Q$2024,Offers!$B$14:$B$2024,A561)</f>
        <v>1488.99</v>
      </c>
      <c r="AW561" s="30">
        <f>COUNTIFS(Offers!$B$14:$B$2024,A561,Offers!$L$14:$L$2024,"&lt;&gt;New")</f>
        <v>0</v>
      </c>
    </row>
    <row r="562" spans="1:49" ht="15.75" customHeight="1" x14ac:dyDescent="0.35">
      <c r="A562" s="60" t="s">
        <v>5163</v>
      </c>
      <c r="B562" s="60" t="s">
        <v>763</v>
      </c>
      <c r="C562" s="60" t="s">
        <v>8</v>
      </c>
      <c r="D562" s="60" t="s">
        <v>4807</v>
      </c>
      <c r="E562" s="61" t="s">
        <v>775</v>
      </c>
      <c r="F562" s="62">
        <v>2198.9899999999998</v>
      </c>
      <c r="G562" s="60" t="s">
        <v>5164</v>
      </c>
      <c r="H562" s="60" t="s">
        <v>1345</v>
      </c>
      <c r="I562" s="60" t="s">
        <v>4889</v>
      </c>
      <c r="J562" s="60" t="s">
        <v>4902</v>
      </c>
      <c r="K562" s="60" t="s">
        <v>4903</v>
      </c>
      <c r="L562" s="60" t="s">
        <v>4987</v>
      </c>
      <c r="M562" s="60" t="s">
        <v>4988</v>
      </c>
      <c r="N562" s="60" t="s">
        <v>4880</v>
      </c>
      <c r="O562" s="60" t="s">
        <v>4798</v>
      </c>
      <c r="P562" s="60">
        <v>18</v>
      </c>
      <c r="Q562" s="63">
        <v>262</v>
      </c>
      <c r="R562" s="60" t="s">
        <v>5165</v>
      </c>
      <c r="S562" s="60" t="s">
        <v>4990</v>
      </c>
      <c r="T562" t="s">
        <v>2080</v>
      </c>
      <c r="U562">
        <v>30</v>
      </c>
      <c r="V562" s="49">
        <v>2389.9899999999998</v>
      </c>
      <c r="W562" t="s">
        <v>2741</v>
      </c>
      <c r="X562">
        <v>12</v>
      </c>
      <c r="Y562">
        <v>512</v>
      </c>
      <c r="Z562">
        <v>7.6</v>
      </c>
      <c r="AA562" t="s">
        <v>3431</v>
      </c>
      <c r="AB562" s="30" t="s">
        <v>5166</v>
      </c>
      <c r="AC562" s="30" t="s">
        <v>5167</v>
      </c>
      <c r="AD562" s="30" t="s">
        <v>5168</v>
      </c>
      <c r="AE562" s="30" t="s">
        <v>2105</v>
      </c>
      <c r="AF562" s="54" t="s">
        <v>2027</v>
      </c>
      <c r="AG562" s="30" t="s">
        <v>3435</v>
      </c>
      <c r="AH562" s="31">
        <v>2402.9899999999998</v>
      </c>
      <c r="AI562" s="30" t="s">
        <v>2087</v>
      </c>
      <c r="AJ562" s="30" t="s">
        <v>2076</v>
      </c>
      <c r="AK562" s="30" t="s">
        <v>2076</v>
      </c>
      <c r="AL562" s="30" t="s">
        <v>2076</v>
      </c>
      <c r="AM562" s="30" t="s">
        <v>2076</v>
      </c>
      <c r="AN562" s="30" t="s">
        <v>4898</v>
      </c>
      <c r="AO562" s="30">
        <v>120</v>
      </c>
      <c r="AP562" s="30" t="s">
        <v>4911</v>
      </c>
      <c r="AQ562" s="30" t="s">
        <v>4992</v>
      </c>
      <c r="AR562" s="30" t="s">
        <v>4913</v>
      </c>
      <c r="AS562" s="30" t="s">
        <v>2076</v>
      </c>
      <c r="AT562" s="30" t="s">
        <v>2076</v>
      </c>
      <c r="AU562" s="30">
        <f>COUNTIF(Offers!$B$14:$B$2024,A562)</f>
        <v>1</v>
      </c>
      <c r="AV562" s="31">
        <f>_xlfn.MINIFS(Offers!$Q$14:$Q$2024,Offers!$B$14:$B$2024,A562)</f>
        <v>2198.9899999999998</v>
      </c>
      <c r="AW562" s="30">
        <f>COUNTIFS(Offers!$B$14:$B$2024,A562,Offers!$L$14:$L$2024,"&lt;&gt;New")</f>
        <v>0</v>
      </c>
    </row>
    <row r="563" spans="1:49" ht="15.75" customHeight="1" x14ac:dyDescent="0.35">
      <c r="A563" s="60" t="s">
        <v>5169</v>
      </c>
      <c r="B563" s="60" t="s">
        <v>776</v>
      </c>
      <c r="C563" s="60" t="s">
        <v>8</v>
      </c>
      <c r="D563" s="60" t="s">
        <v>4790</v>
      </c>
      <c r="E563" s="61" t="s">
        <v>779</v>
      </c>
      <c r="F563" s="62">
        <v>124.99</v>
      </c>
      <c r="G563" s="60" t="s">
        <v>5170</v>
      </c>
      <c r="H563" s="60" t="s">
        <v>53</v>
      </c>
      <c r="I563" s="60" t="s">
        <v>4925</v>
      </c>
      <c r="J563" s="60" t="s">
        <v>4926</v>
      </c>
      <c r="K563" s="60" t="s">
        <v>3424</v>
      </c>
      <c r="L563" s="60" t="s">
        <v>4795</v>
      </c>
      <c r="M563" s="60" t="s">
        <v>4927</v>
      </c>
      <c r="N563" s="60" t="s">
        <v>4797</v>
      </c>
      <c r="O563" s="60" t="s">
        <v>4928</v>
      </c>
      <c r="P563" s="60">
        <v>10</v>
      </c>
      <c r="Q563" s="63">
        <v>389</v>
      </c>
      <c r="R563" s="60" t="s">
        <v>5171</v>
      </c>
      <c r="S563" s="60" t="s">
        <v>4930</v>
      </c>
      <c r="T563" t="s">
        <v>2080</v>
      </c>
      <c r="U563">
        <v>30</v>
      </c>
      <c r="V563" s="49">
        <v>138.99</v>
      </c>
      <c r="W563" t="s">
        <v>2187</v>
      </c>
      <c r="X563">
        <v>3</v>
      </c>
      <c r="Y563">
        <v>32</v>
      </c>
      <c r="Z563">
        <v>10.1</v>
      </c>
      <c r="AA563" t="s">
        <v>3431</v>
      </c>
      <c r="AB563" s="30" t="s">
        <v>5172</v>
      </c>
      <c r="AC563" s="30" t="s">
        <v>5173</v>
      </c>
      <c r="AD563" s="30" t="s">
        <v>5174</v>
      </c>
      <c r="AE563" s="30" t="s">
        <v>2105</v>
      </c>
      <c r="AF563" s="50" t="s">
        <v>2022</v>
      </c>
      <c r="AG563" s="30" t="s">
        <v>2086</v>
      </c>
      <c r="AH563" s="31">
        <v>144.99</v>
      </c>
      <c r="AI563" s="30" t="s">
        <v>2087</v>
      </c>
      <c r="AJ563" s="30" t="s">
        <v>2076</v>
      </c>
      <c r="AK563" s="30" t="s">
        <v>2076</v>
      </c>
      <c r="AL563" s="30" t="s">
        <v>2076</v>
      </c>
      <c r="AM563" s="30" t="s">
        <v>2076</v>
      </c>
      <c r="AN563" s="30" t="s">
        <v>2092</v>
      </c>
      <c r="AO563" s="30">
        <v>60</v>
      </c>
      <c r="AP563" s="30" t="s">
        <v>4934</v>
      </c>
      <c r="AQ563" s="30" t="s">
        <v>4935</v>
      </c>
      <c r="AR563" s="30" t="s">
        <v>4805</v>
      </c>
      <c r="AS563" s="30" t="s">
        <v>2076</v>
      </c>
      <c r="AT563" s="30" t="s">
        <v>2076</v>
      </c>
      <c r="AU563" s="30">
        <f>COUNTIF(Offers!$B$14:$B$2024,A563)</f>
        <v>2</v>
      </c>
      <c r="AV563" s="31">
        <f>_xlfn.MINIFS(Offers!$Q$14:$Q$2024,Offers!$B$14:$B$2024,A563)</f>
        <v>106.99</v>
      </c>
      <c r="AW563" s="30">
        <f>COUNTIFS(Offers!$B$14:$B$2024,A563,Offers!$L$14:$L$2024,"&lt;&gt;New")</f>
        <v>1</v>
      </c>
    </row>
    <row r="564" spans="1:49" ht="15.75" customHeight="1" x14ac:dyDescent="0.35">
      <c r="A564" s="60" t="s">
        <v>5175</v>
      </c>
      <c r="B564" s="60" t="s">
        <v>776</v>
      </c>
      <c r="C564" s="60" t="s">
        <v>8</v>
      </c>
      <c r="D564" s="60" t="s">
        <v>4807</v>
      </c>
      <c r="E564" s="61" t="s">
        <v>780</v>
      </c>
      <c r="F564" s="62">
        <v>193.99</v>
      </c>
      <c r="G564" s="60" t="s">
        <v>5176</v>
      </c>
      <c r="H564" s="60" t="s">
        <v>53</v>
      </c>
      <c r="I564" s="60" t="s">
        <v>4809</v>
      </c>
      <c r="J564" s="60" t="s">
        <v>4938</v>
      </c>
      <c r="K564" s="60" t="s">
        <v>4939</v>
      </c>
      <c r="L564" s="60" t="s">
        <v>4810</v>
      </c>
      <c r="M564" s="60" t="s">
        <v>4940</v>
      </c>
      <c r="N564" s="60" t="s">
        <v>4812</v>
      </c>
      <c r="O564" s="60" t="s">
        <v>4813</v>
      </c>
      <c r="P564" s="60">
        <v>26</v>
      </c>
      <c r="Q564" s="63">
        <v>191</v>
      </c>
      <c r="R564" s="60" t="s">
        <v>5177</v>
      </c>
      <c r="S564" s="60" t="s">
        <v>4815</v>
      </c>
      <c r="T564" t="s">
        <v>2080</v>
      </c>
      <c r="U564">
        <v>30</v>
      </c>
      <c r="V564" s="49">
        <v>201.99</v>
      </c>
      <c r="W564" t="s">
        <v>2176</v>
      </c>
      <c r="X564">
        <v>4</v>
      </c>
      <c r="Y564">
        <v>64</v>
      </c>
      <c r="Z564">
        <v>6.7</v>
      </c>
      <c r="AA564" t="s">
        <v>3431</v>
      </c>
      <c r="AB564" s="30" t="s">
        <v>5178</v>
      </c>
      <c r="AC564" s="30" t="s">
        <v>5179</v>
      </c>
      <c r="AD564" s="30" t="s">
        <v>5180</v>
      </c>
      <c r="AE564" s="30" t="s">
        <v>2085</v>
      </c>
      <c r="AF564" s="50" t="s">
        <v>2022</v>
      </c>
      <c r="AG564" s="30" t="s">
        <v>3435</v>
      </c>
      <c r="AH564" s="31">
        <v>207.99</v>
      </c>
      <c r="AI564" s="30" t="s">
        <v>2087</v>
      </c>
      <c r="AJ564" s="30" t="s">
        <v>2076</v>
      </c>
      <c r="AK564" s="30" t="s">
        <v>2076</v>
      </c>
      <c r="AL564" s="30" t="s">
        <v>2076</v>
      </c>
      <c r="AM564" s="30" t="s">
        <v>2076</v>
      </c>
      <c r="AN564" s="30" t="s">
        <v>4819</v>
      </c>
      <c r="AO564" s="30">
        <v>90</v>
      </c>
      <c r="AP564" s="30" t="s">
        <v>4944</v>
      </c>
      <c r="AQ564" s="30" t="s">
        <v>4804</v>
      </c>
      <c r="AR564" s="30" t="s">
        <v>4945</v>
      </c>
      <c r="AS564" s="30" t="s">
        <v>2076</v>
      </c>
      <c r="AT564" s="30" t="s">
        <v>2076</v>
      </c>
      <c r="AU564" s="30">
        <f>COUNTIF(Offers!$B$14:$B$2024,A564)</f>
        <v>1</v>
      </c>
      <c r="AV564" s="31">
        <f>_xlfn.MINIFS(Offers!$Q$14:$Q$2024,Offers!$B$14:$B$2024,A564)</f>
        <v>193.99</v>
      </c>
      <c r="AW564" s="30">
        <f>COUNTIFS(Offers!$B$14:$B$2024,A564,Offers!$L$14:$L$2024,"&lt;&gt;New")</f>
        <v>0</v>
      </c>
    </row>
    <row r="565" spans="1:49" ht="15.75" customHeight="1" x14ac:dyDescent="0.35">
      <c r="A565" s="60" t="s">
        <v>5181</v>
      </c>
      <c r="B565" s="60" t="s">
        <v>776</v>
      </c>
      <c r="C565" s="60" t="s">
        <v>8</v>
      </c>
      <c r="D565" s="60" t="s">
        <v>4790</v>
      </c>
      <c r="E565" s="61" t="s">
        <v>781</v>
      </c>
      <c r="F565" s="62">
        <v>396.99</v>
      </c>
      <c r="G565" s="60" t="s">
        <v>5182</v>
      </c>
      <c r="H565" s="60" t="s">
        <v>53</v>
      </c>
      <c r="I565" s="60" t="s">
        <v>5017</v>
      </c>
      <c r="J565" s="60" t="s">
        <v>5072</v>
      </c>
      <c r="K565" s="60" t="s">
        <v>5073</v>
      </c>
      <c r="L565" s="60" t="s">
        <v>4810</v>
      </c>
      <c r="M565" s="60" t="s">
        <v>5018</v>
      </c>
      <c r="N565" s="60" t="s">
        <v>4797</v>
      </c>
      <c r="O565" s="60" t="s">
        <v>4798</v>
      </c>
      <c r="P565" s="60">
        <v>10</v>
      </c>
      <c r="Q565" s="63">
        <v>478</v>
      </c>
      <c r="R565" s="60" t="s">
        <v>5183</v>
      </c>
      <c r="S565" s="60" t="s">
        <v>4869</v>
      </c>
      <c r="T565" t="s">
        <v>2080</v>
      </c>
      <c r="U565">
        <v>30</v>
      </c>
      <c r="V565" s="49">
        <v>448.99</v>
      </c>
      <c r="W565" t="s">
        <v>2741</v>
      </c>
      <c r="X565">
        <v>8</v>
      </c>
      <c r="Y565">
        <v>256</v>
      </c>
      <c r="Z565">
        <v>11</v>
      </c>
      <c r="AA565" t="s">
        <v>3431</v>
      </c>
      <c r="AB565" s="30" t="s">
        <v>5184</v>
      </c>
      <c r="AC565" s="30" t="s">
        <v>5185</v>
      </c>
      <c r="AD565" s="30" t="s">
        <v>4405</v>
      </c>
      <c r="AE565" s="30" t="s">
        <v>2085</v>
      </c>
      <c r="AF565" s="52" t="s">
        <v>2024</v>
      </c>
      <c r="AG565" s="30" t="s">
        <v>3435</v>
      </c>
      <c r="AH565" s="31">
        <v>448.99</v>
      </c>
      <c r="AI565" s="30" t="s">
        <v>2087</v>
      </c>
      <c r="AJ565" s="30" t="s">
        <v>2076</v>
      </c>
      <c r="AK565" s="30" t="s">
        <v>2076</v>
      </c>
      <c r="AL565" s="30" t="s">
        <v>2076</v>
      </c>
      <c r="AM565" s="30" t="s">
        <v>2076</v>
      </c>
      <c r="AN565" s="30" t="s">
        <v>2092</v>
      </c>
      <c r="AO565" s="30">
        <v>90</v>
      </c>
      <c r="AP565" s="30" t="s">
        <v>4846</v>
      </c>
      <c r="AQ565" s="30" t="s">
        <v>4847</v>
      </c>
      <c r="AR565" s="30" t="s">
        <v>4805</v>
      </c>
      <c r="AS565" s="30" t="s">
        <v>2076</v>
      </c>
      <c r="AT565" s="30" t="s">
        <v>2076</v>
      </c>
      <c r="AU565" s="30">
        <f>COUNTIF(Offers!$B$14:$B$2024,A565)</f>
        <v>1</v>
      </c>
      <c r="AV565" s="31">
        <f>_xlfn.MINIFS(Offers!$Q$14:$Q$2024,Offers!$B$14:$B$2024,A565)</f>
        <v>396.99</v>
      </c>
      <c r="AW565" s="30">
        <f>COUNTIFS(Offers!$B$14:$B$2024,A565,Offers!$L$14:$L$2024,"&lt;&gt;New")</f>
        <v>0</v>
      </c>
    </row>
    <row r="566" spans="1:49" ht="15.75" customHeight="1" x14ac:dyDescent="0.35">
      <c r="A566" s="60" t="s">
        <v>5186</v>
      </c>
      <c r="B566" s="60" t="s">
        <v>776</v>
      </c>
      <c r="C566" s="60" t="s">
        <v>8</v>
      </c>
      <c r="D566" s="60" t="s">
        <v>4807</v>
      </c>
      <c r="E566" s="61" t="s">
        <v>782</v>
      </c>
      <c r="F566" s="62">
        <v>441.99</v>
      </c>
      <c r="G566" s="60" t="s">
        <v>5187</v>
      </c>
      <c r="H566" s="60" t="s">
        <v>1345</v>
      </c>
      <c r="I566" s="60" t="s">
        <v>4960</v>
      </c>
      <c r="J566" s="60" t="s">
        <v>5072</v>
      </c>
      <c r="K566" s="60" t="s">
        <v>5073</v>
      </c>
      <c r="L566" s="60" t="s">
        <v>4961</v>
      </c>
      <c r="M566" s="60" t="s">
        <v>4811</v>
      </c>
      <c r="N566" s="60" t="s">
        <v>4812</v>
      </c>
      <c r="O566" s="60" t="s">
        <v>4798</v>
      </c>
      <c r="P566" s="60">
        <v>36</v>
      </c>
      <c r="Q566" s="63">
        <v>264</v>
      </c>
      <c r="R566" s="60" t="s">
        <v>5188</v>
      </c>
      <c r="S566" s="60" t="s">
        <v>4963</v>
      </c>
      <c r="T566" t="s">
        <v>2080</v>
      </c>
      <c r="U566">
        <v>30</v>
      </c>
      <c r="V566" s="49">
        <v>455.99</v>
      </c>
      <c r="W566" t="s">
        <v>2187</v>
      </c>
      <c r="X566">
        <v>4</v>
      </c>
      <c r="Y566">
        <v>128</v>
      </c>
      <c r="Z566">
        <v>6.5</v>
      </c>
      <c r="AA566" t="s">
        <v>3431</v>
      </c>
      <c r="AB566" s="30" t="s">
        <v>5189</v>
      </c>
      <c r="AC566" s="30" t="s">
        <v>5190</v>
      </c>
      <c r="AD566" s="30" t="s">
        <v>5014</v>
      </c>
      <c r="AE566" s="30" t="s">
        <v>2105</v>
      </c>
      <c r="AF566" s="55" t="s">
        <v>2023</v>
      </c>
      <c r="AG566" s="30" t="s">
        <v>3435</v>
      </c>
      <c r="AH566" s="31">
        <v>455.99</v>
      </c>
      <c r="AI566" s="30" t="s">
        <v>2087</v>
      </c>
      <c r="AJ566" s="30" t="s">
        <v>2076</v>
      </c>
      <c r="AK566" s="30" t="s">
        <v>2076</v>
      </c>
      <c r="AL566" s="30" t="s">
        <v>2076</v>
      </c>
      <c r="AM566" s="30" t="s">
        <v>2076</v>
      </c>
      <c r="AN566" s="30" t="s">
        <v>4966</v>
      </c>
      <c r="AO566" s="30">
        <v>120</v>
      </c>
      <c r="AP566" s="30" t="s">
        <v>4820</v>
      </c>
      <c r="AQ566" s="30" t="s">
        <v>4821</v>
      </c>
      <c r="AR566" s="30" t="s">
        <v>4822</v>
      </c>
      <c r="AS566" s="30" t="s">
        <v>2076</v>
      </c>
      <c r="AT566" s="30" t="s">
        <v>2076</v>
      </c>
      <c r="AU566" s="30">
        <f>COUNTIF(Offers!$B$14:$B$2024,A566)</f>
        <v>2</v>
      </c>
      <c r="AV566" s="31">
        <f>_xlfn.MINIFS(Offers!$Q$14:$Q$2024,Offers!$B$14:$B$2024,A566)</f>
        <v>364.99</v>
      </c>
      <c r="AW566" s="30">
        <f>COUNTIFS(Offers!$B$14:$B$2024,A566,Offers!$L$14:$L$2024,"&lt;&gt;New")</f>
        <v>1</v>
      </c>
    </row>
    <row r="567" spans="1:49" ht="15.75" customHeight="1" x14ac:dyDescent="0.35">
      <c r="A567" s="60" t="s">
        <v>5191</v>
      </c>
      <c r="B567" s="60" t="s">
        <v>776</v>
      </c>
      <c r="C567" s="60" t="s">
        <v>8</v>
      </c>
      <c r="D567" s="60" t="s">
        <v>4790</v>
      </c>
      <c r="E567" s="61" t="s">
        <v>783</v>
      </c>
      <c r="F567" s="62">
        <v>450.99</v>
      </c>
      <c r="G567" s="60" t="s">
        <v>5192</v>
      </c>
      <c r="H567" s="60" t="s">
        <v>53</v>
      </c>
      <c r="I567" s="60" t="s">
        <v>4792</v>
      </c>
      <c r="J567" s="60" t="s">
        <v>5072</v>
      </c>
      <c r="K567" s="60" t="s">
        <v>5073</v>
      </c>
      <c r="L567" s="60" t="s">
        <v>4840</v>
      </c>
      <c r="M567" s="60" t="s">
        <v>4841</v>
      </c>
      <c r="N567" s="60" t="s">
        <v>4797</v>
      </c>
      <c r="O567" s="60" t="s">
        <v>4798</v>
      </c>
      <c r="P567" s="60">
        <v>11</v>
      </c>
      <c r="Q567" s="63">
        <v>526</v>
      </c>
      <c r="R567" s="60" t="s">
        <v>5193</v>
      </c>
      <c r="S567" s="60" t="s">
        <v>4843</v>
      </c>
      <c r="T567" t="s">
        <v>2080</v>
      </c>
      <c r="U567">
        <v>30</v>
      </c>
      <c r="V567" s="49">
        <v>469.99</v>
      </c>
      <c r="W567" t="s">
        <v>2514</v>
      </c>
      <c r="X567">
        <v>8</v>
      </c>
      <c r="Y567">
        <v>128</v>
      </c>
      <c r="Z567">
        <v>12.4</v>
      </c>
      <c r="AA567" t="s">
        <v>3431</v>
      </c>
      <c r="AB567" s="30" t="s">
        <v>5194</v>
      </c>
      <c r="AC567" s="30" t="s">
        <v>5195</v>
      </c>
      <c r="AD567" s="30" t="s">
        <v>5067</v>
      </c>
      <c r="AE567" s="30" t="s">
        <v>2105</v>
      </c>
      <c r="AF567" s="52" t="s">
        <v>2024</v>
      </c>
      <c r="AG567" s="30" t="s">
        <v>3435</v>
      </c>
      <c r="AH567" s="31">
        <v>472.99</v>
      </c>
      <c r="AI567" s="30" t="s">
        <v>2087</v>
      </c>
      <c r="AJ567" s="30" t="s">
        <v>2076</v>
      </c>
      <c r="AK567" s="30" t="s">
        <v>2076</v>
      </c>
      <c r="AL567" s="30" t="s">
        <v>2076</v>
      </c>
      <c r="AM567" s="30" t="s">
        <v>2076</v>
      </c>
      <c r="AN567" s="30" t="s">
        <v>2092</v>
      </c>
      <c r="AO567" s="30">
        <v>60</v>
      </c>
      <c r="AP567" s="30" t="s">
        <v>4846</v>
      </c>
      <c r="AQ567" s="30" t="s">
        <v>4847</v>
      </c>
      <c r="AR567" s="30" t="s">
        <v>4805</v>
      </c>
      <c r="AS567" s="30" t="s">
        <v>2076</v>
      </c>
      <c r="AT567" s="30" t="s">
        <v>2076</v>
      </c>
      <c r="AU567" s="30">
        <f>COUNTIF(Offers!$B$14:$B$2024,A567)</f>
        <v>1</v>
      </c>
      <c r="AV567" s="31">
        <f>_xlfn.MINIFS(Offers!$Q$14:$Q$2024,Offers!$B$14:$B$2024,A567)</f>
        <v>450.99</v>
      </c>
      <c r="AW567" s="30">
        <f>COUNTIFS(Offers!$B$14:$B$2024,A567,Offers!$L$14:$L$2024,"&lt;&gt;New")</f>
        <v>0</v>
      </c>
    </row>
    <row r="568" spans="1:49" ht="15.75" customHeight="1" x14ac:dyDescent="0.35">
      <c r="A568" s="60" t="s">
        <v>5196</v>
      </c>
      <c r="B568" s="60" t="s">
        <v>776</v>
      </c>
      <c r="C568" s="60" t="s">
        <v>8</v>
      </c>
      <c r="D568" s="60" t="s">
        <v>4790</v>
      </c>
      <c r="E568" s="61" t="s">
        <v>784</v>
      </c>
      <c r="F568" s="62">
        <v>570.99</v>
      </c>
      <c r="G568" s="60" t="s">
        <v>5197</v>
      </c>
      <c r="H568" s="60" t="s">
        <v>1345</v>
      </c>
      <c r="I568" s="60" t="s">
        <v>4825</v>
      </c>
      <c r="J568" s="60" t="s">
        <v>4838</v>
      </c>
      <c r="K568" s="60" t="s">
        <v>4839</v>
      </c>
      <c r="L568" s="60" t="s">
        <v>3490</v>
      </c>
      <c r="M568" s="60" t="s">
        <v>5018</v>
      </c>
      <c r="N568" s="60" t="s">
        <v>4797</v>
      </c>
      <c r="O568" s="60" t="s">
        <v>4798</v>
      </c>
      <c r="P568" s="60">
        <v>12</v>
      </c>
      <c r="Q568" s="63">
        <v>322</v>
      </c>
      <c r="R568" s="60" t="s">
        <v>5198</v>
      </c>
      <c r="S568" s="60" t="s">
        <v>4800</v>
      </c>
      <c r="T568" t="s">
        <v>2080</v>
      </c>
      <c r="U568">
        <v>30</v>
      </c>
      <c r="V568" s="49">
        <v>624.99</v>
      </c>
      <c r="W568" t="s">
        <v>2361</v>
      </c>
      <c r="X568">
        <v>12</v>
      </c>
      <c r="Y568">
        <v>256</v>
      </c>
      <c r="Z568">
        <v>8.3000000000000007</v>
      </c>
      <c r="AA568" t="s">
        <v>3431</v>
      </c>
      <c r="AB568" s="30" t="s">
        <v>5199</v>
      </c>
      <c r="AC568" s="30" t="s">
        <v>5200</v>
      </c>
      <c r="AD568" s="30" t="s">
        <v>5029</v>
      </c>
      <c r="AE568" s="30" t="s">
        <v>2085</v>
      </c>
      <c r="AF568" s="51" t="s">
        <v>2025</v>
      </c>
      <c r="AG568" s="30" t="s">
        <v>3435</v>
      </c>
      <c r="AH568" s="31">
        <v>624.99</v>
      </c>
      <c r="AI568" s="30" t="s">
        <v>2087</v>
      </c>
      <c r="AJ568" s="30" t="s">
        <v>2076</v>
      </c>
      <c r="AK568" s="30" t="s">
        <v>2076</v>
      </c>
      <c r="AL568" s="30" t="s">
        <v>2076</v>
      </c>
      <c r="AM568" s="30" t="s">
        <v>2076</v>
      </c>
      <c r="AN568" s="30" t="s">
        <v>2092</v>
      </c>
      <c r="AO568" s="30">
        <v>120</v>
      </c>
      <c r="AP568" s="30" t="s">
        <v>4873</v>
      </c>
      <c r="AQ568" s="30" t="s">
        <v>4874</v>
      </c>
      <c r="AR568" s="30" t="s">
        <v>4805</v>
      </c>
      <c r="AS568" s="30" t="s">
        <v>2076</v>
      </c>
      <c r="AT568" s="30" t="s">
        <v>2076</v>
      </c>
      <c r="AU568" s="30">
        <f>COUNTIF(Offers!$B$14:$B$2024,A568)</f>
        <v>1</v>
      </c>
      <c r="AV568" s="31">
        <f>_xlfn.MINIFS(Offers!$Q$14:$Q$2024,Offers!$B$14:$B$2024,A568)</f>
        <v>570.99</v>
      </c>
      <c r="AW568" s="30">
        <f>COUNTIFS(Offers!$B$14:$B$2024,A568,Offers!$L$14:$L$2024,"&lt;&gt;New")</f>
        <v>0</v>
      </c>
    </row>
    <row r="569" spans="1:49" ht="15.75" customHeight="1" x14ac:dyDescent="0.35">
      <c r="A569" s="60" t="s">
        <v>5201</v>
      </c>
      <c r="B569" s="60" t="s">
        <v>776</v>
      </c>
      <c r="C569" s="60" t="s">
        <v>8</v>
      </c>
      <c r="D569" s="60" t="s">
        <v>4790</v>
      </c>
      <c r="E569" s="61" t="s">
        <v>785</v>
      </c>
      <c r="F569" s="62">
        <v>596.99</v>
      </c>
      <c r="G569" s="60" t="s">
        <v>5202</v>
      </c>
      <c r="H569" s="60" t="s">
        <v>1345</v>
      </c>
      <c r="I569" s="60" t="s">
        <v>4825</v>
      </c>
      <c r="J569" s="60" t="s">
        <v>4826</v>
      </c>
      <c r="K569" s="60" t="s">
        <v>4827</v>
      </c>
      <c r="L569" s="60" t="s">
        <v>4828</v>
      </c>
      <c r="M569" s="60" t="s">
        <v>4829</v>
      </c>
      <c r="N569" s="60" t="s">
        <v>4797</v>
      </c>
      <c r="O569" s="60" t="s">
        <v>4830</v>
      </c>
      <c r="P569" s="60">
        <v>181</v>
      </c>
      <c r="Q569" s="63">
        <v>386</v>
      </c>
      <c r="R569" s="60" t="s">
        <v>5203</v>
      </c>
      <c r="S569" s="60" t="s">
        <v>4832</v>
      </c>
      <c r="T569" t="s">
        <v>2080</v>
      </c>
      <c r="U569">
        <v>30</v>
      </c>
      <c r="V569" s="49">
        <v>661.99</v>
      </c>
      <c r="W569" t="s">
        <v>2356</v>
      </c>
      <c r="X569">
        <v>4</v>
      </c>
      <c r="Y569">
        <v>64</v>
      </c>
      <c r="Z569">
        <v>10.3</v>
      </c>
      <c r="AA569" t="s">
        <v>3431</v>
      </c>
      <c r="AB569" s="30" t="s">
        <v>5204</v>
      </c>
      <c r="AC569" s="30" t="s">
        <v>5205</v>
      </c>
      <c r="AD569" s="30" t="s">
        <v>4398</v>
      </c>
      <c r="AE569" s="30" t="s">
        <v>2085</v>
      </c>
      <c r="AF569" s="51" t="s">
        <v>2025</v>
      </c>
      <c r="AG569" s="30" t="s">
        <v>2086</v>
      </c>
      <c r="AH569" s="31">
        <v>670.99</v>
      </c>
      <c r="AI569" s="30" t="s">
        <v>2087</v>
      </c>
      <c r="AJ569" s="30" t="s">
        <v>2076</v>
      </c>
      <c r="AK569" s="30" t="s">
        <v>2076</v>
      </c>
      <c r="AL569" s="30" t="s">
        <v>2076</v>
      </c>
      <c r="AM569" s="30" t="s">
        <v>2076</v>
      </c>
      <c r="AN569" s="30" t="s">
        <v>2092</v>
      </c>
      <c r="AO569" s="30" t="s">
        <v>2076</v>
      </c>
      <c r="AP569" s="30" t="s">
        <v>2088</v>
      </c>
      <c r="AQ569" s="30" t="s">
        <v>4835</v>
      </c>
      <c r="AR569" s="30" t="s">
        <v>4805</v>
      </c>
      <c r="AS569" s="30" t="s">
        <v>2076</v>
      </c>
      <c r="AT569" s="30" t="s">
        <v>2076</v>
      </c>
      <c r="AU569" s="30">
        <f>COUNTIF(Offers!$B$14:$B$2024,A569)</f>
        <v>2</v>
      </c>
      <c r="AV569" s="31">
        <f>_xlfn.MINIFS(Offers!$Q$14:$Q$2024,Offers!$B$14:$B$2024,A569)</f>
        <v>508.99</v>
      </c>
      <c r="AW569" s="30">
        <f>COUNTIFS(Offers!$B$14:$B$2024,A569,Offers!$L$14:$L$2024,"&lt;&gt;New")</f>
        <v>1</v>
      </c>
    </row>
    <row r="570" spans="1:49" ht="15.75" customHeight="1" x14ac:dyDescent="0.35">
      <c r="A570" s="60" t="s">
        <v>5206</v>
      </c>
      <c r="B570" s="60" t="s">
        <v>776</v>
      </c>
      <c r="C570" s="60" t="s">
        <v>8</v>
      </c>
      <c r="D570" s="60" t="s">
        <v>4790</v>
      </c>
      <c r="E570" s="61" t="s">
        <v>786</v>
      </c>
      <c r="F570" s="62">
        <v>697.99</v>
      </c>
      <c r="G570" s="60" t="s">
        <v>5207</v>
      </c>
      <c r="H570" s="60" t="s">
        <v>53</v>
      </c>
      <c r="I570" s="60" t="s">
        <v>5017</v>
      </c>
      <c r="J570" s="60" t="s">
        <v>4851</v>
      </c>
      <c r="K570" s="60" t="s">
        <v>4852</v>
      </c>
      <c r="L570" s="60" t="s">
        <v>4810</v>
      </c>
      <c r="M570" s="60" t="s">
        <v>5018</v>
      </c>
      <c r="N570" s="60" t="s">
        <v>5208</v>
      </c>
      <c r="O570" s="60" t="s">
        <v>4798</v>
      </c>
      <c r="P570" s="60">
        <v>14</v>
      </c>
      <c r="Q570" s="63">
        <v>495</v>
      </c>
      <c r="R570" s="60" t="s">
        <v>5209</v>
      </c>
      <c r="S570" s="60" t="s">
        <v>4975</v>
      </c>
      <c r="T570" t="s">
        <v>2080</v>
      </c>
      <c r="U570">
        <v>30</v>
      </c>
      <c r="V570" s="49">
        <v>775.99</v>
      </c>
      <c r="W570" t="s">
        <v>2361</v>
      </c>
      <c r="X570">
        <v>8</v>
      </c>
      <c r="Y570">
        <v>128</v>
      </c>
      <c r="Z570">
        <v>11</v>
      </c>
      <c r="AA570" t="s">
        <v>3431</v>
      </c>
      <c r="AB570" s="30" t="s">
        <v>5199</v>
      </c>
      <c r="AC570" s="30" t="s">
        <v>5210</v>
      </c>
      <c r="AD570" s="30" t="s">
        <v>5067</v>
      </c>
      <c r="AE570" s="30" t="s">
        <v>2085</v>
      </c>
      <c r="AF570" s="52" t="s">
        <v>2024</v>
      </c>
      <c r="AG570" s="30" t="s">
        <v>3435</v>
      </c>
      <c r="AH570" s="31">
        <v>775.99</v>
      </c>
      <c r="AI570" s="30" t="s">
        <v>2087</v>
      </c>
      <c r="AJ570" s="30" t="s">
        <v>2076</v>
      </c>
      <c r="AK570" s="30" t="s">
        <v>2076</v>
      </c>
      <c r="AL570" s="30" t="s">
        <v>2076</v>
      </c>
      <c r="AM570" s="30" t="s">
        <v>2076</v>
      </c>
      <c r="AN570" s="30" t="s">
        <v>2092</v>
      </c>
      <c r="AO570" s="30">
        <v>90</v>
      </c>
      <c r="AP570" s="30" t="s">
        <v>4846</v>
      </c>
      <c r="AQ570" s="30" t="s">
        <v>4847</v>
      </c>
      <c r="AR570" s="30" t="s">
        <v>4822</v>
      </c>
      <c r="AS570" s="30" t="s">
        <v>2076</v>
      </c>
      <c r="AT570" s="30" t="s">
        <v>2076</v>
      </c>
      <c r="AU570" s="30">
        <f>COUNTIF(Offers!$B$14:$B$2024,A570)</f>
        <v>3</v>
      </c>
      <c r="AV570" s="31">
        <f>_xlfn.MINIFS(Offers!$Q$14:$Q$2024,Offers!$B$14:$B$2024,A570)</f>
        <v>552.99</v>
      </c>
      <c r="AW570" s="30">
        <f>COUNTIFS(Offers!$B$14:$B$2024,A570,Offers!$L$14:$L$2024,"&lt;&gt;New")</f>
        <v>2</v>
      </c>
    </row>
    <row r="571" spans="1:49" ht="15.75" customHeight="1" x14ac:dyDescent="0.35">
      <c r="A571" s="60" t="s">
        <v>5211</v>
      </c>
      <c r="B571" s="60" t="s">
        <v>776</v>
      </c>
      <c r="C571" s="60" t="s">
        <v>8</v>
      </c>
      <c r="D571" s="60" t="s">
        <v>4807</v>
      </c>
      <c r="E571" s="61" t="s">
        <v>787</v>
      </c>
      <c r="F571" s="62">
        <v>1056.99</v>
      </c>
      <c r="G571" s="60" t="s">
        <v>5212</v>
      </c>
      <c r="H571" s="60" t="s">
        <v>53</v>
      </c>
      <c r="I571" s="60" t="s">
        <v>4877</v>
      </c>
      <c r="J571" s="60" t="s">
        <v>4890</v>
      </c>
      <c r="K571" s="60" t="s">
        <v>4891</v>
      </c>
      <c r="L571" s="60" t="s">
        <v>4904</v>
      </c>
      <c r="M571" s="60" t="s">
        <v>4905</v>
      </c>
      <c r="N571" s="60" t="s">
        <v>4880</v>
      </c>
      <c r="O571" s="60" t="s">
        <v>4798</v>
      </c>
      <c r="P571" s="60">
        <v>28</v>
      </c>
      <c r="Q571" s="63">
        <v>170</v>
      </c>
      <c r="R571" s="60" t="s">
        <v>5213</v>
      </c>
      <c r="S571" s="60" t="s">
        <v>4882</v>
      </c>
      <c r="T571" t="s">
        <v>2080</v>
      </c>
      <c r="U571">
        <v>30</v>
      </c>
      <c r="V571" s="49">
        <v>1113.99</v>
      </c>
      <c r="W571" t="s">
        <v>2393</v>
      </c>
      <c r="X571">
        <v>16</v>
      </c>
      <c r="Y571">
        <v>1024</v>
      </c>
      <c r="Z571">
        <v>6.5</v>
      </c>
      <c r="AA571" t="s">
        <v>3431</v>
      </c>
      <c r="AB571" s="30" t="s">
        <v>5214</v>
      </c>
      <c r="AC571" s="30" t="s">
        <v>5215</v>
      </c>
      <c r="AD571" s="30" t="s">
        <v>3809</v>
      </c>
      <c r="AE571" s="30" t="s">
        <v>2085</v>
      </c>
      <c r="AF571" s="54" t="s">
        <v>2027</v>
      </c>
      <c r="AG571" s="30" t="s">
        <v>3435</v>
      </c>
      <c r="AH571" s="31">
        <v>1131.99</v>
      </c>
      <c r="AI571" s="30" t="s">
        <v>2087</v>
      </c>
      <c r="AJ571" s="30" t="s">
        <v>2076</v>
      </c>
      <c r="AK571" s="30" t="s">
        <v>2076</v>
      </c>
      <c r="AL571" s="30" t="s">
        <v>2076</v>
      </c>
      <c r="AM571" s="30" t="s">
        <v>2076</v>
      </c>
      <c r="AN571" s="30" t="s">
        <v>4860</v>
      </c>
      <c r="AO571" s="30">
        <v>120</v>
      </c>
      <c r="AP571" s="30" t="s">
        <v>4911</v>
      </c>
      <c r="AQ571" s="30" t="s">
        <v>4912</v>
      </c>
      <c r="AR571" s="30" t="s">
        <v>4913</v>
      </c>
      <c r="AS571" s="30" t="s">
        <v>2076</v>
      </c>
      <c r="AT571" s="30" t="s">
        <v>2076</v>
      </c>
      <c r="AU571" s="30">
        <f>COUNTIF(Offers!$B$14:$B$2024,A571)</f>
        <v>1</v>
      </c>
      <c r="AV571" s="31">
        <f>_xlfn.MINIFS(Offers!$Q$14:$Q$2024,Offers!$B$14:$B$2024,A571)</f>
        <v>1056.99</v>
      </c>
      <c r="AW571" s="30">
        <f>COUNTIFS(Offers!$B$14:$B$2024,A571,Offers!$L$14:$L$2024,"&lt;&gt;New")</f>
        <v>0</v>
      </c>
    </row>
    <row r="572" spans="1:49" ht="15.75" customHeight="1" x14ac:dyDescent="0.35">
      <c r="A572" s="60" t="s">
        <v>5216</v>
      </c>
      <c r="B572" s="60" t="s">
        <v>776</v>
      </c>
      <c r="C572" s="60" t="s">
        <v>8</v>
      </c>
      <c r="D572" s="60" t="s">
        <v>4807</v>
      </c>
      <c r="E572" s="61" t="s">
        <v>788</v>
      </c>
      <c r="F572" s="62">
        <v>1593.99</v>
      </c>
      <c r="G572" s="60" t="s">
        <v>5217</v>
      </c>
      <c r="H572" s="60" t="s">
        <v>53</v>
      </c>
      <c r="I572" s="60" t="s">
        <v>4889</v>
      </c>
      <c r="J572" s="60" t="s">
        <v>4902</v>
      </c>
      <c r="K572" s="60" t="s">
        <v>4903</v>
      </c>
      <c r="L572" s="60" t="s">
        <v>4987</v>
      </c>
      <c r="M572" s="60" t="s">
        <v>4988</v>
      </c>
      <c r="N572" s="60" t="s">
        <v>4880</v>
      </c>
      <c r="O572" s="60" t="s">
        <v>4798</v>
      </c>
      <c r="P572" s="60">
        <v>19</v>
      </c>
      <c r="Q572" s="63">
        <v>234</v>
      </c>
      <c r="R572" s="60" t="s">
        <v>5218</v>
      </c>
      <c r="S572" s="60" t="s">
        <v>4990</v>
      </c>
      <c r="T572" t="s">
        <v>2100</v>
      </c>
      <c r="U572">
        <v>30</v>
      </c>
      <c r="V572" s="49">
        <v>1719.99</v>
      </c>
      <c r="W572" t="s">
        <v>2741</v>
      </c>
      <c r="X572">
        <v>16</v>
      </c>
      <c r="Y572">
        <v>512</v>
      </c>
      <c r="Z572">
        <v>7.6</v>
      </c>
      <c r="AA572" t="s">
        <v>3431</v>
      </c>
      <c r="AB572" s="30" t="s">
        <v>5219</v>
      </c>
      <c r="AC572" s="30" t="s">
        <v>5220</v>
      </c>
      <c r="AD572" s="30" t="s">
        <v>3910</v>
      </c>
      <c r="AE572" s="30" t="s">
        <v>2085</v>
      </c>
      <c r="AF572" s="54" t="s">
        <v>2027</v>
      </c>
      <c r="AG572" s="30" t="s">
        <v>3435</v>
      </c>
      <c r="AH572" s="31">
        <v>1719.99</v>
      </c>
      <c r="AI572" s="30" t="s">
        <v>2087</v>
      </c>
      <c r="AJ572" s="30" t="s">
        <v>2076</v>
      </c>
      <c r="AK572" s="30" t="s">
        <v>2076</v>
      </c>
      <c r="AL572" s="30" t="s">
        <v>2076</v>
      </c>
      <c r="AM572" s="30" t="s">
        <v>2076</v>
      </c>
      <c r="AN572" s="30" t="s">
        <v>4898</v>
      </c>
      <c r="AO572" s="30">
        <v>120</v>
      </c>
      <c r="AP572" s="30" t="s">
        <v>4911</v>
      </c>
      <c r="AQ572" s="30" t="s">
        <v>4992</v>
      </c>
      <c r="AR572" s="30" t="s">
        <v>4913</v>
      </c>
      <c r="AS572" s="30" t="s">
        <v>2076</v>
      </c>
      <c r="AT572" s="30" t="s">
        <v>2076</v>
      </c>
      <c r="AU572" s="30">
        <f>COUNTIF(Offers!$B$14:$B$2024,A572)</f>
        <v>1</v>
      </c>
      <c r="AV572" s="31">
        <f>_xlfn.MINIFS(Offers!$Q$14:$Q$2024,Offers!$B$14:$B$2024,A572)</f>
        <v>1593.99</v>
      </c>
      <c r="AW572" s="30">
        <f>COUNTIFS(Offers!$B$14:$B$2024,A572,Offers!$L$14:$L$2024,"&lt;&gt;New")</f>
        <v>0</v>
      </c>
    </row>
    <row r="573" spans="1:49" ht="15.75" customHeight="1" x14ac:dyDescent="0.35">
      <c r="A573" s="60" t="s">
        <v>5221</v>
      </c>
      <c r="B573" s="60" t="s">
        <v>789</v>
      </c>
      <c r="C573" s="60" t="s">
        <v>8</v>
      </c>
      <c r="D573" s="60" t="s">
        <v>4790</v>
      </c>
      <c r="E573" s="61" t="s">
        <v>791</v>
      </c>
      <c r="F573" s="62">
        <v>267.99</v>
      </c>
      <c r="G573" s="60" t="s">
        <v>5222</v>
      </c>
      <c r="H573" s="60" t="s">
        <v>53</v>
      </c>
      <c r="I573" s="60" t="s">
        <v>4792</v>
      </c>
      <c r="J573" s="60" t="s">
        <v>4826</v>
      </c>
      <c r="K573" s="60" t="s">
        <v>4827</v>
      </c>
      <c r="L573" s="60" t="s">
        <v>4828</v>
      </c>
      <c r="M573" s="60" t="s">
        <v>4829</v>
      </c>
      <c r="N573" s="60" t="s">
        <v>4797</v>
      </c>
      <c r="O573" s="60" t="s">
        <v>4830</v>
      </c>
      <c r="P573" s="60">
        <v>279</v>
      </c>
      <c r="Q573" s="63">
        <v>433</v>
      </c>
      <c r="R573" s="60" t="s">
        <v>5223</v>
      </c>
      <c r="S573" s="60" t="s">
        <v>4832</v>
      </c>
      <c r="T573" t="s">
        <v>2116</v>
      </c>
      <c r="U573">
        <v>14</v>
      </c>
      <c r="V573" s="49">
        <v>286.99</v>
      </c>
      <c r="W573" t="s">
        <v>2117</v>
      </c>
      <c r="X573">
        <v>4</v>
      </c>
      <c r="Y573">
        <v>64</v>
      </c>
      <c r="Z573">
        <v>10.3</v>
      </c>
      <c r="AA573" t="s">
        <v>3431</v>
      </c>
      <c r="AB573" s="30" t="s">
        <v>5224</v>
      </c>
      <c r="AC573" s="30" t="s">
        <v>5225</v>
      </c>
      <c r="AD573" s="30" t="s">
        <v>4252</v>
      </c>
      <c r="AE573" s="30" t="s">
        <v>2085</v>
      </c>
      <c r="AF573" s="55" t="s">
        <v>2023</v>
      </c>
      <c r="AG573" s="30" t="s">
        <v>2086</v>
      </c>
      <c r="AH573" s="31">
        <v>286.99</v>
      </c>
      <c r="AI573" s="30" t="s">
        <v>2087</v>
      </c>
      <c r="AJ573" s="30" t="s">
        <v>2076</v>
      </c>
      <c r="AK573" s="30" t="s">
        <v>2076</v>
      </c>
      <c r="AL573" s="30" t="s">
        <v>2076</v>
      </c>
      <c r="AM573" s="30" t="s">
        <v>2076</v>
      </c>
      <c r="AN573" s="30" t="s">
        <v>2092</v>
      </c>
      <c r="AO573" s="30" t="s">
        <v>2076</v>
      </c>
      <c r="AP573" s="30" t="s">
        <v>2088</v>
      </c>
      <c r="AQ573" s="30" t="s">
        <v>4835</v>
      </c>
      <c r="AR573" s="30" t="s">
        <v>4805</v>
      </c>
      <c r="AS573" s="30" t="s">
        <v>2076</v>
      </c>
      <c r="AT573" s="30" t="s">
        <v>2076</v>
      </c>
      <c r="AU573" s="30">
        <f>COUNTIF(Offers!$B$14:$B$2024,A573)</f>
        <v>1</v>
      </c>
      <c r="AV573" s="31">
        <f>_xlfn.MINIFS(Offers!$Q$14:$Q$2024,Offers!$B$14:$B$2024,A573)</f>
        <v>267.99</v>
      </c>
      <c r="AW573" s="30">
        <f>COUNTIFS(Offers!$B$14:$B$2024,A573,Offers!$L$14:$L$2024,"&lt;&gt;New")</f>
        <v>0</v>
      </c>
    </row>
    <row r="574" spans="1:49" ht="15.75" customHeight="1" x14ac:dyDescent="0.35">
      <c r="A574" s="60" t="s">
        <v>5226</v>
      </c>
      <c r="B574" s="60" t="s">
        <v>789</v>
      </c>
      <c r="C574" s="60" t="s">
        <v>8</v>
      </c>
      <c r="D574" s="60" t="s">
        <v>4807</v>
      </c>
      <c r="E574" s="61" t="s">
        <v>792</v>
      </c>
      <c r="F574" s="62">
        <v>281.99</v>
      </c>
      <c r="G574" s="60" t="s">
        <v>5227</v>
      </c>
      <c r="H574" s="60" t="s">
        <v>53</v>
      </c>
      <c r="I574" s="60" t="s">
        <v>4809</v>
      </c>
      <c r="J574" s="60" t="s">
        <v>4793</v>
      </c>
      <c r="K574" s="60" t="s">
        <v>4794</v>
      </c>
      <c r="L574" s="60" t="s">
        <v>4810</v>
      </c>
      <c r="M574" s="60" t="s">
        <v>4811</v>
      </c>
      <c r="N574" s="60" t="s">
        <v>4812</v>
      </c>
      <c r="O574" s="60" t="s">
        <v>4813</v>
      </c>
      <c r="P574" s="60">
        <v>29</v>
      </c>
      <c r="Q574" s="63">
        <v>201</v>
      </c>
      <c r="R574" s="60" t="s">
        <v>5228</v>
      </c>
      <c r="S574" s="60" t="s">
        <v>4815</v>
      </c>
      <c r="T574" t="s">
        <v>2080</v>
      </c>
      <c r="U574">
        <v>14</v>
      </c>
      <c r="V574" s="49">
        <v>300.99</v>
      </c>
      <c r="W574" t="s">
        <v>2168</v>
      </c>
      <c r="X574">
        <v>6</v>
      </c>
      <c r="Y574">
        <v>128</v>
      </c>
      <c r="Z574">
        <v>6.7</v>
      </c>
      <c r="AA574" t="s">
        <v>3431</v>
      </c>
      <c r="AB574" s="30" t="s">
        <v>5229</v>
      </c>
      <c r="AC574" s="30" t="s">
        <v>5230</v>
      </c>
      <c r="AD574" s="30" t="s">
        <v>4951</v>
      </c>
      <c r="AE574" s="30" t="s">
        <v>2105</v>
      </c>
      <c r="AF574" s="55" t="s">
        <v>2023</v>
      </c>
      <c r="AG574" s="30" t="s">
        <v>3435</v>
      </c>
      <c r="AH574" s="31">
        <v>305.99</v>
      </c>
      <c r="AI574" s="30" t="s">
        <v>2087</v>
      </c>
      <c r="AJ574" s="30" t="s">
        <v>2076</v>
      </c>
      <c r="AK574" s="30" t="s">
        <v>2076</v>
      </c>
      <c r="AL574" s="30" t="s">
        <v>2076</v>
      </c>
      <c r="AM574" s="30" t="s">
        <v>2076</v>
      </c>
      <c r="AN574" s="30" t="s">
        <v>4819</v>
      </c>
      <c r="AO574" s="30">
        <v>90</v>
      </c>
      <c r="AP574" s="30" t="s">
        <v>4820</v>
      </c>
      <c r="AQ574" s="30" t="s">
        <v>4821</v>
      </c>
      <c r="AR574" s="30" t="s">
        <v>4822</v>
      </c>
      <c r="AS574" s="30" t="s">
        <v>2076</v>
      </c>
      <c r="AT574" s="30" t="s">
        <v>2076</v>
      </c>
      <c r="AU574" s="30">
        <f>COUNTIF(Offers!$B$14:$B$2024,A574)</f>
        <v>1</v>
      </c>
      <c r="AV574" s="31">
        <f>_xlfn.MINIFS(Offers!$Q$14:$Q$2024,Offers!$B$14:$B$2024,A574)</f>
        <v>281.99</v>
      </c>
      <c r="AW574" s="30">
        <f>COUNTIFS(Offers!$B$14:$B$2024,A574,Offers!$L$14:$L$2024,"&lt;&gt;New")</f>
        <v>0</v>
      </c>
    </row>
    <row r="575" spans="1:49" ht="15.75" customHeight="1" x14ac:dyDescent="0.35">
      <c r="A575" s="60" t="s">
        <v>5231</v>
      </c>
      <c r="B575" s="60" t="s">
        <v>789</v>
      </c>
      <c r="C575" s="60" t="s">
        <v>8</v>
      </c>
      <c r="D575" s="60" t="s">
        <v>4790</v>
      </c>
      <c r="E575" s="61" t="s">
        <v>793</v>
      </c>
      <c r="F575" s="62">
        <v>481.99</v>
      </c>
      <c r="G575" s="60" t="s">
        <v>5232</v>
      </c>
      <c r="H575" s="60" t="s">
        <v>53</v>
      </c>
      <c r="I575" s="60" t="s">
        <v>5017</v>
      </c>
      <c r="J575" s="60" t="s">
        <v>5072</v>
      </c>
      <c r="K575" s="60" t="s">
        <v>5073</v>
      </c>
      <c r="L575" s="60" t="s">
        <v>4810</v>
      </c>
      <c r="M575" s="60" t="s">
        <v>5018</v>
      </c>
      <c r="N575" s="60" t="s">
        <v>4797</v>
      </c>
      <c r="O575" s="60" t="s">
        <v>4798</v>
      </c>
      <c r="P575" s="60">
        <v>13</v>
      </c>
      <c r="Q575" s="63">
        <v>478</v>
      </c>
      <c r="R575" s="60" t="s">
        <v>5233</v>
      </c>
      <c r="S575" s="60" t="s">
        <v>4869</v>
      </c>
      <c r="T575" t="s">
        <v>2100</v>
      </c>
      <c r="U575">
        <v>14</v>
      </c>
      <c r="V575" s="49">
        <v>498.99</v>
      </c>
      <c r="W575" t="s">
        <v>2273</v>
      </c>
      <c r="X575">
        <v>8</v>
      </c>
      <c r="Y575">
        <v>128</v>
      </c>
      <c r="Z575">
        <v>11</v>
      </c>
      <c r="AA575" t="s">
        <v>3431</v>
      </c>
      <c r="AB575" s="30" t="s">
        <v>5234</v>
      </c>
      <c r="AC575" s="30" t="s">
        <v>5235</v>
      </c>
      <c r="AD575" s="30" t="s">
        <v>3848</v>
      </c>
      <c r="AE575" s="30" t="s">
        <v>2085</v>
      </c>
      <c r="AF575" s="52" t="s">
        <v>2024</v>
      </c>
      <c r="AG575" s="30" t="s">
        <v>3435</v>
      </c>
      <c r="AH575" s="31">
        <v>498.99</v>
      </c>
      <c r="AI575" s="30" t="s">
        <v>2087</v>
      </c>
      <c r="AJ575" s="30" t="s">
        <v>2076</v>
      </c>
      <c r="AK575" s="30" t="s">
        <v>2076</v>
      </c>
      <c r="AL575" s="30" t="s">
        <v>2076</v>
      </c>
      <c r="AM575" s="30" t="s">
        <v>2076</v>
      </c>
      <c r="AN575" s="30" t="s">
        <v>2092</v>
      </c>
      <c r="AO575" s="30">
        <v>90</v>
      </c>
      <c r="AP575" s="30" t="s">
        <v>4846</v>
      </c>
      <c r="AQ575" s="30" t="s">
        <v>4847</v>
      </c>
      <c r="AR575" s="30" t="s">
        <v>4805</v>
      </c>
      <c r="AS575" s="30" t="s">
        <v>2076</v>
      </c>
      <c r="AT575" s="30" t="s">
        <v>2076</v>
      </c>
      <c r="AU575" s="30">
        <f>COUNTIF(Offers!$B$14:$B$2024,A575)</f>
        <v>1</v>
      </c>
      <c r="AV575" s="31">
        <f>_xlfn.MINIFS(Offers!$Q$14:$Q$2024,Offers!$B$14:$B$2024,A575)</f>
        <v>481.99</v>
      </c>
      <c r="AW575" s="30">
        <f>COUNTIFS(Offers!$B$14:$B$2024,A575,Offers!$L$14:$L$2024,"&lt;&gt;New")</f>
        <v>0</v>
      </c>
    </row>
    <row r="576" spans="1:49" ht="15.75" customHeight="1" x14ac:dyDescent="0.35">
      <c r="A576" s="60" t="s">
        <v>5236</v>
      </c>
      <c r="B576" s="60" t="s">
        <v>789</v>
      </c>
      <c r="C576" s="60" t="s">
        <v>8</v>
      </c>
      <c r="D576" s="60" t="s">
        <v>4790</v>
      </c>
      <c r="E576" s="61" t="s">
        <v>794</v>
      </c>
      <c r="F576" s="62">
        <v>541.99</v>
      </c>
      <c r="G576" s="60" t="s">
        <v>5237</v>
      </c>
      <c r="H576" s="60" t="s">
        <v>53</v>
      </c>
      <c r="I576" s="60" t="s">
        <v>4792</v>
      </c>
      <c r="J576" s="60" t="s">
        <v>4838</v>
      </c>
      <c r="K576" s="60" t="s">
        <v>4839</v>
      </c>
      <c r="L576" s="60" t="s">
        <v>4840</v>
      </c>
      <c r="M576" s="60" t="s">
        <v>4841</v>
      </c>
      <c r="N576" s="60" t="s">
        <v>4797</v>
      </c>
      <c r="O576" s="60" t="s">
        <v>4798</v>
      </c>
      <c r="P576" s="60">
        <v>12</v>
      </c>
      <c r="Q576" s="63">
        <v>570</v>
      </c>
      <c r="R576" s="60" t="s">
        <v>5238</v>
      </c>
      <c r="S576" s="60" t="s">
        <v>4843</v>
      </c>
      <c r="T576" t="s">
        <v>2080</v>
      </c>
      <c r="U576">
        <v>14</v>
      </c>
      <c r="V576" s="49">
        <v>614.99</v>
      </c>
      <c r="W576" t="s">
        <v>2131</v>
      </c>
      <c r="X576">
        <v>8</v>
      </c>
      <c r="Y576">
        <v>128</v>
      </c>
      <c r="Z576">
        <v>12.4</v>
      </c>
      <c r="AA576" t="s">
        <v>3431</v>
      </c>
      <c r="AB576" s="30" t="s">
        <v>5239</v>
      </c>
      <c r="AC576" s="30" t="s">
        <v>5240</v>
      </c>
      <c r="AD576" s="30" t="s">
        <v>3542</v>
      </c>
      <c r="AE576" s="30" t="s">
        <v>2085</v>
      </c>
      <c r="AF576" s="52" t="s">
        <v>2024</v>
      </c>
      <c r="AG576" s="30" t="s">
        <v>3435</v>
      </c>
      <c r="AH576" s="31">
        <v>641.99</v>
      </c>
      <c r="AI576" s="30" t="s">
        <v>2087</v>
      </c>
      <c r="AJ576" s="30" t="s">
        <v>2076</v>
      </c>
      <c r="AK576" s="30" t="s">
        <v>2076</v>
      </c>
      <c r="AL576" s="30" t="s">
        <v>2076</v>
      </c>
      <c r="AM576" s="30" t="s">
        <v>2076</v>
      </c>
      <c r="AN576" s="30" t="s">
        <v>2092</v>
      </c>
      <c r="AO576" s="30">
        <v>60</v>
      </c>
      <c r="AP576" s="30" t="s">
        <v>4846</v>
      </c>
      <c r="AQ576" s="30" t="s">
        <v>4847</v>
      </c>
      <c r="AR576" s="30" t="s">
        <v>4805</v>
      </c>
      <c r="AS576" s="30" t="s">
        <v>2076</v>
      </c>
      <c r="AT576" s="30" t="s">
        <v>2076</v>
      </c>
      <c r="AU576" s="30">
        <f>COUNTIF(Offers!$B$14:$B$2024,A576)</f>
        <v>1</v>
      </c>
      <c r="AV576" s="31">
        <f>_xlfn.MINIFS(Offers!$Q$14:$Q$2024,Offers!$B$14:$B$2024,A576)</f>
        <v>541.99</v>
      </c>
      <c r="AW576" s="30">
        <f>COUNTIFS(Offers!$B$14:$B$2024,A576,Offers!$L$14:$L$2024,"&lt;&gt;New")</f>
        <v>0</v>
      </c>
    </row>
    <row r="577" spans="1:49" ht="15.75" customHeight="1" x14ac:dyDescent="0.35">
      <c r="A577" s="60" t="s">
        <v>5241</v>
      </c>
      <c r="B577" s="60" t="s">
        <v>789</v>
      </c>
      <c r="C577" s="60" t="s">
        <v>8</v>
      </c>
      <c r="D577" s="60" t="s">
        <v>4807</v>
      </c>
      <c r="E577" s="61" t="s">
        <v>795</v>
      </c>
      <c r="F577" s="62">
        <v>570.99</v>
      </c>
      <c r="G577" s="60" t="s">
        <v>5242</v>
      </c>
      <c r="H577" s="60" t="s">
        <v>1345</v>
      </c>
      <c r="I577" s="60" t="s">
        <v>4960</v>
      </c>
      <c r="J577" s="60" t="s">
        <v>4838</v>
      </c>
      <c r="K577" s="60" t="s">
        <v>4839</v>
      </c>
      <c r="L577" s="60" t="s">
        <v>4961</v>
      </c>
      <c r="M577" s="60" t="s">
        <v>4811</v>
      </c>
      <c r="N577" s="60" t="s">
        <v>4812</v>
      </c>
      <c r="O577" s="60" t="s">
        <v>4798</v>
      </c>
      <c r="P577" s="60">
        <v>44</v>
      </c>
      <c r="Q577" s="63">
        <v>297</v>
      </c>
      <c r="R577" s="60" t="s">
        <v>5243</v>
      </c>
      <c r="S577" s="60" t="s">
        <v>4963</v>
      </c>
      <c r="T577" t="s">
        <v>2100</v>
      </c>
      <c r="U577">
        <v>14</v>
      </c>
      <c r="V577" s="49">
        <v>626.99</v>
      </c>
      <c r="W577" t="s">
        <v>2187</v>
      </c>
      <c r="X577">
        <v>8</v>
      </c>
      <c r="Y577">
        <v>128</v>
      </c>
      <c r="Z577">
        <v>6.5</v>
      </c>
      <c r="AA577" t="s">
        <v>3431</v>
      </c>
      <c r="AB577" s="30" t="s">
        <v>5234</v>
      </c>
      <c r="AC577" s="30" t="s">
        <v>5244</v>
      </c>
      <c r="AD577" s="30" t="s">
        <v>3542</v>
      </c>
      <c r="AE577" s="30" t="s">
        <v>2085</v>
      </c>
      <c r="AF577" s="52" t="s">
        <v>2024</v>
      </c>
      <c r="AG577" s="30" t="s">
        <v>3435</v>
      </c>
      <c r="AH577" s="31">
        <v>652.99</v>
      </c>
      <c r="AI577" s="30" t="s">
        <v>2087</v>
      </c>
      <c r="AJ577" s="30" t="s">
        <v>2076</v>
      </c>
      <c r="AK577" s="30" t="s">
        <v>2076</v>
      </c>
      <c r="AL577" s="30" t="s">
        <v>2076</v>
      </c>
      <c r="AM577" s="30" t="s">
        <v>2076</v>
      </c>
      <c r="AN577" s="30" t="s">
        <v>4966</v>
      </c>
      <c r="AO577" s="30">
        <v>120</v>
      </c>
      <c r="AP577" s="30" t="s">
        <v>5068</v>
      </c>
      <c r="AQ577" s="30" t="s">
        <v>5069</v>
      </c>
      <c r="AR577" s="30" t="s">
        <v>4822</v>
      </c>
      <c r="AS577" s="30" t="s">
        <v>2076</v>
      </c>
      <c r="AT577" s="30" t="s">
        <v>2076</v>
      </c>
      <c r="AU577" s="30">
        <f>COUNTIF(Offers!$B$14:$B$2024,A577)</f>
        <v>1</v>
      </c>
      <c r="AV577" s="31">
        <f>_xlfn.MINIFS(Offers!$Q$14:$Q$2024,Offers!$B$14:$B$2024,A577)</f>
        <v>570.99</v>
      </c>
      <c r="AW577" s="30">
        <f>COUNTIFS(Offers!$B$14:$B$2024,A577,Offers!$L$14:$L$2024,"&lt;&gt;New")</f>
        <v>0</v>
      </c>
    </row>
    <row r="578" spans="1:49" ht="15.75" customHeight="1" x14ac:dyDescent="0.35">
      <c r="A578" s="60" t="s">
        <v>5245</v>
      </c>
      <c r="B578" s="60" t="s">
        <v>789</v>
      </c>
      <c r="C578" s="60" t="s">
        <v>8</v>
      </c>
      <c r="D578" s="60" t="s">
        <v>4807</v>
      </c>
      <c r="E578" s="61" t="s">
        <v>796</v>
      </c>
      <c r="F578" s="62">
        <v>661.99</v>
      </c>
      <c r="G578" s="60" t="s">
        <v>5246</v>
      </c>
      <c r="H578" s="60" t="s">
        <v>53</v>
      </c>
      <c r="I578" s="60" t="s">
        <v>4850</v>
      </c>
      <c r="J578" s="60" t="s">
        <v>4851</v>
      </c>
      <c r="K578" s="60" t="s">
        <v>4852</v>
      </c>
      <c r="L578" s="60" t="s">
        <v>4853</v>
      </c>
      <c r="M578" s="60" t="s">
        <v>4854</v>
      </c>
      <c r="N578" s="60" t="s">
        <v>4855</v>
      </c>
      <c r="O578" s="60" t="s">
        <v>4798</v>
      </c>
      <c r="P578" s="60">
        <v>23</v>
      </c>
      <c r="Q578" s="63">
        <v>152</v>
      </c>
      <c r="R578" s="60" t="s">
        <v>5247</v>
      </c>
      <c r="S578" s="60" t="s">
        <v>4857</v>
      </c>
      <c r="T578" t="s">
        <v>2080</v>
      </c>
      <c r="U578">
        <v>14</v>
      </c>
      <c r="V578" s="49">
        <v>714.99</v>
      </c>
      <c r="W578" t="s">
        <v>2504</v>
      </c>
      <c r="X578">
        <v>8</v>
      </c>
      <c r="Y578">
        <v>256</v>
      </c>
      <c r="Z578">
        <v>6.1</v>
      </c>
      <c r="AA578" t="s">
        <v>3431</v>
      </c>
      <c r="AB578" s="30" t="s">
        <v>5248</v>
      </c>
      <c r="AC578" s="30" t="s">
        <v>5249</v>
      </c>
      <c r="AD578" s="30" t="s">
        <v>4695</v>
      </c>
      <c r="AE578" s="30" t="s">
        <v>2085</v>
      </c>
      <c r="AF578" s="51" t="s">
        <v>2025</v>
      </c>
      <c r="AG578" s="30" t="s">
        <v>3435</v>
      </c>
      <c r="AH578" s="31">
        <v>714.99</v>
      </c>
      <c r="AI578" s="30" t="s">
        <v>2087</v>
      </c>
      <c r="AJ578" s="30" t="s">
        <v>2076</v>
      </c>
      <c r="AK578" s="30" t="s">
        <v>2076</v>
      </c>
      <c r="AL578" s="30" t="s">
        <v>2076</v>
      </c>
      <c r="AM578" s="30" t="s">
        <v>2076</v>
      </c>
      <c r="AN578" s="30" t="s">
        <v>4860</v>
      </c>
      <c r="AO578" s="30">
        <v>120</v>
      </c>
      <c r="AP578" s="30" t="s">
        <v>4861</v>
      </c>
      <c r="AQ578" s="30" t="s">
        <v>4862</v>
      </c>
      <c r="AR578" s="30" t="s">
        <v>4822</v>
      </c>
      <c r="AS578" s="30" t="s">
        <v>2076</v>
      </c>
      <c r="AT578" s="30" t="s">
        <v>2076</v>
      </c>
      <c r="AU578" s="30">
        <f>COUNTIF(Offers!$B$14:$B$2024,A578)</f>
        <v>1</v>
      </c>
      <c r="AV578" s="31">
        <f>_xlfn.MINIFS(Offers!$Q$14:$Q$2024,Offers!$B$14:$B$2024,A578)</f>
        <v>661.99</v>
      </c>
      <c r="AW578" s="30">
        <f>COUNTIFS(Offers!$B$14:$B$2024,A578,Offers!$L$14:$L$2024,"&lt;&gt;New")</f>
        <v>0</v>
      </c>
    </row>
    <row r="579" spans="1:49" ht="15.75" customHeight="1" x14ac:dyDescent="0.35">
      <c r="A579" s="60" t="s">
        <v>5250</v>
      </c>
      <c r="B579" s="60" t="s">
        <v>789</v>
      </c>
      <c r="C579" s="60" t="s">
        <v>8</v>
      </c>
      <c r="D579" s="60" t="s">
        <v>4790</v>
      </c>
      <c r="E579" s="61" t="s">
        <v>797</v>
      </c>
      <c r="F579" s="62">
        <v>983.99</v>
      </c>
      <c r="G579" s="60" t="s">
        <v>5251</v>
      </c>
      <c r="H579" s="60" t="s">
        <v>53</v>
      </c>
      <c r="I579" s="60" t="s">
        <v>4865</v>
      </c>
      <c r="J579" s="60" t="s">
        <v>4878</v>
      </c>
      <c r="K579" s="60" t="s">
        <v>4879</v>
      </c>
      <c r="L579" s="60" t="s">
        <v>3490</v>
      </c>
      <c r="M579" s="60" t="s">
        <v>4866</v>
      </c>
      <c r="N579" s="60" t="s">
        <v>4973</v>
      </c>
      <c r="O579" s="60" t="s">
        <v>4798</v>
      </c>
      <c r="P579" s="60">
        <v>10</v>
      </c>
      <c r="Q579" s="63">
        <v>528</v>
      </c>
      <c r="R579" s="60" t="s">
        <v>5252</v>
      </c>
      <c r="S579" s="60" t="s">
        <v>4975</v>
      </c>
      <c r="T579" t="s">
        <v>2080</v>
      </c>
      <c r="U579">
        <v>14</v>
      </c>
      <c r="V579" s="49">
        <v>1020.99</v>
      </c>
      <c r="W579" t="s">
        <v>2081</v>
      </c>
      <c r="X579">
        <v>12</v>
      </c>
      <c r="Y579">
        <v>256</v>
      </c>
      <c r="Z579">
        <v>11</v>
      </c>
      <c r="AA579" t="s">
        <v>3431</v>
      </c>
      <c r="AB579" s="30" t="s">
        <v>5253</v>
      </c>
      <c r="AC579" s="30" t="s">
        <v>5254</v>
      </c>
      <c r="AD579" s="30" t="s">
        <v>4897</v>
      </c>
      <c r="AE579" s="30" t="s">
        <v>2085</v>
      </c>
      <c r="AF579" s="51" t="s">
        <v>2025</v>
      </c>
      <c r="AG579" s="30" t="s">
        <v>3435</v>
      </c>
      <c r="AH579" s="31">
        <v>1037.99</v>
      </c>
      <c r="AI579" s="30" t="s">
        <v>2087</v>
      </c>
      <c r="AJ579" s="30" t="s">
        <v>2076</v>
      </c>
      <c r="AK579" s="30" t="s">
        <v>2076</v>
      </c>
      <c r="AL579" s="30" t="s">
        <v>2076</v>
      </c>
      <c r="AM579" s="30" t="s">
        <v>2076</v>
      </c>
      <c r="AN579" s="30" t="s">
        <v>2092</v>
      </c>
      <c r="AO579" s="30">
        <v>120</v>
      </c>
      <c r="AP579" s="30" t="s">
        <v>4873</v>
      </c>
      <c r="AQ579" s="30" t="s">
        <v>4874</v>
      </c>
      <c r="AR579" s="30" t="s">
        <v>4822</v>
      </c>
      <c r="AS579" s="30" t="s">
        <v>2076</v>
      </c>
      <c r="AT579" s="30" t="s">
        <v>2076</v>
      </c>
      <c r="AU579" s="30">
        <f>COUNTIF(Offers!$B$14:$B$2024,A579)</f>
        <v>1</v>
      </c>
      <c r="AV579" s="31">
        <f>_xlfn.MINIFS(Offers!$Q$14:$Q$2024,Offers!$B$14:$B$2024,A579)</f>
        <v>983.99</v>
      </c>
      <c r="AW579" s="30">
        <f>COUNTIFS(Offers!$B$14:$B$2024,A579,Offers!$L$14:$L$2024,"&lt;&gt;New")</f>
        <v>0</v>
      </c>
    </row>
    <row r="580" spans="1:49" ht="15.75" customHeight="1" x14ac:dyDescent="0.35">
      <c r="A580" s="60" t="s">
        <v>5255</v>
      </c>
      <c r="B580" s="60" t="s">
        <v>789</v>
      </c>
      <c r="C580" s="60" t="s">
        <v>8</v>
      </c>
      <c r="D580" s="60" t="s">
        <v>4807</v>
      </c>
      <c r="E580" s="61" t="s">
        <v>798</v>
      </c>
      <c r="F580" s="62">
        <v>1054.99</v>
      </c>
      <c r="G580" s="60" t="s">
        <v>5256</v>
      </c>
      <c r="H580" s="60" t="s">
        <v>53</v>
      </c>
      <c r="I580" s="60" t="s">
        <v>4889</v>
      </c>
      <c r="J580" s="60" t="s">
        <v>4890</v>
      </c>
      <c r="K580" s="60" t="s">
        <v>4891</v>
      </c>
      <c r="L580" s="60" t="s">
        <v>4892</v>
      </c>
      <c r="M580" s="60" t="s">
        <v>4893</v>
      </c>
      <c r="N580" s="60" t="s">
        <v>4880</v>
      </c>
      <c r="O580" s="60" t="s">
        <v>4798</v>
      </c>
      <c r="P580" s="60">
        <v>20</v>
      </c>
      <c r="Q580" s="63">
        <v>183</v>
      </c>
      <c r="R580" s="60" t="s">
        <v>5257</v>
      </c>
      <c r="S580" s="60" t="s">
        <v>4895</v>
      </c>
      <c r="T580" t="s">
        <v>2080</v>
      </c>
      <c r="U580">
        <v>14</v>
      </c>
      <c r="V580" s="49">
        <v>1098.99</v>
      </c>
      <c r="W580" t="s">
        <v>2208</v>
      </c>
      <c r="X580">
        <v>12</v>
      </c>
      <c r="Y580">
        <v>256</v>
      </c>
      <c r="Z580">
        <v>6.7</v>
      </c>
      <c r="AA580" t="s">
        <v>3431</v>
      </c>
      <c r="AB580" s="30" t="s">
        <v>5258</v>
      </c>
      <c r="AC580" s="30" t="s">
        <v>5259</v>
      </c>
      <c r="AD580" s="30" t="s">
        <v>5035</v>
      </c>
      <c r="AE580" s="30" t="s">
        <v>2085</v>
      </c>
      <c r="AF580" s="53" t="s">
        <v>2026</v>
      </c>
      <c r="AG580" s="30" t="s">
        <v>3435</v>
      </c>
      <c r="AH580" s="31">
        <v>1098.99</v>
      </c>
      <c r="AI580" s="30" t="s">
        <v>2087</v>
      </c>
      <c r="AJ580" s="30" t="s">
        <v>2076</v>
      </c>
      <c r="AK580" s="30" t="s">
        <v>2076</v>
      </c>
      <c r="AL580" s="30" t="s">
        <v>2076</v>
      </c>
      <c r="AM580" s="30" t="s">
        <v>2076</v>
      </c>
      <c r="AN580" s="30" t="s">
        <v>4898</v>
      </c>
      <c r="AO580" s="30">
        <v>60</v>
      </c>
      <c r="AP580" s="30" t="s">
        <v>4885</v>
      </c>
      <c r="AQ580" s="30" t="s">
        <v>4899</v>
      </c>
      <c r="AR580" s="30" t="s">
        <v>4822</v>
      </c>
      <c r="AS580" s="30" t="s">
        <v>2076</v>
      </c>
      <c r="AT580" s="30" t="s">
        <v>2076</v>
      </c>
      <c r="AU580" s="30">
        <f>COUNTIF(Offers!$B$14:$B$2024,A580)</f>
        <v>1</v>
      </c>
      <c r="AV580" s="31">
        <f>_xlfn.MINIFS(Offers!$Q$14:$Q$2024,Offers!$B$14:$B$2024,A580)</f>
        <v>1054.99</v>
      </c>
      <c r="AW580" s="30">
        <f>COUNTIFS(Offers!$B$14:$B$2024,A580,Offers!$L$14:$L$2024,"&lt;&gt;New")</f>
        <v>0</v>
      </c>
    </row>
    <row r="581" spans="1:49" ht="15.75" customHeight="1" x14ac:dyDescent="0.35">
      <c r="A581" s="60" t="s">
        <v>5260</v>
      </c>
      <c r="B581" s="60" t="s">
        <v>789</v>
      </c>
      <c r="C581" s="60" t="s">
        <v>8</v>
      </c>
      <c r="D581" s="60" t="s">
        <v>4790</v>
      </c>
      <c r="E581" s="61" t="s">
        <v>799</v>
      </c>
      <c r="F581" s="62">
        <v>1150.99</v>
      </c>
      <c r="G581" s="60" t="s">
        <v>5261</v>
      </c>
      <c r="H581" s="60" t="s">
        <v>53</v>
      </c>
      <c r="I581" s="60" t="s">
        <v>5017</v>
      </c>
      <c r="J581" s="60" t="s">
        <v>4890</v>
      </c>
      <c r="K581" s="60" t="s">
        <v>4891</v>
      </c>
      <c r="L581" s="60" t="s">
        <v>3490</v>
      </c>
      <c r="M581" s="60" t="s">
        <v>5153</v>
      </c>
      <c r="N581" s="60" t="s">
        <v>4918</v>
      </c>
      <c r="O581" s="60" t="s">
        <v>4798</v>
      </c>
      <c r="P581" s="60">
        <v>10</v>
      </c>
      <c r="Q581" s="63">
        <v>661</v>
      </c>
      <c r="R581" s="60" t="s">
        <v>5262</v>
      </c>
      <c r="S581" s="60" t="s">
        <v>4920</v>
      </c>
      <c r="T581" t="s">
        <v>2080</v>
      </c>
      <c r="U581">
        <v>14</v>
      </c>
      <c r="V581" s="49">
        <v>1315.99</v>
      </c>
      <c r="W581" t="s">
        <v>2387</v>
      </c>
      <c r="X581">
        <v>12</v>
      </c>
      <c r="Y581">
        <v>256</v>
      </c>
      <c r="Z581">
        <v>13</v>
      </c>
      <c r="AA581" t="s">
        <v>3431</v>
      </c>
      <c r="AB581" s="30" t="s">
        <v>5263</v>
      </c>
      <c r="AC581" s="30" t="s">
        <v>5264</v>
      </c>
      <c r="AD581" s="30" t="s">
        <v>4872</v>
      </c>
      <c r="AE581" s="30" t="s">
        <v>2085</v>
      </c>
      <c r="AF581" s="53" t="s">
        <v>2026</v>
      </c>
      <c r="AG581" s="30" t="s">
        <v>3435</v>
      </c>
      <c r="AH581" s="31">
        <v>1375.99</v>
      </c>
      <c r="AI581" s="30" t="s">
        <v>2087</v>
      </c>
      <c r="AJ581" s="30" t="s">
        <v>2076</v>
      </c>
      <c r="AK581" s="30" t="s">
        <v>2076</v>
      </c>
      <c r="AL581" s="30" t="s">
        <v>2076</v>
      </c>
      <c r="AM581" s="30" t="s">
        <v>2076</v>
      </c>
      <c r="AN581" s="30" t="s">
        <v>2092</v>
      </c>
      <c r="AO581" s="30">
        <v>120</v>
      </c>
      <c r="AP581" s="30" t="s">
        <v>4979</v>
      </c>
      <c r="AQ581" s="30" t="s">
        <v>4862</v>
      </c>
      <c r="AR581" s="30" t="s">
        <v>4805</v>
      </c>
      <c r="AS581" s="30" t="s">
        <v>2076</v>
      </c>
      <c r="AT581" s="30" t="s">
        <v>2076</v>
      </c>
      <c r="AU581" s="30">
        <f>COUNTIF(Offers!$B$14:$B$2024,A581)</f>
        <v>1</v>
      </c>
      <c r="AV581" s="31">
        <f>_xlfn.MINIFS(Offers!$Q$14:$Q$2024,Offers!$B$14:$B$2024,A581)</f>
        <v>1150.99</v>
      </c>
      <c r="AW581" s="30">
        <f>COUNTIFS(Offers!$B$14:$B$2024,A581,Offers!$L$14:$L$2024,"&lt;&gt;New")</f>
        <v>0</v>
      </c>
    </row>
    <row r="582" spans="1:49" ht="15.75" customHeight="1" x14ac:dyDescent="0.35">
      <c r="A582" s="60" t="s">
        <v>5265</v>
      </c>
      <c r="B582" s="60" t="s">
        <v>789</v>
      </c>
      <c r="C582" s="60" t="s">
        <v>8</v>
      </c>
      <c r="D582" s="60" t="s">
        <v>4807</v>
      </c>
      <c r="E582" s="61" t="s">
        <v>800</v>
      </c>
      <c r="F582" s="62">
        <v>1817.99</v>
      </c>
      <c r="G582" s="60" t="s">
        <v>5266</v>
      </c>
      <c r="H582" s="60" t="s">
        <v>53</v>
      </c>
      <c r="I582" s="60" t="s">
        <v>4889</v>
      </c>
      <c r="J582" s="60" t="s">
        <v>4902</v>
      </c>
      <c r="K582" s="60" t="s">
        <v>4903</v>
      </c>
      <c r="L582" s="60" t="s">
        <v>4987</v>
      </c>
      <c r="M582" s="60" t="s">
        <v>4988</v>
      </c>
      <c r="N582" s="60" t="s">
        <v>4880</v>
      </c>
      <c r="O582" s="60" t="s">
        <v>4798</v>
      </c>
      <c r="P582" s="60">
        <v>25</v>
      </c>
      <c r="Q582" s="63">
        <v>263</v>
      </c>
      <c r="R582" s="60" t="s">
        <v>5267</v>
      </c>
      <c r="S582" s="60" t="s">
        <v>4990</v>
      </c>
      <c r="T582" t="s">
        <v>2080</v>
      </c>
      <c r="U582">
        <v>14</v>
      </c>
      <c r="V582" s="49">
        <v>2060.9899999999998</v>
      </c>
      <c r="W582" t="s">
        <v>2356</v>
      </c>
      <c r="X582">
        <v>16</v>
      </c>
      <c r="Y582">
        <v>512</v>
      </c>
      <c r="Z582">
        <v>7.6</v>
      </c>
      <c r="AA582" t="s">
        <v>3431</v>
      </c>
      <c r="AB582" s="30" t="s">
        <v>5268</v>
      </c>
      <c r="AC582" s="30" t="s">
        <v>5269</v>
      </c>
      <c r="AD582" s="30" t="s">
        <v>4069</v>
      </c>
      <c r="AE582" s="30" t="s">
        <v>2105</v>
      </c>
      <c r="AF582" s="54" t="s">
        <v>2027</v>
      </c>
      <c r="AG582" s="30" t="s">
        <v>3435</v>
      </c>
      <c r="AH582" s="31">
        <v>2064.9899999999998</v>
      </c>
      <c r="AI582" s="30" t="s">
        <v>2087</v>
      </c>
      <c r="AJ582" s="30" t="s">
        <v>2076</v>
      </c>
      <c r="AK582" s="30" t="s">
        <v>2076</v>
      </c>
      <c r="AL582" s="30" t="s">
        <v>2076</v>
      </c>
      <c r="AM582" s="30" t="s">
        <v>2076</v>
      </c>
      <c r="AN582" s="30" t="s">
        <v>4898</v>
      </c>
      <c r="AO582" s="30">
        <v>120</v>
      </c>
      <c r="AP582" s="30" t="s">
        <v>4911</v>
      </c>
      <c r="AQ582" s="30" t="s">
        <v>4992</v>
      </c>
      <c r="AR582" s="30" t="s">
        <v>4913</v>
      </c>
      <c r="AS582" s="30" t="s">
        <v>2076</v>
      </c>
      <c r="AT582" s="30" t="s">
        <v>2076</v>
      </c>
      <c r="AU582" s="30">
        <f>COUNTIF(Offers!$B$14:$B$2024,A582)</f>
        <v>1</v>
      </c>
      <c r="AV582" s="31">
        <f>_xlfn.MINIFS(Offers!$Q$14:$Q$2024,Offers!$B$14:$B$2024,A582)</f>
        <v>1817.99</v>
      </c>
      <c r="AW582" s="30">
        <f>COUNTIFS(Offers!$B$14:$B$2024,A582,Offers!$L$14:$L$2024,"&lt;&gt;New")</f>
        <v>0</v>
      </c>
    </row>
    <row r="583" spans="1:49" ht="15.75" customHeight="1" x14ac:dyDescent="0.35">
      <c r="A583" s="60" t="s">
        <v>5270</v>
      </c>
      <c r="B583" s="60" t="s">
        <v>801</v>
      </c>
      <c r="C583" s="60" t="s">
        <v>8</v>
      </c>
      <c r="D583" s="60" t="s">
        <v>4790</v>
      </c>
      <c r="E583" s="61" t="s">
        <v>804</v>
      </c>
      <c r="F583" s="62">
        <v>152.99</v>
      </c>
      <c r="G583" s="60" t="s">
        <v>5271</v>
      </c>
      <c r="H583" s="60" t="s">
        <v>53</v>
      </c>
      <c r="I583" s="60" t="s">
        <v>5058</v>
      </c>
      <c r="J583" s="60" t="s">
        <v>4926</v>
      </c>
      <c r="K583" s="60" t="s">
        <v>3424</v>
      </c>
      <c r="L583" s="60" t="s">
        <v>4795</v>
      </c>
      <c r="M583" s="60" t="s">
        <v>4927</v>
      </c>
      <c r="N583" s="60" t="s">
        <v>4797</v>
      </c>
      <c r="O583" s="60" t="s">
        <v>4928</v>
      </c>
      <c r="P583" s="60">
        <v>9</v>
      </c>
      <c r="Q583" s="63">
        <v>404</v>
      </c>
      <c r="R583" s="60" t="s">
        <v>5272</v>
      </c>
      <c r="S583" s="60" t="s">
        <v>4930</v>
      </c>
      <c r="T583" t="s">
        <v>2080</v>
      </c>
      <c r="U583">
        <v>30</v>
      </c>
      <c r="V583" s="49">
        <v>171.99</v>
      </c>
      <c r="W583" t="s">
        <v>2471</v>
      </c>
      <c r="X583">
        <v>4</v>
      </c>
      <c r="Y583">
        <v>64</v>
      </c>
      <c r="Z583">
        <v>10.1</v>
      </c>
      <c r="AA583" t="s">
        <v>3431</v>
      </c>
      <c r="AB583" s="30" t="s">
        <v>5273</v>
      </c>
      <c r="AC583" s="30" t="s">
        <v>5274</v>
      </c>
      <c r="AD583" s="30" t="s">
        <v>4834</v>
      </c>
      <c r="AE583" s="30" t="s">
        <v>2085</v>
      </c>
      <c r="AF583" s="55" t="s">
        <v>2023</v>
      </c>
      <c r="AG583" s="30" t="s">
        <v>2086</v>
      </c>
      <c r="AH583" s="31">
        <v>175.99</v>
      </c>
      <c r="AI583" s="30" t="s">
        <v>2087</v>
      </c>
      <c r="AJ583" s="30" t="s">
        <v>2076</v>
      </c>
      <c r="AK583" s="30" t="s">
        <v>2076</v>
      </c>
      <c r="AL583" s="30" t="s">
        <v>2076</v>
      </c>
      <c r="AM583" s="30" t="s">
        <v>2076</v>
      </c>
      <c r="AN583" s="30" t="s">
        <v>2092</v>
      </c>
      <c r="AO583" s="30">
        <v>60</v>
      </c>
      <c r="AP583" s="30" t="s">
        <v>4934</v>
      </c>
      <c r="AQ583" s="30" t="s">
        <v>4935</v>
      </c>
      <c r="AR583" s="30" t="s">
        <v>4805</v>
      </c>
      <c r="AS583" s="30" t="s">
        <v>2076</v>
      </c>
      <c r="AT583" s="30" t="s">
        <v>2076</v>
      </c>
      <c r="AU583" s="30">
        <f>COUNTIF(Offers!$B$14:$B$2024,A583)</f>
        <v>1</v>
      </c>
      <c r="AV583" s="31">
        <f>_xlfn.MINIFS(Offers!$Q$14:$Q$2024,Offers!$B$14:$B$2024,A583)</f>
        <v>152.99</v>
      </c>
      <c r="AW583" s="30">
        <f>COUNTIFS(Offers!$B$14:$B$2024,A583,Offers!$L$14:$L$2024,"&lt;&gt;New")</f>
        <v>0</v>
      </c>
    </row>
    <row r="584" spans="1:49" ht="15.75" customHeight="1" x14ac:dyDescent="0.35">
      <c r="A584" s="60" t="s">
        <v>5275</v>
      </c>
      <c r="B584" s="60" t="s">
        <v>801</v>
      </c>
      <c r="C584" s="60" t="s">
        <v>8</v>
      </c>
      <c r="D584" s="60" t="s">
        <v>4807</v>
      </c>
      <c r="E584" s="61" t="s">
        <v>805</v>
      </c>
      <c r="F584" s="62">
        <v>288.99</v>
      </c>
      <c r="G584" s="60" t="s">
        <v>5276</v>
      </c>
      <c r="H584" s="60" t="s">
        <v>53</v>
      </c>
      <c r="I584" s="60" t="s">
        <v>4809</v>
      </c>
      <c r="J584" s="60" t="s">
        <v>4793</v>
      </c>
      <c r="K584" s="60" t="s">
        <v>4794</v>
      </c>
      <c r="L584" s="60" t="s">
        <v>4810</v>
      </c>
      <c r="M584" s="60" t="s">
        <v>4811</v>
      </c>
      <c r="N584" s="60" t="s">
        <v>4812</v>
      </c>
      <c r="O584" s="60" t="s">
        <v>4813</v>
      </c>
      <c r="P584" s="60">
        <v>24</v>
      </c>
      <c r="Q584" s="63">
        <v>207</v>
      </c>
      <c r="R584" s="60" t="s">
        <v>5277</v>
      </c>
      <c r="S584" s="60" t="s">
        <v>4815</v>
      </c>
      <c r="T584" t="s">
        <v>2080</v>
      </c>
      <c r="U584">
        <v>30</v>
      </c>
      <c r="V584" s="49">
        <v>317.99</v>
      </c>
      <c r="W584" t="s">
        <v>2292</v>
      </c>
      <c r="X584">
        <v>6</v>
      </c>
      <c r="Y584">
        <v>128</v>
      </c>
      <c r="Z584">
        <v>6.6</v>
      </c>
      <c r="AA584" t="s">
        <v>3431</v>
      </c>
      <c r="AB584" s="30" t="s">
        <v>5278</v>
      </c>
      <c r="AC584" s="30" t="s">
        <v>5279</v>
      </c>
      <c r="AD584" s="30" t="s">
        <v>5280</v>
      </c>
      <c r="AE584" s="30" t="s">
        <v>2085</v>
      </c>
      <c r="AF584" s="55" t="s">
        <v>2023</v>
      </c>
      <c r="AG584" s="30" t="s">
        <v>3435</v>
      </c>
      <c r="AH584" s="31">
        <v>317.99</v>
      </c>
      <c r="AI584" s="30" t="s">
        <v>2087</v>
      </c>
      <c r="AJ584" s="30" t="s">
        <v>2076</v>
      </c>
      <c r="AK584" s="30" t="s">
        <v>2076</v>
      </c>
      <c r="AL584" s="30" t="s">
        <v>2076</v>
      </c>
      <c r="AM584" s="30" t="s">
        <v>2076</v>
      </c>
      <c r="AN584" s="30" t="s">
        <v>4819</v>
      </c>
      <c r="AO584" s="30">
        <v>90</v>
      </c>
      <c r="AP584" s="30" t="s">
        <v>4820</v>
      </c>
      <c r="AQ584" s="30" t="s">
        <v>4821</v>
      </c>
      <c r="AR584" s="30" t="s">
        <v>4822</v>
      </c>
      <c r="AS584" s="30" t="s">
        <v>2076</v>
      </c>
      <c r="AT584" s="30" t="s">
        <v>2076</v>
      </c>
      <c r="AU584" s="30">
        <f>COUNTIF(Offers!$B$14:$B$2024,A584)</f>
        <v>1</v>
      </c>
      <c r="AV584" s="31">
        <f>_xlfn.MINIFS(Offers!$Q$14:$Q$2024,Offers!$B$14:$B$2024,A584)</f>
        <v>288.99</v>
      </c>
      <c r="AW584" s="30">
        <f>COUNTIFS(Offers!$B$14:$B$2024,A584,Offers!$L$14:$L$2024,"&lt;&gt;New")</f>
        <v>0</v>
      </c>
    </row>
    <row r="585" spans="1:49" ht="15.75" customHeight="1" x14ac:dyDescent="0.35">
      <c r="A585" s="60" t="s">
        <v>5281</v>
      </c>
      <c r="B585" s="60" t="s">
        <v>801</v>
      </c>
      <c r="C585" s="60" t="s">
        <v>8</v>
      </c>
      <c r="D585" s="60" t="s">
        <v>4807</v>
      </c>
      <c r="E585" s="61" t="s">
        <v>806</v>
      </c>
      <c r="F585" s="62">
        <v>694.99</v>
      </c>
      <c r="G585" s="60" t="s">
        <v>5282</v>
      </c>
      <c r="H585" s="60" t="s">
        <v>1345</v>
      </c>
      <c r="I585" s="60" t="s">
        <v>4960</v>
      </c>
      <c r="J585" s="60" t="s">
        <v>4851</v>
      </c>
      <c r="K585" s="60" t="s">
        <v>4852</v>
      </c>
      <c r="L585" s="60" t="s">
        <v>4961</v>
      </c>
      <c r="M585" s="60" t="s">
        <v>4811</v>
      </c>
      <c r="N585" s="60" t="s">
        <v>4812</v>
      </c>
      <c r="O585" s="60" t="s">
        <v>4798</v>
      </c>
      <c r="P585" s="60">
        <v>30</v>
      </c>
      <c r="Q585" s="63">
        <v>291</v>
      </c>
      <c r="R585" s="60" t="s">
        <v>5283</v>
      </c>
      <c r="S585" s="60" t="s">
        <v>4963</v>
      </c>
      <c r="T585" t="s">
        <v>2080</v>
      </c>
      <c r="U585">
        <v>30</v>
      </c>
      <c r="V585" s="49">
        <v>747.99</v>
      </c>
      <c r="W585" t="s">
        <v>3035</v>
      </c>
      <c r="X585">
        <v>8</v>
      </c>
      <c r="Y585">
        <v>256</v>
      </c>
      <c r="Z585">
        <v>6.6</v>
      </c>
      <c r="AA585" t="s">
        <v>3431</v>
      </c>
      <c r="AB585" s="30" t="s">
        <v>5284</v>
      </c>
      <c r="AC585" s="30" t="s">
        <v>5285</v>
      </c>
      <c r="AD585" s="30" t="s">
        <v>4695</v>
      </c>
      <c r="AE585" s="30" t="s">
        <v>2085</v>
      </c>
      <c r="AF585" s="51" t="s">
        <v>2025</v>
      </c>
      <c r="AG585" s="30" t="s">
        <v>3435</v>
      </c>
      <c r="AH585" s="31">
        <v>754.99</v>
      </c>
      <c r="AI585" s="30" t="s">
        <v>2087</v>
      </c>
      <c r="AJ585" s="30" t="s">
        <v>2076</v>
      </c>
      <c r="AK585" s="30" t="s">
        <v>2076</v>
      </c>
      <c r="AL585" s="30" t="s">
        <v>2076</v>
      </c>
      <c r="AM585" s="30" t="s">
        <v>2076</v>
      </c>
      <c r="AN585" s="30" t="s">
        <v>4966</v>
      </c>
      <c r="AO585" s="30">
        <v>120</v>
      </c>
      <c r="AP585" s="30" t="s">
        <v>4861</v>
      </c>
      <c r="AQ585" s="30" t="s">
        <v>4862</v>
      </c>
      <c r="AR585" s="30" t="s">
        <v>4822</v>
      </c>
      <c r="AS585" s="30" t="s">
        <v>2076</v>
      </c>
      <c r="AT585" s="30" t="s">
        <v>2076</v>
      </c>
      <c r="AU585" s="30">
        <f>COUNTIF(Offers!$B$14:$B$2024,A585)</f>
        <v>1</v>
      </c>
      <c r="AV585" s="31">
        <f>_xlfn.MINIFS(Offers!$Q$14:$Q$2024,Offers!$B$14:$B$2024,A585)</f>
        <v>694.99</v>
      </c>
      <c r="AW585" s="30">
        <f>COUNTIFS(Offers!$B$14:$B$2024,A585,Offers!$L$14:$L$2024,"&lt;&gt;New")</f>
        <v>0</v>
      </c>
    </row>
    <row r="586" spans="1:49" ht="15.75" customHeight="1" x14ac:dyDescent="0.35">
      <c r="A586" s="60" t="s">
        <v>5286</v>
      </c>
      <c r="B586" s="60" t="s">
        <v>801</v>
      </c>
      <c r="C586" s="60" t="s">
        <v>8</v>
      </c>
      <c r="D586" s="60" t="s">
        <v>4807</v>
      </c>
      <c r="E586" s="61" t="s">
        <v>807</v>
      </c>
      <c r="F586" s="62">
        <v>709.99</v>
      </c>
      <c r="G586" s="60" t="s">
        <v>5287</v>
      </c>
      <c r="H586" s="60" t="s">
        <v>53</v>
      </c>
      <c r="I586" s="60" t="s">
        <v>4850</v>
      </c>
      <c r="J586" s="60" t="s">
        <v>4851</v>
      </c>
      <c r="K586" s="60" t="s">
        <v>4852</v>
      </c>
      <c r="L586" s="60" t="s">
        <v>4853</v>
      </c>
      <c r="M586" s="60" t="s">
        <v>4854</v>
      </c>
      <c r="N586" s="60" t="s">
        <v>4880</v>
      </c>
      <c r="O586" s="60" t="s">
        <v>4798</v>
      </c>
      <c r="P586" s="60">
        <v>24</v>
      </c>
      <c r="Q586" s="63">
        <v>159</v>
      </c>
      <c r="R586" s="60" t="s">
        <v>5288</v>
      </c>
      <c r="S586" s="60" t="s">
        <v>4857</v>
      </c>
      <c r="T586" t="s">
        <v>2080</v>
      </c>
      <c r="U586">
        <v>30</v>
      </c>
      <c r="V586" s="49">
        <v>746.99</v>
      </c>
      <c r="W586" t="s">
        <v>2235</v>
      </c>
      <c r="X586">
        <v>8</v>
      </c>
      <c r="Y586">
        <v>256</v>
      </c>
      <c r="Z586">
        <v>6</v>
      </c>
      <c r="AA586" t="s">
        <v>3431</v>
      </c>
      <c r="AB586" s="30" t="s">
        <v>5289</v>
      </c>
      <c r="AC586" s="30" t="s">
        <v>5290</v>
      </c>
      <c r="AD586" s="30" t="s">
        <v>3904</v>
      </c>
      <c r="AE586" s="30" t="s">
        <v>2085</v>
      </c>
      <c r="AF586" s="51" t="s">
        <v>2025</v>
      </c>
      <c r="AG586" s="30" t="s">
        <v>3435</v>
      </c>
      <c r="AH586" s="31">
        <v>746.99</v>
      </c>
      <c r="AI586" s="30" t="s">
        <v>2087</v>
      </c>
      <c r="AJ586" s="30" t="s">
        <v>2076</v>
      </c>
      <c r="AK586" s="30" t="s">
        <v>2076</v>
      </c>
      <c r="AL586" s="30" t="s">
        <v>2076</v>
      </c>
      <c r="AM586" s="30" t="s">
        <v>2076</v>
      </c>
      <c r="AN586" s="30" t="s">
        <v>4860</v>
      </c>
      <c r="AO586" s="30">
        <v>120</v>
      </c>
      <c r="AP586" s="30" t="s">
        <v>4861</v>
      </c>
      <c r="AQ586" s="30" t="s">
        <v>4862</v>
      </c>
      <c r="AR586" s="30" t="s">
        <v>4822</v>
      </c>
      <c r="AS586" s="30" t="s">
        <v>2076</v>
      </c>
      <c r="AT586" s="30" t="s">
        <v>2076</v>
      </c>
      <c r="AU586" s="30">
        <f>COUNTIF(Offers!$B$14:$B$2024,A586)</f>
        <v>1</v>
      </c>
      <c r="AV586" s="31">
        <f>_xlfn.MINIFS(Offers!$Q$14:$Q$2024,Offers!$B$14:$B$2024,A586)</f>
        <v>709.99</v>
      </c>
      <c r="AW586" s="30">
        <f>COUNTIFS(Offers!$B$14:$B$2024,A586,Offers!$L$14:$L$2024,"&lt;&gt;New")</f>
        <v>0</v>
      </c>
    </row>
    <row r="587" spans="1:49" ht="15.75" customHeight="1" x14ac:dyDescent="0.35">
      <c r="A587" s="60" t="s">
        <v>5291</v>
      </c>
      <c r="B587" s="60" t="s">
        <v>801</v>
      </c>
      <c r="C587" s="60" t="s">
        <v>8</v>
      </c>
      <c r="D587" s="60" t="s">
        <v>4807</v>
      </c>
      <c r="E587" s="61" t="s">
        <v>808</v>
      </c>
      <c r="F587" s="62">
        <v>814.99</v>
      </c>
      <c r="G587" s="60" t="s">
        <v>5292</v>
      </c>
      <c r="H587" s="60" t="s">
        <v>53</v>
      </c>
      <c r="I587" s="60" t="s">
        <v>4877</v>
      </c>
      <c r="J587" s="60" t="s">
        <v>4878</v>
      </c>
      <c r="K587" s="60" t="s">
        <v>4879</v>
      </c>
      <c r="L587" s="60" t="s">
        <v>4853</v>
      </c>
      <c r="M587" s="60" t="s">
        <v>4811</v>
      </c>
      <c r="N587" s="60" t="s">
        <v>4880</v>
      </c>
      <c r="O587" s="60" t="s">
        <v>4798</v>
      </c>
      <c r="P587" s="60">
        <v>27</v>
      </c>
      <c r="Q587" s="63">
        <v>180</v>
      </c>
      <c r="R587" s="60" t="s">
        <v>5293</v>
      </c>
      <c r="S587" s="60" t="s">
        <v>4882</v>
      </c>
      <c r="T587" t="s">
        <v>2080</v>
      </c>
      <c r="U587">
        <v>30</v>
      </c>
      <c r="V587" s="49">
        <v>889.99</v>
      </c>
      <c r="W587" t="s">
        <v>2551</v>
      </c>
      <c r="X587">
        <v>12</v>
      </c>
      <c r="Y587">
        <v>256</v>
      </c>
      <c r="Z587">
        <v>6.4</v>
      </c>
      <c r="AA587" t="s">
        <v>3431</v>
      </c>
      <c r="AB587" s="30" t="s">
        <v>5294</v>
      </c>
      <c r="AC587" s="30" t="s">
        <v>5295</v>
      </c>
      <c r="AD587" s="30" t="s">
        <v>5035</v>
      </c>
      <c r="AE587" s="30" t="s">
        <v>2085</v>
      </c>
      <c r="AF587" s="53" t="s">
        <v>2026</v>
      </c>
      <c r="AG587" s="30" t="s">
        <v>3435</v>
      </c>
      <c r="AH587" s="31">
        <v>889.99</v>
      </c>
      <c r="AI587" s="30" t="s">
        <v>2087</v>
      </c>
      <c r="AJ587" s="30" t="s">
        <v>2076</v>
      </c>
      <c r="AK587" s="30" t="s">
        <v>2076</v>
      </c>
      <c r="AL587" s="30" t="s">
        <v>2076</v>
      </c>
      <c r="AM587" s="30" t="s">
        <v>2076</v>
      </c>
      <c r="AN587" s="30" t="s">
        <v>4860</v>
      </c>
      <c r="AO587" s="30">
        <v>120</v>
      </c>
      <c r="AP587" s="30" t="s">
        <v>4885</v>
      </c>
      <c r="AQ587" s="30" t="s">
        <v>4886</v>
      </c>
      <c r="AR587" s="30" t="s">
        <v>4822</v>
      </c>
      <c r="AS587" s="30" t="s">
        <v>2076</v>
      </c>
      <c r="AT587" s="30" t="s">
        <v>2076</v>
      </c>
      <c r="AU587" s="30">
        <f>COUNTIF(Offers!$B$14:$B$2024,A587)</f>
        <v>1</v>
      </c>
      <c r="AV587" s="31">
        <f>_xlfn.MINIFS(Offers!$Q$14:$Q$2024,Offers!$B$14:$B$2024,A587)</f>
        <v>814.99</v>
      </c>
      <c r="AW587" s="30">
        <f>COUNTIFS(Offers!$B$14:$B$2024,A587,Offers!$L$14:$L$2024,"&lt;&gt;New")</f>
        <v>0</v>
      </c>
    </row>
    <row r="588" spans="1:49" ht="15.75" customHeight="1" x14ac:dyDescent="0.35">
      <c r="A588" s="60" t="s">
        <v>5296</v>
      </c>
      <c r="B588" s="60" t="s">
        <v>801</v>
      </c>
      <c r="C588" s="60" t="s">
        <v>8</v>
      </c>
      <c r="D588" s="60" t="s">
        <v>4790</v>
      </c>
      <c r="E588" s="61" t="s">
        <v>809</v>
      </c>
      <c r="F588" s="62">
        <v>1089.99</v>
      </c>
      <c r="G588" s="60" t="s">
        <v>5297</v>
      </c>
      <c r="H588" s="60" t="s">
        <v>1345</v>
      </c>
      <c r="I588" s="60" t="s">
        <v>4865</v>
      </c>
      <c r="J588" s="60" t="s">
        <v>4890</v>
      </c>
      <c r="K588" s="60" t="s">
        <v>4891</v>
      </c>
      <c r="L588" s="60" t="s">
        <v>3490</v>
      </c>
      <c r="M588" s="60" t="s">
        <v>4866</v>
      </c>
      <c r="N588" s="60" t="s">
        <v>4973</v>
      </c>
      <c r="O588" s="60" t="s">
        <v>4798</v>
      </c>
      <c r="P588" s="60">
        <v>12</v>
      </c>
      <c r="Q588" s="63">
        <v>541</v>
      </c>
      <c r="R588" s="60" t="s">
        <v>5298</v>
      </c>
      <c r="S588" s="60" t="s">
        <v>4975</v>
      </c>
      <c r="T588" t="s">
        <v>2080</v>
      </c>
      <c r="U588">
        <v>30</v>
      </c>
      <c r="V588" s="49">
        <v>1224.99</v>
      </c>
      <c r="W588" t="s">
        <v>2356</v>
      </c>
      <c r="X588">
        <v>12</v>
      </c>
      <c r="Y588">
        <v>512</v>
      </c>
      <c r="Z588">
        <v>11</v>
      </c>
      <c r="AA588" t="s">
        <v>3431</v>
      </c>
      <c r="AB588" s="30" t="s">
        <v>5299</v>
      </c>
      <c r="AC588" s="30" t="s">
        <v>5300</v>
      </c>
      <c r="AD588" s="30" t="s">
        <v>4978</v>
      </c>
      <c r="AE588" s="30" t="s">
        <v>2085</v>
      </c>
      <c r="AF588" s="53" t="s">
        <v>2026</v>
      </c>
      <c r="AG588" s="30" t="s">
        <v>3435</v>
      </c>
      <c r="AH588" s="31">
        <v>1224.99</v>
      </c>
      <c r="AI588" s="30" t="s">
        <v>2087</v>
      </c>
      <c r="AJ588" s="30" t="s">
        <v>2076</v>
      </c>
      <c r="AK588" s="30" t="s">
        <v>2076</v>
      </c>
      <c r="AL588" s="30" t="s">
        <v>2076</v>
      </c>
      <c r="AM588" s="30" t="s">
        <v>2076</v>
      </c>
      <c r="AN588" s="30" t="s">
        <v>2092</v>
      </c>
      <c r="AO588" s="30">
        <v>120</v>
      </c>
      <c r="AP588" s="30" t="s">
        <v>4979</v>
      </c>
      <c r="AQ588" s="30" t="s">
        <v>4862</v>
      </c>
      <c r="AR588" s="30" t="s">
        <v>4822</v>
      </c>
      <c r="AS588" s="30" t="s">
        <v>2076</v>
      </c>
      <c r="AT588" s="30" t="s">
        <v>2076</v>
      </c>
      <c r="AU588" s="30">
        <f>COUNTIF(Offers!$B$14:$B$2024,A588)</f>
        <v>1</v>
      </c>
      <c r="AV588" s="31">
        <f>_xlfn.MINIFS(Offers!$Q$14:$Q$2024,Offers!$B$14:$B$2024,A588)</f>
        <v>1089.99</v>
      </c>
      <c r="AW588" s="30">
        <f>COUNTIFS(Offers!$B$14:$B$2024,A588,Offers!$L$14:$L$2024,"&lt;&gt;New")</f>
        <v>0</v>
      </c>
    </row>
    <row r="589" spans="1:49" ht="15.75" customHeight="1" x14ac:dyDescent="0.35">
      <c r="A589" s="60" t="s">
        <v>5301</v>
      </c>
      <c r="B589" s="60" t="s">
        <v>801</v>
      </c>
      <c r="C589" s="60" t="s">
        <v>8</v>
      </c>
      <c r="D589" s="60" t="s">
        <v>4807</v>
      </c>
      <c r="E589" s="61" t="s">
        <v>810</v>
      </c>
      <c r="F589" s="62">
        <v>1133.99</v>
      </c>
      <c r="G589" s="60" t="s">
        <v>5302</v>
      </c>
      <c r="H589" s="60" t="s">
        <v>1345</v>
      </c>
      <c r="I589" s="60" t="s">
        <v>4889</v>
      </c>
      <c r="J589" s="60" t="s">
        <v>4890</v>
      </c>
      <c r="K589" s="60" t="s">
        <v>4891</v>
      </c>
      <c r="L589" s="60" t="s">
        <v>4892</v>
      </c>
      <c r="M589" s="60" t="s">
        <v>4893</v>
      </c>
      <c r="N589" s="60" t="s">
        <v>4880</v>
      </c>
      <c r="O589" s="60" t="s">
        <v>4798</v>
      </c>
      <c r="P589" s="60">
        <v>19</v>
      </c>
      <c r="Q589" s="63">
        <v>192</v>
      </c>
      <c r="R589" s="60" t="s">
        <v>5303</v>
      </c>
      <c r="S589" s="60" t="s">
        <v>4895</v>
      </c>
      <c r="T589" t="s">
        <v>2080</v>
      </c>
      <c r="U589">
        <v>30</v>
      </c>
      <c r="V589" s="49">
        <v>1171.99</v>
      </c>
      <c r="W589" t="s">
        <v>3035</v>
      </c>
      <c r="X589">
        <v>12</v>
      </c>
      <c r="Y589">
        <v>512</v>
      </c>
      <c r="Z589">
        <v>6.7</v>
      </c>
      <c r="AA589" t="s">
        <v>3431</v>
      </c>
      <c r="AB589" s="30" t="s">
        <v>5304</v>
      </c>
      <c r="AC589" s="30" t="s">
        <v>5305</v>
      </c>
      <c r="AD589" s="30" t="s">
        <v>5042</v>
      </c>
      <c r="AE589" s="30" t="s">
        <v>2085</v>
      </c>
      <c r="AF589" s="53" t="s">
        <v>2026</v>
      </c>
      <c r="AG589" s="30" t="s">
        <v>3435</v>
      </c>
      <c r="AH589" s="31">
        <v>1171.99</v>
      </c>
      <c r="AI589" s="30" t="s">
        <v>2087</v>
      </c>
      <c r="AJ589" s="30" t="s">
        <v>2076</v>
      </c>
      <c r="AK589" s="30" t="s">
        <v>2076</v>
      </c>
      <c r="AL589" s="30" t="s">
        <v>2076</v>
      </c>
      <c r="AM589" s="30" t="s">
        <v>2076</v>
      </c>
      <c r="AN589" s="30" t="s">
        <v>4898</v>
      </c>
      <c r="AO589" s="30">
        <v>60</v>
      </c>
      <c r="AP589" s="30" t="s">
        <v>4885</v>
      </c>
      <c r="AQ589" s="30" t="s">
        <v>4899</v>
      </c>
      <c r="AR589" s="30" t="s">
        <v>4822</v>
      </c>
      <c r="AS589" s="30" t="s">
        <v>2076</v>
      </c>
      <c r="AT589" s="30" t="s">
        <v>2076</v>
      </c>
      <c r="AU589" s="30">
        <f>COUNTIF(Offers!$B$14:$B$2024,A589)</f>
        <v>1</v>
      </c>
      <c r="AV589" s="31">
        <f>_xlfn.MINIFS(Offers!$Q$14:$Q$2024,Offers!$B$14:$B$2024,A589)</f>
        <v>1133.99</v>
      </c>
      <c r="AW589" s="30">
        <f>COUNTIFS(Offers!$B$14:$B$2024,A589,Offers!$L$14:$L$2024,"&lt;&gt;New")</f>
        <v>0</v>
      </c>
    </row>
    <row r="590" spans="1:49" ht="15.75" customHeight="1" x14ac:dyDescent="0.35">
      <c r="A590" s="60" t="s">
        <v>5306</v>
      </c>
      <c r="B590" s="60" t="s">
        <v>801</v>
      </c>
      <c r="C590" s="60" t="s">
        <v>8</v>
      </c>
      <c r="D590" s="60" t="s">
        <v>4790</v>
      </c>
      <c r="E590" s="61" t="s">
        <v>811</v>
      </c>
      <c r="F590" s="62">
        <v>1193.99</v>
      </c>
      <c r="G590" s="60" t="s">
        <v>5307</v>
      </c>
      <c r="H590" s="60" t="s">
        <v>53</v>
      </c>
      <c r="I590" s="60" t="s">
        <v>5017</v>
      </c>
      <c r="J590" s="60" t="s">
        <v>4890</v>
      </c>
      <c r="K590" s="60" t="s">
        <v>4891</v>
      </c>
      <c r="L590" s="60" t="s">
        <v>3490</v>
      </c>
      <c r="M590" s="60" t="s">
        <v>5153</v>
      </c>
      <c r="N590" s="60" t="s">
        <v>4918</v>
      </c>
      <c r="O590" s="60" t="s">
        <v>4798</v>
      </c>
      <c r="P590" s="60">
        <v>13</v>
      </c>
      <c r="Q590" s="63">
        <v>595</v>
      </c>
      <c r="R590" s="60" t="s">
        <v>5308</v>
      </c>
      <c r="S590" s="60" t="s">
        <v>4920</v>
      </c>
      <c r="T590" t="s">
        <v>2080</v>
      </c>
      <c r="U590">
        <v>30</v>
      </c>
      <c r="V590" s="49">
        <v>1360.99</v>
      </c>
      <c r="W590" t="s">
        <v>2356</v>
      </c>
      <c r="X590">
        <v>12</v>
      </c>
      <c r="Y590">
        <v>512</v>
      </c>
      <c r="Z590">
        <v>13</v>
      </c>
      <c r="AA590" t="s">
        <v>3431</v>
      </c>
      <c r="AB590" s="30" t="s">
        <v>5309</v>
      </c>
      <c r="AC590" s="30" t="s">
        <v>5310</v>
      </c>
      <c r="AD590" s="30" t="s">
        <v>5168</v>
      </c>
      <c r="AE590" s="30" t="s">
        <v>2085</v>
      </c>
      <c r="AF590" s="53" t="s">
        <v>2026</v>
      </c>
      <c r="AG590" s="30" t="s">
        <v>3435</v>
      </c>
      <c r="AH590" s="31">
        <v>1360.99</v>
      </c>
      <c r="AI590" s="30" t="s">
        <v>2087</v>
      </c>
      <c r="AJ590" s="30" t="s">
        <v>2076</v>
      </c>
      <c r="AK590" s="30" t="s">
        <v>2076</v>
      </c>
      <c r="AL590" s="30" t="s">
        <v>2076</v>
      </c>
      <c r="AM590" s="30" t="s">
        <v>2076</v>
      </c>
      <c r="AN590" s="30" t="s">
        <v>2092</v>
      </c>
      <c r="AO590" s="30">
        <v>120</v>
      </c>
      <c r="AP590" s="30" t="s">
        <v>4979</v>
      </c>
      <c r="AQ590" s="30" t="s">
        <v>4862</v>
      </c>
      <c r="AR590" s="30" t="s">
        <v>4805</v>
      </c>
      <c r="AS590" s="30" t="s">
        <v>2076</v>
      </c>
      <c r="AT590" s="30" t="s">
        <v>2076</v>
      </c>
      <c r="AU590" s="30">
        <f>COUNTIF(Offers!$B$14:$B$2024,A590)</f>
        <v>1</v>
      </c>
      <c r="AV590" s="31">
        <f>_xlfn.MINIFS(Offers!$Q$14:$Q$2024,Offers!$B$14:$B$2024,A590)</f>
        <v>1193.99</v>
      </c>
      <c r="AW590" s="30">
        <f>COUNTIFS(Offers!$B$14:$B$2024,A590,Offers!$L$14:$L$2024,"&lt;&gt;New")</f>
        <v>0</v>
      </c>
    </row>
    <row r="591" spans="1:49" ht="15.75" customHeight="1" x14ac:dyDescent="0.35">
      <c r="A591" s="60" t="s">
        <v>5311</v>
      </c>
      <c r="B591" s="60" t="s">
        <v>801</v>
      </c>
      <c r="C591" s="60" t="s">
        <v>8</v>
      </c>
      <c r="D591" s="60" t="s">
        <v>4807</v>
      </c>
      <c r="E591" s="61" t="s">
        <v>812</v>
      </c>
      <c r="F591" s="62">
        <v>1366.99</v>
      </c>
      <c r="G591" s="60" t="s">
        <v>5312</v>
      </c>
      <c r="H591" s="60" t="s">
        <v>53</v>
      </c>
      <c r="I591" s="60" t="s">
        <v>4877</v>
      </c>
      <c r="J591" s="60" t="s">
        <v>4902</v>
      </c>
      <c r="K591" s="60" t="s">
        <v>4903</v>
      </c>
      <c r="L591" s="60" t="s">
        <v>4904</v>
      </c>
      <c r="M591" s="60" t="s">
        <v>4905</v>
      </c>
      <c r="N591" s="60" t="s">
        <v>4880</v>
      </c>
      <c r="O591" s="60" t="s">
        <v>4798</v>
      </c>
      <c r="P591" s="60">
        <v>35</v>
      </c>
      <c r="Q591" s="63">
        <v>235</v>
      </c>
      <c r="R591" s="60" t="s">
        <v>5313</v>
      </c>
      <c r="S591" s="60" t="s">
        <v>4907</v>
      </c>
      <c r="T591" t="s">
        <v>2080</v>
      </c>
      <c r="U591">
        <v>30</v>
      </c>
      <c r="V591" s="49">
        <v>1539.99</v>
      </c>
      <c r="W591" t="s">
        <v>2322</v>
      </c>
      <c r="X591">
        <v>16</v>
      </c>
      <c r="Y591">
        <v>1024</v>
      </c>
      <c r="Z591">
        <v>6.9</v>
      </c>
      <c r="AA591" t="s">
        <v>3431</v>
      </c>
      <c r="AB591" s="30" t="s">
        <v>5314</v>
      </c>
      <c r="AC591" s="30" t="s">
        <v>5315</v>
      </c>
      <c r="AD591" s="30" t="s">
        <v>3744</v>
      </c>
      <c r="AE591" s="30" t="s">
        <v>2085</v>
      </c>
      <c r="AF591" s="54" t="s">
        <v>2027</v>
      </c>
      <c r="AG591" s="30" t="s">
        <v>3435</v>
      </c>
      <c r="AH591" s="31">
        <v>1621.99</v>
      </c>
      <c r="AI591" s="30" t="s">
        <v>2087</v>
      </c>
      <c r="AJ591" s="30" t="s">
        <v>2076</v>
      </c>
      <c r="AK591" s="30" t="s">
        <v>2076</v>
      </c>
      <c r="AL591" s="30" t="s">
        <v>2076</v>
      </c>
      <c r="AM591" s="30" t="s">
        <v>2076</v>
      </c>
      <c r="AN591" s="30" t="s">
        <v>4860</v>
      </c>
      <c r="AO591" s="30">
        <v>120</v>
      </c>
      <c r="AP591" s="30" t="s">
        <v>4911</v>
      </c>
      <c r="AQ591" s="30" t="s">
        <v>4912</v>
      </c>
      <c r="AR591" s="30" t="s">
        <v>4913</v>
      </c>
      <c r="AS591" s="30" t="s">
        <v>2076</v>
      </c>
      <c r="AT591" s="30" t="s">
        <v>2076</v>
      </c>
      <c r="AU591" s="30">
        <f>COUNTIF(Offers!$B$14:$B$2024,A591)</f>
        <v>1</v>
      </c>
      <c r="AV591" s="31">
        <f>_xlfn.MINIFS(Offers!$Q$14:$Q$2024,Offers!$B$14:$B$2024,A591)</f>
        <v>1366.99</v>
      </c>
      <c r="AW591" s="30">
        <f>COUNTIFS(Offers!$B$14:$B$2024,A591,Offers!$L$14:$L$2024,"&lt;&gt;New")</f>
        <v>0</v>
      </c>
    </row>
    <row r="592" spans="1:49" ht="15.75" customHeight="1" x14ac:dyDescent="0.35">
      <c r="A592" s="60" t="s">
        <v>5316</v>
      </c>
      <c r="B592" s="60" t="s">
        <v>801</v>
      </c>
      <c r="C592" s="60" t="s">
        <v>8</v>
      </c>
      <c r="D592" s="60" t="s">
        <v>4807</v>
      </c>
      <c r="E592" s="61" t="s">
        <v>813</v>
      </c>
      <c r="F592" s="62">
        <v>1449.99</v>
      </c>
      <c r="G592" s="60" t="s">
        <v>5317</v>
      </c>
      <c r="H592" s="60" t="s">
        <v>53</v>
      </c>
      <c r="I592" s="60" t="s">
        <v>4889</v>
      </c>
      <c r="J592" s="60" t="s">
        <v>4902</v>
      </c>
      <c r="K592" s="60" t="s">
        <v>4903</v>
      </c>
      <c r="L592" s="60" t="s">
        <v>4987</v>
      </c>
      <c r="M592" s="60" t="s">
        <v>4988</v>
      </c>
      <c r="N592" s="60" t="s">
        <v>4880</v>
      </c>
      <c r="O592" s="60" t="s">
        <v>4798</v>
      </c>
      <c r="P592" s="60">
        <v>19</v>
      </c>
      <c r="Q592" s="63">
        <v>264</v>
      </c>
      <c r="R592" s="60" t="s">
        <v>5318</v>
      </c>
      <c r="S592" s="60" t="s">
        <v>4990</v>
      </c>
      <c r="T592" t="s">
        <v>2080</v>
      </c>
      <c r="U592">
        <v>30</v>
      </c>
      <c r="V592" s="49">
        <v>1581.99</v>
      </c>
      <c r="W592" t="s">
        <v>2918</v>
      </c>
      <c r="X592">
        <v>16</v>
      </c>
      <c r="Y592">
        <v>1024</v>
      </c>
      <c r="Z592">
        <v>7.6</v>
      </c>
      <c r="AA592" t="s">
        <v>3431</v>
      </c>
      <c r="AB592" s="30" t="s">
        <v>5284</v>
      </c>
      <c r="AC592" s="30" t="s">
        <v>5319</v>
      </c>
      <c r="AD592" s="30" t="s">
        <v>3876</v>
      </c>
      <c r="AE592" s="30" t="s">
        <v>2085</v>
      </c>
      <c r="AF592" s="54" t="s">
        <v>2027</v>
      </c>
      <c r="AG592" s="30" t="s">
        <v>3435</v>
      </c>
      <c r="AH592" s="31">
        <v>1581.99</v>
      </c>
      <c r="AI592" s="30" t="s">
        <v>2087</v>
      </c>
      <c r="AJ592" s="30" t="s">
        <v>2076</v>
      </c>
      <c r="AK592" s="30" t="s">
        <v>2076</v>
      </c>
      <c r="AL592" s="30" t="s">
        <v>2076</v>
      </c>
      <c r="AM592" s="30" t="s">
        <v>2076</v>
      </c>
      <c r="AN592" s="30" t="s">
        <v>4898</v>
      </c>
      <c r="AO592" s="30">
        <v>120</v>
      </c>
      <c r="AP592" s="30" t="s">
        <v>4911</v>
      </c>
      <c r="AQ592" s="30" t="s">
        <v>4992</v>
      </c>
      <c r="AR592" s="30" t="s">
        <v>4913</v>
      </c>
      <c r="AS592" s="30" t="s">
        <v>2076</v>
      </c>
      <c r="AT592" s="30" t="s">
        <v>2076</v>
      </c>
      <c r="AU592" s="30">
        <f>COUNTIF(Offers!$B$14:$B$2024,A592)</f>
        <v>1</v>
      </c>
      <c r="AV592" s="31">
        <f>_xlfn.MINIFS(Offers!$Q$14:$Q$2024,Offers!$B$14:$B$2024,A592)</f>
        <v>1449.99</v>
      </c>
      <c r="AW592" s="30">
        <f>COUNTIFS(Offers!$B$14:$B$2024,A592,Offers!$L$14:$L$2024,"&lt;&gt;New")</f>
        <v>0</v>
      </c>
    </row>
    <row r="593" spans="1:49" ht="15.75" customHeight="1" x14ac:dyDescent="0.35">
      <c r="A593" s="60" t="s">
        <v>5320</v>
      </c>
      <c r="B593" s="60" t="s">
        <v>814</v>
      </c>
      <c r="C593" s="60" t="s">
        <v>8</v>
      </c>
      <c r="D593" s="60" t="s">
        <v>4790</v>
      </c>
      <c r="E593" s="61" t="s">
        <v>817</v>
      </c>
      <c r="F593" s="62">
        <v>118.99</v>
      </c>
      <c r="G593" s="60" t="s">
        <v>5321</v>
      </c>
      <c r="H593" s="60" t="s">
        <v>53</v>
      </c>
      <c r="I593" s="60" t="s">
        <v>4925</v>
      </c>
      <c r="J593" s="60" t="s">
        <v>4926</v>
      </c>
      <c r="K593" s="60" t="s">
        <v>3424</v>
      </c>
      <c r="L593" s="60" t="s">
        <v>4795</v>
      </c>
      <c r="M593" s="60" t="s">
        <v>4927</v>
      </c>
      <c r="N593" s="60" t="s">
        <v>4797</v>
      </c>
      <c r="O593" s="60" t="s">
        <v>4928</v>
      </c>
      <c r="P593" s="60">
        <v>10</v>
      </c>
      <c r="Q593" s="63">
        <v>416</v>
      </c>
      <c r="R593" s="60" t="s">
        <v>5322</v>
      </c>
      <c r="S593" s="60" t="s">
        <v>4930</v>
      </c>
      <c r="T593" t="s">
        <v>2080</v>
      </c>
      <c r="U593">
        <v>30</v>
      </c>
      <c r="V593" s="49">
        <v>133.99</v>
      </c>
      <c r="W593" t="s">
        <v>2298</v>
      </c>
      <c r="X593">
        <v>3</v>
      </c>
      <c r="Y593">
        <v>32</v>
      </c>
      <c r="Z593">
        <v>10.1</v>
      </c>
      <c r="AA593" t="s">
        <v>3431</v>
      </c>
      <c r="AB593" s="30" t="s">
        <v>5323</v>
      </c>
      <c r="AC593" s="30" t="s">
        <v>5324</v>
      </c>
      <c r="AD593" s="30" t="s">
        <v>5325</v>
      </c>
      <c r="AE593" s="30" t="s">
        <v>2085</v>
      </c>
      <c r="AF593" s="50" t="s">
        <v>2022</v>
      </c>
      <c r="AG593" s="30" t="s">
        <v>2086</v>
      </c>
      <c r="AH593" s="31">
        <v>133.99</v>
      </c>
      <c r="AI593" s="30" t="s">
        <v>2087</v>
      </c>
      <c r="AJ593" s="30" t="s">
        <v>2076</v>
      </c>
      <c r="AK593" s="30" t="s">
        <v>2076</v>
      </c>
      <c r="AL593" s="30" t="s">
        <v>2076</v>
      </c>
      <c r="AM593" s="30" t="s">
        <v>2076</v>
      </c>
      <c r="AN593" s="30" t="s">
        <v>2092</v>
      </c>
      <c r="AO593" s="30">
        <v>60</v>
      </c>
      <c r="AP593" s="30" t="s">
        <v>4934</v>
      </c>
      <c r="AQ593" s="30" t="s">
        <v>4935</v>
      </c>
      <c r="AR593" s="30" t="s">
        <v>4805</v>
      </c>
      <c r="AS593" s="30" t="s">
        <v>2076</v>
      </c>
      <c r="AT593" s="30" t="s">
        <v>2076</v>
      </c>
      <c r="AU593" s="30">
        <f>COUNTIF(Offers!$B$14:$B$2024,A593)</f>
        <v>1</v>
      </c>
      <c r="AV593" s="31">
        <f>_xlfn.MINIFS(Offers!$Q$14:$Q$2024,Offers!$B$14:$B$2024,A593)</f>
        <v>118.99</v>
      </c>
      <c r="AW593" s="30">
        <f>COUNTIFS(Offers!$B$14:$B$2024,A593,Offers!$L$14:$L$2024,"&lt;&gt;New")</f>
        <v>0</v>
      </c>
    </row>
    <row r="594" spans="1:49" ht="15.75" customHeight="1" x14ac:dyDescent="0.35">
      <c r="A594" s="60" t="s">
        <v>5326</v>
      </c>
      <c r="B594" s="60" t="s">
        <v>814</v>
      </c>
      <c r="C594" s="60" t="s">
        <v>8</v>
      </c>
      <c r="D594" s="60" t="s">
        <v>4807</v>
      </c>
      <c r="E594" s="61" t="s">
        <v>818</v>
      </c>
      <c r="F594" s="62">
        <v>280.99</v>
      </c>
      <c r="G594" s="60" t="s">
        <v>5327</v>
      </c>
      <c r="H594" s="60" t="s">
        <v>53</v>
      </c>
      <c r="I594" s="60" t="s">
        <v>4809</v>
      </c>
      <c r="J594" s="60" t="s">
        <v>4793</v>
      </c>
      <c r="K594" s="60" t="s">
        <v>4794</v>
      </c>
      <c r="L594" s="60" t="s">
        <v>4810</v>
      </c>
      <c r="M594" s="60" t="s">
        <v>4811</v>
      </c>
      <c r="N594" s="60" t="s">
        <v>4812</v>
      </c>
      <c r="O594" s="60" t="s">
        <v>4813</v>
      </c>
      <c r="P594" s="60">
        <v>23</v>
      </c>
      <c r="Q594" s="63">
        <v>185</v>
      </c>
      <c r="R594" s="60" t="s">
        <v>5328</v>
      </c>
      <c r="S594" s="60" t="s">
        <v>4815</v>
      </c>
      <c r="T594" t="s">
        <v>2100</v>
      </c>
      <c r="U594">
        <v>30</v>
      </c>
      <c r="V594" s="49">
        <v>301.99</v>
      </c>
      <c r="W594" t="s">
        <v>2168</v>
      </c>
      <c r="X594">
        <v>6</v>
      </c>
      <c r="Y594">
        <v>128</v>
      </c>
      <c r="Z594">
        <v>6.6</v>
      </c>
      <c r="AA594" t="s">
        <v>3431</v>
      </c>
      <c r="AB594" s="30" t="s">
        <v>5329</v>
      </c>
      <c r="AC594" s="30" t="s">
        <v>5330</v>
      </c>
      <c r="AD594" s="30" t="s">
        <v>5331</v>
      </c>
      <c r="AE594" s="30" t="s">
        <v>2085</v>
      </c>
      <c r="AF594" s="55" t="s">
        <v>2023</v>
      </c>
      <c r="AG594" s="30" t="s">
        <v>3435</v>
      </c>
      <c r="AH594" s="31">
        <v>302.99</v>
      </c>
      <c r="AI594" s="30" t="s">
        <v>2087</v>
      </c>
      <c r="AJ594" s="30" t="s">
        <v>2076</v>
      </c>
      <c r="AK594" s="30" t="s">
        <v>2076</v>
      </c>
      <c r="AL594" s="30" t="s">
        <v>2076</v>
      </c>
      <c r="AM594" s="30" t="s">
        <v>2076</v>
      </c>
      <c r="AN594" s="30" t="s">
        <v>4819</v>
      </c>
      <c r="AO594" s="30">
        <v>90</v>
      </c>
      <c r="AP594" s="30" t="s">
        <v>4820</v>
      </c>
      <c r="AQ594" s="30" t="s">
        <v>4821</v>
      </c>
      <c r="AR594" s="30" t="s">
        <v>4822</v>
      </c>
      <c r="AS594" s="30" t="s">
        <v>2076</v>
      </c>
      <c r="AT594" s="30" t="s">
        <v>2076</v>
      </c>
      <c r="AU594" s="30">
        <f>COUNTIF(Offers!$B$14:$B$2024,A594)</f>
        <v>1</v>
      </c>
      <c r="AV594" s="31">
        <f>_xlfn.MINIFS(Offers!$Q$14:$Q$2024,Offers!$B$14:$B$2024,A594)</f>
        <v>280.99</v>
      </c>
      <c r="AW594" s="30">
        <f>COUNTIFS(Offers!$B$14:$B$2024,A594,Offers!$L$14:$L$2024,"&lt;&gt;New")</f>
        <v>0</v>
      </c>
    </row>
    <row r="595" spans="1:49" ht="15.75" customHeight="1" x14ac:dyDescent="0.35">
      <c r="A595" s="60" t="s">
        <v>5332</v>
      </c>
      <c r="B595" s="60" t="s">
        <v>814</v>
      </c>
      <c r="C595" s="60" t="s">
        <v>8</v>
      </c>
      <c r="D595" s="60" t="s">
        <v>4790</v>
      </c>
      <c r="E595" s="61" t="s">
        <v>819</v>
      </c>
      <c r="F595" s="62">
        <v>373.99</v>
      </c>
      <c r="G595" s="60" t="s">
        <v>5333</v>
      </c>
      <c r="H595" s="60" t="s">
        <v>53</v>
      </c>
      <c r="I595" s="60" t="s">
        <v>4792</v>
      </c>
      <c r="J595" s="60" t="s">
        <v>5072</v>
      </c>
      <c r="K595" s="60" t="s">
        <v>5073</v>
      </c>
      <c r="L595" s="60" t="s">
        <v>4795</v>
      </c>
      <c r="M595" s="60" t="s">
        <v>4796</v>
      </c>
      <c r="N595" s="60" t="s">
        <v>4797</v>
      </c>
      <c r="O595" s="60" t="s">
        <v>4798</v>
      </c>
      <c r="P595" s="60">
        <v>9</v>
      </c>
      <c r="Q595" s="63">
        <v>306</v>
      </c>
      <c r="R595" s="60" t="s">
        <v>5334</v>
      </c>
      <c r="S595" s="60" t="s">
        <v>4800</v>
      </c>
      <c r="T595" t="s">
        <v>2116</v>
      </c>
      <c r="U595">
        <v>30</v>
      </c>
      <c r="V595" s="49">
        <v>401.99</v>
      </c>
      <c r="W595" t="s">
        <v>2280</v>
      </c>
      <c r="X595">
        <v>8</v>
      </c>
      <c r="Y595">
        <v>128</v>
      </c>
      <c r="Z595">
        <v>8.3000000000000007</v>
      </c>
      <c r="AA595" t="s">
        <v>3431</v>
      </c>
      <c r="AB595" s="30" t="s">
        <v>5335</v>
      </c>
      <c r="AC595" s="30" t="s">
        <v>5336</v>
      </c>
      <c r="AD595" s="30" t="s">
        <v>4007</v>
      </c>
      <c r="AE595" s="30" t="s">
        <v>2105</v>
      </c>
      <c r="AF595" s="52" t="s">
        <v>2024</v>
      </c>
      <c r="AG595" s="30" t="s">
        <v>3435</v>
      </c>
      <c r="AH595" s="31">
        <v>417.99</v>
      </c>
      <c r="AI595" s="30" t="s">
        <v>2087</v>
      </c>
      <c r="AJ595" s="30" t="s">
        <v>2076</v>
      </c>
      <c r="AK595" s="30" t="s">
        <v>2076</v>
      </c>
      <c r="AL595" s="30" t="s">
        <v>2076</v>
      </c>
      <c r="AM595" s="30" t="s">
        <v>2076</v>
      </c>
      <c r="AN595" s="30" t="s">
        <v>2092</v>
      </c>
      <c r="AO595" s="30">
        <v>60</v>
      </c>
      <c r="AP595" s="30" t="s">
        <v>4846</v>
      </c>
      <c r="AQ595" s="30" t="s">
        <v>4847</v>
      </c>
      <c r="AR595" s="30" t="s">
        <v>4805</v>
      </c>
      <c r="AS595" s="30" t="s">
        <v>2076</v>
      </c>
      <c r="AT595" s="30" t="s">
        <v>2076</v>
      </c>
      <c r="AU595" s="30">
        <f>COUNTIF(Offers!$B$14:$B$2024,A595)</f>
        <v>1</v>
      </c>
      <c r="AV595" s="31">
        <f>_xlfn.MINIFS(Offers!$Q$14:$Q$2024,Offers!$B$14:$B$2024,A595)</f>
        <v>373.99</v>
      </c>
      <c r="AW595" s="30">
        <f>COUNTIFS(Offers!$B$14:$B$2024,A595,Offers!$L$14:$L$2024,"&lt;&gt;New")</f>
        <v>0</v>
      </c>
    </row>
    <row r="596" spans="1:49" ht="15.75" customHeight="1" x14ac:dyDescent="0.35">
      <c r="A596" s="60" t="s">
        <v>5337</v>
      </c>
      <c r="B596" s="60" t="s">
        <v>814</v>
      </c>
      <c r="C596" s="60" t="s">
        <v>8</v>
      </c>
      <c r="D596" s="60" t="s">
        <v>4807</v>
      </c>
      <c r="E596" s="61" t="s">
        <v>820</v>
      </c>
      <c r="F596" s="62">
        <v>567.99</v>
      </c>
      <c r="G596" s="60" t="s">
        <v>5338</v>
      </c>
      <c r="H596" s="60" t="s">
        <v>1345</v>
      </c>
      <c r="I596" s="60" t="s">
        <v>4960</v>
      </c>
      <c r="J596" s="60" t="s">
        <v>4838</v>
      </c>
      <c r="K596" s="60" t="s">
        <v>4839</v>
      </c>
      <c r="L596" s="60" t="s">
        <v>4961</v>
      </c>
      <c r="M596" s="60" t="s">
        <v>4811</v>
      </c>
      <c r="N596" s="60" t="s">
        <v>4812</v>
      </c>
      <c r="O596" s="60" t="s">
        <v>4798</v>
      </c>
      <c r="P596" s="60">
        <v>39</v>
      </c>
      <c r="Q596" s="63">
        <v>322</v>
      </c>
      <c r="R596" s="60" t="s">
        <v>5339</v>
      </c>
      <c r="S596" s="60" t="s">
        <v>4963</v>
      </c>
      <c r="T596" t="s">
        <v>2100</v>
      </c>
      <c r="U596">
        <v>30</v>
      </c>
      <c r="V596" s="49">
        <v>589.99</v>
      </c>
      <c r="W596" t="s">
        <v>2176</v>
      </c>
      <c r="X596">
        <v>8</v>
      </c>
      <c r="Y596">
        <v>128</v>
      </c>
      <c r="Z596">
        <v>6.6</v>
      </c>
      <c r="AA596" t="s">
        <v>3431</v>
      </c>
      <c r="AB596" s="30" t="s">
        <v>5340</v>
      </c>
      <c r="AC596" s="30" t="s">
        <v>5341</v>
      </c>
      <c r="AD596" s="30" t="s">
        <v>4007</v>
      </c>
      <c r="AE596" s="30" t="s">
        <v>2105</v>
      </c>
      <c r="AF596" s="52" t="s">
        <v>2024</v>
      </c>
      <c r="AG596" s="30" t="s">
        <v>3435</v>
      </c>
      <c r="AH596" s="31">
        <v>610.99</v>
      </c>
      <c r="AI596" s="30" t="s">
        <v>2087</v>
      </c>
      <c r="AJ596" s="30" t="s">
        <v>2076</v>
      </c>
      <c r="AK596" s="30" t="s">
        <v>2076</v>
      </c>
      <c r="AL596" s="30" t="s">
        <v>2076</v>
      </c>
      <c r="AM596" s="30" t="s">
        <v>2076</v>
      </c>
      <c r="AN596" s="30" t="s">
        <v>4966</v>
      </c>
      <c r="AO596" s="30">
        <v>120</v>
      </c>
      <c r="AP596" s="30" t="s">
        <v>5068</v>
      </c>
      <c r="AQ596" s="30" t="s">
        <v>5069</v>
      </c>
      <c r="AR596" s="30" t="s">
        <v>4822</v>
      </c>
      <c r="AS596" s="30" t="s">
        <v>2076</v>
      </c>
      <c r="AT596" s="30" t="s">
        <v>2076</v>
      </c>
      <c r="AU596" s="30">
        <f>COUNTIF(Offers!$B$14:$B$2024,A596)</f>
        <v>1</v>
      </c>
      <c r="AV596" s="31">
        <f>_xlfn.MINIFS(Offers!$Q$14:$Q$2024,Offers!$B$14:$B$2024,A596)</f>
        <v>567.99</v>
      </c>
      <c r="AW596" s="30">
        <f>COUNTIFS(Offers!$B$14:$B$2024,A596,Offers!$L$14:$L$2024,"&lt;&gt;New")</f>
        <v>0</v>
      </c>
    </row>
    <row r="597" spans="1:49" ht="15.75" customHeight="1" x14ac:dyDescent="0.35">
      <c r="A597" s="60" t="s">
        <v>5342</v>
      </c>
      <c r="B597" s="60" t="s">
        <v>814</v>
      </c>
      <c r="C597" s="60" t="s">
        <v>8</v>
      </c>
      <c r="D597" s="60" t="s">
        <v>4790</v>
      </c>
      <c r="E597" s="61" t="s">
        <v>821</v>
      </c>
      <c r="F597" s="62">
        <v>601.99</v>
      </c>
      <c r="G597" s="60" t="s">
        <v>5343</v>
      </c>
      <c r="H597" s="60" t="s">
        <v>1345</v>
      </c>
      <c r="I597" s="60" t="s">
        <v>4825</v>
      </c>
      <c r="J597" s="60" t="s">
        <v>4826</v>
      </c>
      <c r="K597" s="60" t="s">
        <v>4827</v>
      </c>
      <c r="L597" s="60" t="s">
        <v>4828</v>
      </c>
      <c r="M597" s="60" t="s">
        <v>4829</v>
      </c>
      <c r="N597" s="60" t="s">
        <v>4797</v>
      </c>
      <c r="O597" s="60" t="s">
        <v>4830</v>
      </c>
      <c r="P597" s="60">
        <v>127</v>
      </c>
      <c r="Q597" s="63">
        <v>384</v>
      </c>
      <c r="R597" s="60" t="s">
        <v>5344</v>
      </c>
      <c r="S597" s="60" t="s">
        <v>4832</v>
      </c>
      <c r="T597" t="s">
        <v>2100</v>
      </c>
      <c r="U597">
        <v>30</v>
      </c>
      <c r="V597" s="49">
        <v>635.99</v>
      </c>
      <c r="W597" t="s">
        <v>2298</v>
      </c>
      <c r="X597">
        <v>4</v>
      </c>
      <c r="Y597">
        <v>64</v>
      </c>
      <c r="Z597">
        <v>10.3</v>
      </c>
      <c r="AA597" t="s">
        <v>3431</v>
      </c>
      <c r="AB597" s="30" t="s">
        <v>5345</v>
      </c>
      <c r="AC597" s="30" t="s">
        <v>5346</v>
      </c>
      <c r="AD597" s="30" t="s">
        <v>5347</v>
      </c>
      <c r="AE597" s="30" t="s">
        <v>2105</v>
      </c>
      <c r="AF597" s="51" t="s">
        <v>2025</v>
      </c>
      <c r="AG597" s="30" t="s">
        <v>2086</v>
      </c>
      <c r="AH597" s="31">
        <v>635.99</v>
      </c>
      <c r="AI597" s="30" t="s">
        <v>2087</v>
      </c>
      <c r="AJ597" s="30" t="s">
        <v>2076</v>
      </c>
      <c r="AK597" s="30" t="s">
        <v>2076</v>
      </c>
      <c r="AL597" s="30" t="s">
        <v>2076</v>
      </c>
      <c r="AM597" s="30" t="s">
        <v>2076</v>
      </c>
      <c r="AN597" s="30" t="s">
        <v>2092</v>
      </c>
      <c r="AO597" s="30" t="s">
        <v>2076</v>
      </c>
      <c r="AP597" s="30" t="s">
        <v>2088</v>
      </c>
      <c r="AQ597" s="30" t="s">
        <v>4835</v>
      </c>
      <c r="AR597" s="30" t="s">
        <v>4805</v>
      </c>
      <c r="AS597" s="30" t="s">
        <v>2076</v>
      </c>
      <c r="AT597" s="30" t="s">
        <v>2076</v>
      </c>
      <c r="AU597" s="30">
        <f>COUNTIF(Offers!$B$14:$B$2024,A597)</f>
        <v>2</v>
      </c>
      <c r="AV597" s="31">
        <f>_xlfn.MINIFS(Offers!$Q$14:$Q$2024,Offers!$B$14:$B$2024,A597)</f>
        <v>284.99</v>
      </c>
      <c r="AW597" s="30">
        <f>COUNTIFS(Offers!$B$14:$B$2024,A597,Offers!$L$14:$L$2024,"&lt;&gt;New")</f>
        <v>1</v>
      </c>
    </row>
    <row r="598" spans="1:49" ht="15.75" customHeight="1" x14ac:dyDescent="0.35">
      <c r="A598" s="60" t="s">
        <v>5348</v>
      </c>
      <c r="B598" s="60" t="s">
        <v>814</v>
      </c>
      <c r="C598" s="60" t="s">
        <v>8</v>
      </c>
      <c r="D598" s="60" t="s">
        <v>4807</v>
      </c>
      <c r="E598" s="61" t="s">
        <v>822</v>
      </c>
      <c r="F598" s="62">
        <v>624.99</v>
      </c>
      <c r="G598" s="60" t="s">
        <v>5349</v>
      </c>
      <c r="H598" s="60" t="s">
        <v>53</v>
      </c>
      <c r="I598" s="60" t="s">
        <v>4850</v>
      </c>
      <c r="J598" s="60" t="s">
        <v>4838</v>
      </c>
      <c r="K598" s="60" t="s">
        <v>4839</v>
      </c>
      <c r="L598" s="60" t="s">
        <v>4853</v>
      </c>
      <c r="M598" s="60" t="s">
        <v>4854</v>
      </c>
      <c r="N598" s="60" t="s">
        <v>4855</v>
      </c>
      <c r="O598" s="60" t="s">
        <v>4798</v>
      </c>
      <c r="P598" s="60">
        <v>18</v>
      </c>
      <c r="Q598" s="63">
        <v>151</v>
      </c>
      <c r="R598" s="60" t="s">
        <v>5350</v>
      </c>
      <c r="S598" s="60" t="s">
        <v>4857</v>
      </c>
      <c r="T598" t="s">
        <v>2080</v>
      </c>
      <c r="U598">
        <v>30</v>
      </c>
      <c r="V598" s="49">
        <v>707.99</v>
      </c>
      <c r="W598" t="s">
        <v>2875</v>
      </c>
      <c r="X598">
        <v>8</v>
      </c>
      <c r="Y598">
        <v>128</v>
      </c>
      <c r="Z598">
        <v>6</v>
      </c>
      <c r="AA598" t="s">
        <v>3431</v>
      </c>
      <c r="AB598" s="30" t="s">
        <v>5351</v>
      </c>
      <c r="AC598" s="30" t="s">
        <v>5352</v>
      </c>
      <c r="AD598" s="30" t="s">
        <v>5067</v>
      </c>
      <c r="AE598" s="30" t="s">
        <v>2105</v>
      </c>
      <c r="AF598" s="52" t="s">
        <v>2024</v>
      </c>
      <c r="AG598" s="30" t="s">
        <v>3435</v>
      </c>
      <c r="AH598" s="31">
        <v>723.99</v>
      </c>
      <c r="AI598" s="30" t="s">
        <v>2087</v>
      </c>
      <c r="AJ598" s="30" t="s">
        <v>2076</v>
      </c>
      <c r="AK598" s="30" t="s">
        <v>2076</v>
      </c>
      <c r="AL598" s="30" t="s">
        <v>2076</v>
      </c>
      <c r="AM598" s="30" t="s">
        <v>2076</v>
      </c>
      <c r="AN598" s="30" t="s">
        <v>4860</v>
      </c>
      <c r="AO598" s="30">
        <v>120</v>
      </c>
      <c r="AP598" s="30" t="s">
        <v>5068</v>
      </c>
      <c r="AQ598" s="30" t="s">
        <v>5069</v>
      </c>
      <c r="AR598" s="30" t="s">
        <v>4822</v>
      </c>
      <c r="AS598" s="30" t="s">
        <v>2076</v>
      </c>
      <c r="AT598" s="30" t="s">
        <v>2076</v>
      </c>
      <c r="AU598" s="30">
        <f>COUNTIF(Offers!$B$14:$B$2024,A598)</f>
        <v>3</v>
      </c>
      <c r="AV598" s="31">
        <f>_xlfn.MINIFS(Offers!$Q$14:$Q$2024,Offers!$B$14:$B$2024,A598)</f>
        <v>300.99</v>
      </c>
      <c r="AW598" s="30">
        <f>COUNTIFS(Offers!$B$14:$B$2024,A598,Offers!$L$14:$L$2024,"&lt;&gt;New")</f>
        <v>2</v>
      </c>
    </row>
    <row r="599" spans="1:49" ht="15.75" customHeight="1" x14ac:dyDescent="0.35">
      <c r="A599" s="60" t="s">
        <v>5353</v>
      </c>
      <c r="B599" s="60" t="s">
        <v>814</v>
      </c>
      <c r="C599" s="60" t="s">
        <v>8</v>
      </c>
      <c r="D599" s="60" t="s">
        <v>4790</v>
      </c>
      <c r="E599" s="61" t="s">
        <v>823</v>
      </c>
      <c r="F599" s="62">
        <v>674.99</v>
      </c>
      <c r="G599" s="60" t="s">
        <v>5354</v>
      </c>
      <c r="H599" s="60" t="s">
        <v>1345</v>
      </c>
      <c r="I599" s="60" t="s">
        <v>4865</v>
      </c>
      <c r="J599" s="60" t="s">
        <v>4851</v>
      </c>
      <c r="K599" s="60" t="s">
        <v>4852</v>
      </c>
      <c r="L599" s="60" t="s">
        <v>3490</v>
      </c>
      <c r="M599" s="60" t="s">
        <v>4866</v>
      </c>
      <c r="N599" s="60" t="s">
        <v>4797</v>
      </c>
      <c r="O599" s="60" t="s">
        <v>4798</v>
      </c>
      <c r="P599" s="60">
        <v>14</v>
      </c>
      <c r="Q599" s="63">
        <v>487</v>
      </c>
      <c r="R599" s="60" t="s">
        <v>5355</v>
      </c>
      <c r="S599" s="60" t="s">
        <v>4869</v>
      </c>
      <c r="T599" t="s">
        <v>2100</v>
      </c>
      <c r="U599">
        <v>30</v>
      </c>
      <c r="V599" s="49">
        <v>763.99</v>
      </c>
      <c r="W599" t="s">
        <v>2241</v>
      </c>
      <c r="X599">
        <v>8</v>
      </c>
      <c r="Y599">
        <v>256</v>
      </c>
      <c r="Z599">
        <v>11</v>
      </c>
      <c r="AA599" t="s">
        <v>3431</v>
      </c>
      <c r="AB599" s="30" t="s">
        <v>5356</v>
      </c>
      <c r="AC599" s="30" t="s">
        <v>5357</v>
      </c>
      <c r="AD599" s="30" t="s">
        <v>4405</v>
      </c>
      <c r="AE599" s="30" t="s">
        <v>2085</v>
      </c>
      <c r="AF599" s="51" t="s">
        <v>2025</v>
      </c>
      <c r="AG599" s="30" t="s">
        <v>3435</v>
      </c>
      <c r="AH599" s="31">
        <v>763.99</v>
      </c>
      <c r="AI599" s="30" t="s">
        <v>2087</v>
      </c>
      <c r="AJ599" s="30" t="s">
        <v>2076</v>
      </c>
      <c r="AK599" s="30" t="s">
        <v>2076</v>
      </c>
      <c r="AL599" s="30" t="s">
        <v>2076</v>
      </c>
      <c r="AM599" s="30" t="s">
        <v>2076</v>
      </c>
      <c r="AN599" s="30" t="s">
        <v>2092</v>
      </c>
      <c r="AO599" s="30">
        <v>120</v>
      </c>
      <c r="AP599" s="30" t="s">
        <v>4873</v>
      </c>
      <c r="AQ599" s="30" t="s">
        <v>4874</v>
      </c>
      <c r="AR599" s="30" t="s">
        <v>4805</v>
      </c>
      <c r="AS599" s="30" t="s">
        <v>2076</v>
      </c>
      <c r="AT599" s="30" t="s">
        <v>2076</v>
      </c>
      <c r="AU599" s="30">
        <f>COUNTIF(Offers!$B$14:$B$2024,A599)</f>
        <v>1</v>
      </c>
      <c r="AV599" s="31">
        <f>_xlfn.MINIFS(Offers!$Q$14:$Q$2024,Offers!$B$14:$B$2024,A599)</f>
        <v>674.99</v>
      </c>
      <c r="AW599" s="30">
        <f>COUNTIFS(Offers!$B$14:$B$2024,A599,Offers!$L$14:$L$2024,"&lt;&gt;New")</f>
        <v>0</v>
      </c>
    </row>
    <row r="600" spans="1:49" ht="15.75" customHeight="1" x14ac:dyDescent="0.35">
      <c r="A600" s="60" t="s">
        <v>5358</v>
      </c>
      <c r="B600" s="60" t="s">
        <v>814</v>
      </c>
      <c r="C600" s="60" t="s">
        <v>8</v>
      </c>
      <c r="D600" s="60" t="s">
        <v>4807</v>
      </c>
      <c r="E600" s="61" t="s">
        <v>824</v>
      </c>
      <c r="F600" s="62">
        <v>1110.99</v>
      </c>
      <c r="G600" s="60" t="s">
        <v>5359</v>
      </c>
      <c r="H600" s="60" t="s">
        <v>53</v>
      </c>
      <c r="I600" s="60" t="s">
        <v>4877</v>
      </c>
      <c r="J600" s="60" t="s">
        <v>4890</v>
      </c>
      <c r="K600" s="60" t="s">
        <v>4891</v>
      </c>
      <c r="L600" s="60" t="s">
        <v>4904</v>
      </c>
      <c r="M600" s="60" t="s">
        <v>4905</v>
      </c>
      <c r="N600" s="60" t="s">
        <v>4880</v>
      </c>
      <c r="O600" s="60" t="s">
        <v>4798</v>
      </c>
      <c r="P600" s="60">
        <v>27</v>
      </c>
      <c r="Q600" s="63">
        <v>195</v>
      </c>
      <c r="R600" s="60" t="s">
        <v>5360</v>
      </c>
      <c r="S600" s="60" t="s">
        <v>4882</v>
      </c>
      <c r="T600" t="s">
        <v>2080</v>
      </c>
      <c r="U600">
        <v>30</v>
      </c>
      <c r="V600" s="49">
        <v>1189.99</v>
      </c>
      <c r="W600" t="s">
        <v>2292</v>
      </c>
      <c r="X600">
        <v>16</v>
      </c>
      <c r="Y600">
        <v>512</v>
      </c>
      <c r="Z600">
        <v>6.4</v>
      </c>
      <c r="AA600" t="s">
        <v>3431</v>
      </c>
      <c r="AB600" s="30" t="s">
        <v>5323</v>
      </c>
      <c r="AC600" s="30" t="s">
        <v>5361</v>
      </c>
      <c r="AD600" s="30" t="s">
        <v>3854</v>
      </c>
      <c r="AE600" s="30" t="s">
        <v>2085</v>
      </c>
      <c r="AF600" s="54" t="s">
        <v>2027</v>
      </c>
      <c r="AG600" s="30" t="s">
        <v>3435</v>
      </c>
      <c r="AH600" s="31">
        <v>1189.99</v>
      </c>
      <c r="AI600" s="30" t="s">
        <v>2087</v>
      </c>
      <c r="AJ600" s="30" t="s">
        <v>2076</v>
      </c>
      <c r="AK600" s="30" t="s">
        <v>2076</v>
      </c>
      <c r="AL600" s="30" t="s">
        <v>2076</v>
      </c>
      <c r="AM600" s="30" t="s">
        <v>2076</v>
      </c>
      <c r="AN600" s="30" t="s">
        <v>4860</v>
      </c>
      <c r="AO600" s="30">
        <v>120</v>
      </c>
      <c r="AP600" s="30" t="s">
        <v>4911</v>
      </c>
      <c r="AQ600" s="30" t="s">
        <v>4912</v>
      </c>
      <c r="AR600" s="30" t="s">
        <v>4913</v>
      </c>
      <c r="AS600" s="30" t="s">
        <v>2076</v>
      </c>
      <c r="AT600" s="30" t="s">
        <v>2076</v>
      </c>
      <c r="AU600" s="30">
        <f>COUNTIF(Offers!$B$14:$B$2024,A600)</f>
        <v>1</v>
      </c>
      <c r="AV600" s="31">
        <f>_xlfn.MINIFS(Offers!$Q$14:$Q$2024,Offers!$B$14:$B$2024,A600)</f>
        <v>1110.99</v>
      </c>
      <c r="AW600" s="30">
        <f>COUNTIFS(Offers!$B$14:$B$2024,A600,Offers!$L$14:$L$2024,"&lt;&gt;New")</f>
        <v>0</v>
      </c>
    </row>
    <row r="601" spans="1:49" ht="15.75" customHeight="1" x14ac:dyDescent="0.35">
      <c r="A601" s="60" t="s">
        <v>5362</v>
      </c>
      <c r="B601" s="60" t="s">
        <v>814</v>
      </c>
      <c r="C601" s="60" t="s">
        <v>8</v>
      </c>
      <c r="D601" s="60" t="s">
        <v>4790</v>
      </c>
      <c r="E601" s="61" t="s">
        <v>825</v>
      </c>
      <c r="F601" s="62">
        <v>1175.99</v>
      </c>
      <c r="G601" s="60" t="s">
        <v>5363</v>
      </c>
      <c r="H601" s="60" t="s">
        <v>53</v>
      </c>
      <c r="I601" s="60" t="s">
        <v>5017</v>
      </c>
      <c r="J601" s="60" t="s">
        <v>4890</v>
      </c>
      <c r="K601" s="60" t="s">
        <v>4891</v>
      </c>
      <c r="L601" s="60" t="s">
        <v>3490</v>
      </c>
      <c r="M601" s="60" t="s">
        <v>5153</v>
      </c>
      <c r="N601" s="60" t="s">
        <v>4918</v>
      </c>
      <c r="O601" s="60" t="s">
        <v>4798</v>
      </c>
      <c r="P601" s="60">
        <v>11</v>
      </c>
      <c r="Q601" s="63">
        <v>655</v>
      </c>
      <c r="R601" s="60" t="s">
        <v>5364</v>
      </c>
      <c r="S601" s="60" t="s">
        <v>4920</v>
      </c>
      <c r="T601" t="s">
        <v>2080</v>
      </c>
      <c r="U601">
        <v>30</v>
      </c>
      <c r="V601" s="49">
        <v>1259.99</v>
      </c>
      <c r="W601" t="s">
        <v>2498</v>
      </c>
      <c r="X601">
        <v>12</v>
      </c>
      <c r="Y601">
        <v>512</v>
      </c>
      <c r="Z601">
        <v>13</v>
      </c>
      <c r="AA601" t="s">
        <v>3431</v>
      </c>
      <c r="AB601" s="30" t="s">
        <v>5365</v>
      </c>
      <c r="AC601" s="30" t="s">
        <v>5366</v>
      </c>
      <c r="AD601" s="30" t="s">
        <v>4884</v>
      </c>
      <c r="AE601" s="30" t="s">
        <v>2085</v>
      </c>
      <c r="AF601" s="53" t="s">
        <v>2026</v>
      </c>
      <c r="AG601" s="30" t="s">
        <v>3435</v>
      </c>
      <c r="AH601" s="31">
        <v>1259.99</v>
      </c>
      <c r="AI601" s="30" t="s">
        <v>2087</v>
      </c>
      <c r="AJ601" s="30" t="s">
        <v>2076</v>
      </c>
      <c r="AK601" s="30" t="s">
        <v>2076</v>
      </c>
      <c r="AL601" s="30" t="s">
        <v>2076</v>
      </c>
      <c r="AM601" s="30" t="s">
        <v>2076</v>
      </c>
      <c r="AN601" s="30" t="s">
        <v>2092</v>
      </c>
      <c r="AO601" s="30">
        <v>120</v>
      </c>
      <c r="AP601" s="30" t="s">
        <v>4979</v>
      </c>
      <c r="AQ601" s="30" t="s">
        <v>4862</v>
      </c>
      <c r="AR601" s="30" t="s">
        <v>4805</v>
      </c>
      <c r="AS601" s="30" t="s">
        <v>2076</v>
      </c>
      <c r="AT601" s="30" t="s">
        <v>2076</v>
      </c>
      <c r="AU601" s="30">
        <f>COUNTIF(Offers!$B$14:$B$2024,A601)</f>
        <v>1</v>
      </c>
      <c r="AV601" s="31">
        <f>_xlfn.MINIFS(Offers!$Q$14:$Q$2024,Offers!$B$14:$B$2024,A601)</f>
        <v>1175.99</v>
      </c>
      <c r="AW601" s="30">
        <f>COUNTIFS(Offers!$B$14:$B$2024,A601,Offers!$L$14:$L$2024,"&lt;&gt;New")</f>
        <v>0</v>
      </c>
    </row>
    <row r="602" spans="1:49" ht="15.75" customHeight="1" x14ac:dyDescent="0.35">
      <c r="A602" s="60" t="s">
        <v>5367</v>
      </c>
      <c r="B602" s="60" t="s">
        <v>814</v>
      </c>
      <c r="C602" s="60" t="s">
        <v>8</v>
      </c>
      <c r="D602" s="60" t="s">
        <v>4807</v>
      </c>
      <c r="E602" s="61" t="s">
        <v>826</v>
      </c>
      <c r="F602" s="62">
        <v>2087.9899999999998</v>
      </c>
      <c r="G602" s="60" t="s">
        <v>5368</v>
      </c>
      <c r="H602" s="60" t="s">
        <v>1345</v>
      </c>
      <c r="I602" s="60" t="s">
        <v>4889</v>
      </c>
      <c r="J602" s="60" t="s">
        <v>4902</v>
      </c>
      <c r="K602" s="60" t="s">
        <v>4903</v>
      </c>
      <c r="L602" s="60" t="s">
        <v>4987</v>
      </c>
      <c r="M602" s="60" t="s">
        <v>4988</v>
      </c>
      <c r="N602" s="60" t="s">
        <v>4880</v>
      </c>
      <c r="O602" s="60" t="s">
        <v>4798</v>
      </c>
      <c r="P602" s="60">
        <v>26</v>
      </c>
      <c r="Q602" s="63">
        <v>264</v>
      </c>
      <c r="R602" s="60" t="s">
        <v>5369</v>
      </c>
      <c r="S602" s="60" t="s">
        <v>4990</v>
      </c>
      <c r="T602" t="s">
        <v>2080</v>
      </c>
      <c r="U602">
        <v>30</v>
      </c>
      <c r="V602" s="49">
        <v>2276.9899999999998</v>
      </c>
      <c r="W602" t="s">
        <v>2655</v>
      </c>
      <c r="X602">
        <v>16</v>
      </c>
      <c r="Y602">
        <v>1024</v>
      </c>
      <c r="Z602">
        <v>7.6</v>
      </c>
      <c r="AA602" t="s">
        <v>3431</v>
      </c>
      <c r="AB602" s="30" t="s">
        <v>5370</v>
      </c>
      <c r="AC602" s="30" t="s">
        <v>5371</v>
      </c>
      <c r="AD602" s="30" t="s">
        <v>3876</v>
      </c>
      <c r="AE602" s="30" t="s">
        <v>2085</v>
      </c>
      <c r="AF602" s="54" t="s">
        <v>2027</v>
      </c>
      <c r="AG602" s="30" t="s">
        <v>3435</v>
      </c>
      <c r="AH602" s="31">
        <v>2276.9899999999998</v>
      </c>
      <c r="AI602" s="30" t="s">
        <v>2087</v>
      </c>
      <c r="AJ602" s="30" t="s">
        <v>2076</v>
      </c>
      <c r="AK602" s="30" t="s">
        <v>2076</v>
      </c>
      <c r="AL602" s="30" t="s">
        <v>2076</v>
      </c>
      <c r="AM602" s="30" t="s">
        <v>2076</v>
      </c>
      <c r="AN602" s="30" t="s">
        <v>4898</v>
      </c>
      <c r="AO602" s="30">
        <v>120</v>
      </c>
      <c r="AP602" s="30" t="s">
        <v>4911</v>
      </c>
      <c r="AQ602" s="30" t="s">
        <v>4992</v>
      </c>
      <c r="AR602" s="30" t="s">
        <v>4913</v>
      </c>
      <c r="AS602" s="30" t="s">
        <v>2076</v>
      </c>
      <c r="AT602" s="30" t="s">
        <v>2076</v>
      </c>
      <c r="AU602" s="30">
        <f>COUNTIF(Offers!$B$14:$B$2024,A602)</f>
        <v>1</v>
      </c>
      <c r="AV602" s="31">
        <f>_xlfn.MINIFS(Offers!$Q$14:$Q$2024,Offers!$B$14:$B$2024,A602)</f>
        <v>2087.9899999999998</v>
      </c>
      <c r="AW602" s="30">
        <f>COUNTIFS(Offers!$B$14:$B$2024,A602,Offers!$L$14:$L$2024,"&lt;&gt;New")</f>
        <v>0</v>
      </c>
    </row>
    <row r="603" spans="1:49" ht="15.75" customHeight="1" x14ac:dyDescent="0.35">
      <c r="A603" s="60" t="s">
        <v>5372</v>
      </c>
      <c r="B603" s="60" t="s">
        <v>827</v>
      </c>
      <c r="C603" s="60" t="s">
        <v>8</v>
      </c>
      <c r="D603" s="60" t="s">
        <v>4790</v>
      </c>
      <c r="E603" s="61" t="s">
        <v>830</v>
      </c>
      <c r="F603" s="62">
        <v>103.99</v>
      </c>
      <c r="G603" s="60" t="s">
        <v>5373</v>
      </c>
      <c r="H603" s="60" t="s">
        <v>53</v>
      </c>
      <c r="I603" s="60" t="s">
        <v>4925</v>
      </c>
      <c r="J603" s="60" t="s">
        <v>4926</v>
      </c>
      <c r="K603" s="60" t="s">
        <v>3424</v>
      </c>
      <c r="L603" s="60" t="s">
        <v>4795</v>
      </c>
      <c r="M603" s="60" t="s">
        <v>4927</v>
      </c>
      <c r="N603" s="60" t="s">
        <v>4797</v>
      </c>
      <c r="O603" s="60" t="s">
        <v>4928</v>
      </c>
      <c r="P603" s="60">
        <v>10</v>
      </c>
      <c r="Q603" s="63">
        <v>440</v>
      </c>
      <c r="R603" s="60" t="s">
        <v>5374</v>
      </c>
      <c r="S603" s="60" t="s">
        <v>4930</v>
      </c>
      <c r="T603" t="s">
        <v>2100</v>
      </c>
      <c r="U603">
        <v>30</v>
      </c>
      <c r="V603" s="49">
        <v>112.99</v>
      </c>
      <c r="W603" t="s">
        <v>2361</v>
      </c>
      <c r="X603">
        <v>3</v>
      </c>
      <c r="Y603">
        <v>32</v>
      </c>
      <c r="Z603">
        <v>10.1</v>
      </c>
      <c r="AA603" t="s">
        <v>3431</v>
      </c>
      <c r="AB603" s="30" t="s">
        <v>5375</v>
      </c>
      <c r="AC603" s="30" t="s">
        <v>5376</v>
      </c>
      <c r="AD603" s="30" t="s">
        <v>5377</v>
      </c>
      <c r="AE603" s="30" t="s">
        <v>2105</v>
      </c>
      <c r="AF603" s="50" t="s">
        <v>2022</v>
      </c>
      <c r="AG603" s="30" t="s">
        <v>2086</v>
      </c>
      <c r="AH603" s="31">
        <v>112.99</v>
      </c>
      <c r="AI603" s="30" t="s">
        <v>2087</v>
      </c>
      <c r="AJ603" s="30" t="s">
        <v>2076</v>
      </c>
      <c r="AK603" s="30" t="s">
        <v>2076</v>
      </c>
      <c r="AL603" s="30" t="s">
        <v>2076</v>
      </c>
      <c r="AM603" s="30" t="s">
        <v>2076</v>
      </c>
      <c r="AN603" s="30" t="s">
        <v>2092</v>
      </c>
      <c r="AO603" s="30">
        <v>60</v>
      </c>
      <c r="AP603" s="30" t="s">
        <v>4934</v>
      </c>
      <c r="AQ603" s="30" t="s">
        <v>4935</v>
      </c>
      <c r="AR603" s="30" t="s">
        <v>4805</v>
      </c>
      <c r="AS603" s="30" t="s">
        <v>2076</v>
      </c>
      <c r="AT603" s="30" t="s">
        <v>2076</v>
      </c>
      <c r="AU603" s="30">
        <f>COUNTIF(Offers!$B$14:$B$2024,A603)</f>
        <v>1</v>
      </c>
      <c r="AV603" s="31">
        <f>_xlfn.MINIFS(Offers!$Q$14:$Q$2024,Offers!$B$14:$B$2024,A603)</f>
        <v>103.99</v>
      </c>
      <c r="AW603" s="30">
        <f>COUNTIFS(Offers!$B$14:$B$2024,A603,Offers!$L$14:$L$2024,"&lt;&gt;New")</f>
        <v>0</v>
      </c>
    </row>
    <row r="604" spans="1:49" ht="15.75" customHeight="1" x14ac:dyDescent="0.35">
      <c r="A604" s="60" t="s">
        <v>5378</v>
      </c>
      <c r="B604" s="60" t="s">
        <v>827</v>
      </c>
      <c r="C604" s="60" t="s">
        <v>8</v>
      </c>
      <c r="D604" s="60" t="s">
        <v>4807</v>
      </c>
      <c r="E604" s="61" t="s">
        <v>831</v>
      </c>
      <c r="F604" s="62">
        <v>183.99</v>
      </c>
      <c r="G604" s="60" t="s">
        <v>5379</v>
      </c>
      <c r="H604" s="60" t="s">
        <v>53</v>
      </c>
      <c r="I604" s="60" t="s">
        <v>4809</v>
      </c>
      <c r="J604" s="60" t="s">
        <v>4938</v>
      </c>
      <c r="K604" s="60" t="s">
        <v>4939</v>
      </c>
      <c r="L604" s="60" t="s">
        <v>4810</v>
      </c>
      <c r="M604" s="60" t="s">
        <v>4940</v>
      </c>
      <c r="N604" s="60" t="s">
        <v>4812</v>
      </c>
      <c r="O604" s="60" t="s">
        <v>4813</v>
      </c>
      <c r="P604" s="60">
        <v>30</v>
      </c>
      <c r="Q604" s="63">
        <v>195</v>
      </c>
      <c r="R604" s="60" t="s">
        <v>5380</v>
      </c>
      <c r="S604" s="60" t="s">
        <v>4815</v>
      </c>
      <c r="T604" t="s">
        <v>2080</v>
      </c>
      <c r="U604">
        <v>30</v>
      </c>
      <c r="V604" s="49">
        <v>210.99</v>
      </c>
      <c r="W604" t="s">
        <v>2246</v>
      </c>
      <c r="X604">
        <v>4</v>
      </c>
      <c r="Y604">
        <v>64</v>
      </c>
      <c r="Z604">
        <v>6.6</v>
      </c>
      <c r="AA604" t="s">
        <v>3431</v>
      </c>
      <c r="AB604" s="30" t="s">
        <v>5381</v>
      </c>
      <c r="AC604" s="30" t="s">
        <v>5382</v>
      </c>
      <c r="AD604" s="30" t="s">
        <v>5383</v>
      </c>
      <c r="AE604" s="30" t="s">
        <v>2085</v>
      </c>
      <c r="AF604" s="50" t="s">
        <v>2022</v>
      </c>
      <c r="AG604" s="30" t="s">
        <v>3435</v>
      </c>
      <c r="AH604" s="31">
        <v>218.99</v>
      </c>
      <c r="AI604" s="30" t="s">
        <v>2087</v>
      </c>
      <c r="AJ604" s="30" t="s">
        <v>2076</v>
      </c>
      <c r="AK604" s="30" t="s">
        <v>2076</v>
      </c>
      <c r="AL604" s="30" t="s">
        <v>2076</v>
      </c>
      <c r="AM604" s="30" t="s">
        <v>2076</v>
      </c>
      <c r="AN604" s="30" t="s">
        <v>4819</v>
      </c>
      <c r="AO604" s="30">
        <v>90</v>
      </c>
      <c r="AP604" s="30" t="s">
        <v>4944</v>
      </c>
      <c r="AQ604" s="30" t="s">
        <v>4804</v>
      </c>
      <c r="AR604" s="30" t="s">
        <v>4945</v>
      </c>
      <c r="AS604" s="30" t="s">
        <v>2076</v>
      </c>
      <c r="AT604" s="30" t="s">
        <v>2076</v>
      </c>
      <c r="AU604" s="30">
        <f>COUNTIF(Offers!$B$14:$B$2024,A604)</f>
        <v>1</v>
      </c>
      <c r="AV604" s="31">
        <f>_xlfn.MINIFS(Offers!$Q$14:$Q$2024,Offers!$B$14:$B$2024,A604)</f>
        <v>183.99</v>
      </c>
      <c r="AW604" s="30">
        <f>COUNTIFS(Offers!$B$14:$B$2024,A604,Offers!$L$14:$L$2024,"&lt;&gt;New")</f>
        <v>0</v>
      </c>
    </row>
    <row r="605" spans="1:49" ht="15.75" customHeight="1" x14ac:dyDescent="0.35">
      <c r="A605" s="60" t="s">
        <v>5384</v>
      </c>
      <c r="B605" s="60" t="s">
        <v>827</v>
      </c>
      <c r="C605" s="60" t="s">
        <v>8</v>
      </c>
      <c r="D605" s="60" t="s">
        <v>4790</v>
      </c>
      <c r="E605" s="61" t="s">
        <v>832</v>
      </c>
      <c r="F605" s="62">
        <v>613.99</v>
      </c>
      <c r="G605" s="60" t="s">
        <v>5385</v>
      </c>
      <c r="H605" s="60" t="s">
        <v>1345</v>
      </c>
      <c r="I605" s="60" t="s">
        <v>4825</v>
      </c>
      <c r="J605" s="60" t="s">
        <v>4826</v>
      </c>
      <c r="K605" s="60" t="s">
        <v>4827</v>
      </c>
      <c r="L605" s="60" t="s">
        <v>4828</v>
      </c>
      <c r="M605" s="60" t="s">
        <v>4829</v>
      </c>
      <c r="N605" s="60" t="s">
        <v>4797</v>
      </c>
      <c r="O605" s="60" t="s">
        <v>4830</v>
      </c>
      <c r="P605" s="60">
        <v>156</v>
      </c>
      <c r="Q605" s="63">
        <v>440</v>
      </c>
      <c r="R605" s="60" t="s">
        <v>5386</v>
      </c>
      <c r="S605" s="60" t="s">
        <v>4832</v>
      </c>
      <c r="T605" t="s">
        <v>2100</v>
      </c>
      <c r="U605">
        <v>30</v>
      </c>
      <c r="V605" s="49">
        <v>689.99</v>
      </c>
      <c r="W605" t="s">
        <v>2393</v>
      </c>
      <c r="X605">
        <v>4</v>
      </c>
      <c r="Y605">
        <v>64</v>
      </c>
      <c r="Z605">
        <v>10.3</v>
      </c>
      <c r="AA605" t="s">
        <v>3431</v>
      </c>
      <c r="AB605" s="30" t="s">
        <v>5387</v>
      </c>
      <c r="AC605" s="30" t="s">
        <v>5388</v>
      </c>
      <c r="AD605" s="30" t="s">
        <v>4252</v>
      </c>
      <c r="AE605" s="30" t="s">
        <v>2085</v>
      </c>
      <c r="AF605" s="51" t="s">
        <v>2025</v>
      </c>
      <c r="AG605" s="30" t="s">
        <v>2086</v>
      </c>
      <c r="AH605" s="31">
        <v>695.99</v>
      </c>
      <c r="AI605" s="30" t="s">
        <v>2087</v>
      </c>
      <c r="AJ605" s="30" t="s">
        <v>2076</v>
      </c>
      <c r="AK605" s="30" t="s">
        <v>2076</v>
      </c>
      <c r="AL605" s="30" t="s">
        <v>2076</v>
      </c>
      <c r="AM605" s="30" t="s">
        <v>2076</v>
      </c>
      <c r="AN605" s="30" t="s">
        <v>2092</v>
      </c>
      <c r="AO605" s="30" t="s">
        <v>2076</v>
      </c>
      <c r="AP605" s="30" t="s">
        <v>2088</v>
      </c>
      <c r="AQ605" s="30" t="s">
        <v>4835</v>
      </c>
      <c r="AR605" s="30" t="s">
        <v>4805</v>
      </c>
      <c r="AS605" s="30" t="s">
        <v>2076</v>
      </c>
      <c r="AT605" s="30" t="s">
        <v>2076</v>
      </c>
      <c r="AU605" s="30">
        <f>COUNTIF(Offers!$B$14:$B$2024,A605)</f>
        <v>2</v>
      </c>
      <c r="AV605" s="31">
        <f>_xlfn.MINIFS(Offers!$Q$14:$Q$2024,Offers!$B$14:$B$2024,A605)</f>
        <v>471.99</v>
      </c>
      <c r="AW605" s="30">
        <f>COUNTIFS(Offers!$B$14:$B$2024,A605,Offers!$L$14:$L$2024,"&lt;&gt;New")</f>
        <v>1</v>
      </c>
    </row>
    <row r="606" spans="1:49" ht="15.75" customHeight="1" x14ac:dyDescent="0.35">
      <c r="A606" s="60" t="s">
        <v>5389</v>
      </c>
      <c r="B606" s="60" t="s">
        <v>827</v>
      </c>
      <c r="C606" s="60" t="s">
        <v>8</v>
      </c>
      <c r="D606" s="60" t="s">
        <v>4807</v>
      </c>
      <c r="E606" s="61" t="s">
        <v>833</v>
      </c>
      <c r="F606" s="62">
        <v>620.99</v>
      </c>
      <c r="G606" s="60" t="s">
        <v>5390</v>
      </c>
      <c r="H606" s="60" t="s">
        <v>53</v>
      </c>
      <c r="I606" s="60" t="s">
        <v>4850</v>
      </c>
      <c r="J606" s="60" t="s">
        <v>4838</v>
      </c>
      <c r="K606" s="60" t="s">
        <v>4839</v>
      </c>
      <c r="L606" s="60" t="s">
        <v>4853</v>
      </c>
      <c r="M606" s="60" t="s">
        <v>4854</v>
      </c>
      <c r="N606" s="60" t="s">
        <v>4855</v>
      </c>
      <c r="O606" s="60" t="s">
        <v>4798</v>
      </c>
      <c r="P606" s="60">
        <v>24</v>
      </c>
      <c r="Q606" s="63">
        <v>164</v>
      </c>
      <c r="R606" s="60" t="s">
        <v>5391</v>
      </c>
      <c r="S606" s="60" t="s">
        <v>4857</v>
      </c>
      <c r="T606" t="s">
        <v>2080</v>
      </c>
      <c r="U606">
        <v>30</v>
      </c>
      <c r="V606" s="49">
        <v>706.99</v>
      </c>
      <c r="W606" t="s">
        <v>2246</v>
      </c>
      <c r="X606">
        <v>8</v>
      </c>
      <c r="Y606">
        <v>256</v>
      </c>
      <c r="Z606">
        <v>6</v>
      </c>
      <c r="AA606" t="s">
        <v>3431</v>
      </c>
      <c r="AB606" s="30" t="s">
        <v>5392</v>
      </c>
      <c r="AC606" s="30" t="s">
        <v>5393</v>
      </c>
      <c r="AD606" s="30" t="s">
        <v>3898</v>
      </c>
      <c r="AE606" s="30" t="s">
        <v>2085</v>
      </c>
      <c r="AF606" s="52" t="s">
        <v>2024</v>
      </c>
      <c r="AG606" s="30" t="s">
        <v>3435</v>
      </c>
      <c r="AH606" s="31">
        <v>734.99</v>
      </c>
      <c r="AI606" s="30" t="s">
        <v>2087</v>
      </c>
      <c r="AJ606" s="30" t="s">
        <v>2076</v>
      </c>
      <c r="AK606" s="30" t="s">
        <v>2076</v>
      </c>
      <c r="AL606" s="30" t="s">
        <v>2076</v>
      </c>
      <c r="AM606" s="30" t="s">
        <v>2076</v>
      </c>
      <c r="AN606" s="30" t="s">
        <v>4860</v>
      </c>
      <c r="AO606" s="30">
        <v>120</v>
      </c>
      <c r="AP606" s="30" t="s">
        <v>5068</v>
      </c>
      <c r="AQ606" s="30" t="s">
        <v>5069</v>
      </c>
      <c r="AR606" s="30" t="s">
        <v>4822</v>
      </c>
      <c r="AS606" s="30" t="s">
        <v>2076</v>
      </c>
      <c r="AT606" s="30" t="s">
        <v>2076</v>
      </c>
      <c r="AU606" s="30">
        <f>COUNTIF(Offers!$B$14:$B$2024,A606)</f>
        <v>1</v>
      </c>
      <c r="AV606" s="31">
        <f>_xlfn.MINIFS(Offers!$Q$14:$Q$2024,Offers!$B$14:$B$2024,A606)</f>
        <v>620.99</v>
      </c>
      <c r="AW606" s="30">
        <f>COUNTIFS(Offers!$B$14:$B$2024,A606,Offers!$L$14:$L$2024,"&lt;&gt;New")</f>
        <v>0</v>
      </c>
    </row>
    <row r="607" spans="1:49" ht="15.75" customHeight="1" x14ac:dyDescent="0.35">
      <c r="A607" s="60" t="s">
        <v>5394</v>
      </c>
      <c r="B607" s="60" t="s">
        <v>827</v>
      </c>
      <c r="C607" s="60" t="s">
        <v>8</v>
      </c>
      <c r="D607" s="60" t="s">
        <v>4807</v>
      </c>
      <c r="E607" s="61" t="s">
        <v>834</v>
      </c>
      <c r="F607" s="62">
        <v>654.99</v>
      </c>
      <c r="G607" s="60" t="s">
        <v>5395</v>
      </c>
      <c r="H607" s="60" t="s">
        <v>1345</v>
      </c>
      <c r="I607" s="60" t="s">
        <v>4960</v>
      </c>
      <c r="J607" s="60" t="s">
        <v>4851</v>
      </c>
      <c r="K607" s="60" t="s">
        <v>4852</v>
      </c>
      <c r="L607" s="60" t="s">
        <v>4961</v>
      </c>
      <c r="M607" s="60" t="s">
        <v>4811</v>
      </c>
      <c r="N607" s="60" t="s">
        <v>4812</v>
      </c>
      <c r="O607" s="60" t="s">
        <v>4798</v>
      </c>
      <c r="P607" s="60">
        <v>44</v>
      </c>
      <c r="Q607" s="63">
        <v>328</v>
      </c>
      <c r="R607" s="60" t="s">
        <v>5396</v>
      </c>
      <c r="S607" s="60" t="s">
        <v>4963</v>
      </c>
      <c r="T607" t="s">
        <v>2116</v>
      </c>
      <c r="U607">
        <v>30</v>
      </c>
      <c r="V607" s="49">
        <v>682.99</v>
      </c>
      <c r="W607" t="s">
        <v>2393</v>
      </c>
      <c r="X607">
        <v>12</v>
      </c>
      <c r="Y607">
        <v>256</v>
      </c>
      <c r="Z607">
        <v>6.5</v>
      </c>
      <c r="AA607" t="s">
        <v>3431</v>
      </c>
      <c r="AB607" s="30" t="s">
        <v>5397</v>
      </c>
      <c r="AC607" s="30" t="s">
        <v>5398</v>
      </c>
      <c r="AD607" s="30" t="s">
        <v>5399</v>
      </c>
      <c r="AE607" s="30" t="s">
        <v>2085</v>
      </c>
      <c r="AF607" s="51" t="s">
        <v>2025</v>
      </c>
      <c r="AG607" s="30" t="s">
        <v>3435</v>
      </c>
      <c r="AH607" s="31">
        <v>682.99</v>
      </c>
      <c r="AI607" s="30" t="s">
        <v>2087</v>
      </c>
      <c r="AJ607" s="30" t="s">
        <v>2076</v>
      </c>
      <c r="AK607" s="30" t="s">
        <v>2076</v>
      </c>
      <c r="AL607" s="30" t="s">
        <v>2076</v>
      </c>
      <c r="AM607" s="30" t="s">
        <v>2076</v>
      </c>
      <c r="AN607" s="30" t="s">
        <v>4966</v>
      </c>
      <c r="AO607" s="30">
        <v>120</v>
      </c>
      <c r="AP607" s="30" t="s">
        <v>4861</v>
      </c>
      <c r="AQ607" s="30" t="s">
        <v>4862</v>
      </c>
      <c r="AR607" s="30" t="s">
        <v>4822</v>
      </c>
      <c r="AS607" s="30" t="s">
        <v>2076</v>
      </c>
      <c r="AT607" s="30" t="s">
        <v>2076</v>
      </c>
      <c r="AU607" s="30">
        <f>COUNTIF(Offers!$B$14:$B$2024,A607)</f>
        <v>1</v>
      </c>
      <c r="AV607" s="31">
        <f>_xlfn.MINIFS(Offers!$Q$14:$Q$2024,Offers!$B$14:$B$2024,A607)</f>
        <v>654.99</v>
      </c>
      <c r="AW607" s="30">
        <f>COUNTIFS(Offers!$B$14:$B$2024,A607,Offers!$L$14:$L$2024,"&lt;&gt;New")</f>
        <v>0</v>
      </c>
    </row>
    <row r="608" spans="1:49" ht="15.75" customHeight="1" x14ac:dyDescent="0.35">
      <c r="A608" s="60" t="s">
        <v>5400</v>
      </c>
      <c r="B608" s="60" t="s">
        <v>827</v>
      </c>
      <c r="C608" s="60" t="s">
        <v>8</v>
      </c>
      <c r="D608" s="60" t="s">
        <v>4790</v>
      </c>
      <c r="E608" s="61" t="s">
        <v>835</v>
      </c>
      <c r="F608" s="62">
        <v>850.99</v>
      </c>
      <c r="G608" s="60" t="s">
        <v>5401</v>
      </c>
      <c r="H608" s="60" t="s">
        <v>53</v>
      </c>
      <c r="I608" s="60" t="s">
        <v>4825</v>
      </c>
      <c r="J608" s="60" t="s">
        <v>4878</v>
      </c>
      <c r="K608" s="60" t="s">
        <v>4879</v>
      </c>
      <c r="L608" s="60" t="s">
        <v>5038</v>
      </c>
      <c r="M608" s="60" t="s">
        <v>3532</v>
      </c>
      <c r="N608" s="60" t="s">
        <v>4867</v>
      </c>
      <c r="O608" s="60" t="s">
        <v>4798</v>
      </c>
      <c r="P608" s="60">
        <v>12</v>
      </c>
      <c r="Q608" s="63">
        <v>552</v>
      </c>
      <c r="R608" s="60" t="s">
        <v>5402</v>
      </c>
      <c r="S608" s="60" t="s">
        <v>4843</v>
      </c>
      <c r="T608" t="s">
        <v>2080</v>
      </c>
      <c r="U608">
        <v>30</v>
      </c>
      <c r="V608" s="49">
        <v>924.99</v>
      </c>
      <c r="W608" t="s">
        <v>2081</v>
      </c>
      <c r="X608">
        <v>12</v>
      </c>
      <c r="Y608">
        <v>256</v>
      </c>
      <c r="Z608">
        <v>12.4</v>
      </c>
      <c r="AA608" t="s">
        <v>3431</v>
      </c>
      <c r="AB608" s="30" t="s">
        <v>5403</v>
      </c>
      <c r="AC608" s="30" t="s">
        <v>5404</v>
      </c>
      <c r="AD608" s="30" t="s">
        <v>5405</v>
      </c>
      <c r="AE608" s="30" t="s">
        <v>2105</v>
      </c>
      <c r="AF608" s="51" t="s">
        <v>2025</v>
      </c>
      <c r="AG608" s="30" t="s">
        <v>3435</v>
      </c>
      <c r="AH608" s="31">
        <v>930.99</v>
      </c>
      <c r="AI608" s="30" t="s">
        <v>2087</v>
      </c>
      <c r="AJ608" s="30" t="s">
        <v>2076</v>
      </c>
      <c r="AK608" s="30" t="s">
        <v>2076</v>
      </c>
      <c r="AL608" s="30" t="s">
        <v>2076</v>
      </c>
      <c r="AM608" s="30" t="s">
        <v>2076</v>
      </c>
      <c r="AN608" s="30" t="s">
        <v>2092</v>
      </c>
      <c r="AO608" s="30">
        <v>120</v>
      </c>
      <c r="AP608" s="30" t="s">
        <v>4873</v>
      </c>
      <c r="AQ608" s="30" t="s">
        <v>4874</v>
      </c>
      <c r="AR608" s="30" t="s">
        <v>4805</v>
      </c>
      <c r="AS608" s="30" t="s">
        <v>2076</v>
      </c>
      <c r="AT608" s="30" t="s">
        <v>2076</v>
      </c>
      <c r="AU608" s="30">
        <f>COUNTIF(Offers!$B$14:$B$2024,A608)</f>
        <v>1</v>
      </c>
      <c r="AV608" s="31">
        <f>_xlfn.MINIFS(Offers!$Q$14:$Q$2024,Offers!$B$14:$B$2024,A608)</f>
        <v>850.99</v>
      </c>
      <c r="AW608" s="30">
        <f>COUNTIFS(Offers!$B$14:$B$2024,A608,Offers!$L$14:$L$2024,"&lt;&gt;New")</f>
        <v>0</v>
      </c>
    </row>
    <row r="609" spans="1:49" ht="15.75" customHeight="1" x14ac:dyDescent="0.35">
      <c r="A609" s="60" t="s">
        <v>5406</v>
      </c>
      <c r="B609" s="60" t="s">
        <v>827</v>
      </c>
      <c r="C609" s="60" t="s">
        <v>8</v>
      </c>
      <c r="D609" s="60" t="s">
        <v>4790</v>
      </c>
      <c r="E609" s="61" t="s">
        <v>836</v>
      </c>
      <c r="F609" s="62">
        <v>1183.99</v>
      </c>
      <c r="G609" s="60" t="s">
        <v>5407</v>
      </c>
      <c r="H609" s="60" t="s">
        <v>1345</v>
      </c>
      <c r="I609" s="60" t="s">
        <v>4865</v>
      </c>
      <c r="J609" s="60" t="s">
        <v>4890</v>
      </c>
      <c r="K609" s="60" t="s">
        <v>4891</v>
      </c>
      <c r="L609" s="60" t="s">
        <v>3490</v>
      </c>
      <c r="M609" s="60" t="s">
        <v>4866</v>
      </c>
      <c r="N609" s="60" t="s">
        <v>4973</v>
      </c>
      <c r="O609" s="60" t="s">
        <v>4798</v>
      </c>
      <c r="P609" s="60">
        <v>10</v>
      </c>
      <c r="Q609" s="63">
        <v>518</v>
      </c>
      <c r="R609" s="60" t="s">
        <v>5408</v>
      </c>
      <c r="S609" s="60" t="s">
        <v>4975</v>
      </c>
      <c r="T609" t="s">
        <v>2080</v>
      </c>
      <c r="U609">
        <v>30</v>
      </c>
      <c r="V609" s="49">
        <v>1227.99</v>
      </c>
      <c r="W609" t="s">
        <v>2187</v>
      </c>
      <c r="X609">
        <v>12</v>
      </c>
      <c r="Y609">
        <v>512</v>
      </c>
      <c r="Z609">
        <v>11</v>
      </c>
      <c r="AA609" t="s">
        <v>3431</v>
      </c>
      <c r="AB609" s="30" t="s">
        <v>5409</v>
      </c>
      <c r="AC609" s="30" t="s">
        <v>5410</v>
      </c>
      <c r="AD609" s="30" t="s">
        <v>4884</v>
      </c>
      <c r="AE609" s="30" t="s">
        <v>2105</v>
      </c>
      <c r="AF609" s="53" t="s">
        <v>2026</v>
      </c>
      <c r="AG609" s="30" t="s">
        <v>3435</v>
      </c>
      <c r="AH609" s="31">
        <v>1227.99</v>
      </c>
      <c r="AI609" s="30" t="s">
        <v>2087</v>
      </c>
      <c r="AJ609" s="30" t="s">
        <v>2076</v>
      </c>
      <c r="AK609" s="30" t="s">
        <v>2076</v>
      </c>
      <c r="AL609" s="30" t="s">
        <v>2076</v>
      </c>
      <c r="AM609" s="30" t="s">
        <v>2076</v>
      </c>
      <c r="AN609" s="30" t="s">
        <v>2092</v>
      </c>
      <c r="AO609" s="30">
        <v>120</v>
      </c>
      <c r="AP609" s="30" t="s">
        <v>4979</v>
      </c>
      <c r="AQ609" s="30" t="s">
        <v>4862</v>
      </c>
      <c r="AR609" s="30" t="s">
        <v>4822</v>
      </c>
      <c r="AS609" s="30" t="s">
        <v>2076</v>
      </c>
      <c r="AT609" s="30" t="s">
        <v>2076</v>
      </c>
      <c r="AU609" s="30">
        <f>COUNTIF(Offers!$B$14:$B$2024,A609)</f>
        <v>3</v>
      </c>
      <c r="AV609" s="31">
        <f>_xlfn.MINIFS(Offers!$Q$14:$Q$2024,Offers!$B$14:$B$2024,A609)</f>
        <v>989.99</v>
      </c>
      <c r="AW609" s="30">
        <f>COUNTIFS(Offers!$B$14:$B$2024,A609,Offers!$L$14:$L$2024,"&lt;&gt;New")</f>
        <v>2</v>
      </c>
    </row>
    <row r="610" spans="1:49" ht="15.75" customHeight="1" x14ac:dyDescent="0.35">
      <c r="A610" s="60" t="s">
        <v>5411</v>
      </c>
      <c r="B610" s="60" t="s">
        <v>827</v>
      </c>
      <c r="C610" s="60" t="s">
        <v>8</v>
      </c>
      <c r="D610" s="60" t="s">
        <v>4807</v>
      </c>
      <c r="E610" s="61" t="s">
        <v>837</v>
      </c>
      <c r="F610" s="62">
        <v>1236.99</v>
      </c>
      <c r="G610" s="60" t="s">
        <v>5412</v>
      </c>
      <c r="H610" s="60" t="s">
        <v>53</v>
      </c>
      <c r="I610" s="60" t="s">
        <v>4877</v>
      </c>
      <c r="J610" s="60" t="s">
        <v>4890</v>
      </c>
      <c r="K610" s="60" t="s">
        <v>4891</v>
      </c>
      <c r="L610" s="60" t="s">
        <v>4904</v>
      </c>
      <c r="M610" s="60" t="s">
        <v>4905</v>
      </c>
      <c r="N610" s="60" t="s">
        <v>4880</v>
      </c>
      <c r="O610" s="60" t="s">
        <v>4798</v>
      </c>
      <c r="P610" s="60">
        <v>34</v>
      </c>
      <c r="Q610" s="63">
        <v>216</v>
      </c>
      <c r="R610" s="60" t="s">
        <v>5413</v>
      </c>
      <c r="S610" s="60" t="s">
        <v>4907</v>
      </c>
      <c r="T610" t="s">
        <v>2100</v>
      </c>
      <c r="U610">
        <v>30</v>
      </c>
      <c r="V610" s="49">
        <v>1332.99</v>
      </c>
      <c r="W610" t="s">
        <v>2371</v>
      </c>
      <c r="X610">
        <v>16</v>
      </c>
      <c r="Y610">
        <v>1024</v>
      </c>
      <c r="Z610">
        <v>6.9</v>
      </c>
      <c r="AA610" t="s">
        <v>3431</v>
      </c>
      <c r="AB610" s="30" t="s">
        <v>5414</v>
      </c>
      <c r="AC610" s="30" t="s">
        <v>5415</v>
      </c>
      <c r="AD610" s="30" t="s">
        <v>3809</v>
      </c>
      <c r="AE610" s="30" t="s">
        <v>2105</v>
      </c>
      <c r="AF610" s="54" t="s">
        <v>2027</v>
      </c>
      <c r="AG610" s="30" t="s">
        <v>3435</v>
      </c>
      <c r="AH610" s="31">
        <v>1358.99</v>
      </c>
      <c r="AI610" s="30" t="s">
        <v>2087</v>
      </c>
      <c r="AJ610" s="30" t="s">
        <v>2076</v>
      </c>
      <c r="AK610" s="30" t="s">
        <v>2076</v>
      </c>
      <c r="AL610" s="30" t="s">
        <v>2076</v>
      </c>
      <c r="AM610" s="30" t="s">
        <v>2076</v>
      </c>
      <c r="AN610" s="30" t="s">
        <v>4860</v>
      </c>
      <c r="AO610" s="30">
        <v>120</v>
      </c>
      <c r="AP610" s="30" t="s">
        <v>4911</v>
      </c>
      <c r="AQ610" s="30" t="s">
        <v>4912</v>
      </c>
      <c r="AR610" s="30" t="s">
        <v>4913</v>
      </c>
      <c r="AS610" s="30" t="s">
        <v>2076</v>
      </c>
      <c r="AT610" s="30" t="s">
        <v>2076</v>
      </c>
      <c r="AU610" s="30">
        <f>COUNTIF(Offers!$B$14:$B$2024,A610)</f>
        <v>3</v>
      </c>
      <c r="AV610" s="31">
        <f>_xlfn.MINIFS(Offers!$Q$14:$Q$2024,Offers!$B$14:$B$2024,A610)</f>
        <v>1005.99</v>
      </c>
      <c r="AW610" s="30">
        <f>COUNTIFS(Offers!$B$14:$B$2024,A610,Offers!$L$14:$L$2024,"&lt;&gt;New")</f>
        <v>2</v>
      </c>
    </row>
    <row r="611" spans="1:49" ht="15.75" customHeight="1" x14ac:dyDescent="0.35">
      <c r="A611" s="60" t="s">
        <v>5416</v>
      </c>
      <c r="B611" s="60" t="s">
        <v>827</v>
      </c>
      <c r="C611" s="60" t="s">
        <v>8</v>
      </c>
      <c r="D611" s="60" t="s">
        <v>4790</v>
      </c>
      <c r="E611" s="61" t="s">
        <v>838</v>
      </c>
      <c r="F611" s="62">
        <v>1295.99</v>
      </c>
      <c r="G611" s="60" t="s">
        <v>5417</v>
      </c>
      <c r="H611" s="60" t="s">
        <v>53</v>
      </c>
      <c r="I611" s="60" t="s">
        <v>5017</v>
      </c>
      <c r="J611" s="60" t="s">
        <v>4890</v>
      </c>
      <c r="K611" s="60" t="s">
        <v>4891</v>
      </c>
      <c r="L611" s="60" t="s">
        <v>3490</v>
      </c>
      <c r="M611" s="60" t="s">
        <v>5153</v>
      </c>
      <c r="N611" s="60" t="s">
        <v>4918</v>
      </c>
      <c r="O611" s="60" t="s">
        <v>4798</v>
      </c>
      <c r="P611" s="60">
        <v>12</v>
      </c>
      <c r="Q611" s="63">
        <v>608</v>
      </c>
      <c r="R611" s="60" t="s">
        <v>5418</v>
      </c>
      <c r="S611" s="60" t="s">
        <v>4920</v>
      </c>
      <c r="T611" t="s">
        <v>2080</v>
      </c>
      <c r="U611">
        <v>30</v>
      </c>
      <c r="V611" s="49">
        <v>1462.99</v>
      </c>
      <c r="W611" t="s">
        <v>2304</v>
      </c>
      <c r="X611">
        <v>12</v>
      </c>
      <c r="Y611">
        <v>256</v>
      </c>
      <c r="Z611">
        <v>13</v>
      </c>
      <c r="AA611" t="s">
        <v>3431</v>
      </c>
      <c r="AB611" s="30" t="s">
        <v>5419</v>
      </c>
      <c r="AC611" s="30" t="s">
        <v>5420</v>
      </c>
      <c r="AD611" s="30" t="s">
        <v>5405</v>
      </c>
      <c r="AE611" s="30" t="s">
        <v>2085</v>
      </c>
      <c r="AF611" s="53" t="s">
        <v>2026</v>
      </c>
      <c r="AG611" s="30" t="s">
        <v>3435</v>
      </c>
      <c r="AH611" s="31">
        <v>1512.99</v>
      </c>
      <c r="AI611" s="30" t="s">
        <v>2087</v>
      </c>
      <c r="AJ611" s="30" t="s">
        <v>2076</v>
      </c>
      <c r="AK611" s="30" t="s">
        <v>2076</v>
      </c>
      <c r="AL611" s="30" t="s">
        <v>2076</v>
      </c>
      <c r="AM611" s="30" t="s">
        <v>2076</v>
      </c>
      <c r="AN611" s="30" t="s">
        <v>2092</v>
      </c>
      <c r="AO611" s="30">
        <v>120</v>
      </c>
      <c r="AP611" s="30" t="s">
        <v>4979</v>
      </c>
      <c r="AQ611" s="30" t="s">
        <v>4862</v>
      </c>
      <c r="AR611" s="30" t="s">
        <v>4805</v>
      </c>
      <c r="AS611" s="30" t="s">
        <v>2076</v>
      </c>
      <c r="AT611" s="30" t="s">
        <v>2076</v>
      </c>
      <c r="AU611" s="30">
        <f>COUNTIF(Offers!$B$14:$B$2024,A611)</f>
        <v>1</v>
      </c>
      <c r="AV611" s="31">
        <f>_xlfn.MINIFS(Offers!$Q$14:$Q$2024,Offers!$B$14:$B$2024,A611)</f>
        <v>1295.99</v>
      </c>
      <c r="AW611" s="30">
        <f>COUNTIFS(Offers!$B$14:$B$2024,A611,Offers!$L$14:$L$2024,"&lt;&gt;New")</f>
        <v>0</v>
      </c>
    </row>
    <row r="612" spans="1:49" ht="15.75" customHeight="1" x14ac:dyDescent="0.35">
      <c r="A612" s="60" t="s">
        <v>5421</v>
      </c>
      <c r="B612" s="60" t="s">
        <v>827</v>
      </c>
      <c r="C612" s="60" t="s">
        <v>8</v>
      </c>
      <c r="D612" s="60" t="s">
        <v>4807</v>
      </c>
      <c r="E612" s="61" t="s">
        <v>839</v>
      </c>
      <c r="F612" s="62">
        <v>2063.9899999999998</v>
      </c>
      <c r="G612" s="60" t="s">
        <v>5422</v>
      </c>
      <c r="H612" s="60" t="s">
        <v>1345</v>
      </c>
      <c r="I612" s="60" t="s">
        <v>4889</v>
      </c>
      <c r="J612" s="60" t="s">
        <v>4902</v>
      </c>
      <c r="K612" s="60" t="s">
        <v>4903</v>
      </c>
      <c r="L612" s="60" t="s">
        <v>4987</v>
      </c>
      <c r="M612" s="60" t="s">
        <v>4988</v>
      </c>
      <c r="N612" s="60" t="s">
        <v>4880</v>
      </c>
      <c r="O612" s="60" t="s">
        <v>4798</v>
      </c>
      <c r="P612" s="60">
        <v>25</v>
      </c>
      <c r="Q612" s="63">
        <v>254</v>
      </c>
      <c r="R612" s="60" t="s">
        <v>5423</v>
      </c>
      <c r="S612" s="60" t="s">
        <v>4990</v>
      </c>
      <c r="T612" t="s">
        <v>2080</v>
      </c>
      <c r="U612">
        <v>30</v>
      </c>
      <c r="V612" s="49">
        <v>2244.9899999999998</v>
      </c>
      <c r="W612" t="s">
        <v>2356</v>
      </c>
      <c r="X612">
        <v>16</v>
      </c>
      <c r="Y612">
        <v>1024</v>
      </c>
      <c r="Z612">
        <v>7.6</v>
      </c>
      <c r="AA612" t="s">
        <v>3431</v>
      </c>
      <c r="AB612" s="30" t="s">
        <v>5424</v>
      </c>
      <c r="AC612" s="30" t="s">
        <v>5425</v>
      </c>
      <c r="AD612" s="30" t="s">
        <v>3876</v>
      </c>
      <c r="AE612" s="30" t="s">
        <v>2105</v>
      </c>
      <c r="AF612" s="54" t="s">
        <v>2027</v>
      </c>
      <c r="AG612" s="30" t="s">
        <v>3435</v>
      </c>
      <c r="AH612" s="31">
        <v>2371.9899999999998</v>
      </c>
      <c r="AI612" s="30" t="s">
        <v>2087</v>
      </c>
      <c r="AJ612" s="30" t="s">
        <v>2076</v>
      </c>
      <c r="AK612" s="30" t="s">
        <v>2076</v>
      </c>
      <c r="AL612" s="30" t="s">
        <v>2076</v>
      </c>
      <c r="AM612" s="30" t="s">
        <v>2076</v>
      </c>
      <c r="AN612" s="30" t="s">
        <v>4898</v>
      </c>
      <c r="AO612" s="30">
        <v>120</v>
      </c>
      <c r="AP612" s="30" t="s">
        <v>4911</v>
      </c>
      <c r="AQ612" s="30" t="s">
        <v>4992</v>
      </c>
      <c r="AR612" s="30" t="s">
        <v>4913</v>
      </c>
      <c r="AS612" s="30" t="s">
        <v>2076</v>
      </c>
      <c r="AT612" s="30" t="s">
        <v>2076</v>
      </c>
      <c r="AU612" s="30">
        <f>COUNTIF(Offers!$B$14:$B$2024,A612)</f>
        <v>2</v>
      </c>
      <c r="AV612" s="31">
        <f>_xlfn.MINIFS(Offers!$Q$14:$Q$2024,Offers!$B$14:$B$2024,A612)</f>
        <v>1641.99</v>
      </c>
      <c r="AW612" s="30">
        <f>COUNTIFS(Offers!$B$14:$B$2024,A612,Offers!$L$14:$L$2024,"&lt;&gt;New")</f>
        <v>1</v>
      </c>
    </row>
    <row r="613" spans="1:49" ht="15.75" customHeight="1" x14ac:dyDescent="0.35">
      <c r="A613" s="60" t="s">
        <v>5426</v>
      </c>
      <c r="B613" s="60" t="s">
        <v>840</v>
      </c>
      <c r="C613" s="60" t="s">
        <v>8</v>
      </c>
      <c r="D613" s="60" t="s">
        <v>4790</v>
      </c>
      <c r="E613" s="61" t="s">
        <v>842</v>
      </c>
      <c r="F613" s="62">
        <v>196.99</v>
      </c>
      <c r="G613" s="60" t="s">
        <v>5427</v>
      </c>
      <c r="H613" s="60" t="s">
        <v>1345</v>
      </c>
      <c r="I613" s="60" t="s">
        <v>5058</v>
      </c>
      <c r="J613" s="60" t="s">
        <v>4926</v>
      </c>
      <c r="K613" s="60" t="s">
        <v>3424</v>
      </c>
      <c r="L613" s="60" t="s">
        <v>4795</v>
      </c>
      <c r="M613" s="60" t="s">
        <v>4927</v>
      </c>
      <c r="N613" s="60" t="s">
        <v>4797</v>
      </c>
      <c r="O613" s="60" t="s">
        <v>4928</v>
      </c>
      <c r="P613" s="60">
        <v>8</v>
      </c>
      <c r="Q613" s="63">
        <v>422</v>
      </c>
      <c r="R613" s="60" t="s">
        <v>5428</v>
      </c>
      <c r="S613" s="60" t="s">
        <v>4930</v>
      </c>
      <c r="T613" t="s">
        <v>2080</v>
      </c>
      <c r="U613">
        <v>14</v>
      </c>
      <c r="V613" s="49">
        <v>220.99</v>
      </c>
      <c r="W613" t="s">
        <v>2327</v>
      </c>
      <c r="X613">
        <v>4</v>
      </c>
      <c r="Y613">
        <v>64</v>
      </c>
      <c r="Z613">
        <v>10.1</v>
      </c>
      <c r="AA613" t="s">
        <v>3431</v>
      </c>
      <c r="AB613" s="30" t="s">
        <v>5429</v>
      </c>
      <c r="AC613" s="30" t="s">
        <v>5430</v>
      </c>
      <c r="AD613" s="30" t="s">
        <v>5180</v>
      </c>
      <c r="AE613" s="30" t="s">
        <v>2085</v>
      </c>
      <c r="AF613" s="55" t="s">
        <v>2023</v>
      </c>
      <c r="AG613" s="30" t="s">
        <v>2086</v>
      </c>
      <c r="AH613" s="31">
        <v>232.99</v>
      </c>
      <c r="AI613" s="30" t="s">
        <v>2087</v>
      </c>
      <c r="AJ613" s="30" t="s">
        <v>2076</v>
      </c>
      <c r="AK613" s="30" t="s">
        <v>2076</v>
      </c>
      <c r="AL613" s="30" t="s">
        <v>2076</v>
      </c>
      <c r="AM613" s="30" t="s">
        <v>2076</v>
      </c>
      <c r="AN613" s="30" t="s">
        <v>2092</v>
      </c>
      <c r="AO613" s="30">
        <v>60</v>
      </c>
      <c r="AP613" s="30" t="s">
        <v>4934</v>
      </c>
      <c r="AQ613" s="30" t="s">
        <v>4935</v>
      </c>
      <c r="AR613" s="30" t="s">
        <v>4805</v>
      </c>
      <c r="AS613" s="30" t="s">
        <v>2076</v>
      </c>
      <c r="AT613" s="30" t="s">
        <v>2076</v>
      </c>
      <c r="AU613" s="30">
        <f>COUNTIF(Offers!$B$14:$B$2024,A613)</f>
        <v>1</v>
      </c>
      <c r="AV613" s="31">
        <f>_xlfn.MINIFS(Offers!$Q$14:$Q$2024,Offers!$B$14:$B$2024,A613)</f>
        <v>196.99</v>
      </c>
      <c r="AW613" s="30">
        <f>COUNTIFS(Offers!$B$14:$B$2024,A613,Offers!$L$14:$L$2024,"&lt;&gt;New")</f>
        <v>0</v>
      </c>
    </row>
    <row r="614" spans="1:49" ht="15.75" customHeight="1" x14ac:dyDescent="0.35">
      <c r="A614" s="60" t="s">
        <v>5431</v>
      </c>
      <c r="B614" s="60" t="s">
        <v>840</v>
      </c>
      <c r="C614" s="60" t="s">
        <v>8</v>
      </c>
      <c r="D614" s="60" t="s">
        <v>4807</v>
      </c>
      <c r="E614" s="61" t="s">
        <v>843</v>
      </c>
      <c r="F614" s="62">
        <v>198.99</v>
      </c>
      <c r="G614" s="60" t="s">
        <v>5432</v>
      </c>
      <c r="H614" s="60" t="s">
        <v>53</v>
      </c>
      <c r="I614" s="60" t="s">
        <v>4809</v>
      </c>
      <c r="J614" s="60" t="s">
        <v>4938</v>
      </c>
      <c r="K614" s="60" t="s">
        <v>4939</v>
      </c>
      <c r="L614" s="60" t="s">
        <v>4810</v>
      </c>
      <c r="M614" s="60" t="s">
        <v>4940</v>
      </c>
      <c r="N614" s="60" t="s">
        <v>4812</v>
      </c>
      <c r="O614" s="60" t="s">
        <v>4813</v>
      </c>
      <c r="P614" s="60">
        <v>26</v>
      </c>
      <c r="Q614" s="63">
        <v>187</v>
      </c>
      <c r="R614" s="60" t="s">
        <v>5433</v>
      </c>
      <c r="S614" s="60" t="s">
        <v>4815</v>
      </c>
      <c r="T614" t="s">
        <v>2100</v>
      </c>
      <c r="U614">
        <v>14</v>
      </c>
      <c r="V614" s="49">
        <v>211.99</v>
      </c>
      <c r="W614" t="s">
        <v>2304</v>
      </c>
      <c r="X614">
        <v>4</v>
      </c>
      <c r="Y614">
        <v>64</v>
      </c>
      <c r="Z614">
        <v>6.6</v>
      </c>
      <c r="AA614" t="s">
        <v>3431</v>
      </c>
      <c r="AB614" s="30" t="s">
        <v>5434</v>
      </c>
      <c r="AC614" s="30" t="s">
        <v>5435</v>
      </c>
      <c r="AD614" s="30" t="s">
        <v>4957</v>
      </c>
      <c r="AE614" s="30" t="s">
        <v>2085</v>
      </c>
      <c r="AF614" s="50" t="s">
        <v>2022</v>
      </c>
      <c r="AG614" s="30" t="s">
        <v>3435</v>
      </c>
      <c r="AH614" s="31">
        <v>213.99</v>
      </c>
      <c r="AI614" s="30" t="s">
        <v>2087</v>
      </c>
      <c r="AJ614" s="30" t="s">
        <v>2076</v>
      </c>
      <c r="AK614" s="30" t="s">
        <v>2076</v>
      </c>
      <c r="AL614" s="30" t="s">
        <v>2076</v>
      </c>
      <c r="AM614" s="30" t="s">
        <v>2076</v>
      </c>
      <c r="AN614" s="30" t="s">
        <v>4819</v>
      </c>
      <c r="AO614" s="30">
        <v>90</v>
      </c>
      <c r="AP614" s="30" t="s">
        <v>4944</v>
      </c>
      <c r="AQ614" s="30" t="s">
        <v>4804</v>
      </c>
      <c r="AR614" s="30" t="s">
        <v>4945</v>
      </c>
      <c r="AS614" s="30" t="s">
        <v>2076</v>
      </c>
      <c r="AT614" s="30" t="s">
        <v>2076</v>
      </c>
      <c r="AU614" s="30">
        <f>COUNTIF(Offers!$B$14:$B$2024,A614)</f>
        <v>1</v>
      </c>
      <c r="AV614" s="31">
        <f>_xlfn.MINIFS(Offers!$Q$14:$Q$2024,Offers!$B$14:$B$2024,A614)</f>
        <v>198.99</v>
      </c>
      <c r="AW614" s="30">
        <f>COUNTIFS(Offers!$B$14:$B$2024,A614,Offers!$L$14:$L$2024,"&lt;&gt;New")</f>
        <v>0</v>
      </c>
    </row>
    <row r="615" spans="1:49" ht="15.75" customHeight="1" x14ac:dyDescent="0.35">
      <c r="A615" s="60" t="s">
        <v>5436</v>
      </c>
      <c r="B615" s="60" t="s">
        <v>840</v>
      </c>
      <c r="C615" s="60" t="s">
        <v>8</v>
      </c>
      <c r="D615" s="60" t="s">
        <v>4790</v>
      </c>
      <c r="E615" s="61" t="s">
        <v>844</v>
      </c>
      <c r="F615" s="62">
        <v>266.99</v>
      </c>
      <c r="G615" s="60" t="s">
        <v>5437</v>
      </c>
      <c r="H615" s="60" t="s">
        <v>53</v>
      </c>
      <c r="I615" s="60" t="s">
        <v>4792</v>
      </c>
      <c r="J615" s="60" t="s">
        <v>4826</v>
      </c>
      <c r="K615" s="60" t="s">
        <v>4827</v>
      </c>
      <c r="L615" s="60" t="s">
        <v>4828</v>
      </c>
      <c r="M615" s="60" t="s">
        <v>4829</v>
      </c>
      <c r="N615" s="60" t="s">
        <v>4797</v>
      </c>
      <c r="O615" s="60" t="s">
        <v>4830</v>
      </c>
      <c r="P615" s="60">
        <v>238</v>
      </c>
      <c r="Q615" s="63">
        <v>388</v>
      </c>
      <c r="R615" s="60" t="s">
        <v>5438</v>
      </c>
      <c r="S615" s="60" t="s">
        <v>4832</v>
      </c>
      <c r="T615" t="s">
        <v>2080</v>
      </c>
      <c r="U615">
        <v>14</v>
      </c>
      <c r="V615" s="49">
        <v>305.99</v>
      </c>
      <c r="W615" t="s">
        <v>2176</v>
      </c>
      <c r="X615">
        <v>4</v>
      </c>
      <c r="Y615">
        <v>64</v>
      </c>
      <c r="Z615">
        <v>10.3</v>
      </c>
      <c r="AA615" t="s">
        <v>3431</v>
      </c>
      <c r="AB615" s="30" t="s">
        <v>5439</v>
      </c>
      <c r="AC615" s="30" t="s">
        <v>5440</v>
      </c>
      <c r="AD615" s="30" t="s">
        <v>5180</v>
      </c>
      <c r="AE615" s="30" t="s">
        <v>2085</v>
      </c>
      <c r="AF615" s="55" t="s">
        <v>2023</v>
      </c>
      <c r="AG615" s="30" t="s">
        <v>2086</v>
      </c>
      <c r="AH615" s="31">
        <v>305.99</v>
      </c>
      <c r="AI615" s="30" t="s">
        <v>2087</v>
      </c>
      <c r="AJ615" s="30" t="s">
        <v>2076</v>
      </c>
      <c r="AK615" s="30" t="s">
        <v>2076</v>
      </c>
      <c r="AL615" s="30" t="s">
        <v>2076</v>
      </c>
      <c r="AM615" s="30" t="s">
        <v>2076</v>
      </c>
      <c r="AN615" s="30" t="s">
        <v>2092</v>
      </c>
      <c r="AO615" s="30" t="s">
        <v>2076</v>
      </c>
      <c r="AP615" s="30" t="s">
        <v>2088</v>
      </c>
      <c r="AQ615" s="30" t="s">
        <v>4835</v>
      </c>
      <c r="AR615" s="30" t="s">
        <v>4805</v>
      </c>
      <c r="AS615" s="30" t="s">
        <v>2076</v>
      </c>
      <c r="AT615" s="30" t="s">
        <v>2076</v>
      </c>
      <c r="AU615" s="30">
        <f>COUNTIF(Offers!$B$14:$B$2024,A615)</f>
        <v>1</v>
      </c>
      <c r="AV615" s="31">
        <f>_xlfn.MINIFS(Offers!$Q$14:$Q$2024,Offers!$B$14:$B$2024,A615)</f>
        <v>266.99</v>
      </c>
      <c r="AW615" s="30">
        <f>COUNTIFS(Offers!$B$14:$B$2024,A615,Offers!$L$14:$L$2024,"&lt;&gt;New")</f>
        <v>0</v>
      </c>
    </row>
    <row r="616" spans="1:49" ht="15.75" customHeight="1" x14ac:dyDescent="0.35">
      <c r="A616" s="60" t="s">
        <v>5441</v>
      </c>
      <c r="B616" s="60" t="s">
        <v>840</v>
      </c>
      <c r="C616" s="60" t="s">
        <v>8</v>
      </c>
      <c r="D616" s="60" t="s">
        <v>4807</v>
      </c>
      <c r="E616" s="61" t="s">
        <v>845</v>
      </c>
      <c r="F616" s="62">
        <v>444.99</v>
      </c>
      <c r="G616" s="60" t="s">
        <v>5442</v>
      </c>
      <c r="H616" s="60" t="s">
        <v>1345</v>
      </c>
      <c r="I616" s="60" t="s">
        <v>4960</v>
      </c>
      <c r="J616" s="60" t="s">
        <v>5072</v>
      </c>
      <c r="K616" s="60" t="s">
        <v>5073</v>
      </c>
      <c r="L616" s="60" t="s">
        <v>4961</v>
      </c>
      <c r="M616" s="60" t="s">
        <v>4811</v>
      </c>
      <c r="N616" s="60" t="s">
        <v>4812</v>
      </c>
      <c r="O616" s="60" t="s">
        <v>4798</v>
      </c>
      <c r="P616" s="60">
        <v>36</v>
      </c>
      <c r="Q616" s="63">
        <v>336</v>
      </c>
      <c r="R616" s="60" t="s">
        <v>5443</v>
      </c>
      <c r="S616" s="60" t="s">
        <v>4963</v>
      </c>
      <c r="T616" t="s">
        <v>2080</v>
      </c>
      <c r="U616">
        <v>14</v>
      </c>
      <c r="V616" s="49">
        <v>458.99</v>
      </c>
      <c r="W616" t="s">
        <v>2741</v>
      </c>
      <c r="X616">
        <v>6</v>
      </c>
      <c r="Y616">
        <v>128</v>
      </c>
      <c r="Z616">
        <v>6.6</v>
      </c>
      <c r="AA616" t="s">
        <v>3431</v>
      </c>
      <c r="AB616" s="30" t="s">
        <v>5444</v>
      </c>
      <c r="AC616" s="30" t="s">
        <v>5445</v>
      </c>
      <c r="AD616" s="30" t="s">
        <v>4818</v>
      </c>
      <c r="AE616" s="30" t="s">
        <v>2085</v>
      </c>
      <c r="AF616" s="55" t="s">
        <v>2023</v>
      </c>
      <c r="AG616" s="30" t="s">
        <v>3435</v>
      </c>
      <c r="AH616" s="31">
        <v>474.99</v>
      </c>
      <c r="AI616" s="30" t="s">
        <v>2087</v>
      </c>
      <c r="AJ616" s="30" t="s">
        <v>2076</v>
      </c>
      <c r="AK616" s="30" t="s">
        <v>2076</v>
      </c>
      <c r="AL616" s="30" t="s">
        <v>2076</v>
      </c>
      <c r="AM616" s="30" t="s">
        <v>2076</v>
      </c>
      <c r="AN616" s="30" t="s">
        <v>4966</v>
      </c>
      <c r="AO616" s="30">
        <v>120</v>
      </c>
      <c r="AP616" s="30" t="s">
        <v>4820</v>
      </c>
      <c r="AQ616" s="30" t="s">
        <v>4821</v>
      </c>
      <c r="AR616" s="30" t="s">
        <v>4822</v>
      </c>
      <c r="AS616" s="30" t="s">
        <v>2076</v>
      </c>
      <c r="AT616" s="30" t="s">
        <v>2076</v>
      </c>
      <c r="AU616" s="30">
        <f>COUNTIF(Offers!$B$14:$B$2024,A616)</f>
        <v>1</v>
      </c>
      <c r="AV616" s="31">
        <f>_xlfn.MINIFS(Offers!$Q$14:$Q$2024,Offers!$B$14:$B$2024,A616)</f>
        <v>444.99</v>
      </c>
      <c r="AW616" s="30">
        <f>COUNTIFS(Offers!$B$14:$B$2024,A616,Offers!$L$14:$L$2024,"&lt;&gt;New")</f>
        <v>0</v>
      </c>
    </row>
    <row r="617" spans="1:49" ht="15.75" customHeight="1" x14ac:dyDescent="0.35">
      <c r="A617" s="60" t="s">
        <v>5446</v>
      </c>
      <c r="B617" s="60" t="s">
        <v>840</v>
      </c>
      <c r="C617" s="60" t="s">
        <v>8</v>
      </c>
      <c r="D617" s="60" t="s">
        <v>4790</v>
      </c>
      <c r="E617" s="61" t="s">
        <v>846</v>
      </c>
      <c r="F617" s="62">
        <v>446.99</v>
      </c>
      <c r="G617" s="60" t="s">
        <v>5447</v>
      </c>
      <c r="H617" s="60" t="s">
        <v>53</v>
      </c>
      <c r="I617" s="60" t="s">
        <v>5017</v>
      </c>
      <c r="J617" s="60" t="s">
        <v>5072</v>
      </c>
      <c r="K617" s="60" t="s">
        <v>5073</v>
      </c>
      <c r="L617" s="60" t="s">
        <v>4810</v>
      </c>
      <c r="M617" s="60" t="s">
        <v>5018</v>
      </c>
      <c r="N617" s="60" t="s">
        <v>4797</v>
      </c>
      <c r="O617" s="60" t="s">
        <v>4798</v>
      </c>
      <c r="P617" s="60">
        <v>12</v>
      </c>
      <c r="Q617" s="63">
        <v>483</v>
      </c>
      <c r="R617" s="60" t="s">
        <v>5448</v>
      </c>
      <c r="S617" s="60" t="s">
        <v>4869</v>
      </c>
      <c r="T617" t="s">
        <v>2080</v>
      </c>
      <c r="U617">
        <v>14</v>
      </c>
      <c r="V617" s="49">
        <v>499.99</v>
      </c>
      <c r="W617" t="s">
        <v>2176</v>
      </c>
      <c r="X617">
        <v>8</v>
      </c>
      <c r="Y617">
        <v>256</v>
      </c>
      <c r="Z617">
        <v>11</v>
      </c>
      <c r="AA617" t="s">
        <v>3431</v>
      </c>
      <c r="AB617" s="30" t="s">
        <v>5449</v>
      </c>
      <c r="AC617" s="30" t="s">
        <v>5450</v>
      </c>
      <c r="AD617" s="30" t="s">
        <v>3898</v>
      </c>
      <c r="AE617" s="30" t="s">
        <v>2085</v>
      </c>
      <c r="AF617" s="52" t="s">
        <v>2024</v>
      </c>
      <c r="AG617" s="30" t="s">
        <v>3435</v>
      </c>
      <c r="AH617" s="31">
        <v>504.99</v>
      </c>
      <c r="AI617" s="30" t="s">
        <v>2087</v>
      </c>
      <c r="AJ617" s="30" t="s">
        <v>2076</v>
      </c>
      <c r="AK617" s="30" t="s">
        <v>2076</v>
      </c>
      <c r="AL617" s="30" t="s">
        <v>2076</v>
      </c>
      <c r="AM617" s="30" t="s">
        <v>2076</v>
      </c>
      <c r="AN617" s="30" t="s">
        <v>2092</v>
      </c>
      <c r="AO617" s="30">
        <v>90</v>
      </c>
      <c r="AP617" s="30" t="s">
        <v>4846</v>
      </c>
      <c r="AQ617" s="30" t="s">
        <v>4847</v>
      </c>
      <c r="AR617" s="30" t="s">
        <v>4805</v>
      </c>
      <c r="AS617" s="30" t="s">
        <v>2076</v>
      </c>
      <c r="AT617" s="30" t="s">
        <v>2076</v>
      </c>
      <c r="AU617" s="30">
        <f>COUNTIF(Offers!$B$14:$B$2024,A617)</f>
        <v>1</v>
      </c>
      <c r="AV617" s="31">
        <f>_xlfn.MINIFS(Offers!$Q$14:$Q$2024,Offers!$B$14:$B$2024,A617)</f>
        <v>446.99</v>
      </c>
      <c r="AW617" s="30">
        <f>COUNTIFS(Offers!$B$14:$B$2024,A617,Offers!$L$14:$L$2024,"&lt;&gt;New")</f>
        <v>0</v>
      </c>
    </row>
    <row r="618" spans="1:49" ht="15.75" customHeight="1" x14ac:dyDescent="0.35">
      <c r="A618" s="60" t="s">
        <v>5451</v>
      </c>
      <c r="B618" s="60" t="s">
        <v>840</v>
      </c>
      <c r="C618" s="60" t="s">
        <v>8</v>
      </c>
      <c r="D618" s="60" t="s">
        <v>4790</v>
      </c>
      <c r="E618" s="61" t="s">
        <v>847</v>
      </c>
      <c r="F618" s="62">
        <v>577.99</v>
      </c>
      <c r="G618" s="60" t="s">
        <v>5452</v>
      </c>
      <c r="H618" s="60" t="s">
        <v>53</v>
      </c>
      <c r="I618" s="60" t="s">
        <v>4792</v>
      </c>
      <c r="J618" s="60" t="s">
        <v>4838</v>
      </c>
      <c r="K618" s="60" t="s">
        <v>4839</v>
      </c>
      <c r="L618" s="60" t="s">
        <v>4840</v>
      </c>
      <c r="M618" s="60" t="s">
        <v>4841</v>
      </c>
      <c r="N618" s="60" t="s">
        <v>4797</v>
      </c>
      <c r="O618" s="60" t="s">
        <v>4798</v>
      </c>
      <c r="P618" s="60">
        <v>11</v>
      </c>
      <c r="Q618" s="63">
        <v>639</v>
      </c>
      <c r="R618" s="60" t="s">
        <v>5453</v>
      </c>
      <c r="S618" s="60" t="s">
        <v>4843</v>
      </c>
      <c r="T618" t="s">
        <v>2116</v>
      </c>
      <c r="U618">
        <v>14</v>
      </c>
      <c r="V618" s="49">
        <v>605.99</v>
      </c>
      <c r="W618" t="s">
        <v>2101</v>
      </c>
      <c r="X618">
        <v>8</v>
      </c>
      <c r="Y618">
        <v>256</v>
      </c>
      <c r="Z618">
        <v>12.4</v>
      </c>
      <c r="AA618" t="s">
        <v>3431</v>
      </c>
      <c r="AB618" s="30" t="s">
        <v>5454</v>
      </c>
      <c r="AC618" s="30" t="s">
        <v>5455</v>
      </c>
      <c r="AD618" s="30" t="s">
        <v>4053</v>
      </c>
      <c r="AE618" s="30" t="s">
        <v>2085</v>
      </c>
      <c r="AF618" s="52" t="s">
        <v>2024</v>
      </c>
      <c r="AG618" s="30" t="s">
        <v>3435</v>
      </c>
      <c r="AH618" s="31">
        <v>638.99</v>
      </c>
      <c r="AI618" s="30" t="s">
        <v>2087</v>
      </c>
      <c r="AJ618" s="30" t="s">
        <v>2076</v>
      </c>
      <c r="AK618" s="30" t="s">
        <v>2076</v>
      </c>
      <c r="AL618" s="30" t="s">
        <v>2076</v>
      </c>
      <c r="AM618" s="30" t="s">
        <v>2076</v>
      </c>
      <c r="AN618" s="30" t="s">
        <v>2092</v>
      </c>
      <c r="AO618" s="30">
        <v>60</v>
      </c>
      <c r="AP618" s="30" t="s">
        <v>4846</v>
      </c>
      <c r="AQ618" s="30" t="s">
        <v>4847</v>
      </c>
      <c r="AR618" s="30" t="s">
        <v>4805</v>
      </c>
      <c r="AS618" s="30" t="s">
        <v>2076</v>
      </c>
      <c r="AT618" s="30" t="s">
        <v>2076</v>
      </c>
      <c r="AU618" s="30">
        <f>COUNTIF(Offers!$B$14:$B$2024,A618)</f>
        <v>1</v>
      </c>
      <c r="AV618" s="31">
        <f>_xlfn.MINIFS(Offers!$Q$14:$Q$2024,Offers!$B$14:$B$2024,A618)</f>
        <v>577.99</v>
      </c>
      <c r="AW618" s="30">
        <f>COUNTIFS(Offers!$B$14:$B$2024,A618,Offers!$L$14:$L$2024,"&lt;&gt;New")</f>
        <v>0</v>
      </c>
    </row>
    <row r="619" spans="1:49" ht="15.75" customHeight="1" x14ac:dyDescent="0.35">
      <c r="A619" s="60" t="s">
        <v>5456</v>
      </c>
      <c r="B619" s="60" t="s">
        <v>840</v>
      </c>
      <c r="C619" s="60" t="s">
        <v>8</v>
      </c>
      <c r="D619" s="60" t="s">
        <v>4807</v>
      </c>
      <c r="E619" s="61" t="s">
        <v>848</v>
      </c>
      <c r="F619" s="62">
        <v>1042.99</v>
      </c>
      <c r="G619" s="60" t="s">
        <v>5457</v>
      </c>
      <c r="H619" s="60" t="s">
        <v>53</v>
      </c>
      <c r="I619" s="60" t="s">
        <v>4877</v>
      </c>
      <c r="J619" s="60" t="s">
        <v>4890</v>
      </c>
      <c r="K619" s="60" t="s">
        <v>4891</v>
      </c>
      <c r="L619" s="60" t="s">
        <v>4853</v>
      </c>
      <c r="M619" s="60" t="s">
        <v>4811</v>
      </c>
      <c r="N619" s="60" t="s">
        <v>4880</v>
      </c>
      <c r="O619" s="60" t="s">
        <v>4798</v>
      </c>
      <c r="P619" s="60">
        <v>27</v>
      </c>
      <c r="Q619" s="63">
        <v>196</v>
      </c>
      <c r="R619" s="60" t="s">
        <v>5458</v>
      </c>
      <c r="S619" s="60" t="s">
        <v>4882</v>
      </c>
      <c r="T619" t="s">
        <v>2080</v>
      </c>
      <c r="U619">
        <v>14</v>
      </c>
      <c r="V619" s="49">
        <v>1108.99</v>
      </c>
      <c r="W619" t="s">
        <v>2081</v>
      </c>
      <c r="X619">
        <v>12</v>
      </c>
      <c r="Y619">
        <v>512</v>
      </c>
      <c r="Z619">
        <v>6.5</v>
      </c>
      <c r="AA619" t="s">
        <v>3431</v>
      </c>
      <c r="AB619" s="30" t="s">
        <v>5444</v>
      </c>
      <c r="AC619" s="30" t="s">
        <v>5459</v>
      </c>
      <c r="AD619" s="30" t="s">
        <v>5140</v>
      </c>
      <c r="AE619" s="30" t="s">
        <v>2085</v>
      </c>
      <c r="AF619" s="54" t="s">
        <v>2027</v>
      </c>
      <c r="AG619" s="30" t="s">
        <v>3435</v>
      </c>
      <c r="AH619" s="31">
        <v>1115.99</v>
      </c>
      <c r="AI619" s="30" t="s">
        <v>2087</v>
      </c>
      <c r="AJ619" s="30" t="s">
        <v>2076</v>
      </c>
      <c r="AK619" s="30" t="s">
        <v>2076</v>
      </c>
      <c r="AL619" s="30" t="s">
        <v>2076</v>
      </c>
      <c r="AM619" s="30" t="s">
        <v>2076</v>
      </c>
      <c r="AN619" s="30" t="s">
        <v>4860</v>
      </c>
      <c r="AO619" s="30">
        <v>120</v>
      </c>
      <c r="AP619" s="30" t="s">
        <v>4911</v>
      </c>
      <c r="AQ619" s="30" t="s">
        <v>4912</v>
      </c>
      <c r="AR619" s="30" t="s">
        <v>4913</v>
      </c>
      <c r="AS619" s="30" t="s">
        <v>2076</v>
      </c>
      <c r="AT619" s="30" t="s">
        <v>2076</v>
      </c>
      <c r="AU619" s="30">
        <f>COUNTIF(Offers!$B$14:$B$2024,A619)</f>
        <v>1</v>
      </c>
      <c r="AV619" s="31">
        <f>_xlfn.MINIFS(Offers!$Q$14:$Q$2024,Offers!$B$14:$B$2024,A619)</f>
        <v>1042.99</v>
      </c>
      <c r="AW619" s="30">
        <f>COUNTIFS(Offers!$B$14:$B$2024,A619,Offers!$L$14:$L$2024,"&lt;&gt;New")</f>
        <v>0</v>
      </c>
    </row>
    <row r="620" spans="1:49" ht="15.75" customHeight="1" x14ac:dyDescent="0.35">
      <c r="A620" s="60" t="s">
        <v>5460</v>
      </c>
      <c r="B620" s="60" t="s">
        <v>840</v>
      </c>
      <c r="C620" s="60" t="s">
        <v>8</v>
      </c>
      <c r="D620" s="60" t="s">
        <v>4790</v>
      </c>
      <c r="E620" s="61" t="s">
        <v>849</v>
      </c>
      <c r="F620" s="62">
        <v>1166.99</v>
      </c>
      <c r="G620" s="60" t="s">
        <v>5461</v>
      </c>
      <c r="H620" s="60" t="s">
        <v>1345</v>
      </c>
      <c r="I620" s="60" t="s">
        <v>4865</v>
      </c>
      <c r="J620" s="60" t="s">
        <v>4890</v>
      </c>
      <c r="K620" s="60" t="s">
        <v>4891</v>
      </c>
      <c r="L620" s="60" t="s">
        <v>3490</v>
      </c>
      <c r="M620" s="60" t="s">
        <v>4866</v>
      </c>
      <c r="N620" s="60" t="s">
        <v>4973</v>
      </c>
      <c r="O620" s="60" t="s">
        <v>4798</v>
      </c>
      <c r="P620" s="60">
        <v>14</v>
      </c>
      <c r="Q620" s="63">
        <v>508</v>
      </c>
      <c r="R620" s="60" t="s">
        <v>5462</v>
      </c>
      <c r="S620" s="60" t="s">
        <v>4975</v>
      </c>
      <c r="T620" t="s">
        <v>2100</v>
      </c>
      <c r="U620">
        <v>14</v>
      </c>
      <c r="V620" s="49">
        <v>1219.99</v>
      </c>
      <c r="W620" t="s">
        <v>2504</v>
      </c>
      <c r="X620">
        <v>12</v>
      </c>
      <c r="Y620">
        <v>256</v>
      </c>
      <c r="Z620">
        <v>11</v>
      </c>
      <c r="AA620" t="s">
        <v>3431</v>
      </c>
      <c r="AB620" s="30" t="s">
        <v>5463</v>
      </c>
      <c r="AC620" s="30" t="s">
        <v>5464</v>
      </c>
      <c r="AD620" s="30" t="s">
        <v>4897</v>
      </c>
      <c r="AE620" s="30" t="s">
        <v>2105</v>
      </c>
      <c r="AF620" s="53" t="s">
        <v>2026</v>
      </c>
      <c r="AG620" s="30" t="s">
        <v>3435</v>
      </c>
      <c r="AH620" s="31">
        <v>1260.99</v>
      </c>
      <c r="AI620" s="30" t="s">
        <v>2087</v>
      </c>
      <c r="AJ620" s="30" t="s">
        <v>2076</v>
      </c>
      <c r="AK620" s="30" t="s">
        <v>2076</v>
      </c>
      <c r="AL620" s="30" t="s">
        <v>2076</v>
      </c>
      <c r="AM620" s="30" t="s">
        <v>2076</v>
      </c>
      <c r="AN620" s="30" t="s">
        <v>2092</v>
      </c>
      <c r="AO620" s="30">
        <v>120</v>
      </c>
      <c r="AP620" s="30" t="s">
        <v>4979</v>
      </c>
      <c r="AQ620" s="30" t="s">
        <v>4862</v>
      </c>
      <c r="AR620" s="30" t="s">
        <v>4822</v>
      </c>
      <c r="AS620" s="30" t="s">
        <v>2076</v>
      </c>
      <c r="AT620" s="30" t="s">
        <v>2076</v>
      </c>
      <c r="AU620" s="30">
        <f>COUNTIF(Offers!$B$14:$B$2024,A620)</f>
        <v>1</v>
      </c>
      <c r="AV620" s="31">
        <f>_xlfn.MINIFS(Offers!$Q$14:$Q$2024,Offers!$B$14:$B$2024,A620)</f>
        <v>1166.99</v>
      </c>
      <c r="AW620" s="30">
        <f>COUNTIFS(Offers!$B$14:$B$2024,A620,Offers!$L$14:$L$2024,"&lt;&gt;New")</f>
        <v>0</v>
      </c>
    </row>
    <row r="621" spans="1:49" ht="15.75" customHeight="1" x14ac:dyDescent="0.35">
      <c r="A621" s="60" t="s">
        <v>5465</v>
      </c>
      <c r="B621" s="60" t="s">
        <v>840</v>
      </c>
      <c r="C621" s="60" t="s">
        <v>8</v>
      </c>
      <c r="D621" s="60" t="s">
        <v>4807</v>
      </c>
      <c r="E621" s="61" t="s">
        <v>850</v>
      </c>
      <c r="F621" s="62">
        <v>1191.99</v>
      </c>
      <c r="G621" s="60" t="s">
        <v>5466</v>
      </c>
      <c r="H621" s="60" t="s">
        <v>1345</v>
      </c>
      <c r="I621" s="60" t="s">
        <v>4889</v>
      </c>
      <c r="J621" s="60" t="s">
        <v>4890</v>
      </c>
      <c r="K621" s="60" t="s">
        <v>4891</v>
      </c>
      <c r="L621" s="60" t="s">
        <v>4892</v>
      </c>
      <c r="M621" s="60" t="s">
        <v>4893</v>
      </c>
      <c r="N621" s="60" t="s">
        <v>4880</v>
      </c>
      <c r="O621" s="60" t="s">
        <v>4798</v>
      </c>
      <c r="P621" s="60">
        <v>22</v>
      </c>
      <c r="Q621" s="63">
        <v>190</v>
      </c>
      <c r="R621" s="60" t="s">
        <v>5467</v>
      </c>
      <c r="S621" s="60" t="s">
        <v>4895</v>
      </c>
      <c r="T621" t="s">
        <v>2080</v>
      </c>
      <c r="U621">
        <v>14</v>
      </c>
      <c r="V621" s="49">
        <v>1353.99</v>
      </c>
      <c r="W621" t="s">
        <v>2280</v>
      </c>
      <c r="X621">
        <v>12</v>
      </c>
      <c r="Y621">
        <v>512</v>
      </c>
      <c r="Z621">
        <v>6.7</v>
      </c>
      <c r="AA621" t="s">
        <v>3431</v>
      </c>
      <c r="AB621" s="30" t="s">
        <v>5468</v>
      </c>
      <c r="AC621" s="30" t="s">
        <v>5469</v>
      </c>
      <c r="AD621" s="30" t="s">
        <v>5042</v>
      </c>
      <c r="AE621" s="30" t="s">
        <v>2085</v>
      </c>
      <c r="AF621" s="53" t="s">
        <v>2026</v>
      </c>
      <c r="AG621" s="30" t="s">
        <v>3435</v>
      </c>
      <c r="AH621" s="31">
        <v>1414.99</v>
      </c>
      <c r="AI621" s="30" t="s">
        <v>2087</v>
      </c>
      <c r="AJ621" s="30" t="s">
        <v>2076</v>
      </c>
      <c r="AK621" s="30" t="s">
        <v>2076</v>
      </c>
      <c r="AL621" s="30" t="s">
        <v>2076</v>
      </c>
      <c r="AM621" s="30" t="s">
        <v>2076</v>
      </c>
      <c r="AN621" s="30" t="s">
        <v>4898</v>
      </c>
      <c r="AO621" s="30">
        <v>60</v>
      </c>
      <c r="AP621" s="30" t="s">
        <v>4885</v>
      </c>
      <c r="AQ621" s="30" t="s">
        <v>4899</v>
      </c>
      <c r="AR621" s="30" t="s">
        <v>4822</v>
      </c>
      <c r="AS621" s="30" t="s">
        <v>2076</v>
      </c>
      <c r="AT621" s="30" t="s">
        <v>2076</v>
      </c>
      <c r="AU621" s="30">
        <f>COUNTIF(Offers!$B$14:$B$2024,A621)</f>
        <v>1</v>
      </c>
      <c r="AV621" s="31">
        <f>_xlfn.MINIFS(Offers!$Q$14:$Q$2024,Offers!$B$14:$B$2024,A621)</f>
        <v>1191.99</v>
      </c>
      <c r="AW621" s="30">
        <f>COUNTIFS(Offers!$B$14:$B$2024,A621,Offers!$L$14:$L$2024,"&lt;&gt;New")</f>
        <v>0</v>
      </c>
    </row>
    <row r="622" spans="1:49" ht="15.75" customHeight="1" x14ac:dyDescent="0.35">
      <c r="A622" s="60" t="s">
        <v>5470</v>
      </c>
      <c r="B622" s="60" t="s">
        <v>840</v>
      </c>
      <c r="C622" s="60" t="s">
        <v>8</v>
      </c>
      <c r="D622" s="60" t="s">
        <v>4807</v>
      </c>
      <c r="E622" s="61" t="s">
        <v>851</v>
      </c>
      <c r="F622" s="62">
        <v>1485.99</v>
      </c>
      <c r="G622" s="60" t="s">
        <v>5471</v>
      </c>
      <c r="H622" s="60" t="s">
        <v>1345</v>
      </c>
      <c r="I622" s="60" t="s">
        <v>4877</v>
      </c>
      <c r="J622" s="60" t="s">
        <v>4902</v>
      </c>
      <c r="K622" s="60" t="s">
        <v>4903</v>
      </c>
      <c r="L622" s="60" t="s">
        <v>4904</v>
      </c>
      <c r="M622" s="60" t="s">
        <v>4905</v>
      </c>
      <c r="N622" s="60" t="s">
        <v>4880</v>
      </c>
      <c r="O622" s="60" t="s">
        <v>4798</v>
      </c>
      <c r="P622" s="60">
        <v>34</v>
      </c>
      <c r="Q622" s="63">
        <v>230</v>
      </c>
      <c r="R622" s="60" t="s">
        <v>5472</v>
      </c>
      <c r="S622" s="60" t="s">
        <v>4907</v>
      </c>
      <c r="T622" t="s">
        <v>2080</v>
      </c>
      <c r="U622">
        <v>14</v>
      </c>
      <c r="V622" s="49">
        <v>1568.99</v>
      </c>
      <c r="W622" t="s">
        <v>2700</v>
      </c>
      <c r="X622">
        <v>12</v>
      </c>
      <c r="Y622">
        <v>512</v>
      </c>
      <c r="Z622">
        <v>6.8</v>
      </c>
      <c r="AA622" t="s">
        <v>3431</v>
      </c>
      <c r="AB622" s="30" t="s">
        <v>5473</v>
      </c>
      <c r="AC622" s="30" t="s">
        <v>5474</v>
      </c>
      <c r="AD622" s="30" t="s">
        <v>5107</v>
      </c>
      <c r="AE622" s="30" t="s">
        <v>2105</v>
      </c>
      <c r="AF622" s="54" t="s">
        <v>2027</v>
      </c>
      <c r="AG622" s="30" t="s">
        <v>3435</v>
      </c>
      <c r="AH622" s="31">
        <v>1658.99</v>
      </c>
      <c r="AI622" s="30" t="s">
        <v>2087</v>
      </c>
      <c r="AJ622" s="30" t="s">
        <v>2076</v>
      </c>
      <c r="AK622" s="30" t="s">
        <v>2076</v>
      </c>
      <c r="AL622" s="30" t="s">
        <v>2076</v>
      </c>
      <c r="AM622" s="30" t="s">
        <v>2076</v>
      </c>
      <c r="AN622" s="30" t="s">
        <v>4860</v>
      </c>
      <c r="AO622" s="30">
        <v>120</v>
      </c>
      <c r="AP622" s="30" t="s">
        <v>4911</v>
      </c>
      <c r="AQ622" s="30" t="s">
        <v>4912</v>
      </c>
      <c r="AR622" s="30" t="s">
        <v>4913</v>
      </c>
      <c r="AS622" s="30" t="s">
        <v>2076</v>
      </c>
      <c r="AT622" s="30" t="s">
        <v>2076</v>
      </c>
      <c r="AU622" s="30">
        <f>COUNTIF(Offers!$B$14:$B$2024,A622)</f>
        <v>1</v>
      </c>
      <c r="AV622" s="31">
        <f>_xlfn.MINIFS(Offers!$Q$14:$Q$2024,Offers!$B$14:$B$2024,A622)</f>
        <v>1485.99</v>
      </c>
      <c r="AW622" s="30">
        <f>COUNTIFS(Offers!$B$14:$B$2024,A622,Offers!$L$14:$L$2024,"&lt;&gt;New")</f>
        <v>0</v>
      </c>
    </row>
    <row r="623" spans="1:49" ht="15.75" customHeight="1" x14ac:dyDescent="0.35">
      <c r="A623" s="60" t="s">
        <v>5475</v>
      </c>
      <c r="B623" s="60" t="s">
        <v>852</v>
      </c>
      <c r="C623" s="60" t="s">
        <v>8</v>
      </c>
      <c r="D623" s="60" t="s">
        <v>4790</v>
      </c>
      <c r="E623" s="61" t="s">
        <v>854</v>
      </c>
      <c r="F623" s="62">
        <v>160.99</v>
      </c>
      <c r="G623" s="60" t="s">
        <v>5476</v>
      </c>
      <c r="H623" s="60" t="s">
        <v>53</v>
      </c>
      <c r="I623" s="60" t="s">
        <v>5058</v>
      </c>
      <c r="J623" s="60" t="s">
        <v>4926</v>
      </c>
      <c r="K623" s="60" t="s">
        <v>3424</v>
      </c>
      <c r="L623" s="60" t="s">
        <v>4795</v>
      </c>
      <c r="M623" s="60" t="s">
        <v>4927</v>
      </c>
      <c r="N623" s="60" t="s">
        <v>4797</v>
      </c>
      <c r="O623" s="60" t="s">
        <v>4928</v>
      </c>
      <c r="P623" s="60">
        <v>11</v>
      </c>
      <c r="Q623" s="63">
        <v>419</v>
      </c>
      <c r="R623" s="60" t="s">
        <v>5477</v>
      </c>
      <c r="S623" s="60" t="s">
        <v>4930</v>
      </c>
      <c r="T623" t="s">
        <v>2080</v>
      </c>
      <c r="U623">
        <v>30</v>
      </c>
      <c r="V623" s="49">
        <v>176.99</v>
      </c>
      <c r="W623" t="s">
        <v>2609</v>
      </c>
      <c r="X623">
        <v>4</v>
      </c>
      <c r="Y623">
        <v>64</v>
      </c>
      <c r="Z623">
        <v>10.1</v>
      </c>
      <c r="AA623" t="s">
        <v>3431</v>
      </c>
      <c r="AB623" s="30" t="s">
        <v>5478</v>
      </c>
      <c r="AC623" s="30" t="s">
        <v>5479</v>
      </c>
      <c r="AD623" s="30" t="s">
        <v>4834</v>
      </c>
      <c r="AE623" s="30" t="s">
        <v>2105</v>
      </c>
      <c r="AF623" s="55" t="s">
        <v>2023</v>
      </c>
      <c r="AG623" s="30" t="s">
        <v>2086</v>
      </c>
      <c r="AH623" s="31">
        <v>176.99</v>
      </c>
      <c r="AI623" s="30" t="s">
        <v>2087</v>
      </c>
      <c r="AJ623" s="30" t="s">
        <v>2076</v>
      </c>
      <c r="AK623" s="30" t="s">
        <v>2076</v>
      </c>
      <c r="AL623" s="30" t="s">
        <v>2076</v>
      </c>
      <c r="AM623" s="30" t="s">
        <v>2076</v>
      </c>
      <c r="AN623" s="30" t="s">
        <v>2092</v>
      </c>
      <c r="AO623" s="30">
        <v>60</v>
      </c>
      <c r="AP623" s="30" t="s">
        <v>4934</v>
      </c>
      <c r="AQ623" s="30" t="s">
        <v>4935</v>
      </c>
      <c r="AR623" s="30" t="s">
        <v>4805</v>
      </c>
      <c r="AS623" s="30" t="s">
        <v>2076</v>
      </c>
      <c r="AT623" s="30" t="s">
        <v>2076</v>
      </c>
      <c r="AU623" s="30">
        <f>COUNTIF(Offers!$B$14:$B$2024,A623)</f>
        <v>1</v>
      </c>
      <c r="AV623" s="31">
        <f>_xlfn.MINIFS(Offers!$Q$14:$Q$2024,Offers!$B$14:$B$2024,A623)</f>
        <v>160.99</v>
      </c>
      <c r="AW623" s="30">
        <f>COUNTIFS(Offers!$B$14:$B$2024,A623,Offers!$L$14:$L$2024,"&lt;&gt;New")</f>
        <v>0</v>
      </c>
    </row>
    <row r="624" spans="1:49" ht="15.75" customHeight="1" x14ac:dyDescent="0.35">
      <c r="A624" s="60" t="s">
        <v>5480</v>
      </c>
      <c r="B624" s="60" t="s">
        <v>852</v>
      </c>
      <c r="C624" s="60" t="s">
        <v>8</v>
      </c>
      <c r="D624" s="60" t="s">
        <v>4790</v>
      </c>
      <c r="E624" s="61" t="s">
        <v>855</v>
      </c>
      <c r="F624" s="62">
        <v>367.99</v>
      </c>
      <c r="G624" s="60" t="s">
        <v>5481</v>
      </c>
      <c r="H624" s="60" t="s">
        <v>53</v>
      </c>
      <c r="I624" s="60" t="s">
        <v>4792</v>
      </c>
      <c r="J624" s="60" t="s">
        <v>5072</v>
      </c>
      <c r="K624" s="60" t="s">
        <v>5073</v>
      </c>
      <c r="L624" s="60" t="s">
        <v>4795</v>
      </c>
      <c r="M624" s="60" t="s">
        <v>4796</v>
      </c>
      <c r="N624" s="60" t="s">
        <v>4797</v>
      </c>
      <c r="O624" s="60" t="s">
        <v>4798</v>
      </c>
      <c r="P624" s="60">
        <v>12</v>
      </c>
      <c r="Q624" s="63">
        <v>304</v>
      </c>
      <c r="R624" s="60" t="s">
        <v>5482</v>
      </c>
      <c r="S624" s="60" t="s">
        <v>4800</v>
      </c>
      <c r="T624" t="s">
        <v>2080</v>
      </c>
      <c r="U624">
        <v>30</v>
      </c>
      <c r="V624" s="49">
        <v>382.99</v>
      </c>
      <c r="W624" t="s">
        <v>2471</v>
      </c>
      <c r="X624">
        <v>8</v>
      </c>
      <c r="Y624">
        <v>128</v>
      </c>
      <c r="Z624">
        <v>8.3000000000000007</v>
      </c>
      <c r="AA624" t="s">
        <v>3431</v>
      </c>
      <c r="AB624" s="30" t="s">
        <v>5483</v>
      </c>
      <c r="AC624" s="30" t="s">
        <v>5484</v>
      </c>
      <c r="AD624" s="30" t="s">
        <v>4104</v>
      </c>
      <c r="AE624" s="30" t="s">
        <v>2105</v>
      </c>
      <c r="AF624" s="52" t="s">
        <v>2024</v>
      </c>
      <c r="AG624" s="30" t="s">
        <v>3435</v>
      </c>
      <c r="AH624" s="31">
        <v>382.99</v>
      </c>
      <c r="AI624" s="30" t="s">
        <v>2087</v>
      </c>
      <c r="AJ624" s="30" t="s">
        <v>2076</v>
      </c>
      <c r="AK624" s="30" t="s">
        <v>2076</v>
      </c>
      <c r="AL624" s="30" t="s">
        <v>2076</v>
      </c>
      <c r="AM624" s="30" t="s">
        <v>2076</v>
      </c>
      <c r="AN624" s="30" t="s">
        <v>2092</v>
      </c>
      <c r="AO624" s="30">
        <v>60</v>
      </c>
      <c r="AP624" s="30" t="s">
        <v>4846</v>
      </c>
      <c r="AQ624" s="30" t="s">
        <v>4847</v>
      </c>
      <c r="AR624" s="30" t="s">
        <v>4805</v>
      </c>
      <c r="AS624" s="30" t="s">
        <v>2076</v>
      </c>
      <c r="AT624" s="30" t="s">
        <v>2076</v>
      </c>
      <c r="AU624" s="30">
        <f>COUNTIF(Offers!$B$14:$B$2024,A624)</f>
        <v>1</v>
      </c>
      <c r="AV624" s="31">
        <f>_xlfn.MINIFS(Offers!$Q$14:$Q$2024,Offers!$B$14:$B$2024,A624)</f>
        <v>367.99</v>
      </c>
      <c r="AW624" s="30">
        <f>COUNTIFS(Offers!$B$14:$B$2024,A624,Offers!$L$14:$L$2024,"&lt;&gt;New")</f>
        <v>0</v>
      </c>
    </row>
    <row r="625" spans="1:49" ht="15.75" customHeight="1" x14ac:dyDescent="0.35">
      <c r="A625" s="60" t="s">
        <v>5485</v>
      </c>
      <c r="B625" s="60" t="s">
        <v>852</v>
      </c>
      <c r="C625" s="60" t="s">
        <v>8</v>
      </c>
      <c r="D625" s="60" t="s">
        <v>4790</v>
      </c>
      <c r="E625" s="61" t="s">
        <v>856</v>
      </c>
      <c r="F625" s="62">
        <v>419.99</v>
      </c>
      <c r="G625" s="60" t="s">
        <v>5486</v>
      </c>
      <c r="H625" s="60" t="s">
        <v>53</v>
      </c>
      <c r="I625" s="60" t="s">
        <v>4792</v>
      </c>
      <c r="J625" s="60" t="s">
        <v>4826</v>
      </c>
      <c r="K625" s="60" t="s">
        <v>4827</v>
      </c>
      <c r="L625" s="60" t="s">
        <v>4828</v>
      </c>
      <c r="M625" s="60" t="s">
        <v>4829</v>
      </c>
      <c r="N625" s="60" t="s">
        <v>4797</v>
      </c>
      <c r="O625" s="60" t="s">
        <v>4830</v>
      </c>
      <c r="P625" s="60">
        <v>163</v>
      </c>
      <c r="Q625" s="63">
        <v>433</v>
      </c>
      <c r="R625" s="60" t="s">
        <v>5487</v>
      </c>
      <c r="S625" s="60" t="s">
        <v>4832</v>
      </c>
      <c r="T625" t="s">
        <v>2080</v>
      </c>
      <c r="U625">
        <v>30</v>
      </c>
      <c r="V625" s="49">
        <v>432.99</v>
      </c>
      <c r="W625" t="s">
        <v>2168</v>
      </c>
      <c r="X625">
        <v>4</v>
      </c>
      <c r="Y625">
        <v>64</v>
      </c>
      <c r="Z625">
        <v>10.3</v>
      </c>
      <c r="AA625" t="s">
        <v>3431</v>
      </c>
      <c r="AB625" s="30" t="s">
        <v>5488</v>
      </c>
      <c r="AC625" s="30" t="s">
        <v>5489</v>
      </c>
      <c r="AD625" s="30" t="s">
        <v>5347</v>
      </c>
      <c r="AE625" s="30" t="s">
        <v>2085</v>
      </c>
      <c r="AF625" s="52" t="s">
        <v>2024</v>
      </c>
      <c r="AG625" s="30" t="s">
        <v>2086</v>
      </c>
      <c r="AH625" s="31">
        <v>445.99</v>
      </c>
      <c r="AI625" s="30" t="s">
        <v>2087</v>
      </c>
      <c r="AJ625" s="30" t="s">
        <v>2076</v>
      </c>
      <c r="AK625" s="30" t="s">
        <v>2076</v>
      </c>
      <c r="AL625" s="30" t="s">
        <v>2076</v>
      </c>
      <c r="AM625" s="30" t="s">
        <v>2076</v>
      </c>
      <c r="AN625" s="30" t="s">
        <v>2092</v>
      </c>
      <c r="AO625" s="30" t="s">
        <v>2076</v>
      </c>
      <c r="AP625" s="30" t="s">
        <v>2088</v>
      </c>
      <c r="AQ625" s="30" t="s">
        <v>4835</v>
      </c>
      <c r="AR625" s="30" t="s">
        <v>4805</v>
      </c>
      <c r="AS625" s="30" t="s">
        <v>2076</v>
      </c>
      <c r="AT625" s="30" t="s">
        <v>2076</v>
      </c>
      <c r="AU625" s="30">
        <f>COUNTIF(Offers!$B$14:$B$2024,A625)</f>
        <v>1</v>
      </c>
      <c r="AV625" s="31">
        <f>_xlfn.MINIFS(Offers!$Q$14:$Q$2024,Offers!$B$14:$B$2024,A625)</f>
        <v>419.99</v>
      </c>
      <c r="AW625" s="30">
        <f>COUNTIFS(Offers!$B$14:$B$2024,A625,Offers!$L$14:$L$2024,"&lt;&gt;New")</f>
        <v>0</v>
      </c>
    </row>
    <row r="626" spans="1:49" ht="15.75" customHeight="1" x14ac:dyDescent="0.35">
      <c r="A626" s="60" t="s">
        <v>5490</v>
      </c>
      <c r="B626" s="60" t="s">
        <v>852</v>
      </c>
      <c r="C626" s="60" t="s">
        <v>8</v>
      </c>
      <c r="D626" s="60" t="s">
        <v>4790</v>
      </c>
      <c r="E626" s="61" t="s">
        <v>857</v>
      </c>
      <c r="F626" s="62">
        <v>512.99</v>
      </c>
      <c r="G626" s="60" t="s">
        <v>5491</v>
      </c>
      <c r="H626" s="60" t="s">
        <v>53</v>
      </c>
      <c r="I626" s="60" t="s">
        <v>5017</v>
      </c>
      <c r="J626" s="60" t="s">
        <v>4838</v>
      </c>
      <c r="K626" s="60" t="s">
        <v>4839</v>
      </c>
      <c r="L626" s="60" t="s">
        <v>4810</v>
      </c>
      <c r="M626" s="60" t="s">
        <v>5018</v>
      </c>
      <c r="N626" s="60" t="s">
        <v>5208</v>
      </c>
      <c r="O626" s="60" t="s">
        <v>4798</v>
      </c>
      <c r="P626" s="60">
        <v>11</v>
      </c>
      <c r="Q626" s="63">
        <v>484</v>
      </c>
      <c r="R626" s="60" t="s">
        <v>5492</v>
      </c>
      <c r="S626" s="60" t="s">
        <v>4975</v>
      </c>
      <c r="T626" t="s">
        <v>2080</v>
      </c>
      <c r="U626">
        <v>30</v>
      </c>
      <c r="V626" s="49">
        <v>540.99</v>
      </c>
      <c r="W626" t="s">
        <v>2356</v>
      </c>
      <c r="X626">
        <v>8</v>
      </c>
      <c r="Y626">
        <v>256</v>
      </c>
      <c r="Z626">
        <v>11</v>
      </c>
      <c r="AA626" t="s">
        <v>3431</v>
      </c>
      <c r="AB626" s="30" t="s">
        <v>5493</v>
      </c>
      <c r="AC626" s="30" t="s">
        <v>5494</v>
      </c>
      <c r="AD626" s="30" t="s">
        <v>3620</v>
      </c>
      <c r="AE626" s="30" t="s">
        <v>2085</v>
      </c>
      <c r="AF626" s="52" t="s">
        <v>2024</v>
      </c>
      <c r="AG626" s="30" t="s">
        <v>3435</v>
      </c>
      <c r="AH626" s="31">
        <v>566.99</v>
      </c>
      <c r="AI626" s="30" t="s">
        <v>2087</v>
      </c>
      <c r="AJ626" s="30" t="s">
        <v>2076</v>
      </c>
      <c r="AK626" s="30" t="s">
        <v>2076</v>
      </c>
      <c r="AL626" s="30" t="s">
        <v>2076</v>
      </c>
      <c r="AM626" s="30" t="s">
        <v>2076</v>
      </c>
      <c r="AN626" s="30" t="s">
        <v>2092</v>
      </c>
      <c r="AO626" s="30">
        <v>90</v>
      </c>
      <c r="AP626" s="30" t="s">
        <v>4846</v>
      </c>
      <c r="AQ626" s="30" t="s">
        <v>4847</v>
      </c>
      <c r="AR626" s="30" t="s">
        <v>4822</v>
      </c>
      <c r="AS626" s="30" t="s">
        <v>2076</v>
      </c>
      <c r="AT626" s="30" t="s">
        <v>2076</v>
      </c>
      <c r="AU626" s="30">
        <f>COUNTIF(Offers!$B$14:$B$2024,A626)</f>
        <v>1</v>
      </c>
      <c r="AV626" s="31">
        <f>_xlfn.MINIFS(Offers!$Q$14:$Q$2024,Offers!$B$14:$B$2024,A626)</f>
        <v>512.99</v>
      </c>
      <c r="AW626" s="30">
        <f>COUNTIFS(Offers!$B$14:$B$2024,A626,Offers!$L$14:$L$2024,"&lt;&gt;New")</f>
        <v>0</v>
      </c>
    </row>
    <row r="627" spans="1:49" ht="15.75" customHeight="1" x14ac:dyDescent="0.35">
      <c r="A627" s="60" t="s">
        <v>5495</v>
      </c>
      <c r="B627" s="60" t="s">
        <v>852</v>
      </c>
      <c r="C627" s="60" t="s">
        <v>8</v>
      </c>
      <c r="D627" s="60" t="s">
        <v>4790</v>
      </c>
      <c r="E627" s="61" t="s">
        <v>858</v>
      </c>
      <c r="F627" s="62">
        <v>656.99</v>
      </c>
      <c r="G627" s="60" t="s">
        <v>5496</v>
      </c>
      <c r="H627" s="60" t="s">
        <v>53</v>
      </c>
      <c r="I627" s="60" t="s">
        <v>4865</v>
      </c>
      <c r="J627" s="60" t="s">
        <v>4851</v>
      </c>
      <c r="K627" s="60" t="s">
        <v>4852</v>
      </c>
      <c r="L627" s="60" t="s">
        <v>3490</v>
      </c>
      <c r="M627" s="60" t="s">
        <v>4866</v>
      </c>
      <c r="N627" s="60" t="s">
        <v>4797</v>
      </c>
      <c r="O627" s="60" t="s">
        <v>4798</v>
      </c>
      <c r="P627" s="60">
        <v>13</v>
      </c>
      <c r="Q627" s="63">
        <v>495</v>
      </c>
      <c r="R627" s="60" t="s">
        <v>5497</v>
      </c>
      <c r="S627" s="60" t="s">
        <v>4869</v>
      </c>
      <c r="T627" t="s">
        <v>2080</v>
      </c>
      <c r="U627">
        <v>30</v>
      </c>
      <c r="V627" s="49">
        <v>696.99</v>
      </c>
      <c r="W627" t="s">
        <v>2157</v>
      </c>
      <c r="X627">
        <v>12</v>
      </c>
      <c r="Y627">
        <v>256</v>
      </c>
      <c r="Z627">
        <v>11</v>
      </c>
      <c r="AA627" t="s">
        <v>3431</v>
      </c>
      <c r="AB627" s="30" t="s">
        <v>5498</v>
      </c>
      <c r="AC627" s="30" t="s">
        <v>5499</v>
      </c>
      <c r="AD627" s="30" t="s">
        <v>4872</v>
      </c>
      <c r="AE627" s="30" t="s">
        <v>2105</v>
      </c>
      <c r="AF627" s="51" t="s">
        <v>2025</v>
      </c>
      <c r="AG627" s="30" t="s">
        <v>3435</v>
      </c>
      <c r="AH627" s="31">
        <v>696.99</v>
      </c>
      <c r="AI627" s="30" t="s">
        <v>2087</v>
      </c>
      <c r="AJ627" s="30" t="s">
        <v>2076</v>
      </c>
      <c r="AK627" s="30" t="s">
        <v>2076</v>
      </c>
      <c r="AL627" s="30" t="s">
        <v>2076</v>
      </c>
      <c r="AM627" s="30" t="s">
        <v>2076</v>
      </c>
      <c r="AN627" s="30" t="s">
        <v>2092</v>
      </c>
      <c r="AO627" s="30">
        <v>120</v>
      </c>
      <c r="AP627" s="30" t="s">
        <v>4873</v>
      </c>
      <c r="AQ627" s="30" t="s">
        <v>4874</v>
      </c>
      <c r="AR627" s="30" t="s">
        <v>4805</v>
      </c>
      <c r="AS627" s="30" t="s">
        <v>2076</v>
      </c>
      <c r="AT627" s="30" t="s">
        <v>2076</v>
      </c>
      <c r="AU627" s="30">
        <f>COUNTIF(Offers!$B$14:$B$2024,A627)</f>
        <v>1</v>
      </c>
      <c r="AV627" s="31">
        <f>_xlfn.MINIFS(Offers!$Q$14:$Q$2024,Offers!$B$14:$B$2024,A627)</f>
        <v>656.99</v>
      </c>
      <c r="AW627" s="30">
        <f>COUNTIFS(Offers!$B$14:$B$2024,A627,Offers!$L$14:$L$2024,"&lt;&gt;New")</f>
        <v>0</v>
      </c>
    </row>
    <row r="628" spans="1:49" ht="15.75" customHeight="1" x14ac:dyDescent="0.35">
      <c r="A628" s="60" t="s">
        <v>5500</v>
      </c>
      <c r="B628" s="60" t="s">
        <v>852</v>
      </c>
      <c r="C628" s="60" t="s">
        <v>8</v>
      </c>
      <c r="D628" s="60" t="s">
        <v>4807</v>
      </c>
      <c r="E628" s="61" t="s">
        <v>859</v>
      </c>
      <c r="F628" s="62">
        <v>702.99</v>
      </c>
      <c r="G628" s="60" t="s">
        <v>5501</v>
      </c>
      <c r="H628" s="60" t="s">
        <v>1345</v>
      </c>
      <c r="I628" s="60" t="s">
        <v>4960</v>
      </c>
      <c r="J628" s="60" t="s">
        <v>4851</v>
      </c>
      <c r="K628" s="60" t="s">
        <v>4852</v>
      </c>
      <c r="L628" s="60" t="s">
        <v>4961</v>
      </c>
      <c r="M628" s="60" t="s">
        <v>4811</v>
      </c>
      <c r="N628" s="60" t="s">
        <v>5502</v>
      </c>
      <c r="O628" s="60" t="s">
        <v>4798</v>
      </c>
      <c r="P628" s="60">
        <v>44</v>
      </c>
      <c r="Q628" s="63">
        <v>307</v>
      </c>
      <c r="R628" s="60" t="s">
        <v>5503</v>
      </c>
      <c r="S628" s="60" t="s">
        <v>4963</v>
      </c>
      <c r="T628" t="s">
        <v>2080</v>
      </c>
      <c r="U628">
        <v>30</v>
      </c>
      <c r="V628" s="49">
        <v>773.99</v>
      </c>
      <c r="W628" t="s">
        <v>2265</v>
      </c>
      <c r="X628">
        <v>12</v>
      </c>
      <c r="Y628">
        <v>256</v>
      </c>
      <c r="Z628">
        <v>6.6</v>
      </c>
      <c r="AA628" t="s">
        <v>3431</v>
      </c>
      <c r="AB628" s="30" t="s">
        <v>5488</v>
      </c>
      <c r="AC628" s="30" t="s">
        <v>5504</v>
      </c>
      <c r="AD628" s="30" t="s">
        <v>5505</v>
      </c>
      <c r="AE628" s="30" t="s">
        <v>2105</v>
      </c>
      <c r="AF628" s="51" t="s">
        <v>2025</v>
      </c>
      <c r="AG628" s="30" t="s">
        <v>3435</v>
      </c>
      <c r="AH628" s="31">
        <v>773.99</v>
      </c>
      <c r="AI628" s="30" t="s">
        <v>2087</v>
      </c>
      <c r="AJ628" s="30" t="s">
        <v>2076</v>
      </c>
      <c r="AK628" s="30" t="s">
        <v>2076</v>
      </c>
      <c r="AL628" s="30" t="s">
        <v>2076</v>
      </c>
      <c r="AM628" s="30" t="s">
        <v>2076</v>
      </c>
      <c r="AN628" s="30" t="s">
        <v>4966</v>
      </c>
      <c r="AO628" s="30">
        <v>120</v>
      </c>
      <c r="AP628" s="30" t="s">
        <v>4861</v>
      </c>
      <c r="AQ628" s="30" t="s">
        <v>4862</v>
      </c>
      <c r="AR628" s="30" t="s">
        <v>4822</v>
      </c>
      <c r="AS628" s="30" t="s">
        <v>2076</v>
      </c>
      <c r="AT628" s="30" t="s">
        <v>2076</v>
      </c>
      <c r="AU628" s="30">
        <f>COUNTIF(Offers!$B$14:$B$2024,A628)</f>
        <v>1</v>
      </c>
      <c r="AV628" s="31">
        <f>_xlfn.MINIFS(Offers!$Q$14:$Q$2024,Offers!$B$14:$B$2024,A628)</f>
        <v>702.99</v>
      </c>
      <c r="AW628" s="30">
        <f>COUNTIFS(Offers!$B$14:$B$2024,A628,Offers!$L$14:$L$2024,"&lt;&gt;New")</f>
        <v>0</v>
      </c>
    </row>
    <row r="629" spans="1:49" ht="15.75" customHeight="1" x14ac:dyDescent="0.35">
      <c r="A629" s="60" t="s">
        <v>5506</v>
      </c>
      <c r="B629" s="60" t="s">
        <v>852</v>
      </c>
      <c r="C629" s="60" t="s">
        <v>8</v>
      </c>
      <c r="D629" s="60" t="s">
        <v>4807</v>
      </c>
      <c r="E629" s="61" t="s">
        <v>860</v>
      </c>
      <c r="F629" s="62">
        <v>750.99</v>
      </c>
      <c r="G629" s="60" t="s">
        <v>5507</v>
      </c>
      <c r="H629" s="60" t="s">
        <v>53</v>
      </c>
      <c r="I629" s="60" t="s">
        <v>4850</v>
      </c>
      <c r="J629" s="60" t="s">
        <v>4851</v>
      </c>
      <c r="K629" s="60" t="s">
        <v>4852</v>
      </c>
      <c r="L629" s="60" t="s">
        <v>4853</v>
      </c>
      <c r="M629" s="60" t="s">
        <v>4854</v>
      </c>
      <c r="N629" s="60" t="s">
        <v>4880</v>
      </c>
      <c r="O629" s="60" t="s">
        <v>4798</v>
      </c>
      <c r="P629" s="60">
        <v>24</v>
      </c>
      <c r="Q629" s="63">
        <v>145</v>
      </c>
      <c r="R629" s="60" t="s">
        <v>5508</v>
      </c>
      <c r="S629" s="60" t="s">
        <v>4857</v>
      </c>
      <c r="T629" t="s">
        <v>2080</v>
      </c>
      <c r="U629">
        <v>30</v>
      </c>
      <c r="V629" s="49">
        <v>795.99</v>
      </c>
      <c r="W629" t="s">
        <v>2228</v>
      </c>
      <c r="X629">
        <v>8</v>
      </c>
      <c r="Y629">
        <v>256</v>
      </c>
      <c r="Z629">
        <v>6</v>
      </c>
      <c r="AA629" t="s">
        <v>3431</v>
      </c>
      <c r="AB629" s="30" t="s">
        <v>5509</v>
      </c>
      <c r="AC629" s="30" t="s">
        <v>5510</v>
      </c>
      <c r="AD629" s="30" t="s">
        <v>4053</v>
      </c>
      <c r="AE629" s="30" t="s">
        <v>2105</v>
      </c>
      <c r="AF629" s="51" t="s">
        <v>2025</v>
      </c>
      <c r="AG629" s="30" t="s">
        <v>3435</v>
      </c>
      <c r="AH629" s="31">
        <v>795.99</v>
      </c>
      <c r="AI629" s="30" t="s">
        <v>2087</v>
      </c>
      <c r="AJ629" s="30" t="s">
        <v>2076</v>
      </c>
      <c r="AK629" s="30" t="s">
        <v>2076</v>
      </c>
      <c r="AL629" s="30" t="s">
        <v>2076</v>
      </c>
      <c r="AM629" s="30" t="s">
        <v>2076</v>
      </c>
      <c r="AN629" s="30" t="s">
        <v>4860</v>
      </c>
      <c r="AO629" s="30">
        <v>120</v>
      </c>
      <c r="AP629" s="30" t="s">
        <v>4861</v>
      </c>
      <c r="AQ629" s="30" t="s">
        <v>4862</v>
      </c>
      <c r="AR629" s="30" t="s">
        <v>4822</v>
      </c>
      <c r="AS629" s="30" t="s">
        <v>2076</v>
      </c>
      <c r="AT629" s="30" t="s">
        <v>2076</v>
      </c>
      <c r="AU629" s="30">
        <f>COUNTIF(Offers!$B$14:$B$2024,A629)</f>
        <v>1</v>
      </c>
      <c r="AV629" s="31">
        <f>_xlfn.MINIFS(Offers!$Q$14:$Q$2024,Offers!$B$14:$B$2024,A629)</f>
        <v>750.99</v>
      </c>
      <c r="AW629" s="30">
        <f>COUNTIFS(Offers!$B$14:$B$2024,A629,Offers!$L$14:$L$2024,"&lt;&gt;New")</f>
        <v>0</v>
      </c>
    </row>
    <row r="630" spans="1:49" ht="15.75" customHeight="1" x14ac:dyDescent="0.35">
      <c r="A630" s="60" t="s">
        <v>5511</v>
      </c>
      <c r="B630" s="60" t="s">
        <v>852</v>
      </c>
      <c r="C630" s="60" t="s">
        <v>8</v>
      </c>
      <c r="D630" s="60" t="s">
        <v>4807</v>
      </c>
      <c r="E630" s="61" t="s">
        <v>861</v>
      </c>
      <c r="F630" s="62">
        <v>937.99</v>
      </c>
      <c r="G630" s="60" t="s">
        <v>5512</v>
      </c>
      <c r="H630" s="60" t="s">
        <v>53</v>
      </c>
      <c r="I630" s="60" t="s">
        <v>4877</v>
      </c>
      <c r="J630" s="60" t="s">
        <v>4878</v>
      </c>
      <c r="K630" s="60" t="s">
        <v>4879</v>
      </c>
      <c r="L630" s="60" t="s">
        <v>4853</v>
      </c>
      <c r="M630" s="60" t="s">
        <v>4811</v>
      </c>
      <c r="N630" s="60" t="s">
        <v>4880</v>
      </c>
      <c r="O630" s="60" t="s">
        <v>4798</v>
      </c>
      <c r="P630" s="60">
        <v>27</v>
      </c>
      <c r="Q630" s="63">
        <v>188</v>
      </c>
      <c r="R630" s="60" t="s">
        <v>5513</v>
      </c>
      <c r="S630" s="60" t="s">
        <v>4882</v>
      </c>
      <c r="T630" t="s">
        <v>2080</v>
      </c>
      <c r="U630">
        <v>30</v>
      </c>
      <c r="V630" s="49">
        <v>1038.99</v>
      </c>
      <c r="W630" t="s">
        <v>2265</v>
      </c>
      <c r="X630">
        <v>12</v>
      </c>
      <c r="Y630">
        <v>256</v>
      </c>
      <c r="Z630">
        <v>6.4</v>
      </c>
      <c r="AA630" t="s">
        <v>3431</v>
      </c>
      <c r="AB630" s="30" t="s">
        <v>5514</v>
      </c>
      <c r="AC630" s="30" t="s">
        <v>5515</v>
      </c>
      <c r="AD630" s="30" t="s">
        <v>5035</v>
      </c>
      <c r="AE630" s="30" t="s">
        <v>2085</v>
      </c>
      <c r="AF630" s="53" t="s">
        <v>2026</v>
      </c>
      <c r="AG630" s="30" t="s">
        <v>3435</v>
      </c>
      <c r="AH630" s="31">
        <v>1071.99</v>
      </c>
      <c r="AI630" s="30" t="s">
        <v>2087</v>
      </c>
      <c r="AJ630" s="30" t="s">
        <v>2076</v>
      </c>
      <c r="AK630" s="30" t="s">
        <v>2076</v>
      </c>
      <c r="AL630" s="30" t="s">
        <v>2076</v>
      </c>
      <c r="AM630" s="30" t="s">
        <v>2076</v>
      </c>
      <c r="AN630" s="30" t="s">
        <v>4860</v>
      </c>
      <c r="AO630" s="30">
        <v>120</v>
      </c>
      <c r="AP630" s="30" t="s">
        <v>4885</v>
      </c>
      <c r="AQ630" s="30" t="s">
        <v>4886</v>
      </c>
      <c r="AR630" s="30" t="s">
        <v>4822</v>
      </c>
      <c r="AS630" s="30" t="s">
        <v>2076</v>
      </c>
      <c r="AT630" s="30" t="s">
        <v>2076</v>
      </c>
      <c r="AU630" s="30">
        <f>COUNTIF(Offers!$B$14:$B$2024,A630)</f>
        <v>1</v>
      </c>
      <c r="AV630" s="31">
        <f>_xlfn.MINIFS(Offers!$Q$14:$Q$2024,Offers!$B$14:$B$2024,A630)</f>
        <v>937.99</v>
      </c>
      <c r="AW630" s="30">
        <f>COUNTIFS(Offers!$B$14:$B$2024,A630,Offers!$L$14:$L$2024,"&lt;&gt;New")</f>
        <v>0</v>
      </c>
    </row>
    <row r="631" spans="1:49" ht="15.75" customHeight="1" x14ac:dyDescent="0.35">
      <c r="A631" s="60" t="s">
        <v>5516</v>
      </c>
      <c r="B631" s="60" t="s">
        <v>852</v>
      </c>
      <c r="C631" s="60" t="s">
        <v>8</v>
      </c>
      <c r="D631" s="60" t="s">
        <v>4790</v>
      </c>
      <c r="E631" s="61" t="s">
        <v>862</v>
      </c>
      <c r="F631" s="62">
        <v>1688.99</v>
      </c>
      <c r="G631" s="60" t="s">
        <v>5517</v>
      </c>
      <c r="H631" s="60" t="s">
        <v>1345</v>
      </c>
      <c r="I631" s="60" t="s">
        <v>4865</v>
      </c>
      <c r="J631" s="60" t="s">
        <v>4902</v>
      </c>
      <c r="K631" s="60" t="s">
        <v>4903</v>
      </c>
      <c r="L631" s="60" t="s">
        <v>4916</v>
      </c>
      <c r="M631" s="60" t="s">
        <v>4917</v>
      </c>
      <c r="N631" s="60" t="s">
        <v>4918</v>
      </c>
      <c r="O631" s="60" t="s">
        <v>4798</v>
      </c>
      <c r="P631" s="60">
        <v>12</v>
      </c>
      <c r="Q631" s="63">
        <v>588</v>
      </c>
      <c r="R631" s="60" t="s">
        <v>5518</v>
      </c>
      <c r="S631" s="60" t="s">
        <v>4920</v>
      </c>
      <c r="T631" t="s">
        <v>2080</v>
      </c>
      <c r="U631">
        <v>30</v>
      </c>
      <c r="V631" s="49">
        <v>1751.99</v>
      </c>
      <c r="W631" t="s">
        <v>2371</v>
      </c>
      <c r="X631">
        <v>12</v>
      </c>
      <c r="Y631">
        <v>512</v>
      </c>
      <c r="Z631">
        <v>13</v>
      </c>
      <c r="AA631" t="s">
        <v>3431</v>
      </c>
      <c r="AB631" s="30" t="s">
        <v>5519</v>
      </c>
      <c r="AC631" s="30" t="s">
        <v>5520</v>
      </c>
      <c r="AD631" s="30" t="s">
        <v>5140</v>
      </c>
      <c r="AE631" s="30" t="s">
        <v>2085</v>
      </c>
      <c r="AF631" s="54" t="s">
        <v>2027</v>
      </c>
      <c r="AG631" s="30" t="s">
        <v>3435</v>
      </c>
      <c r="AH631" s="31">
        <v>1780.99</v>
      </c>
      <c r="AI631" s="30" t="s">
        <v>2087</v>
      </c>
      <c r="AJ631" s="30" t="s">
        <v>2076</v>
      </c>
      <c r="AK631" s="30" t="s">
        <v>2076</v>
      </c>
      <c r="AL631" s="30" t="s">
        <v>2076</v>
      </c>
      <c r="AM631" s="30" t="s">
        <v>2076</v>
      </c>
      <c r="AN631" s="30" t="s">
        <v>2092</v>
      </c>
      <c r="AO631" s="30">
        <v>144</v>
      </c>
      <c r="AP631" s="30" t="s">
        <v>4922</v>
      </c>
      <c r="AQ631" s="30" t="s">
        <v>4862</v>
      </c>
      <c r="AR631" s="30" t="s">
        <v>4805</v>
      </c>
      <c r="AS631" s="30" t="s">
        <v>2076</v>
      </c>
      <c r="AT631" s="30" t="s">
        <v>2076</v>
      </c>
      <c r="AU631" s="30">
        <f>COUNTIF(Offers!$B$14:$B$2024,A631)</f>
        <v>1</v>
      </c>
      <c r="AV631" s="31">
        <f>_xlfn.MINIFS(Offers!$Q$14:$Q$2024,Offers!$B$14:$B$2024,A631)</f>
        <v>1688.99</v>
      </c>
      <c r="AW631" s="30">
        <f>COUNTIFS(Offers!$B$14:$B$2024,A631,Offers!$L$14:$L$2024,"&lt;&gt;New")</f>
        <v>0</v>
      </c>
    </row>
    <row r="632" spans="1:49" ht="15.75" customHeight="1" x14ac:dyDescent="0.35">
      <c r="A632" s="60" t="s">
        <v>5521</v>
      </c>
      <c r="B632" s="60" t="s">
        <v>852</v>
      </c>
      <c r="C632" s="60" t="s">
        <v>8</v>
      </c>
      <c r="D632" s="60" t="s">
        <v>4807</v>
      </c>
      <c r="E632" s="61" t="s">
        <v>863</v>
      </c>
      <c r="F632" s="62">
        <v>2169.9899999999998</v>
      </c>
      <c r="G632" s="60" t="s">
        <v>5522</v>
      </c>
      <c r="H632" s="60" t="s">
        <v>1345</v>
      </c>
      <c r="I632" s="60" t="s">
        <v>4889</v>
      </c>
      <c r="J632" s="60" t="s">
        <v>4902</v>
      </c>
      <c r="K632" s="60" t="s">
        <v>4903</v>
      </c>
      <c r="L632" s="60" t="s">
        <v>4987</v>
      </c>
      <c r="M632" s="60" t="s">
        <v>4988</v>
      </c>
      <c r="N632" s="60" t="s">
        <v>4880</v>
      </c>
      <c r="O632" s="60" t="s">
        <v>4798</v>
      </c>
      <c r="P632" s="60">
        <v>25</v>
      </c>
      <c r="Q632" s="63">
        <v>237</v>
      </c>
      <c r="R632" s="60" t="s">
        <v>5523</v>
      </c>
      <c r="S632" s="60" t="s">
        <v>4990</v>
      </c>
      <c r="T632" t="s">
        <v>2080</v>
      </c>
      <c r="U632">
        <v>30</v>
      </c>
      <c r="V632" s="49">
        <v>2415.9899999999998</v>
      </c>
      <c r="W632" t="s">
        <v>2415</v>
      </c>
      <c r="X632">
        <v>16</v>
      </c>
      <c r="Y632">
        <v>512</v>
      </c>
      <c r="Z632">
        <v>7.6</v>
      </c>
      <c r="AA632" t="s">
        <v>3431</v>
      </c>
      <c r="AB632" s="30" t="s">
        <v>5524</v>
      </c>
      <c r="AC632" s="30" t="s">
        <v>5525</v>
      </c>
      <c r="AD632" s="30" t="s">
        <v>3953</v>
      </c>
      <c r="AE632" s="30" t="s">
        <v>2085</v>
      </c>
      <c r="AF632" s="54" t="s">
        <v>2027</v>
      </c>
      <c r="AG632" s="30" t="s">
        <v>3435</v>
      </c>
      <c r="AH632" s="31">
        <v>2452.9899999999998</v>
      </c>
      <c r="AI632" s="30" t="s">
        <v>2087</v>
      </c>
      <c r="AJ632" s="30" t="s">
        <v>2076</v>
      </c>
      <c r="AK632" s="30" t="s">
        <v>2076</v>
      </c>
      <c r="AL632" s="30" t="s">
        <v>2076</v>
      </c>
      <c r="AM632" s="30" t="s">
        <v>2076</v>
      </c>
      <c r="AN632" s="30" t="s">
        <v>4898</v>
      </c>
      <c r="AO632" s="30">
        <v>120</v>
      </c>
      <c r="AP632" s="30" t="s">
        <v>4911</v>
      </c>
      <c r="AQ632" s="30" t="s">
        <v>4992</v>
      </c>
      <c r="AR632" s="30" t="s">
        <v>4913</v>
      </c>
      <c r="AS632" s="30" t="s">
        <v>2076</v>
      </c>
      <c r="AT632" s="30" t="s">
        <v>2076</v>
      </c>
      <c r="AU632" s="30">
        <f>COUNTIF(Offers!$B$14:$B$2024,A632)</f>
        <v>1</v>
      </c>
      <c r="AV632" s="31">
        <f>_xlfn.MINIFS(Offers!$Q$14:$Q$2024,Offers!$B$14:$B$2024,A632)</f>
        <v>2169.9899999999998</v>
      </c>
      <c r="AW632" s="30">
        <f>COUNTIFS(Offers!$B$14:$B$2024,A632,Offers!$L$14:$L$2024,"&lt;&gt;New")</f>
        <v>0</v>
      </c>
    </row>
    <row r="633" spans="1:49" ht="15.75" customHeight="1" x14ac:dyDescent="0.35">
      <c r="A633" s="60" t="s">
        <v>5526</v>
      </c>
      <c r="B633" s="60" t="s">
        <v>864</v>
      </c>
      <c r="C633" s="60" t="s">
        <v>8</v>
      </c>
      <c r="D633" s="60" t="s">
        <v>4790</v>
      </c>
      <c r="E633" s="61" t="s">
        <v>867</v>
      </c>
      <c r="F633" s="62">
        <v>78.989999999999995</v>
      </c>
      <c r="G633" s="60" t="s">
        <v>5527</v>
      </c>
      <c r="H633" s="60" t="s">
        <v>53</v>
      </c>
      <c r="I633" s="60" t="s">
        <v>4925</v>
      </c>
      <c r="J633" s="60" t="s">
        <v>4926</v>
      </c>
      <c r="K633" s="60" t="s">
        <v>3424</v>
      </c>
      <c r="L633" s="60" t="s">
        <v>4795</v>
      </c>
      <c r="M633" s="60" t="s">
        <v>4927</v>
      </c>
      <c r="N633" s="60" t="s">
        <v>4797</v>
      </c>
      <c r="O633" s="60" t="s">
        <v>4928</v>
      </c>
      <c r="P633" s="60">
        <v>12</v>
      </c>
      <c r="Q633" s="63">
        <v>404</v>
      </c>
      <c r="R633" s="60" t="s">
        <v>5528</v>
      </c>
      <c r="S633" s="60" t="s">
        <v>4930</v>
      </c>
      <c r="T633" t="s">
        <v>2080</v>
      </c>
      <c r="U633">
        <v>45</v>
      </c>
      <c r="V633" s="49">
        <v>87.99</v>
      </c>
      <c r="W633" t="s">
        <v>2356</v>
      </c>
      <c r="X633">
        <v>3</v>
      </c>
      <c r="Y633">
        <v>32</v>
      </c>
      <c r="Z633">
        <v>10.1</v>
      </c>
      <c r="AA633" t="s">
        <v>3431</v>
      </c>
      <c r="AB633" s="30" t="s">
        <v>5529</v>
      </c>
      <c r="AC633" s="30" t="s">
        <v>5530</v>
      </c>
      <c r="AD633" s="30" t="s">
        <v>5174</v>
      </c>
      <c r="AE633" s="30" t="s">
        <v>2085</v>
      </c>
      <c r="AF633" s="50" t="s">
        <v>2022</v>
      </c>
      <c r="AG633" s="30" t="s">
        <v>2086</v>
      </c>
      <c r="AH633" s="31">
        <v>87.99</v>
      </c>
      <c r="AI633" s="30" t="s">
        <v>2087</v>
      </c>
      <c r="AJ633" s="30" t="s">
        <v>2076</v>
      </c>
      <c r="AK633" s="30" t="s">
        <v>2076</v>
      </c>
      <c r="AL633" s="30" t="s">
        <v>2076</v>
      </c>
      <c r="AM633" s="30" t="s">
        <v>2076</v>
      </c>
      <c r="AN633" s="30" t="s">
        <v>2092</v>
      </c>
      <c r="AO633" s="30">
        <v>60</v>
      </c>
      <c r="AP633" s="30" t="s">
        <v>4934</v>
      </c>
      <c r="AQ633" s="30" t="s">
        <v>4935</v>
      </c>
      <c r="AR633" s="30" t="s">
        <v>4805</v>
      </c>
      <c r="AS633" s="30" t="s">
        <v>2076</v>
      </c>
      <c r="AT633" s="30" t="s">
        <v>2076</v>
      </c>
      <c r="AU633" s="30">
        <f>COUNTIF(Offers!$B$14:$B$2024,A633)</f>
        <v>1</v>
      </c>
      <c r="AV633" s="31">
        <f>_xlfn.MINIFS(Offers!$Q$14:$Q$2024,Offers!$B$14:$B$2024,A633)</f>
        <v>78.989999999999995</v>
      </c>
      <c r="AW633" s="30">
        <f>COUNTIFS(Offers!$B$14:$B$2024,A633,Offers!$L$14:$L$2024,"&lt;&gt;New")</f>
        <v>0</v>
      </c>
    </row>
    <row r="634" spans="1:49" ht="15.75" customHeight="1" x14ac:dyDescent="0.35">
      <c r="A634" s="60" t="s">
        <v>5531</v>
      </c>
      <c r="B634" s="60" t="s">
        <v>864</v>
      </c>
      <c r="C634" s="60" t="s">
        <v>8</v>
      </c>
      <c r="D634" s="60" t="s">
        <v>4807</v>
      </c>
      <c r="E634" s="61" t="s">
        <v>868</v>
      </c>
      <c r="F634" s="62">
        <v>188.99</v>
      </c>
      <c r="G634" s="60" t="s">
        <v>5532</v>
      </c>
      <c r="H634" s="60" t="s">
        <v>53</v>
      </c>
      <c r="I634" s="60" t="s">
        <v>4809</v>
      </c>
      <c r="J634" s="60" t="s">
        <v>4938</v>
      </c>
      <c r="K634" s="60" t="s">
        <v>4939</v>
      </c>
      <c r="L634" s="60" t="s">
        <v>4810</v>
      </c>
      <c r="M634" s="60" t="s">
        <v>4940</v>
      </c>
      <c r="N634" s="60" t="s">
        <v>4812</v>
      </c>
      <c r="O634" s="60" t="s">
        <v>4813</v>
      </c>
      <c r="P634" s="60">
        <v>30</v>
      </c>
      <c r="Q634" s="63">
        <v>193</v>
      </c>
      <c r="R634" s="60" t="s">
        <v>5533</v>
      </c>
      <c r="S634" s="60" t="s">
        <v>4815</v>
      </c>
      <c r="T634" t="s">
        <v>2100</v>
      </c>
      <c r="U634">
        <v>45</v>
      </c>
      <c r="V634" s="49">
        <v>211.99</v>
      </c>
      <c r="W634" t="s">
        <v>2741</v>
      </c>
      <c r="X634">
        <v>4</v>
      </c>
      <c r="Y634">
        <v>64</v>
      </c>
      <c r="Z634">
        <v>6.6</v>
      </c>
      <c r="AA634" t="s">
        <v>3431</v>
      </c>
      <c r="AB634" s="30" t="s">
        <v>5534</v>
      </c>
      <c r="AC634" s="30" t="s">
        <v>5535</v>
      </c>
      <c r="AD634" s="30" t="s">
        <v>5118</v>
      </c>
      <c r="AE634" s="30" t="s">
        <v>2085</v>
      </c>
      <c r="AF634" s="50" t="s">
        <v>2022</v>
      </c>
      <c r="AG634" s="30" t="s">
        <v>3435</v>
      </c>
      <c r="AH634" s="31">
        <v>211.99</v>
      </c>
      <c r="AI634" s="30" t="s">
        <v>2087</v>
      </c>
      <c r="AJ634" s="30" t="s">
        <v>2076</v>
      </c>
      <c r="AK634" s="30" t="s">
        <v>2076</v>
      </c>
      <c r="AL634" s="30" t="s">
        <v>2076</v>
      </c>
      <c r="AM634" s="30" t="s">
        <v>2076</v>
      </c>
      <c r="AN634" s="30" t="s">
        <v>4819</v>
      </c>
      <c r="AO634" s="30">
        <v>90</v>
      </c>
      <c r="AP634" s="30" t="s">
        <v>4944</v>
      </c>
      <c r="AQ634" s="30" t="s">
        <v>4804</v>
      </c>
      <c r="AR634" s="30" t="s">
        <v>4945</v>
      </c>
      <c r="AS634" s="30" t="s">
        <v>2076</v>
      </c>
      <c r="AT634" s="30" t="s">
        <v>2076</v>
      </c>
      <c r="AU634" s="30">
        <f>COUNTIF(Offers!$B$14:$B$2024,A634)</f>
        <v>1</v>
      </c>
      <c r="AV634" s="31">
        <f>_xlfn.MINIFS(Offers!$Q$14:$Q$2024,Offers!$B$14:$B$2024,A634)</f>
        <v>188.99</v>
      </c>
      <c r="AW634" s="30">
        <f>COUNTIFS(Offers!$B$14:$B$2024,A634,Offers!$L$14:$L$2024,"&lt;&gt;New")</f>
        <v>0</v>
      </c>
    </row>
    <row r="635" spans="1:49" ht="15.75" customHeight="1" x14ac:dyDescent="0.35">
      <c r="A635" s="60" t="s">
        <v>5536</v>
      </c>
      <c r="B635" s="60" t="s">
        <v>864</v>
      </c>
      <c r="C635" s="60" t="s">
        <v>8</v>
      </c>
      <c r="D635" s="60" t="s">
        <v>4790</v>
      </c>
      <c r="E635" s="61" t="s">
        <v>869</v>
      </c>
      <c r="F635" s="62">
        <v>329.99</v>
      </c>
      <c r="G635" s="60" t="s">
        <v>5537</v>
      </c>
      <c r="H635" s="60" t="s">
        <v>53</v>
      </c>
      <c r="I635" s="60" t="s">
        <v>4792</v>
      </c>
      <c r="J635" s="60" t="s">
        <v>4826</v>
      </c>
      <c r="K635" s="60" t="s">
        <v>4827</v>
      </c>
      <c r="L635" s="60" t="s">
        <v>4828</v>
      </c>
      <c r="M635" s="60" t="s">
        <v>4829</v>
      </c>
      <c r="N635" s="60" t="s">
        <v>4797</v>
      </c>
      <c r="O635" s="60" t="s">
        <v>4830</v>
      </c>
      <c r="P635" s="60">
        <v>153</v>
      </c>
      <c r="Q635" s="63">
        <v>396</v>
      </c>
      <c r="R635" s="60" t="s">
        <v>5538</v>
      </c>
      <c r="S635" s="60" t="s">
        <v>4832</v>
      </c>
      <c r="T635" t="s">
        <v>2080</v>
      </c>
      <c r="U635">
        <v>45</v>
      </c>
      <c r="V635" s="49">
        <v>358.99</v>
      </c>
      <c r="W635" t="s">
        <v>2344</v>
      </c>
      <c r="X635">
        <v>4</v>
      </c>
      <c r="Y635">
        <v>64</v>
      </c>
      <c r="Z635">
        <v>10.3</v>
      </c>
      <c r="AA635" t="s">
        <v>3431</v>
      </c>
      <c r="AB635" s="30" t="s">
        <v>5539</v>
      </c>
      <c r="AC635" s="30" t="s">
        <v>5540</v>
      </c>
      <c r="AD635" s="30" t="s">
        <v>4957</v>
      </c>
      <c r="AE635" s="30" t="s">
        <v>2085</v>
      </c>
      <c r="AF635" s="55" t="s">
        <v>2023</v>
      </c>
      <c r="AG635" s="30" t="s">
        <v>2086</v>
      </c>
      <c r="AH635" s="31">
        <v>361.99</v>
      </c>
      <c r="AI635" s="30" t="s">
        <v>2087</v>
      </c>
      <c r="AJ635" s="30" t="s">
        <v>2076</v>
      </c>
      <c r="AK635" s="30" t="s">
        <v>2076</v>
      </c>
      <c r="AL635" s="30" t="s">
        <v>2076</v>
      </c>
      <c r="AM635" s="30" t="s">
        <v>2076</v>
      </c>
      <c r="AN635" s="30" t="s">
        <v>2092</v>
      </c>
      <c r="AO635" s="30" t="s">
        <v>2076</v>
      </c>
      <c r="AP635" s="30" t="s">
        <v>2088</v>
      </c>
      <c r="AQ635" s="30" t="s">
        <v>4835</v>
      </c>
      <c r="AR635" s="30" t="s">
        <v>4805</v>
      </c>
      <c r="AS635" s="30" t="s">
        <v>2076</v>
      </c>
      <c r="AT635" s="30" t="s">
        <v>2076</v>
      </c>
      <c r="AU635" s="30">
        <f>COUNTIF(Offers!$B$14:$B$2024,A635)</f>
        <v>1</v>
      </c>
      <c r="AV635" s="31">
        <f>_xlfn.MINIFS(Offers!$Q$14:$Q$2024,Offers!$B$14:$B$2024,A635)</f>
        <v>329.99</v>
      </c>
      <c r="AW635" s="30">
        <f>COUNTIFS(Offers!$B$14:$B$2024,A635,Offers!$L$14:$L$2024,"&lt;&gt;New")</f>
        <v>0</v>
      </c>
    </row>
    <row r="636" spans="1:49" ht="15.75" customHeight="1" x14ac:dyDescent="0.35">
      <c r="A636" s="60" t="s">
        <v>5541</v>
      </c>
      <c r="B636" s="60" t="s">
        <v>864</v>
      </c>
      <c r="C636" s="60" t="s">
        <v>8</v>
      </c>
      <c r="D636" s="60" t="s">
        <v>4790</v>
      </c>
      <c r="E636" s="61" t="s">
        <v>870</v>
      </c>
      <c r="F636" s="62">
        <v>363.99</v>
      </c>
      <c r="G636" s="60" t="s">
        <v>5542</v>
      </c>
      <c r="H636" s="60" t="s">
        <v>53</v>
      </c>
      <c r="I636" s="60" t="s">
        <v>4792</v>
      </c>
      <c r="J636" s="60" t="s">
        <v>5072</v>
      </c>
      <c r="K636" s="60" t="s">
        <v>5073</v>
      </c>
      <c r="L636" s="60" t="s">
        <v>4795</v>
      </c>
      <c r="M636" s="60" t="s">
        <v>4796</v>
      </c>
      <c r="N636" s="60" t="s">
        <v>4797</v>
      </c>
      <c r="O636" s="60" t="s">
        <v>4798</v>
      </c>
      <c r="P636" s="60">
        <v>10</v>
      </c>
      <c r="Q636" s="63">
        <v>336</v>
      </c>
      <c r="R636" s="60" t="s">
        <v>5543</v>
      </c>
      <c r="S636" s="60" t="s">
        <v>4800</v>
      </c>
      <c r="T636" t="s">
        <v>2080</v>
      </c>
      <c r="U636">
        <v>45</v>
      </c>
      <c r="V636" s="49">
        <v>414.99</v>
      </c>
      <c r="W636" t="s">
        <v>2344</v>
      </c>
      <c r="X636">
        <v>8</v>
      </c>
      <c r="Y636">
        <v>256</v>
      </c>
      <c r="Z636">
        <v>8.3000000000000007</v>
      </c>
      <c r="AA636" t="s">
        <v>3431</v>
      </c>
      <c r="AB636" s="30" t="s">
        <v>5544</v>
      </c>
      <c r="AC636" s="30" t="s">
        <v>5545</v>
      </c>
      <c r="AD636" s="30" t="s">
        <v>3904</v>
      </c>
      <c r="AE636" s="30" t="s">
        <v>2105</v>
      </c>
      <c r="AF636" s="52" t="s">
        <v>2024</v>
      </c>
      <c r="AG636" s="30" t="s">
        <v>3435</v>
      </c>
      <c r="AH636" s="31">
        <v>415.99</v>
      </c>
      <c r="AI636" s="30" t="s">
        <v>2087</v>
      </c>
      <c r="AJ636" s="30" t="s">
        <v>2076</v>
      </c>
      <c r="AK636" s="30" t="s">
        <v>2076</v>
      </c>
      <c r="AL636" s="30" t="s">
        <v>2076</v>
      </c>
      <c r="AM636" s="30" t="s">
        <v>2076</v>
      </c>
      <c r="AN636" s="30" t="s">
        <v>2092</v>
      </c>
      <c r="AO636" s="30">
        <v>60</v>
      </c>
      <c r="AP636" s="30" t="s">
        <v>4846</v>
      </c>
      <c r="AQ636" s="30" t="s">
        <v>4847</v>
      </c>
      <c r="AR636" s="30" t="s">
        <v>4805</v>
      </c>
      <c r="AS636" s="30" t="s">
        <v>2076</v>
      </c>
      <c r="AT636" s="30" t="s">
        <v>2076</v>
      </c>
      <c r="AU636" s="30">
        <f>COUNTIF(Offers!$B$14:$B$2024,A636)</f>
        <v>1</v>
      </c>
      <c r="AV636" s="31">
        <f>_xlfn.MINIFS(Offers!$Q$14:$Q$2024,Offers!$B$14:$B$2024,A636)</f>
        <v>363.99</v>
      </c>
      <c r="AW636" s="30">
        <f>COUNTIFS(Offers!$B$14:$B$2024,A636,Offers!$L$14:$L$2024,"&lt;&gt;New")</f>
        <v>0</v>
      </c>
    </row>
    <row r="637" spans="1:49" ht="15.75" customHeight="1" x14ac:dyDescent="0.35">
      <c r="A637" s="60" t="s">
        <v>5546</v>
      </c>
      <c r="B637" s="60" t="s">
        <v>864</v>
      </c>
      <c r="C637" s="60" t="s">
        <v>8</v>
      </c>
      <c r="D637" s="60" t="s">
        <v>4807</v>
      </c>
      <c r="E637" s="61" t="s">
        <v>871</v>
      </c>
      <c r="F637" s="62">
        <v>418.99</v>
      </c>
      <c r="G637" s="60" t="s">
        <v>5547</v>
      </c>
      <c r="H637" s="60" t="s">
        <v>1345</v>
      </c>
      <c r="I637" s="60" t="s">
        <v>4960</v>
      </c>
      <c r="J637" s="60" t="s">
        <v>5072</v>
      </c>
      <c r="K637" s="60" t="s">
        <v>5073</v>
      </c>
      <c r="L637" s="60" t="s">
        <v>4961</v>
      </c>
      <c r="M637" s="60" t="s">
        <v>4811</v>
      </c>
      <c r="N637" s="60" t="s">
        <v>4812</v>
      </c>
      <c r="O637" s="60" t="s">
        <v>4798</v>
      </c>
      <c r="P637" s="60">
        <v>45</v>
      </c>
      <c r="Q637" s="63">
        <v>293</v>
      </c>
      <c r="R637" s="60" t="s">
        <v>5548</v>
      </c>
      <c r="S637" s="60" t="s">
        <v>4963</v>
      </c>
      <c r="T637" t="s">
        <v>2080</v>
      </c>
      <c r="U637">
        <v>45</v>
      </c>
      <c r="V637" s="49">
        <v>470.99</v>
      </c>
      <c r="W637" t="s">
        <v>2471</v>
      </c>
      <c r="X637">
        <v>4</v>
      </c>
      <c r="Y637">
        <v>128</v>
      </c>
      <c r="Z637">
        <v>6.6</v>
      </c>
      <c r="AA637" t="s">
        <v>3431</v>
      </c>
      <c r="AB637" s="30" t="s">
        <v>5534</v>
      </c>
      <c r="AC637" s="30" t="s">
        <v>5549</v>
      </c>
      <c r="AD637" s="30" t="s">
        <v>5550</v>
      </c>
      <c r="AE637" s="30" t="s">
        <v>2085</v>
      </c>
      <c r="AF637" s="55" t="s">
        <v>2023</v>
      </c>
      <c r="AG637" s="30" t="s">
        <v>3435</v>
      </c>
      <c r="AH637" s="31">
        <v>497.99</v>
      </c>
      <c r="AI637" s="30" t="s">
        <v>2087</v>
      </c>
      <c r="AJ637" s="30" t="s">
        <v>2076</v>
      </c>
      <c r="AK637" s="30" t="s">
        <v>2076</v>
      </c>
      <c r="AL637" s="30" t="s">
        <v>2076</v>
      </c>
      <c r="AM637" s="30" t="s">
        <v>2076</v>
      </c>
      <c r="AN637" s="30" t="s">
        <v>4966</v>
      </c>
      <c r="AO637" s="30">
        <v>120</v>
      </c>
      <c r="AP637" s="30" t="s">
        <v>4820</v>
      </c>
      <c r="AQ637" s="30" t="s">
        <v>4821</v>
      </c>
      <c r="AR637" s="30" t="s">
        <v>4822</v>
      </c>
      <c r="AS637" s="30" t="s">
        <v>2076</v>
      </c>
      <c r="AT637" s="30" t="s">
        <v>2076</v>
      </c>
      <c r="AU637" s="30">
        <f>COUNTIF(Offers!$B$14:$B$2024,A637)</f>
        <v>1</v>
      </c>
      <c r="AV637" s="31">
        <f>_xlfn.MINIFS(Offers!$Q$14:$Q$2024,Offers!$B$14:$B$2024,A637)</f>
        <v>418.99</v>
      </c>
      <c r="AW637" s="30">
        <f>COUNTIFS(Offers!$B$14:$B$2024,A637,Offers!$L$14:$L$2024,"&lt;&gt;New")</f>
        <v>0</v>
      </c>
    </row>
    <row r="638" spans="1:49" ht="15.75" customHeight="1" x14ac:dyDescent="0.35">
      <c r="A638" s="60" t="s">
        <v>5551</v>
      </c>
      <c r="B638" s="60" t="s">
        <v>864</v>
      </c>
      <c r="C638" s="60" t="s">
        <v>8</v>
      </c>
      <c r="D638" s="60" t="s">
        <v>4807</v>
      </c>
      <c r="E638" s="61" t="s">
        <v>872</v>
      </c>
      <c r="F638" s="62">
        <v>592.99</v>
      </c>
      <c r="G638" s="60" t="s">
        <v>5552</v>
      </c>
      <c r="H638" s="60" t="s">
        <v>53</v>
      </c>
      <c r="I638" s="60" t="s">
        <v>4850</v>
      </c>
      <c r="J638" s="60" t="s">
        <v>4838</v>
      </c>
      <c r="K638" s="60" t="s">
        <v>4839</v>
      </c>
      <c r="L638" s="60" t="s">
        <v>4853</v>
      </c>
      <c r="M638" s="60" t="s">
        <v>4854</v>
      </c>
      <c r="N638" s="60" t="s">
        <v>4855</v>
      </c>
      <c r="O638" s="60" t="s">
        <v>4798</v>
      </c>
      <c r="P638" s="60">
        <v>18</v>
      </c>
      <c r="Q638" s="63">
        <v>156</v>
      </c>
      <c r="R638" s="60" t="s">
        <v>5553</v>
      </c>
      <c r="S638" s="60" t="s">
        <v>4857</v>
      </c>
      <c r="T638" t="s">
        <v>2080</v>
      </c>
      <c r="U638">
        <v>45</v>
      </c>
      <c r="V638" s="49">
        <v>616.99</v>
      </c>
      <c r="W638" t="s">
        <v>2298</v>
      </c>
      <c r="X638">
        <v>8</v>
      </c>
      <c r="Y638">
        <v>128</v>
      </c>
      <c r="Z638">
        <v>6</v>
      </c>
      <c r="AA638" t="s">
        <v>3431</v>
      </c>
      <c r="AB638" s="30" t="s">
        <v>5554</v>
      </c>
      <c r="AC638" s="30" t="s">
        <v>5555</v>
      </c>
      <c r="AD638" s="30" t="s">
        <v>4104</v>
      </c>
      <c r="AE638" s="30" t="s">
        <v>2085</v>
      </c>
      <c r="AF638" s="52" t="s">
        <v>2024</v>
      </c>
      <c r="AG638" s="30" t="s">
        <v>3435</v>
      </c>
      <c r="AH638" s="31">
        <v>650.99</v>
      </c>
      <c r="AI638" s="30" t="s">
        <v>2087</v>
      </c>
      <c r="AJ638" s="30" t="s">
        <v>2076</v>
      </c>
      <c r="AK638" s="30" t="s">
        <v>2076</v>
      </c>
      <c r="AL638" s="30" t="s">
        <v>2076</v>
      </c>
      <c r="AM638" s="30" t="s">
        <v>2076</v>
      </c>
      <c r="AN638" s="30" t="s">
        <v>4860</v>
      </c>
      <c r="AO638" s="30">
        <v>120</v>
      </c>
      <c r="AP638" s="30" t="s">
        <v>5068</v>
      </c>
      <c r="AQ638" s="30" t="s">
        <v>5069</v>
      </c>
      <c r="AR638" s="30" t="s">
        <v>4822</v>
      </c>
      <c r="AS638" s="30" t="s">
        <v>2076</v>
      </c>
      <c r="AT638" s="30" t="s">
        <v>2076</v>
      </c>
      <c r="AU638" s="30">
        <f>COUNTIF(Offers!$B$14:$B$2024,A638)</f>
        <v>1</v>
      </c>
      <c r="AV638" s="31">
        <f>_xlfn.MINIFS(Offers!$Q$14:$Q$2024,Offers!$B$14:$B$2024,A638)</f>
        <v>592.99</v>
      </c>
      <c r="AW638" s="30">
        <f>COUNTIFS(Offers!$B$14:$B$2024,A638,Offers!$L$14:$L$2024,"&lt;&gt;New")</f>
        <v>0</v>
      </c>
    </row>
    <row r="639" spans="1:49" ht="15.75" customHeight="1" x14ac:dyDescent="0.35">
      <c r="A639" s="60" t="s">
        <v>5556</v>
      </c>
      <c r="B639" s="60" t="s">
        <v>864</v>
      </c>
      <c r="C639" s="60" t="s">
        <v>8</v>
      </c>
      <c r="D639" s="60" t="s">
        <v>4790</v>
      </c>
      <c r="E639" s="61" t="s">
        <v>873</v>
      </c>
      <c r="F639" s="62">
        <v>735.99</v>
      </c>
      <c r="G639" s="60" t="s">
        <v>5557</v>
      </c>
      <c r="H639" s="60" t="s">
        <v>53</v>
      </c>
      <c r="I639" s="60" t="s">
        <v>4792</v>
      </c>
      <c r="J639" s="60" t="s">
        <v>4851</v>
      </c>
      <c r="K639" s="60" t="s">
        <v>4852</v>
      </c>
      <c r="L639" s="60" t="s">
        <v>4840</v>
      </c>
      <c r="M639" s="60" t="s">
        <v>4841</v>
      </c>
      <c r="N639" s="60" t="s">
        <v>4867</v>
      </c>
      <c r="O639" s="60" t="s">
        <v>4798</v>
      </c>
      <c r="P639" s="60">
        <v>11</v>
      </c>
      <c r="Q639" s="63">
        <v>525</v>
      </c>
      <c r="R639" s="60" t="s">
        <v>5558</v>
      </c>
      <c r="S639" s="60" t="s">
        <v>4843</v>
      </c>
      <c r="T639" t="s">
        <v>2100</v>
      </c>
      <c r="U639">
        <v>45</v>
      </c>
      <c r="V639" s="49">
        <v>771.99</v>
      </c>
      <c r="W639" t="s">
        <v>2356</v>
      </c>
      <c r="X639">
        <v>8</v>
      </c>
      <c r="Y639">
        <v>256</v>
      </c>
      <c r="Z639">
        <v>12.4</v>
      </c>
      <c r="AA639" t="s">
        <v>3431</v>
      </c>
      <c r="AB639" s="30" t="s">
        <v>5559</v>
      </c>
      <c r="AC639" s="30" t="s">
        <v>5560</v>
      </c>
      <c r="AD639" s="30" t="s">
        <v>3841</v>
      </c>
      <c r="AE639" s="30" t="s">
        <v>2105</v>
      </c>
      <c r="AF639" s="51" t="s">
        <v>2025</v>
      </c>
      <c r="AG639" s="30" t="s">
        <v>3435</v>
      </c>
      <c r="AH639" s="31">
        <v>808.99</v>
      </c>
      <c r="AI639" s="30" t="s">
        <v>2087</v>
      </c>
      <c r="AJ639" s="30" t="s">
        <v>2076</v>
      </c>
      <c r="AK639" s="30" t="s">
        <v>2076</v>
      </c>
      <c r="AL639" s="30" t="s">
        <v>2076</v>
      </c>
      <c r="AM639" s="30" t="s">
        <v>2076</v>
      </c>
      <c r="AN639" s="30" t="s">
        <v>2092</v>
      </c>
      <c r="AO639" s="30">
        <v>60</v>
      </c>
      <c r="AP639" s="30" t="s">
        <v>4873</v>
      </c>
      <c r="AQ639" s="30" t="s">
        <v>4874</v>
      </c>
      <c r="AR639" s="30" t="s">
        <v>4805</v>
      </c>
      <c r="AS639" s="30" t="s">
        <v>2076</v>
      </c>
      <c r="AT639" s="30" t="s">
        <v>2076</v>
      </c>
      <c r="AU639" s="30">
        <f>COUNTIF(Offers!$B$14:$B$2024,A639)</f>
        <v>1</v>
      </c>
      <c r="AV639" s="31">
        <f>_xlfn.MINIFS(Offers!$Q$14:$Q$2024,Offers!$B$14:$B$2024,A639)</f>
        <v>735.99</v>
      </c>
      <c r="AW639" s="30">
        <f>COUNTIFS(Offers!$B$14:$B$2024,A639,Offers!$L$14:$L$2024,"&lt;&gt;New")</f>
        <v>0</v>
      </c>
    </row>
    <row r="640" spans="1:49" ht="15.75" customHeight="1" x14ac:dyDescent="0.35">
      <c r="A640" s="60" t="s">
        <v>5561</v>
      </c>
      <c r="B640" s="60" t="s">
        <v>864</v>
      </c>
      <c r="C640" s="60" t="s">
        <v>8</v>
      </c>
      <c r="D640" s="60" t="s">
        <v>4807</v>
      </c>
      <c r="E640" s="61" t="s">
        <v>874</v>
      </c>
      <c r="F640" s="62">
        <v>931.99</v>
      </c>
      <c r="G640" s="60" t="s">
        <v>5562</v>
      </c>
      <c r="H640" s="60" t="s">
        <v>53</v>
      </c>
      <c r="I640" s="60" t="s">
        <v>4889</v>
      </c>
      <c r="J640" s="60" t="s">
        <v>4878</v>
      </c>
      <c r="K640" s="60" t="s">
        <v>4879</v>
      </c>
      <c r="L640" s="60" t="s">
        <v>4892</v>
      </c>
      <c r="M640" s="60" t="s">
        <v>4893</v>
      </c>
      <c r="N640" s="60" t="s">
        <v>4880</v>
      </c>
      <c r="O640" s="60" t="s">
        <v>4798</v>
      </c>
      <c r="P640" s="60">
        <v>22</v>
      </c>
      <c r="Q640" s="63">
        <v>184</v>
      </c>
      <c r="R640" s="60" t="s">
        <v>5563</v>
      </c>
      <c r="S640" s="60" t="s">
        <v>4895</v>
      </c>
      <c r="T640" t="s">
        <v>2080</v>
      </c>
      <c r="U640">
        <v>45</v>
      </c>
      <c r="V640" s="49">
        <v>1069.99</v>
      </c>
      <c r="W640" t="s">
        <v>2168</v>
      </c>
      <c r="X640">
        <v>8</v>
      </c>
      <c r="Y640">
        <v>256</v>
      </c>
      <c r="Z640">
        <v>6.7</v>
      </c>
      <c r="AA640" t="s">
        <v>3431</v>
      </c>
      <c r="AB640" s="30" t="s">
        <v>5564</v>
      </c>
      <c r="AC640" s="30" t="s">
        <v>5565</v>
      </c>
      <c r="AD640" s="30" t="s">
        <v>3620</v>
      </c>
      <c r="AE640" s="30" t="s">
        <v>2085</v>
      </c>
      <c r="AF640" s="51" t="s">
        <v>2025</v>
      </c>
      <c r="AG640" s="30" t="s">
        <v>3435</v>
      </c>
      <c r="AH640" s="31">
        <v>1127.99</v>
      </c>
      <c r="AI640" s="30" t="s">
        <v>2087</v>
      </c>
      <c r="AJ640" s="30" t="s">
        <v>2076</v>
      </c>
      <c r="AK640" s="30" t="s">
        <v>2076</v>
      </c>
      <c r="AL640" s="30" t="s">
        <v>2076</v>
      </c>
      <c r="AM640" s="30" t="s">
        <v>2076</v>
      </c>
      <c r="AN640" s="30" t="s">
        <v>4898</v>
      </c>
      <c r="AO640" s="30">
        <v>60</v>
      </c>
      <c r="AP640" s="30" t="s">
        <v>4861</v>
      </c>
      <c r="AQ640" s="30" t="s">
        <v>4862</v>
      </c>
      <c r="AR640" s="30" t="s">
        <v>4822</v>
      </c>
      <c r="AS640" s="30" t="s">
        <v>2076</v>
      </c>
      <c r="AT640" s="30" t="s">
        <v>2076</v>
      </c>
      <c r="AU640" s="30">
        <f>COUNTIF(Offers!$B$14:$B$2024,A640)</f>
        <v>1</v>
      </c>
      <c r="AV640" s="31">
        <f>_xlfn.MINIFS(Offers!$Q$14:$Q$2024,Offers!$B$14:$B$2024,A640)</f>
        <v>931.99</v>
      </c>
      <c r="AW640" s="30">
        <f>COUNTIFS(Offers!$B$14:$B$2024,A640,Offers!$L$14:$L$2024,"&lt;&gt;New")</f>
        <v>0</v>
      </c>
    </row>
    <row r="641" spans="1:49" ht="15.75" customHeight="1" x14ac:dyDescent="0.35">
      <c r="A641" s="60" t="s">
        <v>5566</v>
      </c>
      <c r="B641" s="60" t="s">
        <v>864</v>
      </c>
      <c r="C641" s="60" t="s">
        <v>8</v>
      </c>
      <c r="D641" s="60" t="s">
        <v>4807</v>
      </c>
      <c r="E641" s="61" t="s">
        <v>875</v>
      </c>
      <c r="F641" s="62">
        <v>1152.99</v>
      </c>
      <c r="G641" s="60" t="s">
        <v>5567</v>
      </c>
      <c r="H641" s="60" t="s">
        <v>1345</v>
      </c>
      <c r="I641" s="60" t="s">
        <v>4877</v>
      </c>
      <c r="J641" s="60" t="s">
        <v>4890</v>
      </c>
      <c r="K641" s="60" t="s">
        <v>4891</v>
      </c>
      <c r="L641" s="60" t="s">
        <v>4904</v>
      </c>
      <c r="M641" s="60" t="s">
        <v>4905</v>
      </c>
      <c r="N641" s="60" t="s">
        <v>4880</v>
      </c>
      <c r="O641" s="60" t="s">
        <v>4798</v>
      </c>
      <c r="P641" s="60">
        <v>31</v>
      </c>
      <c r="Q641" s="63">
        <v>182</v>
      </c>
      <c r="R641" s="60" t="s">
        <v>5568</v>
      </c>
      <c r="S641" s="60" t="s">
        <v>4882</v>
      </c>
      <c r="T641" t="s">
        <v>2080</v>
      </c>
      <c r="U641">
        <v>45</v>
      </c>
      <c r="V641" s="49">
        <v>1202.99</v>
      </c>
      <c r="W641" t="s">
        <v>2551</v>
      </c>
      <c r="X641">
        <v>12</v>
      </c>
      <c r="Y641">
        <v>512</v>
      </c>
      <c r="Z641">
        <v>6.4</v>
      </c>
      <c r="AA641" t="s">
        <v>3431</v>
      </c>
      <c r="AB641" s="30" t="s">
        <v>5569</v>
      </c>
      <c r="AC641" s="30" t="s">
        <v>5570</v>
      </c>
      <c r="AD641" s="30" t="s">
        <v>4978</v>
      </c>
      <c r="AE641" s="30" t="s">
        <v>2105</v>
      </c>
      <c r="AF641" s="54" t="s">
        <v>2027</v>
      </c>
      <c r="AG641" s="30" t="s">
        <v>3435</v>
      </c>
      <c r="AH641" s="31">
        <v>1229.99</v>
      </c>
      <c r="AI641" s="30" t="s">
        <v>2087</v>
      </c>
      <c r="AJ641" s="30" t="s">
        <v>2076</v>
      </c>
      <c r="AK641" s="30" t="s">
        <v>2076</v>
      </c>
      <c r="AL641" s="30" t="s">
        <v>2076</v>
      </c>
      <c r="AM641" s="30" t="s">
        <v>2076</v>
      </c>
      <c r="AN641" s="30" t="s">
        <v>4860</v>
      </c>
      <c r="AO641" s="30">
        <v>120</v>
      </c>
      <c r="AP641" s="30" t="s">
        <v>4911</v>
      </c>
      <c r="AQ641" s="30" t="s">
        <v>4912</v>
      </c>
      <c r="AR641" s="30" t="s">
        <v>4913</v>
      </c>
      <c r="AS641" s="30" t="s">
        <v>2076</v>
      </c>
      <c r="AT641" s="30" t="s">
        <v>2076</v>
      </c>
      <c r="AU641" s="30">
        <f>COUNTIF(Offers!$B$14:$B$2024,A641)</f>
        <v>1</v>
      </c>
      <c r="AV641" s="31">
        <f>_xlfn.MINIFS(Offers!$Q$14:$Q$2024,Offers!$B$14:$B$2024,A641)</f>
        <v>1152.99</v>
      </c>
      <c r="AW641" s="30">
        <f>COUNTIFS(Offers!$B$14:$B$2024,A641,Offers!$L$14:$L$2024,"&lt;&gt;New")</f>
        <v>0</v>
      </c>
    </row>
    <row r="642" spans="1:49" ht="15.75" customHeight="1" x14ac:dyDescent="0.35">
      <c r="A642" s="60" t="s">
        <v>5571</v>
      </c>
      <c r="B642" s="60" t="s">
        <v>864</v>
      </c>
      <c r="C642" s="60" t="s">
        <v>8</v>
      </c>
      <c r="D642" s="60" t="s">
        <v>4790</v>
      </c>
      <c r="E642" s="61" t="s">
        <v>876</v>
      </c>
      <c r="F642" s="62">
        <v>1738.99</v>
      </c>
      <c r="G642" s="60" t="s">
        <v>5572</v>
      </c>
      <c r="H642" s="60" t="s">
        <v>1345</v>
      </c>
      <c r="I642" s="60" t="s">
        <v>4865</v>
      </c>
      <c r="J642" s="60" t="s">
        <v>4902</v>
      </c>
      <c r="K642" s="60" t="s">
        <v>4903</v>
      </c>
      <c r="L642" s="60" t="s">
        <v>4916</v>
      </c>
      <c r="M642" s="60" t="s">
        <v>4917</v>
      </c>
      <c r="N642" s="60" t="s">
        <v>4918</v>
      </c>
      <c r="O642" s="60" t="s">
        <v>4798</v>
      </c>
      <c r="P642" s="60">
        <v>11</v>
      </c>
      <c r="Q642" s="63">
        <v>636</v>
      </c>
      <c r="R642" s="60" t="s">
        <v>5573</v>
      </c>
      <c r="S642" s="60" t="s">
        <v>4920</v>
      </c>
      <c r="T642" t="s">
        <v>2080</v>
      </c>
      <c r="U642">
        <v>45</v>
      </c>
      <c r="V642" s="49">
        <v>1875.99</v>
      </c>
      <c r="W642" t="s">
        <v>2371</v>
      </c>
      <c r="X642">
        <v>12</v>
      </c>
      <c r="Y642">
        <v>512</v>
      </c>
      <c r="Z642">
        <v>13</v>
      </c>
      <c r="AA642" t="s">
        <v>3431</v>
      </c>
      <c r="AB642" s="30" t="s">
        <v>5574</v>
      </c>
      <c r="AC642" s="30" t="s">
        <v>5575</v>
      </c>
      <c r="AD642" s="30" t="s">
        <v>4978</v>
      </c>
      <c r="AE642" s="30" t="s">
        <v>2105</v>
      </c>
      <c r="AF642" s="54" t="s">
        <v>2027</v>
      </c>
      <c r="AG642" s="30" t="s">
        <v>3435</v>
      </c>
      <c r="AH642" s="31">
        <v>1922.99</v>
      </c>
      <c r="AI642" s="30" t="s">
        <v>2087</v>
      </c>
      <c r="AJ642" s="30" t="s">
        <v>2076</v>
      </c>
      <c r="AK642" s="30" t="s">
        <v>2076</v>
      </c>
      <c r="AL642" s="30" t="s">
        <v>2076</v>
      </c>
      <c r="AM642" s="30" t="s">
        <v>2076</v>
      </c>
      <c r="AN642" s="30" t="s">
        <v>2092</v>
      </c>
      <c r="AO642" s="30">
        <v>144</v>
      </c>
      <c r="AP642" s="30" t="s">
        <v>4922</v>
      </c>
      <c r="AQ642" s="30" t="s">
        <v>4862</v>
      </c>
      <c r="AR642" s="30" t="s">
        <v>4805</v>
      </c>
      <c r="AS642" s="30" t="s">
        <v>2076</v>
      </c>
      <c r="AT642" s="30" t="s">
        <v>2076</v>
      </c>
      <c r="AU642" s="30">
        <f>COUNTIF(Offers!$B$14:$B$2024,A642)</f>
        <v>1</v>
      </c>
      <c r="AV642" s="31">
        <f>_xlfn.MINIFS(Offers!$Q$14:$Q$2024,Offers!$B$14:$B$2024,A642)</f>
        <v>1738.99</v>
      </c>
      <c r="AW642" s="30">
        <f>COUNTIFS(Offers!$B$14:$B$2024,A642,Offers!$L$14:$L$2024,"&lt;&gt;New")</f>
        <v>0</v>
      </c>
    </row>
    <row r="643" spans="1:49" ht="15.75" customHeight="1" x14ac:dyDescent="0.35">
      <c r="A643" s="60" t="s">
        <v>5576</v>
      </c>
      <c r="B643" s="60" t="s">
        <v>877</v>
      </c>
      <c r="C643" s="60" t="s">
        <v>8</v>
      </c>
      <c r="D643" s="60" t="s">
        <v>4790</v>
      </c>
      <c r="E643" s="61" t="s">
        <v>879</v>
      </c>
      <c r="F643" s="62">
        <v>87.99</v>
      </c>
      <c r="G643" s="60" t="s">
        <v>5577</v>
      </c>
      <c r="H643" s="60" t="s">
        <v>53</v>
      </c>
      <c r="I643" s="60" t="s">
        <v>4925</v>
      </c>
      <c r="J643" s="60" t="s">
        <v>4926</v>
      </c>
      <c r="K643" s="60" t="s">
        <v>3424</v>
      </c>
      <c r="L643" s="60" t="s">
        <v>4795</v>
      </c>
      <c r="M643" s="60" t="s">
        <v>4927</v>
      </c>
      <c r="N643" s="60" t="s">
        <v>4797</v>
      </c>
      <c r="O643" s="60" t="s">
        <v>4928</v>
      </c>
      <c r="P643" s="60">
        <v>10</v>
      </c>
      <c r="Q643" s="63">
        <v>426</v>
      </c>
      <c r="R643" s="60" t="s">
        <v>5578</v>
      </c>
      <c r="S643" s="60" t="s">
        <v>4930</v>
      </c>
      <c r="T643" t="s">
        <v>2080</v>
      </c>
      <c r="U643">
        <v>30</v>
      </c>
      <c r="V643" s="49">
        <v>91.99</v>
      </c>
      <c r="W643" t="s">
        <v>2387</v>
      </c>
      <c r="X643">
        <v>3</v>
      </c>
      <c r="Y643">
        <v>32</v>
      </c>
      <c r="Z643">
        <v>10.1</v>
      </c>
      <c r="AA643" t="s">
        <v>3431</v>
      </c>
      <c r="AB643" s="30" t="s">
        <v>5579</v>
      </c>
      <c r="AC643" s="30" t="s">
        <v>5580</v>
      </c>
      <c r="AD643" s="30" t="s">
        <v>5003</v>
      </c>
      <c r="AE643" s="30" t="s">
        <v>2105</v>
      </c>
      <c r="AF643" s="50" t="s">
        <v>2022</v>
      </c>
      <c r="AG643" s="30" t="s">
        <v>2086</v>
      </c>
      <c r="AH643" s="31">
        <v>92.99</v>
      </c>
      <c r="AI643" s="30" t="s">
        <v>2087</v>
      </c>
      <c r="AJ643" s="30" t="s">
        <v>2076</v>
      </c>
      <c r="AK643" s="30" t="s">
        <v>2076</v>
      </c>
      <c r="AL643" s="30" t="s">
        <v>2076</v>
      </c>
      <c r="AM643" s="30" t="s">
        <v>2076</v>
      </c>
      <c r="AN643" s="30" t="s">
        <v>2092</v>
      </c>
      <c r="AO643" s="30">
        <v>60</v>
      </c>
      <c r="AP643" s="30" t="s">
        <v>4934</v>
      </c>
      <c r="AQ643" s="30" t="s">
        <v>4935</v>
      </c>
      <c r="AR643" s="30" t="s">
        <v>4805</v>
      </c>
      <c r="AS643" s="30" t="s">
        <v>2076</v>
      </c>
      <c r="AT643" s="30" t="s">
        <v>2076</v>
      </c>
      <c r="AU643" s="30">
        <f>COUNTIF(Offers!$B$14:$B$2024,A643)</f>
        <v>1</v>
      </c>
      <c r="AV643" s="31">
        <f>_xlfn.MINIFS(Offers!$Q$14:$Q$2024,Offers!$B$14:$B$2024,A643)</f>
        <v>87.99</v>
      </c>
      <c r="AW643" s="30">
        <f>COUNTIFS(Offers!$B$14:$B$2024,A643,Offers!$L$14:$L$2024,"&lt;&gt;New")</f>
        <v>0</v>
      </c>
    </row>
    <row r="644" spans="1:49" ht="15.75" customHeight="1" x14ac:dyDescent="0.35">
      <c r="A644" s="60" t="s">
        <v>5581</v>
      </c>
      <c r="B644" s="60" t="s">
        <v>877</v>
      </c>
      <c r="C644" s="60" t="s">
        <v>8</v>
      </c>
      <c r="D644" s="60" t="s">
        <v>4807</v>
      </c>
      <c r="E644" s="61" t="s">
        <v>880</v>
      </c>
      <c r="F644" s="62">
        <v>355.99</v>
      </c>
      <c r="G644" s="60" t="s">
        <v>5582</v>
      </c>
      <c r="H644" s="60" t="s">
        <v>1345</v>
      </c>
      <c r="I644" s="60" t="s">
        <v>4960</v>
      </c>
      <c r="J644" s="60" t="s">
        <v>5072</v>
      </c>
      <c r="K644" s="60" t="s">
        <v>5073</v>
      </c>
      <c r="L644" s="60" t="s">
        <v>4961</v>
      </c>
      <c r="M644" s="60" t="s">
        <v>4811</v>
      </c>
      <c r="N644" s="60" t="s">
        <v>4812</v>
      </c>
      <c r="O644" s="60" t="s">
        <v>4798</v>
      </c>
      <c r="P644" s="60">
        <v>45</v>
      </c>
      <c r="Q644" s="63">
        <v>300</v>
      </c>
      <c r="R644" s="60" t="s">
        <v>5583</v>
      </c>
      <c r="S644" s="60" t="s">
        <v>4963</v>
      </c>
      <c r="T644" t="s">
        <v>2080</v>
      </c>
      <c r="U644">
        <v>30</v>
      </c>
      <c r="V644" s="49">
        <v>370.99</v>
      </c>
      <c r="W644" t="s">
        <v>2200</v>
      </c>
      <c r="X644">
        <v>4</v>
      </c>
      <c r="Y644">
        <v>128</v>
      </c>
      <c r="Z644">
        <v>6.5</v>
      </c>
      <c r="AA644" t="s">
        <v>3431</v>
      </c>
      <c r="AB644" s="30" t="s">
        <v>5584</v>
      </c>
      <c r="AC644" s="30" t="s">
        <v>5585</v>
      </c>
      <c r="AD644" s="30" t="s">
        <v>5586</v>
      </c>
      <c r="AE644" s="30" t="s">
        <v>2085</v>
      </c>
      <c r="AF644" s="55" t="s">
        <v>2023</v>
      </c>
      <c r="AG644" s="30" t="s">
        <v>3435</v>
      </c>
      <c r="AH644" s="31">
        <v>379.99</v>
      </c>
      <c r="AI644" s="30" t="s">
        <v>2087</v>
      </c>
      <c r="AJ644" s="30" t="s">
        <v>2076</v>
      </c>
      <c r="AK644" s="30" t="s">
        <v>2076</v>
      </c>
      <c r="AL644" s="30" t="s">
        <v>2076</v>
      </c>
      <c r="AM644" s="30" t="s">
        <v>2076</v>
      </c>
      <c r="AN644" s="30" t="s">
        <v>4966</v>
      </c>
      <c r="AO644" s="30">
        <v>120</v>
      </c>
      <c r="AP644" s="30" t="s">
        <v>4820</v>
      </c>
      <c r="AQ644" s="30" t="s">
        <v>4821</v>
      </c>
      <c r="AR644" s="30" t="s">
        <v>4822</v>
      </c>
      <c r="AS644" s="30" t="s">
        <v>2076</v>
      </c>
      <c r="AT644" s="30" t="s">
        <v>2076</v>
      </c>
      <c r="AU644" s="30">
        <f>COUNTIF(Offers!$B$14:$B$2024,A644)</f>
        <v>1</v>
      </c>
      <c r="AV644" s="31">
        <f>_xlfn.MINIFS(Offers!$Q$14:$Q$2024,Offers!$B$14:$B$2024,A644)</f>
        <v>355.99</v>
      </c>
      <c r="AW644" s="30">
        <f>COUNTIFS(Offers!$B$14:$B$2024,A644,Offers!$L$14:$L$2024,"&lt;&gt;New")</f>
        <v>0</v>
      </c>
    </row>
    <row r="645" spans="1:49" ht="15.75" customHeight="1" x14ac:dyDescent="0.35">
      <c r="A645" s="60" t="s">
        <v>5587</v>
      </c>
      <c r="B645" s="60" t="s">
        <v>877</v>
      </c>
      <c r="C645" s="60" t="s">
        <v>8</v>
      </c>
      <c r="D645" s="60" t="s">
        <v>4807</v>
      </c>
      <c r="E645" s="61" t="s">
        <v>881</v>
      </c>
      <c r="F645" s="62">
        <v>398.99</v>
      </c>
      <c r="G645" s="60" t="s">
        <v>5588</v>
      </c>
      <c r="H645" s="60" t="s">
        <v>1345</v>
      </c>
      <c r="I645" s="60" t="s">
        <v>4809</v>
      </c>
      <c r="J645" s="60" t="s">
        <v>5072</v>
      </c>
      <c r="K645" s="60" t="s">
        <v>5073</v>
      </c>
      <c r="L645" s="60" t="s">
        <v>4853</v>
      </c>
      <c r="M645" s="60" t="s">
        <v>4811</v>
      </c>
      <c r="N645" s="60" t="s">
        <v>4812</v>
      </c>
      <c r="O645" s="60" t="s">
        <v>4798</v>
      </c>
      <c r="P645" s="60">
        <v>22</v>
      </c>
      <c r="Q645" s="63">
        <v>204</v>
      </c>
      <c r="R645" s="60" t="s">
        <v>5589</v>
      </c>
      <c r="S645" s="60" t="s">
        <v>4815</v>
      </c>
      <c r="T645" t="s">
        <v>2080</v>
      </c>
      <c r="U645">
        <v>30</v>
      </c>
      <c r="V645" s="49">
        <v>436.99</v>
      </c>
      <c r="W645" t="s">
        <v>3035</v>
      </c>
      <c r="X645">
        <v>8</v>
      </c>
      <c r="Y645">
        <v>128</v>
      </c>
      <c r="Z645">
        <v>6.5</v>
      </c>
      <c r="AA645" t="s">
        <v>3431</v>
      </c>
      <c r="AB645" s="30" t="s">
        <v>5590</v>
      </c>
      <c r="AC645" s="30" t="s">
        <v>5591</v>
      </c>
      <c r="AD645" s="30" t="s">
        <v>4007</v>
      </c>
      <c r="AE645" s="30" t="s">
        <v>2085</v>
      </c>
      <c r="AF645" s="52" t="s">
        <v>2024</v>
      </c>
      <c r="AG645" s="30" t="s">
        <v>3435</v>
      </c>
      <c r="AH645" s="31">
        <v>457.99</v>
      </c>
      <c r="AI645" s="30" t="s">
        <v>2087</v>
      </c>
      <c r="AJ645" s="30" t="s">
        <v>2076</v>
      </c>
      <c r="AK645" s="30" t="s">
        <v>2076</v>
      </c>
      <c r="AL645" s="30" t="s">
        <v>2076</v>
      </c>
      <c r="AM645" s="30" t="s">
        <v>2076</v>
      </c>
      <c r="AN645" s="30" t="s">
        <v>4819</v>
      </c>
      <c r="AO645" s="30">
        <v>120</v>
      </c>
      <c r="AP645" s="30" t="s">
        <v>5068</v>
      </c>
      <c r="AQ645" s="30" t="s">
        <v>5069</v>
      </c>
      <c r="AR645" s="30" t="s">
        <v>4822</v>
      </c>
      <c r="AS645" s="30" t="s">
        <v>2076</v>
      </c>
      <c r="AT645" s="30" t="s">
        <v>2076</v>
      </c>
      <c r="AU645" s="30">
        <f>COUNTIF(Offers!$B$14:$B$2024,A645)</f>
        <v>1</v>
      </c>
      <c r="AV645" s="31">
        <f>_xlfn.MINIFS(Offers!$Q$14:$Q$2024,Offers!$B$14:$B$2024,A645)</f>
        <v>398.99</v>
      </c>
      <c r="AW645" s="30">
        <f>COUNTIFS(Offers!$B$14:$B$2024,A645,Offers!$L$14:$L$2024,"&lt;&gt;New")</f>
        <v>0</v>
      </c>
    </row>
    <row r="646" spans="1:49" ht="15.75" customHeight="1" x14ac:dyDescent="0.35">
      <c r="A646" s="60" t="s">
        <v>5592</v>
      </c>
      <c r="B646" s="60" t="s">
        <v>877</v>
      </c>
      <c r="C646" s="60" t="s">
        <v>8</v>
      </c>
      <c r="D646" s="60" t="s">
        <v>4790</v>
      </c>
      <c r="E646" s="61" t="s">
        <v>882</v>
      </c>
      <c r="F646" s="62">
        <v>439.99</v>
      </c>
      <c r="G646" s="60" t="s">
        <v>5593</v>
      </c>
      <c r="H646" s="60" t="s">
        <v>53</v>
      </c>
      <c r="I646" s="60" t="s">
        <v>4792</v>
      </c>
      <c r="J646" s="60" t="s">
        <v>4826</v>
      </c>
      <c r="K646" s="60" t="s">
        <v>4827</v>
      </c>
      <c r="L646" s="60" t="s">
        <v>4828</v>
      </c>
      <c r="M646" s="60" t="s">
        <v>4829</v>
      </c>
      <c r="N646" s="60" t="s">
        <v>4797</v>
      </c>
      <c r="O646" s="60" t="s">
        <v>4830</v>
      </c>
      <c r="P646" s="60">
        <v>281</v>
      </c>
      <c r="Q646" s="63">
        <v>409</v>
      </c>
      <c r="R646" s="60" t="s">
        <v>5594</v>
      </c>
      <c r="S646" s="60" t="s">
        <v>4832</v>
      </c>
      <c r="T646" t="s">
        <v>2080</v>
      </c>
      <c r="U646">
        <v>30</v>
      </c>
      <c r="V646" s="49">
        <v>457.99</v>
      </c>
      <c r="W646" t="s">
        <v>2404</v>
      </c>
      <c r="X646">
        <v>4</v>
      </c>
      <c r="Y646">
        <v>64</v>
      </c>
      <c r="Z646">
        <v>10.3</v>
      </c>
      <c r="AA646" t="s">
        <v>3431</v>
      </c>
      <c r="AB646" s="30" t="s">
        <v>5595</v>
      </c>
      <c r="AC646" s="30" t="s">
        <v>5596</v>
      </c>
      <c r="AD646" s="30" t="s">
        <v>4957</v>
      </c>
      <c r="AE646" s="30" t="s">
        <v>2085</v>
      </c>
      <c r="AF646" s="52" t="s">
        <v>2024</v>
      </c>
      <c r="AG646" s="30" t="s">
        <v>2086</v>
      </c>
      <c r="AH646" s="31">
        <v>470.99</v>
      </c>
      <c r="AI646" s="30" t="s">
        <v>2087</v>
      </c>
      <c r="AJ646" s="30" t="s">
        <v>2076</v>
      </c>
      <c r="AK646" s="30" t="s">
        <v>2076</v>
      </c>
      <c r="AL646" s="30" t="s">
        <v>2076</v>
      </c>
      <c r="AM646" s="30" t="s">
        <v>2076</v>
      </c>
      <c r="AN646" s="30" t="s">
        <v>2092</v>
      </c>
      <c r="AO646" s="30" t="s">
        <v>2076</v>
      </c>
      <c r="AP646" s="30" t="s">
        <v>2088</v>
      </c>
      <c r="AQ646" s="30" t="s">
        <v>4835</v>
      </c>
      <c r="AR646" s="30" t="s">
        <v>4805</v>
      </c>
      <c r="AS646" s="30" t="s">
        <v>2076</v>
      </c>
      <c r="AT646" s="30" t="s">
        <v>2076</v>
      </c>
      <c r="AU646" s="30">
        <f>COUNTIF(Offers!$B$14:$B$2024,A646)</f>
        <v>1</v>
      </c>
      <c r="AV646" s="31">
        <f>_xlfn.MINIFS(Offers!$Q$14:$Q$2024,Offers!$B$14:$B$2024,A646)</f>
        <v>439.99</v>
      </c>
      <c r="AW646" s="30">
        <f>COUNTIFS(Offers!$B$14:$B$2024,A646,Offers!$L$14:$L$2024,"&lt;&gt;New")</f>
        <v>0</v>
      </c>
    </row>
    <row r="647" spans="1:49" ht="15.75" customHeight="1" x14ac:dyDescent="0.35">
      <c r="A647" s="60" t="s">
        <v>5597</v>
      </c>
      <c r="B647" s="60" t="s">
        <v>877</v>
      </c>
      <c r="C647" s="60" t="s">
        <v>8</v>
      </c>
      <c r="D647" s="60" t="s">
        <v>4790</v>
      </c>
      <c r="E647" s="61" t="s">
        <v>883</v>
      </c>
      <c r="F647" s="62">
        <v>554.99</v>
      </c>
      <c r="G647" s="60" t="s">
        <v>5598</v>
      </c>
      <c r="H647" s="60" t="s">
        <v>53</v>
      </c>
      <c r="I647" s="60" t="s">
        <v>4792</v>
      </c>
      <c r="J647" s="60" t="s">
        <v>4838</v>
      </c>
      <c r="K647" s="60" t="s">
        <v>4839</v>
      </c>
      <c r="L647" s="60" t="s">
        <v>4840</v>
      </c>
      <c r="M647" s="60" t="s">
        <v>4841</v>
      </c>
      <c r="N647" s="60" t="s">
        <v>4797</v>
      </c>
      <c r="O647" s="60" t="s">
        <v>4798</v>
      </c>
      <c r="P647" s="60">
        <v>8</v>
      </c>
      <c r="Q647" s="63">
        <v>564</v>
      </c>
      <c r="R647" s="60" t="s">
        <v>5599</v>
      </c>
      <c r="S647" s="60" t="s">
        <v>4843</v>
      </c>
      <c r="T647" t="s">
        <v>2080</v>
      </c>
      <c r="U647">
        <v>30</v>
      </c>
      <c r="V647" s="49">
        <v>593.99</v>
      </c>
      <c r="W647" t="s">
        <v>2376</v>
      </c>
      <c r="X647">
        <v>8</v>
      </c>
      <c r="Y647">
        <v>256</v>
      </c>
      <c r="Z647">
        <v>12.4</v>
      </c>
      <c r="AA647" t="s">
        <v>3431</v>
      </c>
      <c r="AB647" s="30" t="s">
        <v>5600</v>
      </c>
      <c r="AC647" s="30" t="s">
        <v>5601</v>
      </c>
      <c r="AD647" s="30" t="s">
        <v>3841</v>
      </c>
      <c r="AE647" s="30" t="s">
        <v>2085</v>
      </c>
      <c r="AF647" s="52" t="s">
        <v>2024</v>
      </c>
      <c r="AG647" s="30" t="s">
        <v>3435</v>
      </c>
      <c r="AH647" s="31">
        <v>618.99</v>
      </c>
      <c r="AI647" s="30" t="s">
        <v>2087</v>
      </c>
      <c r="AJ647" s="30" t="s">
        <v>2076</v>
      </c>
      <c r="AK647" s="30" t="s">
        <v>2076</v>
      </c>
      <c r="AL647" s="30" t="s">
        <v>2076</v>
      </c>
      <c r="AM647" s="30" t="s">
        <v>2076</v>
      </c>
      <c r="AN647" s="30" t="s">
        <v>2092</v>
      </c>
      <c r="AO647" s="30">
        <v>60</v>
      </c>
      <c r="AP647" s="30" t="s">
        <v>4846</v>
      </c>
      <c r="AQ647" s="30" t="s">
        <v>4847</v>
      </c>
      <c r="AR647" s="30" t="s">
        <v>4805</v>
      </c>
      <c r="AS647" s="30" t="s">
        <v>2076</v>
      </c>
      <c r="AT647" s="30" t="s">
        <v>2076</v>
      </c>
      <c r="AU647" s="30">
        <f>COUNTIF(Offers!$B$14:$B$2024,A647)</f>
        <v>1</v>
      </c>
      <c r="AV647" s="31">
        <f>_xlfn.MINIFS(Offers!$Q$14:$Q$2024,Offers!$B$14:$B$2024,A647)</f>
        <v>554.99</v>
      </c>
      <c r="AW647" s="30">
        <f>COUNTIFS(Offers!$B$14:$B$2024,A647,Offers!$L$14:$L$2024,"&lt;&gt;New")</f>
        <v>0</v>
      </c>
    </row>
    <row r="648" spans="1:49" ht="15.75" customHeight="1" x14ac:dyDescent="0.35">
      <c r="A648" s="60" t="s">
        <v>5602</v>
      </c>
      <c r="B648" s="60" t="s">
        <v>877</v>
      </c>
      <c r="C648" s="60" t="s">
        <v>8</v>
      </c>
      <c r="D648" s="60" t="s">
        <v>4790</v>
      </c>
      <c r="E648" s="61" t="s">
        <v>884</v>
      </c>
      <c r="F648" s="62">
        <v>751.99</v>
      </c>
      <c r="G648" s="60" t="s">
        <v>5603</v>
      </c>
      <c r="H648" s="60" t="s">
        <v>53</v>
      </c>
      <c r="I648" s="60" t="s">
        <v>5017</v>
      </c>
      <c r="J648" s="60" t="s">
        <v>4851</v>
      </c>
      <c r="K648" s="60" t="s">
        <v>4852</v>
      </c>
      <c r="L648" s="60" t="s">
        <v>4810</v>
      </c>
      <c r="M648" s="60" t="s">
        <v>5018</v>
      </c>
      <c r="N648" s="60" t="s">
        <v>5019</v>
      </c>
      <c r="O648" s="60" t="s">
        <v>4798</v>
      </c>
      <c r="P648" s="60">
        <v>13</v>
      </c>
      <c r="Q648" s="63">
        <v>544</v>
      </c>
      <c r="R648" s="60" t="s">
        <v>5604</v>
      </c>
      <c r="S648" s="60" t="s">
        <v>4975</v>
      </c>
      <c r="T648" t="s">
        <v>2080</v>
      </c>
      <c r="U648">
        <v>30</v>
      </c>
      <c r="V648" s="49">
        <v>837.99</v>
      </c>
      <c r="W648" t="s">
        <v>2551</v>
      </c>
      <c r="X648">
        <v>8</v>
      </c>
      <c r="Y648">
        <v>256</v>
      </c>
      <c r="Z648">
        <v>11</v>
      </c>
      <c r="AA648" t="s">
        <v>3431</v>
      </c>
      <c r="AB648" s="30" t="s">
        <v>5605</v>
      </c>
      <c r="AC648" s="30" t="s">
        <v>5606</v>
      </c>
      <c r="AD648" s="30" t="s">
        <v>3841</v>
      </c>
      <c r="AE648" s="30" t="s">
        <v>2085</v>
      </c>
      <c r="AF648" s="52" t="s">
        <v>2024</v>
      </c>
      <c r="AG648" s="30" t="s">
        <v>3435</v>
      </c>
      <c r="AH648" s="31">
        <v>837.99</v>
      </c>
      <c r="AI648" s="30" t="s">
        <v>2087</v>
      </c>
      <c r="AJ648" s="30" t="s">
        <v>2076</v>
      </c>
      <c r="AK648" s="30" t="s">
        <v>2076</v>
      </c>
      <c r="AL648" s="30" t="s">
        <v>2076</v>
      </c>
      <c r="AM648" s="30" t="s">
        <v>2076</v>
      </c>
      <c r="AN648" s="30" t="s">
        <v>2092</v>
      </c>
      <c r="AO648" s="30">
        <v>90</v>
      </c>
      <c r="AP648" s="30" t="s">
        <v>4846</v>
      </c>
      <c r="AQ648" s="30" t="s">
        <v>4847</v>
      </c>
      <c r="AR648" s="30" t="s">
        <v>4822</v>
      </c>
      <c r="AS648" s="30" t="s">
        <v>2076</v>
      </c>
      <c r="AT648" s="30" t="s">
        <v>2076</v>
      </c>
      <c r="AU648" s="30">
        <f>COUNTIF(Offers!$B$14:$B$2024,A648)</f>
        <v>1</v>
      </c>
      <c r="AV648" s="31">
        <f>_xlfn.MINIFS(Offers!$Q$14:$Q$2024,Offers!$B$14:$B$2024,A648)</f>
        <v>751.99</v>
      </c>
      <c r="AW648" s="30">
        <f>COUNTIFS(Offers!$B$14:$B$2024,A648,Offers!$L$14:$L$2024,"&lt;&gt;New")</f>
        <v>0</v>
      </c>
    </row>
    <row r="649" spans="1:49" ht="15.75" customHeight="1" x14ac:dyDescent="0.35">
      <c r="A649" s="60" t="s">
        <v>5607</v>
      </c>
      <c r="B649" s="60" t="s">
        <v>877</v>
      </c>
      <c r="C649" s="60" t="s">
        <v>8</v>
      </c>
      <c r="D649" s="60" t="s">
        <v>4790</v>
      </c>
      <c r="E649" s="61" t="s">
        <v>885</v>
      </c>
      <c r="F649" s="62">
        <v>790.99</v>
      </c>
      <c r="G649" s="60" t="s">
        <v>5608</v>
      </c>
      <c r="H649" s="60" t="s">
        <v>1345</v>
      </c>
      <c r="I649" s="60" t="s">
        <v>4865</v>
      </c>
      <c r="J649" s="60" t="s">
        <v>4851</v>
      </c>
      <c r="K649" s="60" t="s">
        <v>4852</v>
      </c>
      <c r="L649" s="60" t="s">
        <v>3490</v>
      </c>
      <c r="M649" s="60" t="s">
        <v>4866</v>
      </c>
      <c r="N649" s="60" t="s">
        <v>4867</v>
      </c>
      <c r="O649" s="60" t="s">
        <v>4798</v>
      </c>
      <c r="P649" s="60">
        <v>10</v>
      </c>
      <c r="Q649" s="63">
        <v>483</v>
      </c>
      <c r="R649" s="60" t="s">
        <v>5609</v>
      </c>
      <c r="S649" s="60" t="s">
        <v>4869</v>
      </c>
      <c r="T649" t="s">
        <v>2080</v>
      </c>
      <c r="U649">
        <v>30</v>
      </c>
      <c r="V649" s="49">
        <v>835.99</v>
      </c>
      <c r="W649" t="s">
        <v>2176</v>
      </c>
      <c r="X649">
        <v>12</v>
      </c>
      <c r="Y649">
        <v>256</v>
      </c>
      <c r="Z649">
        <v>11</v>
      </c>
      <c r="AA649" t="s">
        <v>3431</v>
      </c>
      <c r="AB649" s="30" t="s">
        <v>5610</v>
      </c>
      <c r="AC649" s="30" t="s">
        <v>5611</v>
      </c>
      <c r="AD649" s="30" t="s">
        <v>5146</v>
      </c>
      <c r="AE649" s="30" t="s">
        <v>2085</v>
      </c>
      <c r="AF649" s="51" t="s">
        <v>2025</v>
      </c>
      <c r="AG649" s="30" t="s">
        <v>3435</v>
      </c>
      <c r="AH649" s="31">
        <v>849.99</v>
      </c>
      <c r="AI649" s="30" t="s">
        <v>2087</v>
      </c>
      <c r="AJ649" s="30" t="s">
        <v>2076</v>
      </c>
      <c r="AK649" s="30" t="s">
        <v>2076</v>
      </c>
      <c r="AL649" s="30" t="s">
        <v>2076</v>
      </c>
      <c r="AM649" s="30" t="s">
        <v>2076</v>
      </c>
      <c r="AN649" s="30" t="s">
        <v>2092</v>
      </c>
      <c r="AO649" s="30">
        <v>120</v>
      </c>
      <c r="AP649" s="30" t="s">
        <v>4873</v>
      </c>
      <c r="AQ649" s="30" t="s">
        <v>4874</v>
      </c>
      <c r="AR649" s="30" t="s">
        <v>4805</v>
      </c>
      <c r="AS649" s="30" t="s">
        <v>2076</v>
      </c>
      <c r="AT649" s="30" t="s">
        <v>2076</v>
      </c>
      <c r="AU649" s="30">
        <f>COUNTIF(Offers!$B$14:$B$2024,A649)</f>
        <v>1</v>
      </c>
      <c r="AV649" s="31">
        <f>_xlfn.MINIFS(Offers!$Q$14:$Q$2024,Offers!$B$14:$B$2024,A649)</f>
        <v>790.99</v>
      </c>
      <c r="AW649" s="30">
        <f>COUNTIFS(Offers!$B$14:$B$2024,A649,Offers!$L$14:$L$2024,"&lt;&gt;New")</f>
        <v>0</v>
      </c>
    </row>
    <row r="650" spans="1:49" ht="15.75" customHeight="1" x14ac:dyDescent="0.35">
      <c r="A650" s="60" t="s">
        <v>5612</v>
      </c>
      <c r="B650" s="60" t="s">
        <v>877</v>
      </c>
      <c r="C650" s="60" t="s">
        <v>8</v>
      </c>
      <c r="D650" s="60" t="s">
        <v>4807</v>
      </c>
      <c r="E650" s="61" t="s">
        <v>886</v>
      </c>
      <c r="F650" s="62">
        <v>839.99</v>
      </c>
      <c r="G650" s="60" t="s">
        <v>5613</v>
      </c>
      <c r="H650" s="60" t="s">
        <v>53</v>
      </c>
      <c r="I650" s="60" t="s">
        <v>4889</v>
      </c>
      <c r="J650" s="60" t="s">
        <v>4878</v>
      </c>
      <c r="K650" s="60" t="s">
        <v>4879</v>
      </c>
      <c r="L650" s="60" t="s">
        <v>4892</v>
      </c>
      <c r="M650" s="60" t="s">
        <v>4893</v>
      </c>
      <c r="N650" s="60" t="s">
        <v>4880</v>
      </c>
      <c r="O650" s="60" t="s">
        <v>4798</v>
      </c>
      <c r="P650" s="60">
        <v>22</v>
      </c>
      <c r="Q650" s="63">
        <v>188</v>
      </c>
      <c r="R650" s="60" t="s">
        <v>5614</v>
      </c>
      <c r="S650" s="60" t="s">
        <v>4895</v>
      </c>
      <c r="T650" t="s">
        <v>2100</v>
      </c>
      <c r="U650">
        <v>30</v>
      </c>
      <c r="V650" s="49">
        <v>867.99</v>
      </c>
      <c r="W650" t="s">
        <v>2387</v>
      </c>
      <c r="X650">
        <v>12</v>
      </c>
      <c r="Y650">
        <v>256</v>
      </c>
      <c r="Z650">
        <v>6.7</v>
      </c>
      <c r="AA650" t="s">
        <v>3431</v>
      </c>
      <c r="AB650" s="30" t="s">
        <v>5610</v>
      </c>
      <c r="AC650" s="30" t="s">
        <v>5615</v>
      </c>
      <c r="AD650" s="30" t="s">
        <v>4897</v>
      </c>
      <c r="AE650" s="30" t="s">
        <v>2105</v>
      </c>
      <c r="AF650" s="51" t="s">
        <v>2025</v>
      </c>
      <c r="AG650" s="30" t="s">
        <v>3435</v>
      </c>
      <c r="AH650" s="31">
        <v>913.99</v>
      </c>
      <c r="AI650" s="30" t="s">
        <v>2087</v>
      </c>
      <c r="AJ650" s="30" t="s">
        <v>2076</v>
      </c>
      <c r="AK650" s="30" t="s">
        <v>2076</v>
      </c>
      <c r="AL650" s="30" t="s">
        <v>2076</v>
      </c>
      <c r="AM650" s="30" t="s">
        <v>2076</v>
      </c>
      <c r="AN650" s="30" t="s">
        <v>4898</v>
      </c>
      <c r="AO650" s="30">
        <v>60</v>
      </c>
      <c r="AP650" s="30" t="s">
        <v>4861</v>
      </c>
      <c r="AQ650" s="30" t="s">
        <v>4862</v>
      </c>
      <c r="AR650" s="30" t="s">
        <v>4822</v>
      </c>
      <c r="AS650" s="30" t="s">
        <v>2076</v>
      </c>
      <c r="AT650" s="30" t="s">
        <v>2076</v>
      </c>
      <c r="AU650" s="30">
        <f>COUNTIF(Offers!$B$14:$B$2024,A650)</f>
        <v>1</v>
      </c>
      <c r="AV650" s="31">
        <f>_xlfn.MINIFS(Offers!$Q$14:$Q$2024,Offers!$B$14:$B$2024,A650)</f>
        <v>839.99</v>
      </c>
      <c r="AW650" s="30">
        <f>COUNTIFS(Offers!$B$14:$B$2024,A650,Offers!$L$14:$L$2024,"&lt;&gt;New")</f>
        <v>0</v>
      </c>
    </row>
    <row r="651" spans="1:49" ht="15.75" customHeight="1" x14ac:dyDescent="0.35">
      <c r="A651" s="60" t="s">
        <v>5616</v>
      </c>
      <c r="B651" s="60" t="s">
        <v>877</v>
      </c>
      <c r="C651" s="60" t="s">
        <v>8</v>
      </c>
      <c r="D651" s="60" t="s">
        <v>4807</v>
      </c>
      <c r="E651" s="61" t="s">
        <v>887</v>
      </c>
      <c r="F651" s="62">
        <v>1508.99</v>
      </c>
      <c r="G651" s="60" t="s">
        <v>5617</v>
      </c>
      <c r="H651" s="60" t="s">
        <v>1345</v>
      </c>
      <c r="I651" s="60" t="s">
        <v>4877</v>
      </c>
      <c r="J651" s="60" t="s">
        <v>4902</v>
      </c>
      <c r="K651" s="60" t="s">
        <v>4903</v>
      </c>
      <c r="L651" s="60" t="s">
        <v>4904</v>
      </c>
      <c r="M651" s="60" t="s">
        <v>4905</v>
      </c>
      <c r="N651" s="60" t="s">
        <v>4880</v>
      </c>
      <c r="O651" s="60" t="s">
        <v>4798</v>
      </c>
      <c r="P651" s="60">
        <v>26</v>
      </c>
      <c r="Q651" s="63">
        <v>229</v>
      </c>
      <c r="R651" s="60" t="s">
        <v>5618</v>
      </c>
      <c r="S651" s="60" t="s">
        <v>4907</v>
      </c>
      <c r="T651" t="s">
        <v>2080</v>
      </c>
      <c r="U651">
        <v>30</v>
      </c>
      <c r="V651" s="49">
        <v>1616.99</v>
      </c>
      <c r="W651" t="s">
        <v>2292</v>
      </c>
      <c r="X651">
        <v>16</v>
      </c>
      <c r="Y651">
        <v>512</v>
      </c>
      <c r="Z651">
        <v>6.9</v>
      </c>
      <c r="AA651" t="s">
        <v>3431</v>
      </c>
      <c r="AB651" s="30" t="s">
        <v>5605</v>
      </c>
      <c r="AC651" s="30" t="s">
        <v>5619</v>
      </c>
      <c r="AD651" s="30" t="s">
        <v>3854</v>
      </c>
      <c r="AE651" s="30" t="s">
        <v>2085</v>
      </c>
      <c r="AF651" s="54" t="s">
        <v>2027</v>
      </c>
      <c r="AG651" s="30" t="s">
        <v>3435</v>
      </c>
      <c r="AH651" s="31">
        <v>1616.99</v>
      </c>
      <c r="AI651" s="30" t="s">
        <v>2087</v>
      </c>
      <c r="AJ651" s="30" t="s">
        <v>2076</v>
      </c>
      <c r="AK651" s="30" t="s">
        <v>2076</v>
      </c>
      <c r="AL651" s="30" t="s">
        <v>2076</v>
      </c>
      <c r="AM651" s="30" t="s">
        <v>2076</v>
      </c>
      <c r="AN651" s="30" t="s">
        <v>4860</v>
      </c>
      <c r="AO651" s="30">
        <v>120</v>
      </c>
      <c r="AP651" s="30" t="s">
        <v>4911</v>
      </c>
      <c r="AQ651" s="30" t="s">
        <v>4912</v>
      </c>
      <c r="AR651" s="30" t="s">
        <v>4913</v>
      </c>
      <c r="AS651" s="30" t="s">
        <v>2076</v>
      </c>
      <c r="AT651" s="30" t="s">
        <v>2076</v>
      </c>
      <c r="AU651" s="30">
        <f>COUNTIF(Offers!$B$14:$B$2024,A651)</f>
        <v>1</v>
      </c>
      <c r="AV651" s="31">
        <f>_xlfn.MINIFS(Offers!$Q$14:$Q$2024,Offers!$B$14:$B$2024,A651)</f>
        <v>1508.99</v>
      </c>
      <c r="AW651" s="30">
        <f>COUNTIFS(Offers!$B$14:$B$2024,A651,Offers!$L$14:$L$2024,"&lt;&gt;New")</f>
        <v>0</v>
      </c>
    </row>
    <row r="652" spans="1:49" ht="15.75" customHeight="1" x14ac:dyDescent="0.35">
      <c r="A652" s="60" t="s">
        <v>5620</v>
      </c>
      <c r="B652" s="60" t="s">
        <v>877</v>
      </c>
      <c r="C652" s="60" t="s">
        <v>8</v>
      </c>
      <c r="D652" s="60" t="s">
        <v>4807</v>
      </c>
      <c r="E652" s="61" t="s">
        <v>888</v>
      </c>
      <c r="F652" s="62">
        <v>1780.99</v>
      </c>
      <c r="G652" s="60" t="s">
        <v>5621</v>
      </c>
      <c r="H652" s="60" t="s">
        <v>53</v>
      </c>
      <c r="I652" s="60" t="s">
        <v>4889</v>
      </c>
      <c r="J652" s="60" t="s">
        <v>4902</v>
      </c>
      <c r="K652" s="60" t="s">
        <v>4903</v>
      </c>
      <c r="L652" s="60" t="s">
        <v>4987</v>
      </c>
      <c r="M652" s="60" t="s">
        <v>4988</v>
      </c>
      <c r="N652" s="60" t="s">
        <v>4880</v>
      </c>
      <c r="O652" s="60" t="s">
        <v>4798</v>
      </c>
      <c r="P652" s="60">
        <v>22</v>
      </c>
      <c r="Q652" s="63">
        <v>236</v>
      </c>
      <c r="R652" s="60" t="s">
        <v>5622</v>
      </c>
      <c r="S652" s="60" t="s">
        <v>4990</v>
      </c>
      <c r="T652" t="s">
        <v>2080</v>
      </c>
      <c r="U652">
        <v>30</v>
      </c>
      <c r="V652" s="49">
        <v>2043.99</v>
      </c>
      <c r="W652" t="s">
        <v>2246</v>
      </c>
      <c r="X652">
        <v>12</v>
      </c>
      <c r="Y652">
        <v>512</v>
      </c>
      <c r="Z652">
        <v>7.6</v>
      </c>
      <c r="AA652" t="s">
        <v>3431</v>
      </c>
      <c r="AB652" s="30" t="s">
        <v>5623</v>
      </c>
      <c r="AC652" s="30" t="s">
        <v>5624</v>
      </c>
      <c r="AD652" s="30" t="s">
        <v>4884</v>
      </c>
      <c r="AE652" s="30" t="s">
        <v>2085</v>
      </c>
      <c r="AF652" s="54" t="s">
        <v>2027</v>
      </c>
      <c r="AG652" s="30" t="s">
        <v>3435</v>
      </c>
      <c r="AH652" s="31">
        <v>2065.9899999999998</v>
      </c>
      <c r="AI652" s="30" t="s">
        <v>2087</v>
      </c>
      <c r="AJ652" s="30" t="s">
        <v>2076</v>
      </c>
      <c r="AK652" s="30" t="s">
        <v>2076</v>
      </c>
      <c r="AL652" s="30" t="s">
        <v>2076</v>
      </c>
      <c r="AM652" s="30" t="s">
        <v>2076</v>
      </c>
      <c r="AN652" s="30" t="s">
        <v>4898</v>
      </c>
      <c r="AO652" s="30">
        <v>120</v>
      </c>
      <c r="AP652" s="30" t="s">
        <v>4911</v>
      </c>
      <c r="AQ652" s="30" t="s">
        <v>4992</v>
      </c>
      <c r="AR652" s="30" t="s">
        <v>4913</v>
      </c>
      <c r="AS652" s="30" t="s">
        <v>2076</v>
      </c>
      <c r="AT652" s="30" t="s">
        <v>2076</v>
      </c>
      <c r="AU652" s="30">
        <f>COUNTIF(Offers!$B$14:$B$2024,A652)</f>
        <v>1</v>
      </c>
      <c r="AV652" s="31">
        <f>_xlfn.MINIFS(Offers!$Q$14:$Q$2024,Offers!$B$14:$B$2024,A652)</f>
        <v>1780.99</v>
      </c>
      <c r="AW652" s="30">
        <f>COUNTIFS(Offers!$B$14:$B$2024,A652,Offers!$L$14:$L$2024,"&lt;&gt;New")</f>
        <v>0</v>
      </c>
    </row>
    <row r="653" spans="1:49" ht="15.75" customHeight="1" x14ac:dyDescent="0.35">
      <c r="A653" s="60" t="s">
        <v>5625</v>
      </c>
      <c r="B653" s="60" t="s">
        <v>889</v>
      </c>
      <c r="C653" s="60" t="s">
        <v>8</v>
      </c>
      <c r="D653" s="60" t="s">
        <v>4790</v>
      </c>
      <c r="E653" s="61" t="s">
        <v>892</v>
      </c>
      <c r="F653" s="62">
        <v>277.99</v>
      </c>
      <c r="G653" s="60" t="s">
        <v>5626</v>
      </c>
      <c r="H653" s="60" t="s">
        <v>53</v>
      </c>
      <c r="I653" s="60" t="s">
        <v>4792</v>
      </c>
      <c r="J653" s="60" t="s">
        <v>4826</v>
      </c>
      <c r="K653" s="60" t="s">
        <v>4827</v>
      </c>
      <c r="L653" s="60" t="s">
        <v>4828</v>
      </c>
      <c r="M653" s="60" t="s">
        <v>4829</v>
      </c>
      <c r="N653" s="60" t="s">
        <v>4797</v>
      </c>
      <c r="O653" s="60" t="s">
        <v>4830</v>
      </c>
      <c r="P653" s="60">
        <v>193</v>
      </c>
      <c r="Q653" s="63">
        <v>384</v>
      </c>
      <c r="R653" s="60" t="s">
        <v>5627</v>
      </c>
      <c r="S653" s="60" t="s">
        <v>4832</v>
      </c>
      <c r="T653" t="s">
        <v>2080</v>
      </c>
      <c r="U653">
        <v>15</v>
      </c>
      <c r="V653" s="49">
        <v>293.99</v>
      </c>
      <c r="W653" t="s">
        <v>2361</v>
      </c>
      <c r="X653">
        <v>4</v>
      </c>
      <c r="Y653">
        <v>64</v>
      </c>
      <c r="Z653">
        <v>10.3</v>
      </c>
      <c r="AA653" t="s">
        <v>3431</v>
      </c>
      <c r="AB653" s="30" t="s">
        <v>5628</v>
      </c>
      <c r="AC653" s="30" t="s">
        <v>5629</v>
      </c>
      <c r="AD653" s="30" t="s">
        <v>5347</v>
      </c>
      <c r="AE653" s="30" t="s">
        <v>2085</v>
      </c>
      <c r="AF653" s="55" t="s">
        <v>2023</v>
      </c>
      <c r="AG653" s="30" t="s">
        <v>2086</v>
      </c>
      <c r="AH653" s="31">
        <v>293.99</v>
      </c>
      <c r="AI653" s="30" t="s">
        <v>2087</v>
      </c>
      <c r="AJ653" s="30" t="s">
        <v>2076</v>
      </c>
      <c r="AK653" s="30" t="s">
        <v>2076</v>
      </c>
      <c r="AL653" s="30" t="s">
        <v>2076</v>
      </c>
      <c r="AM653" s="30" t="s">
        <v>2076</v>
      </c>
      <c r="AN653" s="30" t="s">
        <v>2092</v>
      </c>
      <c r="AO653" s="30" t="s">
        <v>2076</v>
      </c>
      <c r="AP653" s="30" t="s">
        <v>2088</v>
      </c>
      <c r="AQ653" s="30" t="s">
        <v>4835</v>
      </c>
      <c r="AR653" s="30" t="s">
        <v>4805</v>
      </c>
      <c r="AS653" s="30" t="s">
        <v>2076</v>
      </c>
      <c r="AT653" s="30" t="s">
        <v>2076</v>
      </c>
      <c r="AU653" s="30">
        <f>COUNTIF(Offers!$B$14:$B$2024,A653)</f>
        <v>1</v>
      </c>
      <c r="AV653" s="31">
        <f>_xlfn.MINIFS(Offers!$Q$14:$Q$2024,Offers!$B$14:$B$2024,A653)</f>
        <v>277.99</v>
      </c>
      <c r="AW653" s="30">
        <f>COUNTIFS(Offers!$B$14:$B$2024,A653,Offers!$L$14:$L$2024,"&lt;&gt;New")</f>
        <v>0</v>
      </c>
    </row>
    <row r="654" spans="1:49" ht="15.75" customHeight="1" x14ac:dyDescent="0.35">
      <c r="A654" s="60" t="s">
        <v>5630</v>
      </c>
      <c r="B654" s="60" t="s">
        <v>889</v>
      </c>
      <c r="C654" s="60" t="s">
        <v>8</v>
      </c>
      <c r="D654" s="60" t="s">
        <v>4790</v>
      </c>
      <c r="E654" s="61" t="s">
        <v>893</v>
      </c>
      <c r="F654" s="62">
        <v>565.99</v>
      </c>
      <c r="G654" s="60" t="s">
        <v>5631</v>
      </c>
      <c r="H654" s="60" t="s">
        <v>1345</v>
      </c>
      <c r="I654" s="60" t="s">
        <v>4825</v>
      </c>
      <c r="J654" s="60" t="s">
        <v>4838</v>
      </c>
      <c r="K654" s="60" t="s">
        <v>4839</v>
      </c>
      <c r="L654" s="60" t="s">
        <v>3490</v>
      </c>
      <c r="M654" s="60" t="s">
        <v>5018</v>
      </c>
      <c r="N654" s="60" t="s">
        <v>4797</v>
      </c>
      <c r="O654" s="60" t="s">
        <v>4798</v>
      </c>
      <c r="P654" s="60">
        <v>9</v>
      </c>
      <c r="Q654" s="63">
        <v>321</v>
      </c>
      <c r="R654" s="60" t="s">
        <v>5632</v>
      </c>
      <c r="S654" s="60" t="s">
        <v>4800</v>
      </c>
      <c r="T654" t="s">
        <v>2080</v>
      </c>
      <c r="U654">
        <v>15</v>
      </c>
      <c r="V654" s="49">
        <v>635.99</v>
      </c>
      <c r="W654" t="s">
        <v>2157</v>
      </c>
      <c r="X654">
        <v>12</v>
      </c>
      <c r="Y654">
        <v>256</v>
      </c>
      <c r="Z654">
        <v>8.3000000000000007</v>
      </c>
      <c r="AA654" t="s">
        <v>3431</v>
      </c>
      <c r="AB654" s="30" t="s">
        <v>5633</v>
      </c>
      <c r="AC654" s="30" t="s">
        <v>5634</v>
      </c>
      <c r="AD654" s="30" t="s">
        <v>4897</v>
      </c>
      <c r="AE654" s="30" t="s">
        <v>2085</v>
      </c>
      <c r="AF654" s="51" t="s">
        <v>2025</v>
      </c>
      <c r="AG654" s="30" t="s">
        <v>3435</v>
      </c>
      <c r="AH654" s="31">
        <v>640.99</v>
      </c>
      <c r="AI654" s="30" t="s">
        <v>2087</v>
      </c>
      <c r="AJ654" s="30" t="s">
        <v>2076</v>
      </c>
      <c r="AK654" s="30" t="s">
        <v>2076</v>
      </c>
      <c r="AL654" s="30" t="s">
        <v>2076</v>
      </c>
      <c r="AM654" s="30" t="s">
        <v>2076</v>
      </c>
      <c r="AN654" s="30" t="s">
        <v>2092</v>
      </c>
      <c r="AO654" s="30">
        <v>120</v>
      </c>
      <c r="AP654" s="30" t="s">
        <v>4873</v>
      </c>
      <c r="AQ654" s="30" t="s">
        <v>4874</v>
      </c>
      <c r="AR654" s="30" t="s">
        <v>4805</v>
      </c>
      <c r="AS654" s="30" t="s">
        <v>2076</v>
      </c>
      <c r="AT654" s="30" t="s">
        <v>2076</v>
      </c>
      <c r="AU654" s="30">
        <f>COUNTIF(Offers!$B$14:$B$2024,A654)</f>
        <v>1</v>
      </c>
      <c r="AV654" s="31">
        <f>_xlfn.MINIFS(Offers!$Q$14:$Q$2024,Offers!$B$14:$B$2024,A654)</f>
        <v>565.99</v>
      </c>
      <c r="AW654" s="30">
        <f>COUNTIFS(Offers!$B$14:$B$2024,A654,Offers!$L$14:$L$2024,"&lt;&gt;New")</f>
        <v>0</v>
      </c>
    </row>
    <row r="655" spans="1:49" ht="15.75" customHeight="1" x14ac:dyDescent="0.35">
      <c r="A655" s="60" t="s">
        <v>5635</v>
      </c>
      <c r="B655" s="60" t="s">
        <v>889</v>
      </c>
      <c r="C655" s="60" t="s">
        <v>8</v>
      </c>
      <c r="D655" s="60" t="s">
        <v>4790</v>
      </c>
      <c r="E655" s="61" t="s">
        <v>894</v>
      </c>
      <c r="F655" s="62">
        <v>672.99</v>
      </c>
      <c r="G655" s="60" t="s">
        <v>5636</v>
      </c>
      <c r="H655" s="60" t="s">
        <v>1345</v>
      </c>
      <c r="I655" s="60" t="s">
        <v>4865</v>
      </c>
      <c r="J655" s="60" t="s">
        <v>4851</v>
      </c>
      <c r="K655" s="60" t="s">
        <v>4852</v>
      </c>
      <c r="L655" s="60" t="s">
        <v>3490</v>
      </c>
      <c r="M655" s="60" t="s">
        <v>4866</v>
      </c>
      <c r="N655" s="60" t="s">
        <v>4797</v>
      </c>
      <c r="O655" s="60" t="s">
        <v>4798</v>
      </c>
      <c r="P655" s="60">
        <v>13</v>
      </c>
      <c r="Q655" s="63">
        <v>481</v>
      </c>
      <c r="R655" s="60" t="s">
        <v>5637</v>
      </c>
      <c r="S655" s="60" t="s">
        <v>4869</v>
      </c>
      <c r="T655" t="s">
        <v>2116</v>
      </c>
      <c r="U655">
        <v>15</v>
      </c>
      <c r="V655" s="49">
        <v>732.99</v>
      </c>
      <c r="W655" t="s">
        <v>2741</v>
      </c>
      <c r="X655">
        <v>8</v>
      </c>
      <c r="Y655">
        <v>256</v>
      </c>
      <c r="Z655">
        <v>11</v>
      </c>
      <c r="AA655" t="s">
        <v>3431</v>
      </c>
      <c r="AB655" s="30" t="s">
        <v>5638</v>
      </c>
      <c r="AC655" s="30" t="s">
        <v>5639</v>
      </c>
      <c r="AD655" s="30" t="s">
        <v>4405</v>
      </c>
      <c r="AE655" s="30" t="s">
        <v>2105</v>
      </c>
      <c r="AF655" s="51" t="s">
        <v>2025</v>
      </c>
      <c r="AG655" s="30" t="s">
        <v>3435</v>
      </c>
      <c r="AH655" s="31">
        <v>762.99</v>
      </c>
      <c r="AI655" s="30" t="s">
        <v>2087</v>
      </c>
      <c r="AJ655" s="30" t="s">
        <v>2076</v>
      </c>
      <c r="AK655" s="30" t="s">
        <v>2076</v>
      </c>
      <c r="AL655" s="30" t="s">
        <v>2076</v>
      </c>
      <c r="AM655" s="30" t="s">
        <v>2076</v>
      </c>
      <c r="AN655" s="30" t="s">
        <v>2092</v>
      </c>
      <c r="AO655" s="30">
        <v>120</v>
      </c>
      <c r="AP655" s="30" t="s">
        <v>4873</v>
      </c>
      <c r="AQ655" s="30" t="s">
        <v>4874</v>
      </c>
      <c r="AR655" s="30" t="s">
        <v>4805</v>
      </c>
      <c r="AS655" s="30" t="s">
        <v>2076</v>
      </c>
      <c r="AT655" s="30" t="s">
        <v>2076</v>
      </c>
      <c r="AU655" s="30">
        <f>COUNTIF(Offers!$B$14:$B$2024,A655)</f>
        <v>1</v>
      </c>
      <c r="AV655" s="31">
        <f>_xlfn.MINIFS(Offers!$Q$14:$Q$2024,Offers!$B$14:$B$2024,A655)</f>
        <v>672.99</v>
      </c>
      <c r="AW655" s="30">
        <f>COUNTIFS(Offers!$B$14:$B$2024,A655,Offers!$L$14:$L$2024,"&lt;&gt;New")</f>
        <v>0</v>
      </c>
    </row>
    <row r="656" spans="1:49" ht="15.75" customHeight="1" x14ac:dyDescent="0.35">
      <c r="A656" s="60" t="s">
        <v>5640</v>
      </c>
      <c r="B656" s="60" t="s">
        <v>889</v>
      </c>
      <c r="C656" s="60" t="s">
        <v>8</v>
      </c>
      <c r="D656" s="60" t="s">
        <v>4807</v>
      </c>
      <c r="E656" s="61" t="s">
        <v>895</v>
      </c>
      <c r="F656" s="62">
        <v>726.99</v>
      </c>
      <c r="G656" s="60" t="s">
        <v>5641</v>
      </c>
      <c r="H656" s="60" t="s">
        <v>53</v>
      </c>
      <c r="I656" s="60" t="s">
        <v>4850</v>
      </c>
      <c r="J656" s="60" t="s">
        <v>4851</v>
      </c>
      <c r="K656" s="60" t="s">
        <v>4852</v>
      </c>
      <c r="L656" s="60" t="s">
        <v>4853</v>
      </c>
      <c r="M656" s="60" t="s">
        <v>4854</v>
      </c>
      <c r="N656" s="60" t="s">
        <v>4880</v>
      </c>
      <c r="O656" s="60" t="s">
        <v>4798</v>
      </c>
      <c r="P656" s="60">
        <v>22</v>
      </c>
      <c r="Q656" s="63">
        <v>154</v>
      </c>
      <c r="R656" s="60" t="s">
        <v>5642</v>
      </c>
      <c r="S656" s="60" t="s">
        <v>4857</v>
      </c>
      <c r="T656" t="s">
        <v>2080</v>
      </c>
      <c r="U656">
        <v>15</v>
      </c>
      <c r="V656" s="49">
        <v>812.99</v>
      </c>
      <c r="W656" t="s">
        <v>2875</v>
      </c>
      <c r="X656">
        <v>12</v>
      </c>
      <c r="Y656">
        <v>256</v>
      </c>
      <c r="Z656">
        <v>6</v>
      </c>
      <c r="AA656" t="s">
        <v>3431</v>
      </c>
      <c r="AB656" s="30" t="s">
        <v>5638</v>
      </c>
      <c r="AC656" s="30" t="s">
        <v>5643</v>
      </c>
      <c r="AD656" s="30" t="s">
        <v>5035</v>
      </c>
      <c r="AE656" s="30" t="s">
        <v>2085</v>
      </c>
      <c r="AF656" s="51" t="s">
        <v>2025</v>
      </c>
      <c r="AG656" s="30" t="s">
        <v>3435</v>
      </c>
      <c r="AH656" s="31">
        <v>853.99</v>
      </c>
      <c r="AI656" s="30" t="s">
        <v>2087</v>
      </c>
      <c r="AJ656" s="30" t="s">
        <v>2076</v>
      </c>
      <c r="AK656" s="30" t="s">
        <v>2076</v>
      </c>
      <c r="AL656" s="30" t="s">
        <v>2076</v>
      </c>
      <c r="AM656" s="30" t="s">
        <v>2076</v>
      </c>
      <c r="AN656" s="30" t="s">
        <v>4860</v>
      </c>
      <c r="AO656" s="30">
        <v>120</v>
      </c>
      <c r="AP656" s="30" t="s">
        <v>4861</v>
      </c>
      <c r="AQ656" s="30" t="s">
        <v>4862</v>
      </c>
      <c r="AR656" s="30" t="s">
        <v>4822</v>
      </c>
      <c r="AS656" s="30" t="s">
        <v>2076</v>
      </c>
      <c r="AT656" s="30" t="s">
        <v>2076</v>
      </c>
      <c r="AU656" s="30">
        <f>COUNTIF(Offers!$B$14:$B$2024,A656)</f>
        <v>1</v>
      </c>
      <c r="AV656" s="31">
        <f>_xlfn.MINIFS(Offers!$Q$14:$Q$2024,Offers!$B$14:$B$2024,A656)</f>
        <v>726.99</v>
      </c>
      <c r="AW656" s="30">
        <f>COUNTIFS(Offers!$B$14:$B$2024,A656,Offers!$L$14:$L$2024,"&lt;&gt;New")</f>
        <v>0</v>
      </c>
    </row>
    <row r="657" spans="1:49" ht="15.75" customHeight="1" x14ac:dyDescent="0.35">
      <c r="A657" s="60" t="s">
        <v>5644</v>
      </c>
      <c r="B657" s="60" t="s">
        <v>889</v>
      </c>
      <c r="C657" s="60" t="s">
        <v>8</v>
      </c>
      <c r="D657" s="60" t="s">
        <v>4790</v>
      </c>
      <c r="E657" s="61" t="s">
        <v>896</v>
      </c>
      <c r="F657" s="62">
        <v>758.99</v>
      </c>
      <c r="G657" s="60" t="s">
        <v>5645</v>
      </c>
      <c r="H657" s="60" t="s">
        <v>53</v>
      </c>
      <c r="I657" s="60" t="s">
        <v>5017</v>
      </c>
      <c r="J657" s="60" t="s">
        <v>4851</v>
      </c>
      <c r="K657" s="60" t="s">
        <v>4852</v>
      </c>
      <c r="L657" s="60" t="s">
        <v>4810</v>
      </c>
      <c r="M657" s="60" t="s">
        <v>5018</v>
      </c>
      <c r="N657" s="60" t="s">
        <v>5019</v>
      </c>
      <c r="O657" s="60" t="s">
        <v>4798</v>
      </c>
      <c r="P657" s="60">
        <v>13</v>
      </c>
      <c r="Q657" s="63">
        <v>558</v>
      </c>
      <c r="R657" s="60" t="s">
        <v>5646</v>
      </c>
      <c r="S657" s="60" t="s">
        <v>4975</v>
      </c>
      <c r="T657" t="s">
        <v>2080</v>
      </c>
      <c r="U657">
        <v>15</v>
      </c>
      <c r="V657" s="49">
        <v>832.99</v>
      </c>
      <c r="W657" t="s">
        <v>2545</v>
      </c>
      <c r="X657">
        <v>8</v>
      </c>
      <c r="Y657">
        <v>256</v>
      </c>
      <c r="Z657">
        <v>11</v>
      </c>
      <c r="AA657" t="s">
        <v>3431</v>
      </c>
      <c r="AB657" s="30" t="s">
        <v>5647</v>
      </c>
      <c r="AC657" s="30" t="s">
        <v>5648</v>
      </c>
      <c r="AD657" s="30" t="s">
        <v>3898</v>
      </c>
      <c r="AE657" s="30" t="s">
        <v>2085</v>
      </c>
      <c r="AF657" s="52" t="s">
        <v>2024</v>
      </c>
      <c r="AG657" s="30" t="s">
        <v>3435</v>
      </c>
      <c r="AH657" s="31">
        <v>832.99</v>
      </c>
      <c r="AI657" s="30" t="s">
        <v>2087</v>
      </c>
      <c r="AJ657" s="30" t="s">
        <v>2076</v>
      </c>
      <c r="AK657" s="30" t="s">
        <v>2076</v>
      </c>
      <c r="AL657" s="30" t="s">
        <v>2076</v>
      </c>
      <c r="AM657" s="30" t="s">
        <v>2076</v>
      </c>
      <c r="AN657" s="30" t="s">
        <v>2092</v>
      </c>
      <c r="AO657" s="30">
        <v>90</v>
      </c>
      <c r="AP657" s="30" t="s">
        <v>4846</v>
      </c>
      <c r="AQ657" s="30" t="s">
        <v>4847</v>
      </c>
      <c r="AR657" s="30" t="s">
        <v>4822</v>
      </c>
      <c r="AS657" s="30" t="s">
        <v>2076</v>
      </c>
      <c r="AT657" s="30" t="s">
        <v>2076</v>
      </c>
      <c r="AU657" s="30">
        <f>COUNTIF(Offers!$B$14:$B$2024,A657)</f>
        <v>1</v>
      </c>
      <c r="AV657" s="31">
        <f>_xlfn.MINIFS(Offers!$Q$14:$Q$2024,Offers!$B$14:$B$2024,A657)</f>
        <v>758.99</v>
      </c>
      <c r="AW657" s="30">
        <f>COUNTIFS(Offers!$B$14:$B$2024,A657,Offers!$L$14:$L$2024,"&lt;&gt;New")</f>
        <v>0</v>
      </c>
    </row>
    <row r="658" spans="1:49" ht="15.75" customHeight="1" x14ac:dyDescent="0.35">
      <c r="A658" s="60" t="s">
        <v>5649</v>
      </c>
      <c r="B658" s="60" t="s">
        <v>889</v>
      </c>
      <c r="C658" s="60" t="s">
        <v>8</v>
      </c>
      <c r="D658" s="60" t="s">
        <v>4790</v>
      </c>
      <c r="E658" s="61" t="s">
        <v>897</v>
      </c>
      <c r="F658" s="62">
        <v>862.99</v>
      </c>
      <c r="G658" s="60" t="s">
        <v>5650</v>
      </c>
      <c r="H658" s="60" t="s">
        <v>53</v>
      </c>
      <c r="I658" s="60" t="s">
        <v>4825</v>
      </c>
      <c r="J658" s="60" t="s">
        <v>4878</v>
      </c>
      <c r="K658" s="60" t="s">
        <v>4879</v>
      </c>
      <c r="L658" s="60" t="s">
        <v>5038</v>
      </c>
      <c r="M658" s="60" t="s">
        <v>3532</v>
      </c>
      <c r="N658" s="60" t="s">
        <v>4867</v>
      </c>
      <c r="O658" s="60" t="s">
        <v>4798</v>
      </c>
      <c r="P658" s="60">
        <v>11</v>
      </c>
      <c r="Q658" s="63">
        <v>527</v>
      </c>
      <c r="R658" s="60" t="s">
        <v>5651</v>
      </c>
      <c r="S658" s="60" t="s">
        <v>4843</v>
      </c>
      <c r="T658" t="s">
        <v>2080</v>
      </c>
      <c r="U658">
        <v>15</v>
      </c>
      <c r="V658" s="49">
        <v>898.99</v>
      </c>
      <c r="W658" t="s">
        <v>2176</v>
      </c>
      <c r="X658">
        <v>12</v>
      </c>
      <c r="Y658">
        <v>256</v>
      </c>
      <c r="Z658">
        <v>12.4</v>
      </c>
      <c r="AA658" t="s">
        <v>3431</v>
      </c>
      <c r="AB658" s="30" t="s">
        <v>5652</v>
      </c>
      <c r="AC658" s="30" t="s">
        <v>5653</v>
      </c>
      <c r="AD658" s="30" t="s">
        <v>4872</v>
      </c>
      <c r="AE658" s="30" t="s">
        <v>2085</v>
      </c>
      <c r="AF658" s="51" t="s">
        <v>2025</v>
      </c>
      <c r="AG658" s="30" t="s">
        <v>3435</v>
      </c>
      <c r="AH658" s="31">
        <v>898.99</v>
      </c>
      <c r="AI658" s="30" t="s">
        <v>2087</v>
      </c>
      <c r="AJ658" s="30" t="s">
        <v>2076</v>
      </c>
      <c r="AK658" s="30" t="s">
        <v>2076</v>
      </c>
      <c r="AL658" s="30" t="s">
        <v>2076</v>
      </c>
      <c r="AM658" s="30" t="s">
        <v>2076</v>
      </c>
      <c r="AN658" s="30" t="s">
        <v>2092</v>
      </c>
      <c r="AO658" s="30">
        <v>120</v>
      </c>
      <c r="AP658" s="30" t="s">
        <v>4873</v>
      </c>
      <c r="AQ658" s="30" t="s">
        <v>4874</v>
      </c>
      <c r="AR658" s="30" t="s">
        <v>4805</v>
      </c>
      <c r="AS658" s="30" t="s">
        <v>2076</v>
      </c>
      <c r="AT658" s="30" t="s">
        <v>2076</v>
      </c>
      <c r="AU658" s="30">
        <f>COUNTIF(Offers!$B$14:$B$2024,A658)</f>
        <v>1</v>
      </c>
      <c r="AV658" s="31">
        <f>_xlfn.MINIFS(Offers!$Q$14:$Q$2024,Offers!$B$14:$B$2024,A658)</f>
        <v>862.99</v>
      </c>
      <c r="AW658" s="30">
        <f>COUNTIFS(Offers!$B$14:$B$2024,A658,Offers!$L$14:$L$2024,"&lt;&gt;New")</f>
        <v>0</v>
      </c>
    </row>
    <row r="659" spans="1:49" ht="15.75" customHeight="1" x14ac:dyDescent="0.35">
      <c r="A659" s="60" t="s">
        <v>5654</v>
      </c>
      <c r="B659" s="60" t="s">
        <v>889</v>
      </c>
      <c r="C659" s="60" t="s">
        <v>8</v>
      </c>
      <c r="D659" s="60" t="s">
        <v>4807</v>
      </c>
      <c r="E659" s="61" t="s">
        <v>898</v>
      </c>
      <c r="F659" s="62">
        <v>1010.99</v>
      </c>
      <c r="G659" s="60" t="s">
        <v>5655</v>
      </c>
      <c r="H659" s="60" t="s">
        <v>53</v>
      </c>
      <c r="I659" s="60" t="s">
        <v>4889</v>
      </c>
      <c r="J659" s="60" t="s">
        <v>4890</v>
      </c>
      <c r="K659" s="60" t="s">
        <v>4891</v>
      </c>
      <c r="L659" s="60" t="s">
        <v>4892</v>
      </c>
      <c r="M659" s="60" t="s">
        <v>4893</v>
      </c>
      <c r="N659" s="60" t="s">
        <v>4880</v>
      </c>
      <c r="O659" s="60" t="s">
        <v>4798</v>
      </c>
      <c r="P659" s="60">
        <v>20</v>
      </c>
      <c r="Q659" s="63">
        <v>190</v>
      </c>
      <c r="R659" s="60" t="s">
        <v>5656</v>
      </c>
      <c r="S659" s="60" t="s">
        <v>4895</v>
      </c>
      <c r="T659" t="s">
        <v>2080</v>
      </c>
      <c r="U659">
        <v>15</v>
      </c>
      <c r="V659" s="49">
        <v>1134.99</v>
      </c>
      <c r="W659" t="s">
        <v>2539</v>
      </c>
      <c r="X659">
        <v>12</v>
      </c>
      <c r="Y659">
        <v>256</v>
      </c>
      <c r="Z659">
        <v>6.7</v>
      </c>
      <c r="AA659" t="s">
        <v>3431</v>
      </c>
      <c r="AB659" s="30" t="s">
        <v>5657</v>
      </c>
      <c r="AC659" s="30" t="s">
        <v>5658</v>
      </c>
      <c r="AD659" s="30" t="s">
        <v>5505</v>
      </c>
      <c r="AE659" s="30" t="s">
        <v>2105</v>
      </c>
      <c r="AF659" s="53" t="s">
        <v>2026</v>
      </c>
      <c r="AG659" s="30" t="s">
        <v>3435</v>
      </c>
      <c r="AH659" s="31">
        <v>1134.99</v>
      </c>
      <c r="AI659" s="30" t="s">
        <v>2087</v>
      </c>
      <c r="AJ659" s="30" t="s">
        <v>2076</v>
      </c>
      <c r="AK659" s="30" t="s">
        <v>2076</v>
      </c>
      <c r="AL659" s="30" t="s">
        <v>2076</v>
      </c>
      <c r="AM659" s="30" t="s">
        <v>2076</v>
      </c>
      <c r="AN659" s="30" t="s">
        <v>4898</v>
      </c>
      <c r="AO659" s="30">
        <v>60</v>
      </c>
      <c r="AP659" s="30" t="s">
        <v>4885</v>
      </c>
      <c r="AQ659" s="30" t="s">
        <v>4899</v>
      </c>
      <c r="AR659" s="30" t="s">
        <v>4822</v>
      </c>
      <c r="AS659" s="30" t="s">
        <v>2076</v>
      </c>
      <c r="AT659" s="30" t="s">
        <v>2076</v>
      </c>
      <c r="AU659" s="30">
        <f>COUNTIF(Offers!$B$14:$B$2024,A659)</f>
        <v>1</v>
      </c>
      <c r="AV659" s="31">
        <f>_xlfn.MINIFS(Offers!$Q$14:$Q$2024,Offers!$B$14:$B$2024,A659)</f>
        <v>1010.99</v>
      </c>
      <c r="AW659" s="30">
        <f>COUNTIFS(Offers!$B$14:$B$2024,A659,Offers!$L$14:$L$2024,"&lt;&gt;New")</f>
        <v>0</v>
      </c>
    </row>
    <row r="660" spans="1:49" ht="15.75" customHeight="1" x14ac:dyDescent="0.35">
      <c r="A660" s="60" t="s">
        <v>5659</v>
      </c>
      <c r="B660" s="60" t="s">
        <v>889</v>
      </c>
      <c r="C660" s="60" t="s">
        <v>8</v>
      </c>
      <c r="D660" s="60" t="s">
        <v>4790</v>
      </c>
      <c r="E660" s="61" t="s">
        <v>899</v>
      </c>
      <c r="F660" s="62">
        <v>1091.99</v>
      </c>
      <c r="G660" s="60" t="s">
        <v>5660</v>
      </c>
      <c r="H660" s="60" t="s">
        <v>53</v>
      </c>
      <c r="I660" s="60" t="s">
        <v>5017</v>
      </c>
      <c r="J660" s="60" t="s">
        <v>4890</v>
      </c>
      <c r="K660" s="60" t="s">
        <v>4891</v>
      </c>
      <c r="L660" s="60" t="s">
        <v>3490</v>
      </c>
      <c r="M660" s="60" t="s">
        <v>5153</v>
      </c>
      <c r="N660" s="60" t="s">
        <v>4918</v>
      </c>
      <c r="O660" s="60" t="s">
        <v>4798</v>
      </c>
      <c r="P660" s="60">
        <v>11</v>
      </c>
      <c r="Q660" s="63">
        <v>643</v>
      </c>
      <c r="R660" s="60" t="s">
        <v>5661</v>
      </c>
      <c r="S660" s="60" t="s">
        <v>4920</v>
      </c>
      <c r="T660" t="s">
        <v>2080</v>
      </c>
      <c r="U660">
        <v>15</v>
      </c>
      <c r="V660" s="49">
        <v>1128.99</v>
      </c>
      <c r="W660" t="s">
        <v>2356</v>
      </c>
      <c r="X660">
        <v>12</v>
      </c>
      <c r="Y660">
        <v>256</v>
      </c>
      <c r="Z660">
        <v>13</v>
      </c>
      <c r="AA660" t="s">
        <v>3431</v>
      </c>
      <c r="AB660" s="30" t="s">
        <v>5662</v>
      </c>
      <c r="AC660" s="30" t="s">
        <v>5663</v>
      </c>
      <c r="AD660" s="30" t="s">
        <v>4872</v>
      </c>
      <c r="AE660" s="30" t="s">
        <v>2105</v>
      </c>
      <c r="AF660" s="53" t="s">
        <v>2026</v>
      </c>
      <c r="AG660" s="30" t="s">
        <v>3435</v>
      </c>
      <c r="AH660" s="31">
        <v>1167.99</v>
      </c>
      <c r="AI660" s="30" t="s">
        <v>2087</v>
      </c>
      <c r="AJ660" s="30" t="s">
        <v>2076</v>
      </c>
      <c r="AK660" s="30" t="s">
        <v>2076</v>
      </c>
      <c r="AL660" s="30" t="s">
        <v>2076</v>
      </c>
      <c r="AM660" s="30" t="s">
        <v>2076</v>
      </c>
      <c r="AN660" s="30" t="s">
        <v>2092</v>
      </c>
      <c r="AO660" s="30">
        <v>120</v>
      </c>
      <c r="AP660" s="30" t="s">
        <v>4979</v>
      </c>
      <c r="AQ660" s="30" t="s">
        <v>4862</v>
      </c>
      <c r="AR660" s="30" t="s">
        <v>4805</v>
      </c>
      <c r="AS660" s="30" t="s">
        <v>2076</v>
      </c>
      <c r="AT660" s="30" t="s">
        <v>2076</v>
      </c>
      <c r="AU660" s="30">
        <f>COUNTIF(Offers!$B$14:$B$2024,A660)</f>
        <v>1</v>
      </c>
      <c r="AV660" s="31">
        <f>_xlfn.MINIFS(Offers!$Q$14:$Q$2024,Offers!$B$14:$B$2024,A660)</f>
        <v>1091.99</v>
      </c>
      <c r="AW660" s="30">
        <f>COUNTIFS(Offers!$B$14:$B$2024,A660,Offers!$L$14:$L$2024,"&lt;&gt;New")</f>
        <v>0</v>
      </c>
    </row>
    <row r="661" spans="1:49" ht="15.75" customHeight="1" x14ac:dyDescent="0.35">
      <c r="A661" s="60" t="s">
        <v>5664</v>
      </c>
      <c r="B661" s="60" t="s">
        <v>889</v>
      </c>
      <c r="C661" s="60" t="s">
        <v>8</v>
      </c>
      <c r="D661" s="60" t="s">
        <v>4807</v>
      </c>
      <c r="E661" s="61" t="s">
        <v>900</v>
      </c>
      <c r="F661" s="62">
        <v>1168.99</v>
      </c>
      <c r="G661" s="60" t="s">
        <v>5665</v>
      </c>
      <c r="H661" s="60" t="s">
        <v>1345</v>
      </c>
      <c r="I661" s="60" t="s">
        <v>4877</v>
      </c>
      <c r="J661" s="60" t="s">
        <v>4890</v>
      </c>
      <c r="K661" s="60" t="s">
        <v>4891</v>
      </c>
      <c r="L661" s="60" t="s">
        <v>4904</v>
      </c>
      <c r="M661" s="60" t="s">
        <v>4905</v>
      </c>
      <c r="N661" s="60" t="s">
        <v>4880</v>
      </c>
      <c r="O661" s="60" t="s">
        <v>4798</v>
      </c>
      <c r="P661" s="60">
        <v>26</v>
      </c>
      <c r="Q661" s="63">
        <v>177</v>
      </c>
      <c r="R661" s="60" t="s">
        <v>5666</v>
      </c>
      <c r="S661" s="60" t="s">
        <v>4882</v>
      </c>
      <c r="T661" t="s">
        <v>2080</v>
      </c>
      <c r="U661">
        <v>15</v>
      </c>
      <c r="V661" s="49">
        <v>1253.99</v>
      </c>
      <c r="W661" t="s">
        <v>2246</v>
      </c>
      <c r="X661">
        <v>12</v>
      </c>
      <c r="Y661">
        <v>512</v>
      </c>
      <c r="Z661">
        <v>6.3</v>
      </c>
      <c r="AA661" t="s">
        <v>3431</v>
      </c>
      <c r="AB661" s="30" t="s">
        <v>5667</v>
      </c>
      <c r="AC661" s="30" t="s">
        <v>5668</v>
      </c>
      <c r="AD661" s="30" t="s">
        <v>5669</v>
      </c>
      <c r="AE661" s="30" t="s">
        <v>2085</v>
      </c>
      <c r="AF661" s="54" t="s">
        <v>2027</v>
      </c>
      <c r="AG661" s="30" t="s">
        <v>3435</v>
      </c>
      <c r="AH661" s="31">
        <v>1309.99</v>
      </c>
      <c r="AI661" s="30" t="s">
        <v>2087</v>
      </c>
      <c r="AJ661" s="30" t="s">
        <v>2076</v>
      </c>
      <c r="AK661" s="30" t="s">
        <v>2076</v>
      </c>
      <c r="AL661" s="30" t="s">
        <v>2076</v>
      </c>
      <c r="AM661" s="30" t="s">
        <v>2076</v>
      </c>
      <c r="AN661" s="30" t="s">
        <v>4860</v>
      </c>
      <c r="AO661" s="30">
        <v>120</v>
      </c>
      <c r="AP661" s="30" t="s">
        <v>4911</v>
      </c>
      <c r="AQ661" s="30" t="s">
        <v>4912</v>
      </c>
      <c r="AR661" s="30" t="s">
        <v>4913</v>
      </c>
      <c r="AS661" s="30" t="s">
        <v>2076</v>
      </c>
      <c r="AT661" s="30" t="s">
        <v>2076</v>
      </c>
      <c r="AU661" s="30">
        <f>COUNTIF(Offers!$B$14:$B$2024,A661)</f>
        <v>1</v>
      </c>
      <c r="AV661" s="31">
        <f>_xlfn.MINIFS(Offers!$Q$14:$Q$2024,Offers!$B$14:$B$2024,A661)</f>
        <v>1168.99</v>
      </c>
      <c r="AW661" s="30">
        <f>COUNTIFS(Offers!$B$14:$B$2024,A661,Offers!$L$14:$L$2024,"&lt;&gt;New")</f>
        <v>0</v>
      </c>
    </row>
    <row r="662" spans="1:49" ht="15.75" customHeight="1" x14ac:dyDescent="0.35">
      <c r="A662" s="60" t="s">
        <v>5670</v>
      </c>
      <c r="B662" s="60" t="s">
        <v>889</v>
      </c>
      <c r="C662" s="60" t="s">
        <v>8</v>
      </c>
      <c r="D662" s="60" t="s">
        <v>4807</v>
      </c>
      <c r="E662" s="61" t="s">
        <v>901</v>
      </c>
      <c r="F662" s="62">
        <v>1479.99</v>
      </c>
      <c r="G662" s="60" t="s">
        <v>5671</v>
      </c>
      <c r="H662" s="60" t="s">
        <v>1345</v>
      </c>
      <c r="I662" s="60" t="s">
        <v>4877</v>
      </c>
      <c r="J662" s="60" t="s">
        <v>4902</v>
      </c>
      <c r="K662" s="60" t="s">
        <v>4903</v>
      </c>
      <c r="L662" s="60" t="s">
        <v>4904</v>
      </c>
      <c r="M662" s="60" t="s">
        <v>4905</v>
      </c>
      <c r="N662" s="60" t="s">
        <v>4880</v>
      </c>
      <c r="O662" s="60" t="s">
        <v>4798</v>
      </c>
      <c r="P662" s="60">
        <v>31</v>
      </c>
      <c r="Q662" s="63">
        <v>221</v>
      </c>
      <c r="R662" s="60" t="s">
        <v>5672</v>
      </c>
      <c r="S662" s="60" t="s">
        <v>4907</v>
      </c>
      <c r="T662" t="s">
        <v>2080</v>
      </c>
      <c r="U662">
        <v>15</v>
      </c>
      <c r="V662" s="49">
        <v>1579.99</v>
      </c>
      <c r="W662" t="s">
        <v>2409</v>
      </c>
      <c r="X662">
        <v>12</v>
      </c>
      <c r="Y662">
        <v>512</v>
      </c>
      <c r="Z662">
        <v>6.9</v>
      </c>
      <c r="AA662" t="s">
        <v>3431</v>
      </c>
      <c r="AB662" s="30" t="s">
        <v>5673</v>
      </c>
      <c r="AC662" s="30" t="s">
        <v>5674</v>
      </c>
      <c r="AD662" s="30" t="s">
        <v>5042</v>
      </c>
      <c r="AE662" s="30" t="s">
        <v>2105</v>
      </c>
      <c r="AF662" s="54" t="s">
        <v>2027</v>
      </c>
      <c r="AG662" s="30" t="s">
        <v>3435</v>
      </c>
      <c r="AH662" s="31">
        <v>1608.99</v>
      </c>
      <c r="AI662" s="30" t="s">
        <v>2087</v>
      </c>
      <c r="AJ662" s="30" t="s">
        <v>2076</v>
      </c>
      <c r="AK662" s="30" t="s">
        <v>2076</v>
      </c>
      <c r="AL662" s="30" t="s">
        <v>2076</v>
      </c>
      <c r="AM662" s="30" t="s">
        <v>2076</v>
      </c>
      <c r="AN662" s="30" t="s">
        <v>4860</v>
      </c>
      <c r="AO662" s="30">
        <v>120</v>
      </c>
      <c r="AP662" s="30" t="s">
        <v>4911</v>
      </c>
      <c r="AQ662" s="30" t="s">
        <v>4912</v>
      </c>
      <c r="AR662" s="30" t="s">
        <v>4913</v>
      </c>
      <c r="AS662" s="30" t="s">
        <v>2076</v>
      </c>
      <c r="AT662" s="30" t="s">
        <v>2076</v>
      </c>
      <c r="AU662" s="30">
        <f>COUNTIF(Offers!$B$14:$B$2024,A662)</f>
        <v>1</v>
      </c>
      <c r="AV662" s="31">
        <f>_xlfn.MINIFS(Offers!$Q$14:$Q$2024,Offers!$B$14:$B$2024,A662)</f>
        <v>1479.99</v>
      </c>
      <c r="AW662" s="30">
        <f>COUNTIFS(Offers!$B$14:$B$2024,A662,Offers!$L$14:$L$2024,"&lt;&gt;New")</f>
        <v>0</v>
      </c>
    </row>
    <row r="663" spans="1:49" ht="15.75" customHeight="1" x14ac:dyDescent="0.35">
      <c r="A663" s="60" t="s">
        <v>5675</v>
      </c>
      <c r="B663" s="60" t="s">
        <v>902</v>
      </c>
      <c r="C663" s="60" t="s">
        <v>8</v>
      </c>
      <c r="D663" s="60" t="s">
        <v>4807</v>
      </c>
      <c r="E663" s="61" t="s">
        <v>904</v>
      </c>
      <c r="F663" s="62">
        <v>242.99</v>
      </c>
      <c r="G663" s="60" t="s">
        <v>5676</v>
      </c>
      <c r="H663" s="60" t="s">
        <v>53</v>
      </c>
      <c r="I663" s="60" t="s">
        <v>4809</v>
      </c>
      <c r="J663" s="60" t="s">
        <v>4938</v>
      </c>
      <c r="K663" s="60" t="s">
        <v>4939</v>
      </c>
      <c r="L663" s="60" t="s">
        <v>4810</v>
      </c>
      <c r="M663" s="60" t="s">
        <v>4811</v>
      </c>
      <c r="N663" s="60" t="s">
        <v>4812</v>
      </c>
      <c r="O663" s="60" t="s">
        <v>4813</v>
      </c>
      <c r="P663" s="60">
        <v>29</v>
      </c>
      <c r="Q663" s="63">
        <v>192</v>
      </c>
      <c r="R663" s="60" t="s">
        <v>5677</v>
      </c>
      <c r="S663" s="60" t="s">
        <v>4815</v>
      </c>
      <c r="T663" t="s">
        <v>2080</v>
      </c>
      <c r="U663">
        <v>15</v>
      </c>
      <c r="V663" s="49">
        <v>265.99</v>
      </c>
      <c r="W663" t="s">
        <v>2327</v>
      </c>
      <c r="X663">
        <v>4</v>
      </c>
      <c r="Y663">
        <v>64</v>
      </c>
      <c r="Z663">
        <v>6.6</v>
      </c>
      <c r="AA663" t="s">
        <v>3431</v>
      </c>
      <c r="AB663" s="30" t="s">
        <v>5678</v>
      </c>
      <c r="AC663" s="30" t="s">
        <v>5679</v>
      </c>
      <c r="AD663" s="30" t="s">
        <v>4398</v>
      </c>
      <c r="AE663" s="30" t="s">
        <v>2105</v>
      </c>
      <c r="AF663" s="50" t="s">
        <v>2022</v>
      </c>
      <c r="AG663" s="30" t="s">
        <v>3435</v>
      </c>
      <c r="AH663" s="31">
        <v>265.99</v>
      </c>
      <c r="AI663" s="30" t="s">
        <v>2087</v>
      </c>
      <c r="AJ663" s="30" t="s">
        <v>2076</v>
      </c>
      <c r="AK663" s="30" t="s">
        <v>2076</v>
      </c>
      <c r="AL663" s="30" t="s">
        <v>2076</v>
      </c>
      <c r="AM663" s="30" t="s">
        <v>2076</v>
      </c>
      <c r="AN663" s="30" t="s">
        <v>4819</v>
      </c>
      <c r="AO663" s="30">
        <v>90</v>
      </c>
      <c r="AP663" s="30" t="s">
        <v>4944</v>
      </c>
      <c r="AQ663" s="30" t="s">
        <v>4804</v>
      </c>
      <c r="AR663" s="30" t="s">
        <v>4945</v>
      </c>
      <c r="AS663" s="30" t="s">
        <v>2076</v>
      </c>
      <c r="AT663" s="30" t="s">
        <v>2076</v>
      </c>
      <c r="AU663" s="30">
        <f>COUNTIF(Offers!$B$14:$B$2024,A663)</f>
        <v>1</v>
      </c>
      <c r="AV663" s="31">
        <f>_xlfn.MINIFS(Offers!$Q$14:$Q$2024,Offers!$B$14:$B$2024,A663)</f>
        <v>242.99</v>
      </c>
      <c r="AW663" s="30">
        <f>COUNTIFS(Offers!$B$14:$B$2024,A663,Offers!$L$14:$L$2024,"&lt;&gt;New")</f>
        <v>0</v>
      </c>
    </row>
    <row r="664" spans="1:49" ht="15.75" customHeight="1" x14ac:dyDescent="0.35">
      <c r="A664" s="60" t="s">
        <v>5680</v>
      </c>
      <c r="B664" s="60" t="s">
        <v>902</v>
      </c>
      <c r="C664" s="60" t="s">
        <v>8</v>
      </c>
      <c r="D664" s="60" t="s">
        <v>4790</v>
      </c>
      <c r="E664" s="61" t="s">
        <v>905</v>
      </c>
      <c r="F664" s="62">
        <v>308.99</v>
      </c>
      <c r="G664" s="60" t="s">
        <v>5681</v>
      </c>
      <c r="H664" s="60" t="s">
        <v>53</v>
      </c>
      <c r="I664" s="60" t="s">
        <v>4792</v>
      </c>
      <c r="J664" s="60" t="s">
        <v>4826</v>
      </c>
      <c r="K664" s="60" t="s">
        <v>4827</v>
      </c>
      <c r="L664" s="60" t="s">
        <v>4828</v>
      </c>
      <c r="M664" s="60" t="s">
        <v>4829</v>
      </c>
      <c r="N664" s="60" t="s">
        <v>4797</v>
      </c>
      <c r="O664" s="60" t="s">
        <v>4830</v>
      </c>
      <c r="P664" s="60">
        <v>300</v>
      </c>
      <c r="Q664" s="63">
        <v>402</v>
      </c>
      <c r="R664" s="60" t="s">
        <v>5682</v>
      </c>
      <c r="S664" s="60" t="s">
        <v>4832</v>
      </c>
      <c r="T664" t="s">
        <v>2100</v>
      </c>
      <c r="U664">
        <v>15</v>
      </c>
      <c r="V664" s="49">
        <v>322.99</v>
      </c>
      <c r="W664" t="s">
        <v>2609</v>
      </c>
      <c r="X664">
        <v>4</v>
      </c>
      <c r="Y664">
        <v>64</v>
      </c>
      <c r="Z664">
        <v>10.3</v>
      </c>
      <c r="AA664" t="s">
        <v>3431</v>
      </c>
      <c r="AB664" s="30" t="s">
        <v>5683</v>
      </c>
      <c r="AC664" s="30" t="s">
        <v>5684</v>
      </c>
      <c r="AD664" s="30" t="s">
        <v>4957</v>
      </c>
      <c r="AE664" s="30" t="s">
        <v>2105</v>
      </c>
      <c r="AF664" s="55" t="s">
        <v>2023</v>
      </c>
      <c r="AG664" s="30" t="s">
        <v>2086</v>
      </c>
      <c r="AH664" s="31">
        <v>328.99</v>
      </c>
      <c r="AI664" s="30" t="s">
        <v>2087</v>
      </c>
      <c r="AJ664" s="30" t="s">
        <v>2076</v>
      </c>
      <c r="AK664" s="30" t="s">
        <v>2076</v>
      </c>
      <c r="AL664" s="30" t="s">
        <v>2076</v>
      </c>
      <c r="AM664" s="30" t="s">
        <v>2076</v>
      </c>
      <c r="AN664" s="30" t="s">
        <v>2092</v>
      </c>
      <c r="AO664" s="30" t="s">
        <v>2076</v>
      </c>
      <c r="AP664" s="30" t="s">
        <v>2088</v>
      </c>
      <c r="AQ664" s="30" t="s">
        <v>4835</v>
      </c>
      <c r="AR664" s="30" t="s">
        <v>4805</v>
      </c>
      <c r="AS664" s="30" t="s">
        <v>2076</v>
      </c>
      <c r="AT664" s="30" t="s">
        <v>2076</v>
      </c>
      <c r="AU664" s="30">
        <f>COUNTIF(Offers!$B$14:$B$2024,A664)</f>
        <v>1</v>
      </c>
      <c r="AV664" s="31">
        <f>_xlfn.MINIFS(Offers!$Q$14:$Q$2024,Offers!$B$14:$B$2024,A664)</f>
        <v>308.99</v>
      </c>
      <c r="AW664" s="30">
        <f>COUNTIFS(Offers!$B$14:$B$2024,A664,Offers!$L$14:$L$2024,"&lt;&gt;New")</f>
        <v>0</v>
      </c>
    </row>
    <row r="665" spans="1:49" ht="15.75" customHeight="1" x14ac:dyDescent="0.35">
      <c r="A665" s="60" t="s">
        <v>5685</v>
      </c>
      <c r="B665" s="60" t="s">
        <v>902</v>
      </c>
      <c r="C665" s="60" t="s">
        <v>8</v>
      </c>
      <c r="D665" s="60" t="s">
        <v>4807</v>
      </c>
      <c r="E665" s="61" t="s">
        <v>906</v>
      </c>
      <c r="F665" s="62">
        <v>489.99</v>
      </c>
      <c r="G665" s="60" t="s">
        <v>5686</v>
      </c>
      <c r="H665" s="60" t="s">
        <v>1345</v>
      </c>
      <c r="I665" s="60" t="s">
        <v>4960</v>
      </c>
      <c r="J665" s="60" t="s">
        <v>5072</v>
      </c>
      <c r="K665" s="60" t="s">
        <v>5073</v>
      </c>
      <c r="L665" s="60" t="s">
        <v>4961</v>
      </c>
      <c r="M665" s="60" t="s">
        <v>4811</v>
      </c>
      <c r="N665" s="60" t="s">
        <v>4812</v>
      </c>
      <c r="O665" s="60" t="s">
        <v>4798</v>
      </c>
      <c r="P665" s="60">
        <v>43</v>
      </c>
      <c r="Q665" s="63">
        <v>294</v>
      </c>
      <c r="R665" s="60" t="s">
        <v>5687</v>
      </c>
      <c r="S665" s="60" t="s">
        <v>4963</v>
      </c>
      <c r="T665" t="s">
        <v>2080</v>
      </c>
      <c r="U665">
        <v>15</v>
      </c>
      <c r="V665" s="49">
        <v>544.99</v>
      </c>
      <c r="W665" t="s">
        <v>2551</v>
      </c>
      <c r="X665">
        <v>8</v>
      </c>
      <c r="Y665">
        <v>256</v>
      </c>
      <c r="Z665">
        <v>6.6</v>
      </c>
      <c r="AA665" t="s">
        <v>3431</v>
      </c>
      <c r="AB665" s="30" t="s">
        <v>5688</v>
      </c>
      <c r="AC665" s="30" t="s">
        <v>5689</v>
      </c>
      <c r="AD665" s="30" t="s">
        <v>4695</v>
      </c>
      <c r="AE665" s="30" t="s">
        <v>2105</v>
      </c>
      <c r="AF665" s="52" t="s">
        <v>2024</v>
      </c>
      <c r="AG665" s="30" t="s">
        <v>3435</v>
      </c>
      <c r="AH665" s="31">
        <v>553.99</v>
      </c>
      <c r="AI665" s="30" t="s">
        <v>2087</v>
      </c>
      <c r="AJ665" s="30" t="s">
        <v>2076</v>
      </c>
      <c r="AK665" s="30" t="s">
        <v>2076</v>
      </c>
      <c r="AL665" s="30" t="s">
        <v>2076</v>
      </c>
      <c r="AM665" s="30" t="s">
        <v>2076</v>
      </c>
      <c r="AN665" s="30" t="s">
        <v>4966</v>
      </c>
      <c r="AO665" s="30">
        <v>120</v>
      </c>
      <c r="AP665" s="30" t="s">
        <v>5068</v>
      </c>
      <c r="AQ665" s="30" t="s">
        <v>5069</v>
      </c>
      <c r="AR665" s="30" t="s">
        <v>4822</v>
      </c>
      <c r="AS665" s="30" t="s">
        <v>2076</v>
      </c>
      <c r="AT665" s="30" t="s">
        <v>2076</v>
      </c>
      <c r="AU665" s="30">
        <f>COUNTIF(Offers!$B$14:$B$2024,A665)</f>
        <v>1</v>
      </c>
      <c r="AV665" s="31">
        <f>_xlfn.MINIFS(Offers!$Q$14:$Q$2024,Offers!$B$14:$B$2024,A665)</f>
        <v>489.99</v>
      </c>
      <c r="AW665" s="30">
        <f>COUNTIFS(Offers!$B$14:$B$2024,A665,Offers!$L$14:$L$2024,"&lt;&gt;New")</f>
        <v>0</v>
      </c>
    </row>
    <row r="666" spans="1:49" ht="15.75" customHeight="1" x14ac:dyDescent="0.35">
      <c r="A666" s="60" t="s">
        <v>5690</v>
      </c>
      <c r="B666" s="60" t="s">
        <v>902</v>
      </c>
      <c r="C666" s="60" t="s">
        <v>8</v>
      </c>
      <c r="D666" s="60" t="s">
        <v>4790</v>
      </c>
      <c r="E666" s="61" t="s">
        <v>907</v>
      </c>
      <c r="F666" s="62">
        <v>529.99</v>
      </c>
      <c r="G666" s="60" t="s">
        <v>5691</v>
      </c>
      <c r="H666" s="60" t="s">
        <v>53</v>
      </c>
      <c r="I666" s="60" t="s">
        <v>5017</v>
      </c>
      <c r="J666" s="60" t="s">
        <v>4838</v>
      </c>
      <c r="K666" s="60" t="s">
        <v>4839</v>
      </c>
      <c r="L666" s="60" t="s">
        <v>4810</v>
      </c>
      <c r="M666" s="60" t="s">
        <v>5018</v>
      </c>
      <c r="N666" s="60" t="s">
        <v>4797</v>
      </c>
      <c r="O666" s="60" t="s">
        <v>4798</v>
      </c>
      <c r="P666" s="60">
        <v>14</v>
      </c>
      <c r="Q666" s="63">
        <v>482</v>
      </c>
      <c r="R666" s="60" t="s">
        <v>5692</v>
      </c>
      <c r="S666" s="60" t="s">
        <v>4869</v>
      </c>
      <c r="T666" t="s">
        <v>2080</v>
      </c>
      <c r="U666">
        <v>15</v>
      </c>
      <c r="V666" s="49">
        <v>552.99</v>
      </c>
      <c r="W666" t="s">
        <v>2387</v>
      </c>
      <c r="X666">
        <v>8</v>
      </c>
      <c r="Y666">
        <v>128</v>
      </c>
      <c r="Z666">
        <v>11</v>
      </c>
      <c r="AA666" t="s">
        <v>3431</v>
      </c>
      <c r="AB666" s="30" t="s">
        <v>5693</v>
      </c>
      <c r="AC666" s="30" t="s">
        <v>5694</v>
      </c>
      <c r="AD666" s="30" t="s">
        <v>3434</v>
      </c>
      <c r="AE666" s="30" t="s">
        <v>2085</v>
      </c>
      <c r="AF666" s="52" t="s">
        <v>2024</v>
      </c>
      <c r="AG666" s="30" t="s">
        <v>3435</v>
      </c>
      <c r="AH666" s="31">
        <v>563.99</v>
      </c>
      <c r="AI666" s="30" t="s">
        <v>2087</v>
      </c>
      <c r="AJ666" s="30" t="s">
        <v>2076</v>
      </c>
      <c r="AK666" s="30" t="s">
        <v>2076</v>
      </c>
      <c r="AL666" s="30" t="s">
        <v>2076</v>
      </c>
      <c r="AM666" s="30" t="s">
        <v>2076</v>
      </c>
      <c r="AN666" s="30" t="s">
        <v>2092</v>
      </c>
      <c r="AO666" s="30">
        <v>90</v>
      </c>
      <c r="AP666" s="30" t="s">
        <v>4846</v>
      </c>
      <c r="AQ666" s="30" t="s">
        <v>4847</v>
      </c>
      <c r="AR666" s="30" t="s">
        <v>4805</v>
      </c>
      <c r="AS666" s="30" t="s">
        <v>2076</v>
      </c>
      <c r="AT666" s="30" t="s">
        <v>2076</v>
      </c>
      <c r="AU666" s="30">
        <f>COUNTIF(Offers!$B$14:$B$2024,A666)</f>
        <v>1</v>
      </c>
      <c r="AV666" s="31">
        <f>_xlfn.MINIFS(Offers!$Q$14:$Q$2024,Offers!$B$14:$B$2024,A666)</f>
        <v>529.99</v>
      </c>
      <c r="AW666" s="30">
        <f>COUNTIFS(Offers!$B$14:$B$2024,A666,Offers!$L$14:$L$2024,"&lt;&gt;New")</f>
        <v>0</v>
      </c>
    </row>
    <row r="667" spans="1:49" ht="15.75" customHeight="1" x14ac:dyDescent="0.35">
      <c r="A667" s="60" t="s">
        <v>5695</v>
      </c>
      <c r="B667" s="60" t="s">
        <v>902</v>
      </c>
      <c r="C667" s="60" t="s">
        <v>8</v>
      </c>
      <c r="D667" s="60" t="s">
        <v>4790</v>
      </c>
      <c r="E667" s="61" t="s">
        <v>908</v>
      </c>
      <c r="F667" s="62">
        <v>882.99</v>
      </c>
      <c r="G667" s="60" t="s">
        <v>5696</v>
      </c>
      <c r="H667" s="60" t="s">
        <v>53</v>
      </c>
      <c r="I667" s="60" t="s">
        <v>4865</v>
      </c>
      <c r="J667" s="60" t="s">
        <v>4878</v>
      </c>
      <c r="K667" s="60" t="s">
        <v>4879</v>
      </c>
      <c r="L667" s="60" t="s">
        <v>3490</v>
      </c>
      <c r="M667" s="60" t="s">
        <v>4866</v>
      </c>
      <c r="N667" s="60" t="s">
        <v>5019</v>
      </c>
      <c r="O667" s="60" t="s">
        <v>4798</v>
      </c>
      <c r="P667" s="60">
        <v>13</v>
      </c>
      <c r="Q667" s="63">
        <v>556</v>
      </c>
      <c r="R667" s="60" t="s">
        <v>5697</v>
      </c>
      <c r="S667" s="60" t="s">
        <v>4975</v>
      </c>
      <c r="T667" t="s">
        <v>2080</v>
      </c>
      <c r="U667">
        <v>15</v>
      </c>
      <c r="V667" s="49">
        <v>926.99</v>
      </c>
      <c r="W667" t="s">
        <v>2409</v>
      </c>
      <c r="X667">
        <v>12</v>
      </c>
      <c r="Y667">
        <v>256</v>
      </c>
      <c r="Z667">
        <v>11</v>
      </c>
      <c r="AA667" t="s">
        <v>3431</v>
      </c>
      <c r="AB667" s="30" t="s">
        <v>5698</v>
      </c>
      <c r="AC667" s="30" t="s">
        <v>5699</v>
      </c>
      <c r="AD667" s="30" t="s">
        <v>4872</v>
      </c>
      <c r="AE667" s="30" t="s">
        <v>2085</v>
      </c>
      <c r="AF667" s="51" t="s">
        <v>2025</v>
      </c>
      <c r="AG667" s="30" t="s">
        <v>3435</v>
      </c>
      <c r="AH667" s="31">
        <v>926.99</v>
      </c>
      <c r="AI667" s="30" t="s">
        <v>2087</v>
      </c>
      <c r="AJ667" s="30" t="s">
        <v>2076</v>
      </c>
      <c r="AK667" s="30" t="s">
        <v>2076</v>
      </c>
      <c r="AL667" s="30" t="s">
        <v>2076</v>
      </c>
      <c r="AM667" s="30" t="s">
        <v>2076</v>
      </c>
      <c r="AN667" s="30" t="s">
        <v>2092</v>
      </c>
      <c r="AO667" s="30">
        <v>120</v>
      </c>
      <c r="AP667" s="30" t="s">
        <v>4873</v>
      </c>
      <c r="AQ667" s="30" t="s">
        <v>4874</v>
      </c>
      <c r="AR667" s="30" t="s">
        <v>4822</v>
      </c>
      <c r="AS667" s="30" t="s">
        <v>2076</v>
      </c>
      <c r="AT667" s="30" t="s">
        <v>2076</v>
      </c>
      <c r="AU667" s="30">
        <f>COUNTIF(Offers!$B$14:$B$2024,A667)</f>
        <v>1</v>
      </c>
      <c r="AV667" s="31">
        <f>_xlfn.MINIFS(Offers!$Q$14:$Q$2024,Offers!$B$14:$B$2024,A667)</f>
        <v>882.99</v>
      </c>
      <c r="AW667" s="30">
        <f>COUNTIFS(Offers!$B$14:$B$2024,A667,Offers!$L$14:$L$2024,"&lt;&gt;New")</f>
        <v>0</v>
      </c>
    </row>
    <row r="668" spans="1:49" ht="15.75" customHeight="1" x14ac:dyDescent="0.35">
      <c r="A668" s="60" t="s">
        <v>5700</v>
      </c>
      <c r="B668" s="60" t="s">
        <v>902</v>
      </c>
      <c r="C668" s="60" t="s">
        <v>8</v>
      </c>
      <c r="D668" s="60" t="s">
        <v>4807</v>
      </c>
      <c r="E668" s="61" t="s">
        <v>909</v>
      </c>
      <c r="F668" s="62">
        <v>1027.99</v>
      </c>
      <c r="G668" s="60" t="s">
        <v>5701</v>
      </c>
      <c r="H668" s="60" t="s">
        <v>53</v>
      </c>
      <c r="I668" s="60" t="s">
        <v>4889</v>
      </c>
      <c r="J668" s="60" t="s">
        <v>4890</v>
      </c>
      <c r="K668" s="60" t="s">
        <v>4891</v>
      </c>
      <c r="L668" s="60" t="s">
        <v>4892</v>
      </c>
      <c r="M668" s="60" t="s">
        <v>4893</v>
      </c>
      <c r="N668" s="60" t="s">
        <v>4880</v>
      </c>
      <c r="O668" s="60" t="s">
        <v>4798</v>
      </c>
      <c r="P668" s="60">
        <v>16</v>
      </c>
      <c r="Q668" s="63">
        <v>196</v>
      </c>
      <c r="R668" s="60" t="s">
        <v>5702</v>
      </c>
      <c r="S668" s="60" t="s">
        <v>4895</v>
      </c>
      <c r="T668" t="s">
        <v>2080</v>
      </c>
      <c r="U668">
        <v>15</v>
      </c>
      <c r="V668" s="49">
        <v>1182.99</v>
      </c>
      <c r="W668" t="s">
        <v>2235</v>
      </c>
      <c r="X668">
        <v>12</v>
      </c>
      <c r="Y668">
        <v>256</v>
      </c>
      <c r="Z668">
        <v>6.7</v>
      </c>
      <c r="AA668" t="s">
        <v>3431</v>
      </c>
      <c r="AB668" s="30" t="s">
        <v>5703</v>
      </c>
      <c r="AC668" s="30" t="s">
        <v>5704</v>
      </c>
      <c r="AD668" s="30" t="s">
        <v>5029</v>
      </c>
      <c r="AE668" s="30" t="s">
        <v>2085</v>
      </c>
      <c r="AF668" s="53" t="s">
        <v>2026</v>
      </c>
      <c r="AG668" s="30" t="s">
        <v>3435</v>
      </c>
      <c r="AH668" s="31">
        <v>1190.99</v>
      </c>
      <c r="AI668" s="30" t="s">
        <v>2087</v>
      </c>
      <c r="AJ668" s="30" t="s">
        <v>2076</v>
      </c>
      <c r="AK668" s="30" t="s">
        <v>2076</v>
      </c>
      <c r="AL668" s="30" t="s">
        <v>2076</v>
      </c>
      <c r="AM668" s="30" t="s">
        <v>2076</v>
      </c>
      <c r="AN668" s="30" t="s">
        <v>4898</v>
      </c>
      <c r="AO668" s="30">
        <v>60</v>
      </c>
      <c r="AP668" s="30" t="s">
        <v>4885</v>
      </c>
      <c r="AQ668" s="30" t="s">
        <v>4899</v>
      </c>
      <c r="AR668" s="30" t="s">
        <v>4822</v>
      </c>
      <c r="AS668" s="30" t="s">
        <v>2076</v>
      </c>
      <c r="AT668" s="30" t="s">
        <v>2076</v>
      </c>
      <c r="AU668" s="30">
        <f>COUNTIF(Offers!$B$14:$B$2024,A668)</f>
        <v>1</v>
      </c>
      <c r="AV668" s="31">
        <f>_xlfn.MINIFS(Offers!$Q$14:$Q$2024,Offers!$B$14:$B$2024,A668)</f>
        <v>1027.99</v>
      </c>
      <c r="AW668" s="30">
        <f>COUNTIFS(Offers!$B$14:$B$2024,A668,Offers!$L$14:$L$2024,"&lt;&gt;New")</f>
        <v>0</v>
      </c>
    </row>
    <row r="669" spans="1:49" ht="15.75" customHeight="1" x14ac:dyDescent="0.35">
      <c r="A669" s="60" t="s">
        <v>5705</v>
      </c>
      <c r="B669" s="60" t="s">
        <v>902</v>
      </c>
      <c r="C669" s="60" t="s">
        <v>8</v>
      </c>
      <c r="D669" s="60" t="s">
        <v>4790</v>
      </c>
      <c r="E669" s="61" t="s">
        <v>910</v>
      </c>
      <c r="F669" s="62">
        <v>1134.99</v>
      </c>
      <c r="G669" s="60" t="s">
        <v>5706</v>
      </c>
      <c r="H669" s="60" t="s">
        <v>53</v>
      </c>
      <c r="I669" s="60" t="s">
        <v>5017</v>
      </c>
      <c r="J669" s="60" t="s">
        <v>4890</v>
      </c>
      <c r="K669" s="60" t="s">
        <v>4891</v>
      </c>
      <c r="L669" s="60" t="s">
        <v>3490</v>
      </c>
      <c r="M669" s="60" t="s">
        <v>5153</v>
      </c>
      <c r="N669" s="60" t="s">
        <v>4918</v>
      </c>
      <c r="O669" s="60" t="s">
        <v>4798</v>
      </c>
      <c r="P669" s="60">
        <v>13</v>
      </c>
      <c r="Q669" s="63">
        <v>638</v>
      </c>
      <c r="R669" s="60" t="s">
        <v>5707</v>
      </c>
      <c r="S669" s="60" t="s">
        <v>4920</v>
      </c>
      <c r="T669" t="s">
        <v>2080</v>
      </c>
      <c r="U669">
        <v>15</v>
      </c>
      <c r="V669" s="49">
        <v>1214.99</v>
      </c>
      <c r="W669" t="s">
        <v>2465</v>
      </c>
      <c r="X669">
        <v>12</v>
      </c>
      <c r="Y669">
        <v>256</v>
      </c>
      <c r="Z669">
        <v>13</v>
      </c>
      <c r="AA669" t="s">
        <v>3431</v>
      </c>
      <c r="AB669" s="30" t="s">
        <v>5708</v>
      </c>
      <c r="AC669" s="30" t="s">
        <v>5709</v>
      </c>
      <c r="AD669" s="30" t="s">
        <v>5157</v>
      </c>
      <c r="AE669" s="30" t="s">
        <v>2085</v>
      </c>
      <c r="AF669" s="53" t="s">
        <v>2026</v>
      </c>
      <c r="AG669" s="30" t="s">
        <v>3435</v>
      </c>
      <c r="AH669" s="31">
        <v>1245.99</v>
      </c>
      <c r="AI669" s="30" t="s">
        <v>2087</v>
      </c>
      <c r="AJ669" s="30" t="s">
        <v>2076</v>
      </c>
      <c r="AK669" s="30" t="s">
        <v>2076</v>
      </c>
      <c r="AL669" s="30" t="s">
        <v>2076</v>
      </c>
      <c r="AM669" s="30" t="s">
        <v>2076</v>
      </c>
      <c r="AN669" s="30" t="s">
        <v>2092</v>
      </c>
      <c r="AO669" s="30">
        <v>120</v>
      </c>
      <c r="AP669" s="30" t="s">
        <v>4979</v>
      </c>
      <c r="AQ669" s="30" t="s">
        <v>4862</v>
      </c>
      <c r="AR669" s="30" t="s">
        <v>4805</v>
      </c>
      <c r="AS669" s="30" t="s">
        <v>2076</v>
      </c>
      <c r="AT669" s="30" t="s">
        <v>2076</v>
      </c>
      <c r="AU669" s="30">
        <f>COUNTIF(Offers!$B$14:$B$2024,A669)</f>
        <v>1</v>
      </c>
      <c r="AV669" s="31">
        <f>_xlfn.MINIFS(Offers!$Q$14:$Q$2024,Offers!$B$14:$B$2024,A669)</f>
        <v>1134.99</v>
      </c>
      <c r="AW669" s="30">
        <f>COUNTIFS(Offers!$B$14:$B$2024,A669,Offers!$L$14:$L$2024,"&lt;&gt;New")</f>
        <v>0</v>
      </c>
    </row>
    <row r="670" spans="1:49" ht="15.75" customHeight="1" x14ac:dyDescent="0.35">
      <c r="A670" s="60" t="s">
        <v>5710</v>
      </c>
      <c r="B670" s="60" t="s">
        <v>902</v>
      </c>
      <c r="C670" s="60" t="s">
        <v>8</v>
      </c>
      <c r="D670" s="60" t="s">
        <v>4790</v>
      </c>
      <c r="E670" s="61" t="s">
        <v>911</v>
      </c>
      <c r="F670" s="62">
        <v>1172.99</v>
      </c>
      <c r="G670" s="60" t="s">
        <v>5711</v>
      </c>
      <c r="H670" s="60" t="s">
        <v>1345</v>
      </c>
      <c r="I670" s="60" t="s">
        <v>4825</v>
      </c>
      <c r="J670" s="60" t="s">
        <v>4890</v>
      </c>
      <c r="K670" s="60" t="s">
        <v>4891</v>
      </c>
      <c r="L670" s="60" t="s">
        <v>5038</v>
      </c>
      <c r="M670" s="60" t="s">
        <v>3532</v>
      </c>
      <c r="N670" s="60" t="s">
        <v>4918</v>
      </c>
      <c r="O670" s="60" t="s">
        <v>4798</v>
      </c>
      <c r="P670" s="60">
        <v>9</v>
      </c>
      <c r="Q670" s="63">
        <v>559</v>
      </c>
      <c r="R670" s="60" t="s">
        <v>5712</v>
      </c>
      <c r="S670" s="60" t="s">
        <v>4843</v>
      </c>
      <c r="T670" t="s">
        <v>2080</v>
      </c>
      <c r="U670">
        <v>15</v>
      </c>
      <c r="V670" s="49">
        <v>1238.99</v>
      </c>
      <c r="W670" t="s">
        <v>2387</v>
      </c>
      <c r="X670">
        <v>12</v>
      </c>
      <c r="Y670">
        <v>512</v>
      </c>
      <c r="Z670">
        <v>12.4</v>
      </c>
      <c r="AA670" t="s">
        <v>3431</v>
      </c>
      <c r="AB670" s="30" t="s">
        <v>5713</v>
      </c>
      <c r="AC670" s="30" t="s">
        <v>5714</v>
      </c>
      <c r="AD670" s="30" t="s">
        <v>4910</v>
      </c>
      <c r="AE670" s="30" t="s">
        <v>2085</v>
      </c>
      <c r="AF670" s="53" t="s">
        <v>2026</v>
      </c>
      <c r="AG670" s="30" t="s">
        <v>3435</v>
      </c>
      <c r="AH670" s="31">
        <v>1301.99</v>
      </c>
      <c r="AI670" s="30" t="s">
        <v>2087</v>
      </c>
      <c r="AJ670" s="30" t="s">
        <v>2076</v>
      </c>
      <c r="AK670" s="30" t="s">
        <v>2076</v>
      </c>
      <c r="AL670" s="30" t="s">
        <v>2076</v>
      </c>
      <c r="AM670" s="30" t="s">
        <v>2076</v>
      </c>
      <c r="AN670" s="30" t="s">
        <v>2092</v>
      </c>
      <c r="AO670" s="30">
        <v>120</v>
      </c>
      <c r="AP670" s="30" t="s">
        <v>4979</v>
      </c>
      <c r="AQ670" s="30" t="s">
        <v>4862</v>
      </c>
      <c r="AR670" s="30" t="s">
        <v>4805</v>
      </c>
      <c r="AS670" s="30" t="s">
        <v>2076</v>
      </c>
      <c r="AT670" s="30" t="s">
        <v>2076</v>
      </c>
      <c r="AU670" s="30">
        <f>COUNTIF(Offers!$B$14:$B$2024,A670)</f>
        <v>1</v>
      </c>
      <c r="AV670" s="31">
        <f>_xlfn.MINIFS(Offers!$Q$14:$Q$2024,Offers!$B$14:$B$2024,A670)</f>
        <v>1172.99</v>
      </c>
      <c r="AW670" s="30">
        <f>COUNTIFS(Offers!$B$14:$B$2024,A670,Offers!$L$14:$L$2024,"&lt;&gt;New")</f>
        <v>0</v>
      </c>
    </row>
    <row r="671" spans="1:49" ht="15.75" customHeight="1" x14ac:dyDescent="0.35">
      <c r="A671" s="60" t="s">
        <v>5715</v>
      </c>
      <c r="B671" s="60" t="s">
        <v>902</v>
      </c>
      <c r="C671" s="60" t="s">
        <v>8</v>
      </c>
      <c r="D671" s="60" t="s">
        <v>4807</v>
      </c>
      <c r="E671" s="61" t="s">
        <v>912</v>
      </c>
      <c r="F671" s="62">
        <v>1191.99</v>
      </c>
      <c r="G671" s="60" t="s">
        <v>5716</v>
      </c>
      <c r="H671" s="60" t="s">
        <v>1345</v>
      </c>
      <c r="I671" s="60" t="s">
        <v>4877</v>
      </c>
      <c r="J671" s="60" t="s">
        <v>4890</v>
      </c>
      <c r="K671" s="60" t="s">
        <v>4891</v>
      </c>
      <c r="L671" s="60" t="s">
        <v>4904</v>
      </c>
      <c r="M671" s="60" t="s">
        <v>4905</v>
      </c>
      <c r="N671" s="60" t="s">
        <v>4880</v>
      </c>
      <c r="O671" s="60" t="s">
        <v>4798</v>
      </c>
      <c r="P671" s="60">
        <v>27</v>
      </c>
      <c r="Q671" s="63">
        <v>180</v>
      </c>
      <c r="R671" s="60" t="s">
        <v>5717</v>
      </c>
      <c r="S671" s="60" t="s">
        <v>4882</v>
      </c>
      <c r="T671" t="s">
        <v>2100</v>
      </c>
      <c r="U671">
        <v>15</v>
      </c>
      <c r="V671" s="49">
        <v>1321.99</v>
      </c>
      <c r="W671" t="s">
        <v>2131</v>
      </c>
      <c r="X671">
        <v>16</v>
      </c>
      <c r="Y671">
        <v>1024</v>
      </c>
      <c r="Z671">
        <v>6.5</v>
      </c>
      <c r="AA671" t="s">
        <v>3431</v>
      </c>
      <c r="AB671" s="30" t="s">
        <v>5718</v>
      </c>
      <c r="AC671" s="30" t="s">
        <v>5719</v>
      </c>
      <c r="AD671" s="30" t="s">
        <v>3626</v>
      </c>
      <c r="AE671" s="30" t="s">
        <v>2085</v>
      </c>
      <c r="AF671" s="54" t="s">
        <v>2027</v>
      </c>
      <c r="AG671" s="30" t="s">
        <v>3435</v>
      </c>
      <c r="AH671" s="31">
        <v>1321.99</v>
      </c>
      <c r="AI671" s="30" t="s">
        <v>2087</v>
      </c>
      <c r="AJ671" s="30" t="s">
        <v>2076</v>
      </c>
      <c r="AK671" s="30" t="s">
        <v>2076</v>
      </c>
      <c r="AL671" s="30" t="s">
        <v>2076</v>
      </c>
      <c r="AM671" s="30" t="s">
        <v>2076</v>
      </c>
      <c r="AN671" s="30" t="s">
        <v>4860</v>
      </c>
      <c r="AO671" s="30">
        <v>120</v>
      </c>
      <c r="AP671" s="30" t="s">
        <v>4911</v>
      </c>
      <c r="AQ671" s="30" t="s">
        <v>4912</v>
      </c>
      <c r="AR671" s="30" t="s">
        <v>4913</v>
      </c>
      <c r="AS671" s="30" t="s">
        <v>2076</v>
      </c>
      <c r="AT671" s="30" t="s">
        <v>2076</v>
      </c>
      <c r="AU671" s="30">
        <f>COUNTIF(Offers!$B$14:$B$2024,A671)</f>
        <v>1</v>
      </c>
      <c r="AV671" s="31">
        <f>_xlfn.MINIFS(Offers!$Q$14:$Q$2024,Offers!$B$14:$B$2024,A671)</f>
        <v>1191.99</v>
      </c>
      <c r="AW671" s="30">
        <f>COUNTIFS(Offers!$B$14:$B$2024,A671,Offers!$L$14:$L$2024,"&lt;&gt;New")</f>
        <v>0</v>
      </c>
    </row>
    <row r="672" spans="1:49" ht="15.75" customHeight="1" x14ac:dyDescent="0.35">
      <c r="A672" s="60" t="s">
        <v>5720</v>
      </c>
      <c r="B672" s="60" t="s">
        <v>902</v>
      </c>
      <c r="C672" s="60" t="s">
        <v>8</v>
      </c>
      <c r="D672" s="60" t="s">
        <v>4807</v>
      </c>
      <c r="E672" s="61" t="s">
        <v>913</v>
      </c>
      <c r="F672" s="62">
        <v>1244.99</v>
      </c>
      <c r="G672" s="60" t="s">
        <v>5721</v>
      </c>
      <c r="H672" s="60" t="s">
        <v>53</v>
      </c>
      <c r="I672" s="60" t="s">
        <v>4877</v>
      </c>
      <c r="J672" s="60" t="s">
        <v>4890</v>
      </c>
      <c r="K672" s="60" t="s">
        <v>4891</v>
      </c>
      <c r="L672" s="60" t="s">
        <v>4904</v>
      </c>
      <c r="M672" s="60" t="s">
        <v>4905</v>
      </c>
      <c r="N672" s="60" t="s">
        <v>4880</v>
      </c>
      <c r="O672" s="60" t="s">
        <v>4798</v>
      </c>
      <c r="P672" s="60">
        <v>35</v>
      </c>
      <c r="Q672" s="63">
        <v>225</v>
      </c>
      <c r="R672" s="60" t="s">
        <v>5722</v>
      </c>
      <c r="S672" s="60" t="s">
        <v>4907</v>
      </c>
      <c r="T672" t="s">
        <v>2100</v>
      </c>
      <c r="U672">
        <v>15</v>
      </c>
      <c r="V672" s="49">
        <v>1332.99</v>
      </c>
      <c r="W672" t="s">
        <v>2322</v>
      </c>
      <c r="X672">
        <v>12</v>
      </c>
      <c r="Y672">
        <v>512</v>
      </c>
      <c r="Z672">
        <v>6.9</v>
      </c>
      <c r="AA672" t="s">
        <v>3431</v>
      </c>
      <c r="AB672" s="30" t="s">
        <v>5723</v>
      </c>
      <c r="AC672" s="30" t="s">
        <v>5724</v>
      </c>
      <c r="AD672" s="30" t="s">
        <v>5725</v>
      </c>
      <c r="AE672" s="30" t="s">
        <v>2085</v>
      </c>
      <c r="AF672" s="54" t="s">
        <v>2027</v>
      </c>
      <c r="AG672" s="30" t="s">
        <v>3435</v>
      </c>
      <c r="AH672" s="31">
        <v>1332.99</v>
      </c>
      <c r="AI672" s="30" t="s">
        <v>2087</v>
      </c>
      <c r="AJ672" s="30" t="s">
        <v>2076</v>
      </c>
      <c r="AK672" s="30" t="s">
        <v>2076</v>
      </c>
      <c r="AL672" s="30" t="s">
        <v>2076</v>
      </c>
      <c r="AM672" s="30" t="s">
        <v>2076</v>
      </c>
      <c r="AN672" s="30" t="s">
        <v>4860</v>
      </c>
      <c r="AO672" s="30">
        <v>120</v>
      </c>
      <c r="AP672" s="30" t="s">
        <v>4911</v>
      </c>
      <c r="AQ672" s="30" t="s">
        <v>4912</v>
      </c>
      <c r="AR672" s="30" t="s">
        <v>4913</v>
      </c>
      <c r="AS672" s="30" t="s">
        <v>2076</v>
      </c>
      <c r="AT672" s="30" t="s">
        <v>2076</v>
      </c>
      <c r="AU672" s="30">
        <f>COUNTIF(Offers!$B$14:$B$2024,A672)</f>
        <v>1</v>
      </c>
      <c r="AV672" s="31">
        <f>_xlfn.MINIFS(Offers!$Q$14:$Q$2024,Offers!$B$14:$B$2024,A672)</f>
        <v>1244.99</v>
      </c>
      <c r="AW672" s="30">
        <f>COUNTIFS(Offers!$B$14:$B$2024,A672,Offers!$L$14:$L$2024,"&lt;&gt;New")</f>
        <v>0</v>
      </c>
    </row>
    <row r="673" spans="1:49" ht="15.75" customHeight="1" x14ac:dyDescent="0.35">
      <c r="A673" s="60" t="s">
        <v>5726</v>
      </c>
      <c r="B673" s="60" t="s">
        <v>914</v>
      </c>
      <c r="C673" s="60" t="s">
        <v>8</v>
      </c>
      <c r="D673" s="60" t="s">
        <v>4790</v>
      </c>
      <c r="E673" s="61" t="s">
        <v>917</v>
      </c>
      <c r="F673" s="62">
        <v>113.99</v>
      </c>
      <c r="G673" s="60" t="s">
        <v>5727</v>
      </c>
      <c r="H673" s="60" t="s">
        <v>53</v>
      </c>
      <c r="I673" s="60" t="s">
        <v>4925</v>
      </c>
      <c r="J673" s="60" t="s">
        <v>4926</v>
      </c>
      <c r="K673" s="60" t="s">
        <v>3424</v>
      </c>
      <c r="L673" s="60" t="s">
        <v>4795</v>
      </c>
      <c r="M673" s="60" t="s">
        <v>4927</v>
      </c>
      <c r="N673" s="60" t="s">
        <v>4797</v>
      </c>
      <c r="O673" s="60" t="s">
        <v>4928</v>
      </c>
      <c r="P673" s="60">
        <v>10</v>
      </c>
      <c r="Q673" s="63">
        <v>431</v>
      </c>
      <c r="R673" s="60" t="s">
        <v>5728</v>
      </c>
      <c r="S673" s="60" t="s">
        <v>4930</v>
      </c>
      <c r="T673" t="s">
        <v>2080</v>
      </c>
      <c r="U673">
        <v>15</v>
      </c>
      <c r="V673" s="49">
        <v>129.99</v>
      </c>
      <c r="W673" t="s">
        <v>2350</v>
      </c>
      <c r="X673">
        <v>3</v>
      </c>
      <c r="Y673">
        <v>32</v>
      </c>
      <c r="Z673">
        <v>10.1</v>
      </c>
      <c r="AA673" t="s">
        <v>3431</v>
      </c>
      <c r="AB673" s="30" t="s">
        <v>5729</v>
      </c>
      <c r="AC673" s="30" t="s">
        <v>5730</v>
      </c>
      <c r="AD673" s="30" t="s">
        <v>5731</v>
      </c>
      <c r="AE673" s="30" t="s">
        <v>2085</v>
      </c>
      <c r="AF673" s="50" t="s">
        <v>2022</v>
      </c>
      <c r="AG673" s="30" t="s">
        <v>2086</v>
      </c>
      <c r="AH673" s="31">
        <v>129.99</v>
      </c>
      <c r="AI673" s="30" t="s">
        <v>2087</v>
      </c>
      <c r="AJ673" s="30" t="s">
        <v>2076</v>
      </c>
      <c r="AK673" s="30" t="s">
        <v>2076</v>
      </c>
      <c r="AL673" s="30" t="s">
        <v>2076</v>
      </c>
      <c r="AM673" s="30" t="s">
        <v>2076</v>
      </c>
      <c r="AN673" s="30" t="s">
        <v>2092</v>
      </c>
      <c r="AO673" s="30">
        <v>60</v>
      </c>
      <c r="AP673" s="30" t="s">
        <v>4934</v>
      </c>
      <c r="AQ673" s="30" t="s">
        <v>4935</v>
      </c>
      <c r="AR673" s="30" t="s">
        <v>4805</v>
      </c>
      <c r="AS673" s="30" t="s">
        <v>2076</v>
      </c>
      <c r="AT673" s="30" t="s">
        <v>2076</v>
      </c>
      <c r="AU673" s="30">
        <f>COUNTIF(Offers!$B$14:$B$2024,A673)</f>
        <v>1</v>
      </c>
      <c r="AV673" s="31">
        <f>_xlfn.MINIFS(Offers!$Q$14:$Q$2024,Offers!$B$14:$B$2024,A673)</f>
        <v>113.99</v>
      </c>
      <c r="AW673" s="30">
        <f>COUNTIFS(Offers!$B$14:$B$2024,A673,Offers!$L$14:$L$2024,"&lt;&gt;New")</f>
        <v>0</v>
      </c>
    </row>
    <row r="674" spans="1:49" ht="15.75" customHeight="1" x14ac:dyDescent="0.35">
      <c r="A674" s="60" t="s">
        <v>5732</v>
      </c>
      <c r="B674" s="60" t="s">
        <v>914</v>
      </c>
      <c r="C674" s="60" t="s">
        <v>8</v>
      </c>
      <c r="D674" s="60" t="s">
        <v>4790</v>
      </c>
      <c r="E674" s="61" t="s">
        <v>918</v>
      </c>
      <c r="F674" s="62">
        <v>299.99</v>
      </c>
      <c r="G674" s="60" t="s">
        <v>5733</v>
      </c>
      <c r="H674" s="60" t="s">
        <v>53</v>
      </c>
      <c r="I674" s="60" t="s">
        <v>4792</v>
      </c>
      <c r="J674" s="60" t="s">
        <v>4826</v>
      </c>
      <c r="K674" s="60" t="s">
        <v>4827</v>
      </c>
      <c r="L674" s="60" t="s">
        <v>4828</v>
      </c>
      <c r="M674" s="60" t="s">
        <v>4829</v>
      </c>
      <c r="N674" s="60" t="s">
        <v>4797</v>
      </c>
      <c r="O674" s="60" t="s">
        <v>4830</v>
      </c>
      <c r="P674" s="60">
        <v>299</v>
      </c>
      <c r="Q674" s="63">
        <v>390</v>
      </c>
      <c r="R674" s="60" t="s">
        <v>5734</v>
      </c>
      <c r="S674" s="60" t="s">
        <v>4832</v>
      </c>
      <c r="T674" t="s">
        <v>2080</v>
      </c>
      <c r="U674">
        <v>15</v>
      </c>
      <c r="V674" s="49">
        <v>310.99</v>
      </c>
      <c r="W674" t="s">
        <v>2315</v>
      </c>
      <c r="X674">
        <v>4</v>
      </c>
      <c r="Y674">
        <v>64</v>
      </c>
      <c r="Z674">
        <v>10.3</v>
      </c>
      <c r="AA674" t="s">
        <v>3431</v>
      </c>
      <c r="AB674" s="30" t="s">
        <v>5735</v>
      </c>
      <c r="AC674" s="30" t="s">
        <v>5205</v>
      </c>
      <c r="AD674" s="30" t="s">
        <v>4398</v>
      </c>
      <c r="AE674" s="30" t="s">
        <v>2085</v>
      </c>
      <c r="AF674" s="55" t="s">
        <v>2023</v>
      </c>
      <c r="AG674" s="30" t="s">
        <v>2086</v>
      </c>
      <c r="AH674" s="31">
        <v>310.99</v>
      </c>
      <c r="AI674" s="30" t="s">
        <v>2087</v>
      </c>
      <c r="AJ674" s="30" t="s">
        <v>2076</v>
      </c>
      <c r="AK674" s="30" t="s">
        <v>2076</v>
      </c>
      <c r="AL674" s="30" t="s">
        <v>2076</v>
      </c>
      <c r="AM674" s="30" t="s">
        <v>2076</v>
      </c>
      <c r="AN674" s="30" t="s">
        <v>2092</v>
      </c>
      <c r="AO674" s="30" t="s">
        <v>2076</v>
      </c>
      <c r="AP674" s="30" t="s">
        <v>2088</v>
      </c>
      <c r="AQ674" s="30" t="s">
        <v>4835</v>
      </c>
      <c r="AR674" s="30" t="s">
        <v>4805</v>
      </c>
      <c r="AS674" s="30" t="s">
        <v>2076</v>
      </c>
      <c r="AT674" s="30" t="s">
        <v>2076</v>
      </c>
      <c r="AU674" s="30">
        <f>COUNTIF(Offers!$B$14:$B$2024,A674)</f>
        <v>1</v>
      </c>
      <c r="AV674" s="31">
        <f>_xlfn.MINIFS(Offers!$Q$14:$Q$2024,Offers!$B$14:$B$2024,A674)</f>
        <v>299.99</v>
      </c>
      <c r="AW674" s="30">
        <f>COUNTIFS(Offers!$B$14:$B$2024,A674,Offers!$L$14:$L$2024,"&lt;&gt;New")</f>
        <v>0</v>
      </c>
    </row>
    <row r="675" spans="1:49" ht="15.75" customHeight="1" x14ac:dyDescent="0.35">
      <c r="A675" s="60" t="s">
        <v>5736</v>
      </c>
      <c r="B675" s="60" t="s">
        <v>914</v>
      </c>
      <c r="C675" s="60" t="s">
        <v>8</v>
      </c>
      <c r="D675" s="60" t="s">
        <v>4807</v>
      </c>
      <c r="E675" s="61" t="s">
        <v>919</v>
      </c>
      <c r="F675" s="62">
        <v>421.99</v>
      </c>
      <c r="G675" s="60" t="s">
        <v>5737</v>
      </c>
      <c r="H675" s="60" t="s">
        <v>1345</v>
      </c>
      <c r="I675" s="60" t="s">
        <v>4960</v>
      </c>
      <c r="J675" s="60" t="s">
        <v>5072</v>
      </c>
      <c r="K675" s="60" t="s">
        <v>5073</v>
      </c>
      <c r="L675" s="60" t="s">
        <v>4961</v>
      </c>
      <c r="M675" s="60" t="s">
        <v>4811</v>
      </c>
      <c r="N675" s="60" t="s">
        <v>4812</v>
      </c>
      <c r="O675" s="60" t="s">
        <v>4798</v>
      </c>
      <c r="P675" s="60">
        <v>42</v>
      </c>
      <c r="Q675" s="63">
        <v>277</v>
      </c>
      <c r="R675" s="60" t="s">
        <v>5738</v>
      </c>
      <c r="S675" s="60" t="s">
        <v>4963</v>
      </c>
      <c r="T675" t="s">
        <v>2080</v>
      </c>
      <c r="U675">
        <v>15</v>
      </c>
      <c r="V675" s="49">
        <v>474.99</v>
      </c>
      <c r="W675" t="s">
        <v>3035</v>
      </c>
      <c r="X675">
        <v>4</v>
      </c>
      <c r="Y675">
        <v>128</v>
      </c>
      <c r="Z675">
        <v>6.5</v>
      </c>
      <c r="AA675" t="s">
        <v>3431</v>
      </c>
      <c r="AB675" s="30" t="s">
        <v>5729</v>
      </c>
      <c r="AC675" s="30" t="s">
        <v>5739</v>
      </c>
      <c r="AD675" s="30" t="s">
        <v>5009</v>
      </c>
      <c r="AE675" s="30" t="s">
        <v>2105</v>
      </c>
      <c r="AF675" s="55" t="s">
        <v>2023</v>
      </c>
      <c r="AG675" s="30" t="s">
        <v>3435</v>
      </c>
      <c r="AH675" s="31">
        <v>543.99</v>
      </c>
      <c r="AI675" s="30" t="s">
        <v>2106</v>
      </c>
      <c r="AJ675" s="30" t="s">
        <v>2076</v>
      </c>
      <c r="AK675" s="30" t="s">
        <v>2076</v>
      </c>
      <c r="AL675" s="30" t="s">
        <v>2076</v>
      </c>
      <c r="AM675" s="30" t="s">
        <v>2076</v>
      </c>
      <c r="AN675" s="30" t="s">
        <v>4966</v>
      </c>
      <c r="AO675" s="30">
        <v>120</v>
      </c>
      <c r="AP675" s="30" t="s">
        <v>4820</v>
      </c>
      <c r="AQ675" s="30" t="s">
        <v>4821</v>
      </c>
      <c r="AR675" s="30" t="s">
        <v>4822</v>
      </c>
      <c r="AS675" s="30" t="s">
        <v>2076</v>
      </c>
      <c r="AT675" s="30" t="s">
        <v>2076</v>
      </c>
      <c r="AU675" s="30">
        <f>COUNTIF(Offers!$B$14:$B$2024,A675)</f>
        <v>2</v>
      </c>
      <c r="AV675" s="31">
        <f>_xlfn.MINIFS(Offers!$Q$14:$Q$2024,Offers!$B$14:$B$2024,A675)</f>
        <v>368.99</v>
      </c>
      <c r="AW675" s="30">
        <f>COUNTIFS(Offers!$B$14:$B$2024,A675,Offers!$L$14:$L$2024,"&lt;&gt;New")</f>
        <v>0</v>
      </c>
    </row>
    <row r="676" spans="1:49" ht="15.75" customHeight="1" x14ac:dyDescent="0.35">
      <c r="A676" s="60" t="s">
        <v>5740</v>
      </c>
      <c r="B676" s="60" t="s">
        <v>914</v>
      </c>
      <c r="C676" s="60" t="s">
        <v>8</v>
      </c>
      <c r="D676" s="60" t="s">
        <v>4790</v>
      </c>
      <c r="E676" s="61" t="s">
        <v>920</v>
      </c>
      <c r="F676" s="62">
        <v>426.99</v>
      </c>
      <c r="G676" s="60" t="s">
        <v>5741</v>
      </c>
      <c r="H676" s="60" t="s">
        <v>53</v>
      </c>
      <c r="I676" s="60" t="s">
        <v>4825</v>
      </c>
      <c r="J676" s="60" t="s">
        <v>5072</v>
      </c>
      <c r="K676" s="60" t="s">
        <v>5073</v>
      </c>
      <c r="L676" s="60" t="s">
        <v>3490</v>
      </c>
      <c r="M676" s="60" t="s">
        <v>5018</v>
      </c>
      <c r="N676" s="60" t="s">
        <v>4797</v>
      </c>
      <c r="O676" s="60" t="s">
        <v>4798</v>
      </c>
      <c r="P676" s="60">
        <v>12</v>
      </c>
      <c r="Q676" s="63">
        <v>291</v>
      </c>
      <c r="R676" s="60" t="s">
        <v>5742</v>
      </c>
      <c r="S676" s="60" t="s">
        <v>4800</v>
      </c>
      <c r="T676" t="s">
        <v>2080</v>
      </c>
      <c r="U676">
        <v>15</v>
      </c>
      <c r="V676" s="49">
        <v>455.99</v>
      </c>
      <c r="W676" t="s">
        <v>2350</v>
      </c>
      <c r="X676">
        <v>8</v>
      </c>
      <c r="Y676">
        <v>256</v>
      </c>
      <c r="Z676">
        <v>8.3000000000000007</v>
      </c>
      <c r="AA676" t="s">
        <v>3431</v>
      </c>
      <c r="AB676" s="30" t="s">
        <v>5735</v>
      </c>
      <c r="AC676" s="30" t="s">
        <v>5743</v>
      </c>
      <c r="AD676" s="30" t="s">
        <v>3898</v>
      </c>
      <c r="AE676" s="30" t="s">
        <v>2085</v>
      </c>
      <c r="AF676" s="51" t="s">
        <v>2025</v>
      </c>
      <c r="AG676" s="30" t="s">
        <v>3435</v>
      </c>
      <c r="AH676" s="31">
        <v>455.99</v>
      </c>
      <c r="AI676" s="30" t="s">
        <v>2087</v>
      </c>
      <c r="AJ676" s="30" t="s">
        <v>2076</v>
      </c>
      <c r="AK676" s="30" t="s">
        <v>2076</v>
      </c>
      <c r="AL676" s="30" t="s">
        <v>2076</v>
      </c>
      <c r="AM676" s="30" t="s">
        <v>2076</v>
      </c>
      <c r="AN676" s="30" t="s">
        <v>2092</v>
      </c>
      <c r="AO676" s="30">
        <v>120</v>
      </c>
      <c r="AP676" s="30" t="s">
        <v>4873</v>
      </c>
      <c r="AQ676" s="30" t="s">
        <v>4874</v>
      </c>
      <c r="AR676" s="30" t="s">
        <v>4805</v>
      </c>
      <c r="AS676" s="30" t="s">
        <v>2076</v>
      </c>
      <c r="AT676" s="30" t="s">
        <v>2076</v>
      </c>
      <c r="AU676" s="30">
        <f>COUNTIF(Offers!$B$14:$B$2024,A676)</f>
        <v>1</v>
      </c>
      <c r="AV676" s="31">
        <f>_xlfn.MINIFS(Offers!$Q$14:$Q$2024,Offers!$B$14:$B$2024,A676)</f>
        <v>426.99</v>
      </c>
      <c r="AW676" s="30">
        <f>COUNTIFS(Offers!$B$14:$B$2024,A676,Offers!$L$14:$L$2024,"&lt;&gt;New")</f>
        <v>0</v>
      </c>
    </row>
    <row r="677" spans="1:49" ht="15.75" customHeight="1" x14ac:dyDescent="0.35">
      <c r="A677" s="60" t="s">
        <v>5744</v>
      </c>
      <c r="B677" s="60" t="s">
        <v>914</v>
      </c>
      <c r="C677" s="60" t="s">
        <v>8</v>
      </c>
      <c r="D677" s="60" t="s">
        <v>4790</v>
      </c>
      <c r="E677" s="61" t="s">
        <v>921</v>
      </c>
      <c r="F677" s="62">
        <v>430.99</v>
      </c>
      <c r="G677" s="60" t="s">
        <v>5745</v>
      </c>
      <c r="H677" s="60" t="s">
        <v>53</v>
      </c>
      <c r="I677" s="60" t="s">
        <v>4792</v>
      </c>
      <c r="J677" s="60" t="s">
        <v>5072</v>
      </c>
      <c r="K677" s="60" t="s">
        <v>5073</v>
      </c>
      <c r="L677" s="60" t="s">
        <v>4840</v>
      </c>
      <c r="M677" s="60" t="s">
        <v>4841</v>
      </c>
      <c r="N677" s="60" t="s">
        <v>4797</v>
      </c>
      <c r="O677" s="60" t="s">
        <v>4798</v>
      </c>
      <c r="P677" s="60">
        <v>9</v>
      </c>
      <c r="Q677" s="63">
        <v>628</v>
      </c>
      <c r="R677" s="60" t="s">
        <v>5746</v>
      </c>
      <c r="S677" s="60" t="s">
        <v>4843</v>
      </c>
      <c r="T677" t="s">
        <v>2080</v>
      </c>
      <c r="U677">
        <v>15</v>
      </c>
      <c r="V677" s="49">
        <v>468.99</v>
      </c>
      <c r="W677" t="s">
        <v>2081</v>
      </c>
      <c r="X677">
        <v>8</v>
      </c>
      <c r="Y677">
        <v>128</v>
      </c>
      <c r="Z677">
        <v>12.4</v>
      </c>
      <c r="AA677" t="s">
        <v>3431</v>
      </c>
      <c r="AB677" s="30" t="s">
        <v>5747</v>
      </c>
      <c r="AC677" s="30" t="s">
        <v>5748</v>
      </c>
      <c r="AD677" s="30" t="s">
        <v>3680</v>
      </c>
      <c r="AE677" s="30" t="s">
        <v>2085</v>
      </c>
      <c r="AF677" s="52" t="s">
        <v>2024</v>
      </c>
      <c r="AG677" s="30" t="s">
        <v>3435</v>
      </c>
      <c r="AH677" s="31">
        <v>468.99</v>
      </c>
      <c r="AI677" s="30" t="s">
        <v>2087</v>
      </c>
      <c r="AJ677" s="30" t="s">
        <v>2076</v>
      </c>
      <c r="AK677" s="30" t="s">
        <v>2076</v>
      </c>
      <c r="AL677" s="30" t="s">
        <v>2076</v>
      </c>
      <c r="AM677" s="30" t="s">
        <v>2076</v>
      </c>
      <c r="AN677" s="30" t="s">
        <v>2092</v>
      </c>
      <c r="AO677" s="30">
        <v>60</v>
      </c>
      <c r="AP677" s="30" t="s">
        <v>4846</v>
      </c>
      <c r="AQ677" s="30" t="s">
        <v>4847</v>
      </c>
      <c r="AR677" s="30" t="s">
        <v>4805</v>
      </c>
      <c r="AS677" s="30" t="s">
        <v>2076</v>
      </c>
      <c r="AT677" s="30" t="s">
        <v>2076</v>
      </c>
      <c r="AU677" s="30">
        <f>COUNTIF(Offers!$B$14:$B$2024,A677)</f>
        <v>1</v>
      </c>
      <c r="AV677" s="31">
        <f>_xlfn.MINIFS(Offers!$Q$14:$Q$2024,Offers!$B$14:$B$2024,A677)</f>
        <v>430.99</v>
      </c>
      <c r="AW677" s="30">
        <f>COUNTIFS(Offers!$B$14:$B$2024,A677,Offers!$L$14:$L$2024,"&lt;&gt;New")</f>
        <v>0</v>
      </c>
    </row>
    <row r="678" spans="1:49" ht="15.75" customHeight="1" x14ac:dyDescent="0.35">
      <c r="A678" s="60" t="s">
        <v>5749</v>
      </c>
      <c r="B678" s="60" t="s">
        <v>914</v>
      </c>
      <c r="C678" s="60" t="s">
        <v>8</v>
      </c>
      <c r="D678" s="60" t="s">
        <v>4790</v>
      </c>
      <c r="E678" s="61" t="s">
        <v>922</v>
      </c>
      <c r="F678" s="62">
        <v>563.99</v>
      </c>
      <c r="G678" s="60" t="s">
        <v>5750</v>
      </c>
      <c r="H678" s="60" t="s">
        <v>53</v>
      </c>
      <c r="I678" s="60" t="s">
        <v>5017</v>
      </c>
      <c r="J678" s="60" t="s">
        <v>4838</v>
      </c>
      <c r="K678" s="60" t="s">
        <v>4839</v>
      </c>
      <c r="L678" s="60" t="s">
        <v>4810</v>
      </c>
      <c r="M678" s="60" t="s">
        <v>5018</v>
      </c>
      <c r="N678" s="60" t="s">
        <v>4797</v>
      </c>
      <c r="O678" s="60" t="s">
        <v>4798</v>
      </c>
      <c r="P678" s="60">
        <v>13</v>
      </c>
      <c r="Q678" s="63">
        <v>490</v>
      </c>
      <c r="R678" s="60" t="s">
        <v>5751</v>
      </c>
      <c r="S678" s="60" t="s">
        <v>4869</v>
      </c>
      <c r="T678" t="s">
        <v>2080</v>
      </c>
      <c r="U678">
        <v>15</v>
      </c>
      <c r="V678" s="49">
        <v>590.99</v>
      </c>
      <c r="W678" t="s">
        <v>2361</v>
      </c>
      <c r="X678">
        <v>8</v>
      </c>
      <c r="Y678">
        <v>256</v>
      </c>
      <c r="Z678">
        <v>11</v>
      </c>
      <c r="AA678" t="s">
        <v>3431</v>
      </c>
      <c r="AB678" s="30" t="s">
        <v>5752</v>
      </c>
      <c r="AC678" s="30" t="s">
        <v>5753</v>
      </c>
      <c r="AD678" s="30" t="s">
        <v>4053</v>
      </c>
      <c r="AE678" s="30" t="s">
        <v>2085</v>
      </c>
      <c r="AF678" s="52" t="s">
        <v>2024</v>
      </c>
      <c r="AG678" s="30" t="s">
        <v>3435</v>
      </c>
      <c r="AH678" s="31">
        <v>590.99</v>
      </c>
      <c r="AI678" s="30" t="s">
        <v>2087</v>
      </c>
      <c r="AJ678" s="30" t="s">
        <v>2076</v>
      </c>
      <c r="AK678" s="30" t="s">
        <v>2076</v>
      </c>
      <c r="AL678" s="30" t="s">
        <v>2076</v>
      </c>
      <c r="AM678" s="30" t="s">
        <v>2076</v>
      </c>
      <c r="AN678" s="30" t="s">
        <v>2092</v>
      </c>
      <c r="AO678" s="30">
        <v>90</v>
      </c>
      <c r="AP678" s="30" t="s">
        <v>4846</v>
      </c>
      <c r="AQ678" s="30" t="s">
        <v>4847</v>
      </c>
      <c r="AR678" s="30" t="s">
        <v>4805</v>
      </c>
      <c r="AS678" s="30" t="s">
        <v>2076</v>
      </c>
      <c r="AT678" s="30" t="s">
        <v>2076</v>
      </c>
      <c r="AU678" s="30">
        <f>COUNTIF(Offers!$B$14:$B$2024,A678)</f>
        <v>1</v>
      </c>
      <c r="AV678" s="31">
        <f>_xlfn.MINIFS(Offers!$Q$14:$Q$2024,Offers!$B$14:$B$2024,A678)</f>
        <v>563.99</v>
      </c>
      <c r="AW678" s="30">
        <f>COUNTIFS(Offers!$B$14:$B$2024,A678,Offers!$L$14:$L$2024,"&lt;&gt;New")</f>
        <v>0</v>
      </c>
    </row>
    <row r="679" spans="1:49" ht="15.75" customHeight="1" x14ac:dyDescent="0.35">
      <c r="A679" s="60" t="s">
        <v>5754</v>
      </c>
      <c r="B679" s="60" t="s">
        <v>914</v>
      </c>
      <c r="C679" s="60" t="s">
        <v>8</v>
      </c>
      <c r="D679" s="60" t="s">
        <v>4790</v>
      </c>
      <c r="E679" s="61" t="s">
        <v>923</v>
      </c>
      <c r="F679" s="62">
        <v>748.99</v>
      </c>
      <c r="G679" s="60" t="s">
        <v>5755</v>
      </c>
      <c r="H679" s="60" t="s">
        <v>53</v>
      </c>
      <c r="I679" s="60" t="s">
        <v>5017</v>
      </c>
      <c r="J679" s="60" t="s">
        <v>4851</v>
      </c>
      <c r="K679" s="60" t="s">
        <v>4852</v>
      </c>
      <c r="L679" s="60" t="s">
        <v>4810</v>
      </c>
      <c r="M679" s="60" t="s">
        <v>5018</v>
      </c>
      <c r="N679" s="60" t="s">
        <v>5019</v>
      </c>
      <c r="O679" s="60" t="s">
        <v>4798</v>
      </c>
      <c r="P679" s="60">
        <v>13</v>
      </c>
      <c r="Q679" s="63">
        <v>522</v>
      </c>
      <c r="R679" s="60" t="s">
        <v>5756</v>
      </c>
      <c r="S679" s="60" t="s">
        <v>4975</v>
      </c>
      <c r="T679" t="s">
        <v>2080</v>
      </c>
      <c r="U679">
        <v>15</v>
      </c>
      <c r="V679" s="49">
        <v>810.99</v>
      </c>
      <c r="W679" t="s">
        <v>2333</v>
      </c>
      <c r="X679">
        <v>8</v>
      </c>
      <c r="Y679">
        <v>128</v>
      </c>
      <c r="Z679">
        <v>11</v>
      </c>
      <c r="AA679" t="s">
        <v>3431</v>
      </c>
      <c r="AB679" s="30" t="s">
        <v>5757</v>
      </c>
      <c r="AC679" s="30" t="s">
        <v>5758</v>
      </c>
      <c r="AD679" s="30" t="s">
        <v>3848</v>
      </c>
      <c r="AE679" s="30" t="s">
        <v>2085</v>
      </c>
      <c r="AF679" s="52" t="s">
        <v>2024</v>
      </c>
      <c r="AG679" s="30" t="s">
        <v>3435</v>
      </c>
      <c r="AH679" s="31">
        <v>810.99</v>
      </c>
      <c r="AI679" s="30" t="s">
        <v>2087</v>
      </c>
      <c r="AJ679" s="30" t="s">
        <v>2076</v>
      </c>
      <c r="AK679" s="30" t="s">
        <v>2076</v>
      </c>
      <c r="AL679" s="30" t="s">
        <v>2076</v>
      </c>
      <c r="AM679" s="30" t="s">
        <v>2076</v>
      </c>
      <c r="AN679" s="30" t="s">
        <v>2092</v>
      </c>
      <c r="AO679" s="30">
        <v>90</v>
      </c>
      <c r="AP679" s="30" t="s">
        <v>4846</v>
      </c>
      <c r="AQ679" s="30" t="s">
        <v>4847</v>
      </c>
      <c r="AR679" s="30" t="s">
        <v>4822</v>
      </c>
      <c r="AS679" s="30" t="s">
        <v>2076</v>
      </c>
      <c r="AT679" s="30" t="s">
        <v>2076</v>
      </c>
      <c r="AU679" s="30">
        <f>COUNTIF(Offers!$B$14:$B$2024,A679)</f>
        <v>1</v>
      </c>
      <c r="AV679" s="31">
        <f>_xlfn.MINIFS(Offers!$Q$14:$Q$2024,Offers!$B$14:$B$2024,A679)</f>
        <v>748.99</v>
      </c>
      <c r="AW679" s="30">
        <f>COUNTIFS(Offers!$B$14:$B$2024,A679,Offers!$L$14:$L$2024,"&lt;&gt;New")</f>
        <v>0</v>
      </c>
    </row>
    <row r="680" spans="1:49" ht="15.75" customHeight="1" x14ac:dyDescent="0.35">
      <c r="A680" s="60" t="s">
        <v>5759</v>
      </c>
      <c r="B680" s="60" t="s">
        <v>914</v>
      </c>
      <c r="C680" s="60" t="s">
        <v>8</v>
      </c>
      <c r="D680" s="60" t="s">
        <v>4807</v>
      </c>
      <c r="E680" s="61" t="s">
        <v>924</v>
      </c>
      <c r="F680" s="62">
        <v>1074.99</v>
      </c>
      <c r="G680" s="60" t="s">
        <v>5760</v>
      </c>
      <c r="H680" s="60" t="s">
        <v>53</v>
      </c>
      <c r="I680" s="60" t="s">
        <v>4889</v>
      </c>
      <c r="J680" s="60" t="s">
        <v>4890</v>
      </c>
      <c r="K680" s="60" t="s">
        <v>4891</v>
      </c>
      <c r="L680" s="60" t="s">
        <v>4892</v>
      </c>
      <c r="M680" s="60" t="s">
        <v>4893</v>
      </c>
      <c r="N680" s="60" t="s">
        <v>4880</v>
      </c>
      <c r="O680" s="60" t="s">
        <v>4798</v>
      </c>
      <c r="P680" s="60">
        <v>18</v>
      </c>
      <c r="Q680" s="63">
        <v>186</v>
      </c>
      <c r="R680" s="60" t="s">
        <v>5761</v>
      </c>
      <c r="S680" s="60" t="s">
        <v>4895</v>
      </c>
      <c r="T680" t="s">
        <v>2080</v>
      </c>
      <c r="U680">
        <v>15</v>
      </c>
      <c r="V680" s="49">
        <v>1235.99</v>
      </c>
      <c r="W680" t="s">
        <v>2539</v>
      </c>
      <c r="X680">
        <v>12</v>
      </c>
      <c r="Y680">
        <v>512</v>
      </c>
      <c r="Z680">
        <v>6.7</v>
      </c>
      <c r="AA680" t="s">
        <v>3431</v>
      </c>
      <c r="AB680" s="30" t="s">
        <v>5729</v>
      </c>
      <c r="AC680" s="30" t="s">
        <v>5762</v>
      </c>
      <c r="AD680" s="30" t="s">
        <v>4978</v>
      </c>
      <c r="AE680" s="30" t="s">
        <v>2085</v>
      </c>
      <c r="AF680" s="53" t="s">
        <v>2026</v>
      </c>
      <c r="AG680" s="30" t="s">
        <v>3435</v>
      </c>
      <c r="AH680" s="31">
        <v>1235.99</v>
      </c>
      <c r="AI680" s="30" t="s">
        <v>2087</v>
      </c>
      <c r="AJ680" s="30" t="s">
        <v>2076</v>
      </c>
      <c r="AK680" s="30" t="s">
        <v>2076</v>
      </c>
      <c r="AL680" s="30" t="s">
        <v>2076</v>
      </c>
      <c r="AM680" s="30" t="s">
        <v>2076</v>
      </c>
      <c r="AN680" s="30" t="s">
        <v>4898</v>
      </c>
      <c r="AO680" s="30">
        <v>60</v>
      </c>
      <c r="AP680" s="30" t="s">
        <v>4885</v>
      </c>
      <c r="AQ680" s="30" t="s">
        <v>4899</v>
      </c>
      <c r="AR680" s="30" t="s">
        <v>4822</v>
      </c>
      <c r="AS680" s="30" t="s">
        <v>2076</v>
      </c>
      <c r="AT680" s="30" t="s">
        <v>2076</v>
      </c>
      <c r="AU680" s="30">
        <f>COUNTIF(Offers!$B$14:$B$2024,A680)</f>
        <v>1</v>
      </c>
      <c r="AV680" s="31">
        <f>_xlfn.MINIFS(Offers!$Q$14:$Q$2024,Offers!$B$14:$B$2024,A680)</f>
        <v>1074.99</v>
      </c>
      <c r="AW680" s="30">
        <f>COUNTIFS(Offers!$B$14:$B$2024,A680,Offers!$L$14:$L$2024,"&lt;&gt;New")</f>
        <v>0</v>
      </c>
    </row>
    <row r="681" spans="1:49" ht="15.75" customHeight="1" x14ac:dyDescent="0.35">
      <c r="A681" s="60" t="s">
        <v>5763</v>
      </c>
      <c r="B681" s="60" t="s">
        <v>914</v>
      </c>
      <c r="C681" s="60" t="s">
        <v>8</v>
      </c>
      <c r="D681" s="60" t="s">
        <v>4807</v>
      </c>
      <c r="E681" s="61" t="s">
        <v>925</v>
      </c>
      <c r="F681" s="62">
        <v>1303.99</v>
      </c>
      <c r="G681" s="60" t="s">
        <v>5764</v>
      </c>
      <c r="H681" s="60" t="s">
        <v>53</v>
      </c>
      <c r="I681" s="60" t="s">
        <v>4877</v>
      </c>
      <c r="J681" s="60" t="s">
        <v>4902</v>
      </c>
      <c r="K681" s="60" t="s">
        <v>4903</v>
      </c>
      <c r="L681" s="60" t="s">
        <v>4904</v>
      </c>
      <c r="M681" s="60" t="s">
        <v>4905</v>
      </c>
      <c r="N681" s="60" t="s">
        <v>4880</v>
      </c>
      <c r="O681" s="60" t="s">
        <v>4798</v>
      </c>
      <c r="P681" s="60">
        <v>35</v>
      </c>
      <c r="Q681" s="63">
        <v>227</v>
      </c>
      <c r="R681" s="60" t="s">
        <v>5765</v>
      </c>
      <c r="S681" s="60" t="s">
        <v>4907</v>
      </c>
      <c r="T681" t="s">
        <v>2080</v>
      </c>
      <c r="U681">
        <v>15</v>
      </c>
      <c r="V681" s="49">
        <v>1410.99</v>
      </c>
      <c r="W681" t="s">
        <v>2235</v>
      </c>
      <c r="X681">
        <v>12</v>
      </c>
      <c r="Y681">
        <v>512</v>
      </c>
      <c r="Z681">
        <v>6.8</v>
      </c>
      <c r="AA681" t="s">
        <v>3431</v>
      </c>
      <c r="AB681" s="30" t="s">
        <v>5766</v>
      </c>
      <c r="AC681" s="30" t="s">
        <v>5767</v>
      </c>
      <c r="AD681" s="30" t="s">
        <v>5140</v>
      </c>
      <c r="AE681" s="30" t="s">
        <v>2085</v>
      </c>
      <c r="AF681" s="54" t="s">
        <v>2027</v>
      </c>
      <c r="AG681" s="30" t="s">
        <v>3435</v>
      </c>
      <c r="AH681" s="31">
        <v>1410.99</v>
      </c>
      <c r="AI681" s="30" t="s">
        <v>2087</v>
      </c>
      <c r="AJ681" s="30" t="s">
        <v>2076</v>
      </c>
      <c r="AK681" s="30" t="s">
        <v>2076</v>
      </c>
      <c r="AL681" s="30" t="s">
        <v>2076</v>
      </c>
      <c r="AM681" s="30" t="s">
        <v>2076</v>
      </c>
      <c r="AN681" s="30" t="s">
        <v>4860</v>
      </c>
      <c r="AO681" s="30">
        <v>120</v>
      </c>
      <c r="AP681" s="30" t="s">
        <v>4911</v>
      </c>
      <c r="AQ681" s="30" t="s">
        <v>4912</v>
      </c>
      <c r="AR681" s="30" t="s">
        <v>4913</v>
      </c>
      <c r="AS681" s="30" t="s">
        <v>2076</v>
      </c>
      <c r="AT681" s="30" t="s">
        <v>2076</v>
      </c>
      <c r="AU681" s="30">
        <f>COUNTIF(Offers!$B$14:$B$2024,A681)</f>
        <v>1</v>
      </c>
      <c r="AV681" s="31">
        <f>_xlfn.MINIFS(Offers!$Q$14:$Q$2024,Offers!$B$14:$B$2024,A681)</f>
        <v>1303.99</v>
      </c>
      <c r="AW681" s="30">
        <f>COUNTIFS(Offers!$B$14:$B$2024,A681,Offers!$L$14:$L$2024,"&lt;&gt;New")</f>
        <v>0</v>
      </c>
    </row>
    <row r="682" spans="1:49" ht="15.75" customHeight="1" x14ac:dyDescent="0.35">
      <c r="A682" s="60" t="s">
        <v>5768</v>
      </c>
      <c r="B682" s="60" t="s">
        <v>914</v>
      </c>
      <c r="C682" s="60" t="s">
        <v>8</v>
      </c>
      <c r="D682" s="60" t="s">
        <v>4790</v>
      </c>
      <c r="E682" s="61" t="s">
        <v>926</v>
      </c>
      <c r="F682" s="62">
        <v>1627.99</v>
      </c>
      <c r="G682" s="60" t="s">
        <v>5769</v>
      </c>
      <c r="H682" s="60" t="s">
        <v>53</v>
      </c>
      <c r="I682" s="60" t="s">
        <v>4865</v>
      </c>
      <c r="J682" s="60" t="s">
        <v>4902</v>
      </c>
      <c r="K682" s="60" t="s">
        <v>4903</v>
      </c>
      <c r="L682" s="60" t="s">
        <v>4916</v>
      </c>
      <c r="M682" s="60" t="s">
        <v>4917</v>
      </c>
      <c r="N682" s="60" t="s">
        <v>4918</v>
      </c>
      <c r="O682" s="60" t="s">
        <v>4798</v>
      </c>
      <c r="P682" s="60">
        <v>9</v>
      </c>
      <c r="Q682" s="63">
        <v>669</v>
      </c>
      <c r="R682" s="60" t="s">
        <v>5770</v>
      </c>
      <c r="S682" s="60" t="s">
        <v>4920</v>
      </c>
      <c r="T682" t="s">
        <v>2080</v>
      </c>
      <c r="U682">
        <v>15</v>
      </c>
      <c r="V682" s="49">
        <v>1744.99</v>
      </c>
      <c r="W682" t="s">
        <v>2609</v>
      </c>
      <c r="X682">
        <v>12</v>
      </c>
      <c r="Y682">
        <v>512</v>
      </c>
      <c r="Z682">
        <v>13</v>
      </c>
      <c r="AA682" t="s">
        <v>3431</v>
      </c>
      <c r="AB682" s="30" t="s">
        <v>5771</v>
      </c>
      <c r="AC682" s="30" t="s">
        <v>5772</v>
      </c>
      <c r="AD682" s="30" t="s">
        <v>4978</v>
      </c>
      <c r="AE682" s="30" t="s">
        <v>2105</v>
      </c>
      <c r="AF682" s="54" t="s">
        <v>2027</v>
      </c>
      <c r="AG682" s="30" t="s">
        <v>3435</v>
      </c>
      <c r="AH682" s="31">
        <v>1744.99</v>
      </c>
      <c r="AI682" s="30" t="s">
        <v>2087</v>
      </c>
      <c r="AJ682" s="30" t="s">
        <v>2076</v>
      </c>
      <c r="AK682" s="30" t="s">
        <v>2076</v>
      </c>
      <c r="AL682" s="30" t="s">
        <v>2076</v>
      </c>
      <c r="AM682" s="30" t="s">
        <v>2076</v>
      </c>
      <c r="AN682" s="30" t="s">
        <v>2092</v>
      </c>
      <c r="AO682" s="30">
        <v>144</v>
      </c>
      <c r="AP682" s="30" t="s">
        <v>4922</v>
      </c>
      <c r="AQ682" s="30" t="s">
        <v>4862</v>
      </c>
      <c r="AR682" s="30" t="s">
        <v>4805</v>
      </c>
      <c r="AS682" s="30" t="s">
        <v>2076</v>
      </c>
      <c r="AT682" s="30" t="s">
        <v>2076</v>
      </c>
      <c r="AU682" s="30">
        <f>COUNTIF(Offers!$B$14:$B$2024,A682)</f>
        <v>1</v>
      </c>
      <c r="AV682" s="31">
        <f>_xlfn.MINIFS(Offers!$Q$14:$Q$2024,Offers!$B$14:$B$2024,A682)</f>
        <v>1627.99</v>
      </c>
      <c r="AW682" s="30">
        <f>COUNTIFS(Offers!$B$14:$B$2024,A682,Offers!$L$14:$L$2024,"&lt;&gt;New")</f>
        <v>0</v>
      </c>
    </row>
    <row r="683" spans="1:49" ht="15.75" customHeight="1" x14ac:dyDescent="0.35">
      <c r="A683" s="60" t="s">
        <v>5773</v>
      </c>
      <c r="B683" s="60" t="s">
        <v>927</v>
      </c>
      <c r="C683" s="60" t="s">
        <v>8</v>
      </c>
      <c r="D683" s="60" t="s">
        <v>4807</v>
      </c>
      <c r="E683" s="61" t="s">
        <v>930</v>
      </c>
      <c r="F683" s="62">
        <v>217.99</v>
      </c>
      <c r="G683" s="60" t="s">
        <v>5774</v>
      </c>
      <c r="H683" s="60" t="s">
        <v>53</v>
      </c>
      <c r="I683" s="60" t="s">
        <v>4809</v>
      </c>
      <c r="J683" s="60" t="s">
        <v>4938</v>
      </c>
      <c r="K683" s="60" t="s">
        <v>4939</v>
      </c>
      <c r="L683" s="60" t="s">
        <v>4810</v>
      </c>
      <c r="M683" s="60" t="s">
        <v>4940</v>
      </c>
      <c r="N683" s="60" t="s">
        <v>4812</v>
      </c>
      <c r="O683" s="60" t="s">
        <v>4813</v>
      </c>
      <c r="P683" s="60">
        <v>23</v>
      </c>
      <c r="Q683" s="63">
        <v>182</v>
      </c>
      <c r="R683" s="60" t="s">
        <v>5775</v>
      </c>
      <c r="S683" s="60" t="s">
        <v>4815</v>
      </c>
      <c r="T683" t="s">
        <v>2080</v>
      </c>
      <c r="U683">
        <v>14</v>
      </c>
      <c r="V683" s="49">
        <v>249.99</v>
      </c>
      <c r="W683" t="s">
        <v>2376</v>
      </c>
      <c r="X683">
        <v>4</v>
      </c>
      <c r="Y683">
        <v>64</v>
      </c>
      <c r="Z683">
        <v>6.6</v>
      </c>
      <c r="AA683" t="s">
        <v>3431</v>
      </c>
      <c r="AB683" s="30" t="s">
        <v>5776</v>
      </c>
      <c r="AC683" s="30" t="s">
        <v>5777</v>
      </c>
      <c r="AD683" s="30" t="s">
        <v>5180</v>
      </c>
      <c r="AE683" s="30" t="s">
        <v>2085</v>
      </c>
      <c r="AF683" s="50" t="s">
        <v>2022</v>
      </c>
      <c r="AG683" s="30" t="s">
        <v>3435</v>
      </c>
      <c r="AH683" s="31">
        <v>254.99</v>
      </c>
      <c r="AI683" s="30" t="s">
        <v>2087</v>
      </c>
      <c r="AJ683" s="30" t="s">
        <v>2076</v>
      </c>
      <c r="AK683" s="30" t="s">
        <v>2076</v>
      </c>
      <c r="AL683" s="30" t="s">
        <v>2076</v>
      </c>
      <c r="AM683" s="30" t="s">
        <v>2076</v>
      </c>
      <c r="AN683" s="30" t="s">
        <v>4819</v>
      </c>
      <c r="AO683" s="30">
        <v>90</v>
      </c>
      <c r="AP683" s="30" t="s">
        <v>4944</v>
      </c>
      <c r="AQ683" s="30" t="s">
        <v>4804</v>
      </c>
      <c r="AR683" s="30" t="s">
        <v>4945</v>
      </c>
      <c r="AS683" s="30" t="s">
        <v>2076</v>
      </c>
      <c r="AT683" s="30" t="s">
        <v>2076</v>
      </c>
      <c r="AU683" s="30">
        <f>COUNTIF(Offers!$B$14:$B$2024,A683)</f>
        <v>1</v>
      </c>
      <c r="AV683" s="31">
        <f>_xlfn.MINIFS(Offers!$Q$14:$Q$2024,Offers!$B$14:$B$2024,A683)</f>
        <v>217.99</v>
      </c>
      <c r="AW683" s="30">
        <f>COUNTIFS(Offers!$B$14:$B$2024,A683,Offers!$L$14:$L$2024,"&lt;&gt;New")</f>
        <v>0</v>
      </c>
    </row>
    <row r="684" spans="1:49" ht="15.75" customHeight="1" x14ac:dyDescent="0.35">
      <c r="A684" s="60" t="s">
        <v>5778</v>
      </c>
      <c r="B684" s="60" t="s">
        <v>927</v>
      </c>
      <c r="C684" s="60" t="s">
        <v>8</v>
      </c>
      <c r="D684" s="60" t="s">
        <v>4790</v>
      </c>
      <c r="E684" s="61" t="s">
        <v>931</v>
      </c>
      <c r="F684" s="62">
        <v>482.99</v>
      </c>
      <c r="G684" s="60" t="s">
        <v>5779</v>
      </c>
      <c r="H684" s="60" t="s">
        <v>1345</v>
      </c>
      <c r="I684" s="60" t="s">
        <v>4825</v>
      </c>
      <c r="J684" s="60" t="s">
        <v>5072</v>
      </c>
      <c r="K684" s="60" t="s">
        <v>5073</v>
      </c>
      <c r="L684" s="60" t="s">
        <v>3490</v>
      </c>
      <c r="M684" s="60" t="s">
        <v>5018</v>
      </c>
      <c r="N684" s="60" t="s">
        <v>4797</v>
      </c>
      <c r="O684" s="60" t="s">
        <v>4798</v>
      </c>
      <c r="P684" s="60">
        <v>9</v>
      </c>
      <c r="Q684" s="63">
        <v>303</v>
      </c>
      <c r="R684" s="60" t="s">
        <v>5780</v>
      </c>
      <c r="S684" s="60" t="s">
        <v>4800</v>
      </c>
      <c r="T684" t="s">
        <v>2100</v>
      </c>
      <c r="U684">
        <v>14</v>
      </c>
      <c r="V684" s="49">
        <v>524.99</v>
      </c>
      <c r="W684" t="s">
        <v>2200</v>
      </c>
      <c r="X684">
        <v>12</v>
      </c>
      <c r="Y684">
        <v>256</v>
      </c>
      <c r="Z684">
        <v>8.3000000000000007</v>
      </c>
      <c r="AA684" t="s">
        <v>3431</v>
      </c>
      <c r="AB684" s="30" t="s">
        <v>5781</v>
      </c>
      <c r="AC684" s="30" t="s">
        <v>5782</v>
      </c>
      <c r="AD684" s="30" t="s">
        <v>5035</v>
      </c>
      <c r="AE684" s="30" t="s">
        <v>2085</v>
      </c>
      <c r="AF684" s="51" t="s">
        <v>2025</v>
      </c>
      <c r="AG684" s="30" t="s">
        <v>3435</v>
      </c>
      <c r="AH684" s="31">
        <v>549.99</v>
      </c>
      <c r="AI684" s="30" t="s">
        <v>2087</v>
      </c>
      <c r="AJ684" s="30" t="s">
        <v>2076</v>
      </c>
      <c r="AK684" s="30" t="s">
        <v>2076</v>
      </c>
      <c r="AL684" s="30" t="s">
        <v>2076</v>
      </c>
      <c r="AM684" s="30" t="s">
        <v>2076</v>
      </c>
      <c r="AN684" s="30" t="s">
        <v>2092</v>
      </c>
      <c r="AO684" s="30">
        <v>120</v>
      </c>
      <c r="AP684" s="30" t="s">
        <v>4873</v>
      </c>
      <c r="AQ684" s="30" t="s">
        <v>4874</v>
      </c>
      <c r="AR684" s="30" t="s">
        <v>4805</v>
      </c>
      <c r="AS684" s="30" t="s">
        <v>2076</v>
      </c>
      <c r="AT684" s="30" t="s">
        <v>2076</v>
      </c>
      <c r="AU684" s="30">
        <f>COUNTIF(Offers!$B$14:$B$2024,A684)</f>
        <v>3</v>
      </c>
      <c r="AV684" s="31">
        <f>_xlfn.MINIFS(Offers!$Q$14:$Q$2024,Offers!$B$14:$B$2024,A684)</f>
        <v>379.99</v>
      </c>
      <c r="AW684" s="30">
        <f>COUNTIFS(Offers!$B$14:$B$2024,A684,Offers!$L$14:$L$2024,"&lt;&gt;New")</f>
        <v>2</v>
      </c>
    </row>
    <row r="685" spans="1:49" ht="15.75" customHeight="1" x14ac:dyDescent="0.35">
      <c r="A685" s="60" t="s">
        <v>5783</v>
      </c>
      <c r="B685" s="60" t="s">
        <v>927</v>
      </c>
      <c r="C685" s="60" t="s">
        <v>8</v>
      </c>
      <c r="D685" s="60" t="s">
        <v>4790</v>
      </c>
      <c r="E685" s="61" t="s">
        <v>932</v>
      </c>
      <c r="F685" s="62">
        <v>650.99</v>
      </c>
      <c r="G685" s="60" t="s">
        <v>5784</v>
      </c>
      <c r="H685" s="60" t="s">
        <v>1345</v>
      </c>
      <c r="I685" s="60" t="s">
        <v>4825</v>
      </c>
      <c r="J685" s="60" t="s">
        <v>4826</v>
      </c>
      <c r="K685" s="60" t="s">
        <v>4827</v>
      </c>
      <c r="L685" s="60" t="s">
        <v>4828</v>
      </c>
      <c r="M685" s="60" t="s">
        <v>4829</v>
      </c>
      <c r="N685" s="60" t="s">
        <v>4797</v>
      </c>
      <c r="O685" s="60" t="s">
        <v>4830</v>
      </c>
      <c r="P685" s="60">
        <v>240</v>
      </c>
      <c r="Q685" s="63">
        <v>414</v>
      </c>
      <c r="R685" s="60" t="s">
        <v>5785</v>
      </c>
      <c r="S685" s="60" t="s">
        <v>4832</v>
      </c>
      <c r="T685" t="s">
        <v>2080</v>
      </c>
      <c r="U685">
        <v>14</v>
      </c>
      <c r="V685" s="49">
        <v>681.99</v>
      </c>
      <c r="W685" t="s">
        <v>2477</v>
      </c>
      <c r="X685">
        <v>4</v>
      </c>
      <c r="Y685">
        <v>64</v>
      </c>
      <c r="Z685">
        <v>10.3</v>
      </c>
      <c r="AA685" t="s">
        <v>3431</v>
      </c>
      <c r="AB685" s="30" t="s">
        <v>5786</v>
      </c>
      <c r="AC685" s="30" t="s">
        <v>5787</v>
      </c>
      <c r="AD685" s="30" t="s">
        <v>4252</v>
      </c>
      <c r="AE685" s="30" t="s">
        <v>2105</v>
      </c>
      <c r="AF685" s="51" t="s">
        <v>2025</v>
      </c>
      <c r="AG685" s="30" t="s">
        <v>2086</v>
      </c>
      <c r="AH685" s="31">
        <v>682.99</v>
      </c>
      <c r="AI685" s="30" t="s">
        <v>2087</v>
      </c>
      <c r="AJ685" s="30" t="s">
        <v>2076</v>
      </c>
      <c r="AK685" s="30" t="s">
        <v>2076</v>
      </c>
      <c r="AL685" s="30" t="s">
        <v>2076</v>
      </c>
      <c r="AM685" s="30" t="s">
        <v>2076</v>
      </c>
      <c r="AN685" s="30" t="s">
        <v>2092</v>
      </c>
      <c r="AO685" s="30" t="s">
        <v>2076</v>
      </c>
      <c r="AP685" s="30" t="s">
        <v>2088</v>
      </c>
      <c r="AQ685" s="30" t="s">
        <v>4835</v>
      </c>
      <c r="AR685" s="30" t="s">
        <v>4805</v>
      </c>
      <c r="AS685" s="30" t="s">
        <v>2076</v>
      </c>
      <c r="AT685" s="30" t="s">
        <v>2076</v>
      </c>
      <c r="AU685" s="30">
        <f>COUNTIF(Offers!$B$14:$B$2024,A685)</f>
        <v>1</v>
      </c>
      <c r="AV685" s="31">
        <f>_xlfn.MINIFS(Offers!$Q$14:$Q$2024,Offers!$B$14:$B$2024,A685)</f>
        <v>650.99</v>
      </c>
      <c r="AW685" s="30">
        <f>COUNTIFS(Offers!$B$14:$B$2024,A685,Offers!$L$14:$L$2024,"&lt;&gt;New")</f>
        <v>0</v>
      </c>
    </row>
    <row r="686" spans="1:49" ht="15.75" customHeight="1" x14ac:dyDescent="0.35">
      <c r="A686" s="60" t="s">
        <v>5788</v>
      </c>
      <c r="B686" s="60" t="s">
        <v>927</v>
      </c>
      <c r="C686" s="60" t="s">
        <v>8</v>
      </c>
      <c r="D686" s="60" t="s">
        <v>4807</v>
      </c>
      <c r="E686" s="61" t="s">
        <v>933</v>
      </c>
      <c r="F686" s="62">
        <v>684.99</v>
      </c>
      <c r="G686" s="60" t="s">
        <v>5789</v>
      </c>
      <c r="H686" s="60" t="s">
        <v>1345</v>
      </c>
      <c r="I686" s="60" t="s">
        <v>4960</v>
      </c>
      <c r="J686" s="60" t="s">
        <v>4851</v>
      </c>
      <c r="K686" s="60" t="s">
        <v>4852</v>
      </c>
      <c r="L686" s="60" t="s">
        <v>4961</v>
      </c>
      <c r="M686" s="60" t="s">
        <v>4811</v>
      </c>
      <c r="N686" s="60" t="s">
        <v>4812</v>
      </c>
      <c r="O686" s="60" t="s">
        <v>4798</v>
      </c>
      <c r="P686" s="60">
        <v>29</v>
      </c>
      <c r="Q686" s="63">
        <v>266</v>
      </c>
      <c r="R686" s="60" t="s">
        <v>5790</v>
      </c>
      <c r="S686" s="60" t="s">
        <v>4963</v>
      </c>
      <c r="T686" t="s">
        <v>2080</v>
      </c>
      <c r="U686">
        <v>14</v>
      </c>
      <c r="V686" s="49">
        <v>775.99</v>
      </c>
      <c r="W686" t="s">
        <v>2235</v>
      </c>
      <c r="X686">
        <v>12</v>
      </c>
      <c r="Y686">
        <v>256</v>
      </c>
      <c r="Z686">
        <v>6.5</v>
      </c>
      <c r="AA686" t="s">
        <v>3431</v>
      </c>
      <c r="AB686" s="30" t="s">
        <v>5791</v>
      </c>
      <c r="AC686" s="30" t="s">
        <v>5792</v>
      </c>
      <c r="AD686" s="30" t="s">
        <v>4897</v>
      </c>
      <c r="AE686" s="30" t="s">
        <v>2105</v>
      </c>
      <c r="AF686" s="51" t="s">
        <v>2025</v>
      </c>
      <c r="AG686" s="30" t="s">
        <v>3435</v>
      </c>
      <c r="AH686" s="31">
        <v>775.99</v>
      </c>
      <c r="AI686" s="30" t="s">
        <v>2087</v>
      </c>
      <c r="AJ686" s="30" t="s">
        <v>2076</v>
      </c>
      <c r="AK686" s="30" t="s">
        <v>2076</v>
      </c>
      <c r="AL686" s="30" t="s">
        <v>2076</v>
      </c>
      <c r="AM686" s="30" t="s">
        <v>2076</v>
      </c>
      <c r="AN686" s="30" t="s">
        <v>4966</v>
      </c>
      <c r="AO686" s="30">
        <v>120</v>
      </c>
      <c r="AP686" s="30" t="s">
        <v>4861</v>
      </c>
      <c r="AQ686" s="30" t="s">
        <v>4862</v>
      </c>
      <c r="AR686" s="30" t="s">
        <v>4822</v>
      </c>
      <c r="AS686" s="30" t="s">
        <v>2076</v>
      </c>
      <c r="AT686" s="30" t="s">
        <v>2076</v>
      </c>
      <c r="AU686" s="30">
        <f>COUNTIF(Offers!$B$14:$B$2024,A686)</f>
        <v>2</v>
      </c>
      <c r="AV686" s="31">
        <f>_xlfn.MINIFS(Offers!$Q$14:$Q$2024,Offers!$B$14:$B$2024,A686)</f>
        <v>609.99</v>
      </c>
      <c r="AW686" s="30">
        <f>COUNTIFS(Offers!$B$14:$B$2024,A686,Offers!$L$14:$L$2024,"&lt;&gt;New")</f>
        <v>1</v>
      </c>
    </row>
    <row r="687" spans="1:49" ht="15.75" customHeight="1" x14ac:dyDescent="0.35">
      <c r="A687" s="60" t="s">
        <v>5793</v>
      </c>
      <c r="B687" s="60" t="s">
        <v>927</v>
      </c>
      <c r="C687" s="60" t="s">
        <v>8</v>
      </c>
      <c r="D687" s="60" t="s">
        <v>4790</v>
      </c>
      <c r="E687" s="61" t="s">
        <v>934</v>
      </c>
      <c r="F687" s="62">
        <v>805.99</v>
      </c>
      <c r="G687" s="60" t="s">
        <v>5794</v>
      </c>
      <c r="H687" s="60" t="s">
        <v>53</v>
      </c>
      <c r="I687" s="60" t="s">
        <v>5017</v>
      </c>
      <c r="J687" s="60" t="s">
        <v>4878</v>
      </c>
      <c r="K687" s="60" t="s">
        <v>4879</v>
      </c>
      <c r="L687" s="60" t="s">
        <v>4810</v>
      </c>
      <c r="M687" s="60" t="s">
        <v>5018</v>
      </c>
      <c r="N687" s="60" t="s">
        <v>5019</v>
      </c>
      <c r="O687" s="60" t="s">
        <v>4798</v>
      </c>
      <c r="P687" s="60">
        <v>11</v>
      </c>
      <c r="Q687" s="63">
        <v>511</v>
      </c>
      <c r="R687" s="60" t="s">
        <v>5795</v>
      </c>
      <c r="S687" s="60" t="s">
        <v>4975</v>
      </c>
      <c r="T687" t="s">
        <v>2100</v>
      </c>
      <c r="U687">
        <v>14</v>
      </c>
      <c r="V687" s="49">
        <v>918.99</v>
      </c>
      <c r="W687" t="s">
        <v>2200</v>
      </c>
      <c r="X687">
        <v>8</v>
      </c>
      <c r="Y687">
        <v>256</v>
      </c>
      <c r="Z687">
        <v>11</v>
      </c>
      <c r="AA687" t="s">
        <v>3431</v>
      </c>
      <c r="AB687" s="30" t="s">
        <v>5796</v>
      </c>
      <c r="AC687" s="30" t="s">
        <v>5091</v>
      </c>
      <c r="AD687" s="30" t="s">
        <v>4053</v>
      </c>
      <c r="AE687" s="30" t="s">
        <v>2085</v>
      </c>
      <c r="AF687" s="51" t="s">
        <v>2025</v>
      </c>
      <c r="AG687" s="30" t="s">
        <v>3435</v>
      </c>
      <c r="AH687" s="31">
        <v>943.99</v>
      </c>
      <c r="AI687" s="30" t="s">
        <v>2087</v>
      </c>
      <c r="AJ687" s="30" t="s">
        <v>2076</v>
      </c>
      <c r="AK687" s="30" t="s">
        <v>2076</v>
      </c>
      <c r="AL687" s="30" t="s">
        <v>2076</v>
      </c>
      <c r="AM687" s="30" t="s">
        <v>2076</v>
      </c>
      <c r="AN687" s="30" t="s">
        <v>2092</v>
      </c>
      <c r="AO687" s="30">
        <v>90</v>
      </c>
      <c r="AP687" s="30" t="s">
        <v>4873</v>
      </c>
      <c r="AQ687" s="30" t="s">
        <v>4874</v>
      </c>
      <c r="AR687" s="30" t="s">
        <v>4822</v>
      </c>
      <c r="AS687" s="30" t="s">
        <v>2076</v>
      </c>
      <c r="AT687" s="30" t="s">
        <v>2076</v>
      </c>
      <c r="AU687" s="30">
        <f>COUNTIF(Offers!$B$14:$B$2024,A687)</f>
        <v>1</v>
      </c>
      <c r="AV687" s="31">
        <f>_xlfn.MINIFS(Offers!$Q$14:$Q$2024,Offers!$B$14:$B$2024,A687)</f>
        <v>805.99</v>
      </c>
      <c r="AW687" s="30">
        <f>COUNTIFS(Offers!$B$14:$B$2024,A687,Offers!$L$14:$L$2024,"&lt;&gt;New")</f>
        <v>0</v>
      </c>
    </row>
    <row r="688" spans="1:49" ht="15.75" customHeight="1" x14ac:dyDescent="0.35">
      <c r="A688" s="60" t="s">
        <v>5797</v>
      </c>
      <c r="B688" s="60" t="s">
        <v>927</v>
      </c>
      <c r="C688" s="60" t="s">
        <v>8</v>
      </c>
      <c r="D688" s="60" t="s">
        <v>4807</v>
      </c>
      <c r="E688" s="61" t="s">
        <v>935</v>
      </c>
      <c r="F688" s="62">
        <v>836.99</v>
      </c>
      <c r="G688" s="60" t="s">
        <v>5798</v>
      </c>
      <c r="H688" s="60" t="s">
        <v>1345</v>
      </c>
      <c r="I688" s="60" t="s">
        <v>4850</v>
      </c>
      <c r="J688" s="60" t="s">
        <v>4878</v>
      </c>
      <c r="K688" s="60" t="s">
        <v>4879</v>
      </c>
      <c r="L688" s="60" t="s">
        <v>4853</v>
      </c>
      <c r="M688" s="60" t="s">
        <v>4854</v>
      </c>
      <c r="N688" s="60" t="s">
        <v>4880</v>
      </c>
      <c r="O688" s="60" t="s">
        <v>4798</v>
      </c>
      <c r="P688" s="60">
        <v>24</v>
      </c>
      <c r="Q688" s="63">
        <v>150</v>
      </c>
      <c r="R688" s="60" t="s">
        <v>5799</v>
      </c>
      <c r="S688" s="60" t="s">
        <v>4857</v>
      </c>
      <c r="T688" t="s">
        <v>2080</v>
      </c>
      <c r="U688">
        <v>14</v>
      </c>
      <c r="V688" s="49">
        <v>932.99</v>
      </c>
      <c r="W688" t="s">
        <v>2387</v>
      </c>
      <c r="X688">
        <v>12</v>
      </c>
      <c r="Y688">
        <v>256</v>
      </c>
      <c r="Z688">
        <v>6</v>
      </c>
      <c r="AA688" t="s">
        <v>3431</v>
      </c>
      <c r="AB688" s="30" t="s">
        <v>5786</v>
      </c>
      <c r="AC688" s="30" t="s">
        <v>5800</v>
      </c>
      <c r="AD688" s="30" t="s">
        <v>5146</v>
      </c>
      <c r="AE688" s="30" t="s">
        <v>2105</v>
      </c>
      <c r="AF688" s="53" t="s">
        <v>2026</v>
      </c>
      <c r="AG688" s="30" t="s">
        <v>3435</v>
      </c>
      <c r="AH688" s="31">
        <v>932.99</v>
      </c>
      <c r="AI688" s="30" t="s">
        <v>2087</v>
      </c>
      <c r="AJ688" s="30" t="s">
        <v>2076</v>
      </c>
      <c r="AK688" s="30" t="s">
        <v>2076</v>
      </c>
      <c r="AL688" s="30" t="s">
        <v>2076</v>
      </c>
      <c r="AM688" s="30" t="s">
        <v>2076</v>
      </c>
      <c r="AN688" s="30" t="s">
        <v>4860</v>
      </c>
      <c r="AO688" s="30">
        <v>120</v>
      </c>
      <c r="AP688" s="30" t="s">
        <v>4885</v>
      </c>
      <c r="AQ688" s="30" t="s">
        <v>4899</v>
      </c>
      <c r="AR688" s="30" t="s">
        <v>4822</v>
      </c>
      <c r="AS688" s="30" t="s">
        <v>2076</v>
      </c>
      <c r="AT688" s="30" t="s">
        <v>2076</v>
      </c>
      <c r="AU688" s="30">
        <f>COUNTIF(Offers!$B$14:$B$2024,A688)</f>
        <v>1</v>
      </c>
      <c r="AV688" s="31">
        <f>_xlfn.MINIFS(Offers!$Q$14:$Q$2024,Offers!$B$14:$B$2024,A688)</f>
        <v>836.99</v>
      </c>
      <c r="AW688" s="30">
        <f>COUNTIFS(Offers!$B$14:$B$2024,A688,Offers!$L$14:$L$2024,"&lt;&gt;New")</f>
        <v>0</v>
      </c>
    </row>
    <row r="689" spans="1:49" ht="15.75" customHeight="1" x14ac:dyDescent="0.35">
      <c r="A689" s="60" t="s">
        <v>5801</v>
      </c>
      <c r="B689" s="60" t="s">
        <v>927</v>
      </c>
      <c r="C689" s="60" t="s">
        <v>8</v>
      </c>
      <c r="D689" s="60" t="s">
        <v>4807</v>
      </c>
      <c r="E689" s="61" t="s">
        <v>936</v>
      </c>
      <c r="F689" s="62">
        <v>974.99</v>
      </c>
      <c r="G689" s="60" t="s">
        <v>5802</v>
      </c>
      <c r="H689" s="60" t="s">
        <v>53</v>
      </c>
      <c r="I689" s="60" t="s">
        <v>4889</v>
      </c>
      <c r="J689" s="60" t="s">
        <v>4878</v>
      </c>
      <c r="K689" s="60" t="s">
        <v>4879</v>
      </c>
      <c r="L689" s="60" t="s">
        <v>4892</v>
      </c>
      <c r="M689" s="60" t="s">
        <v>4893</v>
      </c>
      <c r="N689" s="60" t="s">
        <v>4880</v>
      </c>
      <c r="O689" s="60" t="s">
        <v>4798</v>
      </c>
      <c r="P689" s="60">
        <v>16</v>
      </c>
      <c r="Q689" s="63">
        <v>184</v>
      </c>
      <c r="R689" s="60" t="s">
        <v>5803</v>
      </c>
      <c r="S689" s="60" t="s">
        <v>4895</v>
      </c>
      <c r="T689" t="s">
        <v>2080</v>
      </c>
      <c r="U689">
        <v>14</v>
      </c>
      <c r="V689" s="49">
        <v>1091.99</v>
      </c>
      <c r="W689" t="s">
        <v>2514</v>
      </c>
      <c r="X689">
        <v>12</v>
      </c>
      <c r="Y689">
        <v>256</v>
      </c>
      <c r="Z689">
        <v>6.7</v>
      </c>
      <c r="AA689" t="s">
        <v>3431</v>
      </c>
      <c r="AB689" s="30" t="s">
        <v>5776</v>
      </c>
      <c r="AC689" s="30" t="s">
        <v>5804</v>
      </c>
      <c r="AD689" s="30" t="s">
        <v>5029</v>
      </c>
      <c r="AE689" s="30" t="s">
        <v>2085</v>
      </c>
      <c r="AF689" s="51" t="s">
        <v>2025</v>
      </c>
      <c r="AG689" s="30" t="s">
        <v>3435</v>
      </c>
      <c r="AH689" s="31">
        <v>1091.99</v>
      </c>
      <c r="AI689" s="30" t="s">
        <v>2087</v>
      </c>
      <c r="AJ689" s="30" t="s">
        <v>2076</v>
      </c>
      <c r="AK689" s="30" t="s">
        <v>2076</v>
      </c>
      <c r="AL689" s="30" t="s">
        <v>2076</v>
      </c>
      <c r="AM689" s="30" t="s">
        <v>2076</v>
      </c>
      <c r="AN689" s="30" t="s">
        <v>4898</v>
      </c>
      <c r="AO689" s="30">
        <v>60</v>
      </c>
      <c r="AP689" s="30" t="s">
        <v>4861</v>
      </c>
      <c r="AQ689" s="30" t="s">
        <v>4862</v>
      </c>
      <c r="AR689" s="30" t="s">
        <v>4822</v>
      </c>
      <c r="AS689" s="30" t="s">
        <v>2076</v>
      </c>
      <c r="AT689" s="30" t="s">
        <v>2076</v>
      </c>
      <c r="AU689" s="30">
        <f>COUNTIF(Offers!$B$14:$B$2024,A689)</f>
        <v>1</v>
      </c>
      <c r="AV689" s="31">
        <f>_xlfn.MINIFS(Offers!$Q$14:$Q$2024,Offers!$B$14:$B$2024,A689)</f>
        <v>974.99</v>
      </c>
      <c r="AW689" s="30">
        <f>COUNTIFS(Offers!$B$14:$B$2024,A689,Offers!$L$14:$L$2024,"&lt;&gt;New")</f>
        <v>0</v>
      </c>
    </row>
    <row r="690" spans="1:49" ht="15.75" customHeight="1" x14ac:dyDescent="0.35">
      <c r="A690" s="60" t="s">
        <v>5805</v>
      </c>
      <c r="B690" s="60" t="s">
        <v>927</v>
      </c>
      <c r="C690" s="60" t="s">
        <v>8</v>
      </c>
      <c r="D690" s="60" t="s">
        <v>4807</v>
      </c>
      <c r="E690" s="61" t="s">
        <v>937</v>
      </c>
      <c r="F690" s="62">
        <v>1360.99</v>
      </c>
      <c r="G690" s="60" t="s">
        <v>5806</v>
      </c>
      <c r="H690" s="60" t="s">
        <v>53</v>
      </c>
      <c r="I690" s="60" t="s">
        <v>4889</v>
      </c>
      <c r="J690" s="60" t="s">
        <v>4902</v>
      </c>
      <c r="K690" s="60" t="s">
        <v>4903</v>
      </c>
      <c r="L690" s="60" t="s">
        <v>4987</v>
      </c>
      <c r="M690" s="60" t="s">
        <v>4988</v>
      </c>
      <c r="N690" s="60" t="s">
        <v>4880</v>
      </c>
      <c r="O690" s="60" t="s">
        <v>4798</v>
      </c>
      <c r="P690" s="60">
        <v>25</v>
      </c>
      <c r="Q690" s="63">
        <v>233</v>
      </c>
      <c r="R690" s="60" t="s">
        <v>5807</v>
      </c>
      <c r="S690" s="60" t="s">
        <v>4990</v>
      </c>
      <c r="T690" t="s">
        <v>2100</v>
      </c>
      <c r="U690">
        <v>14</v>
      </c>
      <c r="V690" s="49">
        <v>1485.99</v>
      </c>
      <c r="W690" t="s">
        <v>2477</v>
      </c>
      <c r="X690">
        <v>16</v>
      </c>
      <c r="Y690">
        <v>1024</v>
      </c>
      <c r="Z690">
        <v>7.6</v>
      </c>
      <c r="AA690" t="s">
        <v>3431</v>
      </c>
      <c r="AB690" s="30" t="s">
        <v>5791</v>
      </c>
      <c r="AC690" s="30" t="s">
        <v>5808</v>
      </c>
      <c r="AD690" s="30" t="s">
        <v>3744</v>
      </c>
      <c r="AE690" s="30" t="s">
        <v>2085</v>
      </c>
      <c r="AF690" s="54" t="s">
        <v>2027</v>
      </c>
      <c r="AG690" s="30" t="s">
        <v>3435</v>
      </c>
      <c r="AH690" s="31">
        <v>1509.99</v>
      </c>
      <c r="AI690" s="30" t="s">
        <v>2087</v>
      </c>
      <c r="AJ690" s="30" t="s">
        <v>2076</v>
      </c>
      <c r="AK690" s="30" t="s">
        <v>2076</v>
      </c>
      <c r="AL690" s="30" t="s">
        <v>2076</v>
      </c>
      <c r="AM690" s="30" t="s">
        <v>2076</v>
      </c>
      <c r="AN690" s="30" t="s">
        <v>4898</v>
      </c>
      <c r="AO690" s="30">
        <v>120</v>
      </c>
      <c r="AP690" s="30" t="s">
        <v>4911</v>
      </c>
      <c r="AQ690" s="30" t="s">
        <v>4992</v>
      </c>
      <c r="AR690" s="30" t="s">
        <v>4913</v>
      </c>
      <c r="AS690" s="30" t="s">
        <v>2076</v>
      </c>
      <c r="AT690" s="30" t="s">
        <v>2076</v>
      </c>
      <c r="AU690" s="30">
        <f>COUNTIF(Offers!$B$14:$B$2024,A690)</f>
        <v>3</v>
      </c>
      <c r="AV690" s="31">
        <f>_xlfn.MINIFS(Offers!$Q$14:$Q$2024,Offers!$B$14:$B$2024,A690)</f>
        <v>1068.99</v>
      </c>
      <c r="AW690" s="30">
        <f>COUNTIFS(Offers!$B$14:$B$2024,A690,Offers!$L$14:$L$2024,"&lt;&gt;New")</f>
        <v>2</v>
      </c>
    </row>
    <row r="691" spans="1:49" ht="15.75" customHeight="1" x14ac:dyDescent="0.35">
      <c r="A691" s="60" t="s">
        <v>5809</v>
      </c>
      <c r="B691" s="60" t="s">
        <v>927</v>
      </c>
      <c r="C691" s="60" t="s">
        <v>8</v>
      </c>
      <c r="D691" s="60" t="s">
        <v>4790</v>
      </c>
      <c r="E691" s="61" t="s">
        <v>938</v>
      </c>
      <c r="F691" s="62">
        <v>1421.99</v>
      </c>
      <c r="G691" s="60" t="s">
        <v>5810</v>
      </c>
      <c r="H691" s="60" t="s">
        <v>53</v>
      </c>
      <c r="I691" s="60" t="s">
        <v>5017</v>
      </c>
      <c r="J691" s="60" t="s">
        <v>4902</v>
      </c>
      <c r="K691" s="60" t="s">
        <v>4903</v>
      </c>
      <c r="L691" s="60" t="s">
        <v>3490</v>
      </c>
      <c r="M691" s="60" t="s">
        <v>5153</v>
      </c>
      <c r="N691" s="60" t="s">
        <v>4918</v>
      </c>
      <c r="O691" s="60" t="s">
        <v>4798</v>
      </c>
      <c r="P691" s="60">
        <v>11</v>
      </c>
      <c r="Q691" s="63">
        <v>582</v>
      </c>
      <c r="R691" s="60" t="s">
        <v>5811</v>
      </c>
      <c r="S691" s="60" t="s">
        <v>4920</v>
      </c>
      <c r="T691" t="s">
        <v>2100</v>
      </c>
      <c r="U691">
        <v>14</v>
      </c>
      <c r="V691" s="49">
        <v>1528.99</v>
      </c>
      <c r="W691" t="s">
        <v>2700</v>
      </c>
      <c r="X691">
        <v>16</v>
      </c>
      <c r="Y691">
        <v>512</v>
      </c>
      <c r="Z691">
        <v>13</v>
      </c>
      <c r="AA691" t="s">
        <v>3431</v>
      </c>
      <c r="AB691" s="30" t="s">
        <v>5812</v>
      </c>
      <c r="AC691" s="30" t="s">
        <v>5813</v>
      </c>
      <c r="AD691" s="30" t="s">
        <v>3464</v>
      </c>
      <c r="AE691" s="30" t="s">
        <v>2085</v>
      </c>
      <c r="AF691" s="54" t="s">
        <v>2027</v>
      </c>
      <c r="AG691" s="30" t="s">
        <v>3435</v>
      </c>
      <c r="AH691" s="31">
        <v>1528.99</v>
      </c>
      <c r="AI691" s="30" t="s">
        <v>2087</v>
      </c>
      <c r="AJ691" s="30" t="s">
        <v>2076</v>
      </c>
      <c r="AK691" s="30" t="s">
        <v>2076</v>
      </c>
      <c r="AL691" s="30" t="s">
        <v>2076</v>
      </c>
      <c r="AM691" s="30" t="s">
        <v>2076</v>
      </c>
      <c r="AN691" s="30" t="s">
        <v>2092</v>
      </c>
      <c r="AO691" s="30">
        <v>120</v>
      </c>
      <c r="AP691" s="30" t="s">
        <v>4922</v>
      </c>
      <c r="AQ691" s="30" t="s">
        <v>4862</v>
      </c>
      <c r="AR691" s="30" t="s">
        <v>4805</v>
      </c>
      <c r="AS691" s="30" t="s">
        <v>2076</v>
      </c>
      <c r="AT691" s="30" t="s">
        <v>2076</v>
      </c>
      <c r="AU691" s="30">
        <f>COUNTIF(Offers!$B$14:$B$2024,A691)</f>
        <v>1</v>
      </c>
      <c r="AV691" s="31">
        <f>_xlfn.MINIFS(Offers!$Q$14:$Q$2024,Offers!$B$14:$B$2024,A691)</f>
        <v>1421.99</v>
      </c>
      <c r="AW691" s="30">
        <f>COUNTIFS(Offers!$B$14:$B$2024,A691,Offers!$L$14:$L$2024,"&lt;&gt;New")</f>
        <v>0</v>
      </c>
    </row>
    <row r="692" spans="1:49" ht="15.75" customHeight="1" x14ac:dyDescent="0.35">
      <c r="A692" s="60" t="s">
        <v>5814</v>
      </c>
      <c r="B692" s="60" t="s">
        <v>927</v>
      </c>
      <c r="C692" s="60" t="s">
        <v>8</v>
      </c>
      <c r="D692" s="60" t="s">
        <v>4807</v>
      </c>
      <c r="E692" s="61" t="s">
        <v>939</v>
      </c>
      <c r="F692" s="62">
        <v>1454.99</v>
      </c>
      <c r="G692" s="60" t="s">
        <v>5815</v>
      </c>
      <c r="H692" s="60" t="s">
        <v>1345</v>
      </c>
      <c r="I692" s="60" t="s">
        <v>4877</v>
      </c>
      <c r="J692" s="60" t="s">
        <v>4902</v>
      </c>
      <c r="K692" s="60" t="s">
        <v>4903</v>
      </c>
      <c r="L692" s="60" t="s">
        <v>4904</v>
      </c>
      <c r="M692" s="60" t="s">
        <v>4905</v>
      </c>
      <c r="N692" s="60" t="s">
        <v>4880</v>
      </c>
      <c r="O692" s="60" t="s">
        <v>4798</v>
      </c>
      <c r="P692" s="60">
        <v>28</v>
      </c>
      <c r="Q692" s="63">
        <v>227</v>
      </c>
      <c r="R692" s="60" t="s">
        <v>5816</v>
      </c>
      <c r="S692" s="60" t="s">
        <v>4907</v>
      </c>
      <c r="T692" t="s">
        <v>2080</v>
      </c>
      <c r="U692">
        <v>14</v>
      </c>
      <c r="V692" s="49">
        <v>1637.99</v>
      </c>
      <c r="W692" t="s">
        <v>2609</v>
      </c>
      <c r="X692">
        <v>12</v>
      </c>
      <c r="Y692">
        <v>512</v>
      </c>
      <c r="Z692">
        <v>6.9</v>
      </c>
      <c r="AA692" t="s">
        <v>3431</v>
      </c>
      <c r="AB692" s="30" t="s">
        <v>5817</v>
      </c>
      <c r="AC692" s="30" t="s">
        <v>5818</v>
      </c>
      <c r="AD692" s="30" t="s">
        <v>5669</v>
      </c>
      <c r="AE692" s="30" t="s">
        <v>2105</v>
      </c>
      <c r="AF692" s="54" t="s">
        <v>2027</v>
      </c>
      <c r="AG692" s="30" t="s">
        <v>3435</v>
      </c>
      <c r="AH692" s="31">
        <v>1637.99</v>
      </c>
      <c r="AI692" s="30" t="s">
        <v>2087</v>
      </c>
      <c r="AJ692" s="30" t="s">
        <v>2076</v>
      </c>
      <c r="AK692" s="30" t="s">
        <v>2076</v>
      </c>
      <c r="AL692" s="30" t="s">
        <v>2076</v>
      </c>
      <c r="AM692" s="30" t="s">
        <v>2076</v>
      </c>
      <c r="AN692" s="30" t="s">
        <v>4860</v>
      </c>
      <c r="AO692" s="30">
        <v>120</v>
      </c>
      <c r="AP692" s="30" t="s">
        <v>4911</v>
      </c>
      <c r="AQ692" s="30" t="s">
        <v>4912</v>
      </c>
      <c r="AR692" s="30" t="s">
        <v>4913</v>
      </c>
      <c r="AS692" s="30" t="s">
        <v>2076</v>
      </c>
      <c r="AT692" s="30" t="s">
        <v>2076</v>
      </c>
      <c r="AU692" s="30">
        <f>COUNTIF(Offers!$B$14:$B$2024,A692)</f>
        <v>1</v>
      </c>
      <c r="AV692" s="31">
        <f>_xlfn.MINIFS(Offers!$Q$14:$Q$2024,Offers!$B$14:$B$2024,A692)</f>
        <v>1454.99</v>
      </c>
      <c r="AW692" s="30">
        <f>COUNTIFS(Offers!$B$14:$B$2024,A692,Offers!$L$14:$L$2024,"&lt;&gt;New")</f>
        <v>0</v>
      </c>
    </row>
    <row r="693" spans="1:49" ht="15.75" customHeight="1" x14ac:dyDescent="0.35">
      <c r="A693" s="60" t="s">
        <v>5819</v>
      </c>
      <c r="B693" s="60" t="s">
        <v>940</v>
      </c>
      <c r="C693" s="60" t="s">
        <v>8</v>
      </c>
      <c r="D693" s="60" t="s">
        <v>4807</v>
      </c>
      <c r="E693" s="61" t="s">
        <v>942</v>
      </c>
      <c r="F693" s="62">
        <v>196.99</v>
      </c>
      <c r="G693" s="60" t="s">
        <v>5820</v>
      </c>
      <c r="H693" s="60" t="s">
        <v>53</v>
      </c>
      <c r="I693" s="60" t="s">
        <v>4809</v>
      </c>
      <c r="J693" s="60" t="s">
        <v>4938</v>
      </c>
      <c r="K693" s="60" t="s">
        <v>4939</v>
      </c>
      <c r="L693" s="60" t="s">
        <v>4810</v>
      </c>
      <c r="M693" s="60" t="s">
        <v>4940</v>
      </c>
      <c r="N693" s="60" t="s">
        <v>4812</v>
      </c>
      <c r="O693" s="60" t="s">
        <v>4813</v>
      </c>
      <c r="P693" s="60">
        <v>29</v>
      </c>
      <c r="Q693" s="63">
        <v>195</v>
      </c>
      <c r="R693" s="60" t="s">
        <v>5821</v>
      </c>
      <c r="S693" s="60" t="s">
        <v>4815</v>
      </c>
      <c r="T693" t="s">
        <v>2080</v>
      </c>
      <c r="U693">
        <v>30</v>
      </c>
      <c r="V693" s="49">
        <v>219.99</v>
      </c>
      <c r="W693" t="s">
        <v>2304</v>
      </c>
      <c r="X693">
        <v>4</v>
      </c>
      <c r="Y693">
        <v>64</v>
      </c>
      <c r="Z693">
        <v>6.6</v>
      </c>
      <c r="AA693" t="s">
        <v>3431</v>
      </c>
      <c r="AB693" s="30" t="s">
        <v>5822</v>
      </c>
      <c r="AC693" s="30" t="s">
        <v>5823</v>
      </c>
      <c r="AD693" s="30" t="s">
        <v>5824</v>
      </c>
      <c r="AE693" s="30" t="s">
        <v>2085</v>
      </c>
      <c r="AF693" s="50" t="s">
        <v>2022</v>
      </c>
      <c r="AG693" s="30" t="s">
        <v>3435</v>
      </c>
      <c r="AH693" s="31">
        <v>219.99</v>
      </c>
      <c r="AI693" s="30" t="s">
        <v>2087</v>
      </c>
      <c r="AJ693" s="30" t="s">
        <v>2076</v>
      </c>
      <c r="AK693" s="30" t="s">
        <v>2076</v>
      </c>
      <c r="AL693" s="30" t="s">
        <v>2076</v>
      </c>
      <c r="AM693" s="30" t="s">
        <v>2076</v>
      </c>
      <c r="AN693" s="30" t="s">
        <v>4819</v>
      </c>
      <c r="AO693" s="30">
        <v>90</v>
      </c>
      <c r="AP693" s="30" t="s">
        <v>4944</v>
      </c>
      <c r="AQ693" s="30" t="s">
        <v>4804</v>
      </c>
      <c r="AR693" s="30" t="s">
        <v>4945</v>
      </c>
      <c r="AS693" s="30" t="s">
        <v>2076</v>
      </c>
      <c r="AT693" s="30" t="s">
        <v>2076</v>
      </c>
      <c r="AU693" s="30">
        <f>COUNTIF(Offers!$B$14:$B$2024,A693)</f>
        <v>1</v>
      </c>
      <c r="AV693" s="31">
        <f>_xlfn.MINIFS(Offers!$Q$14:$Q$2024,Offers!$B$14:$B$2024,A693)</f>
        <v>196.99</v>
      </c>
      <c r="AW693" s="30">
        <f>COUNTIFS(Offers!$B$14:$B$2024,A693,Offers!$L$14:$L$2024,"&lt;&gt;New")</f>
        <v>0</v>
      </c>
    </row>
    <row r="694" spans="1:49" ht="15.75" customHeight="1" x14ac:dyDescent="0.35">
      <c r="A694" s="60" t="s">
        <v>5825</v>
      </c>
      <c r="B694" s="60" t="s">
        <v>940</v>
      </c>
      <c r="C694" s="60" t="s">
        <v>8</v>
      </c>
      <c r="D694" s="60" t="s">
        <v>4790</v>
      </c>
      <c r="E694" s="61" t="s">
        <v>943</v>
      </c>
      <c r="F694" s="62">
        <v>268.99</v>
      </c>
      <c r="G694" s="60" t="s">
        <v>5826</v>
      </c>
      <c r="H694" s="60" t="s">
        <v>53</v>
      </c>
      <c r="I694" s="60" t="s">
        <v>4792</v>
      </c>
      <c r="J694" s="60" t="s">
        <v>4826</v>
      </c>
      <c r="K694" s="60" t="s">
        <v>4827</v>
      </c>
      <c r="L694" s="60" t="s">
        <v>4828</v>
      </c>
      <c r="M694" s="60" t="s">
        <v>4829</v>
      </c>
      <c r="N694" s="60" t="s">
        <v>4797</v>
      </c>
      <c r="O694" s="60" t="s">
        <v>4830</v>
      </c>
      <c r="P694" s="60">
        <v>138</v>
      </c>
      <c r="Q694" s="63">
        <v>418</v>
      </c>
      <c r="R694" s="60" t="s">
        <v>5827</v>
      </c>
      <c r="S694" s="60" t="s">
        <v>4832</v>
      </c>
      <c r="T694" t="s">
        <v>2116</v>
      </c>
      <c r="U694">
        <v>30</v>
      </c>
      <c r="V694" s="49">
        <v>296.99</v>
      </c>
      <c r="W694" t="s">
        <v>2409</v>
      </c>
      <c r="X694">
        <v>4</v>
      </c>
      <c r="Y694">
        <v>64</v>
      </c>
      <c r="Z694">
        <v>10.3</v>
      </c>
      <c r="AA694" t="s">
        <v>3431</v>
      </c>
      <c r="AB694" s="30" t="s">
        <v>5828</v>
      </c>
      <c r="AC694" s="30" t="s">
        <v>5829</v>
      </c>
      <c r="AD694" s="30" t="s">
        <v>4398</v>
      </c>
      <c r="AE694" s="30" t="s">
        <v>2085</v>
      </c>
      <c r="AF694" s="55" t="s">
        <v>2023</v>
      </c>
      <c r="AG694" s="30" t="s">
        <v>2086</v>
      </c>
      <c r="AH694" s="31">
        <v>299.99</v>
      </c>
      <c r="AI694" s="30" t="s">
        <v>2087</v>
      </c>
      <c r="AJ694" s="30" t="s">
        <v>2076</v>
      </c>
      <c r="AK694" s="30" t="s">
        <v>2076</v>
      </c>
      <c r="AL694" s="30" t="s">
        <v>2076</v>
      </c>
      <c r="AM694" s="30" t="s">
        <v>2076</v>
      </c>
      <c r="AN694" s="30" t="s">
        <v>2092</v>
      </c>
      <c r="AO694" s="30" t="s">
        <v>2076</v>
      </c>
      <c r="AP694" s="30" t="s">
        <v>2088</v>
      </c>
      <c r="AQ694" s="30" t="s">
        <v>4835</v>
      </c>
      <c r="AR694" s="30" t="s">
        <v>4805</v>
      </c>
      <c r="AS694" s="30" t="s">
        <v>2076</v>
      </c>
      <c r="AT694" s="30" t="s">
        <v>2076</v>
      </c>
      <c r="AU694" s="30">
        <f>COUNTIF(Offers!$B$14:$B$2024,A694)</f>
        <v>2</v>
      </c>
      <c r="AV694" s="31">
        <f>_xlfn.MINIFS(Offers!$Q$14:$Q$2024,Offers!$B$14:$B$2024,A694)</f>
        <v>199.99</v>
      </c>
      <c r="AW694" s="30">
        <f>COUNTIFS(Offers!$B$14:$B$2024,A694,Offers!$L$14:$L$2024,"&lt;&gt;New")</f>
        <v>1</v>
      </c>
    </row>
    <row r="695" spans="1:49" ht="15.75" customHeight="1" x14ac:dyDescent="0.35">
      <c r="A695" s="60" t="s">
        <v>5830</v>
      </c>
      <c r="B695" s="60" t="s">
        <v>940</v>
      </c>
      <c r="C695" s="60" t="s">
        <v>8</v>
      </c>
      <c r="D695" s="60" t="s">
        <v>4790</v>
      </c>
      <c r="E695" s="61" t="s">
        <v>944</v>
      </c>
      <c r="F695" s="62">
        <v>590.99</v>
      </c>
      <c r="G695" s="60" t="s">
        <v>5831</v>
      </c>
      <c r="H695" s="60" t="s">
        <v>53</v>
      </c>
      <c r="I695" s="60" t="s">
        <v>4792</v>
      </c>
      <c r="J695" s="60" t="s">
        <v>4838</v>
      </c>
      <c r="K695" s="60" t="s">
        <v>4839</v>
      </c>
      <c r="L695" s="60" t="s">
        <v>4840</v>
      </c>
      <c r="M695" s="60" t="s">
        <v>4841</v>
      </c>
      <c r="N695" s="60" t="s">
        <v>4797</v>
      </c>
      <c r="O695" s="60" t="s">
        <v>4798</v>
      </c>
      <c r="P695" s="60">
        <v>10</v>
      </c>
      <c r="Q695" s="63">
        <v>521</v>
      </c>
      <c r="R695" s="60" t="s">
        <v>5832</v>
      </c>
      <c r="S695" s="60" t="s">
        <v>4843</v>
      </c>
      <c r="T695" t="s">
        <v>2080</v>
      </c>
      <c r="U695">
        <v>30</v>
      </c>
      <c r="V695" s="49">
        <v>645.99</v>
      </c>
      <c r="W695" t="s">
        <v>2168</v>
      </c>
      <c r="X695">
        <v>8</v>
      </c>
      <c r="Y695">
        <v>256</v>
      </c>
      <c r="Z695">
        <v>12.4</v>
      </c>
      <c r="AA695" t="s">
        <v>3431</v>
      </c>
      <c r="AB695" s="30" t="s">
        <v>5833</v>
      </c>
      <c r="AC695" s="30" t="s">
        <v>5834</v>
      </c>
      <c r="AD695" s="30" t="s">
        <v>3841</v>
      </c>
      <c r="AE695" s="30" t="s">
        <v>2105</v>
      </c>
      <c r="AF695" s="52" t="s">
        <v>2024</v>
      </c>
      <c r="AG695" s="30" t="s">
        <v>3435</v>
      </c>
      <c r="AH695" s="31">
        <v>645.99</v>
      </c>
      <c r="AI695" s="30" t="s">
        <v>2087</v>
      </c>
      <c r="AJ695" s="30" t="s">
        <v>2076</v>
      </c>
      <c r="AK695" s="30" t="s">
        <v>2076</v>
      </c>
      <c r="AL695" s="30" t="s">
        <v>2076</v>
      </c>
      <c r="AM695" s="30" t="s">
        <v>2076</v>
      </c>
      <c r="AN695" s="30" t="s">
        <v>2092</v>
      </c>
      <c r="AO695" s="30">
        <v>60</v>
      </c>
      <c r="AP695" s="30" t="s">
        <v>4846</v>
      </c>
      <c r="AQ695" s="30" t="s">
        <v>4847</v>
      </c>
      <c r="AR695" s="30" t="s">
        <v>4805</v>
      </c>
      <c r="AS695" s="30" t="s">
        <v>2076</v>
      </c>
      <c r="AT695" s="30" t="s">
        <v>2076</v>
      </c>
      <c r="AU695" s="30">
        <f>COUNTIF(Offers!$B$14:$B$2024,A695)</f>
        <v>1</v>
      </c>
      <c r="AV695" s="31">
        <f>_xlfn.MINIFS(Offers!$Q$14:$Q$2024,Offers!$B$14:$B$2024,A695)</f>
        <v>590.99</v>
      </c>
      <c r="AW695" s="30">
        <f>COUNTIFS(Offers!$B$14:$B$2024,A695,Offers!$L$14:$L$2024,"&lt;&gt;New")</f>
        <v>0</v>
      </c>
    </row>
    <row r="696" spans="1:49" ht="15.75" customHeight="1" x14ac:dyDescent="0.35">
      <c r="A696" s="60" t="s">
        <v>5835</v>
      </c>
      <c r="B696" s="60" t="s">
        <v>940</v>
      </c>
      <c r="C696" s="60" t="s">
        <v>8</v>
      </c>
      <c r="D696" s="60" t="s">
        <v>4807</v>
      </c>
      <c r="E696" s="61" t="s">
        <v>945</v>
      </c>
      <c r="F696" s="62">
        <v>642.99</v>
      </c>
      <c r="G696" s="60" t="s">
        <v>5836</v>
      </c>
      <c r="H696" s="60" t="s">
        <v>1345</v>
      </c>
      <c r="I696" s="60" t="s">
        <v>4960</v>
      </c>
      <c r="J696" s="60" t="s">
        <v>4838</v>
      </c>
      <c r="K696" s="60" t="s">
        <v>4839</v>
      </c>
      <c r="L696" s="60" t="s">
        <v>4961</v>
      </c>
      <c r="M696" s="60" t="s">
        <v>4811</v>
      </c>
      <c r="N696" s="60" t="s">
        <v>4812</v>
      </c>
      <c r="O696" s="60" t="s">
        <v>4798</v>
      </c>
      <c r="P696" s="60">
        <v>39</v>
      </c>
      <c r="Q696" s="63">
        <v>315</v>
      </c>
      <c r="R696" s="60" t="s">
        <v>5837</v>
      </c>
      <c r="S696" s="60" t="s">
        <v>4963</v>
      </c>
      <c r="T696" t="s">
        <v>2080</v>
      </c>
      <c r="U696">
        <v>30</v>
      </c>
      <c r="V696" s="49">
        <v>697.99</v>
      </c>
      <c r="W696" t="s">
        <v>2539</v>
      </c>
      <c r="X696">
        <v>8</v>
      </c>
      <c r="Y696">
        <v>256</v>
      </c>
      <c r="Z696">
        <v>6.6</v>
      </c>
      <c r="AA696" t="s">
        <v>3431</v>
      </c>
      <c r="AB696" s="30" t="s">
        <v>5838</v>
      </c>
      <c r="AC696" s="30" t="s">
        <v>5839</v>
      </c>
      <c r="AD696" s="30" t="s">
        <v>3841</v>
      </c>
      <c r="AE696" s="30" t="s">
        <v>2105</v>
      </c>
      <c r="AF696" s="51" t="s">
        <v>2025</v>
      </c>
      <c r="AG696" s="30" t="s">
        <v>3435</v>
      </c>
      <c r="AH696" s="31">
        <v>697.99</v>
      </c>
      <c r="AI696" s="30" t="s">
        <v>2087</v>
      </c>
      <c r="AJ696" s="30" t="s">
        <v>2076</v>
      </c>
      <c r="AK696" s="30" t="s">
        <v>2076</v>
      </c>
      <c r="AL696" s="30" t="s">
        <v>2076</v>
      </c>
      <c r="AM696" s="30" t="s">
        <v>2076</v>
      </c>
      <c r="AN696" s="30" t="s">
        <v>4966</v>
      </c>
      <c r="AO696" s="30">
        <v>120</v>
      </c>
      <c r="AP696" s="30" t="s">
        <v>4861</v>
      </c>
      <c r="AQ696" s="30" t="s">
        <v>4862</v>
      </c>
      <c r="AR696" s="30" t="s">
        <v>4822</v>
      </c>
      <c r="AS696" s="30" t="s">
        <v>2076</v>
      </c>
      <c r="AT696" s="30" t="s">
        <v>2076</v>
      </c>
      <c r="AU696" s="30">
        <f>COUNTIF(Offers!$B$14:$B$2024,A696)</f>
        <v>2</v>
      </c>
      <c r="AV696" s="31">
        <f>_xlfn.MINIFS(Offers!$Q$14:$Q$2024,Offers!$B$14:$B$2024,A696)</f>
        <v>506.99</v>
      </c>
      <c r="AW696" s="30">
        <f>COUNTIFS(Offers!$B$14:$B$2024,A696,Offers!$L$14:$L$2024,"&lt;&gt;New")</f>
        <v>1</v>
      </c>
    </row>
    <row r="697" spans="1:49" ht="15.75" customHeight="1" x14ac:dyDescent="0.35">
      <c r="A697" s="60" t="s">
        <v>5840</v>
      </c>
      <c r="B697" s="60" t="s">
        <v>940</v>
      </c>
      <c r="C697" s="60" t="s">
        <v>8</v>
      </c>
      <c r="D697" s="60" t="s">
        <v>4807</v>
      </c>
      <c r="E697" s="61" t="s">
        <v>946</v>
      </c>
      <c r="F697" s="62">
        <v>687.99</v>
      </c>
      <c r="G697" s="60" t="s">
        <v>5841</v>
      </c>
      <c r="H697" s="60" t="s">
        <v>53</v>
      </c>
      <c r="I697" s="60" t="s">
        <v>4850</v>
      </c>
      <c r="J697" s="60" t="s">
        <v>4851</v>
      </c>
      <c r="K697" s="60" t="s">
        <v>4852</v>
      </c>
      <c r="L697" s="60" t="s">
        <v>4853</v>
      </c>
      <c r="M697" s="60" t="s">
        <v>4854</v>
      </c>
      <c r="N697" s="60" t="s">
        <v>4855</v>
      </c>
      <c r="O697" s="60" t="s">
        <v>4798</v>
      </c>
      <c r="P697" s="60">
        <v>18</v>
      </c>
      <c r="Q697" s="63">
        <v>165</v>
      </c>
      <c r="R697" s="60" t="s">
        <v>5842</v>
      </c>
      <c r="S697" s="60" t="s">
        <v>4857</v>
      </c>
      <c r="T697" t="s">
        <v>2080</v>
      </c>
      <c r="U697">
        <v>30</v>
      </c>
      <c r="V697" s="49">
        <v>738.99</v>
      </c>
      <c r="W697" t="s">
        <v>2356</v>
      </c>
      <c r="X697">
        <v>8</v>
      </c>
      <c r="Y697">
        <v>256</v>
      </c>
      <c r="Z697">
        <v>5.9</v>
      </c>
      <c r="AA697" t="s">
        <v>3431</v>
      </c>
      <c r="AB697" s="30" t="s">
        <v>5843</v>
      </c>
      <c r="AC697" s="30" t="s">
        <v>5844</v>
      </c>
      <c r="AD697" s="30" t="s">
        <v>3449</v>
      </c>
      <c r="AE697" s="30" t="s">
        <v>2085</v>
      </c>
      <c r="AF697" s="51" t="s">
        <v>2025</v>
      </c>
      <c r="AG697" s="30" t="s">
        <v>3435</v>
      </c>
      <c r="AH697" s="31">
        <v>776.99</v>
      </c>
      <c r="AI697" s="30" t="s">
        <v>2087</v>
      </c>
      <c r="AJ697" s="30" t="s">
        <v>2076</v>
      </c>
      <c r="AK697" s="30" t="s">
        <v>2076</v>
      </c>
      <c r="AL697" s="30" t="s">
        <v>2076</v>
      </c>
      <c r="AM697" s="30" t="s">
        <v>2076</v>
      </c>
      <c r="AN697" s="30" t="s">
        <v>4860</v>
      </c>
      <c r="AO697" s="30">
        <v>120</v>
      </c>
      <c r="AP697" s="30" t="s">
        <v>4861</v>
      </c>
      <c r="AQ697" s="30" t="s">
        <v>4862</v>
      </c>
      <c r="AR697" s="30" t="s">
        <v>4822</v>
      </c>
      <c r="AS697" s="30" t="s">
        <v>2076</v>
      </c>
      <c r="AT697" s="30" t="s">
        <v>2076</v>
      </c>
      <c r="AU697" s="30">
        <f>COUNTIF(Offers!$B$14:$B$2024,A697)</f>
        <v>1</v>
      </c>
      <c r="AV697" s="31">
        <f>_xlfn.MINIFS(Offers!$Q$14:$Q$2024,Offers!$B$14:$B$2024,A697)</f>
        <v>687.99</v>
      </c>
      <c r="AW697" s="30">
        <f>COUNTIFS(Offers!$B$14:$B$2024,A697,Offers!$L$14:$L$2024,"&lt;&gt;New")</f>
        <v>0</v>
      </c>
    </row>
    <row r="698" spans="1:49" ht="15.75" customHeight="1" x14ac:dyDescent="0.35">
      <c r="A698" s="60" t="s">
        <v>5845</v>
      </c>
      <c r="B698" s="60" t="s">
        <v>940</v>
      </c>
      <c r="C698" s="60" t="s">
        <v>8</v>
      </c>
      <c r="D698" s="60" t="s">
        <v>4790</v>
      </c>
      <c r="E698" s="61" t="s">
        <v>947</v>
      </c>
      <c r="F698" s="62">
        <v>698.99</v>
      </c>
      <c r="G698" s="60" t="s">
        <v>5846</v>
      </c>
      <c r="H698" s="60" t="s">
        <v>1345</v>
      </c>
      <c r="I698" s="60" t="s">
        <v>4865</v>
      </c>
      <c r="J698" s="60" t="s">
        <v>4851</v>
      </c>
      <c r="K698" s="60" t="s">
        <v>4852</v>
      </c>
      <c r="L698" s="60" t="s">
        <v>3490</v>
      </c>
      <c r="M698" s="60" t="s">
        <v>4866</v>
      </c>
      <c r="N698" s="60" t="s">
        <v>4797</v>
      </c>
      <c r="O698" s="60" t="s">
        <v>4798</v>
      </c>
      <c r="P698" s="60">
        <v>10</v>
      </c>
      <c r="Q698" s="63">
        <v>482</v>
      </c>
      <c r="R698" s="60" t="s">
        <v>5847</v>
      </c>
      <c r="S698" s="60" t="s">
        <v>4869</v>
      </c>
      <c r="T698" t="s">
        <v>2080</v>
      </c>
      <c r="U698">
        <v>30</v>
      </c>
      <c r="V698" s="49">
        <v>762.99</v>
      </c>
      <c r="W698" t="s">
        <v>2228</v>
      </c>
      <c r="X698">
        <v>12</v>
      </c>
      <c r="Y698">
        <v>256</v>
      </c>
      <c r="Z698">
        <v>11</v>
      </c>
      <c r="AA698" t="s">
        <v>3431</v>
      </c>
      <c r="AB698" s="30" t="s">
        <v>5848</v>
      </c>
      <c r="AC698" s="30" t="s">
        <v>5849</v>
      </c>
      <c r="AD698" s="30" t="s">
        <v>5146</v>
      </c>
      <c r="AE698" s="30" t="s">
        <v>2085</v>
      </c>
      <c r="AF698" s="51" t="s">
        <v>2025</v>
      </c>
      <c r="AG698" s="30" t="s">
        <v>3435</v>
      </c>
      <c r="AH698" s="31">
        <v>762.99</v>
      </c>
      <c r="AI698" s="30" t="s">
        <v>2087</v>
      </c>
      <c r="AJ698" s="30" t="s">
        <v>2076</v>
      </c>
      <c r="AK698" s="30" t="s">
        <v>2076</v>
      </c>
      <c r="AL698" s="30" t="s">
        <v>2076</v>
      </c>
      <c r="AM698" s="30" t="s">
        <v>2076</v>
      </c>
      <c r="AN698" s="30" t="s">
        <v>2092</v>
      </c>
      <c r="AO698" s="30">
        <v>120</v>
      </c>
      <c r="AP698" s="30" t="s">
        <v>4873</v>
      </c>
      <c r="AQ698" s="30" t="s">
        <v>4874</v>
      </c>
      <c r="AR698" s="30" t="s">
        <v>4805</v>
      </c>
      <c r="AS698" s="30" t="s">
        <v>2076</v>
      </c>
      <c r="AT698" s="30" t="s">
        <v>2076</v>
      </c>
      <c r="AU698" s="30">
        <f>COUNTIF(Offers!$B$14:$B$2024,A698)</f>
        <v>1</v>
      </c>
      <c r="AV698" s="31">
        <f>_xlfn.MINIFS(Offers!$Q$14:$Q$2024,Offers!$B$14:$B$2024,A698)</f>
        <v>698.99</v>
      </c>
      <c r="AW698" s="30">
        <f>COUNTIFS(Offers!$B$14:$B$2024,A698,Offers!$L$14:$L$2024,"&lt;&gt;New")</f>
        <v>0</v>
      </c>
    </row>
    <row r="699" spans="1:49" ht="15.75" customHeight="1" x14ac:dyDescent="0.35">
      <c r="A699" s="60" t="s">
        <v>5850</v>
      </c>
      <c r="B699" s="60" t="s">
        <v>940</v>
      </c>
      <c r="C699" s="60" t="s">
        <v>8</v>
      </c>
      <c r="D699" s="60" t="s">
        <v>4790</v>
      </c>
      <c r="E699" s="61" t="s">
        <v>948</v>
      </c>
      <c r="F699" s="62">
        <v>759.99</v>
      </c>
      <c r="G699" s="60" t="s">
        <v>5851</v>
      </c>
      <c r="H699" s="60" t="s">
        <v>53</v>
      </c>
      <c r="I699" s="60" t="s">
        <v>5017</v>
      </c>
      <c r="J699" s="60" t="s">
        <v>4851</v>
      </c>
      <c r="K699" s="60" t="s">
        <v>4852</v>
      </c>
      <c r="L699" s="60" t="s">
        <v>4810</v>
      </c>
      <c r="M699" s="60" t="s">
        <v>5018</v>
      </c>
      <c r="N699" s="60" t="s">
        <v>5019</v>
      </c>
      <c r="O699" s="60" t="s">
        <v>4798</v>
      </c>
      <c r="P699" s="60">
        <v>10</v>
      </c>
      <c r="Q699" s="63">
        <v>548</v>
      </c>
      <c r="R699" s="60" t="s">
        <v>5852</v>
      </c>
      <c r="S699" s="60" t="s">
        <v>4975</v>
      </c>
      <c r="T699" t="s">
        <v>2080</v>
      </c>
      <c r="U699">
        <v>30</v>
      </c>
      <c r="V699" s="49">
        <v>861.99</v>
      </c>
      <c r="W699" t="s">
        <v>2168</v>
      </c>
      <c r="X699">
        <v>8</v>
      </c>
      <c r="Y699">
        <v>256</v>
      </c>
      <c r="Z699">
        <v>11</v>
      </c>
      <c r="AA699" t="s">
        <v>3431</v>
      </c>
      <c r="AB699" s="30" t="s">
        <v>5853</v>
      </c>
      <c r="AC699" s="30" t="s">
        <v>5854</v>
      </c>
      <c r="AD699" s="30" t="s">
        <v>3620</v>
      </c>
      <c r="AE699" s="30" t="s">
        <v>2085</v>
      </c>
      <c r="AF699" s="52" t="s">
        <v>2024</v>
      </c>
      <c r="AG699" s="30" t="s">
        <v>3435</v>
      </c>
      <c r="AH699" s="31">
        <v>861.99</v>
      </c>
      <c r="AI699" s="30" t="s">
        <v>2087</v>
      </c>
      <c r="AJ699" s="30" t="s">
        <v>2076</v>
      </c>
      <c r="AK699" s="30" t="s">
        <v>2076</v>
      </c>
      <c r="AL699" s="30" t="s">
        <v>2076</v>
      </c>
      <c r="AM699" s="30" t="s">
        <v>2076</v>
      </c>
      <c r="AN699" s="30" t="s">
        <v>2092</v>
      </c>
      <c r="AO699" s="30">
        <v>90</v>
      </c>
      <c r="AP699" s="30" t="s">
        <v>4846</v>
      </c>
      <c r="AQ699" s="30" t="s">
        <v>4847</v>
      </c>
      <c r="AR699" s="30" t="s">
        <v>4822</v>
      </c>
      <c r="AS699" s="30" t="s">
        <v>2076</v>
      </c>
      <c r="AT699" s="30" t="s">
        <v>2076</v>
      </c>
      <c r="AU699" s="30">
        <f>COUNTIF(Offers!$B$14:$B$2024,A699)</f>
        <v>2</v>
      </c>
      <c r="AV699" s="31">
        <f>_xlfn.MINIFS(Offers!$Q$14:$Q$2024,Offers!$B$14:$B$2024,A699)</f>
        <v>594.99</v>
      </c>
      <c r="AW699" s="30">
        <f>COUNTIFS(Offers!$B$14:$B$2024,A699,Offers!$L$14:$L$2024,"&lt;&gt;New")</f>
        <v>1</v>
      </c>
    </row>
    <row r="700" spans="1:49" ht="15.75" customHeight="1" x14ac:dyDescent="0.35">
      <c r="A700" s="60" t="s">
        <v>5855</v>
      </c>
      <c r="B700" s="60" t="s">
        <v>940</v>
      </c>
      <c r="C700" s="60" t="s">
        <v>8</v>
      </c>
      <c r="D700" s="60" t="s">
        <v>4807</v>
      </c>
      <c r="E700" s="61" t="s">
        <v>949</v>
      </c>
      <c r="F700" s="62">
        <v>824.99</v>
      </c>
      <c r="G700" s="60" t="s">
        <v>5856</v>
      </c>
      <c r="H700" s="60" t="s">
        <v>53</v>
      </c>
      <c r="I700" s="60" t="s">
        <v>4877</v>
      </c>
      <c r="J700" s="60" t="s">
        <v>4878</v>
      </c>
      <c r="K700" s="60" t="s">
        <v>4879</v>
      </c>
      <c r="L700" s="60" t="s">
        <v>4853</v>
      </c>
      <c r="M700" s="60" t="s">
        <v>4811</v>
      </c>
      <c r="N700" s="60" t="s">
        <v>4880</v>
      </c>
      <c r="O700" s="60" t="s">
        <v>4798</v>
      </c>
      <c r="P700" s="60">
        <v>31</v>
      </c>
      <c r="Q700" s="63">
        <v>196</v>
      </c>
      <c r="R700" s="60" t="s">
        <v>5857</v>
      </c>
      <c r="S700" s="60" t="s">
        <v>4882</v>
      </c>
      <c r="T700" t="s">
        <v>2080</v>
      </c>
      <c r="U700">
        <v>30</v>
      </c>
      <c r="V700" s="49">
        <v>926.99</v>
      </c>
      <c r="W700" t="s">
        <v>2157</v>
      </c>
      <c r="X700">
        <v>12</v>
      </c>
      <c r="Y700">
        <v>512</v>
      </c>
      <c r="Z700">
        <v>6.7</v>
      </c>
      <c r="AA700" t="s">
        <v>3431</v>
      </c>
      <c r="AB700" s="30" t="s">
        <v>5858</v>
      </c>
      <c r="AC700" s="30" t="s">
        <v>5859</v>
      </c>
      <c r="AD700" s="30" t="s">
        <v>5669</v>
      </c>
      <c r="AE700" s="30" t="s">
        <v>2085</v>
      </c>
      <c r="AF700" s="53" t="s">
        <v>2026</v>
      </c>
      <c r="AG700" s="30" t="s">
        <v>3435</v>
      </c>
      <c r="AH700" s="31">
        <v>949.99</v>
      </c>
      <c r="AI700" s="30" t="s">
        <v>2087</v>
      </c>
      <c r="AJ700" s="30" t="s">
        <v>2076</v>
      </c>
      <c r="AK700" s="30" t="s">
        <v>2076</v>
      </c>
      <c r="AL700" s="30" t="s">
        <v>2076</v>
      </c>
      <c r="AM700" s="30" t="s">
        <v>2076</v>
      </c>
      <c r="AN700" s="30" t="s">
        <v>4860</v>
      </c>
      <c r="AO700" s="30">
        <v>120</v>
      </c>
      <c r="AP700" s="30" t="s">
        <v>4885</v>
      </c>
      <c r="AQ700" s="30" t="s">
        <v>4886</v>
      </c>
      <c r="AR700" s="30" t="s">
        <v>4822</v>
      </c>
      <c r="AS700" s="30" t="s">
        <v>2076</v>
      </c>
      <c r="AT700" s="30" t="s">
        <v>2076</v>
      </c>
      <c r="AU700" s="30">
        <f>COUNTIF(Offers!$B$14:$B$2024,A700)</f>
        <v>2</v>
      </c>
      <c r="AV700" s="31">
        <f>_xlfn.MINIFS(Offers!$Q$14:$Q$2024,Offers!$B$14:$B$2024,A700)</f>
        <v>687.99</v>
      </c>
      <c r="AW700" s="30">
        <f>COUNTIFS(Offers!$B$14:$B$2024,A700,Offers!$L$14:$L$2024,"&lt;&gt;New")</f>
        <v>1</v>
      </c>
    </row>
    <row r="701" spans="1:49" ht="15.75" customHeight="1" x14ac:dyDescent="0.35">
      <c r="A701" s="60" t="s">
        <v>5860</v>
      </c>
      <c r="B701" s="60" t="s">
        <v>940</v>
      </c>
      <c r="C701" s="60" t="s">
        <v>8</v>
      </c>
      <c r="D701" s="60" t="s">
        <v>4807</v>
      </c>
      <c r="E701" s="61" t="s">
        <v>950</v>
      </c>
      <c r="F701" s="62">
        <v>1168.99</v>
      </c>
      <c r="G701" s="60" t="s">
        <v>5861</v>
      </c>
      <c r="H701" s="60" t="s">
        <v>1345</v>
      </c>
      <c r="I701" s="60" t="s">
        <v>4889</v>
      </c>
      <c r="J701" s="60" t="s">
        <v>4890</v>
      </c>
      <c r="K701" s="60" t="s">
        <v>4891</v>
      </c>
      <c r="L701" s="60" t="s">
        <v>4892</v>
      </c>
      <c r="M701" s="60" t="s">
        <v>4893</v>
      </c>
      <c r="N701" s="60" t="s">
        <v>4880</v>
      </c>
      <c r="O701" s="60" t="s">
        <v>4798</v>
      </c>
      <c r="P701" s="60">
        <v>21</v>
      </c>
      <c r="Q701" s="63">
        <v>191</v>
      </c>
      <c r="R701" s="60" t="s">
        <v>5862</v>
      </c>
      <c r="S701" s="60" t="s">
        <v>4895</v>
      </c>
      <c r="T701" t="s">
        <v>2080</v>
      </c>
      <c r="U701">
        <v>30</v>
      </c>
      <c r="V701" s="49">
        <v>1301.99</v>
      </c>
      <c r="W701" t="s">
        <v>2393</v>
      </c>
      <c r="X701">
        <v>12</v>
      </c>
      <c r="Y701">
        <v>256</v>
      </c>
      <c r="Z701">
        <v>6.7</v>
      </c>
      <c r="AA701" t="s">
        <v>3431</v>
      </c>
      <c r="AB701" s="30" t="s">
        <v>5863</v>
      </c>
      <c r="AC701" s="30" t="s">
        <v>5864</v>
      </c>
      <c r="AD701" s="30" t="s">
        <v>4872</v>
      </c>
      <c r="AE701" s="30" t="s">
        <v>2105</v>
      </c>
      <c r="AF701" s="53" t="s">
        <v>2026</v>
      </c>
      <c r="AG701" s="30" t="s">
        <v>3435</v>
      </c>
      <c r="AH701" s="31">
        <v>1351.99</v>
      </c>
      <c r="AI701" s="30" t="s">
        <v>2087</v>
      </c>
      <c r="AJ701" s="30" t="s">
        <v>2076</v>
      </c>
      <c r="AK701" s="30" t="s">
        <v>2076</v>
      </c>
      <c r="AL701" s="30" t="s">
        <v>2076</v>
      </c>
      <c r="AM701" s="30" t="s">
        <v>2076</v>
      </c>
      <c r="AN701" s="30" t="s">
        <v>4898</v>
      </c>
      <c r="AO701" s="30">
        <v>60</v>
      </c>
      <c r="AP701" s="30" t="s">
        <v>4885</v>
      </c>
      <c r="AQ701" s="30" t="s">
        <v>4899</v>
      </c>
      <c r="AR701" s="30" t="s">
        <v>4822</v>
      </c>
      <c r="AS701" s="30" t="s">
        <v>2076</v>
      </c>
      <c r="AT701" s="30" t="s">
        <v>2076</v>
      </c>
      <c r="AU701" s="30">
        <f>COUNTIF(Offers!$B$14:$B$2024,A701)</f>
        <v>1</v>
      </c>
      <c r="AV701" s="31">
        <f>_xlfn.MINIFS(Offers!$Q$14:$Q$2024,Offers!$B$14:$B$2024,A701)</f>
        <v>1168.99</v>
      </c>
      <c r="AW701" s="30">
        <f>COUNTIFS(Offers!$B$14:$B$2024,A701,Offers!$L$14:$L$2024,"&lt;&gt;New")</f>
        <v>0</v>
      </c>
    </row>
    <row r="702" spans="1:49" ht="15.75" customHeight="1" x14ac:dyDescent="0.35">
      <c r="A702" s="60" t="s">
        <v>5865</v>
      </c>
      <c r="B702" s="60" t="s">
        <v>940</v>
      </c>
      <c r="C702" s="60" t="s">
        <v>8</v>
      </c>
      <c r="D702" s="60" t="s">
        <v>4807</v>
      </c>
      <c r="E702" s="61" t="s">
        <v>951</v>
      </c>
      <c r="F702" s="62">
        <v>1960.99</v>
      </c>
      <c r="G702" s="60" t="s">
        <v>5866</v>
      </c>
      <c r="H702" s="60" t="s">
        <v>1345</v>
      </c>
      <c r="I702" s="60" t="s">
        <v>4889</v>
      </c>
      <c r="J702" s="60" t="s">
        <v>4902</v>
      </c>
      <c r="K702" s="60" t="s">
        <v>4903</v>
      </c>
      <c r="L702" s="60" t="s">
        <v>4987</v>
      </c>
      <c r="M702" s="60" t="s">
        <v>4988</v>
      </c>
      <c r="N702" s="60" t="s">
        <v>4880</v>
      </c>
      <c r="O702" s="60" t="s">
        <v>4798</v>
      </c>
      <c r="P702" s="60">
        <v>25</v>
      </c>
      <c r="Q702" s="63">
        <v>250</v>
      </c>
      <c r="R702" s="60" t="s">
        <v>5867</v>
      </c>
      <c r="S702" s="60" t="s">
        <v>4990</v>
      </c>
      <c r="T702" t="s">
        <v>2100</v>
      </c>
      <c r="U702">
        <v>30</v>
      </c>
      <c r="V702" s="49">
        <v>2155.9899999999998</v>
      </c>
      <c r="W702" t="s">
        <v>2350</v>
      </c>
      <c r="X702">
        <v>16</v>
      </c>
      <c r="Y702">
        <v>1024</v>
      </c>
      <c r="Z702">
        <v>7.6</v>
      </c>
      <c r="AA702" t="s">
        <v>3431</v>
      </c>
      <c r="AB702" s="30" t="s">
        <v>5843</v>
      </c>
      <c r="AC702" s="30" t="s">
        <v>5868</v>
      </c>
      <c r="AD702" s="30" t="s">
        <v>3697</v>
      </c>
      <c r="AE702" s="30" t="s">
        <v>2105</v>
      </c>
      <c r="AF702" s="54" t="s">
        <v>2027</v>
      </c>
      <c r="AG702" s="30" t="s">
        <v>3435</v>
      </c>
      <c r="AH702" s="31">
        <v>2155.9899999999998</v>
      </c>
      <c r="AI702" s="30" t="s">
        <v>2087</v>
      </c>
      <c r="AJ702" s="30" t="s">
        <v>2076</v>
      </c>
      <c r="AK702" s="30" t="s">
        <v>2076</v>
      </c>
      <c r="AL702" s="30" t="s">
        <v>2076</v>
      </c>
      <c r="AM702" s="30" t="s">
        <v>2076</v>
      </c>
      <c r="AN702" s="30" t="s">
        <v>4898</v>
      </c>
      <c r="AO702" s="30">
        <v>120</v>
      </c>
      <c r="AP702" s="30" t="s">
        <v>4911</v>
      </c>
      <c r="AQ702" s="30" t="s">
        <v>4992</v>
      </c>
      <c r="AR702" s="30" t="s">
        <v>4913</v>
      </c>
      <c r="AS702" s="30" t="s">
        <v>2076</v>
      </c>
      <c r="AT702" s="30" t="s">
        <v>2076</v>
      </c>
      <c r="AU702" s="30">
        <f>COUNTIF(Offers!$B$14:$B$2024,A702)</f>
        <v>1</v>
      </c>
      <c r="AV702" s="31">
        <f>_xlfn.MINIFS(Offers!$Q$14:$Q$2024,Offers!$B$14:$B$2024,A702)</f>
        <v>1960.99</v>
      </c>
      <c r="AW702" s="30">
        <f>COUNTIFS(Offers!$B$14:$B$2024,A702,Offers!$L$14:$L$2024,"&lt;&gt;New")</f>
        <v>0</v>
      </c>
    </row>
    <row r="703" spans="1:49" ht="15.75" customHeight="1" x14ac:dyDescent="0.35">
      <c r="A703" s="60" t="s">
        <v>5869</v>
      </c>
      <c r="B703" s="60" t="s">
        <v>952</v>
      </c>
      <c r="C703" s="60" t="s">
        <v>8</v>
      </c>
      <c r="D703" s="60" t="s">
        <v>4790</v>
      </c>
      <c r="E703" s="61" t="s">
        <v>955</v>
      </c>
      <c r="F703" s="62">
        <v>90.99</v>
      </c>
      <c r="G703" s="60" t="s">
        <v>5870</v>
      </c>
      <c r="H703" s="60" t="s">
        <v>53</v>
      </c>
      <c r="I703" s="60" t="s">
        <v>4925</v>
      </c>
      <c r="J703" s="60" t="s">
        <v>4926</v>
      </c>
      <c r="K703" s="60" t="s">
        <v>3424</v>
      </c>
      <c r="L703" s="60" t="s">
        <v>4795</v>
      </c>
      <c r="M703" s="60" t="s">
        <v>4927</v>
      </c>
      <c r="N703" s="60" t="s">
        <v>4797</v>
      </c>
      <c r="O703" s="60" t="s">
        <v>4928</v>
      </c>
      <c r="P703" s="60">
        <v>9</v>
      </c>
      <c r="Q703" s="63">
        <v>395</v>
      </c>
      <c r="R703" s="60" t="s">
        <v>5871</v>
      </c>
      <c r="S703" s="60" t="s">
        <v>4930</v>
      </c>
      <c r="T703" t="s">
        <v>2080</v>
      </c>
      <c r="U703">
        <v>30</v>
      </c>
      <c r="V703" s="49">
        <v>98.99</v>
      </c>
      <c r="W703" t="s">
        <v>2344</v>
      </c>
      <c r="X703">
        <v>3</v>
      </c>
      <c r="Y703">
        <v>32</v>
      </c>
      <c r="Z703">
        <v>10.1</v>
      </c>
      <c r="AA703" t="s">
        <v>3431</v>
      </c>
      <c r="AB703" s="30" t="s">
        <v>5872</v>
      </c>
      <c r="AC703" s="30" t="s">
        <v>5873</v>
      </c>
      <c r="AD703" s="30" t="s">
        <v>5874</v>
      </c>
      <c r="AE703" s="30" t="s">
        <v>2085</v>
      </c>
      <c r="AF703" s="50" t="s">
        <v>2022</v>
      </c>
      <c r="AG703" s="30" t="s">
        <v>2086</v>
      </c>
      <c r="AH703" s="31">
        <v>100.99</v>
      </c>
      <c r="AI703" s="30" t="s">
        <v>2087</v>
      </c>
      <c r="AJ703" s="30" t="s">
        <v>2076</v>
      </c>
      <c r="AK703" s="30" t="s">
        <v>2076</v>
      </c>
      <c r="AL703" s="30" t="s">
        <v>2076</v>
      </c>
      <c r="AM703" s="30" t="s">
        <v>2076</v>
      </c>
      <c r="AN703" s="30" t="s">
        <v>2092</v>
      </c>
      <c r="AO703" s="30">
        <v>60</v>
      </c>
      <c r="AP703" s="30" t="s">
        <v>4934</v>
      </c>
      <c r="AQ703" s="30" t="s">
        <v>4935</v>
      </c>
      <c r="AR703" s="30" t="s">
        <v>4805</v>
      </c>
      <c r="AS703" s="30" t="s">
        <v>2076</v>
      </c>
      <c r="AT703" s="30" t="s">
        <v>2076</v>
      </c>
      <c r="AU703" s="30">
        <f>COUNTIF(Offers!$B$14:$B$2024,A703)</f>
        <v>3</v>
      </c>
      <c r="AV703" s="31">
        <f>_xlfn.MINIFS(Offers!$Q$14:$Q$2024,Offers!$B$14:$B$2024,A703)</f>
        <v>36.99</v>
      </c>
      <c r="AW703" s="30">
        <f>COUNTIFS(Offers!$B$14:$B$2024,A703,Offers!$L$14:$L$2024,"&lt;&gt;New")</f>
        <v>2</v>
      </c>
    </row>
    <row r="704" spans="1:49" ht="15.75" customHeight="1" x14ac:dyDescent="0.35">
      <c r="A704" s="60" t="s">
        <v>5875</v>
      </c>
      <c r="B704" s="60" t="s">
        <v>952</v>
      </c>
      <c r="C704" s="60" t="s">
        <v>8</v>
      </c>
      <c r="D704" s="60" t="s">
        <v>4807</v>
      </c>
      <c r="E704" s="61" t="s">
        <v>956</v>
      </c>
      <c r="F704" s="62">
        <v>373.99</v>
      </c>
      <c r="G704" s="60" t="s">
        <v>5876</v>
      </c>
      <c r="H704" s="60" t="s">
        <v>1345</v>
      </c>
      <c r="I704" s="60" t="s">
        <v>4809</v>
      </c>
      <c r="J704" s="60" t="s">
        <v>5072</v>
      </c>
      <c r="K704" s="60" t="s">
        <v>5073</v>
      </c>
      <c r="L704" s="60" t="s">
        <v>4853</v>
      </c>
      <c r="M704" s="60" t="s">
        <v>4811</v>
      </c>
      <c r="N704" s="60" t="s">
        <v>4812</v>
      </c>
      <c r="O704" s="60" t="s">
        <v>4798</v>
      </c>
      <c r="P704" s="60">
        <v>26</v>
      </c>
      <c r="Q704" s="63">
        <v>209</v>
      </c>
      <c r="R704" s="60" t="s">
        <v>5877</v>
      </c>
      <c r="S704" s="60" t="s">
        <v>4815</v>
      </c>
      <c r="T704" t="s">
        <v>2080</v>
      </c>
      <c r="U704">
        <v>30</v>
      </c>
      <c r="V704" s="49">
        <v>414.99</v>
      </c>
      <c r="W704" t="s">
        <v>2504</v>
      </c>
      <c r="X704">
        <v>8</v>
      </c>
      <c r="Y704">
        <v>128</v>
      </c>
      <c r="Z704">
        <v>6.6</v>
      </c>
      <c r="AA704" t="s">
        <v>3431</v>
      </c>
      <c r="AB704" s="30" t="s">
        <v>5878</v>
      </c>
      <c r="AC704" s="30" t="s">
        <v>5879</v>
      </c>
      <c r="AD704" s="30" t="s">
        <v>5023</v>
      </c>
      <c r="AE704" s="30" t="s">
        <v>2085</v>
      </c>
      <c r="AF704" s="52" t="s">
        <v>2024</v>
      </c>
      <c r="AG704" s="30" t="s">
        <v>3435</v>
      </c>
      <c r="AH704" s="31">
        <v>430.99</v>
      </c>
      <c r="AI704" s="30" t="s">
        <v>2087</v>
      </c>
      <c r="AJ704" s="30" t="s">
        <v>2076</v>
      </c>
      <c r="AK704" s="30" t="s">
        <v>2076</v>
      </c>
      <c r="AL704" s="30" t="s">
        <v>2076</v>
      </c>
      <c r="AM704" s="30" t="s">
        <v>2076</v>
      </c>
      <c r="AN704" s="30" t="s">
        <v>4819</v>
      </c>
      <c r="AO704" s="30">
        <v>120</v>
      </c>
      <c r="AP704" s="30" t="s">
        <v>5068</v>
      </c>
      <c r="AQ704" s="30" t="s">
        <v>5069</v>
      </c>
      <c r="AR704" s="30" t="s">
        <v>4822</v>
      </c>
      <c r="AS704" s="30" t="s">
        <v>2076</v>
      </c>
      <c r="AT704" s="30" t="s">
        <v>2076</v>
      </c>
      <c r="AU704" s="30">
        <f>COUNTIF(Offers!$B$14:$B$2024,A704)</f>
        <v>1</v>
      </c>
      <c r="AV704" s="31">
        <f>_xlfn.MINIFS(Offers!$Q$14:$Q$2024,Offers!$B$14:$B$2024,A704)</f>
        <v>373.99</v>
      </c>
      <c r="AW704" s="30">
        <f>COUNTIFS(Offers!$B$14:$B$2024,A704,Offers!$L$14:$L$2024,"&lt;&gt;New")</f>
        <v>0</v>
      </c>
    </row>
    <row r="705" spans="1:49" ht="15.75" customHeight="1" x14ac:dyDescent="0.35">
      <c r="A705" s="60" t="s">
        <v>5880</v>
      </c>
      <c r="B705" s="60" t="s">
        <v>952</v>
      </c>
      <c r="C705" s="60" t="s">
        <v>8</v>
      </c>
      <c r="D705" s="60" t="s">
        <v>4790</v>
      </c>
      <c r="E705" s="61" t="s">
        <v>957</v>
      </c>
      <c r="F705" s="62">
        <v>665.99</v>
      </c>
      <c r="G705" s="60" t="s">
        <v>5881</v>
      </c>
      <c r="H705" s="60" t="s">
        <v>53</v>
      </c>
      <c r="I705" s="60" t="s">
        <v>4792</v>
      </c>
      <c r="J705" s="60" t="s">
        <v>4851</v>
      </c>
      <c r="K705" s="60" t="s">
        <v>4852</v>
      </c>
      <c r="L705" s="60" t="s">
        <v>4840</v>
      </c>
      <c r="M705" s="60" t="s">
        <v>4841</v>
      </c>
      <c r="N705" s="60" t="s">
        <v>4797</v>
      </c>
      <c r="O705" s="60" t="s">
        <v>4798</v>
      </c>
      <c r="P705" s="60">
        <v>9</v>
      </c>
      <c r="Q705" s="63">
        <v>580</v>
      </c>
      <c r="R705" s="60" t="s">
        <v>5882</v>
      </c>
      <c r="S705" s="60" t="s">
        <v>4843</v>
      </c>
      <c r="T705" t="s">
        <v>2080</v>
      </c>
      <c r="U705">
        <v>30</v>
      </c>
      <c r="V705" s="49">
        <v>731.99</v>
      </c>
      <c r="W705" t="s">
        <v>2187</v>
      </c>
      <c r="X705">
        <v>8</v>
      </c>
      <c r="Y705">
        <v>256</v>
      </c>
      <c r="Z705">
        <v>12.4</v>
      </c>
      <c r="AA705" t="s">
        <v>3431</v>
      </c>
      <c r="AB705" s="30" t="s">
        <v>5883</v>
      </c>
      <c r="AC705" s="30" t="s">
        <v>5884</v>
      </c>
      <c r="AD705" s="30" t="s">
        <v>3449</v>
      </c>
      <c r="AE705" s="30" t="s">
        <v>2085</v>
      </c>
      <c r="AF705" s="51" t="s">
        <v>2025</v>
      </c>
      <c r="AG705" s="30" t="s">
        <v>3435</v>
      </c>
      <c r="AH705" s="31">
        <v>768.99</v>
      </c>
      <c r="AI705" s="30" t="s">
        <v>2087</v>
      </c>
      <c r="AJ705" s="30" t="s">
        <v>2076</v>
      </c>
      <c r="AK705" s="30" t="s">
        <v>2076</v>
      </c>
      <c r="AL705" s="30" t="s">
        <v>2076</v>
      </c>
      <c r="AM705" s="30" t="s">
        <v>2076</v>
      </c>
      <c r="AN705" s="30" t="s">
        <v>2092</v>
      </c>
      <c r="AO705" s="30">
        <v>60</v>
      </c>
      <c r="AP705" s="30" t="s">
        <v>4873</v>
      </c>
      <c r="AQ705" s="30" t="s">
        <v>4874</v>
      </c>
      <c r="AR705" s="30" t="s">
        <v>4805</v>
      </c>
      <c r="AS705" s="30" t="s">
        <v>2076</v>
      </c>
      <c r="AT705" s="30" t="s">
        <v>2076</v>
      </c>
      <c r="AU705" s="30">
        <f>COUNTIF(Offers!$B$14:$B$2024,A705)</f>
        <v>1</v>
      </c>
      <c r="AV705" s="31">
        <f>_xlfn.MINIFS(Offers!$Q$14:$Q$2024,Offers!$B$14:$B$2024,A705)</f>
        <v>665.99</v>
      </c>
      <c r="AW705" s="30">
        <f>COUNTIFS(Offers!$B$14:$B$2024,A705,Offers!$L$14:$L$2024,"&lt;&gt;New")</f>
        <v>0</v>
      </c>
    </row>
    <row r="706" spans="1:49" ht="15.75" customHeight="1" x14ac:dyDescent="0.35">
      <c r="A706" s="60" t="s">
        <v>5885</v>
      </c>
      <c r="B706" s="60" t="s">
        <v>952</v>
      </c>
      <c r="C706" s="60" t="s">
        <v>8</v>
      </c>
      <c r="D706" s="60" t="s">
        <v>4790</v>
      </c>
      <c r="E706" s="61" t="s">
        <v>958</v>
      </c>
      <c r="F706" s="62">
        <v>684.99</v>
      </c>
      <c r="G706" s="60" t="s">
        <v>5886</v>
      </c>
      <c r="H706" s="60" t="s">
        <v>1345</v>
      </c>
      <c r="I706" s="60" t="s">
        <v>4865</v>
      </c>
      <c r="J706" s="60" t="s">
        <v>4851</v>
      </c>
      <c r="K706" s="60" t="s">
        <v>4852</v>
      </c>
      <c r="L706" s="60" t="s">
        <v>3490</v>
      </c>
      <c r="M706" s="60" t="s">
        <v>4866</v>
      </c>
      <c r="N706" s="60" t="s">
        <v>4797</v>
      </c>
      <c r="O706" s="60" t="s">
        <v>4798</v>
      </c>
      <c r="P706" s="60">
        <v>14</v>
      </c>
      <c r="Q706" s="63">
        <v>468</v>
      </c>
      <c r="R706" s="60" t="s">
        <v>5887</v>
      </c>
      <c r="S706" s="60" t="s">
        <v>4869</v>
      </c>
      <c r="T706" t="s">
        <v>2080</v>
      </c>
      <c r="U706">
        <v>30</v>
      </c>
      <c r="V706" s="49">
        <v>780.99</v>
      </c>
      <c r="W706" t="s">
        <v>2350</v>
      </c>
      <c r="X706">
        <v>12</v>
      </c>
      <c r="Y706">
        <v>256</v>
      </c>
      <c r="Z706">
        <v>11</v>
      </c>
      <c r="AA706" t="s">
        <v>3431</v>
      </c>
      <c r="AB706" s="30" t="s">
        <v>5888</v>
      </c>
      <c r="AC706" s="30" t="s">
        <v>5889</v>
      </c>
      <c r="AD706" s="30" t="s">
        <v>5146</v>
      </c>
      <c r="AE706" s="30" t="s">
        <v>2105</v>
      </c>
      <c r="AF706" s="51" t="s">
        <v>2025</v>
      </c>
      <c r="AG706" s="30" t="s">
        <v>3435</v>
      </c>
      <c r="AH706" s="31">
        <v>780.99</v>
      </c>
      <c r="AI706" s="30" t="s">
        <v>2087</v>
      </c>
      <c r="AJ706" s="30" t="s">
        <v>2076</v>
      </c>
      <c r="AK706" s="30" t="s">
        <v>2076</v>
      </c>
      <c r="AL706" s="30" t="s">
        <v>2076</v>
      </c>
      <c r="AM706" s="30" t="s">
        <v>2076</v>
      </c>
      <c r="AN706" s="30" t="s">
        <v>2092</v>
      </c>
      <c r="AO706" s="30">
        <v>120</v>
      </c>
      <c r="AP706" s="30" t="s">
        <v>4873</v>
      </c>
      <c r="AQ706" s="30" t="s">
        <v>4874</v>
      </c>
      <c r="AR706" s="30" t="s">
        <v>4805</v>
      </c>
      <c r="AS706" s="30" t="s">
        <v>2076</v>
      </c>
      <c r="AT706" s="30" t="s">
        <v>2076</v>
      </c>
      <c r="AU706" s="30">
        <f>COUNTIF(Offers!$B$14:$B$2024,A706)</f>
        <v>1</v>
      </c>
      <c r="AV706" s="31">
        <f>_xlfn.MINIFS(Offers!$Q$14:$Q$2024,Offers!$B$14:$B$2024,A706)</f>
        <v>684.99</v>
      </c>
      <c r="AW706" s="30">
        <f>COUNTIFS(Offers!$B$14:$B$2024,A706,Offers!$L$14:$L$2024,"&lt;&gt;New")</f>
        <v>0</v>
      </c>
    </row>
    <row r="707" spans="1:49" ht="15.75" customHeight="1" x14ac:dyDescent="0.35">
      <c r="A707" s="60" t="s">
        <v>5890</v>
      </c>
      <c r="B707" s="60" t="s">
        <v>952</v>
      </c>
      <c r="C707" s="60" t="s">
        <v>8</v>
      </c>
      <c r="D707" s="60" t="s">
        <v>4790</v>
      </c>
      <c r="E707" s="61" t="s">
        <v>959</v>
      </c>
      <c r="F707" s="62">
        <v>904.99</v>
      </c>
      <c r="G707" s="60" t="s">
        <v>5891</v>
      </c>
      <c r="H707" s="60" t="s">
        <v>53</v>
      </c>
      <c r="I707" s="60" t="s">
        <v>4865</v>
      </c>
      <c r="J707" s="60" t="s">
        <v>4878</v>
      </c>
      <c r="K707" s="60" t="s">
        <v>4879</v>
      </c>
      <c r="L707" s="60" t="s">
        <v>3490</v>
      </c>
      <c r="M707" s="60" t="s">
        <v>4866</v>
      </c>
      <c r="N707" s="60" t="s">
        <v>4973</v>
      </c>
      <c r="O707" s="60" t="s">
        <v>4798</v>
      </c>
      <c r="P707" s="60">
        <v>14</v>
      </c>
      <c r="Q707" s="63">
        <v>488</v>
      </c>
      <c r="R707" s="60" t="s">
        <v>5892</v>
      </c>
      <c r="S707" s="60" t="s">
        <v>4975</v>
      </c>
      <c r="T707" t="s">
        <v>2080</v>
      </c>
      <c r="U707">
        <v>30</v>
      </c>
      <c r="V707" s="49">
        <v>1019.99</v>
      </c>
      <c r="W707" t="s">
        <v>2292</v>
      </c>
      <c r="X707">
        <v>8</v>
      </c>
      <c r="Y707">
        <v>256</v>
      </c>
      <c r="Z707">
        <v>11</v>
      </c>
      <c r="AA707" t="s">
        <v>3431</v>
      </c>
      <c r="AB707" s="30" t="s">
        <v>5878</v>
      </c>
      <c r="AC707" s="30" t="s">
        <v>5893</v>
      </c>
      <c r="AD707" s="30" t="s">
        <v>3904</v>
      </c>
      <c r="AE707" s="30" t="s">
        <v>2085</v>
      </c>
      <c r="AF707" s="51" t="s">
        <v>2025</v>
      </c>
      <c r="AG707" s="30" t="s">
        <v>3435</v>
      </c>
      <c r="AH707" s="31">
        <v>1069.99</v>
      </c>
      <c r="AI707" s="30" t="s">
        <v>2087</v>
      </c>
      <c r="AJ707" s="30" t="s">
        <v>2076</v>
      </c>
      <c r="AK707" s="30" t="s">
        <v>2076</v>
      </c>
      <c r="AL707" s="30" t="s">
        <v>2076</v>
      </c>
      <c r="AM707" s="30" t="s">
        <v>2076</v>
      </c>
      <c r="AN707" s="30" t="s">
        <v>2092</v>
      </c>
      <c r="AO707" s="30">
        <v>120</v>
      </c>
      <c r="AP707" s="30" t="s">
        <v>4873</v>
      </c>
      <c r="AQ707" s="30" t="s">
        <v>4874</v>
      </c>
      <c r="AR707" s="30" t="s">
        <v>4822</v>
      </c>
      <c r="AS707" s="30" t="s">
        <v>2076</v>
      </c>
      <c r="AT707" s="30" t="s">
        <v>2076</v>
      </c>
      <c r="AU707" s="30">
        <f>COUNTIF(Offers!$B$14:$B$2024,A707)</f>
        <v>1</v>
      </c>
      <c r="AV707" s="31">
        <f>_xlfn.MINIFS(Offers!$Q$14:$Q$2024,Offers!$B$14:$B$2024,A707)</f>
        <v>904.99</v>
      </c>
      <c r="AW707" s="30">
        <f>COUNTIFS(Offers!$B$14:$B$2024,A707,Offers!$L$14:$L$2024,"&lt;&gt;New")</f>
        <v>0</v>
      </c>
    </row>
    <row r="708" spans="1:49" ht="15.75" customHeight="1" x14ac:dyDescent="0.35">
      <c r="A708" s="60" t="s">
        <v>5894</v>
      </c>
      <c r="B708" s="60" t="s">
        <v>952</v>
      </c>
      <c r="C708" s="60" t="s">
        <v>8</v>
      </c>
      <c r="D708" s="60" t="s">
        <v>4807</v>
      </c>
      <c r="E708" s="61" t="s">
        <v>960</v>
      </c>
      <c r="F708" s="62">
        <v>1080.99</v>
      </c>
      <c r="G708" s="60" t="s">
        <v>5895</v>
      </c>
      <c r="H708" s="60" t="s">
        <v>1345</v>
      </c>
      <c r="I708" s="60" t="s">
        <v>4889</v>
      </c>
      <c r="J708" s="60" t="s">
        <v>4890</v>
      </c>
      <c r="K708" s="60" t="s">
        <v>4891</v>
      </c>
      <c r="L708" s="60" t="s">
        <v>4892</v>
      </c>
      <c r="M708" s="60" t="s">
        <v>4893</v>
      </c>
      <c r="N708" s="60" t="s">
        <v>4880</v>
      </c>
      <c r="O708" s="60" t="s">
        <v>4798</v>
      </c>
      <c r="P708" s="60">
        <v>16</v>
      </c>
      <c r="Q708" s="63">
        <v>186</v>
      </c>
      <c r="R708" s="60" t="s">
        <v>5896</v>
      </c>
      <c r="S708" s="60" t="s">
        <v>4895</v>
      </c>
      <c r="T708" t="s">
        <v>2080</v>
      </c>
      <c r="U708">
        <v>30</v>
      </c>
      <c r="V708" s="49">
        <v>1232.99</v>
      </c>
      <c r="W708" t="s">
        <v>2273</v>
      </c>
      <c r="X708">
        <v>12</v>
      </c>
      <c r="Y708">
        <v>256</v>
      </c>
      <c r="Z708">
        <v>6.7</v>
      </c>
      <c r="AA708" t="s">
        <v>3431</v>
      </c>
      <c r="AB708" s="30" t="s">
        <v>5897</v>
      </c>
      <c r="AC708" s="30" t="s">
        <v>5898</v>
      </c>
      <c r="AD708" s="30" t="s">
        <v>5405</v>
      </c>
      <c r="AE708" s="30" t="s">
        <v>2105</v>
      </c>
      <c r="AF708" s="53" t="s">
        <v>2026</v>
      </c>
      <c r="AG708" s="30" t="s">
        <v>3435</v>
      </c>
      <c r="AH708" s="31">
        <v>1232.99</v>
      </c>
      <c r="AI708" s="30" t="s">
        <v>2087</v>
      </c>
      <c r="AJ708" s="30" t="s">
        <v>2076</v>
      </c>
      <c r="AK708" s="30" t="s">
        <v>2076</v>
      </c>
      <c r="AL708" s="30" t="s">
        <v>2076</v>
      </c>
      <c r="AM708" s="30" t="s">
        <v>2076</v>
      </c>
      <c r="AN708" s="30" t="s">
        <v>4898</v>
      </c>
      <c r="AO708" s="30">
        <v>60</v>
      </c>
      <c r="AP708" s="30" t="s">
        <v>4885</v>
      </c>
      <c r="AQ708" s="30" t="s">
        <v>4899</v>
      </c>
      <c r="AR708" s="30" t="s">
        <v>4822</v>
      </c>
      <c r="AS708" s="30" t="s">
        <v>2076</v>
      </c>
      <c r="AT708" s="30" t="s">
        <v>2076</v>
      </c>
      <c r="AU708" s="30">
        <f>COUNTIF(Offers!$B$14:$B$2024,A708)</f>
        <v>1</v>
      </c>
      <c r="AV708" s="31">
        <f>_xlfn.MINIFS(Offers!$Q$14:$Q$2024,Offers!$B$14:$B$2024,A708)</f>
        <v>1080.99</v>
      </c>
      <c r="AW708" s="30">
        <f>COUNTIFS(Offers!$B$14:$B$2024,A708,Offers!$L$14:$L$2024,"&lt;&gt;New")</f>
        <v>0</v>
      </c>
    </row>
    <row r="709" spans="1:49" ht="15.75" customHeight="1" x14ac:dyDescent="0.35">
      <c r="A709" s="60" t="s">
        <v>5899</v>
      </c>
      <c r="B709" s="60" t="s">
        <v>952</v>
      </c>
      <c r="C709" s="60" t="s">
        <v>8</v>
      </c>
      <c r="D709" s="60" t="s">
        <v>4807</v>
      </c>
      <c r="E709" s="61" t="s">
        <v>961</v>
      </c>
      <c r="F709" s="62">
        <v>1130.99</v>
      </c>
      <c r="G709" s="60" t="s">
        <v>5900</v>
      </c>
      <c r="H709" s="60" t="s">
        <v>53</v>
      </c>
      <c r="I709" s="60" t="s">
        <v>4877</v>
      </c>
      <c r="J709" s="60" t="s">
        <v>4890</v>
      </c>
      <c r="K709" s="60" t="s">
        <v>4891</v>
      </c>
      <c r="L709" s="60" t="s">
        <v>4904</v>
      </c>
      <c r="M709" s="60" t="s">
        <v>4905</v>
      </c>
      <c r="N709" s="60" t="s">
        <v>4880</v>
      </c>
      <c r="O709" s="60" t="s">
        <v>4798</v>
      </c>
      <c r="P709" s="60">
        <v>28</v>
      </c>
      <c r="Q709" s="63">
        <v>176</v>
      </c>
      <c r="R709" s="60" t="s">
        <v>5901</v>
      </c>
      <c r="S709" s="60" t="s">
        <v>4882</v>
      </c>
      <c r="T709" t="s">
        <v>2080</v>
      </c>
      <c r="U709">
        <v>30</v>
      </c>
      <c r="V709" s="49">
        <v>1290.99</v>
      </c>
      <c r="W709" t="s">
        <v>2376</v>
      </c>
      <c r="X709">
        <v>16</v>
      </c>
      <c r="Y709">
        <v>1024</v>
      </c>
      <c r="Z709">
        <v>6.5</v>
      </c>
      <c r="AA709" t="s">
        <v>3431</v>
      </c>
      <c r="AB709" s="30" t="s">
        <v>5883</v>
      </c>
      <c r="AC709" s="30" t="s">
        <v>5902</v>
      </c>
      <c r="AD709" s="30" t="s">
        <v>3578</v>
      </c>
      <c r="AE709" s="30" t="s">
        <v>2085</v>
      </c>
      <c r="AF709" s="54" t="s">
        <v>2027</v>
      </c>
      <c r="AG709" s="30" t="s">
        <v>3435</v>
      </c>
      <c r="AH709" s="31">
        <v>1290.99</v>
      </c>
      <c r="AI709" s="30" t="s">
        <v>2087</v>
      </c>
      <c r="AJ709" s="30" t="s">
        <v>2076</v>
      </c>
      <c r="AK709" s="30" t="s">
        <v>2076</v>
      </c>
      <c r="AL709" s="30" t="s">
        <v>2076</v>
      </c>
      <c r="AM709" s="30" t="s">
        <v>2076</v>
      </c>
      <c r="AN709" s="30" t="s">
        <v>4860</v>
      </c>
      <c r="AO709" s="30">
        <v>120</v>
      </c>
      <c r="AP709" s="30" t="s">
        <v>4911</v>
      </c>
      <c r="AQ709" s="30" t="s">
        <v>4912</v>
      </c>
      <c r="AR709" s="30" t="s">
        <v>4913</v>
      </c>
      <c r="AS709" s="30" t="s">
        <v>2076</v>
      </c>
      <c r="AT709" s="30" t="s">
        <v>2076</v>
      </c>
      <c r="AU709" s="30">
        <f>COUNTIF(Offers!$B$14:$B$2024,A709)</f>
        <v>1</v>
      </c>
      <c r="AV709" s="31">
        <f>_xlfn.MINIFS(Offers!$Q$14:$Q$2024,Offers!$B$14:$B$2024,A709)</f>
        <v>1130.99</v>
      </c>
      <c r="AW709" s="30">
        <f>COUNTIFS(Offers!$B$14:$B$2024,A709,Offers!$L$14:$L$2024,"&lt;&gt;New")</f>
        <v>0</v>
      </c>
    </row>
    <row r="710" spans="1:49" ht="15.75" customHeight="1" x14ac:dyDescent="0.35">
      <c r="A710" s="60" t="s">
        <v>5903</v>
      </c>
      <c r="B710" s="60" t="s">
        <v>952</v>
      </c>
      <c r="C710" s="60" t="s">
        <v>8</v>
      </c>
      <c r="D710" s="60" t="s">
        <v>4807</v>
      </c>
      <c r="E710" s="61" t="s">
        <v>962</v>
      </c>
      <c r="F710" s="62">
        <v>1549.99</v>
      </c>
      <c r="G710" s="60" t="s">
        <v>5904</v>
      </c>
      <c r="H710" s="60" t="s">
        <v>1345</v>
      </c>
      <c r="I710" s="60" t="s">
        <v>4877</v>
      </c>
      <c r="J710" s="60" t="s">
        <v>4902</v>
      </c>
      <c r="K710" s="60" t="s">
        <v>4903</v>
      </c>
      <c r="L710" s="60" t="s">
        <v>4904</v>
      </c>
      <c r="M710" s="60" t="s">
        <v>4905</v>
      </c>
      <c r="N710" s="60" t="s">
        <v>4880</v>
      </c>
      <c r="O710" s="60" t="s">
        <v>4798</v>
      </c>
      <c r="P710" s="60">
        <v>33</v>
      </c>
      <c r="Q710" s="63">
        <v>232</v>
      </c>
      <c r="R710" s="60" t="s">
        <v>5905</v>
      </c>
      <c r="S710" s="60" t="s">
        <v>4907</v>
      </c>
      <c r="T710" t="s">
        <v>2116</v>
      </c>
      <c r="U710">
        <v>30</v>
      </c>
      <c r="V710" s="49">
        <v>1678.99</v>
      </c>
      <c r="W710" t="s">
        <v>2545</v>
      </c>
      <c r="X710">
        <v>16</v>
      </c>
      <c r="Y710">
        <v>1024</v>
      </c>
      <c r="Z710">
        <v>6.8</v>
      </c>
      <c r="AA710" t="s">
        <v>3431</v>
      </c>
      <c r="AB710" s="30" t="s">
        <v>5906</v>
      </c>
      <c r="AC710" s="30" t="s">
        <v>5907</v>
      </c>
      <c r="AD710" s="30" t="s">
        <v>3697</v>
      </c>
      <c r="AE710" s="30" t="s">
        <v>2180</v>
      </c>
      <c r="AF710" s="54" t="s">
        <v>2027</v>
      </c>
      <c r="AG710" s="30" t="s">
        <v>3435</v>
      </c>
      <c r="AH710" s="31">
        <v>2015.99</v>
      </c>
      <c r="AI710" s="30" t="s">
        <v>4399</v>
      </c>
      <c r="AJ710" s="30" t="s">
        <v>2076</v>
      </c>
      <c r="AK710" s="30" t="s">
        <v>2076</v>
      </c>
      <c r="AL710" s="30" t="s">
        <v>2076</v>
      </c>
      <c r="AM710" s="30" t="s">
        <v>2076</v>
      </c>
      <c r="AN710" s="30" t="s">
        <v>4860</v>
      </c>
      <c r="AO710" s="30">
        <v>120</v>
      </c>
      <c r="AP710" s="30" t="s">
        <v>4911</v>
      </c>
      <c r="AQ710" s="30" t="s">
        <v>4912</v>
      </c>
      <c r="AR710" s="30" t="s">
        <v>4913</v>
      </c>
      <c r="AS710" s="30" t="s">
        <v>2076</v>
      </c>
      <c r="AT710" s="30" t="s">
        <v>2076</v>
      </c>
      <c r="AU710" s="30">
        <f>COUNTIF(Offers!$B$14:$B$2024,A710)</f>
        <v>4</v>
      </c>
      <c r="AV710" s="31">
        <f>_xlfn.MINIFS(Offers!$Q$14:$Q$2024,Offers!$B$14:$B$2024,A710)</f>
        <v>759.99</v>
      </c>
      <c r="AW710" s="30">
        <f>COUNTIFS(Offers!$B$14:$B$2024,A710,Offers!$L$14:$L$2024,"&lt;&gt;New")</f>
        <v>2</v>
      </c>
    </row>
    <row r="711" spans="1:49" ht="15.75" customHeight="1" x14ac:dyDescent="0.35">
      <c r="A711" s="60" t="s">
        <v>5908</v>
      </c>
      <c r="B711" s="60" t="s">
        <v>952</v>
      </c>
      <c r="C711" s="60" t="s">
        <v>8</v>
      </c>
      <c r="D711" s="60" t="s">
        <v>4807</v>
      </c>
      <c r="E711" s="61" t="s">
        <v>963</v>
      </c>
      <c r="F711" s="62">
        <v>1687.99</v>
      </c>
      <c r="G711" s="60" t="s">
        <v>5909</v>
      </c>
      <c r="H711" s="60" t="s">
        <v>53</v>
      </c>
      <c r="I711" s="60" t="s">
        <v>4889</v>
      </c>
      <c r="J711" s="60" t="s">
        <v>4902</v>
      </c>
      <c r="K711" s="60" t="s">
        <v>4903</v>
      </c>
      <c r="L711" s="60" t="s">
        <v>4987</v>
      </c>
      <c r="M711" s="60" t="s">
        <v>4988</v>
      </c>
      <c r="N711" s="60" t="s">
        <v>4880</v>
      </c>
      <c r="O711" s="60" t="s">
        <v>4798</v>
      </c>
      <c r="P711" s="60">
        <v>20</v>
      </c>
      <c r="Q711" s="63">
        <v>260</v>
      </c>
      <c r="R711" s="60" t="s">
        <v>5910</v>
      </c>
      <c r="S711" s="60" t="s">
        <v>4990</v>
      </c>
      <c r="T711" t="s">
        <v>2080</v>
      </c>
      <c r="U711">
        <v>30</v>
      </c>
      <c r="V711" s="49">
        <v>1739.99</v>
      </c>
      <c r="W711" t="s">
        <v>2504</v>
      </c>
      <c r="X711">
        <v>12</v>
      </c>
      <c r="Y711">
        <v>512</v>
      </c>
      <c r="Z711">
        <v>7.6</v>
      </c>
      <c r="AA711" t="s">
        <v>3431</v>
      </c>
      <c r="AB711" s="30" t="s">
        <v>5911</v>
      </c>
      <c r="AC711" s="30" t="s">
        <v>5912</v>
      </c>
      <c r="AD711" s="30" t="s">
        <v>4884</v>
      </c>
      <c r="AE711" s="30" t="s">
        <v>2105</v>
      </c>
      <c r="AF711" s="54" t="s">
        <v>2027</v>
      </c>
      <c r="AG711" s="30" t="s">
        <v>3435</v>
      </c>
      <c r="AH711" s="31">
        <v>1739.99</v>
      </c>
      <c r="AI711" s="30" t="s">
        <v>2087</v>
      </c>
      <c r="AJ711" s="30" t="s">
        <v>2076</v>
      </c>
      <c r="AK711" s="30" t="s">
        <v>2076</v>
      </c>
      <c r="AL711" s="30" t="s">
        <v>2076</v>
      </c>
      <c r="AM711" s="30" t="s">
        <v>2076</v>
      </c>
      <c r="AN711" s="30" t="s">
        <v>4898</v>
      </c>
      <c r="AO711" s="30">
        <v>120</v>
      </c>
      <c r="AP711" s="30" t="s">
        <v>4911</v>
      </c>
      <c r="AQ711" s="30" t="s">
        <v>4992</v>
      </c>
      <c r="AR711" s="30" t="s">
        <v>4913</v>
      </c>
      <c r="AS711" s="30" t="s">
        <v>2076</v>
      </c>
      <c r="AT711" s="30" t="s">
        <v>2076</v>
      </c>
      <c r="AU711" s="30">
        <f>COUNTIF(Offers!$B$14:$B$2024,A711)</f>
        <v>1</v>
      </c>
      <c r="AV711" s="31">
        <f>_xlfn.MINIFS(Offers!$Q$14:$Q$2024,Offers!$B$14:$B$2024,A711)</f>
        <v>1687.99</v>
      </c>
      <c r="AW711" s="30">
        <f>COUNTIFS(Offers!$B$14:$B$2024,A711,Offers!$L$14:$L$2024,"&lt;&gt;New")</f>
        <v>0</v>
      </c>
    </row>
    <row r="712" spans="1:49" ht="15.75" customHeight="1" x14ac:dyDescent="0.35">
      <c r="A712" s="60" t="s">
        <v>5913</v>
      </c>
      <c r="B712" s="60" t="s">
        <v>952</v>
      </c>
      <c r="C712" s="60" t="s">
        <v>8</v>
      </c>
      <c r="D712" s="60" t="s">
        <v>4790</v>
      </c>
      <c r="E712" s="61" t="s">
        <v>964</v>
      </c>
      <c r="F712" s="62">
        <v>1777.99</v>
      </c>
      <c r="G712" s="60" t="s">
        <v>5914</v>
      </c>
      <c r="H712" s="60" t="s">
        <v>1345</v>
      </c>
      <c r="I712" s="60" t="s">
        <v>4865</v>
      </c>
      <c r="J712" s="60" t="s">
        <v>4902</v>
      </c>
      <c r="K712" s="60" t="s">
        <v>4903</v>
      </c>
      <c r="L712" s="60" t="s">
        <v>4916</v>
      </c>
      <c r="M712" s="60" t="s">
        <v>4917</v>
      </c>
      <c r="N712" s="60" t="s">
        <v>4918</v>
      </c>
      <c r="O712" s="60" t="s">
        <v>4798</v>
      </c>
      <c r="P712" s="60">
        <v>10</v>
      </c>
      <c r="Q712" s="63">
        <v>597</v>
      </c>
      <c r="R712" s="60" t="s">
        <v>5915</v>
      </c>
      <c r="S712" s="60" t="s">
        <v>4920</v>
      </c>
      <c r="T712" t="s">
        <v>2080</v>
      </c>
      <c r="U712">
        <v>30</v>
      </c>
      <c r="V712" s="49">
        <v>1927.99</v>
      </c>
      <c r="W712" t="s">
        <v>2477</v>
      </c>
      <c r="X712">
        <v>16</v>
      </c>
      <c r="Y712">
        <v>1024</v>
      </c>
      <c r="Z712">
        <v>13</v>
      </c>
      <c r="AA712" t="s">
        <v>3431</v>
      </c>
      <c r="AB712" s="30" t="s">
        <v>5916</v>
      </c>
      <c r="AC712" s="30" t="s">
        <v>5917</v>
      </c>
      <c r="AD712" s="30" t="s">
        <v>3476</v>
      </c>
      <c r="AE712" s="30" t="s">
        <v>2085</v>
      </c>
      <c r="AF712" s="54" t="s">
        <v>2027</v>
      </c>
      <c r="AG712" s="30" t="s">
        <v>3435</v>
      </c>
      <c r="AH712" s="31">
        <v>2018.99</v>
      </c>
      <c r="AI712" s="30" t="s">
        <v>2087</v>
      </c>
      <c r="AJ712" s="30" t="s">
        <v>2076</v>
      </c>
      <c r="AK712" s="30" t="s">
        <v>2076</v>
      </c>
      <c r="AL712" s="30" t="s">
        <v>2076</v>
      </c>
      <c r="AM712" s="30" t="s">
        <v>2076</v>
      </c>
      <c r="AN712" s="30" t="s">
        <v>2092</v>
      </c>
      <c r="AO712" s="30">
        <v>144</v>
      </c>
      <c r="AP712" s="30" t="s">
        <v>4922</v>
      </c>
      <c r="AQ712" s="30" t="s">
        <v>4862</v>
      </c>
      <c r="AR712" s="30" t="s">
        <v>4805</v>
      </c>
      <c r="AS712" s="30" t="s">
        <v>2076</v>
      </c>
      <c r="AT712" s="30" t="s">
        <v>2076</v>
      </c>
      <c r="AU712" s="30">
        <f>COUNTIF(Offers!$B$14:$B$2024,A712)</f>
        <v>1</v>
      </c>
      <c r="AV712" s="31">
        <f>_xlfn.MINIFS(Offers!$Q$14:$Q$2024,Offers!$B$14:$B$2024,A712)</f>
        <v>1777.99</v>
      </c>
      <c r="AW712" s="30">
        <f>COUNTIFS(Offers!$B$14:$B$2024,A712,Offers!$L$14:$L$2024,"&lt;&gt;New")</f>
        <v>0</v>
      </c>
    </row>
    <row r="713" spans="1:49" ht="15.75" customHeight="1" x14ac:dyDescent="0.35">
      <c r="A713" s="60" t="s">
        <v>5918</v>
      </c>
      <c r="B713" s="60" t="s">
        <v>965</v>
      </c>
      <c r="C713" s="60" t="s">
        <v>8</v>
      </c>
      <c r="D713" s="60" t="s">
        <v>4790</v>
      </c>
      <c r="E713" s="61" t="s">
        <v>968</v>
      </c>
      <c r="F713" s="62">
        <v>284.99</v>
      </c>
      <c r="G713" s="60" t="s">
        <v>5919</v>
      </c>
      <c r="H713" s="60" t="s">
        <v>53</v>
      </c>
      <c r="I713" s="60" t="s">
        <v>4792</v>
      </c>
      <c r="J713" s="60" t="s">
        <v>4793</v>
      </c>
      <c r="K713" s="60" t="s">
        <v>4794</v>
      </c>
      <c r="L713" s="60" t="s">
        <v>4795</v>
      </c>
      <c r="M713" s="60" t="s">
        <v>4796</v>
      </c>
      <c r="N713" s="60" t="s">
        <v>4797</v>
      </c>
      <c r="O713" s="60" t="s">
        <v>4798</v>
      </c>
      <c r="P713" s="60">
        <v>10</v>
      </c>
      <c r="Q713" s="63">
        <v>333</v>
      </c>
      <c r="R713" s="60" t="s">
        <v>5920</v>
      </c>
      <c r="S713" s="60" t="s">
        <v>4800</v>
      </c>
      <c r="T713" t="s">
        <v>2080</v>
      </c>
      <c r="U713">
        <v>30</v>
      </c>
      <c r="V713" s="49">
        <v>295.99</v>
      </c>
      <c r="W713" t="s">
        <v>2465</v>
      </c>
      <c r="X713">
        <v>4</v>
      </c>
      <c r="Y713">
        <v>128</v>
      </c>
      <c r="Z713">
        <v>8.3000000000000007</v>
      </c>
      <c r="AA713" t="s">
        <v>3431</v>
      </c>
      <c r="AB713" s="30" t="s">
        <v>5921</v>
      </c>
      <c r="AC713" s="30" t="s">
        <v>5922</v>
      </c>
      <c r="AD713" s="30" t="s">
        <v>5586</v>
      </c>
      <c r="AE713" s="30" t="s">
        <v>2105</v>
      </c>
      <c r="AF713" s="55" t="s">
        <v>2023</v>
      </c>
      <c r="AG713" s="30" t="s">
        <v>3435</v>
      </c>
      <c r="AH713" s="31">
        <v>295.99</v>
      </c>
      <c r="AI713" s="30" t="s">
        <v>2087</v>
      </c>
      <c r="AJ713" s="30" t="s">
        <v>2076</v>
      </c>
      <c r="AK713" s="30" t="s">
        <v>2076</v>
      </c>
      <c r="AL713" s="30" t="s">
        <v>2076</v>
      </c>
      <c r="AM713" s="30" t="s">
        <v>2076</v>
      </c>
      <c r="AN713" s="30" t="s">
        <v>2092</v>
      </c>
      <c r="AO713" s="30">
        <v>60</v>
      </c>
      <c r="AP713" s="30" t="s">
        <v>4803</v>
      </c>
      <c r="AQ713" s="30" t="s">
        <v>4804</v>
      </c>
      <c r="AR713" s="30" t="s">
        <v>4805</v>
      </c>
      <c r="AS713" s="30" t="s">
        <v>2076</v>
      </c>
      <c r="AT713" s="30" t="s">
        <v>2076</v>
      </c>
      <c r="AU713" s="30">
        <f>COUNTIF(Offers!$B$14:$B$2024,A713)</f>
        <v>1</v>
      </c>
      <c r="AV713" s="31">
        <f>_xlfn.MINIFS(Offers!$Q$14:$Q$2024,Offers!$B$14:$B$2024,A713)</f>
        <v>284.99</v>
      </c>
      <c r="AW713" s="30">
        <f>COUNTIFS(Offers!$B$14:$B$2024,A713,Offers!$L$14:$L$2024,"&lt;&gt;New")</f>
        <v>0</v>
      </c>
    </row>
    <row r="714" spans="1:49" ht="15.75" customHeight="1" x14ac:dyDescent="0.35">
      <c r="A714" s="60" t="s">
        <v>5923</v>
      </c>
      <c r="B714" s="60" t="s">
        <v>965</v>
      </c>
      <c r="C714" s="60" t="s">
        <v>8</v>
      </c>
      <c r="D714" s="60" t="s">
        <v>4807</v>
      </c>
      <c r="E714" s="61" t="s">
        <v>969</v>
      </c>
      <c r="F714" s="62">
        <v>341.99</v>
      </c>
      <c r="G714" s="60" t="s">
        <v>5924</v>
      </c>
      <c r="H714" s="60" t="s">
        <v>1345</v>
      </c>
      <c r="I714" s="60" t="s">
        <v>4809</v>
      </c>
      <c r="J714" s="60" t="s">
        <v>4793</v>
      </c>
      <c r="K714" s="60" t="s">
        <v>4794</v>
      </c>
      <c r="L714" s="60" t="s">
        <v>4853</v>
      </c>
      <c r="M714" s="60" t="s">
        <v>4811</v>
      </c>
      <c r="N714" s="60" t="s">
        <v>4812</v>
      </c>
      <c r="O714" s="60" t="s">
        <v>4813</v>
      </c>
      <c r="P714" s="60">
        <v>20</v>
      </c>
      <c r="Q714" s="63">
        <v>189</v>
      </c>
      <c r="R714" s="60" t="s">
        <v>5925</v>
      </c>
      <c r="S714" s="60" t="s">
        <v>4815</v>
      </c>
      <c r="T714" t="s">
        <v>2100</v>
      </c>
      <c r="U714">
        <v>30</v>
      </c>
      <c r="V714" s="49">
        <v>376.99</v>
      </c>
      <c r="W714" t="s">
        <v>2241</v>
      </c>
      <c r="X714">
        <v>8</v>
      </c>
      <c r="Y714">
        <v>256</v>
      </c>
      <c r="Z714">
        <v>6.5</v>
      </c>
      <c r="AA714" t="s">
        <v>3431</v>
      </c>
      <c r="AB714" s="30" t="s">
        <v>5926</v>
      </c>
      <c r="AC714" s="30" t="s">
        <v>4943</v>
      </c>
      <c r="AD714" s="30" t="s">
        <v>4053</v>
      </c>
      <c r="AE714" s="30" t="s">
        <v>2085</v>
      </c>
      <c r="AF714" s="52" t="s">
        <v>2024</v>
      </c>
      <c r="AG714" s="30" t="s">
        <v>3435</v>
      </c>
      <c r="AH714" s="31">
        <v>397.99</v>
      </c>
      <c r="AI714" s="30" t="s">
        <v>2087</v>
      </c>
      <c r="AJ714" s="30" t="s">
        <v>2076</v>
      </c>
      <c r="AK714" s="30" t="s">
        <v>2076</v>
      </c>
      <c r="AL714" s="30" t="s">
        <v>2076</v>
      </c>
      <c r="AM714" s="30" t="s">
        <v>2076</v>
      </c>
      <c r="AN714" s="30" t="s">
        <v>4819</v>
      </c>
      <c r="AO714" s="30">
        <v>120</v>
      </c>
      <c r="AP714" s="30" t="s">
        <v>5068</v>
      </c>
      <c r="AQ714" s="30" t="s">
        <v>5069</v>
      </c>
      <c r="AR714" s="30" t="s">
        <v>4822</v>
      </c>
      <c r="AS714" s="30" t="s">
        <v>2076</v>
      </c>
      <c r="AT714" s="30" t="s">
        <v>2076</v>
      </c>
      <c r="AU714" s="30">
        <f>COUNTIF(Offers!$B$14:$B$2024,A714)</f>
        <v>1</v>
      </c>
      <c r="AV714" s="31">
        <f>_xlfn.MINIFS(Offers!$Q$14:$Q$2024,Offers!$B$14:$B$2024,A714)</f>
        <v>341.99</v>
      </c>
      <c r="AW714" s="30">
        <f>COUNTIFS(Offers!$B$14:$B$2024,A714,Offers!$L$14:$L$2024,"&lt;&gt;New")</f>
        <v>0</v>
      </c>
    </row>
    <row r="715" spans="1:49" ht="15.75" customHeight="1" x14ac:dyDescent="0.35">
      <c r="A715" s="60" t="s">
        <v>5927</v>
      </c>
      <c r="B715" s="60" t="s">
        <v>965</v>
      </c>
      <c r="C715" s="60" t="s">
        <v>8</v>
      </c>
      <c r="D715" s="60" t="s">
        <v>4790</v>
      </c>
      <c r="E715" s="61" t="s">
        <v>970</v>
      </c>
      <c r="F715" s="62">
        <v>442.99</v>
      </c>
      <c r="G715" s="60" t="s">
        <v>5928</v>
      </c>
      <c r="H715" s="60" t="s">
        <v>53</v>
      </c>
      <c r="I715" s="60" t="s">
        <v>4792</v>
      </c>
      <c r="J715" s="60" t="s">
        <v>4826</v>
      </c>
      <c r="K715" s="60" t="s">
        <v>4827</v>
      </c>
      <c r="L715" s="60" t="s">
        <v>4828</v>
      </c>
      <c r="M715" s="60" t="s">
        <v>4829</v>
      </c>
      <c r="N715" s="60" t="s">
        <v>4797</v>
      </c>
      <c r="O715" s="60" t="s">
        <v>4830</v>
      </c>
      <c r="P715" s="60">
        <v>248</v>
      </c>
      <c r="Q715" s="63">
        <v>395</v>
      </c>
      <c r="R715" s="60" t="s">
        <v>5929</v>
      </c>
      <c r="S715" s="60" t="s">
        <v>4832</v>
      </c>
      <c r="T715" t="s">
        <v>2080</v>
      </c>
      <c r="U715">
        <v>30</v>
      </c>
      <c r="V715" s="49">
        <v>469.99</v>
      </c>
      <c r="W715" t="s">
        <v>2265</v>
      </c>
      <c r="X715">
        <v>4</v>
      </c>
      <c r="Y715">
        <v>64</v>
      </c>
      <c r="Z715">
        <v>10.3</v>
      </c>
      <c r="AA715" t="s">
        <v>3431</v>
      </c>
      <c r="AB715" s="30" t="s">
        <v>5930</v>
      </c>
      <c r="AC715" s="30" t="s">
        <v>5931</v>
      </c>
      <c r="AD715" s="30" t="s">
        <v>5824</v>
      </c>
      <c r="AE715" s="30" t="s">
        <v>2085</v>
      </c>
      <c r="AF715" s="52" t="s">
        <v>2024</v>
      </c>
      <c r="AG715" s="30" t="s">
        <v>2086</v>
      </c>
      <c r="AH715" s="31">
        <v>478.99</v>
      </c>
      <c r="AI715" s="30" t="s">
        <v>2087</v>
      </c>
      <c r="AJ715" s="30" t="s">
        <v>2076</v>
      </c>
      <c r="AK715" s="30" t="s">
        <v>2076</v>
      </c>
      <c r="AL715" s="30" t="s">
        <v>2076</v>
      </c>
      <c r="AM715" s="30" t="s">
        <v>2076</v>
      </c>
      <c r="AN715" s="30" t="s">
        <v>2092</v>
      </c>
      <c r="AO715" s="30" t="s">
        <v>2076</v>
      </c>
      <c r="AP715" s="30" t="s">
        <v>2088</v>
      </c>
      <c r="AQ715" s="30" t="s">
        <v>4835</v>
      </c>
      <c r="AR715" s="30" t="s">
        <v>4805</v>
      </c>
      <c r="AS715" s="30" t="s">
        <v>2076</v>
      </c>
      <c r="AT715" s="30" t="s">
        <v>2076</v>
      </c>
      <c r="AU715" s="30">
        <f>COUNTIF(Offers!$B$14:$B$2024,A715)</f>
        <v>1</v>
      </c>
      <c r="AV715" s="31">
        <f>_xlfn.MINIFS(Offers!$Q$14:$Q$2024,Offers!$B$14:$B$2024,A715)</f>
        <v>442.99</v>
      </c>
      <c r="AW715" s="30">
        <f>COUNTIFS(Offers!$B$14:$B$2024,A715,Offers!$L$14:$L$2024,"&lt;&gt;New")</f>
        <v>0</v>
      </c>
    </row>
    <row r="716" spans="1:49" ht="15.75" customHeight="1" x14ac:dyDescent="0.35">
      <c r="A716" s="60" t="s">
        <v>5932</v>
      </c>
      <c r="B716" s="60" t="s">
        <v>965</v>
      </c>
      <c r="C716" s="60" t="s">
        <v>8</v>
      </c>
      <c r="D716" s="60" t="s">
        <v>4807</v>
      </c>
      <c r="E716" s="61" t="s">
        <v>971</v>
      </c>
      <c r="F716" s="62">
        <v>553.99</v>
      </c>
      <c r="G716" s="60" t="s">
        <v>5933</v>
      </c>
      <c r="H716" s="60" t="s">
        <v>1345</v>
      </c>
      <c r="I716" s="60" t="s">
        <v>4960</v>
      </c>
      <c r="J716" s="60" t="s">
        <v>4838</v>
      </c>
      <c r="K716" s="60" t="s">
        <v>4839</v>
      </c>
      <c r="L716" s="60" t="s">
        <v>4961</v>
      </c>
      <c r="M716" s="60" t="s">
        <v>4811</v>
      </c>
      <c r="N716" s="60" t="s">
        <v>4812</v>
      </c>
      <c r="O716" s="60" t="s">
        <v>4798</v>
      </c>
      <c r="P716" s="60">
        <v>30</v>
      </c>
      <c r="Q716" s="63">
        <v>340</v>
      </c>
      <c r="R716" s="60" t="s">
        <v>5934</v>
      </c>
      <c r="S716" s="60" t="s">
        <v>4963</v>
      </c>
      <c r="T716" t="s">
        <v>2080</v>
      </c>
      <c r="U716">
        <v>30</v>
      </c>
      <c r="V716" s="49">
        <v>605.99</v>
      </c>
      <c r="W716" t="s">
        <v>2875</v>
      </c>
      <c r="X716">
        <v>8</v>
      </c>
      <c r="Y716">
        <v>128</v>
      </c>
      <c r="Z716">
        <v>6.6</v>
      </c>
      <c r="AA716" t="s">
        <v>3431</v>
      </c>
      <c r="AB716" s="30" t="s">
        <v>5935</v>
      </c>
      <c r="AC716" s="30" t="s">
        <v>5936</v>
      </c>
      <c r="AD716" s="30" t="s">
        <v>4007</v>
      </c>
      <c r="AE716" s="30" t="s">
        <v>2180</v>
      </c>
      <c r="AF716" s="52" t="s">
        <v>2024</v>
      </c>
      <c r="AG716" s="30" t="s">
        <v>3435</v>
      </c>
      <c r="AH716" s="31">
        <v>907.99</v>
      </c>
      <c r="AI716" s="30" t="s">
        <v>2106</v>
      </c>
      <c r="AJ716" s="30" t="s">
        <v>2076</v>
      </c>
      <c r="AK716" s="30" t="s">
        <v>2076</v>
      </c>
      <c r="AL716" s="30" t="s">
        <v>2076</v>
      </c>
      <c r="AM716" s="30" t="s">
        <v>2076</v>
      </c>
      <c r="AN716" s="30" t="s">
        <v>4966</v>
      </c>
      <c r="AO716" s="30">
        <v>120</v>
      </c>
      <c r="AP716" s="30" t="s">
        <v>5068</v>
      </c>
      <c r="AQ716" s="30" t="s">
        <v>5069</v>
      </c>
      <c r="AR716" s="30" t="s">
        <v>4822</v>
      </c>
      <c r="AS716" s="30" t="s">
        <v>2076</v>
      </c>
      <c r="AT716" s="30" t="s">
        <v>2076</v>
      </c>
      <c r="AU716" s="30">
        <f>COUNTIF(Offers!$B$14:$B$2024,A716)</f>
        <v>2</v>
      </c>
      <c r="AV716" s="31">
        <f>_xlfn.MINIFS(Offers!$Q$14:$Q$2024,Offers!$B$14:$B$2024,A716)</f>
        <v>491.99</v>
      </c>
      <c r="AW716" s="30">
        <f>COUNTIFS(Offers!$B$14:$B$2024,A716,Offers!$L$14:$L$2024,"&lt;&gt;New")</f>
        <v>0</v>
      </c>
    </row>
    <row r="717" spans="1:49" ht="15.75" customHeight="1" x14ac:dyDescent="0.35">
      <c r="A717" s="60" t="s">
        <v>5937</v>
      </c>
      <c r="B717" s="60" t="s">
        <v>965</v>
      </c>
      <c r="C717" s="60" t="s">
        <v>8</v>
      </c>
      <c r="D717" s="60" t="s">
        <v>4790</v>
      </c>
      <c r="E717" s="61" t="s">
        <v>972</v>
      </c>
      <c r="F717" s="62">
        <v>578.99</v>
      </c>
      <c r="G717" s="60" t="s">
        <v>5938</v>
      </c>
      <c r="H717" s="60" t="s">
        <v>53</v>
      </c>
      <c r="I717" s="60" t="s">
        <v>4865</v>
      </c>
      <c r="J717" s="60" t="s">
        <v>4838</v>
      </c>
      <c r="K717" s="60" t="s">
        <v>4839</v>
      </c>
      <c r="L717" s="60" t="s">
        <v>3490</v>
      </c>
      <c r="M717" s="60" t="s">
        <v>4866</v>
      </c>
      <c r="N717" s="60" t="s">
        <v>4797</v>
      </c>
      <c r="O717" s="60" t="s">
        <v>4798</v>
      </c>
      <c r="P717" s="60">
        <v>10</v>
      </c>
      <c r="Q717" s="63">
        <v>487</v>
      </c>
      <c r="R717" s="60" t="s">
        <v>5939</v>
      </c>
      <c r="S717" s="60" t="s">
        <v>4869</v>
      </c>
      <c r="T717" t="s">
        <v>2080</v>
      </c>
      <c r="U717">
        <v>30</v>
      </c>
      <c r="V717" s="49">
        <v>633.99</v>
      </c>
      <c r="W717" t="s">
        <v>2298</v>
      </c>
      <c r="X717">
        <v>8</v>
      </c>
      <c r="Y717">
        <v>256</v>
      </c>
      <c r="Z717">
        <v>11</v>
      </c>
      <c r="AA717" t="s">
        <v>3431</v>
      </c>
      <c r="AB717" s="30" t="s">
        <v>5940</v>
      </c>
      <c r="AC717" s="30" t="s">
        <v>5941</v>
      </c>
      <c r="AD717" s="30" t="s">
        <v>3449</v>
      </c>
      <c r="AE717" s="30" t="s">
        <v>2085</v>
      </c>
      <c r="AF717" s="52" t="s">
        <v>2024</v>
      </c>
      <c r="AG717" s="30" t="s">
        <v>3435</v>
      </c>
      <c r="AH717" s="31">
        <v>633.99</v>
      </c>
      <c r="AI717" s="30" t="s">
        <v>2087</v>
      </c>
      <c r="AJ717" s="30" t="s">
        <v>2076</v>
      </c>
      <c r="AK717" s="30" t="s">
        <v>2076</v>
      </c>
      <c r="AL717" s="30" t="s">
        <v>2076</v>
      </c>
      <c r="AM717" s="30" t="s">
        <v>2076</v>
      </c>
      <c r="AN717" s="30" t="s">
        <v>2092</v>
      </c>
      <c r="AO717" s="30">
        <v>120</v>
      </c>
      <c r="AP717" s="30" t="s">
        <v>4846</v>
      </c>
      <c r="AQ717" s="30" t="s">
        <v>4847</v>
      </c>
      <c r="AR717" s="30" t="s">
        <v>4805</v>
      </c>
      <c r="AS717" s="30" t="s">
        <v>2076</v>
      </c>
      <c r="AT717" s="30" t="s">
        <v>2076</v>
      </c>
      <c r="AU717" s="30">
        <f>COUNTIF(Offers!$B$14:$B$2024,A717)</f>
        <v>2</v>
      </c>
      <c r="AV717" s="31">
        <f>_xlfn.MINIFS(Offers!$Q$14:$Q$2024,Offers!$B$14:$B$2024,A717)</f>
        <v>447.99</v>
      </c>
      <c r="AW717" s="30">
        <f>COUNTIFS(Offers!$B$14:$B$2024,A717,Offers!$L$14:$L$2024,"&lt;&gt;New")</f>
        <v>1</v>
      </c>
    </row>
    <row r="718" spans="1:49" ht="15.75" customHeight="1" x14ac:dyDescent="0.35">
      <c r="A718" s="60" t="s">
        <v>5942</v>
      </c>
      <c r="B718" s="60" t="s">
        <v>965</v>
      </c>
      <c r="C718" s="60" t="s">
        <v>8</v>
      </c>
      <c r="D718" s="60" t="s">
        <v>4807</v>
      </c>
      <c r="E718" s="61" t="s">
        <v>973</v>
      </c>
      <c r="F718" s="62">
        <v>733.99</v>
      </c>
      <c r="G718" s="60" t="s">
        <v>5943</v>
      </c>
      <c r="H718" s="60" t="s">
        <v>53</v>
      </c>
      <c r="I718" s="60" t="s">
        <v>4850</v>
      </c>
      <c r="J718" s="60" t="s">
        <v>4851</v>
      </c>
      <c r="K718" s="60" t="s">
        <v>4852</v>
      </c>
      <c r="L718" s="60" t="s">
        <v>4853</v>
      </c>
      <c r="M718" s="60" t="s">
        <v>4854</v>
      </c>
      <c r="N718" s="60" t="s">
        <v>4880</v>
      </c>
      <c r="O718" s="60" t="s">
        <v>4798</v>
      </c>
      <c r="P718" s="60">
        <v>22</v>
      </c>
      <c r="Q718" s="63">
        <v>149</v>
      </c>
      <c r="R718" s="60" t="s">
        <v>5944</v>
      </c>
      <c r="S718" s="60" t="s">
        <v>4857</v>
      </c>
      <c r="T718" t="s">
        <v>2080</v>
      </c>
      <c r="U718">
        <v>30</v>
      </c>
      <c r="V718" s="49">
        <v>764.99</v>
      </c>
      <c r="W718" t="s">
        <v>2404</v>
      </c>
      <c r="X718">
        <v>8</v>
      </c>
      <c r="Y718">
        <v>256</v>
      </c>
      <c r="Z718">
        <v>5.9</v>
      </c>
      <c r="AA718" t="s">
        <v>3431</v>
      </c>
      <c r="AB718" s="30" t="s">
        <v>5940</v>
      </c>
      <c r="AC718" s="30" t="s">
        <v>5945</v>
      </c>
      <c r="AD718" s="30" t="s">
        <v>3620</v>
      </c>
      <c r="AE718" s="30" t="s">
        <v>2105</v>
      </c>
      <c r="AF718" s="51" t="s">
        <v>2025</v>
      </c>
      <c r="AG718" s="30" t="s">
        <v>3435</v>
      </c>
      <c r="AH718" s="31">
        <v>795.99</v>
      </c>
      <c r="AI718" s="30" t="s">
        <v>2087</v>
      </c>
      <c r="AJ718" s="30" t="s">
        <v>2076</v>
      </c>
      <c r="AK718" s="30" t="s">
        <v>2076</v>
      </c>
      <c r="AL718" s="30" t="s">
        <v>2076</v>
      </c>
      <c r="AM718" s="30" t="s">
        <v>2076</v>
      </c>
      <c r="AN718" s="30" t="s">
        <v>4860</v>
      </c>
      <c r="AO718" s="30">
        <v>120</v>
      </c>
      <c r="AP718" s="30" t="s">
        <v>4861</v>
      </c>
      <c r="AQ718" s="30" t="s">
        <v>4862</v>
      </c>
      <c r="AR718" s="30" t="s">
        <v>4822</v>
      </c>
      <c r="AS718" s="30" t="s">
        <v>2076</v>
      </c>
      <c r="AT718" s="30" t="s">
        <v>2076</v>
      </c>
      <c r="AU718" s="30">
        <f>COUNTIF(Offers!$B$14:$B$2024,A718)</f>
        <v>1</v>
      </c>
      <c r="AV718" s="31">
        <f>_xlfn.MINIFS(Offers!$Q$14:$Q$2024,Offers!$B$14:$B$2024,A718)</f>
        <v>733.99</v>
      </c>
      <c r="AW718" s="30">
        <f>COUNTIFS(Offers!$B$14:$B$2024,A718,Offers!$L$14:$L$2024,"&lt;&gt;New")</f>
        <v>0</v>
      </c>
    </row>
    <row r="719" spans="1:49" ht="15.75" customHeight="1" x14ac:dyDescent="0.35">
      <c r="A719" s="60" t="s">
        <v>5946</v>
      </c>
      <c r="B719" s="60" t="s">
        <v>965</v>
      </c>
      <c r="C719" s="60" t="s">
        <v>8</v>
      </c>
      <c r="D719" s="60" t="s">
        <v>4807</v>
      </c>
      <c r="E719" s="61" t="s">
        <v>974</v>
      </c>
      <c r="F719" s="62">
        <v>898.99</v>
      </c>
      <c r="G719" s="60" t="s">
        <v>5947</v>
      </c>
      <c r="H719" s="60" t="s">
        <v>53</v>
      </c>
      <c r="I719" s="60" t="s">
        <v>4889</v>
      </c>
      <c r="J719" s="60" t="s">
        <v>4878</v>
      </c>
      <c r="K719" s="60" t="s">
        <v>4879</v>
      </c>
      <c r="L719" s="60" t="s">
        <v>4892</v>
      </c>
      <c r="M719" s="60" t="s">
        <v>4893</v>
      </c>
      <c r="N719" s="60" t="s">
        <v>4880</v>
      </c>
      <c r="O719" s="60" t="s">
        <v>4798</v>
      </c>
      <c r="P719" s="60">
        <v>16</v>
      </c>
      <c r="Q719" s="63">
        <v>183</v>
      </c>
      <c r="R719" s="60" t="s">
        <v>5948</v>
      </c>
      <c r="S719" s="60" t="s">
        <v>4895</v>
      </c>
      <c r="T719" t="s">
        <v>2080</v>
      </c>
      <c r="U719">
        <v>30</v>
      </c>
      <c r="V719" s="49">
        <v>1014.99</v>
      </c>
      <c r="W719" t="s">
        <v>2415</v>
      </c>
      <c r="X719">
        <v>8</v>
      </c>
      <c r="Y719">
        <v>256</v>
      </c>
      <c r="Z719">
        <v>6.7</v>
      </c>
      <c r="AA719" t="s">
        <v>3431</v>
      </c>
      <c r="AB719" s="30" t="s">
        <v>5949</v>
      </c>
      <c r="AC719" s="30" t="s">
        <v>5950</v>
      </c>
      <c r="AD719" s="30" t="s">
        <v>3904</v>
      </c>
      <c r="AE719" s="30" t="s">
        <v>2085</v>
      </c>
      <c r="AF719" s="51" t="s">
        <v>2025</v>
      </c>
      <c r="AG719" s="30" t="s">
        <v>3435</v>
      </c>
      <c r="AH719" s="31">
        <v>1031.99</v>
      </c>
      <c r="AI719" s="30" t="s">
        <v>2087</v>
      </c>
      <c r="AJ719" s="30" t="s">
        <v>2076</v>
      </c>
      <c r="AK719" s="30" t="s">
        <v>2076</v>
      </c>
      <c r="AL719" s="30" t="s">
        <v>2076</v>
      </c>
      <c r="AM719" s="30" t="s">
        <v>2076</v>
      </c>
      <c r="AN719" s="30" t="s">
        <v>4898</v>
      </c>
      <c r="AO719" s="30">
        <v>60</v>
      </c>
      <c r="AP719" s="30" t="s">
        <v>4861</v>
      </c>
      <c r="AQ719" s="30" t="s">
        <v>4862</v>
      </c>
      <c r="AR719" s="30" t="s">
        <v>4822</v>
      </c>
      <c r="AS719" s="30" t="s">
        <v>2076</v>
      </c>
      <c r="AT719" s="30" t="s">
        <v>2076</v>
      </c>
      <c r="AU719" s="30">
        <f>COUNTIF(Offers!$B$14:$B$2024,A719)</f>
        <v>1</v>
      </c>
      <c r="AV719" s="31">
        <f>_xlfn.MINIFS(Offers!$Q$14:$Q$2024,Offers!$B$14:$B$2024,A719)</f>
        <v>898.99</v>
      </c>
      <c r="AW719" s="30">
        <f>COUNTIFS(Offers!$B$14:$B$2024,A719,Offers!$L$14:$L$2024,"&lt;&gt;New")</f>
        <v>0</v>
      </c>
    </row>
    <row r="720" spans="1:49" ht="15.75" customHeight="1" x14ac:dyDescent="0.35">
      <c r="A720" s="60" t="s">
        <v>5951</v>
      </c>
      <c r="B720" s="60" t="s">
        <v>965</v>
      </c>
      <c r="C720" s="60" t="s">
        <v>8</v>
      </c>
      <c r="D720" s="60" t="s">
        <v>4807</v>
      </c>
      <c r="E720" s="61" t="s">
        <v>975</v>
      </c>
      <c r="F720" s="62">
        <v>929.99</v>
      </c>
      <c r="G720" s="60" t="s">
        <v>5952</v>
      </c>
      <c r="H720" s="60" t="s">
        <v>53</v>
      </c>
      <c r="I720" s="60" t="s">
        <v>4877</v>
      </c>
      <c r="J720" s="60" t="s">
        <v>4878</v>
      </c>
      <c r="K720" s="60" t="s">
        <v>4879</v>
      </c>
      <c r="L720" s="60" t="s">
        <v>4853</v>
      </c>
      <c r="M720" s="60" t="s">
        <v>4811</v>
      </c>
      <c r="N720" s="60" t="s">
        <v>4880</v>
      </c>
      <c r="O720" s="60" t="s">
        <v>4798</v>
      </c>
      <c r="P720" s="60">
        <v>27</v>
      </c>
      <c r="Q720" s="63">
        <v>196</v>
      </c>
      <c r="R720" s="60" t="s">
        <v>5953</v>
      </c>
      <c r="S720" s="60" t="s">
        <v>4882</v>
      </c>
      <c r="T720" t="s">
        <v>2116</v>
      </c>
      <c r="U720">
        <v>30</v>
      </c>
      <c r="V720" s="49">
        <v>1030.99</v>
      </c>
      <c r="W720" t="s">
        <v>2298</v>
      </c>
      <c r="X720">
        <v>12</v>
      </c>
      <c r="Y720">
        <v>256</v>
      </c>
      <c r="Z720">
        <v>6.2</v>
      </c>
      <c r="AA720" t="s">
        <v>3431</v>
      </c>
      <c r="AB720" s="30" t="s">
        <v>5954</v>
      </c>
      <c r="AC720" s="30" t="s">
        <v>5955</v>
      </c>
      <c r="AD720" s="30" t="s">
        <v>4897</v>
      </c>
      <c r="AE720" s="30" t="s">
        <v>2105</v>
      </c>
      <c r="AF720" s="53" t="s">
        <v>2026</v>
      </c>
      <c r="AG720" s="30" t="s">
        <v>3435</v>
      </c>
      <c r="AH720" s="31">
        <v>1051.99</v>
      </c>
      <c r="AI720" s="30" t="s">
        <v>2087</v>
      </c>
      <c r="AJ720" s="30" t="s">
        <v>2076</v>
      </c>
      <c r="AK720" s="30" t="s">
        <v>2076</v>
      </c>
      <c r="AL720" s="30" t="s">
        <v>2076</v>
      </c>
      <c r="AM720" s="30" t="s">
        <v>2076</v>
      </c>
      <c r="AN720" s="30" t="s">
        <v>4860</v>
      </c>
      <c r="AO720" s="30">
        <v>120</v>
      </c>
      <c r="AP720" s="30" t="s">
        <v>4885</v>
      </c>
      <c r="AQ720" s="30" t="s">
        <v>4886</v>
      </c>
      <c r="AR720" s="30" t="s">
        <v>4822</v>
      </c>
      <c r="AS720" s="30" t="s">
        <v>2076</v>
      </c>
      <c r="AT720" s="30" t="s">
        <v>2076</v>
      </c>
      <c r="AU720" s="30">
        <f>COUNTIF(Offers!$B$14:$B$2024,A720)</f>
        <v>1</v>
      </c>
      <c r="AV720" s="31">
        <f>_xlfn.MINIFS(Offers!$Q$14:$Q$2024,Offers!$B$14:$B$2024,A720)</f>
        <v>929.99</v>
      </c>
      <c r="AW720" s="30">
        <f>COUNTIFS(Offers!$B$14:$B$2024,A720,Offers!$L$14:$L$2024,"&lt;&gt;New")</f>
        <v>0</v>
      </c>
    </row>
    <row r="721" spans="1:49" ht="15.75" customHeight="1" x14ac:dyDescent="0.35">
      <c r="A721" s="60" t="s">
        <v>5956</v>
      </c>
      <c r="B721" s="60" t="s">
        <v>965</v>
      </c>
      <c r="C721" s="60" t="s">
        <v>8</v>
      </c>
      <c r="D721" s="60" t="s">
        <v>4790</v>
      </c>
      <c r="E721" s="61" t="s">
        <v>976</v>
      </c>
      <c r="F721" s="62">
        <v>1155.99</v>
      </c>
      <c r="G721" s="60" t="s">
        <v>5957</v>
      </c>
      <c r="H721" s="60" t="s">
        <v>1345</v>
      </c>
      <c r="I721" s="60" t="s">
        <v>4865</v>
      </c>
      <c r="J721" s="60" t="s">
        <v>4890</v>
      </c>
      <c r="K721" s="60" t="s">
        <v>4891</v>
      </c>
      <c r="L721" s="60" t="s">
        <v>3490</v>
      </c>
      <c r="M721" s="60" t="s">
        <v>4866</v>
      </c>
      <c r="N721" s="60" t="s">
        <v>4973</v>
      </c>
      <c r="O721" s="60" t="s">
        <v>4798</v>
      </c>
      <c r="P721" s="60">
        <v>14</v>
      </c>
      <c r="Q721" s="63">
        <v>487</v>
      </c>
      <c r="R721" s="60" t="s">
        <v>5958</v>
      </c>
      <c r="S721" s="60" t="s">
        <v>4975</v>
      </c>
      <c r="T721" t="s">
        <v>2080</v>
      </c>
      <c r="U721">
        <v>30</v>
      </c>
      <c r="V721" s="49">
        <v>1211.99</v>
      </c>
      <c r="W721" t="s">
        <v>2280</v>
      </c>
      <c r="X721">
        <v>12</v>
      </c>
      <c r="Y721">
        <v>512</v>
      </c>
      <c r="Z721">
        <v>11</v>
      </c>
      <c r="AA721" t="s">
        <v>3431</v>
      </c>
      <c r="AB721" s="30" t="s">
        <v>5959</v>
      </c>
      <c r="AC721" s="30" t="s">
        <v>5960</v>
      </c>
      <c r="AD721" s="30" t="s">
        <v>5168</v>
      </c>
      <c r="AE721" s="30" t="s">
        <v>2105</v>
      </c>
      <c r="AF721" s="53" t="s">
        <v>2026</v>
      </c>
      <c r="AG721" s="30" t="s">
        <v>3435</v>
      </c>
      <c r="AH721" s="31">
        <v>1260.99</v>
      </c>
      <c r="AI721" s="30" t="s">
        <v>2087</v>
      </c>
      <c r="AJ721" s="30" t="s">
        <v>2076</v>
      </c>
      <c r="AK721" s="30" t="s">
        <v>2076</v>
      </c>
      <c r="AL721" s="30" t="s">
        <v>2076</v>
      </c>
      <c r="AM721" s="30" t="s">
        <v>2076</v>
      </c>
      <c r="AN721" s="30" t="s">
        <v>2092</v>
      </c>
      <c r="AO721" s="30">
        <v>120</v>
      </c>
      <c r="AP721" s="30" t="s">
        <v>4979</v>
      </c>
      <c r="AQ721" s="30" t="s">
        <v>4862</v>
      </c>
      <c r="AR721" s="30" t="s">
        <v>4822</v>
      </c>
      <c r="AS721" s="30" t="s">
        <v>2076</v>
      </c>
      <c r="AT721" s="30" t="s">
        <v>2076</v>
      </c>
      <c r="AU721" s="30">
        <f>COUNTIF(Offers!$B$14:$B$2024,A721)</f>
        <v>1</v>
      </c>
      <c r="AV721" s="31">
        <f>_xlfn.MINIFS(Offers!$Q$14:$Q$2024,Offers!$B$14:$B$2024,A721)</f>
        <v>1155.99</v>
      </c>
      <c r="AW721" s="30">
        <f>COUNTIFS(Offers!$B$14:$B$2024,A721,Offers!$L$14:$L$2024,"&lt;&gt;New")</f>
        <v>0</v>
      </c>
    </row>
    <row r="722" spans="1:49" ht="15.75" customHeight="1" x14ac:dyDescent="0.35">
      <c r="A722" s="60" t="s">
        <v>5961</v>
      </c>
      <c r="B722" s="60" t="s">
        <v>965</v>
      </c>
      <c r="C722" s="60" t="s">
        <v>8</v>
      </c>
      <c r="D722" s="60" t="s">
        <v>4807</v>
      </c>
      <c r="E722" s="61" t="s">
        <v>977</v>
      </c>
      <c r="F722" s="62">
        <v>1955.99</v>
      </c>
      <c r="G722" s="60" t="s">
        <v>5962</v>
      </c>
      <c r="H722" s="60" t="s">
        <v>1345</v>
      </c>
      <c r="I722" s="60" t="s">
        <v>4889</v>
      </c>
      <c r="J722" s="60" t="s">
        <v>4902</v>
      </c>
      <c r="K722" s="60" t="s">
        <v>4903</v>
      </c>
      <c r="L722" s="60" t="s">
        <v>4987</v>
      </c>
      <c r="M722" s="60" t="s">
        <v>4988</v>
      </c>
      <c r="N722" s="60" t="s">
        <v>4880</v>
      </c>
      <c r="O722" s="60" t="s">
        <v>4798</v>
      </c>
      <c r="P722" s="60">
        <v>21</v>
      </c>
      <c r="Q722" s="63">
        <v>261</v>
      </c>
      <c r="R722" s="60" t="s">
        <v>5963</v>
      </c>
      <c r="S722" s="60" t="s">
        <v>4990</v>
      </c>
      <c r="T722" t="s">
        <v>2080</v>
      </c>
      <c r="U722">
        <v>30</v>
      </c>
      <c r="V722" s="49">
        <v>2034.99</v>
      </c>
      <c r="W722" t="s">
        <v>2376</v>
      </c>
      <c r="X722">
        <v>12</v>
      </c>
      <c r="Y722">
        <v>512</v>
      </c>
      <c r="Z722">
        <v>7.6</v>
      </c>
      <c r="AA722" t="s">
        <v>3431</v>
      </c>
      <c r="AB722" s="30" t="s">
        <v>5964</v>
      </c>
      <c r="AC722" s="30" t="s">
        <v>5965</v>
      </c>
      <c r="AD722" s="30" t="s">
        <v>4884</v>
      </c>
      <c r="AE722" s="30" t="s">
        <v>2180</v>
      </c>
      <c r="AF722" s="54" t="s">
        <v>2027</v>
      </c>
      <c r="AG722" s="30" t="s">
        <v>3435</v>
      </c>
      <c r="AH722" s="31">
        <v>2869.99</v>
      </c>
      <c r="AI722" s="30" t="s">
        <v>2106</v>
      </c>
      <c r="AJ722" s="30" t="s">
        <v>2076</v>
      </c>
      <c r="AK722" s="30" t="s">
        <v>2076</v>
      </c>
      <c r="AL722" s="30" t="s">
        <v>2076</v>
      </c>
      <c r="AM722" s="30" t="s">
        <v>2076</v>
      </c>
      <c r="AN722" s="30" t="s">
        <v>4898</v>
      </c>
      <c r="AO722" s="30">
        <v>120</v>
      </c>
      <c r="AP722" s="30" t="s">
        <v>4911</v>
      </c>
      <c r="AQ722" s="30" t="s">
        <v>4992</v>
      </c>
      <c r="AR722" s="30" t="s">
        <v>4913</v>
      </c>
      <c r="AS722" s="30" t="s">
        <v>2076</v>
      </c>
      <c r="AT722" s="30" t="s">
        <v>2076</v>
      </c>
      <c r="AU722" s="30">
        <f>COUNTIF(Offers!$B$14:$B$2024,A722)</f>
        <v>1</v>
      </c>
      <c r="AV722" s="31">
        <f>_xlfn.MINIFS(Offers!$Q$14:$Q$2024,Offers!$B$14:$B$2024,A722)</f>
        <v>1955.99</v>
      </c>
      <c r="AW722" s="30">
        <f>COUNTIFS(Offers!$B$14:$B$2024,A722,Offers!$L$14:$L$2024,"&lt;&gt;New")</f>
        <v>0</v>
      </c>
    </row>
    <row r="723" spans="1:49" ht="15.75" customHeight="1" x14ac:dyDescent="0.35">
      <c r="A723" s="60" t="s">
        <v>5966</v>
      </c>
      <c r="B723" s="60" t="s">
        <v>978</v>
      </c>
      <c r="C723" s="60" t="s">
        <v>8</v>
      </c>
      <c r="D723" s="60" t="s">
        <v>4790</v>
      </c>
      <c r="E723" s="61" t="s">
        <v>981</v>
      </c>
      <c r="F723" s="62">
        <v>136.99</v>
      </c>
      <c r="G723" s="60" t="s">
        <v>5967</v>
      </c>
      <c r="H723" s="60" t="s">
        <v>53</v>
      </c>
      <c r="I723" s="60" t="s">
        <v>4925</v>
      </c>
      <c r="J723" s="60" t="s">
        <v>4926</v>
      </c>
      <c r="K723" s="60" t="s">
        <v>3424</v>
      </c>
      <c r="L723" s="60" t="s">
        <v>4795</v>
      </c>
      <c r="M723" s="60" t="s">
        <v>4927</v>
      </c>
      <c r="N723" s="60" t="s">
        <v>4797</v>
      </c>
      <c r="O723" s="60" t="s">
        <v>4928</v>
      </c>
      <c r="P723" s="60">
        <v>8</v>
      </c>
      <c r="Q723" s="63">
        <v>436</v>
      </c>
      <c r="R723" s="60" t="s">
        <v>5968</v>
      </c>
      <c r="S723" s="60" t="s">
        <v>4930</v>
      </c>
      <c r="T723" t="s">
        <v>2080</v>
      </c>
      <c r="U723">
        <v>30</v>
      </c>
      <c r="V723" s="49">
        <v>144.99</v>
      </c>
      <c r="W723" t="s">
        <v>2157</v>
      </c>
      <c r="X723">
        <v>4</v>
      </c>
      <c r="Y723">
        <v>64</v>
      </c>
      <c r="Z723">
        <v>10.1</v>
      </c>
      <c r="AA723" t="s">
        <v>3431</v>
      </c>
      <c r="AB723" s="30" t="s">
        <v>5969</v>
      </c>
      <c r="AC723" s="30" t="s">
        <v>5970</v>
      </c>
      <c r="AD723" s="30" t="s">
        <v>4398</v>
      </c>
      <c r="AE723" s="30" t="s">
        <v>2105</v>
      </c>
      <c r="AF723" s="55" t="s">
        <v>2023</v>
      </c>
      <c r="AG723" s="30" t="s">
        <v>2086</v>
      </c>
      <c r="AH723" s="31">
        <v>144.99</v>
      </c>
      <c r="AI723" s="30" t="s">
        <v>2087</v>
      </c>
      <c r="AJ723" s="30" t="s">
        <v>2076</v>
      </c>
      <c r="AK723" s="30" t="s">
        <v>2076</v>
      </c>
      <c r="AL723" s="30" t="s">
        <v>2076</v>
      </c>
      <c r="AM723" s="30" t="s">
        <v>2076</v>
      </c>
      <c r="AN723" s="30" t="s">
        <v>2092</v>
      </c>
      <c r="AO723" s="30">
        <v>60</v>
      </c>
      <c r="AP723" s="30" t="s">
        <v>4934</v>
      </c>
      <c r="AQ723" s="30" t="s">
        <v>4935</v>
      </c>
      <c r="AR723" s="30" t="s">
        <v>4805</v>
      </c>
      <c r="AS723" s="30" t="s">
        <v>2076</v>
      </c>
      <c r="AT723" s="30" t="s">
        <v>2076</v>
      </c>
      <c r="AU723" s="30">
        <f>COUNTIF(Offers!$B$14:$B$2024,A723)</f>
        <v>1</v>
      </c>
      <c r="AV723" s="31">
        <f>_xlfn.MINIFS(Offers!$Q$14:$Q$2024,Offers!$B$14:$B$2024,A723)</f>
        <v>136.99</v>
      </c>
      <c r="AW723" s="30">
        <f>COUNTIFS(Offers!$B$14:$B$2024,A723,Offers!$L$14:$L$2024,"&lt;&gt;New")</f>
        <v>0</v>
      </c>
    </row>
    <row r="724" spans="1:49" ht="15.75" customHeight="1" x14ac:dyDescent="0.35">
      <c r="A724" s="60" t="s">
        <v>5971</v>
      </c>
      <c r="B724" s="60" t="s">
        <v>978</v>
      </c>
      <c r="C724" s="60" t="s">
        <v>8</v>
      </c>
      <c r="D724" s="60" t="s">
        <v>4807</v>
      </c>
      <c r="E724" s="61" t="s">
        <v>982</v>
      </c>
      <c r="F724" s="62">
        <v>306.99</v>
      </c>
      <c r="G724" s="60" t="s">
        <v>5972</v>
      </c>
      <c r="H724" s="60" t="s">
        <v>1345</v>
      </c>
      <c r="I724" s="60" t="s">
        <v>4960</v>
      </c>
      <c r="J724" s="60" t="s">
        <v>4793</v>
      </c>
      <c r="K724" s="60" t="s">
        <v>4794</v>
      </c>
      <c r="L724" s="60" t="s">
        <v>4961</v>
      </c>
      <c r="M724" s="60" t="s">
        <v>4811</v>
      </c>
      <c r="N724" s="60" t="s">
        <v>4812</v>
      </c>
      <c r="O724" s="60" t="s">
        <v>4813</v>
      </c>
      <c r="P724" s="60">
        <v>33</v>
      </c>
      <c r="Q724" s="63">
        <v>307</v>
      </c>
      <c r="R724" s="60" t="s">
        <v>5973</v>
      </c>
      <c r="S724" s="60" t="s">
        <v>4963</v>
      </c>
      <c r="T724" t="s">
        <v>2080</v>
      </c>
      <c r="U724">
        <v>30</v>
      </c>
      <c r="V724" s="49">
        <v>331.99</v>
      </c>
      <c r="W724" t="s">
        <v>2498</v>
      </c>
      <c r="X724">
        <v>6</v>
      </c>
      <c r="Y724">
        <v>128</v>
      </c>
      <c r="Z724">
        <v>6.5</v>
      </c>
      <c r="AA724" t="s">
        <v>3431</v>
      </c>
      <c r="AB724" s="30" t="s">
        <v>5974</v>
      </c>
      <c r="AC724" s="30" t="s">
        <v>5975</v>
      </c>
      <c r="AD724" s="30" t="s">
        <v>5976</v>
      </c>
      <c r="AE724" s="30" t="s">
        <v>2105</v>
      </c>
      <c r="AF724" s="55" t="s">
        <v>2023</v>
      </c>
      <c r="AG724" s="30" t="s">
        <v>3435</v>
      </c>
      <c r="AH724" s="31">
        <v>350.99</v>
      </c>
      <c r="AI724" s="30" t="s">
        <v>2087</v>
      </c>
      <c r="AJ724" s="30" t="s">
        <v>2076</v>
      </c>
      <c r="AK724" s="30" t="s">
        <v>2076</v>
      </c>
      <c r="AL724" s="30" t="s">
        <v>2076</v>
      </c>
      <c r="AM724" s="30" t="s">
        <v>2076</v>
      </c>
      <c r="AN724" s="30" t="s">
        <v>4966</v>
      </c>
      <c r="AO724" s="30">
        <v>120</v>
      </c>
      <c r="AP724" s="30" t="s">
        <v>4820</v>
      </c>
      <c r="AQ724" s="30" t="s">
        <v>4821</v>
      </c>
      <c r="AR724" s="30" t="s">
        <v>4822</v>
      </c>
      <c r="AS724" s="30" t="s">
        <v>2076</v>
      </c>
      <c r="AT724" s="30" t="s">
        <v>2076</v>
      </c>
      <c r="AU724" s="30">
        <f>COUNTIF(Offers!$B$14:$B$2024,A724)</f>
        <v>2</v>
      </c>
      <c r="AV724" s="31">
        <f>_xlfn.MINIFS(Offers!$Q$14:$Q$2024,Offers!$B$14:$B$2024,A724)</f>
        <v>235.99</v>
      </c>
      <c r="AW724" s="30">
        <f>COUNTIFS(Offers!$B$14:$B$2024,A724,Offers!$L$14:$L$2024,"&lt;&gt;New")</f>
        <v>1</v>
      </c>
    </row>
    <row r="725" spans="1:49" ht="15.75" customHeight="1" x14ac:dyDescent="0.35">
      <c r="A725" s="60" t="s">
        <v>5977</v>
      </c>
      <c r="B725" s="60" t="s">
        <v>978</v>
      </c>
      <c r="C725" s="60" t="s">
        <v>8</v>
      </c>
      <c r="D725" s="60" t="s">
        <v>4790</v>
      </c>
      <c r="E725" s="61" t="s">
        <v>983</v>
      </c>
      <c r="F725" s="62">
        <v>505.99</v>
      </c>
      <c r="G725" s="60" t="s">
        <v>5978</v>
      </c>
      <c r="H725" s="60" t="s">
        <v>53</v>
      </c>
      <c r="I725" s="60" t="s">
        <v>4825</v>
      </c>
      <c r="J725" s="60" t="s">
        <v>4826</v>
      </c>
      <c r="K725" s="60" t="s">
        <v>4827</v>
      </c>
      <c r="L725" s="60" t="s">
        <v>4828</v>
      </c>
      <c r="M725" s="60" t="s">
        <v>4829</v>
      </c>
      <c r="N725" s="60" t="s">
        <v>4797</v>
      </c>
      <c r="O725" s="60" t="s">
        <v>4830</v>
      </c>
      <c r="P725" s="60">
        <v>288</v>
      </c>
      <c r="Q725" s="63">
        <v>405</v>
      </c>
      <c r="R725" s="60" t="s">
        <v>5979</v>
      </c>
      <c r="S725" s="60" t="s">
        <v>4832</v>
      </c>
      <c r="T725" t="s">
        <v>2080</v>
      </c>
      <c r="U725">
        <v>30</v>
      </c>
      <c r="V725" s="49">
        <v>526.99</v>
      </c>
      <c r="W725" t="s">
        <v>2327</v>
      </c>
      <c r="X725">
        <v>4</v>
      </c>
      <c r="Y725">
        <v>64</v>
      </c>
      <c r="Z725">
        <v>10.3</v>
      </c>
      <c r="AA725" t="s">
        <v>3431</v>
      </c>
      <c r="AB725" s="30" t="s">
        <v>5980</v>
      </c>
      <c r="AC725" s="30" t="s">
        <v>5440</v>
      </c>
      <c r="AD725" s="30" t="s">
        <v>5180</v>
      </c>
      <c r="AE725" s="30" t="s">
        <v>2105</v>
      </c>
      <c r="AF725" s="51" t="s">
        <v>2025</v>
      </c>
      <c r="AG725" s="30" t="s">
        <v>2086</v>
      </c>
      <c r="AH725" s="31">
        <v>526.99</v>
      </c>
      <c r="AI725" s="30" t="s">
        <v>2087</v>
      </c>
      <c r="AJ725" s="30" t="s">
        <v>2076</v>
      </c>
      <c r="AK725" s="30" t="s">
        <v>2076</v>
      </c>
      <c r="AL725" s="30" t="s">
        <v>2076</v>
      </c>
      <c r="AM725" s="30" t="s">
        <v>2076</v>
      </c>
      <c r="AN725" s="30" t="s">
        <v>2092</v>
      </c>
      <c r="AO725" s="30" t="s">
        <v>2076</v>
      </c>
      <c r="AP725" s="30" t="s">
        <v>2088</v>
      </c>
      <c r="AQ725" s="30" t="s">
        <v>4835</v>
      </c>
      <c r="AR725" s="30" t="s">
        <v>4805</v>
      </c>
      <c r="AS725" s="30" t="s">
        <v>2076</v>
      </c>
      <c r="AT725" s="30" t="s">
        <v>2076</v>
      </c>
      <c r="AU725" s="30">
        <f>COUNTIF(Offers!$B$14:$B$2024,A725)</f>
        <v>1</v>
      </c>
      <c r="AV725" s="31">
        <f>_xlfn.MINIFS(Offers!$Q$14:$Q$2024,Offers!$B$14:$B$2024,A725)</f>
        <v>505.99</v>
      </c>
      <c r="AW725" s="30">
        <f>COUNTIFS(Offers!$B$14:$B$2024,A725,Offers!$L$14:$L$2024,"&lt;&gt;New")</f>
        <v>0</v>
      </c>
    </row>
    <row r="726" spans="1:49" ht="15.75" customHeight="1" x14ac:dyDescent="0.35">
      <c r="A726" s="60" t="s">
        <v>5981</v>
      </c>
      <c r="B726" s="60" t="s">
        <v>978</v>
      </c>
      <c r="C726" s="60" t="s">
        <v>8</v>
      </c>
      <c r="D726" s="60" t="s">
        <v>4807</v>
      </c>
      <c r="E726" s="61" t="s">
        <v>984</v>
      </c>
      <c r="F726" s="62">
        <v>780.99</v>
      </c>
      <c r="G726" s="60" t="s">
        <v>5982</v>
      </c>
      <c r="H726" s="60" t="s">
        <v>1345</v>
      </c>
      <c r="I726" s="60" t="s">
        <v>4850</v>
      </c>
      <c r="J726" s="60" t="s">
        <v>4851</v>
      </c>
      <c r="K726" s="60" t="s">
        <v>4852</v>
      </c>
      <c r="L726" s="60" t="s">
        <v>4853</v>
      </c>
      <c r="M726" s="60" t="s">
        <v>4854</v>
      </c>
      <c r="N726" s="60" t="s">
        <v>4880</v>
      </c>
      <c r="O726" s="60" t="s">
        <v>4798</v>
      </c>
      <c r="P726" s="60">
        <v>21</v>
      </c>
      <c r="Q726" s="63">
        <v>160</v>
      </c>
      <c r="R726" s="60" t="s">
        <v>5983</v>
      </c>
      <c r="S726" s="60" t="s">
        <v>4857</v>
      </c>
      <c r="T726" t="s">
        <v>2080</v>
      </c>
      <c r="U726">
        <v>30</v>
      </c>
      <c r="V726" s="49">
        <v>813.99</v>
      </c>
      <c r="W726" t="s">
        <v>2333</v>
      </c>
      <c r="X726">
        <v>12</v>
      </c>
      <c r="Y726">
        <v>512</v>
      </c>
      <c r="Z726">
        <v>6</v>
      </c>
      <c r="AA726" t="s">
        <v>3431</v>
      </c>
      <c r="AB726" s="30" t="s">
        <v>5984</v>
      </c>
      <c r="AC726" s="30" t="s">
        <v>5985</v>
      </c>
      <c r="AD726" s="30" t="s">
        <v>4978</v>
      </c>
      <c r="AE726" s="30" t="s">
        <v>2085</v>
      </c>
      <c r="AF726" s="53" t="s">
        <v>2026</v>
      </c>
      <c r="AG726" s="30" t="s">
        <v>3435</v>
      </c>
      <c r="AH726" s="31">
        <v>843.99</v>
      </c>
      <c r="AI726" s="30" t="s">
        <v>2087</v>
      </c>
      <c r="AJ726" s="30" t="s">
        <v>2076</v>
      </c>
      <c r="AK726" s="30" t="s">
        <v>2076</v>
      </c>
      <c r="AL726" s="30" t="s">
        <v>2076</v>
      </c>
      <c r="AM726" s="30" t="s">
        <v>2076</v>
      </c>
      <c r="AN726" s="30" t="s">
        <v>4860</v>
      </c>
      <c r="AO726" s="30">
        <v>120</v>
      </c>
      <c r="AP726" s="30" t="s">
        <v>4885</v>
      </c>
      <c r="AQ726" s="30" t="s">
        <v>4899</v>
      </c>
      <c r="AR726" s="30" t="s">
        <v>4822</v>
      </c>
      <c r="AS726" s="30" t="s">
        <v>2076</v>
      </c>
      <c r="AT726" s="30" t="s">
        <v>2076</v>
      </c>
      <c r="AU726" s="30">
        <f>COUNTIF(Offers!$B$14:$B$2024,A726)</f>
        <v>1</v>
      </c>
      <c r="AV726" s="31">
        <f>_xlfn.MINIFS(Offers!$Q$14:$Q$2024,Offers!$B$14:$B$2024,A726)</f>
        <v>780.99</v>
      </c>
      <c r="AW726" s="30">
        <f>COUNTIFS(Offers!$B$14:$B$2024,A726,Offers!$L$14:$L$2024,"&lt;&gt;New")</f>
        <v>0</v>
      </c>
    </row>
    <row r="727" spans="1:49" ht="15.75" customHeight="1" x14ac:dyDescent="0.35">
      <c r="A727" s="60" t="s">
        <v>5986</v>
      </c>
      <c r="B727" s="60" t="s">
        <v>978</v>
      </c>
      <c r="C727" s="60" t="s">
        <v>8</v>
      </c>
      <c r="D727" s="60" t="s">
        <v>4807</v>
      </c>
      <c r="E727" s="61" t="s">
        <v>985</v>
      </c>
      <c r="F727" s="62">
        <v>832.99</v>
      </c>
      <c r="G727" s="60" t="s">
        <v>5987</v>
      </c>
      <c r="H727" s="60" t="s">
        <v>53</v>
      </c>
      <c r="I727" s="60" t="s">
        <v>4877</v>
      </c>
      <c r="J727" s="60" t="s">
        <v>4878</v>
      </c>
      <c r="K727" s="60" t="s">
        <v>4879</v>
      </c>
      <c r="L727" s="60" t="s">
        <v>4853</v>
      </c>
      <c r="M727" s="60" t="s">
        <v>4811</v>
      </c>
      <c r="N727" s="60" t="s">
        <v>4880</v>
      </c>
      <c r="O727" s="60" t="s">
        <v>4798</v>
      </c>
      <c r="P727" s="60">
        <v>27</v>
      </c>
      <c r="Q727" s="63">
        <v>181</v>
      </c>
      <c r="R727" s="60" t="s">
        <v>5988</v>
      </c>
      <c r="S727" s="60" t="s">
        <v>4882</v>
      </c>
      <c r="T727" t="s">
        <v>2080</v>
      </c>
      <c r="U727">
        <v>30</v>
      </c>
      <c r="V727" s="49">
        <v>910.99</v>
      </c>
      <c r="W727" t="s">
        <v>2655</v>
      </c>
      <c r="X727">
        <v>12</v>
      </c>
      <c r="Y727">
        <v>512</v>
      </c>
      <c r="Z727">
        <v>6.5</v>
      </c>
      <c r="AA727" t="s">
        <v>3431</v>
      </c>
      <c r="AB727" s="30" t="s">
        <v>5989</v>
      </c>
      <c r="AC727" s="30" t="s">
        <v>5990</v>
      </c>
      <c r="AD727" s="30" t="s">
        <v>5725</v>
      </c>
      <c r="AE727" s="30" t="s">
        <v>2085</v>
      </c>
      <c r="AF727" s="53" t="s">
        <v>2026</v>
      </c>
      <c r="AG727" s="30" t="s">
        <v>3435</v>
      </c>
      <c r="AH727" s="31">
        <v>910.99</v>
      </c>
      <c r="AI727" s="30" t="s">
        <v>2087</v>
      </c>
      <c r="AJ727" s="30" t="s">
        <v>2076</v>
      </c>
      <c r="AK727" s="30" t="s">
        <v>2076</v>
      </c>
      <c r="AL727" s="30" t="s">
        <v>2076</v>
      </c>
      <c r="AM727" s="30" t="s">
        <v>2076</v>
      </c>
      <c r="AN727" s="30" t="s">
        <v>4860</v>
      </c>
      <c r="AO727" s="30">
        <v>120</v>
      </c>
      <c r="AP727" s="30" t="s">
        <v>4885</v>
      </c>
      <c r="AQ727" s="30" t="s">
        <v>4886</v>
      </c>
      <c r="AR727" s="30" t="s">
        <v>4822</v>
      </c>
      <c r="AS727" s="30" t="s">
        <v>2076</v>
      </c>
      <c r="AT727" s="30" t="s">
        <v>2076</v>
      </c>
      <c r="AU727" s="30">
        <f>COUNTIF(Offers!$B$14:$B$2024,A727)</f>
        <v>2</v>
      </c>
      <c r="AV727" s="31">
        <f>_xlfn.MINIFS(Offers!$Q$14:$Q$2024,Offers!$B$14:$B$2024,A727)</f>
        <v>660.99</v>
      </c>
      <c r="AW727" s="30">
        <f>COUNTIFS(Offers!$B$14:$B$2024,A727,Offers!$L$14:$L$2024,"&lt;&gt;New")</f>
        <v>1</v>
      </c>
    </row>
    <row r="728" spans="1:49" ht="15.75" customHeight="1" x14ac:dyDescent="0.35">
      <c r="A728" s="60" t="s">
        <v>5991</v>
      </c>
      <c r="B728" s="60" t="s">
        <v>978</v>
      </c>
      <c r="C728" s="60" t="s">
        <v>8</v>
      </c>
      <c r="D728" s="60" t="s">
        <v>4790</v>
      </c>
      <c r="E728" s="61" t="s">
        <v>986</v>
      </c>
      <c r="F728" s="62">
        <v>892.99</v>
      </c>
      <c r="G728" s="60" t="s">
        <v>5992</v>
      </c>
      <c r="H728" s="60" t="s">
        <v>53</v>
      </c>
      <c r="I728" s="60" t="s">
        <v>4825</v>
      </c>
      <c r="J728" s="60" t="s">
        <v>4878</v>
      </c>
      <c r="K728" s="60" t="s">
        <v>4879</v>
      </c>
      <c r="L728" s="60" t="s">
        <v>5038</v>
      </c>
      <c r="M728" s="60" t="s">
        <v>3532</v>
      </c>
      <c r="N728" s="60" t="s">
        <v>4867</v>
      </c>
      <c r="O728" s="60" t="s">
        <v>4798</v>
      </c>
      <c r="P728" s="60">
        <v>12</v>
      </c>
      <c r="Q728" s="63">
        <v>553</v>
      </c>
      <c r="R728" s="60" t="s">
        <v>5993</v>
      </c>
      <c r="S728" s="60" t="s">
        <v>4843</v>
      </c>
      <c r="T728" t="s">
        <v>2100</v>
      </c>
      <c r="U728">
        <v>30</v>
      </c>
      <c r="V728" s="49">
        <v>927.99</v>
      </c>
      <c r="W728" t="s">
        <v>2081</v>
      </c>
      <c r="X728">
        <v>12</v>
      </c>
      <c r="Y728">
        <v>256</v>
      </c>
      <c r="Z728">
        <v>12.4</v>
      </c>
      <c r="AA728" t="s">
        <v>3431</v>
      </c>
      <c r="AB728" s="30" t="s">
        <v>5994</v>
      </c>
      <c r="AC728" s="30" t="s">
        <v>5995</v>
      </c>
      <c r="AD728" s="30" t="s">
        <v>4897</v>
      </c>
      <c r="AE728" s="30" t="s">
        <v>2105</v>
      </c>
      <c r="AF728" s="51" t="s">
        <v>2025</v>
      </c>
      <c r="AG728" s="30" t="s">
        <v>3435</v>
      </c>
      <c r="AH728" s="31">
        <v>977.99</v>
      </c>
      <c r="AI728" s="30" t="s">
        <v>2087</v>
      </c>
      <c r="AJ728" s="30" t="s">
        <v>2076</v>
      </c>
      <c r="AK728" s="30" t="s">
        <v>2076</v>
      </c>
      <c r="AL728" s="30" t="s">
        <v>2076</v>
      </c>
      <c r="AM728" s="30" t="s">
        <v>2076</v>
      </c>
      <c r="AN728" s="30" t="s">
        <v>2092</v>
      </c>
      <c r="AO728" s="30">
        <v>120</v>
      </c>
      <c r="AP728" s="30" t="s">
        <v>4873</v>
      </c>
      <c r="AQ728" s="30" t="s">
        <v>4874</v>
      </c>
      <c r="AR728" s="30" t="s">
        <v>4805</v>
      </c>
      <c r="AS728" s="30" t="s">
        <v>2076</v>
      </c>
      <c r="AT728" s="30" t="s">
        <v>2076</v>
      </c>
      <c r="AU728" s="30">
        <f>COUNTIF(Offers!$B$14:$B$2024,A728)</f>
        <v>1</v>
      </c>
      <c r="AV728" s="31">
        <f>_xlfn.MINIFS(Offers!$Q$14:$Q$2024,Offers!$B$14:$B$2024,A728)</f>
        <v>892.99</v>
      </c>
      <c r="AW728" s="30">
        <f>COUNTIFS(Offers!$B$14:$B$2024,A728,Offers!$L$14:$L$2024,"&lt;&gt;New")</f>
        <v>0</v>
      </c>
    </row>
    <row r="729" spans="1:49" ht="15.75" customHeight="1" x14ac:dyDescent="0.35">
      <c r="A729" s="60" t="s">
        <v>5996</v>
      </c>
      <c r="B729" s="60" t="s">
        <v>978</v>
      </c>
      <c r="C729" s="60" t="s">
        <v>8</v>
      </c>
      <c r="D729" s="60" t="s">
        <v>4790</v>
      </c>
      <c r="E729" s="61" t="s">
        <v>987</v>
      </c>
      <c r="F729" s="62">
        <v>1015.99</v>
      </c>
      <c r="G729" s="60" t="s">
        <v>5997</v>
      </c>
      <c r="H729" s="60" t="s">
        <v>53</v>
      </c>
      <c r="I729" s="60" t="s">
        <v>5017</v>
      </c>
      <c r="J729" s="60" t="s">
        <v>4890</v>
      </c>
      <c r="K729" s="60" t="s">
        <v>4891</v>
      </c>
      <c r="L729" s="60" t="s">
        <v>3490</v>
      </c>
      <c r="M729" s="60" t="s">
        <v>5153</v>
      </c>
      <c r="N729" s="60" t="s">
        <v>4918</v>
      </c>
      <c r="O729" s="60" t="s">
        <v>4798</v>
      </c>
      <c r="P729" s="60">
        <v>13</v>
      </c>
      <c r="Q729" s="63">
        <v>661</v>
      </c>
      <c r="R729" s="60" t="s">
        <v>5998</v>
      </c>
      <c r="S729" s="60" t="s">
        <v>4920</v>
      </c>
      <c r="T729" t="s">
        <v>2080</v>
      </c>
      <c r="U729">
        <v>30</v>
      </c>
      <c r="V729" s="49">
        <v>1160.99</v>
      </c>
      <c r="W729" t="s">
        <v>3035</v>
      </c>
      <c r="X729">
        <v>12</v>
      </c>
      <c r="Y729">
        <v>512</v>
      </c>
      <c r="Z729">
        <v>13</v>
      </c>
      <c r="AA729" t="s">
        <v>3431</v>
      </c>
      <c r="AB729" s="30" t="s">
        <v>5999</v>
      </c>
      <c r="AC729" s="30" t="s">
        <v>6000</v>
      </c>
      <c r="AD729" s="30" t="s">
        <v>4910</v>
      </c>
      <c r="AE729" s="30" t="s">
        <v>2085</v>
      </c>
      <c r="AF729" s="53" t="s">
        <v>2026</v>
      </c>
      <c r="AG729" s="30" t="s">
        <v>3435</v>
      </c>
      <c r="AH729" s="31">
        <v>1174.99</v>
      </c>
      <c r="AI729" s="30" t="s">
        <v>2087</v>
      </c>
      <c r="AJ729" s="30" t="s">
        <v>2076</v>
      </c>
      <c r="AK729" s="30" t="s">
        <v>2076</v>
      </c>
      <c r="AL729" s="30" t="s">
        <v>2076</v>
      </c>
      <c r="AM729" s="30" t="s">
        <v>2076</v>
      </c>
      <c r="AN729" s="30" t="s">
        <v>2092</v>
      </c>
      <c r="AO729" s="30">
        <v>120</v>
      </c>
      <c r="AP729" s="30" t="s">
        <v>4979</v>
      </c>
      <c r="AQ729" s="30" t="s">
        <v>4862</v>
      </c>
      <c r="AR729" s="30" t="s">
        <v>4805</v>
      </c>
      <c r="AS729" s="30" t="s">
        <v>2076</v>
      </c>
      <c r="AT729" s="30" t="s">
        <v>2076</v>
      </c>
      <c r="AU729" s="30">
        <f>COUNTIF(Offers!$B$14:$B$2024,A729)</f>
        <v>3</v>
      </c>
      <c r="AV729" s="31">
        <f>_xlfn.MINIFS(Offers!$Q$14:$Q$2024,Offers!$B$14:$B$2024,A729)</f>
        <v>755.99</v>
      </c>
      <c r="AW729" s="30">
        <f>COUNTIFS(Offers!$B$14:$B$2024,A729,Offers!$L$14:$L$2024,"&lt;&gt;New")</f>
        <v>2</v>
      </c>
    </row>
    <row r="730" spans="1:49" ht="15.75" customHeight="1" x14ac:dyDescent="0.35">
      <c r="A730" s="60" t="s">
        <v>6001</v>
      </c>
      <c r="B730" s="60" t="s">
        <v>978</v>
      </c>
      <c r="C730" s="60" t="s">
        <v>8</v>
      </c>
      <c r="D730" s="60" t="s">
        <v>4807</v>
      </c>
      <c r="E730" s="61" t="s">
        <v>988</v>
      </c>
      <c r="F730" s="62">
        <v>1072.99</v>
      </c>
      <c r="G730" s="60" t="s">
        <v>6002</v>
      </c>
      <c r="H730" s="60" t="s">
        <v>53</v>
      </c>
      <c r="I730" s="60" t="s">
        <v>4889</v>
      </c>
      <c r="J730" s="60" t="s">
        <v>4890</v>
      </c>
      <c r="K730" s="60" t="s">
        <v>4891</v>
      </c>
      <c r="L730" s="60" t="s">
        <v>4892</v>
      </c>
      <c r="M730" s="60" t="s">
        <v>4893</v>
      </c>
      <c r="N730" s="60" t="s">
        <v>4880</v>
      </c>
      <c r="O730" s="60" t="s">
        <v>4798</v>
      </c>
      <c r="P730" s="60">
        <v>20</v>
      </c>
      <c r="Q730" s="63">
        <v>180</v>
      </c>
      <c r="R730" s="60" t="s">
        <v>6003</v>
      </c>
      <c r="S730" s="60" t="s">
        <v>4895</v>
      </c>
      <c r="T730" t="s">
        <v>2080</v>
      </c>
      <c r="U730">
        <v>30</v>
      </c>
      <c r="V730" s="49">
        <v>1134.99</v>
      </c>
      <c r="W730" t="s">
        <v>2514</v>
      </c>
      <c r="X730">
        <v>12</v>
      </c>
      <c r="Y730">
        <v>256</v>
      </c>
      <c r="Z730">
        <v>6.7</v>
      </c>
      <c r="AA730" t="s">
        <v>3431</v>
      </c>
      <c r="AB730" s="30" t="s">
        <v>6004</v>
      </c>
      <c r="AC730" s="30" t="s">
        <v>6005</v>
      </c>
      <c r="AD730" s="30" t="s">
        <v>5035</v>
      </c>
      <c r="AE730" s="30" t="s">
        <v>2085</v>
      </c>
      <c r="AF730" s="53" t="s">
        <v>2026</v>
      </c>
      <c r="AG730" s="30" t="s">
        <v>3435</v>
      </c>
      <c r="AH730" s="31">
        <v>1136.99</v>
      </c>
      <c r="AI730" s="30" t="s">
        <v>2087</v>
      </c>
      <c r="AJ730" s="30" t="s">
        <v>2076</v>
      </c>
      <c r="AK730" s="30" t="s">
        <v>2076</v>
      </c>
      <c r="AL730" s="30" t="s">
        <v>2076</v>
      </c>
      <c r="AM730" s="30" t="s">
        <v>2076</v>
      </c>
      <c r="AN730" s="30" t="s">
        <v>4898</v>
      </c>
      <c r="AO730" s="30">
        <v>60</v>
      </c>
      <c r="AP730" s="30" t="s">
        <v>4885</v>
      </c>
      <c r="AQ730" s="30" t="s">
        <v>4899</v>
      </c>
      <c r="AR730" s="30" t="s">
        <v>4822</v>
      </c>
      <c r="AS730" s="30" t="s">
        <v>2076</v>
      </c>
      <c r="AT730" s="30" t="s">
        <v>2076</v>
      </c>
      <c r="AU730" s="30">
        <f>COUNTIF(Offers!$B$14:$B$2024,A730)</f>
        <v>1</v>
      </c>
      <c r="AV730" s="31">
        <f>_xlfn.MINIFS(Offers!$Q$14:$Q$2024,Offers!$B$14:$B$2024,A730)</f>
        <v>1072.99</v>
      </c>
      <c r="AW730" s="30">
        <f>COUNTIFS(Offers!$B$14:$B$2024,A730,Offers!$L$14:$L$2024,"&lt;&gt;New")</f>
        <v>0</v>
      </c>
    </row>
    <row r="731" spans="1:49" ht="15.75" customHeight="1" x14ac:dyDescent="0.35">
      <c r="A731" s="60" t="s">
        <v>6006</v>
      </c>
      <c r="B731" s="60" t="s">
        <v>978</v>
      </c>
      <c r="C731" s="60" t="s">
        <v>8</v>
      </c>
      <c r="D731" s="60" t="s">
        <v>4807</v>
      </c>
      <c r="E731" s="61" t="s">
        <v>989</v>
      </c>
      <c r="F731" s="62">
        <v>1102.99</v>
      </c>
      <c r="G731" s="60" t="s">
        <v>6007</v>
      </c>
      <c r="H731" s="60" t="s">
        <v>53</v>
      </c>
      <c r="I731" s="60" t="s">
        <v>4877</v>
      </c>
      <c r="J731" s="60" t="s">
        <v>4890</v>
      </c>
      <c r="K731" s="60" t="s">
        <v>4891</v>
      </c>
      <c r="L731" s="60" t="s">
        <v>4904</v>
      </c>
      <c r="M731" s="60" t="s">
        <v>4905</v>
      </c>
      <c r="N731" s="60" t="s">
        <v>4880</v>
      </c>
      <c r="O731" s="60" t="s">
        <v>4798</v>
      </c>
      <c r="P731" s="60">
        <v>28</v>
      </c>
      <c r="Q731" s="63">
        <v>227</v>
      </c>
      <c r="R731" s="60" t="s">
        <v>6008</v>
      </c>
      <c r="S731" s="60" t="s">
        <v>4907</v>
      </c>
      <c r="T731" t="s">
        <v>2080</v>
      </c>
      <c r="U731">
        <v>30</v>
      </c>
      <c r="V731" s="49">
        <v>1259.99</v>
      </c>
      <c r="W731" t="s">
        <v>2117</v>
      </c>
      <c r="X731">
        <v>12</v>
      </c>
      <c r="Y731">
        <v>512</v>
      </c>
      <c r="Z731">
        <v>6.9</v>
      </c>
      <c r="AA731" t="s">
        <v>3431</v>
      </c>
      <c r="AB731" s="30" t="s">
        <v>6009</v>
      </c>
      <c r="AC731" s="30" t="s">
        <v>6010</v>
      </c>
      <c r="AD731" s="30" t="s">
        <v>4884</v>
      </c>
      <c r="AE731" s="30" t="s">
        <v>2085</v>
      </c>
      <c r="AF731" s="54" t="s">
        <v>2027</v>
      </c>
      <c r="AG731" s="30" t="s">
        <v>3435</v>
      </c>
      <c r="AH731" s="31">
        <v>1259.99</v>
      </c>
      <c r="AI731" s="30" t="s">
        <v>2087</v>
      </c>
      <c r="AJ731" s="30" t="s">
        <v>2076</v>
      </c>
      <c r="AK731" s="30" t="s">
        <v>2076</v>
      </c>
      <c r="AL731" s="30" t="s">
        <v>2076</v>
      </c>
      <c r="AM731" s="30" t="s">
        <v>2076</v>
      </c>
      <c r="AN731" s="30" t="s">
        <v>4860</v>
      </c>
      <c r="AO731" s="30">
        <v>120</v>
      </c>
      <c r="AP731" s="30" t="s">
        <v>4911</v>
      </c>
      <c r="AQ731" s="30" t="s">
        <v>4912</v>
      </c>
      <c r="AR731" s="30" t="s">
        <v>4913</v>
      </c>
      <c r="AS731" s="30" t="s">
        <v>2076</v>
      </c>
      <c r="AT731" s="30" t="s">
        <v>2076</v>
      </c>
      <c r="AU731" s="30">
        <f>COUNTIF(Offers!$B$14:$B$2024,A731)</f>
        <v>2</v>
      </c>
      <c r="AV731" s="31">
        <f>_xlfn.MINIFS(Offers!$Q$14:$Q$2024,Offers!$B$14:$B$2024,A731)</f>
        <v>862.99</v>
      </c>
      <c r="AW731" s="30">
        <f>COUNTIFS(Offers!$B$14:$B$2024,A731,Offers!$L$14:$L$2024,"&lt;&gt;New")</f>
        <v>1</v>
      </c>
    </row>
    <row r="732" spans="1:49" ht="15.75" customHeight="1" x14ac:dyDescent="0.35">
      <c r="A732" s="60" t="s">
        <v>6011</v>
      </c>
      <c r="B732" s="60" t="s">
        <v>978</v>
      </c>
      <c r="C732" s="60" t="s">
        <v>8</v>
      </c>
      <c r="D732" s="60" t="s">
        <v>4790</v>
      </c>
      <c r="E732" s="61" t="s">
        <v>990</v>
      </c>
      <c r="F732" s="62">
        <v>1130.99</v>
      </c>
      <c r="G732" s="60" t="s">
        <v>6012</v>
      </c>
      <c r="H732" s="60" t="s">
        <v>1345</v>
      </c>
      <c r="I732" s="60" t="s">
        <v>4865</v>
      </c>
      <c r="J732" s="60" t="s">
        <v>4890</v>
      </c>
      <c r="K732" s="60" t="s">
        <v>4891</v>
      </c>
      <c r="L732" s="60" t="s">
        <v>3490</v>
      </c>
      <c r="M732" s="60" t="s">
        <v>4866</v>
      </c>
      <c r="N732" s="60" t="s">
        <v>4973</v>
      </c>
      <c r="O732" s="60" t="s">
        <v>4798</v>
      </c>
      <c r="P732" s="60">
        <v>11</v>
      </c>
      <c r="Q732" s="63">
        <v>484</v>
      </c>
      <c r="R732" s="60" t="s">
        <v>6013</v>
      </c>
      <c r="S732" s="60" t="s">
        <v>4975</v>
      </c>
      <c r="T732" t="s">
        <v>2116</v>
      </c>
      <c r="U732">
        <v>30</v>
      </c>
      <c r="V732" s="49">
        <v>1238.99</v>
      </c>
      <c r="W732" t="s">
        <v>2477</v>
      </c>
      <c r="X732">
        <v>12</v>
      </c>
      <c r="Y732">
        <v>512</v>
      </c>
      <c r="Z732">
        <v>11</v>
      </c>
      <c r="AA732" t="s">
        <v>3431</v>
      </c>
      <c r="AB732" s="30" t="s">
        <v>6014</v>
      </c>
      <c r="AC732" s="30" t="s">
        <v>6015</v>
      </c>
      <c r="AD732" s="30" t="s">
        <v>5042</v>
      </c>
      <c r="AE732" s="30" t="s">
        <v>2105</v>
      </c>
      <c r="AF732" s="53" t="s">
        <v>2026</v>
      </c>
      <c r="AG732" s="30" t="s">
        <v>3435</v>
      </c>
      <c r="AH732" s="31">
        <v>1273.99</v>
      </c>
      <c r="AI732" s="30" t="s">
        <v>2087</v>
      </c>
      <c r="AJ732" s="30" t="s">
        <v>2076</v>
      </c>
      <c r="AK732" s="30" t="s">
        <v>2076</v>
      </c>
      <c r="AL732" s="30" t="s">
        <v>2076</v>
      </c>
      <c r="AM732" s="30" t="s">
        <v>2076</v>
      </c>
      <c r="AN732" s="30" t="s">
        <v>2092</v>
      </c>
      <c r="AO732" s="30">
        <v>120</v>
      </c>
      <c r="AP732" s="30" t="s">
        <v>4979</v>
      </c>
      <c r="AQ732" s="30" t="s">
        <v>4862</v>
      </c>
      <c r="AR732" s="30" t="s">
        <v>4822</v>
      </c>
      <c r="AS732" s="30" t="s">
        <v>2076</v>
      </c>
      <c r="AT732" s="30" t="s">
        <v>2076</v>
      </c>
      <c r="AU732" s="30">
        <f>COUNTIF(Offers!$B$14:$B$2024,A732)</f>
        <v>3</v>
      </c>
      <c r="AV732" s="31">
        <f>_xlfn.MINIFS(Offers!$Q$14:$Q$2024,Offers!$B$14:$B$2024,A732)</f>
        <v>947.99</v>
      </c>
      <c r="AW732" s="30">
        <f>COUNTIFS(Offers!$B$14:$B$2024,A732,Offers!$L$14:$L$2024,"&lt;&gt;New")</f>
        <v>2</v>
      </c>
    </row>
    <row r="733" spans="1:49" ht="15.75" customHeight="1" x14ac:dyDescent="0.35">
      <c r="A733" s="60" t="s">
        <v>6016</v>
      </c>
      <c r="B733" s="60" t="s">
        <v>991</v>
      </c>
      <c r="C733" s="60" t="s">
        <v>8</v>
      </c>
      <c r="D733" s="60" t="s">
        <v>4790</v>
      </c>
      <c r="E733" s="61" t="s">
        <v>993</v>
      </c>
      <c r="F733" s="62">
        <v>126.99</v>
      </c>
      <c r="G733" s="60" t="s">
        <v>6017</v>
      </c>
      <c r="H733" s="60" t="s">
        <v>53</v>
      </c>
      <c r="I733" s="60" t="s">
        <v>4925</v>
      </c>
      <c r="J733" s="60" t="s">
        <v>4926</v>
      </c>
      <c r="K733" s="60" t="s">
        <v>3424</v>
      </c>
      <c r="L733" s="60" t="s">
        <v>4795</v>
      </c>
      <c r="M733" s="60" t="s">
        <v>4927</v>
      </c>
      <c r="N733" s="60" t="s">
        <v>4797</v>
      </c>
      <c r="O733" s="60" t="s">
        <v>4928</v>
      </c>
      <c r="P733" s="60">
        <v>10</v>
      </c>
      <c r="Q733" s="63">
        <v>438</v>
      </c>
      <c r="R733" s="60" t="s">
        <v>6018</v>
      </c>
      <c r="S733" s="60" t="s">
        <v>4930</v>
      </c>
      <c r="T733" t="s">
        <v>2116</v>
      </c>
      <c r="U733">
        <v>30</v>
      </c>
      <c r="V733" s="49">
        <v>132.99</v>
      </c>
      <c r="W733" t="s">
        <v>2187</v>
      </c>
      <c r="X733">
        <v>4</v>
      </c>
      <c r="Y733">
        <v>64</v>
      </c>
      <c r="Z733">
        <v>10.1</v>
      </c>
      <c r="AA733" t="s">
        <v>3431</v>
      </c>
      <c r="AB733" s="30" t="s">
        <v>6019</v>
      </c>
      <c r="AC733" s="30" t="s">
        <v>6020</v>
      </c>
      <c r="AD733" s="30" t="s">
        <v>4957</v>
      </c>
      <c r="AE733" s="30" t="s">
        <v>2085</v>
      </c>
      <c r="AF733" s="55" t="s">
        <v>2023</v>
      </c>
      <c r="AG733" s="30" t="s">
        <v>2086</v>
      </c>
      <c r="AH733" s="31">
        <v>133.99</v>
      </c>
      <c r="AI733" s="30" t="s">
        <v>2087</v>
      </c>
      <c r="AJ733" s="30" t="s">
        <v>2076</v>
      </c>
      <c r="AK733" s="30" t="s">
        <v>2076</v>
      </c>
      <c r="AL733" s="30" t="s">
        <v>2076</v>
      </c>
      <c r="AM733" s="30" t="s">
        <v>2076</v>
      </c>
      <c r="AN733" s="30" t="s">
        <v>2092</v>
      </c>
      <c r="AO733" s="30">
        <v>60</v>
      </c>
      <c r="AP733" s="30" t="s">
        <v>4934</v>
      </c>
      <c r="AQ733" s="30" t="s">
        <v>4935</v>
      </c>
      <c r="AR733" s="30" t="s">
        <v>4805</v>
      </c>
      <c r="AS733" s="30" t="s">
        <v>2076</v>
      </c>
      <c r="AT733" s="30" t="s">
        <v>2076</v>
      </c>
      <c r="AU733" s="30">
        <f>COUNTIF(Offers!$B$14:$B$2024,A733)</f>
        <v>2</v>
      </c>
      <c r="AV733" s="31">
        <f>_xlfn.MINIFS(Offers!$Q$14:$Q$2024,Offers!$B$14:$B$2024,A733)</f>
        <v>109.99</v>
      </c>
      <c r="AW733" s="30">
        <f>COUNTIFS(Offers!$B$14:$B$2024,A733,Offers!$L$14:$L$2024,"&lt;&gt;New")</f>
        <v>1</v>
      </c>
    </row>
    <row r="734" spans="1:49" ht="15.75" customHeight="1" x14ac:dyDescent="0.35">
      <c r="A734" s="60" t="s">
        <v>6021</v>
      </c>
      <c r="B734" s="60" t="s">
        <v>991</v>
      </c>
      <c r="C734" s="60" t="s">
        <v>8</v>
      </c>
      <c r="D734" s="60" t="s">
        <v>4807</v>
      </c>
      <c r="E734" s="61" t="s">
        <v>994</v>
      </c>
      <c r="F734" s="62">
        <v>144.99</v>
      </c>
      <c r="G734" s="60" t="s">
        <v>6022</v>
      </c>
      <c r="H734" s="60" t="s">
        <v>53</v>
      </c>
      <c r="I734" s="60" t="s">
        <v>4809</v>
      </c>
      <c r="J734" s="60" t="s">
        <v>6023</v>
      </c>
      <c r="K734" s="60" t="s">
        <v>4939</v>
      </c>
      <c r="L734" s="60" t="s">
        <v>4810</v>
      </c>
      <c r="M734" s="60" t="s">
        <v>4940</v>
      </c>
      <c r="N734" s="60" t="s">
        <v>4812</v>
      </c>
      <c r="O734" s="60" t="s">
        <v>4813</v>
      </c>
      <c r="P734" s="60">
        <v>22</v>
      </c>
      <c r="Q734" s="63">
        <v>191</v>
      </c>
      <c r="R734" s="60" t="s">
        <v>6024</v>
      </c>
      <c r="S734" s="60" t="s">
        <v>4815</v>
      </c>
      <c r="T734" t="s">
        <v>2080</v>
      </c>
      <c r="U734">
        <v>30</v>
      </c>
      <c r="V734" s="49">
        <v>157.99</v>
      </c>
      <c r="W734" t="s">
        <v>2371</v>
      </c>
      <c r="X734">
        <v>4</v>
      </c>
      <c r="Y734">
        <v>64</v>
      </c>
      <c r="Z734">
        <v>6.6</v>
      </c>
      <c r="AA734" t="s">
        <v>3431</v>
      </c>
      <c r="AB734" s="30" t="s">
        <v>6025</v>
      </c>
      <c r="AC734" s="30" t="s">
        <v>6026</v>
      </c>
      <c r="AD734" s="30" t="s">
        <v>5180</v>
      </c>
      <c r="AE734" s="30" t="s">
        <v>2105</v>
      </c>
      <c r="AF734" s="50" t="s">
        <v>2022</v>
      </c>
      <c r="AG734" s="30" t="s">
        <v>3435</v>
      </c>
      <c r="AH734" s="31">
        <v>228.99</v>
      </c>
      <c r="AI734" s="30" t="s">
        <v>2106</v>
      </c>
      <c r="AJ734" s="30" t="s">
        <v>2076</v>
      </c>
      <c r="AK734" s="30" t="s">
        <v>2076</v>
      </c>
      <c r="AL734" s="30" t="s">
        <v>2076</v>
      </c>
      <c r="AM734" s="30" t="s">
        <v>2076</v>
      </c>
      <c r="AN734" s="30" t="s">
        <v>4819</v>
      </c>
      <c r="AO734" s="30">
        <v>90</v>
      </c>
      <c r="AP734" s="30" t="s">
        <v>4944</v>
      </c>
      <c r="AQ734" s="30" t="s">
        <v>4804</v>
      </c>
      <c r="AR734" s="30" t="s">
        <v>4822</v>
      </c>
      <c r="AS734" s="30" t="s">
        <v>2076</v>
      </c>
      <c r="AT734" s="30" t="s">
        <v>2076</v>
      </c>
      <c r="AU734" s="30">
        <f>COUNTIF(Offers!$B$14:$B$2024,A734)</f>
        <v>4</v>
      </c>
      <c r="AV734" s="31">
        <f>_xlfn.MINIFS(Offers!$Q$14:$Q$2024,Offers!$B$14:$B$2024,A734)</f>
        <v>63.99</v>
      </c>
      <c r="AW734" s="30">
        <f>COUNTIFS(Offers!$B$14:$B$2024,A734,Offers!$L$14:$L$2024,"&lt;&gt;New")</f>
        <v>2</v>
      </c>
    </row>
    <row r="735" spans="1:49" ht="15.75" customHeight="1" x14ac:dyDescent="0.35">
      <c r="A735" s="60" t="s">
        <v>6027</v>
      </c>
      <c r="B735" s="60" t="s">
        <v>991</v>
      </c>
      <c r="C735" s="60" t="s">
        <v>8</v>
      </c>
      <c r="D735" s="60" t="s">
        <v>4790</v>
      </c>
      <c r="E735" s="61" t="s">
        <v>995</v>
      </c>
      <c r="F735" s="62">
        <v>377.99</v>
      </c>
      <c r="G735" s="60" t="s">
        <v>6028</v>
      </c>
      <c r="H735" s="60" t="s">
        <v>53</v>
      </c>
      <c r="I735" s="60" t="s">
        <v>4792</v>
      </c>
      <c r="J735" s="60" t="s">
        <v>4826</v>
      </c>
      <c r="K735" s="60" t="s">
        <v>4827</v>
      </c>
      <c r="L735" s="60" t="s">
        <v>4828</v>
      </c>
      <c r="M735" s="60" t="s">
        <v>4829</v>
      </c>
      <c r="N735" s="60" t="s">
        <v>4797</v>
      </c>
      <c r="O735" s="60" t="s">
        <v>4830</v>
      </c>
      <c r="P735" s="60">
        <v>233</v>
      </c>
      <c r="Q735" s="63">
        <v>424</v>
      </c>
      <c r="R735" s="60" t="s">
        <v>6029</v>
      </c>
      <c r="S735" s="60" t="s">
        <v>4832</v>
      </c>
      <c r="T735" t="s">
        <v>2080</v>
      </c>
      <c r="U735">
        <v>30</v>
      </c>
      <c r="V735" s="49">
        <v>398.99</v>
      </c>
      <c r="W735" t="s">
        <v>2350</v>
      </c>
      <c r="X735">
        <v>4</v>
      </c>
      <c r="Y735">
        <v>64</v>
      </c>
      <c r="Z735">
        <v>10.3</v>
      </c>
      <c r="AA735" t="s">
        <v>3431</v>
      </c>
      <c r="AB735" s="30" t="s">
        <v>6030</v>
      </c>
      <c r="AC735" s="30" t="s">
        <v>6031</v>
      </c>
      <c r="AD735" s="30" t="s">
        <v>4252</v>
      </c>
      <c r="AE735" s="30" t="s">
        <v>2105</v>
      </c>
      <c r="AF735" s="55" t="s">
        <v>2023</v>
      </c>
      <c r="AG735" s="30" t="s">
        <v>2086</v>
      </c>
      <c r="AH735" s="31">
        <v>420.99</v>
      </c>
      <c r="AI735" s="30" t="s">
        <v>2087</v>
      </c>
      <c r="AJ735" s="30" t="s">
        <v>2076</v>
      </c>
      <c r="AK735" s="30" t="s">
        <v>2076</v>
      </c>
      <c r="AL735" s="30" t="s">
        <v>2076</v>
      </c>
      <c r="AM735" s="30" t="s">
        <v>2076</v>
      </c>
      <c r="AN735" s="30" t="s">
        <v>2092</v>
      </c>
      <c r="AO735" s="30" t="s">
        <v>2076</v>
      </c>
      <c r="AP735" s="30" t="s">
        <v>2088</v>
      </c>
      <c r="AQ735" s="30" t="s">
        <v>4835</v>
      </c>
      <c r="AR735" s="30" t="s">
        <v>4805</v>
      </c>
      <c r="AS735" s="30" t="s">
        <v>2076</v>
      </c>
      <c r="AT735" s="30" t="s">
        <v>2076</v>
      </c>
      <c r="AU735" s="30">
        <f>COUNTIF(Offers!$B$14:$B$2024,A735)</f>
        <v>1</v>
      </c>
      <c r="AV735" s="31">
        <f>_xlfn.MINIFS(Offers!$Q$14:$Q$2024,Offers!$B$14:$B$2024,A735)</f>
        <v>377.99</v>
      </c>
      <c r="AW735" s="30">
        <f>COUNTIFS(Offers!$B$14:$B$2024,A735,Offers!$L$14:$L$2024,"&lt;&gt;New")</f>
        <v>0</v>
      </c>
    </row>
    <row r="736" spans="1:49" ht="15.75" customHeight="1" x14ac:dyDescent="0.35">
      <c r="A736" s="60" t="s">
        <v>6032</v>
      </c>
      <c r="B736" s="60" t="s">
        <v>991</v>
      </c>
      <c r="C736" s="60" t="s">
        <v>8</v>
      </c>
      <c r="D736" s="60" t="s">
        <v>4807</v>
      </c>
      <c r="E736" s="61" t="s">
        <v>996</v>
      </c>
      <c r="F736" s="62">
        <v>634.99</v>
      </c>
      <c r="G736" s="60" t="s">
        <v>6033</v>
      </c>
      <c r="H736" s="60" t="s">
        <v>53</v>
      </c>
      <c r="I736" s="60" t="s">
        <v>4850</v>
      </c>
      <c r="J736" s="60" t="s">
        <v>4838</v>
      </c>
      <c r="K736" s="60" t="s">
        <v>4839</v>
      </c>
      <c r="L736" s="60" t="s">
        <v>4853</v>
      </c>
      <c r="M736" s="60" t="s">
        <v>4854</v>
      </c>
      <c r="N736" s="60" t="s">
        <v>4855</v>
      </c>
      <c r="O736" s="60" t="s">
        <v>4798</v>
      </c>
      <c r="P736" s="60">
        <v>18</v>
      </c>
      <c r="Q736" s="63">
        <v>149</v>
      </c>
      <c r="R736" s="60" t="s">
        <v>6034</v>
      </c>
      <c r="S736" s="60" t="s">
        <v>4857</v>
      </c>
      <c r="T736" t="s">
        <v>2080</v>
      </c>
      <c r="U736">
        <v>30</v>
      </c>
      <c r="V736" s="49">
        <v>685.99</v>
      </c>
      <c r="W736" t="s">
        <v>2333</v>
      </c>
      <c r="X736">
        <v>8</v>
      </c>
      <c r="Y736">
        <v>256</v>
      </c>
      <c r="Z736">
        <v>6</v>
      </c>
      <c r="AA736" t="s">
        <v>3431</v>
      </c>
      <c r="AB736" s="30" t="s">
        <v>6035</v>
      </c>
      <c r="AC736" s="30" t="s">
        <v>6036</v>
      </c>
      <c r="AD736" s="30" t="s">
        <v>4695</v>
      </c>
      <c r="AE736" s="30" t="s">
        <v>2085</v>
      </c>
      <c r="AF736" s="52" t="s">
        <v>2024</v>
      </c>
      <c r="AG736" s="30" t="s">
        <v>3435</v>
      </c>
      <c r="AH736" s="31">
        <v>685.99</v>
      </c>
      <c r="AI736" s="30" t="s">
        <v>2087</v>
      </c>
      <c r="AJ736" s="30" t="s">
        <v>2076</v>
      </c>
      <c r="AK736" s="30" t="s">
        <v>2076</v>
      </c>
      <c r="AL736" s="30" t="s">
        <v>2076</v>
      </c>
      <c r="AM736" s="30" t="s">
        <v>2076</v>
      </c>
      <c r="AN736" s="30" t="s">
        <v>4860</v>
      </c>
      <c r="AO736" s="30">
        <v>120</v>
      </c>
      <c r="AP736" s="30" t="s">
        <v>5068</v>
      </c>
      <c r="AQ736" s="30" t="s">
        <v>5069</v>
      </c>
      <c r="AR736" s="30" t="s">
        <v>4822</v>
      </c>
      <c r="AS736" s="30" t="s">
        <v>2076</v>
      </c>
      <c r="AT736" s="30" t="s">
        <v>2076</v>
      </c>
      <c r="AU736" s="30">
        <f>COUNTIF(Offers!$B$14:$B$2024,A736)</f>
        <v>1</v>
      </c>
      <c r="AV736" s="31">
        <f>_xlfn.MINIFS(Offers!$Q$14:$Q$2024,Offers!$B$14:$B$2024,A736)</f>
        <v>634.99</v>
      </c>
      <c r="AW736" s="30">
        <f>COUNTIFS(Offers!$B$14:$B$2024,A736,Offers!$L$14:$L$2024,"&lt;&gt;New")</f>
        <v>0</v>
      </c>
    </row>
    <row r="737" spans="1:49" ht="15.75" customHeight="1" x14ac:dyDescent="0.35">
      <c r="A737" s="60" t="s">
        <v>6037</v>
      </c>
      <c r="B737" s="60" t="s">
        <v>991</v>
      </c>
      <c r="C737" s="60" t="s">
        <v>8</v>
      </c>
      <c r="D737" s="60" t="s">
        <v>4790</v>
      </c>
      <c r="E737" s="61" t="s">
        <v>997</v>
      </c>
      <c r="F737" s="62">
        <v>868.99</v>
      </c>
      <c r="G737" s="60" t="s">
        <v>6038</v>
      </c>
      <c r="H737" s="60" t="s">
        <v>53</v>
      </c>
      <c r="I737" s="60" t="s">
        <v>4825</v>
      </c>
      <c r="J737" s="60" t="s">
        <v>4878</v>
      </c>
      <c r="K737" s="60" t="s">
        <v>4879</v>
      </c>
      <c r="L737" s="60" t="s">
        <v>5038</v>
      </c>
      <c r="M737" s="60" t="s">
        <v>3532</v>
      </c>
      <c r="N737" s="60" t="s">
        <v>4867</v>
      </c>
      <c r="O737" s="60" t="s">
        <v>4798</v>
      </c>
      <c r="P737" s="60">
        <v>9</v>
      </c>
      <c r="Q737" s="63">
        <v>616</v>
      </c>
      <c r="R737" s="60" t="s">
        <v>6039</v>
      </c>
      <c r="S737" s="60" t="s">
        <v>4843</v>
      </c>
      <c r="T737" t="s">
        <v>2080</v>
      </c>
      <c r="U737">
        <v>30</v>
      </c>
      <c r="V737" s="49">
        <v>938.99</v>
      </c>
      <c r="W737" t="s">
        <v>2187</v>
      </c>
      <c r="X737">
        <v>12</v>
      </c>
      <c r="Y737">
        <v>256</v>
      </c>
      <c r="Z737">
        <v>12.4</v>
      </c>
      <c r="AA737" t="s">
        <v>3431</v>
      </c>
      <c r="AB737" s="30" t="s">
        <v>6040</v>
      </c>
      <c r="AC737" s="30" t="s">
        <v>6041</v>
      </c>
      <c r="AD737" s="30" t="s">
        <v>5146</v>
      </c>
      <c r="AE737" s="30" t="s">
        <v>2085</v>
      </c>
      <c r="AF737" s="51" t="s">
        <v>2025</v>
      </c>
      <c r="AG737" s="30" t="s">
        <v>3435</v>
      </c>
      <c r="AH737" s="31">
        <v>944.99</v>
      </c>
      <c r="AI737" s="30" t="s">
        <v>2087</v>
      </c>
      <c r="AJ737" s="30" t="s">
        <v>2076</v>
      </c>
      <c r="AK737" s="30" t="s">
        <v>2076</v>
      </c>
      <c r="AL737" s="30" t="s">
        <v>2076</v>
      </c>
      <c r="AM737" s="30" t="s">
        <v>2076</v>
      </c>
      <c r="AN737" s="30" t="s">
        <v>2092</v>
      </c>
      <c r="AO737" s="30">
        <v>120</v>
      </c>
      <c r="AP737" s="30" t="s">
        <v>4873</v>
      </c>
      <c r="AQ737" s="30" t="s">
        <v>4874</v>
      </c>
      <c r="AR737" s="30" t="s">
        <v>4805</v>
      </c>
      <c r="AS737" s="30" t="s">
        <v>2076</v>
      </c>
      <c r="AT737" s="30" t="s">
        <v>2076</v>
      </c>
      <c r="AU737" s="30">
        <f>COUNTIF(Offers!$B$14:$B$2024,A737)</f>
        <v>1</v>
      </c>
      <c r="AV737" s="31">
        <f>_xlfn.MINIFS(Offers!$Q$14:$Q$2024,Offers!$B$14:$B$2024,A737)</f>
        <v>868.99</v>
      </c>
      <c r="AW737" s="30">
        <f>COUNTIFS(Offers!$B$14:$B$2024,A737,Offers!$L$14:$L$2024,"&lt;&gt;New")</f>
        <v>0</v>
      </c>
    </row>
    <row r="738" spans="1:49" ht="15.75" customHeight="1" x14ac:dyDescent="0.35">
      <c r="A738" s="60" t="s">
        <v>6042</v>
      </c>
      <c r="B738" s="60" t="s">
        <v>991</v>
      </c>
      <c r="C738" s="60" t="s">
        <v>8</v>
      </c>
      <c r="D738" s="60" t="s">
        <v>4807</v>
      </c>
      <c r="E738" s="61" t="s">
        <v>998</v>
      </c>
      <c r="F738" s="62">
        <v>1138.99</v>
      </c>
      <c r="G738" s="60" t="s">
        <v>6043</v>
      </c>
      <c r="H738" s="60" t="s">
        <v>53</v>
      </c>
      <c r="I738" s="60" t="s">
        <v>4877</v>
      </c>
      <c r="J738" s="60" t="s">
        <v>4890</v>
      </c>
      <c r="K738" s="60" t="s">
        <v>4891</v>
      </c>
      <c r="L738" s="60" t="s">
        <v>4904</v>
      </c>
      <c r="M738" s="60" t="s">
        <v>4905</v>
      </c>
      <c r="N738" s="60" t="s">
        <v>4880</v>
      </c>
      <c r="O738" s="60" t="s">
        <v>4798</v>
      </c>
      <c r="P738" s="60">
        <v>35</v>
      </c>
      <c r="Q738" s="63">
        <v>234</v>
      </c>
      <c r="R738" s="60" t="s">
        <v>6044</v>
      </c>
      <c r="S738" s="60" t="s">
        <v>4907</v>
      </c>
      <c r="T738" t="s">
        <v>2080</v>
      </c>
      <c r="U738">
        <v>30</v>
      </c>
      <c r="V738" s="49">
        <v>1200.99</v>
      </c>
      <c r="W738" t="s">
        <v>2280</v>
      </c>
      <c r="X738">
        <v>16</v>
      </c>
      <c r="Y738">
        <v>512</v>
      </c>
      <c r="Z738">
        <v>6.9</v>
      </c>
      <c r="AA738" t="s">
        <v>3431</v>
      </c>
      <c r="AB738" s="30" t="s">
        <v>6045</v>
      </c>
      <c r="AC738" s="30" t="s">
        <v>6046</v>
      </c>
      <c r="AD738" s="30" t="s">
        <v>3910</v>
      </c>
      <c r="AE738" s="30" t="s">
        <v>2085</v>
      </c>
      <c r="AF738" s="54" t="s">
        <v>2027</v>
      </c>
      <c r="AG738" s="30" t="s">
        <v>3435</v>
      </c>
      <c r="AH738" s="31">
        <v>1267.99</v>
      </c>
      <c r="AI738" s="30" t="s">
        <v>2087</v>
      </c>
      <c r="AJ738" s="30" t="s">
        <v>2076</v>
      </c>
      <c r="AK738" s="30" t="s">
        <v>2076</v>
      </c>
      <c r="AL738" s="30" t="s">
        <v>2076</v>
      </c>
      <c r="AM738" s="30" t="s">
        <v>2076</v>
      </c>
      <c r="AN738" s="30" t="s">
        <v>4860</v>
      </c>
      <c r="AO738" s="30">
        <v>120</v>
      </c>
      <c r="AP738" s="30" t="s">
        <v>4911</v>
      </c>
      <c r="AQ738" s="30" t="s">
        <v>4912</v>
      </c>
      <c r="AR738" s="30" t="s">
        <v>4913</v>
      </c>
      <c r="AS738" s="30" t="s">
        <v>2076</v>
      </c>
      <c r="AT738" s="30" t="s">
        <v>2076</v>
      </c>
      <c r="AU738" s="30">
        <f>COUNTIF(Offers!$B$14:$B$2024,A738)</f>
        <v>1</v>
      </c>
      <c r="AV738" s="31">
        <f>_xlfn.MINIFS(Offers!$Q$14:$Q$2024,Offers!$B$14:$B$2024,A738)</f>
        <v>1138.99</v>
      </c>
      <c r="AW738" s="30">
        <f>COUNTIFS(Offers!$B$14:$B$2024,A738,Offers!$L$14:$L$2024,"&lt;&gt;New")</f>
        <v>0</v>
      </c>
    </row>
    <row r="739" spans="1:49" ht="15.75" customHeight="1" x14ac:dyDescent="0.35">
      <c r="A739" s="60" t="s">
        <v>6047</v>
      </c>
      <c r="B739" s="60" t="s">
        <v>991</v>
      </c>
      <c r="C739" s="60" t="s">
        <v>8</v>
      </c>
      <c r="D739" s="60" t="s">
        <v>4807</v>
      </c>
      <c r="E739" s="61" t="s">
        <v>999</v>
      </c>
      <c r="F739" s="62">
        <v>1157.99</v>
      </c>
      <c r="G739" s="60" t="s">
        <v>6048</v>
      </c>
      <c r="H739" s="60" t="s">
        <v>1345</v>
      </c>
      <c r="I739" s="60" t="s">
        <v>4889</v>
      </c>
      <c r="J739" s="60" t="s">
        <v>4890</v>
      </c>
      <c r="K739" s="60" t="s">
        <v>4891</v>
      </c>
      <c r="L739" s="60" t="s">
        <v>4892</v>
      </c>
      <c r="M739" s="60" t="s">
        <v>4893</v>
      </c>
      <c r="N739" s="60" t="s">
        <v>4880</v>
      </c>
      <c r="O739" s="60" t="s">
        <v>4798</v>
      </c>
      <c r="P739" s="60">
        <v>21</v>
      </c>
      <c r="Q739" s="63">
        <v>188</v>
      </c>
      <c r="R739" s="60" t="s">
        <v>6049</v>
      </c>
      <c r="S739" s="60" t="s">
        <v>4895</v>
      </c>
      <c r="T739" t="s">
        <v>2080</v>
      </c>
      <c r="U739">
        <v>30</v>
      </c>
      <c r="V739" s="49">
        <v>1302.99</v>
      </c>
      <c r="W739" t="s">
        <v>2875</v>
      </c>
      <c r="X739">
        <v>12</v>
      </c>
      <c r="Y739">
        <v>512</v>
      </c>
      <c r="Z739">
        <v>6.7</v>
      </c>
      <c r="AA739" t="s">
        <v>3431</v>
      </c>
      <c r="AB739" s="30" t="s">
        <v>6050</v>
      </c>
      <c r="AC739" s="30" t="s">
        <v>6051</v>
      </c>
      <c r="AD739" s="30" t="s">
        <v>4978</v>
      </c>
      <c r="AE739" s="30" t="s">
        <v>2085</v>
      </c>
      <c r="AF739" s="53" t="s">
        <v>2026</v>
      </c>
      <c r="AG739" s="30" t="s">
        <v>3435</v>
      </c>
      <c r="AH739" s="31">
        <v>1302.99</v>
      </c>
      <c r="AI739" s="30" t="s">
        <v>2087</v>
      </c>
      <c r="AJ739" s="30" t="s">
        <v>2076</v>
      </c>
      <c r="AK739" s="30" t="s">
        <v>2076</v>
      </c>
      <c r="AL739" s="30" t="s">
        <v>2076</v>
      </c>
      <c r="AM739" s="30" t="s">
        <v>2076</v>
      </c>
      <c r="AN739" s="30" t="s">
        <v>4898</v>
      </c>
      <c r="AO739" s="30">
        <v>60</v>
      </c>
      <c r="AP739" s="30" t="s">
        <v>4885</v>
      </c>
      <c r="AQ739" s="30" t="s">
        <v>4899</v>
      </c>
      <c r="AR739" s="30" t="s">
        <v>4822</v>
      </c>
      <c r="AS739" s="30" t="s">
        <v>2076</v>
      </c>
      <c r="AT739" s="30" t="s">
        <v>2076</v>
      </c>
      <c r="AU739" s="30">
        <f>COUNTIF(Offers!$B$14:$B$2024,A739)</f>
        <v>1</v>
      </c>
      <c r="AV739" s="31">
        <f>_xlfn.MINIFS(Offers!$Q$14:$Q$2024,Offers!$B$14:$B$2024,A739)</f>
        <v>1157.99</v>
      </c>
      <c r="AW739" s="30">
        <f>COUNTIFS(Offers!$B$14:$B$2024,A739,Offers!$L$14:$L$2024,"&lt;&gt;New")</f>
        <v>0</v>
      </c>
    </row>
    <row r="740" spans="1:49" ht="15.75" customHeight="1" x14ac:dyDescent="0.35">
      <c r="A740" s="60" t="s">
        <v>6052</v>
      </c>
      <c r="B740" s="60" t="s">
        <v>991</v>
      </c>
      <c r="C740" s="60" t="s">
        <v>8</v>
      </c>
      <c r="D740" s="60" t="s">
        <v>4790</v>
      </c>
      <c r="E740" s="61" t="s">
        <v>1000</v>
      </c>
      <c r="F740" s="62">
        <v>1198.99</v>
      </c>
      <c r="G740" s="60" t="s">
        <v>6053</v>
      </c>
      <c r="H740" s="60" t="s">
        <v>1345</v>
      </c>
      <c r="I740" s="60" t="s">
        <v>4865</v>
      </c>
      <c r="J740" s="60" t="s">
        <v>4890</v>
      </c>
      <c r="K740" s="60" t="s">
        <v>4891</v>
      </c>
      <c r="L740" s="60" t="s">
        <v>3490</v>
      </c>
      <c r="M740" s="60" t="s">
        <v>4866</v>
      </c>
      <c r="N740" s="60" t="s">
        <v>4973</v>
      </c>
      <c r="O740" s="60" t="s">
        <v>4798</v>
      </c>
      <c r="P740" s="60">
        <v>14</v>
      </c>
      <c r="Q740" s="63">
        <v>520</v>
      </c>
      <c r="R740" s="60" t="s">
        <v>6054</v>
      </c>
      <c r="S740" s="60" t="s">
        <v>4975</v>
      </c>
      <c r="T740" t="s">
        <v>2080</v>
      </c>
      <c r="U740">
        <v>30</v>
      </c>
      <c r="V740" s="49">
        <v>1335.99</v>
      </c>
      <c r="W740" t="s">
        <v>2157</v>
      </c>
      <c r="X740">
        <v>12</v>
      </c>
      <c r="Y740">
        <v>256</v>
      </c>
      <c r="Z740">
        <v>11</v>
      </c>
      <c r="AA740" t="s">
        <v>3431</v>
      </c>
      <c r="AB740" s="30" t="s">
        <v>6030</v>
      </c>
      <c r="AC740" s="30" t="s">
        <v>5648</v>
      </c>
      <c r="AD740" s="30" t="s">
        <v>5035</v>
      </c>
      <c r="AE740" s="30" t="s">
        <v>2085</v>
      </c>
      <c r="AF740" s="53" t="s">
        <v>2026</v>
      </c>
      <c r="AG740" s="30" t="s">
        <v>3435</v>
      </c>
      <c r="AH740" s="31">
        <v>1404.99</v>
      </c>
      <c r="AI740" s="30" t="s">
        <v>2087</v>
      </c>
      <c r="AJ740" s="30" t="s">
        <v>2076</v>
      </c>
      <c r="AK740" s="30" t="s">
        <v>2076</v>
      </c>
      <c r="AL740" s="30" t="s">
        <v>2076</v>
      </c>
      <c r="AM740" s="30" t="s">
        <v>2076</v>
      </c>
      <c r="AN740" s="30" t="s">
        <v>2092</v>
      </c>
      <c r="AO740" s="30">
        <v>120</v>
      </c>
      <c r="AP740" s="30" t="s">
        <v>4979</v>
      </c>
      <c r="AQ740" s="30" t="s">
        <v>4862</v>
      </c>
      <c r="AR740" s="30" t="s">
        <v>4822</v>
      </c>
      <c r="AS740" s="30" t="s">
        <v>2076</v>
      </c>
      <c r="AT740" s="30" t="s">
        <v>2076</v>
      </c>
      <c r="AU740" s="30">
        <f>COUNTIF(Offers!$B$14:$B$2024,A740)</f>
        <v>1</v>
      </c>
      <c r="AV740" s="31">
        <f>_xlfn.MINIFS(Offers!$Q$14:$Q$2024,Offers!$B$14:$B$2024,A740)</f>
        <v>1198.99</v>
      </c>
      <c r="AW740" s="30">
        <f>COUNTIFS(Offers!$B$14:$B$2024,A740,Offers!$L$14:$L$2024,"&lt;&gt;New")</f>
        <v>0</v>
      </c>
    </row>
    <row r="741" spans="1:49" ht="15.75" customHeight="1" x14ac:dyDescent="0.35">
      <c r="A741" s="60" t="s">
        <v>6055</v>
      </c>
      <c r="B741" s="60" t="s">
        <v>991</v>
      </c>
      <c r="C741" s="60" t="s">
        <v>8</v>
      </c>
      <c r="D741" s="60" t="s">
        <v>4790</v>
      </c>
      <c r="E741" s="61" t="s">
        <v>1001</v>
      </c>
      <c r="F741" s="62">
        <v>1711.99</v>
      </c>
      <c r="G741" s="60" t="s">
        <v>6056</v>
      </c>
      <c r="H741" s="60" t="s">
        <v>1345</v>
      </c>
      <c r="I741" s="60" t="s">
        <v>4865</v>
      </c>
      <c r="J741" s="60" t="s">
        <v>4902</v>
      </c>
      <c r="K741" s="60" t="s">
        <v>4903</v>
      </c>
      <c r="L741" s="60" t="s">
        <v>4916</v>
      </c>
      <c r="M741" s="60" t="s">
        <v>4917</v>
      </c>
      <c r="N741" s="60" t="s">
        <v>4918</v>
      </c>
      <c r="O741" s="60" t="s">
        <v>4798</v>
      </c>
      <c r="P741" s="60">
        <v>9</v>
      </c>
      <c r="Q741" s="63">
        <v>582</v>
      </c>
      <c r="R741" s="60" t="s">
        <v>6057</v>
      </c>
      <c r="S741" s="60" t="s">
        <v>4920</v>
      </c>
      <c r="T741" t="s">
        <v>2100</v>
      </c>
      <c r="U741">
        <v>30</v>
      </c>
      <c r="V741" s="49">
        <v>1914.99</v>
      </c>
      <c r="W741" t="s">
        <v>2273</v>
      </c>
      <c r="X741">
        <v>16</v>
      </c>
      <c r="Y741">
        <v>1024</v>
      </c>
      <c r="Z741">
        <v>13</v>
      </c>
      <c r="AA741" t="s">
        <v>3431</v>
      </c>
      <c r="AB741" s="30" t="s">
        <v>6058</v>
      </c>
      <c r="AC741" s="30" t="s">
        <v>6059</v>
      </c>
      <c r="AD741" s="30" t="s">
        <v>3578</v>
      </c>
      <c r="AE741" s="30" t="s">
        <v>2085</v>
      </c>
      <c r="AF741" s="54" t="s">
        <v>2027</v>
      </c>
      <c r="AG741" s="30" t="s">
        <v>3435</v>
      </c>
      <c r="AH741" s="31">
        <v>1994.99</v>
      </c>
      <c r="AI741" s="30" t="s">
        <v>2087</v>
      </c>
      <c r="AJ741" s="30" t="s">
        <v>2076</v>
      </c>
      <c r="AK741" s="30" t="s">
        <v>2076</v>
      </c>
      <c r="AL741" s="30" t="s">
        <v>2076</v>
      </c>
      <c r="AM741" s="30" t="s">
        <v>2076</v>
      </c>
      <c r="AN741" s="30" t="s">
        <v>2092</v>
      </c>
      <c r="AO741" s="30">
        <v>144</v>
      </c>
      <c r="AP741" s="30" t="s">
        <v>4922</v>
      </c>
      <c r="AQ741" s="30" t="s">
        <v>4862</v>
      </c>
      <c r="AR741" s="30" t="s">
        <v>4805</v>
      </c>
      <c r="AS741" s="30" t="s">
        <v>2076</v>
      </c>
      <c r="AT741" s="30" t="s">
        <v>2076</v>
      </c>
      <c r="AU741" s="30">
        <f>COUNTIF(Offers!$B$14:$B$2024,A741)</f>
        <v>1</v>
      </c>
      <c r="AV741" s="31">
        <f>_xlfn.MINIFS(Offers!$Q$14:$Q$2024,Offers!$B$14:$B$2024,A741)</f>
        <v>1711.99</v>
      </c>
      <c r="AW741" s="30">
        <f>COUNTIFS(Offers!$B$14:$B$2024,A741,Offers!$L$14:$L$2024,"&lt;&gt;New")</f>
        <v>0</v>
      </c>
    </row>
    <row r="742" spans="1:49" ht="15.75" customHeight="1" x14ac:dyDescent="0.35">
      <c r="A742" s="60" t="s">
        <v>6060</v>
      </c>
      <c r="B742" s="60" t="s">
        <v>991</v>
      </c>
      <c r="C742" s="60" t="s">
        <v>8</v>
      </c>
      <c r="D742" s="60" t="s">
        <v>4807</v>
      </c>
      <c r="E742" s="61" t="s">
        <v>1002</v>
      </c>
      <c r="F742" s="62">
        <v>1785.99</v>
      </c>
      <c r="G742" s="60" t="s">
        <v>6061</v>
      </c>
      <c r="H742" s="60" t="s">
        <v>53</v>
      </c>
      <c r="I742" s="60" t="s">
        <v>4889</v>
      </c>
      <c r="J742" s="60" t="s">
        <v>4902</v>
      </c>
      <c r="K742" s="60" t="s">
        <v>4903</v>
      </c>
      <c r="L742" s="60" t="s">
        <v>4987</v>
      </c>
      <c r="M742" s="60" t="s">
        <v>4988</v>
      </c>
      <c r="N742" s="60" t="s">
        <v>4880</v>
      </c>
      <c r="O742" s="60" t="s">
        <v>4798</v>
      </c>
      <c r="P742" s="60">
        <v>24</v>
      </c>
      <c r="Q742" s="63">
        <v>259</v>
      </c>
      <c r="R742" s="60" t="s">
        <v>6062</v>
      </c>
      <c r="S742" s="60" t="s">
        <v>4990</v>
      </c>
      <c r="T742" t="s">
        <v>2080</v>
      </c>
      <c r="U742">
        <v>30</v>
      </c>
      <c r="V742" s="49">
        <v>1917.99</v>
      </c>
      <c r="W742" t="s">
        <v>2551</v>
      </c>
      <c r="X742">
        <v>16</v>
      </c>
      <c r="Y742">
        <v>512</v>
      </c>
      <c r="Z742">
        <v>7.6</v>
      </c>
      <c r="AA742" t="s">
        <v>3431</v>
      </c>
      <c r="AB742" s="30" t="s">
        <v>6063</v>
      </c>
      <c r="AC742" s="30" t="s">
        <v>6064</v>
      </c>
      <c r="AD742" s="30" t="s">
        <v>3548</v>
      </c>
      <c r="AE742" s="30" t="s">
        <v>2105</v>
      </c>
      <c r="AF742" s="54" t="s">
        <v>2027</v>
      </c>
      <c r="AG742" s="30" t="s">
        <v>3435</v>
      </c>
      <c r="AH742" s="31">
        <v>1917.99</v>
      </c>
      <c r="AI742" s="30" t="s">
        <v>2087</v>
      </c>
      <c r="AJ742" s="30" t="s">
        <v>2076</v>
      </c>
      <c r="AK742" s="30" t="s">
        <v>2076</v>
      </c>
      <c r="AL742" s="30" t="s">
        <v>2076</v>
      </c>
      <c r="AM742" s="30" t="s">
        <v>2076</v>
      </c>
      <c r="AN742" s="30" t="s">
        <v>4898</v>
      </c>
      <c r="AO742" s="30">
        <v>120</v>
      </c>
      <c r="AP742" s="30" t="s">
        <v>4911</v>
      </c>
      <c r="AQ742" s="30" t="s">
        <v>4992</v>
      </c>
      <c r="AR742" s="30" t="s">
        <v>4913</v>
      </c>
      <c r="AS742" s="30" t="s">
        <v>2076</v>
      </c>
      <c r="AT742" s="30" t="s">
        <v>2076</v>
      </c>
      <c r="AU742" s="30">
        <f>COUNTIF(Offers!$B$14:$B$2024,A742)</f>
        <v>1</v>
      </c>
      <c r="AV742" s="31">
        <f>_xlfn.MINIFS(Offers!$Q$14:$Q$2024,Offers!$B$14:$B$2024,A742)</f>
        <v>1785.99</v>
      </c>
      <c r="AW742" s="30">
        <f>COUNTIFS(Offers!$B$14:$B$2024,A742,Offers!$L$14:$L$2024,"&lt;&gt;New")</f>
        <v>0</v>
      </c>
    </row>
    <row r="743" spans="1:49" ht="15.75" customHeight="1" x14ac:dyDescent="0.35">
      <c r="A743" s="60" t="s">
        <v>6065</v>
      </c>
      <c r="B743" s="60" t="s">
        <v>1003</v>
      </c>
      <c r="C743" s="60" t="s">
        <v>8</v>
      </c>
      <c r="D743" s="60" t="s">
        <v>4790</v>
      </c>
      <c r="E743" s="61" t="s">
        <v>1006</v>
      </c>
      <c r="F743" s="62">
        <v>193.99</v>
      </c>
      <c r="G743" s="60" t="s">
        <v>6066</v>
      </c>
      <c r="H743" s="60" t="s">
        <v>1345</v>
      </c>
      <c r="I743" s="60" t="s">
        <v>5058</v>
      </c>
      <c r="J743" s="60" t="s">
        <v>4926</v>
      </c>
      <c r="K743" s="60" t="s">
        <v>3424</v>
      </c>
      <c r="L743" s="60" t="s">
        <v>4795</v>
      </c>
      <c r="M743" s="60" t="s">
        <v>4927</v>
      </c>
      <c r="N743" s="60" t="s">
        <v>4797</v>
      </c>
      <c r="O743" s="60" t="s">
        <v>4928</v>
      </c>
      <c r="P743" s="60">
        <v>11</v>
      </c>
      <c r="Q743" s="63">
        <v>383</v>
      </c>
      <c r="R743" s="60" t="s">
        <v>6067</v>
      </c>
      <c r="S743" s="60" t="s">
        <v>4930</v>
      </c>
      <c r="T743" t="s">
        <v>2080</v>
      </c>
      <c r="U743">
        <v>30</v>
      </c>
      <c r="V743" s="49">
        <v>201.99</v>
      </c>
      <c r="W743" t="s">
        <v>2265</v>
      </c>
      <c r="X743">
        <v>4</v>
      </c>
      <c r="Y743">
        <v>64</v>
      </c>
      <c r="Z743">
        <v>10.1</v>
      </c>
      <c r="AA743" t="s">
        <v>3431</v>
      </c>
      <c r="AB743" s="30" t="s">
        <v>6068</v>
      </c>
      <c r="AC743" s="30" t="s">
        <v>6069</v>
      </c>
      <c r="AD743" s="30" t="s">
        <v>5383</v>
      </c>
      <c r="AE743" s="30" t="s">
        <v>2105</v>
      </c>
      <c r="AF743" s="55" t="s">
        <v>2023</v>
      </c>
      <c r="AG743" s="30" t="s">
        <v>2086</v>
      </c>
      <c r="AH743" s="31">
        <v>213.99</v>
      </c>
      <c r="AI743" s="30" t="s">
        <v>2087</v>
      </c>
      <c r="AJ743" s="30" t="s">
        <v>2076</v>
      </c>
      <c r="AK743" s="30" t="s">
        <v>2076</v>
      </c>
      <c r="AL743" s="30" t="s">
        <v>2076</v>
      </c>
      <c r="AM743" s="30" t="s">
        <v>2076</v>
      </c>
      <c r="AN743" s="30" t="s">
        <v>2092</v>
      </c>
      <c r="AO743" s="30">
        <v>60</v>
      </c>
      <c r="AP743" s="30" t="s">
        <v>4934</v>
      </c>
      <c r="AQ743" s="30" t="s">
        <v>4935</v>
      </c>
      <c r="AR743" s="30" t="s">
        <v>4805</v>
      </c>
      <c r="AS743" s="30" t="s">
        <v>2076</v>
      </c>
      <c r="AT743" s="30" t="s">
        <v>2076</v>
      </c>
      <c r="AU743" s="30">
        <f>COUNTIF(Offers!$B$14:$B$2024,A743)</f>
        <v>1</v>
      </c>
      <c r="AV743" s="31">
        <f>_xlfn.MINIFS(Offers!$Q$14:$Q$2024,Offers!$B$14:$B$2024,A743)</f>
        <v>193.99</v>
      </c>
      <c r="AW743" s="30">
        <f>COUNTIFS(Offers!$B$14:$B$2024,A743,Offers!$L$14:$L$2024,"&lt;&gt;New")</f>
        <v>0</v>
      </c>
    </row>
    <row r="744" spans="1:49" ht="15.75" customHeight="1" x14ac:dyDescent="0.35">
      <c r="A744" s="60" t="s">
        <v>6070</v>
      </c>
      <c r="B744" s="60" t="s">
        <v>1003</v>
      </c>
      <c r="C744" s="60" t="s">
        <v>8</v>
      </c>
      <c r="D744" s="60" t="s">
        <v>4790</v>
      </c>
      <c r="E744" s="61" t="s">
        <v>1007</v>
      </c>
      <c r="F744" s="62">
        <v>359.99</v>
      </c>
      <c r="G744" s="60" t="s">
        <v>6071</v>
      </c>
      <c r="H744" s="60" t="s">
        <v>53</v>
      </c>
      <c r="I744" s="60" t="s">
        <v>4792</v>
      </c>
      <c r="J744" s="60" t="s">
        <v>5072</v>
      </c>
      <c r="K744" s="60" t="s">
        <v>5073</v>
      </c>
      <c r="L744" s="60" t="s">
        <v>4795</v>
      </c>
      <c r="M744" s="60" t="s">
        <v>4796</v>
      </c>
      <c r="N744" s="60" t="s">
        <v>4797</v>
      </c>
      <c r="O744" s="60" t="s">
        <v>4798</v>
      </c>
      <c r="P744" s="60">
        <v>12</v>
      </c>
      <c r="Q744" s="63">
        <v>332</v>
      </c>
      <c r="R744" s="60" t="s">
        <v>6072</v>
      </c>
      <c r="S744" s="60" t="s">
        <v>4800</v>
      </c>
      <c r="T744" t="s">
        <v>2080</v>
      </c>
      <c r="U744">
        <v>30</v>
      </c>
      <c r="V744" s="49">
        <v>382.99</v>
      </c>
      <c r="W744" t="s">
        <v>2477</v>
      </c>
      <c r="X744">
        <v>8</v>
      </c>
      <c r="Y744">
        <v>128</v>
      </c>
      <c r="Z744">
        <v>8.3000000000000007</v>
      </c>
      <c r="AA744" t="s">
        <v>3431</v>
      </c>
      <c r="AB744" s="30" t="s">
        <v>6073</v>
      </c>
      <c r="AC744" s="30" t="s">
        <v>6074</v>
      </c>
      <c r="AD744" s="30" t="s">
        <v>5023</v>
      </c>
      <c r="AE744" s="30" t="s">
        <v>2085</v>
      </c>
      <c r="AF744" s="52" t="s">
        <v>2024</v>
      </c>
      <c r="AG744" s="30" t="s">
        <v>3435</v>
      </c>
      <c r="AH744" s="31">
        <v>390.99</v>
      </c>
      <c r="AI744" s="30" t="s">
        <v>2087</v>
      </c>
      <c r="AJ744" s="30" t="s">
        <v>2076</v>
      </c>
      <c r="AK744" s="30" t="s">
        <v>2076</v>
      </c>
      <c r="AL744" s="30" t="s">
        <v>2076</v>
      </c>
      <c r="AM744" s="30" t="s">
        <v>2076</v>
      </c>
      <c r="AN744" s="30" t="s">
        <v>2092</v>
      </c>
      <c r="AO744" s="30">
        <v>60</v>
      </c>
      <c r="AP744" s="30" t="s">
        <v>4846</v>
      </c>
      <c r="AQ744" s="30" t="s">
        <v>4847</v>
      </c>
      <c r="AR744" s="30" t="s">
        <v>4805</v>
      </c>
      <c r="AS744" s="30" t="s">
        <v>2076</v>
      </c>
      <c r="AT744" s="30" t="s">
        <v>2076</v>
      </c>
      <c r="AU744" s="30">
        <f>COUNTIF(Offers!$B$14:$B$2024,A744)</f>
        <v>1</v>
      </c>
      <c r="AV744" s="31">
        <f>_xlfn.MINIFS(Offers!$Q$14:$Q$2024,Offers!$B$14:$B$2024,A744)</f>
        <v>359.99</v>
      </c>
      <c r="AW744" s="30">
        <f>COUNTIFS(Offers!$B$14:$B$2024,A744,Offers!$L$14:$L$2024,"&lt;&gt;New")</f>
        <v>0</v>
      </c>
    </row>
    <row r="745" spans="1:49" ht="15.75" customHeight="1" x14ac:dyDescent="0.35">
      <c r="A745" s="60" t="s">
        <v>6075</v>
      </c>
      <c r="B745" s="60" t="s">
        <v>1003</v>
      </c>
      <c r="C745" s="60" t="s">
        <v>8</v>
      </c>
      <c r="D745" s="60" t="s">
        <v>4790</v>
      </c>
      <c r="E745" s="61" t="s">
        <v>1008</v>
      </c>
      <c r="F745" s="62">
        <v>538.99</v>
      </c>
      <c r="G745" s="60" t="s">
        <v>6076</v>
      </c>
      <c r="H745" s="60" t="s">
        <v>53</v>
      </c>
      <c r="I745" s="60" t="s">
        <v>4825</v>
      </c>
      <c r="J745" s="60" t="s">
        <v>4826</v>
      </c>
      <c r="K745" s="60" t="s">
        <v>4827</v>
      </c>
      <c r="L745" s="60" t="s">
        <v>4828</v>
      </c>
      <c r="M745" s="60" t="s">
        <v>4829</v>
      </c>
      <c r="N745" s="60" t="s">
        <v>4797</v>
      </c>
      <c r="O745" s="60" t="s">
        <v>4830</v>
      </c>
      <c r="P745" s="60">
        <v>132</v>
      </c>
      <c r="Q745" s="63">
        <v>402</v>
      </c>
      <c r="R745" s="60" t="s">
        <v>6077</v>
      </c>
      <c r="S745" s="60" t="s">
        <v>4832</v>
      </c>
      <c r="T745" t="s">
        <v>2080</v>
      </c>
      <c r="U745">
        <v>30</v>
      </c>
      <c r="V745" s="49">
        <v>614.99</v>
      </c>
      <c r="W745" t="s">
        <v>2655</v>
      </c>
      <c r="X745">
        <v>4</v>
      </c>
      <c r="Y745">
        <v>64</v>
      </c>
      <c r="Z745">
        <v>10.3</v>
      </c>
      <c r="AA745" t="s">
        <v>3431</v>
      </c>
      <c r="AB745" s="30" t="s">
        <v>6078</v>
      </c>
      <c r="AC745" s="30" t="s">
        <v>5440</v>
      </c>
      <c r="AD745" s="30" t="s">
        <v>5180</v>
      </c>
      <c r="AE745" s="30" t="s">
        <v>2085</v>
      </c>
      <c r="AF745" s="51" t="s">
        <v>2025</v>
      </c>
      <c r="AG745" s="30" t="s">
        <v>2086</v>
      </c>
      <c r="AH745" s="31">
        <v>639.99</v>
      </c>
      <c r="AI745" s="30" t="s">
        <v>2087</v>
      </c>
      <c r="AJ745" s="30" t="s">
        <v>2076</v>
      </c>
      <c r="AK745" s="30" t="s">
        <v>2076</v>
      </c>
      <c r="AL745" s="30" t="s">
        <v>2076</v>
      </c>
      <c r="AM745" s="30" t="s">
        <v>2076</v>
      </c>
      <c r="AN745" s="30" t="s">
        <v>2092</v>
      </c>
      <c r="AO745" s="30" t="s">
        <v>2076</v>
      </c>
      <c r="AP745" s="30" t="s">
        <v>2088</v>
      </c>
      <c r="AQ745" s="30" t="s">
        <v>4835</v>
      </c>
      <c r="AR745" s="30" t="s">
        <v>4805</v>
      </c>
      <c r="AS745" s="30" t="s">
        <v>2076</v>
      </c>
      <c r="AT745" s="30" t="s">
        <v>2076</v>
      </c>
      <c r="AU745" s="30">
        <f>COUNTIF(Offers!$B$14:$B$2024,A745)</f>
        <v>1</v>
      </c>
      <c r="AV745" s="31">
        <f>_xlfn.MINIFS(Offers!$Q$14:$Q$2024,Offers!$B$14:$B$2024,A745)</f>
        <v>538.99</v>
      </c>
      <c r="AW745" s="30">
        <f>COUNTIFS(Offers!$B$14:$B$2024,A745,Offers!$L$14:$L$2024,"&lt;&gt;New")</f>
        <v>0</v>
      </c>
    </row>
    <row r="746" spans="1:49" ht="15.75" customHeight="1" x14ac:dyDescent="0.35">
      <c r="A746" s="60" t="s">
        <v>6079</v>
      </c>
      <c r="B746" s="60" t="s">
        <v>1003</v>
      </c>
      <c r="C746" s="60" t="s">
        <v>8</v>
      </c>
      <c r="D746" s="60" t="s">
        <v>4790</v>
      </c>
      <c r="E746" s="61" t="s">
        <v>1009</v>
      </c>
      <c r="F746" s="62">
        <v>571.99</v>
      </c>
      <c r="G746" s="60" t="s">
        <v>6080</v>
      </c>
      <c r="H746" s="60" t="s">
        <v>53</v>
      </c>
      <c r="I746" s="60" t="s">
        <v>4865</v>
      </c>
      <c r="J746" s="60" t="s">
        <v>4838</v>
      </c>
      <c r="K746" s="60" t="s">
        <v>4839</v>
      </c>
      <c r="L746" s="60" t="s">
        <v>3490</v>
      </c>
      <c r="M746" s="60" t="s">
        <v>4866</v>
      </c>
      <c r="N746" s="60" t="s">
        <v>4797</v>
      </c>
      <c r="O746" s="60" t="s">
        <v>4798</v>
      </c>
      <c r="P746" s="60">
        <v>13</v>
      </c>
      <c r="Q746" s="63">
        <v>461</v>
      </c>
      <c r="R746" s="60" t="s">
        <v>6081</v>
      </c>
      <c r="S746" s="60" t="s">
        <v>4869</v>
      </c>
      <c r="T746" t="s">
        <v>2080</v>
      </c>
      <c r="U746">
        <v>30</v>
      </c>
      <c r="V746" s="49">
        <v>654.99</v>
      </c>
      <c r="W746" t="s">
        <v>2280</v>
      </c>
      <c r="X746">
        <v>8</v>
      </c>
      <c r="Y746">
        <v>256</v>
      </c>
      <c r="Z746">
        <v>11</v>
      </c>
      <c r="AA746" t="s">
        <v>3431</v>
      </c>
      <c r="AB746" s="30" t="s">
        <v>6082</v>
      </c>
      <c r="AC746" s="30" t="s">
        <v>6083</v>
      </c>
      <c r="AD746" s="30" t="s">
        <v>3898</v>
      </c>
      <c r="AE746" s="30" t="s">
        <v>2085</v>
      </c>
      <c r="AF746" s="52" t="s">
        <v>2024</v>
      </c>
      <c r="AG746" s="30" t="s">
        <v>3435</v>
      </c>
      <c r="AH746" s="31">
        <v>654.99</v>
      </c>
      <c r="AI746" s="30" t="s">
        <v>2087</v>
      </c>
      <c r="AJ746" s="30" t="s">
        <v>2076</v>
      </c>
      <c r="AK746" s="30" t="s">
        <v>2076</v>
      </c>
      <c r="AL746" s="30" t="s">
        <v>2076</v>
      </c>
      <c r="AM746" s="30" t="s">
        <v>2076</v>
      </c>
      <c r="AN746" s="30" t="s">
        <v>2092</v>
      </c>
      <c r="AO746" s="30">
        <v>120</v>
      </c>
      <c r="AP746" s="30" t="s">
        <v>4846</v>
      </c>
      <c r="AQ746" s="30" t="s">
        <v>4847</v>
      </c>
      <c r="AR746" s="30" t="s">
        <v>4805</v>
      </c>
      <c r="AS746" s="30" t="s">
        <v>2076</v>
      </c>
      <c r="AT746" s="30" t="s">
        <v>2076</v>
      </c>
      <c r="AU746" s="30">
        <f>COUNTIF(Offers!$B$14:$B$2024,A746)</f>
        <v>3</v>
      </c>
      <c r="AV746" s="31">
        <f>_xlfn.MINIFS(Offers!$Q$14:$Q$2024,Offers!$B$14:$B$2024,A746)</f>
        <v>315.99</v>
      </c>
      <c r="AW746" s="30">
        <f>COUNTIFS(Offers!$B$14:$B$2024,A746,Offers!$L$14:$L$2024,"&lt;&gt;New")</f>
        <v>2</v>
      </c>
    </row>
    <row r="747" spans="1:49" ht="15.75" customHeight="1" x14ac:dyDescent="0.35">
      <c r="A747" s="60" t="s">
        <v>6084</v>
      </c>
      <c r="B747" s="60" t="s">
        <v>1003</v>
      </c>
      <c r="C747" s="60" t="s">
        <v>8</v>
      </c>
      <c r="D747" s="60" t="s">
        <v>4807</v>
      </c>
      <c r="E747" s="61" t="s">
        <v>1010</v>
      </c>
      <c r="F747" s="62">
        <v>771.99</v>
      </c>
      <c r="G747" s="60" t="s">
        <v>6085</v>
      </c>
      <c r="H747" s="60" t="s">
        <v>1345</v>
      </c>
      <c r="I747" s="60" t="s">
        <v>4960</v>
      </c>
      <c r="J747" s="60" t="s">
        <v>4851</v>
      </c>
      <c r="K747" s="60" t="s">
        <v>4852</v>
      </c>
      <c r="L747" s="60" t="s">
        <v>4961</v>
      </c>
      <c r="M747" s="60" t="s">
        <v>4811</v>
      </c>
      <c r="N747" s="60" t="s">
        <v>5502</v>
      </c>
      <c r="O747" s="60" t="s">
        <v>4798</v>
      </c>
      <c r="P747" s="60">
        <v>37</v>
      </c>
      <c r="Q747" s="63">
        <v>275</v>
      </c>
      <c r="R747" s="60" t="s">
        <v>6086</v>
      </c>
      <c r="S747" s="60" t="s">
        <v>4963</v>
      </c>
      <c r="T747" t="s">
        <v>2080</v>
      </c>
      <c r="U747">
        <v>30</v>
      </c>
      <c r="V747" s="49">
        <v>849.99</v>
      </c>
      <c r="W747" t="s">
        <v>2700</v>
      </c>
      <c r="X747">
        <v>8</v>
      </c>
      <c r="Y747">
        <v>256</v>
      </c>
      <c r="Z747">
        <v>6.5</v>
      </c>
      <c r="AA747" t="s">
        <v>3431</v>
      </c>
      <c r="AB747" s="30" t="s">
        <v>6087</v>
      </c>
      <c r="AC747" s="30" t="s">
        <v>6088</v>
      </c>
      <c r="AD747" s="30" t="s">
        <v>4405</v>
      </c>
      <c r="AE747" s="30" t="s">
        <v>2085</v>
      </c>
      <c r="AF747" s="51" t="s">
        <v>2025</v>
      </c>
      <c r="AG747" s="30" t="s">
        <v>3435</v>
      </c>
      <c r="AH747" s="31">
        <v>889.99</v>
      </c>
      <c r="AI747" s="30" t="s">
        <v>2087</v>
      </c>
      <c r="AJ747" s="30" t="s">
        <v>2076</v>
      </c>
      <c r="AK747" s="30" t="s">
        <v>2076</v>
      </c>
      <c r="AL747" s="30" t="s">
        <v>2076</v>
      </c>
      <c r="AM747" s="30" t="s">
        <v>2076</v>
      </c>
      <c r="AN747" s="30" t="s">
        <v>4966</v>
      </c>
      <c r="AO747" s="30">
        <v>120</v>
      </c>
      <c r="AP747" s="30" t="s">
        <v>4861</v>
      </c>
      <c r="AQ747" s="30" t="s">
        <v>4862</v>
      </c>
      <c r="AR747" s="30" t="s">
        <v>4822</v>
      </c>
      <c r="AS747" s="30" t="s">
        <v>2076</v>
      </c>
      <c r="AT747" s="30" t="s">
        <v>2076</v>
      </c>
      <c r="AU747" s="30">
        <f>COUNTIF(Offers!$B$14:$B$2024,A747)</f>
        <v>4</v>
      </c>
      <c r="AV747" s="31">
        <f>_xlfn.MINIFS(Offers!$Q$14:$Q$2024,Offers!$B$14:$B$2024,A747)</f>
        <v>314.99</v>
      </c>
      <c r="AW747" s="30">
        <f>COUNTIFS(Offers!$B$14:$B$2024,A747,Offers!$L$14:$L$2024,"&lt;&gt;New")</f>
        <v>3</v>
      </c>
    </row>
    <row r="748" spans="1:49" ht="15.75" customHeight="1" x14ac:dyDescent="0.35">
      <c r="A748" s="60" t="s">
        <v>6089</v>
      </c>
      <c r="B748" s="60" t="s">
        <v>1003</v>
      </c>
      <c r="C748" s="60" t="s">
        <v>8</v>
      </c>
      <c r="D748" s="60" t="s">
        <v>4807</v>
      </c>
      <c r="E748" s="61" t="s">
        <v>1011</v>
      </c>
      <c r="F748" s="62">
        <v>1134.99</v>
      </c>
      <c r="G748" s="60" t="s">
        <v>6090</v>
      </c>
      <c r="H748" s="60" t="s">
        <v>1345</v>
      </c>
      <c r="I748" s="60" t="s">
        <v>4889</v>
      </c>
      <c r="J748" s="60" t="s">
        <v>4890</v>
      </c>
      <c r="K748" s="60" t="s">
        <v>4891</v>
      </c>
      <c r="L748" s="60" t="s">
        <v>4892</v>
      </c>
      <c r="M748" s="60" t="s">
        <v>4893</v>
      </c>
      <c r="N748" s="60" t="s">
        <v>4880</v>
      </c>
      <c r="O748" s="60" t="s">
        <v>4798</v>
      </c>
      <c r="P748" s="60">
        <v>18</v>
      </c>
      <c r="Q748" s="63">
        <v>182</v>
      </c>
      <c r="R748" s="60" t="s">
        <v>6091</v>
      </c>
      <c r="S748" s="60" t="s">
        <v>4895</v>
      </c>
      <c r="T748" t="s">
        <v>2116</v>
      </c>
      <c r="U748">
        <v>30</v>
      </c>
      <c r="V748" s="49">
        <v>1246.99</v>
      </c>
      <c r="W748" t="s">
        <v>2551</v>
      </c>
      <c r="X748">
        <v>12</v>
      </c>
      <c r="Y748">
        <v>512</v>
      </c>
      <c r="Z748">
        <v>6.7</v>
      </c>
      <c r="AA748" t="s">
        <v>3431</v>
      </c>
      <c r="AB748" s="30" t="s">
        <v>6092</v>
      </c>
      <c r="AC748" s="30" t="s">
        <v>6093</v>
      </c>
      <c r="AD748" s="30" t="s">
        <v>5725</v>
      </c>
      <c r="AE748" s="30" t="s">
        <v>2085</v>
      </c>
      <c r="AF748" s="53" t="s">
        <v>2026</v>
      </c>
      <c r="AG748" s="30" t="s">
        <v>3435</v>
      </c>
      <c r="AH748" s="31">
        <v>1246.99</v>
      </c>
      <c r="AI748" s="30" t="s">
        <v>2087</v>
      </c>
      <c r="AJ748" s="30" t="s">
        <v>2076</v>
      </c>
      <c r="AK748" s="30" t="s">
        <v>2076</v>
      </c>
      <c r="AL748" s="30" t="s">
        <v>2076</v>
      </c>
      <c r="AM748" s="30" t="s">
        <v>2076</v>
      </c>
      <c r="AN748" s="30" t="s">
        <v>4898</v>
      </c>
      <c r="AO748" s="30">
        <v>60</v>
      </c>
      <c r="AP748" s="30" t="s">
        <v>4885</v>
      </c>
      <c r="AQ748" s="30" t="s">
        <v>4899</v>
      </c>
      <c r="AR748" s="30" t="s">
        <v>4822</v>
      </c>
      <c r="AS748" s="30" t="s">
        <v>2076</v>
      </c>
      <c r="AT748" s="30" t="s">
        <v>2076</v>
      </c>
      <c r="AU748" s="30">
        <f>COUNTIF(Offers!$B$14:$B$2024,A748)</f>
        <v>1</v>
      </c>
      <c r="AV748" s="31">
        <f>_xlfn.MINIFS(Offers!$Q$14:$Q$2024,Offers!$B$14:$B$2024,A748)</f>
        <v>1134.99</v>
      </c>
      <c r="AW748" s="30">
        <f>COUNTIFS(Offers!$B$14:$B$2024,A748,Offers!$L$14:$L$2024,"&lt;&gt;New")</f>
        <v>0</v>
      </c>
    </row>
    <row r="749" spans="1:49" ht="15.75" customHeight="1" x14ac:dyDescent="0.35">
      <c r="A749" s="60" t="s">
        <v>6094</v>
      </c>
      <c r="B749" s="60" t="s">
        <v>1003</v>
      </c>
      <c r="C749" s="60" t="s">
        <v>8</v>
      </c>
      <c r="D749" s="60" t="s">
        <v>4790</v>
      </c>
      <c r="E749" s="61" t="s">
        <v>1012</v>
      </c>
      <c r="F749" s="62">
        <v>1164.99</v>
      </c>
      <c r="G749" s="60" t="s">
        <v>6095</v>
      </c>
      <c r="H749" s="60" t="s">
        <v>53</v>
      </c>
      <c r="I749" s="60" t="s">
        <v>5017</v>
      </c>
      <c r="J749" s="60" t="s">
        <v>4890</v>
      </c>
      <c r="K749" s="60" t="s">
        <v>4891</v>
      </c>
      <c r="L749" s="60" t="s">
        <v>3490</v>
      </c>
      <c r="M749" s="60" t="s">
        <v>5153</v>
      </c>
      <c r="N749" s="60" t="s">
        <v>4918</v>
      </c>
      <c r="O749" s="60" t="s">
        <v>4798</v>
      </c>
      <c r="P749" s="60">
        <v>10</v>
      </c>
      <c r="Q749" s="63">
        <v>611</v>
      </c>
      <c r="R749" s="60" t="s">
        <v>6096</v>
      </c>
      <c r="S749" s="60" t="s">
        <v>4920</v>
      </c>
      <c r="T749" t="s">
        <v>2080</v>
      </c>
      <c r="U749">
        <v>30</v>
      </c>
      <c r="V749" s="49">
        <v>1338.99</v>
      </c>
      <c r="W749" t="s">
        <v>2415</v>
      </c>
      <c r="X749">
        <v>12</v>
      </c>
      <c r="Y749">
        <v>256</v>
      </c>
      <c r="Z749">
        <v>13</v>
      </c>
      <c r="AA749" t="s">
        <v>3431</v>
      </c>
      <c r="AB749" s="30" t="s">
        <v>6097</v>
      </c>
      <c r="AC749" s="30" t="s">
        <v>6098</v>
      </c>
      <c r="AD749" s="30" t="s">
        <v>5146</v>
      </c>
      <c r="AE749" s="30" t="s">
        <v>2085</v>
      </c>
      <c r="AF749" s="53" t="s">
        <v>2026</v>
      </c>
      <c r="AG749" s="30" t="s">
        <v>3435</v>
      </c>
      <c r="AH749" s="31">
        <v>1338.99</v>
      </c>
      <c r="AI749" s="30" t="s">
        <v>2087</v>
      </c>
      <c r="AJ749" s="30" t="s">
        <v>2076</v>
      </c>
      <c r="AK749" s="30" t="s">
        <v>2076</v>
      </c>
      <c r="AL749" s="30" t="s">
        <v>2076</v>
      </c>
      <c r="AM749" s="30" t="s">
        <v>2076</v>
      </c>
      <c r="AN749" s="30" t="s">
        <v>2092</v>
      </c>
      <c r="AO749" s="30">
        <v>120</v>
      </c>
      <c r="AP749" s="30" t="s">
        <v>4979</v>
      </c>
      <c r="AQ749" s="30" t="s">
        <v>4862</v>
      </c>
      <c r="AR749" s="30" t="s">
        <v>4805</v>
      </c>
      <c r="AS749" s="30" t="s">
        <v>2076</v>
      </c>
      <c r="AT749" s="30" t="s">
        <v>2076</v>
      </c>
      <c r="AU749" s="30">
        <f>COUNTIF(Offers!$B$14:$B$2024,A749)</f>
        <v>1</v>
      </c>
      <c r="AV749" s="31">
        <f>_xlfn.MINIFS(Offers!$Q$14:$Q$2024,Offers!$B$14:$B$2024,A749)</f>
        <v>1164.99</v>
      </c>
      <c r="AW749" s="30">
        <f>COUNTIFS(Offers!$B$14:$B$2024,A749,Offers!$L$14:$L$2024,"&lt;&gt;New")</f>
        <v>0</v>
      </c>
    </row>
    <row r="750" spans="1:49" ht="15.75" customHeight="1" x14ac:dyDescent="0.35">
      <c r="A750" s="60" t="s">
        <v>6099</v>
      </c>
      <c r="B750" s="60" t="s">
        <v>1003</v>
      </c>
      <c r="C750" s="60" t="s">
        <v>8</v>
      </c>
      <c r="D750" s="60" t="s">
        <v>4807</v>
      </c>
      <c r="E750" s="61" t="s">
        <v>1013</v>
      </c>
      <c r="F750" s="62">
        <v>1273.99</v>
      </c>
      <c r="G750" s="60" t="s">
        <v>6100</v>
      </c>
      <c r="H750" s="60" t="s">
        <v>1345</v>
      </c>
      <c r="I750" s="60" t="s">
        <v>4877</v>
      </c>
      <c r="J750" s="60" t="s">
        <v>4890</v>
      </c>
      <c r="K750" s="60" t="s">
        <v>4891</v>
      </c>
      <c r="L750" s="60" t="s">
        <v>4904</v>
      </c>
      <c r="M750" s="60" t="s">
        <v>4905</v>
      </c>
      <c r="N750" s="60" t="s">
        <v>4880</v>
      </c>
      <c r="O750" s="60" t="s">
        <v>4798</v>
      </c>
      <c r="P750" s="60">
        <v>23</v>
      </c>
      <c r="Q750" s="63">
        <v>196</v>
      </c>
      <c r="R750" s="60" t="s">
        <v>6101</v>
      </c>
      <c r="S750" s="60" t="s">
        <v>4882</v>
      </c>
      <c r="T750" t="s">
        <v>2080</v>
      </c>
      <c r="U750">
        <v>30</v>
      </c>
      <c r="V750" s="49">
        <v>1455.99</v>
      </c>
      <c r="W750" t="s">
        <v>3055</v>
      </c>
      <c r="X750">
        <v>16</v>
      </c>
      <c r="Y750">
        <v>1024</v>
      </c>
      <c r="Z750">
        <v>6.5</v>
      </c>
      <c r="AA750" t="s">
        <v>3431</v>
      </c>
      <c r="AB750" s="30" t="s">
        <v>6087</v>
      </c>
      <c r="AC750" s="30" t="s">
        <v>6102</v>
      </c>
      <c r="AD750" s="30" t="s">
        <v>3578</v>
      </c>
      <c r="AE750" s="30" t="s">
        <v>2085</v>
      </c>
      <c r="AF750" s="54" t="s">
        <v>2027</v>
      </c>
      <c r="AG750" s="30" t="s">
        <v>3435</v>
      </c>
      <c r="AH750" s="31">
        <v>1491.99</v>
      </c>
      <c r="AI750" s="30" t="s">
        <v>2087</v>
      </c>
      <c r="AJ750" s="30" t="s">
        <v>2076</v>
      </c>
      <c r="AK750" s="30" t="s">
        <v>2076</v>
      </c>
      <c r="AL750" s="30" t="s">
        <v>2076</v>
      </c>
      <c r="AM750" s="30" t="s">
        <v>2076</v>
      </c>
      <c r="AN750" s="30" t="s">
        <v>4860</v>
      </c>
      <c r="AO750" s="30">
        <v>120</v>
      </c>
      <c r="AP750" s="30" t="s">
        <v>4911</v>
      </c>
      <c r="AQ750" s="30" t="s">
        <v>4912</v>
      </c>
      <c r="AR750" s="30" t="s">
        <v>4913</v>
      </c>
      <c r="AS750" s="30" t="s">
        <v>2076</v>
      </c>
      <c r="AT750" s="30" t="s">
        <v>2076</v>
      </c>
      <c r="AU750" s="30">
        <f>COUNTIF(Offers!$B$14:$B$2024,A750)</f>
        <v>2</v>
      </c>
      <c r="AV750" s="31">
        <f>_xlfn.MINIFS(Offers!$Q$14:$Q$2024,Offers!$B$14:$B$2024,A750)</f>
        <v>541.99</v>
      </c>
      <c r="AW750" s="30">
        <f>COUNTIFS(Offers!$B$14:$B$2024,A750,Offers!$L$14:$L$2024,"&lt;&gt;New")</f>
        <v>1</v>
      </c>
    </row>
    <row r="751" spans="1:49" ht="15.75" customHeight="1" x14ac:dyDescent="0.35">
      <c r="A751" s="60" t="s">
        <v>6103</v>
      </c>
      <c r="B751" s="60" t="s">
        <v>1003</v>
      </c>
      <c r="C751" s="60" t="s">
        <v>8</v>
      </c>
      <c r="D751" s="60" t="s">
        <v>4807</v>
      </c>
      <c r="E751" s="61" t="s">
        <v>1014</v>
      </c>
      <c r="F751" s="62">
        <v>1398.99</v>
      </c>
      <c r="G751" s="60" t="s">
        <v>6104</v>
      </c>
      <c r="H751" s="60" t="s">
        <v>53</v>
      </c>
      <c r="I751" s="60" t="s">
        <v>4877</v>
      </c>
      <c r="J751" s="60" t="s">
        <v>4902</v>
      </c>
      <c r="K751" s="60" t="s">
        <v>4903</v>
      </c>
      <c r="L751" s="60" t="s">
        <v>4904</v>
      </c>
      <c r="M751" s="60" t="s">
        <v>4905</v>
      </c>
      <c r="N751" s="60" t="s">
        <v>4880</v>
      </c>
      <c r="O751" s="60" t="s">
        <v>4798</v>
      </c>
      <c r="P751" s="60">
        <v>36</v>
      </c>
      <c r="Q751" s="63">
        <v>218</v>
      </c>
      <c r="R751" s="60" t="s">
        <v>6105</v>
      </c>
      <c r="S751" s="60" t="s">
        <v>4907</v>
      </c>
      <c r="T751" t="s">
        <v>2080</v>
      </c>
      <c r="U751">
        <v>30</v>
      </c>
      <c r="V751" s="49">
        <v>1459.99</v>
      </c>
      <c r="W751" t="s">
        <v>2371</v>
      </c>
      <c r="X751">
        <v>16</v>
      </c>
      <c r="Y751">
        <v>512</v>
      </c>
      <c r="Z751">
        <v>6.8</v>
      </c>
      <c r="AA751" t="s">
        <v>3431</v>
      </c>
      <c r="AB751" s="30" t="s">
        <v>6106</v>
      </c>
      <c r="AC751" s="30" t="s">
        <v>6107</v>
      </c>
      <c r="AD751" s="30" t="s">
        <v>3910</v>
      </c>
      <c r="AE751" s="30" t="s">
        <v>2105</v>
      </c>
      <c r="AF751" s="54" t="s">
        <v>2027</v>
      </c>
      <c r="AG751" s="30" t="s">
        <v>3435</v>
      </c>
      <c r="AH751" s="31">
        <v>1459.99</v>
      </c>
      <c r="AI751" s="30" t="s">
        <v>2087</v>
      </c>
      <c r="AJ751" s="30" t="s">
        <v>2076</v>
      </c>
      <c r="AK751" s="30" t="s">
        <v>2076</v>
      </c>
      <c r="AL751" s="30" t="s">
        <v>2076</v>
      </c>
      <c r="AM751" s="30" t="s">
        <v>2076</v>
      </c>
      <c r="AN751" s="30" t="s">
        <v>4860</v>
      </c>
      <c r="AO751" s="30">
        <v>120</v>
      </c>
      <c r="AP751" s="30" t="s">
        <v>4911</v>
      </c>
      <c r="AQ751" s="30" t="s">
        <v>4912</v>
      </c>
      <c r="AR751" s="30" t="s">
        <v>4913</v>
      </c>
      <c r="AS751" s="30" t="s">
        <v>2076</v>
      </c>
      <c r="AT751" s="30" t="s">
        <v>2076</v>
      </c>
      <c r="AU751" s="30">
        <f>COUNTIF(Offers!$B$14:$B$2024,A751)</f>
        <v>1</v>
      </c>
      <c r="AV751" s="31">
        <f>_xlfn.MINIFS(Offers!$Q$14:$Q$2024,Offers!$B$14:$B$2024,A751)</f>
        <v>1398.99</v>
      </c>
      <c r="AW751" s="30">
        <f>COUNTIFS(Offers!$B$14:$B$2024,A751,Offers!$L$14:$L$2024,"&lt;&gt;New")</f>
        <v>0</v>
      </c>
    </row>
    <row r="752" spans="1:49" ht="15.75" customHeight="1" x14ac:dyDescent="0.35">
      <c r="A752" s="60" t="s">
        <v>6108</v>
      </c>
      <c r="B752" s="60" t="s">
        <v>1003</v>
      </c>
      <c r="C752" s="60" t="s">
        <v>8</v>
      </c>
      <c r="D752" s="60" t="s">
        <v>4807</v>
      </c>
      <c r="E752" s="61" t="s">
        <v>1015</v>
      </c>
      <c r="F752" s="62">
        <v>1991.99</v>
      </c>
      <c r="G752" s="60" t="s">
        <v>6109</v>
      </c>
      <c r="H752" s="60" t="s">
        <v>1345</v>
      </c>
      <c r="I752" s="60" t="s">
        <v>4889</v>
      </c>
      <c r="J752" s="60" t="s">
        <v>4902</v>
      </c>
      <c r="K752" s="60" t="s">
        <v>4903</v>
      </c>
      <c r="L752" s="60" t="s">
        <v>4987</v>
      </c>
      <c r="M752" s="60" t="s">
        <v>4988</v>
      </c>
      <c r="N752" s="60" t="s">
        <v>4880</v>
      </c>
      <c r="O752" s="60" t="s">
        <v>4798</v>
      </c>
      <c r="P752" s="60">
        <v>18</v>
      </c>
      <c r="Q752" s="63">
        <v>242</v>
      </c>
      <c r="R752" s="60" t="s">
        <v>6110</v>
      </c>
      <c r="S752" s="60" t="s">
        <v>4990</v>
      </c>
      <c r="T752" t="s">
        <v>2100</v>
      </c>
      <c r="U752">
        <v>30</v>
      </c>
      <c r="V752" s="49">
        <v>2068.9899999999998</v>
      </c>
      <c r="W752" t="s">
        <v>2333</v>
      </c>
      <c r="X752">
        <v>16</v>
      </c>
      <c r="Y752">
        <v>1024</v>
      </c>
      <c r="Z752">
        <v>7.6</v>
      </c>
      <c r="AA752" t="s">
        <v>3431</v>
      </c>
      <c r="AB752" s="30" t="s">
        <v>6111</v>
      </c>
      <c r="AC752" s="30" t="s">
        <v>6112</v>
      </c>
      <c r="AD752" s="30" t="s">
        <v>3809</v>
      </c>
      <c r="AE752" s="30" t="s">
        <v>2085</v>
      </c>
      <c r="AF752" s="54" t="s">
        <v>2027</v>
      </c>
      <c r="AG752" s="30" t="s">
        <v>3435</v>
      </c>
      <c r="AH752" s="31">
        <v>2104.9899999999998</v>
      </c>
      <c r="AI752" s="30" t="s">
        <v>2087</v>
      </c>
      <c r="AJ752" s="30" t="s">
        <v>2076</v>
      </c>
      <c r="AK752" s="30" t="s">
        <v>2076</v>
      </c>
      <c r="AL752" s="30" t="s">
        <v>2076</v>
      </c>
      <c r="AM752" s="30" t="s">
        <v>2076</v>
      </c>
      <c r="AN752" s="30" t="s">
        <v>4898</v>
      </c>
      <c r="AO752" s="30">
        <v>120</v>
      </c>
      <c r="AP752" s="30" t="s">
        <v>4911</v>
      </c>
      <c r="AQ752" s="30" t="s">
        <v>4992</v>
      </c>
      <c r="AR752" s="30" t="s">
        <v>4913</v>
      </c>
      <c r="AS752" s="30" t="s">
        <v>2076</v>
      </c>
      <c r="AT752" s="30" t="s">
        <v>2076</v>
      </c>
      <c r="AU752" s="30">
        <f>COUNTIF(Offers!$B$14:$B$2024,A752)</f>
        <v>1</v>
      </c>
      <c r="AV752" s="31">
        <f>_xlfn.MINIFS(Offers!$Q$14:$Q$2024,Offers!$B$14:$B$2024,A752)</f>
        <v>1991.99</v>
      </c>
      <c r="AW752" s="30">
        <f>COUNTIFS(Offers!$B$14:$B$2024,A752,Offers!$L$14:$L$2024,"&lt;&gt;New")</f>
        <v>0</v>
      </c>
    </row>
    <row r="753" spans="1:49" ht="15.75" customHeight="1" x14ac:dyDescent="0.35">
      <c r="A753" s="60" t="s">
        <v>6113</v>
      </c>
      <c r="B753" s="60" t="s">
        <v>1016</v>
      </c>
      <c r="C753" s="60" t="s">
        <v>8</v>
      </c>
      <c r="D753" s="60" t="s">
        <v>4807</v>
      </c>
      <c r="E753" s="61" t="s">
        <v>1019</v>
      </c>
      <c r="F753" s="62">
        <v>279.99</v>
      </c>
      <c r="G753" s="60" t="s">
        <v>6114</v>
      </c>
      <c r="H753" s="60" t="s">
        <v>53</v>
      </c>
      <c r="I753" s="60" t="s">
        <v>4809</v>
      </c>
      <c r="J753" s="60" t="s">
        <v>4793</v>
      </c>
      <c r="K753" s="60" t="s">
        <v>4794</v>
      </c>
      <c r="L753" s="60" t="s">
        <v>4810</v>
      </c>
      <c r="M753" s="60" t="s">
        <v>4811</v>
      </c>
      <c r="N753" s="60" t="s">
        <v>4812</v>
      </c>
      <c r="O753" s="60" t="s">
        <v>4813</v>
      </c>
      <c r="P753" s="60">
        <v>28</v>
      </c>
      <c r="Q753" s="63">
        <v>209</v>
      </c>
      <c r="R753" s="60" t="s">
        <v>6115</v>
      </c>
      <c r="S753" s="60" t="s">
        <v>4815</v>
      </c>
      <c r="T753" t="s">
        <v>2080</v>
      </c>
      <c r="U753">
        <v>30</v>
      </c>
      <c r="V753" s="49">
        <v>313.99</v>
      </c>
      <c r="W753" t="s">
        <v>2361</v>
      </c>
      <c r="X753">
        <v>4</v>
      </c>
      <c r="Y753">
        <v>128</v>
      </c>
      <c r="Z753">
        <v>6.6</v>
      </c>
      <c r="AA753" t="s">
        <v>3431</v>
      </c>
      <c r="AB753" s="30" t="s">
        <v>6116</v>
      </c>
      <c r="AC753" s="30" t="s">
        <v>6117</v>
      </c>
      <c r="AD753" s="30" t="s">
        <v>6118</v>
      </c>
      <c r="AE753" s="30" t="s">
        <v>2105</v>
      </c>
      <c r="AF753" s="55" t="s">
        <v>2023</v>
      </c>
      <c r="AG753" s="30" t="s">
        <v>3435</v>
      </c>
      <c r="AH753" s="31">
        <v>316.99</v>
      </c>
      <c r="AI753" s="30" t="s">
        <v>2087</v>
      </c>
      <c r="AJ753" s="30" t="s">
        <v>2076</v>
      </c>
      <c r="AK753" s="30" t="s">
        <v>2076</v>
      </c>
      <c r="AL753" s="30" t="s">
        <v>2076</v>
      </c>
      <c r="AM753" s="30" t="s">
        <v>2076</v>
      </c>
      <c r="AN753" s="30" t="s">
        <v>4819</v>
      </c>
      <c r="AO753" s="30">
        <v>90</v>
      </c>
      <c r="AP753" s="30" t="s">
        <v>4820</v>
      </c>
      <c r="AQ753" s="30" t="s">
        <v>4821</v>
      </c>
      <c r="AR753" s="30" t="s">
        <v>4822</v>
      </c>
      <c r="AS753" s="30" t="s">
        <v>2076</v>
      </c>
      <c r="AT753" s="30" t="s">
        <v>2076</v>
      </c>
      <c r="AU753" s="30">
        <f>COUNTIF(Offers!$B$14:$B$2024,A753)</f>
        <v>2</v>
      </c>
      <c r="AV753" s="31">
        <f>_xlfn.MINIFS(Offers!$Q$14:$Q$2024,Offers!$B$14:$B$2024,A753)</f>
        <v>234.99</v>
      </c>
      <c r="AW753" s="30">
        <f>COUNTIFS(Offers!$B$14:$B$2024,A753,Offers!$L$14:$L$2024,"&lt;&gt;New")</f>
        <v>1</v>
      </c>
    </row>
    <row r="754" spans="1:49" ht="15.75" customHeight="1" x14ac:dyDescent="0.35">
      <c r="A754" s="60" t="s">
        <v>6119</v>
      </c>
      <c r="B754" s="60" t="s">
        <v>1016</v>
      </c>
      <c r="C754" s="60" t="s">
        <v>8</v>
      </c>
      <c r="D754" s="60" t="s">
        <v>4790</v>
      </c>
      <c r="E754" s="61" t="s">
        <v>1020</v>
      </c>
      <c r="F754" s="62">
        <v>291.99</v>
      </c>
      <c r="G754" s="60" t="s">
        <v>6120</v>
      </c>
      <c r="H754" s="60" t="s">
        <v>53</v>
      </c>
      <c r="I754" s="60" t="s">
        <v>4792</v>
      </c>
      <c r="J754" s="60" t="s">
        <v>4826</v>
      </c>
      <c r="K754" s="60" t="s">
        <v>4827</v>
      </c>
      <c r="L754" s="60" t="s">
        <v>4828</v>
      </c>
      <c r="M754" s="60" t="s">
        <v>4829</v>
      </c>
      <c r="N754" s="60" t="s">
        <v>4797</v>
      </c>
      <c r="O754" s="60" t="s">
        <v>4830</v>
      </c>
      <c r="P754" s="60">
        <v>153</v>
      </c>
      <c r="Q754" s="63">
        <v>400</v>
      </c>
      <c r="R754" s="60" t="s">
        <v>6121</v>
      </c>
      <c r="S754" s="60" t="s">
        <v>4832</v>
      </c>
      <c r="T754" t="s">
        <v>2080</v>
      </c>
      <c r="U754">
        <v>30</v>
      </c>
      <c r="V754" s="49">
        <v>320.99</v>
      </c>
      <c r="W754" t="s">
        <v>2280</v>
      </c>
      <c r="X754">
        <v>4</v>
      </c>
      <c r="Y754">
        <v>64</v>
      </c>
      <c r="Z754">
        <v>10.3</v>
      </c>
      <c r="AA754" t="s">
        <v>3431</v>
      </c>
      <c r="AB754" s="30" t="s">
        <v>6122</v>
      </c>
      <c r="AC754" s="30" t="s">
        <v>6123</v>
      </c>
      <c r="AD754" s="30" t="s">
        <v>5383</v>
      </c>
      <c r="AE754" s="30" t="s">
        <v>2085</v>
      </c>
      <c r="AF754" s="55" t="s">
        <v>2023</v>
      </c>
      <c r="AG754" s="30" t="s">
        <v>2086</v>
      </c>
      <c r="AH754" s="31">
        <v>339.99</v>
      </c>
      <c r="AI754" s="30" t="s">
        <v>2087</v>
      </c>
      <c r="AJ754" s="30" t="s">
        <v>2076</v>
      </c>
      <c r="AK754" s="30" t="s">
        <v>2076</v>
      </c>
      <c r="AL754" s="30" t="s">
        <v>2076</v>
      </c>
      <c r="AM754" s="30" t="s">
        <v>2076</v>
      </c>
      <c r="AN754" s="30" t="s">
        <v>2092</v>
      </c>
      <c r="AO754" s="30" t="s">
        <v>2076</v>
      </c>
      <c r="AP754" s="30" t="s">
        <v>2088</v>
      </c>
      <c r="AQ754" s="30" t="s">
        <v>4835</v>
      </c>
      <c r="AR754" s="30" t="s">
        <v>4805</v>
      </c>
      <c r="AS754" s="30" t="s">
        <v>2076</v>
      </c>
      <c r="AT754" s="30" t="s">
        <v>2076</v>
      </c>
      <c r="AU754" s="30">
        <f>COUNTIF(Offers!$B$14:$B$2024,A754)</f>
        <v>3</v>
      </c>
      <c r="AV754" s="31">
        <f>_xlfn.MINIFS(Offers!$Q$14:$Q$2024,Offers!$B$14:$B$2024,A754)</f>
        <v>228.99</v>
      </c>
      <c r="AW754" s="30">
        <f>COUNTIFS(Offers!$B$14:$B$2024,A754,Offers!$L$14:$L$2024,"&lt;&gt;New")</f>
        <v>2</v>
      </c>
    </row>
    <row r="755" spans="1:49" ht="15.75" customHeight="1" x14ac:dyDescent="0.35">
      <c r="A755" s="60" t="s">
        <v>6124</v>
      </c>
      <c r="B755" s="60" t="s">
        <v>1016</v>
      </c>
      <c r="C755" s="60" t="s">
        <v>8</v>
      </c>
      <c r="D755" s="60" t="s">
        <v>4807</v>
      </c>
      <c r="E755" s="61" t="s">
        <v>1021</v>
      </c>
      <c r="F755" s="62">
        <v>472.99</v>
      </c>
      <c r="G755" s="60" t="s">
        <v>6125</v>
      </c>
      <c r="H755" s="60" t="s">
        <v>1345</v>
      </c>
      <c r="I755" s="60" t="s">
        <v>4960</v>
      </c>
      <c r="J755" s="60" t="s">
        <v>5072</v>
      </c>
      <c r="K755" s="60" t="s">
        <v>5073</v>
      </c>
      <c r="L755" s="60" t="s">
        <v>4961</v>
      </c>
      <c r="M755" s="60" t="s">
        <v>4811</v>
      </c>
      <c r="N755" s="60" t="s">
        <v>4812</v>
      </c>
      <c r="O755" s="60" t="s">
        <v>4798</v>
      </c>
      <c r="P755" s="60">
        <v>30</v>
      </c>
      <c r="Q755" s="63">
        <v>292</v>
      </c>
      <c r="R755" s="60" t="s">
        <v>6126</v>
      </c>
      <c r="S755" s="60" t="s">
        <v>4963</v>
      </c>
      <c r="T755" t="s">
        <v>2080</v>
      </c>
      <c r="U755">
        <v>30</v>
      </c>
      <c r="V755" s="49">
        <v>524.99</v>
      </c>
      <c r="W755" t="s">
        <v>2241</v>
      </c>
      <c r="X755">
        <v>8</v>
      </c>
      <c r="Y755">
        <v>256</v>
      </c>
      <c r="Z755">
        <v>6.5</v>
      </c>
      <c r="AA755" t="s">
        <v>3431</v>
      </c>
      <c r="AB755" s="30" t="s">
        <v>6127</v>
      </c>
      <c r="AC755" s="30" t="s">
        <v>5839</v>
      </c>
      <c r="AD755" s="30" t="s">
        <v>3841</v>
      </c>
      <c r="AE755" s="30" t="s">
        <v>2085</v>
      </c>
      <c r="AF755" s="52" t="s">
        <v>2024</v>
      </c>
      <c r="AG755" s="30" t="s">
        <v>3435</v>
      </c>
      <c r="AH755" s="31">
        <v>524.99</v>
      </c>
      <c r="AI755" s="30" t="s">
        <v>2087</v>
      </c>
      <c r="AJ755" s="30" t="s">
        <v>2076</v>
      </c>
      <c r="AK755" s="30" t="s">
        <v>2076</v>
      </c>
      <c r="AL755" s="30" t="s">
        <v>2076</v>
      </c>
      <c r="AM755" s="30" t="s">
        <v>2076</v>
      </c>
      <c r="AN755" s="30" t="s">
        <v>4966</v>
      </c>
      <c r="AO755" s="30">
        <v>120</v>
      </c>
      <c r="AP755" s="30" t="s">
        <v>5068</v>
      </c>
      <c r="AQ755" s="30" t="s">
        <v>5069</v>
      </c>
      <c r="AR755" s="30" t="s">
        <v>4822</v>
      </c>
      <c r="AS755" s="30" t="s">
        <v>2076</v>
      </c>
      <c r="AT755" s="30" t="s">
        <v>2076</v>
      </c>
      <c r="AU755" s="30">
        <f>COUNTIF(Offers!$B$14:$B$2024,A755)</f>
        <v>1</v>
      </c>
      <c r="AV755" s="31">
        <f>_xlfn.MINIFS(Offers!$Q$14:$Q$2024,Offers!$B$14:$B$2024,A755)</f>
        <v>472.99</v>
      </c>
      <c r="AW755" s="30">
        <f>COUNTIFS(Offers!$B$14:$B$2024,A755,Offers!$L$14:$L$2024,"&lt;&gt;New")</f>
        <v>0</v>
      </c>
    </row>
    <row r="756" spans="1:49" ht="15.75" customHeight="1" x14ac:dyDescent="0.35">
      <c r="A756" s="60" t="s">
        <v>6128</v>
      </c>
      <c r="B756" s="60" t="s">
        <v>1016</v>
      </c>
      <c r="C756" s="60" t="s">
        <v>8</v>
      </c>
      <c r="D756" s="60" t="s">
        <v>4807</v>
      </c>
      <c r="E756" s="61" t="s">
        <v>1022</v>
      </c>
      <c r="F756" s="62">
        <v>513.99</v>
      </c>
      <c r="G756" s="60" t="s">
        <v>6129</v>
      </c>
      <c r="H756" s="60" t="s">
        <v>53</v>
      </c>
      <c r="I756" s="60" t="s">
        <v>4850</v>
      </c>
      <c r="J756" s="60" t="s">
        <v>4838</v>
      </c>
      <c r="K756" s="60" t="s">
        <v>4839</v>
      </c>
      <c r="L756" s="60" t="s">
        <v>4853</v>
      </c>
      <c r="M756" s="60" t="s">
        <v>4854</v>
      </c>
      <c r="N756" s="60" t="s">
        <v>4855</v>
      </c>
      <c r="O756" s="60" t="s">
        <v>4798</v>
      </c>
      <c r="P756" s="60">
        <v>19</v>
      </c>
      <c r="Q756" s="63">
        <v>169</v>
      </c>
      <c r="R756" s="60" t="s">
        <v>6130</v>
      </c>
      <c r="S756" s="60" t="s">
        <v>4857</v>
      </c>
      <c r="T756" t="s">
        <v>2080</v>
      </c>
      <c r="U756">
        <v>30</v>
      </c>
      <c r="V756" s="49">
        <v>545.99</v>
      </c>
      <c r="W756" t="s">
        <v>2918</v>
      </c>
      <c r="X756">
        <v>8</v>
      </c>
      <c r="Y756">
        <v>256</v>
      </c>
      <c r="Z756">
        <v>5.9</v>
      </c>
      <c r="AA756" t="s">
        <v>3431</v>
      </c>
      <c r="AB756" s="30" t="s">
        <v>6131</v>
      </c>
      <c r="AC756" s="30" t="s">
        <v>6132</v>
      </c>
      <c r="AD756" s="30" t="s">
        <v>4405</v>
      </c>
      <c r="AE756" s="30" t="s">
        <v>2085</v>
      </c>
      <c r="AF756" s="52" t="s">
        <v>2024</v>
      </c>
      <c r="AG756" s="30" t="s">
        <v>3435</v>
      </c>
      <c r="AH756" s="31">
        <v>573.99</v>
      </c>
      <c r="AI756" s="30" t="s">
        <v>2087</v>
      </c>
      <c r="AJ756" s="30" t="s">
        <v>2076</v>
      </c>
      <c r="AK756" s="30" t="s">
        <v>2076</v>
      </c>
      <c r="AL756" s="30" t="s">
        <v>2076</v>
      </c>
      <c r="AM756" s="30" t="s">
        <v>2076</v>
      </c>
      <c r="AN756" s="30" t="s">
        <v>4860</v>
      </c>
      <c r="AO756" s="30">
        <v>120</v>
      </c>
      <c r="AP756" s="30" t="s">
        <v>5068</v>
      </c>
      <c r="AQ756" s="30" t="s">
        <v>5069</v>
      </c>
      <c r="AR756" s="30" t="s">
        <v>4822</v>
      </c>
      <c r="AS756" s="30" t="s">
        <v>2076</v>
      </c>
      <c r="AT756" s="30" t="s">
        <v>2076</v>
      </c>
      <c r="AU756" s="30">
        <f>COUNTIF(Offers!$B$14:$B$2024,A756)</f>
        <v>3</v>
      </c>
      <c r="AV756" s="31">
        <f>_xlfn.MINIFS(Offers!$Q$14:$Q$2024,Offers!$B$14:$B$2024,A756)</f>
        <v>384.99</v>
      </c>
      <c r="AW756" s="30">
        <f>COUNTIFS(Offers!$B$14:$B$2024,A756,Offers!$L$14:$L$2024,"&lt;&gt;New")</f>
        <v>2</v>
      </c>
    </row>
    <row r="757" spans="1:49" ht="15.75" customHeight="1" x14ac:dyDescent="0.35">
      <c r="A757" s="60" t="s">
        <v>6133</v>
      </c>
      <c r="B757" s="60" t="s">
        <v>1016</v>
      </c>
      <c r="C757" s="60" t="s">
        <v>8</v>
      </c>
      <c r="D757" s="60" t="s">
        <v>4790</v>
      </c>
      <c r="E757" s="61" t="s">
        <v>1023</v>
      </c>
      <c r="F757" s="62">
        <v>882.99</v>
      </c>
      <c r="G757" s="60" t="s">
        <v>6134</v>
      </c>
      <c r="H757" s="60" t="s">
        <v>53</v>
      </c>
      <c r="I757" s="60" t="s">
        <v>4865</v>
      </c>
      <c r="J757" s="60" t="s">
        <v>4878</v>
      </c>
      <c r="K757" s="60" t="s">
        <v>4879</v>
      </c>
      <c r="L757" s="60" t="s">
        <v>3490</v>
      </c>
      <c r="M757" s="60" t="s">
        <v>4866</v>
      </c>
      <c r="N757" s="60" t="s">
        <v>5019</v>
      </c>
      <c r="O757" s="60" t="s">
        <v>4798</v>
      </c>
      <c r="P757" s="60">
        <v>13</v>
      </c>
      <c r="Q757" s="63">
        <v>553</v>
      </c>
      <c r="R757" s="60" t="s">
        <v>6135</v>
      </c>
      <c r="S757" s="60" t="s">
        <v>4975</v>
      </c>
      <c r="T757" t="s">
        <v>2080</v>
      </c>
      <c r="U757">
        <v>30</v>
      </c>
      <c r="V757" s="49">
        <v>992.99</v>
      </c>
      <c r="W757" t="s">
        <v>2176</v>
      </c>
      <c r="X757">
        <v>8</v>
      </c>
      <c r="Y757">
        <v>256</v>
      </c>
      <c r="Z757">
        <v>11</v>
      </c>
      <c r="AA757" t="s">
        <v>3431</v>
      </c>
      <c r="AB757" s="30" t="s">
        <v>6136</v>
      </c>
      <c r="AC757" s="30" t="s">
        <v>6137</v>
      </c>
      <c r="AD757" s="30" t="s">
        <v>4053</v>
      </c>
      <c r="AE757" s="30" t="s">
        <v>2085</v>
      </c>
      <c r="AF757" s="51" t="s">
        <v>2025</v>
      </c>
      <c r="AG757" s="30" t="s">
        <v>3435</v>
      </c>
      <c r="AH757" s="31">
        <v>992.99</v>
      </c>
      <c r="AI757" s="30" t="s">
        <v>2087</v>
      </c>
      <c r="AJ757" s="30" t="s">
        <v>2076</v>
      </c>
      <c r="AK757" s="30" t="s">
        <v>2076</v>
      </c>
      <c r="AL757" s="30" t="s">
        <v>2076</v>
      </c>
      <c r="AM757" s="30" t="s">
        <v>2076</v>
      </c>
      <c r="AN757" s="30" t="s">
        <v>2092</v>
      </c>
      <c r="AO757" s="30">
        <v>120</v>
      </c>
      <c r="AP757" s="30" t="s">
        <v>4873</v>
      </c>
      <c r="AQ757" s="30" t="s">
        <v>4874</v>
      </c>
      <c r="AR757" s="30" t="s">
        <v>4822</v>
      </c>
      <c r="AS757" s="30" t="s">
        <v>2076</v>
      </c>
      <c r="AT757" s="30" t="s">
        <v>2076</v>
      </c>
      <c r="AU757" s="30">
        <f>COUNTIF(Offers!$B$14:$B$2024,A757)</f>
        <v>1</v>
      </c>
      <c r="AV757" s="31">
        <f>_xlfn.MINIFS(Offers!$Q$14:$Q$2024,Offers!$B$14:$B$2024,A757)</f>
        <v>882.99</v>
      </c>
      <c r="AW757" s="30">
        <f>COUNTIFS(Offers!$B$14:$B$2024,A757,Offers!$L$14:$L$2024,"&lt;&gt;New")</f>
        <v>0</v>
      </c>
    </row>
    <row r="758" spans="1:49" ht="15.75" customHeight="1" x14ac:dyDescent="0.35">
      <c r="A758" s="60" t="s">
        <v>6138</v>
      </c>
      <c r="B758" s="60" t="s">
        <v>1016</v>
      </c>
      <c r="C758" s="60" t="s">
        <v>8</v>
      </c>
      <c r="D758" s="60" t="s">
        <v>4807</v>
      </c>
      <c r="E758" s="61" t="s">
        <v>1024</v>
      </c>
      <c r="F758" s="62">
        <v>916.99</v>
      </c>
      <c r="G758" s="60" t="s">
        <v>6139</v>
      </c>
      <c r="H758" s="60" t="s">
        <v>53</v>
      </c>
      <c r="I758" s="60" t="s">
        <v>4889</v>
      </c>
      <c r="J758" s="60" t="s">
        <v>4878</v>
      </c>
      <c r="K758" s="60" t="s">
        <v>4879</v>
      </c>
      <c r="L758" s="60" t="s">
        <v>4892</v>
      </c>
      <c r="M758" s="60" t="s">
        <v>4893</v>
      </c>
      <c r="N758" s="60" t="s">
        <v>4880</v>
      </c>
      <c r="O758" s="60" t="s">
        <v>4798</v>
      </c>
      <c r="P758" s="60">
        <v>21</v>
      </c>
      <c r="Q758" s="63">
        <v>186</v>
      </c>
      <c r="R758" s="60" t="s">
        <v>6140</v>
      </c>
      <c r="S758" s="60" t="s">
        <v>4895</v>
      </c>
      <c r="T758" t="s">
        <v>2080</v>
      </c>
      <c r="U758">
        <v>30</v>
      </c>
      <c r="V758" s="49">
        <v>1006.99</v>
      </c>
      <c r="W758" t="s">
        <v>2200</v>
      </c>
      <c r="X758">
        <v>8</v>
      </c>
      <c r="Y758">
        <v>256</v>
      </c>
      <c r="Z758">
        <v>6.7</v>
      </c>
      <c r="AA758" t="s">
        <v>3431</v>
      </c>
      <c r="AB758" s="30" t="s">
        <v>6141</v>
      </c>
      <c r="AC758" s="30" t="s">
        <v>6142</v>
      </c>
      <c r="AD758" s="30" t="s">
        <v>3898</v>
      </c>
      <c r="AE758" s="30" t="s">
        <v>2085</v>
      </c>
      <c r="AF758" s="51" t="s">
        <v>2025</v>
      </c>
      <c r="AG758" s="30" t="s">
        <v>3435</v>
      </c>
      <c r="AH758" s="31">
        <v>1058.99</v>
      </c>
      <c r="AI758" s="30" t="s">
        <v>2087</v>
      </c>
      <c r="AJ758" s="30" t="s">
        <v>2076</v>
      </c>
      <c r="AK758" s="30" t="s">
        <v>2076</v>
      </c>
      <c r="AL758" s="30" t="s">
        <v>2076</v>
      </c>
      <c r="AM758" s="30" t="s">
        <v>2076</v>
      </c>
      <c r="AN758" s="30" t="s">
        <v>4898</v>
      </c>
      <c r="AO758" s="30">
        <v>60</v>
      </c>
      <c r="AP758" s="30" t="s">
        <v>4861</v>
      </c>
      <c r="AQ758" s="30" t="s">
        <v>4862</v>
      </c>
      <c r="AR758" s="30" t="s">
        <v>4822</v>
      </c>
      <c r="AS758" s="30" t="s">
        <v>2076</v>
      </c>
      <c r="AT758" s="30" t="s">
        <v>2076</v>
      </c>
      <c r="AU758" s="30">
        <f>COUNTIF(Offers!$B$14:$B$2024,A758)</f>
        <v>2</v>
      </c>
      <c r="AV758" s="31">
        <f>_xlfn.MINIFS(Offers!$Q$14:$Q$2024,Offers!$B$14:$B$2024,A758)</f>
        <v>745.99</v>
      </c>
      <c r="AW758" s="30">
        <f>COUNTIFS(Offers!$B$14:$B$2024,A758,Offers!$L$14:$L$2024,"&lt;&gt;New")</f>
        <v>1</v>
      </c>
    </row>
    <row r="759" spans="1:49" ht="15.75" customHeight="1" x14ac:dyDescent="0.35">
      <c r="A759" s="60" t="s">
        <v>6143</v>
      </c>
      <c r="B759" s="60" t="s">
        <v>1016</v>
      </c>
      <c r="C759" s="60" t="s">
        <v>8</v>
      </c>
      <c r="D759" s="60" t="s">
        <v>4790</v>
      </c>
      <c r="E759" s="61" t="s">
        <v>1025</v>
      </c>
      <c r="F759" s="62">
        <v>1007.99</v>
      </c>
      <c r="G759" s="60" t="s">
        <v>6144</v>
      </c>
      <c r="H759" s="60" t="s">
        <v>53</v>
      </c>
      <c r="I759" s="60" t="s">
        <v>4825</v>
      </c>
      <c r="J759" s="60" t="s">
        <v>4890</v>
      </c>
      <c r="K759" s="60" t="s">
        <v>4891</v>
      </c>
      <c r="L759" s="60" t="s">
        <v>5038</v>
      </c>
      <c r="M759" s="60" t="s">
        <v>3532</v>
      </c>
      <c r="N759" s="60" t="s">
        <v>4918</v>
      </c>
      <c r="O759" s="60" t="s">
        <v>4798</v>
      </c>
      <c r="P759" s="60">
        <v>8</v>
      </c>
      <c r="Q759" s="63">
        <v>612</v>
      </c>
      <c r="R759" s="60" t="s">
        <v>6145</v>
      </c>
      <c r="S759" s="60" t="s">
        <v>4843</v>
      </c>
      <c r="T759" t="s">
        <v>2080</v>
      </c>
      <c r="U759">
        <v>30</v>
      </c>
      <c r="V759" s="49">
        <v>1057.99</v>
      </c>
      <c r="W759" t="s">
        <v>2450</v>
      </c>
      <c r="X759">
        <v>12</v>
      </c>
      <c r="Y759">
        <v>256</v>
      </c>
      <c r="Z759">
        <v>12.4</v>
      </c>
      <c r="AA759" t="s">
        <v>3431</v>
      </c>
      <c r="AB759" s="30" t="s">
        <v>6146</v>
      </c>
      <c r="AC759" s="30" t="s">
        <v>6147</v>
      </c>
      <c r="AD759" s="30" t="s">
        <v>5157</v>
      </c>
      <c r="AE759" s="30" t="s">
        <v>2085</v>
      </c>
      <c r="AF759" s="53" t="s">
        <v>2026</v>
      </c>
      <c r="AG759" s="30" t="s">
        <v>3435</v>
      </c>
      <c r="AH759" s="31">
        <v>1110.99</v>
      </c>
      <c r="AI759" s="30" t="s">
        <v>2087</v>
      </c>
      <c r="AJ759" s="30" t="s">
        <v>2076</v>
      </c>
      <c r="AK759" s="30" t="s">
        <v>2076</v>
      </c>
      <c r="AL759" s="30" t="s">
        <v>2076</v>
      </c>
      <c r="AM759" s="30" t="s">
        <v>2076</v>
      </c>
      <c r="AN759" s="30" t="s">
        <v>2092</v>
      </c>
      <c r="AO759" s="30">
        <v>120</v>
      </c>
      <c r="AP759" s="30" t="s">
        <v>4979</v>
      </c>
      <c r="AQ759" s="30" t="s">
        <v>4862</v>
      </c>
      <c r="AR759" s="30" t="s">
        <v>4805</v>
      </c>
      <c r="AS759" s="30" t="s">
        <v>2076</v>
      </c>
      <c r="AT759" s="30" t="s">
        <v>2076</v>
      </c>
      <c r="AU759" s="30">
        <f>COUNTIF(Offers!$B$14:$B$2024,A759)</f>
        <v>2</v>
      </c>
      <c r="AV759" s="31">
        <f>_xlfn.MINIFS(Offers!$Q$14:$Q$2024,Offers!$B$14:$B$2024,A759)</f>
        <v>858.99</v>
      </c>
      <c r="AW759" s="30">
        <f>COUNTIFS(Offers!$B$14:$B$2024,A759,Offers!$L$14:$L$2024,"&lt;&gt;New")</f>
        <v>1</v>
      </c>
    </row>
    <row r="760" spans="1:49" ht="15.75" customHeight="1" x14ac:dyDescent="0.35">
      <c r="A760" s="60" t="s">
        <v>6148</v>
      </c>
      <c r="B760" s="60" t="s">
        <v>1016</v>
      </c>
      <c r="C760" s="60" t="s">
        <v>8</v>
      </c>
      <c r="D760" s="60" t="s">
        <v>4807</v>
      </c>
      <c r="E760" s="61" t="s">
        <v>1026</v>
      </c>
      <c r="F760" s="62">
        <v>1146.99</v>
      </c>
      <c r="G760" s="60" t="s">
        <v>6149</v>
      </c>
      <c r="H760" s="60" t="s">
        <v>53</v>
      </c>
      <c r="I760" s="60" t="s">
        <v>4877</v>
      </c>
      <c r="J760" s="60" t="s">
        <v>4890</v>
      </c>
      <c r="K760" s="60" t="s">
        <v>4891</v>
      </c>
      <c r="L760" s="60" t="s">
        <v>4904</v>
      </c>
      <c r="M760" s="60" t="s">
        <v>4905</v>
      </c>
      <c r="N760" s="60" t="s">
        <v>4880</v>
      </c>
      <c r="O760" s="60" t="s">
        <v>4798</v>
      </c>
      <c r="P760" s="60">
        <v>23</v>
      </c>
      <c r="Q760" s="63">
        <v>180</v>
      </c>
      <c r="R760" s="60" t="s">
        <v>6150</v>
      </c>
      <c r="S760" s="60" t="s">
        <v>4882</v>
      </c>
      <c r="T760" t="s">
        <v>2080</v>
      </c>
      <c r="U760">
        <v>30</v>
      </c>
      <c r="V760" s="49">
        <v>1227.99</v>
      </c>
      <c r="W760" t="s">
        <v>2246</v>
      </c>
      <c r="X760">
        <v>16</v>
      </c>
      <c r="Y760">
        <v>512</v>
      </c>
      <c r="Z760">
        <v>6.6</v>
      </c>
      <c r="AA760" t="s">
        <v>3431</v>
      </c>
      <c r="AB760" s="30" t="s">
        <v>6151</v>
      </c>
      <c r="AC760" s="30" t="s">
        <v>6152</v>
      </c>
      <c r="AD760" s="30" t="s">
        <v>3910</v>
      </c>
      <c r="AE760" s="30" t="s">
        <v>2085</v>
      </c>
      <c r="AF760" s="54" t="s">
        <v>2027</v>
      </c>
      <c r="AG760" s="30" t="s">
        <v>3435</v>
      </c>
      <c r="AH760" s="31">
        <v>1232.99</v>
      </c>
      <c r="AI760" s="30" t="s">
        <v>2087</v>
      </c>
      <c r="AJ760" s="30" t="s">
        <v>2076</v>
      </c>
      <c r="AK760" s="30" t="s">
        <v>2076</v>
      </c>
      <c r="AL760" s="30" t="s">
        <v>2076</v>
      </c>
      <c r="AM760" s="30" t="s">
        <v>2076</v>
      </c>
      <c r="AN760" s="30" t="s">
        <v>4860</v>
      </c>
      <c r="AO760" s="30">
        <v>120</v>
      </c>
      <c r="AP760" s="30" t="s">
        <v>4911</v>
      </c>
      <c r="AQ760" s="30" t="s">
        <v>4912</v>
      </c>
      <c r="AR760" s="30" t="s">
        <v>4913</v>
      </c>
      <c r="AS760" s="30" t="s">
        <v>2076</v>
      </c>
      <c r="AT760" s="30" t="s">
        <v>2076</v>
      </c>
      <c r="AU760" s="30">
        <f>COUNTIF(Offers!$B$14:$B$2024,A760)</f>
        <v>1</v>
      </c>
      <c r="AV760" s="31">
        <f>_xlfn.MINIFS(Offers!$Q$14:$Q$2024,Offers!$B$14:$B$2024,A760)</f>
        <v>1146.99</v>
      </c>
      <c r="AW760" s="30">
        <f>COUNTIFS(Offers!$B$14:$B$2024,A760,Offers!$L$14:$L$2024,"&lt;&gt;New")</f>
        <v>0</v>
      </c>
    </row>
    <row r="761" spans="1:49" ht="15.75" customHeight="1" x14ac:dyDescent="0.35">
      <c r="A761" s="60" t="s">
        <v>6153</v>
      </c>
      <c r="B761" s="60" t="s">
        <v>1016</v>
      </c>
      <c r="C761" s="60" t="s">
        <v>8</v>
      </c>
      <c r="D761" s="60" t="s">
        <v>4790</v>
      </c>
      <c r="E761" s="61" t="s">
        <v>1027</v>
      </c>
      <c r="F761" s="62">
        <v>1231.99</v>
      </c>
      <c r="G761" s="60" t="s">
        <v>6154</v>
      </c>
      <c r="H761" s="60" t="s">
        <v>53</v>
      </c>
      <c r="I761" s="60" t="s">
        <v>5017</v>
      </c>
      <c r="J761" s="60" t="s">
        <v>4890</v>
      </c>
      <c r="K761" s="60" t="s">
        <v>4891</v>
      </c>
      <c r="L761" s="60" t="s">
        <v>3490</v>
      </c>
      <c r="M761" s="60" t="s">
        <v>5153</v>
      </c>
      <c r="N761" s="60" t="s">
        <v>4918</v>
      </c>
      <c r="O761" s="60" t="s">
        <v>4798</v>
      </c>
      <c r="P761" s="60">
        <v>10</v>
      </c>
      <c r="Q761" s="63">
        <v>599</v>
      </c>
      <c r="R761" s="60" t="s">
        <v>6155</v>
      </c>
      <c r="S761" s="60" t="s">
        <v>4920</v>
      </c>
      <c r="T761" t="s">
        <v>2080</v>
      </c>
      <c r="U761">
        <v>30</v>
      </c>
      <c r="V761" s="49">
        <v>1405.99</v>
      </c>
      <c r="W761" t="s">
        <v>2655</v>
      </c>
      <c r="X761">
        <v>12</v>
      </c>
      <c r="Y761">
        <v>512</v>
      </c>
      <c r="Z761">
        <v>13</v>
      </c>
      <c r="AA761" t="s">
        <v>3431</v>
      </c>
      <c r="AB761" s="30" t="s">
        <v>6156</v>
      </c>
      <c r="AC761" s="30" t="s">
        <v>6157</v>
      </c>
      <c r="AD761" s="30" t="s">
        <v>4884</v>
      </c>
      <c r="AE761" s="30" t="s">
        <v>2085</v>
      </c>
      <c r="AF761" s="53" t="s">
        <v>2026</v>
      </c>
      <c r="AG761" s="30" t="s">
        <v>3435</v>
      </c>
      <c r="AH761" s="31">
        <v>1405.99</v>
      </c>
      <c r="AI761" s="30" t="s">
        <v>2087</v>
      </c>
      <c r="AJ761" s="30" t="s">
        <v>2076</v>
      </c>
      <c r="AK761" s="30" t="s">
        <v>2076</v>
      </c>
      <c r="AL761" s="30" t="s">
        <v>2076</v>
      </c>
      <c r="AM761" s="30" t="s">
        <v>2076</v>
      </c>
      <c r="AN761" s="30" t="s">
        <v>2092</v>
      </c>
      <c r="AO761" s="30">
        <v>120</v>
      </c>
      <c r="AP761" s="30" t="s">
        <v>4979</v>
      </c>
      <c r="AQ761" s="30" t="s">
        <v>4862</v>
      </c>
      <c r="AR761" s="30" t="s">
        <v>4805</v>
      </c>
      <c r="AS761" s="30" t="s">
        <v>2076</v>
      </c>
      <c r="AT761" s="30" t="s">
        <v>2076</v>
      </c>
      <c r="AU761" s="30">
        <f>COUNTIF(Offers!$B$14:$B$2024,A761)</f>
        <v>1</v>
      </c>
      <c r="AV761" s="31">
        <f>_xlfn.MINIFS(Offers!$Q$14:$Q$2024,Offers!$B$14:$B$2024,A761)</f>
        <v>1231.99</v>
      </c>
      <c r="AW761" s="30">
        <f>COUNTIFS(Offers!$B$14:$B$2024,A761,Offers!$L$14:$L$2024,"&lt;&gt;New")</f>
        <v>0</v>
      </c>
    </row>
    <row r="762" spans="1:49" ht="15.75" customHeight="1" x14ac:dyDescent="0.35">
      <c r="A762" s="60" t="s">
        <v>6158</v>
      </c>
      <c r="B762" s="60" t="s">
        <v>1016</v>
      </c>
      <c r="C762" s="60" t="s">
        <v>8</v>
      </c>
      <c r="D762" s="60" t="s">
        <v>4807</v>
      </c>
      <c r="E762" s="61" t="s">
        <v>1028</v>
      </c>
      <c r="F762" s="62">
        <v>1499.99</v>
      </c>
      <c r="G762" s="60" t="s">
        <v>6159</v>
      </c>
      <c r="H762" s="60" t="s">
        <v>1345</v>
      </c>
      <c r="I762" s="60" t="s">
        <v>4877</v>
      </c>
      <c r="J762" s="60" t="s">
        <v>4902</v>
      </c>
      <c r="K762" s="60" t="s">
        <v>4903</v>
      </c>
      <c r="L762" s="60" t="s">
        <v>4904</v>
      </c>
      <c r="M762" s="60" t="s">
        <v>4905</v>
      </c>
      <c r="N762" s="60" t="s">
        <v>4880</v>
      </c>
      <c r="O762" s="60" t="s">
        <v>4798</v>
      </c>
      <c r="P762" s="60">
        <v>30</v>
      </c>
      <c r="Q762" s="63">
        <v>234</v>
      </c>
      <c r="R762" s="60" t="s">
        <v>6160</v>
      </c>
      <c r="S762" s="60" t="s">
        <v>4907</v>
      </c>
      <c r="T762" t="s">
        <v>2080</v>
      </c>
      <c r="U762">
        <v>30</v>
      </c>
      <c r="V762" s="49">
        <v>1618.99</v>
      </c>
      <c r="W762" t="s">
        <v>2350</v>
      </c>
      <c r="X762">
        <v>16</v>
      </c>
      <c r="Y762">
        <v>512</v>
      </c>
      <c r="Z762">
        <v>6.9</v>
      </c>
      <c r="AA762" t="s">
        <v>3431</v>
      </c>
      <c r="AB762" s="30" t="s">
        <v>6161</v>
      </c>
      <c r="AC762" s="30" t="s">
        <v>6162</v>
      </c>
      <c r="AD762" s="30" t="s">
        <v>3953</v>
      </c>
      <c r="AE762" s="30" t="s">
        <v>2085</v>
      </c>
      <c r="AF762" s="54" t="s">
        <v>2027</v>
      </c>
      <c r="AG762" s="30" t="s">
        <v>3435</v>
      </c>
      <c r="AH762" s="31">
        <v>1689.99</v>
      </c>
      <c r="AI762" s="30" t="s">
        <v>2087</v>
      </c>
      <c r="AJ762" s="30" t="s">
        <v>2076</v>
      </c>
      <c r="AK762" s="30" t="s">
        <v>2076</v>
      </c>
      <c r="AL762" s="30" t="s">
        <v>2076</v>
      </c>
      <c r="AM762" s="30" t="s">
        <v>2076</v>
      </c>
      <c r="AN762" s="30" t="s">
        <v>4860</v>
      </c>
      <c r="AO762" s="30">
        <v>120</v>
      </c>
      <c r="AP762" s="30" t="s">
        <v>4911</v>
      </c>
      <c r="AQ762" s="30" t="s">
        <v>4912</v>
      </c>
      <c r="AR762" s="30" t="s">
        <v>4913</v>
      </c>
      <c r="AS762" s="30" t="s">
        <v>2076</v>
      </c>
      <c r="AT762" s="30" t="s">
        <v>2076</v>
      </c>
      <c r="AU762" s="30">
        <f>COUNTIF(Offers!$B$14:$B$2024,A762)</f>
        <v>1</v>
      </c>
      <c r="AV762" s="31">
        <f>_xlfn.MINIFS(Offers!$Q$14:$Q$2024,Offers!$B$14:$B$2024,A762)</f>
        <v>1499.99</v>
      </c>
      <c r="AW762" s="30">
        <f>COUNTIFS(Offers!$B$14:$B$2024,A762,Offers!$L$14:$L$2024,"&lt;&gt;New")</f>
        <v>0</v>
      </c>
    </row>
    <row r="763" spans="1:49" ht="15.75" customHeight="1" x14ac:dyDescent="0.35">
      <c r="A763" s="60" t="s">
        <v>6163</v>
      </c>
      <c r="B763" s="60" t="s">
        <v>1029</v>
      </c>
      <c r="C763" s="60" t="s">
        <v>8</v>
      </c>
      <c r="D763" s="60" t="s">
        <v>4807</v>
      </c>
      <c r="E763" s="61" t="s">
        <v>1031</v>
      </c>
      <c r="F763" s="62">
        <v>175.99</v>
      </c>
      <c r="G763" s="60" t="s">
        <v>6164</v>
      </c>
      <c r="H763" s="60" t="s">
        <v>53</v>
      </c>
      <c r="I763" s="60" t="s">
        <v>4809</v>
      </c>
      <c r="J763" s="60" t="s">
        <v>4938</v>
      </c>
      <c r="K763" s="60" t="s">
        <v>4939</v>
      </c>
      <c r="L763" s="60" t="s">
        <v>4810</v>
      </c>
      <c r="M763" s="60" t="s">
        <v>4940</v>
      </c>
      <c r="N763" s="60" t="s">
        <v>4812</v>
      </c>
      <c r="O763" s="60" t="s">
        <v>4813</v>
      </c>
      <c r="P763" s="60">
        <v>24</v>
      </c>
      <c r="Q763" s="63">
        <v>199</v>
      </c>
      <c r="R763" s="60" t="s">
        <v>6165</v>
      </c>
      <c r="S763" s="60" t="s">
        <v>4815</v>
      </c>
      <c r="T763" t="s">
        <v>2080</v>
      </c>
      <c r="U763">
        <v>30</v>
      </c>
      <c r="V763" s="49">
        <v>182.99</v>
      </c>
      <c r="W763" t="s">
        <v>2393</v>
      </c>
      <c r="X763">
        <v>4</v>
      </c>
      <c r="Y763">
        <v>64</v>
      </c>
      <c r="Z763">
        <v>6.7</v>
      </c>
      <c r="AA763" t="s">
        <v>3431</v>
      </c>
      <c r="AB763" s="30" t="s">
        <v>6166</v>
      </c>
      <c r="AC763" s="30" t="s">
        <v>5382</v>
      </c>
      <c r="AD763" s="30" t="s">
        <v>5383</v>
      </c>
      <c r="AE763" s="30" t="s">
        <v>2105</v>
      </c>
      <c r="AF763" s="50" t="s">
        <v>2022</v>
      </c>
      <c r="AG763" s="30" t="s">
        <v>3435</v>
      </c>
      <c r="AH763" s="31">
        <v>182.99</v>
      </c>
      <c r="AI763" s="30" t="s">
        <v>2087</v>
      </c>
      <c r="AJ763" s="30" t="s">
        <v>2076</v>
      </c>
      <c r="AK763" s="30" t="s">
        <v>2076</v>
      </c>
      <c r="AL763" s="30" t="s">
        <v>2076</v>
      </c>
      <c r="AM763" s="30" t="s">
        <v>2076</v>
      </c>
      <c r="AN763" s="30" t="s">
        <v>4819</v>
      </c>
      <c r="AO763" s="30">
        <v>90</v>
      </c>
      <c r="AP763" s="30" t="s">
        <v>4944</v>
      </c>
      <c r="AQ763" s="30" t="s">
        <v>4804</v>
      </c>
      <c r="AR763" s="30" t="s">
        <v>4945</v>
      </c>
      <c r="AS763" s="30" t="s">
        <v>2076</v>
      </c>
      <c r="AT763" s="30" t="s">
        <v>2076</v>
      </c>
      <c r="AU763" s="30">
        <f>COUNTIF(Offers!$B$14:$B$2024,A763)</f>
        <v>1</v>
      </c>
      <c r="AV763" s="31">
        <f>_xlfn.MINIFS(Offers!$Q$14:$Q$2024,Offers!$B$14:$B$2024,A763)</f>
        <v>175.99</v>
      </c>
      <c r="AW763" s="30">
        <f>COUNTIFS(Offers!$B$14:$B$2024,A763,Offers!$L$14:$L$2024,"&lt;&gt;New")</f>
        <v>0</v>
      </c>
    </row>
    <row r="764" spans="1:49" ht="15.75" customHeight="1" x14ac:dyDescent="0.35">
      <c r="A764" s="60" t="s">
        <v>6167</v>
      </c>
      <c r="B764" s="60" t="s">
        <v>1029</v>
      </c>
      <c r="C764" s="60" t="s">
        <v>8</v>
      </c>
      <c r="D764" s="60" t="s">
        <v>4790</v>
      </c>
      <c r="E764" s="61" t="s">
        <v>1032</v>
      </c>
      <c r="F764" s="62">
        <v>406.99</v>
      </c>
      <c r="G764" s="60" t="s">
        <v>6168</v>
      </c>
      <c r="H764" s="60" t="s">
        <v>53</v>
      </c>
      <c r="I764" s="60" t="s">
        <v>4825</v>
      </c>
      <c r="J764" s="60" t="s">
        <v>5072</v>
      </c>
      <c r="K764" s="60" t="s">
        <v>5073</v>
      </c>
      <c r="L764" s="60" t="s">
        <v>3490</v>
      </c>
      <c r="M764" s="60" t="s">
        <v>5018</v>
      </c>
      <c r="N764" s="60" t="s">
        <v>4797</v>
      </c>
      <c r="O764" s="60" t="s">
        <v>4798</v>
      </c>
      <c r="P764" s="60">
        <v>11</v>
      </c>
      <c r="Q764" s="63">
        <v>290</v>
      </c>
      <c r="R764" s="60" t="s">
        <v>6169</v>
      </c>
      <c r="S764" s="60" t="s">
        <v>4800</v>
      </c>
      <c r="T764" t="s">
        <v>2080</v>
      </c>
      <c r="U764">
        <v>30</v>
      </c>
      <c r="V764" s="49">
        <v>424.99</v>
      </c>
      <c r="W764" t="s">
        <v>2265</v>
      </c>
      <c r="X764">
        <v>8</v>
      </c>
      <c r="Y764">
        <v>256</v>
      </c>
      <c r="Z764">
        <v>8.3000000000000007</v>
      </c>
      <c r="AA764" t="s">
        <v>3431</v>
      </c>
      <c r="AB764" s="30" t="s">
        <v>6170</v>
      </c>
      <c r="AC764" s="30" t="s">
        <v>6171</v>
      </c>
      <c r="AD764" s="30" t="s">
        <v>3898</v>
      </c>
      <c r="AE764" s="30" t="s">
        <v>2105</v>
      </c>
      <c r="AF764" s="52" t="s">
        <v>2024</v>
      </c>
      <c r="AG764" s="30" t="s">
        <v>3435</v>
      </c>
      <c r="AH764" s="31">
        <v>429.99</v>
      </c>
      <c r="AI764" s="30" t="s">
        <v>2087</v>
      </c>
      <c r="AJ764" s="30" t="s">
        <v>2076</v>
      </c>
      <c r="AK764" s="30" t="s">
        <v>2076</v>
      </c>
      <c r="AL764" s="30" t="s">
        <v>2076</v>
      </c>
      <c r="AM764" s="30" t="s">
        <v>2076</v>
      </c>
      <c r="AN764" s="30" t="s">
        <v>2092</v>
      </c>
      <c r="AO764" s="30">
        <v>120</v>
      </c>
      <c r="AP764" s="30" t="s">
        <v>4846</v>
      </c>
      <c r="AQ764" s="30" t="s">
        <v>4847</v>
      </c>
      <c r="AR764" s="30" t="s">
        <v>4805</v>
      </c>
      <c r="AS764" s="30" t="s">
        <v>2076</v>
      </c>
      <c r="AT764" s="30" t="s">
        <v>2076</v>
      </c>
      <c r="AU764" s="30">
        <f>COUNTIF(Offers!$B$14:$B$2024,A764)</f>
        <v>1</v>
      </c>
      <c r="AV764" s="31">
        <f>_xlfn.MINIFS(Offers!$Q$14:$Q$2024,Offers!$B$14:$B$2024,A764)</f>
        <v>406.99</v>
      </c>
      <c r="AW764" s="30">
        <f>COUNTIFS(Offers!$B$14:$B$2024,A764,Offers!$L$14:$L$2024,"&lt;&gt;New")</f>
        <v>0</v>
      </c>
    </row>
    <row r="765" spans="1:49" ht="15.75" customHeight="1" x14ac:dyDescent="0.35">
      <c r="A765" s="60" t="s">
        <v>6172</v>
      </c>
      <c r="B765" s="60" t="s">
        <v>1029</v>
      </c>
      <c r="C765" s="60" t="s">
        <v>8</v>
      </c>
      <c r="D765" s="60" t="s">
        <v>4790</v>
      </c>
      <c r="E765" s="61" t="s">
        <v>1033</v>
      </c>
      <c r="F765" s="62">
        <v>432.99</v>
      </c>
      <c r="G765" s="60" t="s">
        <v>6173</v>
      </c>
      <c r="H765" s="60" t="s">
        <v>53</v>
      </c>
      <c r="I765" s="60" t="s">
        <v>4792</v>
      </c>
      <c r="J765" s="60" t="s">
        <v>4826</v>
      </c>
      <c r="K765" s="60" t="s">
        <v>4827</v>
      </c>
      <c r="L765" s="60" t="s">
        <v>4828</v>
      </c>
      <c r="M765" s="60" t="s">
        <v>4829</v>
      </c>
      <c r="N765" s="60" t="s">
        <v>4797</v>
      </c>
      <c r="O765" s="60" t="s">
        <v>4830</v>
      </c>
      <c r="P765" s="60">
        <v>133</v>
      </c>
      <c r="Q765" s="63">
        <v>395</v>
      </c>
      <c r="R765" s="60" t="s">
        <v>6174</v>
      </c>
      <c r="S765" s="60" t="s">
        <v>4832</v>
      </c>
      <c r="T765" t="s">
        <v>2100</v>
      </c>
      <c r="U765">
        <v>30</v>
      </c>
      <c r="V765" s="49">
        <v>496.99</v>
      </c>
      <c r="W765" t="s">
        <v>2208</v>
      </c>
      <c r="X765">
        <v>4</v>
      </c>
      <c r="Y765">
        <v>64</v>
      </c>
      <c r="Z765">
        <v>10.3</v>
      </c>
      <c r="AA765" t="s">
        <v>3431</v>
      </c>
      <c r="AB765" s="30" t="s">
        <v>6175</v>
      </c>
      <c r="AC765" s="30" t="s">
        <v>6176</v>
      </c>
      <c r="AD765" s="30" t="s">
        <v>5118</v>
      </c>
      <c r="AE765" s="30" t="s">
        <v>2105</v>
      </c>
      <c r="AF765" s="52" t="s">
        <v>2024</v>
      </c>
      <c r="AG765" s="30" t="s">
        <v>2086</v>
      </c>
      <c r="AH765" s="31">
        <v>496.99</v>
      </c>
      <c r="AI765" s="30" t="s">
        <v>2087</v>
      </c>
      <c r="AJ765" s="30" t="s">
        <v>2076</v>
      </c>
      <c r="AK765" s="30" t="s">
        <v>2076</v>
      </c>
      <c r="AL765" s="30" t="s">
        <v>2076</v>
      </c>
      <c r="AM765" s="30" t="s">
        <v>2076</v>
      </c>
      <c r="AN765" s="30" t="s">
        <v>2092</v>
      </c>
      <c r="AO765" s="30" t="s">
        <v>2076</v>
      </c>
      <c r="AP765" s="30" t="s">
        <v>2088</v>
      </c>
      <c r="AQ765" s="30" t="s">
        <v>4835</v>
      </c>
      <c r="AR765" s="30" t="s">
        <v>4805</v>
      </c>
      <c r="AS765" s="30" t="s">
        <v>2076</v>
      </c>
      <c r="AT765" s="30" t="s">
        <v>2076</v>
      </c>
      <c r="AU765" s="30">
        <f>COUNTIF(Offers!$B$14:$B$2024,A765)</f>
        <v>1</v>
      </c>
      <c r="AV765" s="31">
        <f>_xlfn.MINIFS(Offers!$Q$14:$Q$2024,Offers!$B$14:$B$2024,A765)</f>
        <v>432.99</v>
      </c>
      <c r="AW765" s="30">
        <f>COUNTIFS(Offers!$B$14:$B$2024,A765,Offers!$L$14:$L$2024,"&lt;&gt;New")</f>
        <v>0</v>
      </c>
    </row>
    <row r="766" spans="1:49" ht="15.75" customHeight="1" x14ac:dyDescent="0.35">
      <c r="A766" s="60" t="s">
        <v>6177</v>
      </c>
      <c r="B766" s="60" t="s">
        <v>1029</v>
      </c>
      <c r="C766" s="60" t="s">
        <v>8</v>
      </c>
      <c r="D766" s="60" t="s">
        <v>4807</v>
      </c>
      <c r="E766" s="61" t="s">
        <v>1034</v>
      </c>
      <c r="F766" s="62">
        <v>583.99</v>
      </c>
      <c r="G766" s="60" t="s">
        <v>6178</v>
      </c>
      <c r="H766" s="60" t="s">
        <v>1345</v>
      </c>
      <c r="I766" s="60" t="s">
        <v>4960</v>
      </c>
      <c r="J766" s="60" t="s">
        <v>4838</v>
      </c>
      <c r="K766" s="60" t="s">
        <v>4839</v>
      </c>
      <c r="L766" s="60" t="s">
        <v>4961</v>
      </c>
      <c r="M766" s="60" t="s">
        <v>4811</v>
      </c>
      <c r="N766" s="60" t="s">
        <v>4812</v>
      </c>
      <c r="O766" s="60" t="s">
        <v>4798</v>
      </c>
      <c r="P766" s="60">
        <v>44</v>
      </c>
      <c r="Q766" s="63">
        <v>286</v>
      </c>
      <c r="R766" s="60" t="s">
        <v>6179</v>
      </c>
      <c r="S766" s="60" t="s">
        <v>4963</v>
      </c>
      <c r="T766" t="s">
        <v>2080</v>
      </c>
      <c r="U766">
        <v>30</v>
      </c>
      <c r="V766" s="49">
        <v>613.99</v>
      </c>
      <c r="W766" t="s">
        <v>2551</v>
      </c>
      <c r="X766">
        <v>8</v>
      </c>
      <c r="Y766">
        <v>256</v>
      </c>
      <c r="Z766">
        <v>6.5</v>
      </c>
      <c r="AA766" t="s">
        <v>3431</v>
      </c>
      <c r="AB766" s="30" t="s">
        <v>6180</v>
      </c>
      <c r="AC766" s="30" t="s">
        <v>6181</v>
      </c>
      <c r="AD766" s="30" t="s">
        <v>3449</v>
      </c>
      <c r="AE766" s="30" t="s">
        <v>2105</v>
      </c>
      <c r="AF766" s="52" t="s">
        <v>2024</v>
      </c>
      <c r="AG766" s="30" t="s">
        <v>3435</v>
      </c>
      <c r="AH766" s="31">
        <v>860.99</v>
      </c>
      <c r="AI766" s="30" t="s">
        <v>2106</v>
      </c>
      <c r="AJ766" s="30" t="s">
        <v>2076</v>
      </c>
      <c r="AK766" s="30" t="s">
        <v>2076</v>
      </c>
      <c r="AL766" s="30" t="s">
        <v>2076</v>
      </c>
      <c r="AM766" s="30" t="s">
        <v>2076</v>
      </c>
      <c r="AN766" s="30" t="s">
        <v>4966</v>
      </c>
      <c r="AO766" s="30">
        <v>120</v>
      </c>
      <c r="AP766" s="30" t="s">
        <v>5068</v>
      </c>
      <c r="AQ766" s="30" t="s">
        <v>5069</v>
      </c>
      <c r="AR766" s="30" t="s">
        <v>4822</v>
      </c>
      <c r="AS766" s="30" t="s">
        <v>2076</v>
      </c>
      <c r="AT766" s="30" t="s">
        <v>2076</v>
      </c>
      <c r="AU766" s="30">
        <f>COUNTIF(Offers!$B$14:$B$2024,A766)</f>
        <v>2</v>
      </c>
      <c r="AV766" s="31">
        <f>_xlfn.MINIFS(Offers!$Q$14:$Q$2024,Offers!$B$14:$B$2024,A766)</f>
        <v>451.99</v>
      </c>
      <c r="AW766" s="30">
        <f>COUNTIFS(Offers!$B$14:$B$2024,A766,Offers!$L$14:$L$2024,"&lt;&gt;New")</f>
        <v>1</v>
      </c>
    </row>
    <row r="767" spans="1:49" ht="15.75" customHeight="1" x14ac:dyDescent="0.35">
      <c r="A767" s="60" t="s">
        <v>6182</v>
      </c>
      <c r="B767" s="60" t="s">
        <v>1029</v>
      </c>
      <c r="C767" s="60" t="s">
        <v>8</v>
      </c>
      <c r="D767" s="60" t="s">
        <v>4807</v>
      </c>
      <c r="E767" s="61" t="s">
        <v>1035</v>
      </c>
      <c r="F767" s="62">
        <v>593.99</v>
      </c>
      <c r="G767" s="60" t="s">
        <v>6183</v>
      </c>
      <c r="H767" s="60" t="s">
        <v>53</v>
      </c>
      <c r="I767" s="60" t="s">
        <v>4850</v>
      </c>
      <c r="J767" s="60" t="s">
        <v>4838</v>
      </c>
      <c r="K767" s="60" t="s">
        <v>4839</v>
      </c>
      <c r="L767" s="60" t="s">
        <v>4853</v>
      </c>
      <c r="M767" s="60" t="s">
        <v>4854</v>
      </c>
      <c r="N767" s="60" t="s">
        <v>4855</v>
      </c>
      <c r="O767" s="60" t="s">
        <v>4798</v>
      </c>
      <c r="P767" s="60">
        <v>20</v>
      </c>
      <c r="Q767" s="63">
        <v>159</v>
      </c>
      <c r="R767" s="60" t="s">
        <v>6184</v>
      </c>
      <c r="S767" s="60" t="s">
        <v>4857</v>
      </c>
      <c r="T767" t="s">
        <v>2100</v>
      </c>
      <c r="U767">
        <v>30</v>
      </c>
      <c r="V767" s="49">
        <v>672.99</v>
      </c>
      <c r="W767" t="s">
        <v>2387</v>
      </c>
      <c r="X767">
        <v>8</v>
      </c>
      <c r="Y767">
        <v>256</v>
      </c>
      <c r="Z767">
        <v>5.9</v>
      </c>
      <c r="AA767" t="s">
        <v>3431</v>
      </c>
      <c r="AB767" s="30" t="s">
        <v>6185</v>
      </c>
      <c r="AC767" s="30" t="s">
        <v>6186</v>
      </c>
      <c r="AD767" s="30" t="s">
        <v>6187</v>
      </c>
      <c r="AE767" s="30" t="s">
        <v>2085</v>
      </c>
      <c r="AF767" s="52" t="s">
        <v>2024</v>
      </c>
      <c r="AG767" s="30" t="s">
        <v>3435</v>
      </c>
      <c r="AH767" s="31">
        <v>676.99</v>
      </c>
      <c r="AI767" s="30" t="s">
        <v>2087</v>
      </c>
      <c r="AJ767" s="30" t="s">
        <v>2076</v>
      </c>
      <c r="AK767" s="30" t="s">
        <v>2076</v>
      </c>
      <c r="AL767" s="30" t="s">
        <v>2076</v>
      </c>
      <c r="AM767" s="30" t="s">
        <v>2076</v>
      </c>
      <c r="AN767" s="30" t="s">
        <v>4860</v>
      </c>
      <c r="AO767" s="30">
        <v>120</v>
      </c>
      <c r="AP767" s="30" t="s">
        <v>5068</v>
      </c>
      <c r="AQ767" s="30" t="s">
        <v>5069</v>
      </c>
      <c r="AR767" s="30" t="s">
        <v>4822</v>
      </c>
      <c r="AS767" s="30" t="s">
        <v>2076</v>
      </c>
      <c r="AT767" s="30" t="s">
        <v>2076</v>
      </c>
      <c r="AU767" s="30">
        <f>COUNTIF(Offers!$B$14:$B$2024,A767)</f>
        <v>1</v>
      </c>
      <c r="AV767" s="31">
        <f>_xlfn.MINIFS(Offers!$Q$14:$Q$2024,Offers!$B$14:$B$2024,A767)</f>
        <v>593.99</v>
      </c>
      <c r="AW767" s="30">
        <f>COUNTIFS(Offers!$B$14:$B$2024,A767,Offers!$L$14:$L$2024,"&lt;&gt;New")</f>
        <v>0</v>
      </c>
    </row>
    <row r="768" spans="1:49" ht="15.75" customHeight="1" x14ac:dyDescent="0.35">
      <c r="A768" s="60" t="s">
        <v>6188</v>
      </c>
      <c r="B768" s="60" t="s">
        <v>1029</v>
      </c>
      <c r="C768" s="60" t="s">
        <v>8</v>
      </c>
      <c r="D768" s="60" t="s">
        <v>4790</v>
      </c>
      <c r="E768" s="61" t="s">
        <v>1036</v>
      </c>
      <c r="F768" s="62">
        <v>729.99</v>
      </c>
      <c r="G768" s="60" t="s">
        <v>6189</v>
      </c>
      <c r="H768" s="60" t="s">
        <v>1345</v>
      </c>
      <c r="I768" s="60" t="s">
        <v>4865</v>
      </c>
      <c r="J768" s="60" t="s">
        <v>4851</v>
      </c>
      <c r="K768" s="60" t="s">
        <v>4852</v>
      </c>
      <c r="L768" s="60" t="s">
        <v>3490</v>
      </c>
      <c r="M768" s="60" t="s">
        <v>4866</v>
      </c>
      <c r="N768" s="60" t="s">
        <v>4867</v>
      </c>
      <c r="O768" s="60" t="s">
        <v>4798</v>
      </c>
      <c r="P768" s="60">
        <v>10</v>
      </c>
      <c r="Q768" s="63">
        <v>468</v>
      </c>
      <c r="R768" s="60" t="s">
        <v>6190</v>
      </c>
      <c r="S768" s="60" t="s">
        <v>4869</v>
      </c>
      <c r="T768" t="s">
        <v>2100</v>
      </c>
      <c r="U768">
        <v>30</v>
      </c>
      <c r="V768" s="49">
        <v>819.99</v>
      </c>
      <c r="W768" t="s">
        <v>2280</v>
      </c>
      <c r="X768">
        <v>8</v>
      </c>
      <c r="Y768">
        <v>256</v>
      </c>
      <c r="Z768">
        <v>11</v>
      </c>
      <c r="AA768" t="s">
        <v>3431</v>
      </c>
      <c r="AB768" s="30" t="s">
        <v>6191</v>
      </c>
      <c r="AC768" s="30" t="s">
        <v>6192</v>
      </c>
      <c r="AD768" s="30" t="s">
        <v>4695</v>
      </c>
      <c r="AE768" s="30" t="s">
        <v>2180</v>
      </c>
      <c r="AF768" s="51" t="s">
        <v>2025</v>
      </c>
      <c r="AG768" s="30" t="s">
        <v>3435</v>
      </c>
      <c r="AH768" s="31">
        <v>944.99</v>
      </c>
      <c r="AI768" s="30" t="s">
        <v>2106</v>
      </c>
      <c r="AJ768" s="30" t="s">
        <v>2076</v>
      </c>
      <c r="AK768" s="30" t="s">
        <v>2076</v>
      </c>
      <c r="AL768" s="30" t="s">
        <v>2076</v>
      </c>
      <c r="AM768" s="30" t="s">
        <v>2076</v>
      </c>
      <c r="AN768" s="30" t="s">
        <v>2092</v>
      </c>
      <c r="AO768" s="30">
        <v>120</v>
      </c>
      <c r="AP768" s="30" t="s">
        <v>4873</v>
      </c>
      <c r="AQ768" s="30" t="s">
        <v>4874</v>
      </c>
      <c r="AR768" s="30" t="s">
        <v>4805</v>
      </c>
      <c r="AS768" s="30" t="s">
        <v>2076</v>
      </c>
      <c r="AT768" s="30" t="s">
        <v>2076</v>
      </c>
      <c r="AU768" s="30">
        <f>COUNTIF(Offers!$B$14:$B$2024,A768)</f>
        <v>1</v>
      </c>
      <c r="AV768" s="31">
        <f>_xlfn.MINIFS(Offers!$Q$14:$Q$2024,Offers!$B$14:$B$2024,A768)</f>
        <v>729.99</v>
      </c>
      <c r="AW768" s="30">
        <f>COUNTIFS(Offers!$B$14:$B$2024,A768,Offers!$L$14:$L$2024,"&lt;&gt;New")</f>
        <v>0</v>
      </c>
    </row>
    <row r="769" spans="1:49" ht="15.75" customHeight="1" x14ac:dyDescent="0.35">
      <c r="A769" s="60" t="s">
        <v>6193</v>
      </c>
      <c r="B769" s="60" t="s">
        <v>1029</v>
      </c>
      <c r="C769" s="60" t="s">
        <v>8</v>
      </c>
      <c r="D769" s="60" t="s">
        <v>4790</v>
      </c>
      <c r="E769" s="61" t="s">
        <v>1037</v>
      </c>
      <c r="F769" s="62">
        <v>767.99</v>
      </c>
      <c r="G769" s="60" t="s">
        <v>6194</v>
      </c>
      <c r="H769" s="60" t="s">
        <v>53</v>
      </c>
      <c r="I769" s="60" t="s">
        <v>4792</v>
      </c>
      <c r="J769" s="60" t="s">
        <v>4851</v>
      </c>
      <c r="K769" s="60" t="s">
        <v>4852</v>
      </c>
      <c r="L769" s="60" t="s">
        <v>4840</v>
      </c>
      <c r="M769" s="60" t="s">
        <v>4841</v>
      </c>
      <c r="N769" s="60" t="s">
        <v>4867</v>
      </c>
      <c r="O769" s="60" t="s">
        <v>4798</v>
      </c>
      <c r="P769" s="60">
        <v>11</v>
      </c>
      <c r="Q769" s="63">
        <v>524</v>
      </c>
      <c r="R769" s="60" t="s">
        <v>6195</v>
      </c>
      <c r="S769" s="60" t="s">
        <v>4843</v>
      </c>
      <c r="T769" t="s">
        <v>2080</v>
      </c>
      <c r="U769">
        <v>30</v>
      </c>
      <c r="V769" s="49">
        <v>807.99</v>
      </c>
      <c r="W769" t="s">
        <v>2235</v>
      </c>
      <c r="X769">
        <v>12</v>
      </c>
      <c r="Y769">
        <v>256</v>
      </c>
      <c r="Z769">
        <v>12.4</v>
      </c>
      <c r="AA769" t="s">
        <v>3431</v>
      </c>
      <c r="AB769" s="30" t="s">
        <v>6170</v>
      </c>
      <c r="AC769" s="30" t="s">
        <v>6196</v>
      </c>
      <c r="AD769" s="30" t="s">
        <v>5035</v>
      </c>
      <c r="AE769" s="30" t="s">
        <v>2180</v>
      </c>
      <c r="AF769" s="51" t="s">
        <v>2025</v>
      </c>
      <c r="AG769" s="30" t="s">
        <v>3435</v>
      </c>
      <c r="AH769" s="31">
        <v>1069.99</v>
      </c>
      <c r="AI769" s="30" t="s">
        <v>2106</v>
      </c>
      <c r="AJ769" s="30" t="s">
        <v>2076</v>
      </c>
      <c r="AK769" s="30" t="s">
        <v>2076</v>
      </c>
      <c r="AL769" s="30" t="s">
        <v>2076</v>
      </c>
      <c r="AM769" s="30" t="s">
        <v>2076</v>
      </c>
      <c r="AN769" s="30" t="s">
        <v>2092</v>
      </c>
      <c r="AO769" s="30">
        <v>60</v>
      </c>
      <c r="AP769" s="30" t="s">
        <v>4873</v>
      </c>
      <c r="AQ769" s="30" t="s">
        <v>4874</v>
      </c>
      <c r="AR769" s="30" t="s">
        <v>4805</v>
      </c>
      <c r="AS769" s="30" t="s">
        <v>2076</v>
      </c>
      <c r="AT769" s="30" t="s">
        <v>2076</v>
      </c>
      <c r="AU769" s="30">
        <f>COUNTIF(Offers!$B$14:$B$2024,A769)</f>
        <v>2</v>
      </c>
      <c r="AV769" s="31">
        <f>_xlfn.MINIFS(Offers!$Q$14:$Q$2024,Offers!$B$14:$B$2024,A769)</f>
        <v>675.99</v>
      </c>
      <c r="AW769" s="30">
        <f>COUNTIFS(Offers!$B$14:$B$2024,A769,Offers!$L$14:$L$2024,"&lt;&gt;New")</f>
        <v>0</v>
      </c>
    </row>
    <row r="770" spans="1:49" ht="15.75" customHeight="1" x14ac:dyDescent="0.35">
      <c r="A770" s="60" t="s">
        <v>6197</v>
      </c>
      <c r="B770" s="60" t="s">
        <v>1029</v>
      </c>
      <c r="C770" s="60" t="s">
        <v>8</v>
      </c>
      <c r="D770" s="60" t="s">
        <v>4807</v>
      </c>
      <c r="E770" s="61" t="s">
        <v>1038</v>
      </c>
      <c r="F770" s="62">
        <v>843.99</v>
      </c>
      <c r="G770" s="60" t="s">
        <v>6198</v>
      </c>
      <c r="H770" s="60" t="s">
        <v>53</v>
      </c>
      <c r="I770" s="60" t="s">
        <v>4889</v>
      </c>
      <c r="J770" s="60" t="s">
        <v>4878</v>
      </c>
      <c r="K770" s="60" t="s">
        <v>4879</v>
      </c>
      <c r="L770" s="60" t="s">
        <v>4892</v>
      </c>
      <c r="M770" s="60" t="s">
        <v>4893</v>
      </c>
      <c r="N770" s="60" t="s">
        <v>4880</v>
      </c>
      <c r="O770" s="60" t="s">
        <v>4798</v>
      </c>
      <c r="P770" s="60">
        <v>18</v>
      </c>
      <c r="Q770" s="63">
        <v>200</v>
      </c>
      <c r="R770" s="60" t="s">
        <v>6199</v>
      </c>
      <c r="S770" s="60" t="s">
        <v>4895</v>
      </c>
      <c r="T770" t="s">
        <v>2080</v>
      </c>
      <c r="U770">
        <v>30</v>
      </c>
      <c r="V770" s="49">
        <v>915.99</v>
      </c>
      <c r="W770" t="s">
        <v>2344</v>
      </c>
      <c r="X770">
        <v>12</v>
      </c>
      <c r="Y770">
        <v>256</v>
      </c>
      <c r="Z770">
        <v>6.7</v>
      </c>
      <c r="AA770" t="s">
        <v>3431</v>
      </c>
      <c r="AB770" s="30" t="s">
        <v>6200</v>
      </c>
      <c r="AC770" s="30" t="s">
        <v>6201</v>
      </c>
      <c r="AD770" s="30" t="s">
        <v>4872</v>
      </c>
      <c r="AE770" s="30" t="s">
        <v>2085</v>
      </c>
      <c r="AF770" s="51" t="s">
        <v>2025</v>
      </c>
      <c r="AG770" s="30" t="s">
        <v>3435</v>
      </c>
      <c r="AH770" s="31">
        <v>915.99</v>
      </c>
      <c r="AI770" s="30" t="s">
        <v>2087</v>
      </c>
      <c r="AJ770" s="30" t="s">
        <v>2076</v>
      </c>
      <c r="AK770" s="30" t="s">
        <v>2076</v>
      </c>
      <c r="AL770" s="30" t="s">
        <v>2076</v>
      </c>
      <c r="AM770" s="30" t="s">
        <v>2076</v>
      </c>
      <c r="AN770" s="30" t="s">
        <v>4898</v>
      </c>
      <c r="AO770" s="30">
        <v>60</v>
      </c>
      <c r="AP770" s="30" t="s">
        <v>4861</v>
      </c>
      <c r="AQ770" s="30" t="s">
        <v>4862</v>
      </c>
      <c r="AR770" s="30" t="s">
        <v>4822</v>
      </c>
      <c r="AS770" s="30" t="s">
        <v>2076</v>
      </c>
      <c r="AT770" s="30" t="s">
        <v>2076</v>
      </c>
      <c r="AU770" s="30">
        <f>COUNTIF(Offers!$B$14:$B$2024,A770)</f>
        <v>1</v>
      </c>
      <c r="AV770" s="31">
        <f>_xlfn.MINIFS(Offers!$Q$14:$Q$2024,Offers!$B$14:$B$2024,A770)</f>
        <v>843.99</v>
      </c>
      <c r="AW770" s="30">
        <f>COUNTIFS(Offers!$B$14:$B$2024,A770,Offers!$L$14:$L$2024,"&lt;&gt;New")</f>
        <v>0</v>
      </c>
    </row>
    <row r="771" spans="1:49" ht="15.75" customHeight="1" x14ac:dyDescent="0.35">
      <c r="A771" s="60" t="s">
        <v>6202</v>
      </c>
      <c r="B771" s="60" t="s">
        <v>1029</v>
      </c>
      <c r="C771" s="60" t="s">
        <v>8</v>
      </c>
      <c r="D771" s="60" t="s">
        <v>4807</v>
      </c>
      <c r="E771" s="61" t="s">
        <v>1039</v>
      </c>
      <c r="F771" s="62">
        <v>1100.99</v>
      </c>
      <c r="G771" s="60" t="s">
        <v>6203</v>
      </c>
      <c r="H771" s="60" t="s">
        <v>53</v>
      </c>
      <c r="I771" s="60" t="s">
        <v>4877</v>
      </c>
      <c r="J771" s="60" t="s">
        <v>4890</v>
      </c>
      <c r="K771" s="60" t="s">
        <v>4891</v>
      </c>
      <c r="L771" s="60" t="s">
        <v>4904</v>
      </c>
      <c r="M771" s="60" t="s">
        <v>4905</v>
      </c>
      <c r="N771" s="60" t="s">
        <v>4880</v>
      </c>
      <c r="O771" s="60" t="s">
        <v>4798</v>
      </c>
      <c r="P771" s="60">
        <v>32</v>
      </c>
      <c r="Q771" s="63">
        <v>229</v>
      </c>
      <c r="R771" s="60" t="s">
        <v>6204</v>
      </c>
      <c r="S771" s="60" t="s">
        <v>4907</v>
      </c>
      <c r="T771" t="s">
        <v>2080</v>
      </c>
      <c r="U771">
        <v>30</v>
      </c>
      <c r="V771" s="49">
        <v>1138.99</v>
      </c>
      <c r="W771" t="s">
        <v>2376</v>
      </c>
      <c r="X771">
        <v>16</v>
      </c>
      <c r="Y771">
        <v>512</v>
      </c>
      <c r="Z771">
        <v>6.8</v>
      </c>
      <c r="AA771" t="s">
        <v>3431</v>
      </c>
      <c r="AB771" s="30" t="s">
        <v>6205</v>
      </c>
      <c r="AC771" s="30" t="s">
        <v>6206</v>
      </c>
      <c r="AD771" s="30" t="s">
        <v>3953</v>
      </c>
      <c r="AE771" s="30" t="s">
        <v>2180</v>
      </c>
      <c r="AF771" s="54" t="s">
        <v>2027</v>
      </c>
      <c r="AG771" s="30" t="s">
        <v>3435</v>
      </c>
      <c r="AH771" s="31">
        <v>1480.99</v>
      </c>
      <c r="AI771" s="30" t="s">
        <v>2106</v>
      </c>
      <c r="AJ771" s="30" t="s">
        <v>2076</v>
      </c>
      <c r="AK771" s="30" t="s">
        <v>2076</v>
      </c>
      <c r="AL771" s="30" t="s">
        <v>2076</v>
      </c>
      <c r="AM771" s="30" t="s">
        <v>2076</v>
      </c>
      <c r="AN771" s="30" t="s">
        <v>4860</v>
      </c>
      <c r="AO771" s="30">
        <v>120</v>
      </c>
      <c r="AP771" s="30" t="s">
        <v>4911</v>
      </c>
      <c r="AQ771" s="30" t="s">
        <v>4912</v>
      </c>
      <c r="AR771" s="30" t="s">
        <v>4913</v>
      </c>
      <c r="AS771" s="30" t="s">
        <v>2076</v>
      </c>
      <c r="AT771" s="30" t="s">
        <v>2076</v>
      </c>
      <c r="AU771" s="30">
        <f>COUNTIF(Offers!$B$14:$B$2024,A771)</f>
        <v>2</v>
      </c>
      <c r="AV771" s="31">
        <f>_xlfn.MINIFS(Offers!$Q$14:$Q$2024,Offers!$B$14:$B$2024,A771)</f>
        <v>578.99</v>
      </c>
      <c r="AW771" s="30">
        <f>COUNTIFS(Offers!$B$14:$B$2024,A771,Offers!$L$14:$L$2024,"&lt;&gt;New")</f>
        <v>1</v>
      </c>
    </row>
    <row r="772" spans="1:49" ht="15.75" customHeight="1" x14ac:dyDescent="0.35">
      <c r="A772" s="60" t="s">
        <v>6207</v>
      </c>
      <c r="B772" s="60" t="s">
        <v>1029</v>
      </c>
      <c r="C772" s="60" t="s">
        <v>8</v>
      </c>
      <c r="D772" s="60" t="s">
        <v>4807</v>
      </c>
      <c r="E772" s="61" t="s">
        <v>1040</v>
      </c>
      <c r="F772" s="62">
        <v>1402.99</v>
      </c>
      <c r="G772" s="60" t="s">
        <v>6208</v>
      </c>
      <c r="H772" s="60" t="s">
        <v>53</v>
      </c>
      <c r="I772" s="60" t="s">
        <v>4889</v>
      </c>
      <c r="J772" s="60" t="s">
        <v>4902</v>
      </c>
      <c r="K772" s="60" t="s">
        <v>4903</v>
      </c>
      <c r="L772" s="60" t="s">
        <v>4987</v>
      </c>
      <c r="M772" s="60" t="s">
        <v>4988</v>
      </c>
      <c r="N772" s="60" t="s">
        <v>4880</v>
      </c>
      <c r="O772" s="60" t="s">
        <v>4798</v>
      </c>
      <c r="P772" s="60">
        <v>25</v>
      </c>
      <c r="Q772" s="63">
        <v>251</v>
      </c>
      <c r="R772" s="60" t="s">
        <v>6209</v>
      </c>
      <c r="S772" s="60" t="s">
        <v>4990</v>
      </c>
      <c r="T772" t="s">
        <v>2080</v>
      </c>
      <c r="U772">
        <v>30</v>
      </c>
      <c r="V772" s="49">
        <v>1611.99</v>
      </c>
      <c r="W772" t="s">
        <v>3035</v>
      </c>
      <c r="X772">
        <v>16</v>
      </c>
      <c r="Y772">
        <v>512</v>
      </c>
      <c r="Z772">
        <v>7.6</v>
      </c>
      <c r="AA772" t="s">
        <v>3431</v>
      </c>
      <c r="AB772" s="30" t="s">
        <v>6210</v>
      </c>
      <c r="AC772" s="30" t="s">
        <v>6211</v>
      </c>
      <c r="AD772" s="30" t="s">
        <v>3548</v>
      </c>
      <c r="AE772" s="30" t="s">
        <v>2105</v>
      </c>
      <c r="AF772" s="54" t="s">
        <v>2027</v>
      </c>
      <c r="AG772" s="30" t="s">
        <v>3435</v>
      </c>
      <c r="AH772" s="31">
        <v>1631.99</v>
      </c>
      <c r="AI772" s="30" t="s">
        <v>2087</v>
      </c>
      <c r="AJ772" s="30" t="s">
        <v>2076</v>
      </c>
      <c r="AK772" s="30" t="s">
        <v>2076</v>
      </c>
      <c r="AL772" s="30" t="s">
        <v>2076</v>
      </c>
      <c r="AM772" s="30" t="s">
        <v>2076</v>
      </c>
      <c r="AN772" s="30" t="s">
        <v>4898</v>
      </c>
      <c r="AO772" s="30">
        <v>120</v>
      </c>
      <c r="AP772" s="30" t="s">
        <v>4911</v>
      </c>
      <c r="AQ772" s="30" t="s">
        <v>4992</v>
      </c>
      <c r="AR772" s="30" t="s">
        <v>4913</v>
      </c>
      <c r="AS772" s="30" t="s">
        <v>2076</v>
      </c>
      <c r="AT772" s="30" t="s">
        <v>2076</v>
      </c>
      <c r="AU772" s="30">
        <f>COUNTIF(Offers!$B$14:$B$2024,A772)</f>
        <v>1</v>
      </c>
      <c r="AV772" s="31">
        <f>_xlfn.MINIFS(Offers!$Q$14:$Q$2024,Offers!$B$14:$B$2024,A772)</f>
        <v>1402.99</v>
      </c>
      <c r="AW772" s="30">
        <f>COUNTIFS(Offers!$B$14:$B$2024,A772,Offers!$L$14:$L$2024,"&lt;&gt;New")</f>
        <v>0</v>
      </c>
    </row>
    <row r="773" spans="1:49" ht="15.75" customHeight="1" x14ac:dyDescent="0.35">
      <c r="A773" s="60" t="s">
        <v>6212</v>
      </c>
      <c r="B773" s="60" t="s">
        <v>1041</v>
      </c>
      <c r="C773" s="60" t="s">
        <v>8</v>
      </c>
      <c r="D773" s="60" t="s">
        <v>4790</v>
      </c>
      <c r="E773" s="61" t="s">
        <v>1044</v>
      </c>
      <c r="F773" s="62">
        <v>154.99</v>
      </c>
      <c r="G773" s="60" t="s">
        <v>6213</v>
      </c>
      <c r="H773" s="60" t="s">
        <v>53</v>
      </c>
      <c r="I773" s="60" t="s">
        <v>5058</v>
      </c>
      <c r="J773" s="60" t="s">
        <v>4926</v>
      </c>
      <c r="K773" s="60" t="s">
        <v>3424</v>
      </c>
      <c r="L773" s="60" t="s">
        <v>4795</v>
      </c>
      <c r="M773" s="60" t="s">
        <v>4927</v>
      </c>
      <c r="N773" s="60" t="s">
        <v>4797</v>
      </c>
      <c r="O773" s="60" t="s">
        <v>4928</v>
      </c>
      <c r="P773" s="60">
        <v>9</v>
      </c>
      <c r="Q773" s="63">
        <v>414</v>
      </c>
      <c r="R773" s="60" t="s">
        <v>6214</v>
      </c>
      <c r="S773" s="60" t="s">
        <v>4930</v>
      </c>
      <c r="T773" t="s">
        <v>2080</v>
      </c>
      <c r="U773">
        <v>15</v>
      </c>
      <c r="V773" s="49">
        <v>169.99</v>
      </c>
      <c r="W773" t="s">
        <v>2280</v>
      </c>
      <c r="X773">
        <v>4</v>
      </c>
      <c r="Y773">
        <v>64</v>
      </c>
      <c r="Z773">
        <v>10.1</v>
      </c>
      <c r="AA773" t="s">
        <v>3431</v>
      </c>
      <c r="AB773" s="30" t="s">
        <v>6215</v>
      </c>
      <c r="AC773" s="30" t="s">
        <v>6216</v>
      </c>
      <c r="AD773" s="30" t="s">
        <v>5824</v>
      </c>
      <c r="AE773" s="30" t="s">
        <v>2105</v>
      </c>
      <c r="AF773" s="55" t="s">
        <v>2023</v>
      </c>
      <c r="AG773" s="30" t="s">
        <v>2086</v>
      </c>
      <c r="AH773" s="31">
        <v>170.99</v>
      </c>
      <c r="AI773" s="30" t="s">
        <v>2087</v>
      </c>
      <c r="AJ773" s="30" t="s">
        <v>2076</v>
      </c>
      <c r="AK773" s="30" t="s">
        <v>2076</v>
      </c>
      <c r="AL773" s="30" t="s">
        <v>2076</v>
      </c>
      <c r="AM773" s="30" t="s">
        <v>2076</v>
      </c>
      <c r="AN773" s="30" t="s">
        <v>2092</v>
      </c>
      <c r="AO773" s="30">
        <v>60</v>
      </c>
      <c r="AP773" s="30" t="s">
        <v>4934</v>
      </c>
      <c r="AQ773" s="30" t="s">
        <v>4935</v>
      </c>
      <c r="AR773" s="30" t="s">
        <v>4805</v>
      </c>
      <c r="AS773" s="30" t="s">
        <v>2076</v>
      </c>
      <c r="AT773" s="30" t="s">
        <v>2076</v>
      </c>
      <c r="AU773" s="30">
        <f>COUNTIF(Offers!$B$14:$B$2024,A773)</f>
        <v>1</v>
      </c>
      <c r="AV773" s="31">
        <f>_xlfn.MINIFS(Offers!$Q$14:$Q$2024,Offers!$B$14:$B$2024,A773)</f>
        <v>154.99</v>
      </c>
      <c r="AW773" s="30">
        <f>COUNTIFS(Offers!$B$14:$B$2024,A773,Offers!$L$14:$L$2024,"&lt;&gt;New")</f>
        <v>0</v>
      </c>
    </row>
    <row r="774" spans="1:49" ht="15.75" customHeight="1" x14ac:dyDescent="0.35">
      <c r="A774" s="60" t="s">
        <v>6217</v>
      </c>
      <c r="B774" s="60" t="s">
        <v>1041</v>
      </c>
      <c r="C774" s="60" t="s">
        <v>8</v>
      </c>
      <c r="D774" s="60" t="s">
        <v>4807</v>
      </c>
      <c r="E774" s="61" t="s">
        <v>1045</v>
      </c>
      <c r="F774" s="62">
        <v>312.99</v>
      </c>
      <c r="G774" s="60" t="s">
        <v>6218</v>
      </c>
      <c r="H774" s="60" t="s">
        <v>53</v>
      </c>
      <c r="I774" s="60" t="s">
        <v>4809</v>
      </c>
      <c r="J774" s="60" t="s">
        <v>4793</v>
      </c>
      <c r="K774" s="60" t="s">
        <v>4794</v>
      </c>
      <c r="L774" s="60" t="s">
        <v>4853</v>
      </c>
      <c r="M774" s="60" t="s">
        <v>4811</v>
      </c>
      <c r="N774" s="60" t="s">
        <v>4812</v>
      </c>
      <c r="O774" s="60" t="s">
        <v>4813</v>
      </c>
      <c r="P774" s="60">
        <v>21</v>
      </c>
      <c r="Q774" s="63">
        <v>196</v>
      </c>
      <c r="R774" s="60" t="s">
        <v>6219</v>
      </c>
      <c r="S774" s="60" t="s">
        <v>4815</v>
      </c>
      <c r="T774" t="s">
        <v>2080</v>
      </c>
      <c r="U774">
        <v>15</v>
      </c>
      <c r="V774" s="49">
        <v>330.99</v>
      </c>
      <c r="W774" t="s">
        <v>2376</v>
      </c>
      <c r="X774">
        <v>6</v>
      </c>
      <c r="Y774">
        <v>128</v>
      </c>
      <c r="Z774">
        <v>6.5</v>
      </c>
      <c r="AA774" t="s">
        <v>3431</v>
      </c>
      <c r="AB774" s="30" t="s">
        <v>6220</v>
      </c>
      <c r="AC774" s="30" t="s">
        <v>6221</v>
      </c>
      <c r="AD774" s="30" t="s">
        <v>6222</v>
      </c>
      <c r="AE774" s="30" t="s">
        <v>2180</v>
      </c>
      <c r="AF774" s="55" t="s">
        <v>2023</v>
      </c>
      <c r="AG774" s="30" t="s">
        <v>3435</v>
      </c>
      <c r="AH774" s="31">
        <v>431.99</v>
      </c>
      <c r="AI774" s="30" t="s">
        <v>2106</v>
      </c>
      <c r="AJ774" s="30" t="s">
        <v>2076</v>
      </c>
      <c r="AK774" s="30" t="s">
        <v>2076</v>
      </c>
      <c r="AL774" s="30" t="s">
        <v>2076</v>
      </c>
      <c r="AM774" s="30" t="s">
        <v>2076</v>
      </c>
      <c r="AN774" s="30" t="s">
        <v>4819</v>
      </c>
      <c r="AO774" s="30">
        <v>120</v>
      </c>
      <c r="AP774" s="30" t="s">
        <v>4820</v>
      </c>
      <c r="AQ774" s="30" t="s">
        <v>4821</v>
      </c>
      <c r="AR774" s="30" t="s">
        <v>4822</v>
      </c>
      <c r="AS774" s="30" t="s">
        <v>2076</v>
      </c>
      <c r="AT774" s="30" t="s">
        <v>2076</v>
      </c>
      <c r="AU774" s="30">
        <f>COUNTIF(Offers!$B$14:$B$2024,A774)</f>
        <v>3</v>
      </c>
      <c r="AV774" s="31">
        <f>_xlfn.MINIFS(Offers!$Q$14:$Q$2024,Offers!$B$14:$B$2024,A774)</f>
        <v>172.99</v>
      </c>
      <c r="AW774" s="30">
        <f>COUNTIFS(Offers!$B$14:$B$2024,A774,Offers!$L$14:$L$2024,"&lt;&gt;New")</f>
        <v>2</v>
      </c>
    </row>
    <row r="775" spans="1:49" ht="15.75" customHeight="1" x14ac:dyDescent="0.35">
      <c r="A775" s="60" t="s">
        <v>6223</v>
      </c>
      <c r="B775" s="60" t="s">
        <v>1041</v>
      </c>
      <c r="C775" s="60" t="s">
        <v>8</v>
      </c>
      <c r="D775" s="60" t="s">
        <v>4790</v>
      </c>
      <c r="E775" s="61" t="s">
        <v>1046</v>
      </c>
      <c r="F775" s="62">
        <v>432.99</v>
      </c>
      <c r="G775" s="60" t="s">
        <v>6224</v>
      </c>
      <c r="H775" s="60" t="s">
        <v>53</v>
      </c>
      <c r="I775" s="60" t="s">
        <v>4825</v>
      </c>
      <c r="J775" s="60" t="s">
        <v>5072</v>
      </c>
      <c r="K775" s="60" t="s">
        <v>5073</v>
      </c>
      <c r="L775" s="60" t="s">
        <v>3490</v>
      </c>
      <c r="M775" s="60" t="s">
        <v>5018</v>
      </c>
      <c r="N775" s="60" t="s">
        <v>4797</v>
      </c>
      <c r="O775" s="60" t="s">
        <v>4798</v>
      </c>
      <c r="P775" s="60">
        <v>9</v>
      </c>
      <c r="Q775" s="63">
        <v>325</v>
      </c>
      <c r="R775" s="60" t="s">
        <v>6225</v>
      </c>
      <c r="S775" s="60" t="s">
        <v>4800</v>
      </c>
      <c r="T775" t="s">
        <v>2100</v>
      </c>
      <c r="U775">
        <v>15</v>
      </c>
      <c r="V775" s="49">
        <v>485.99</v>
      </c>
      <c r="W775" t="s">
        <v>2304</v>
      </c>
      <c r="X775">
        <v>12</v>
      </c>
      <c r="Y775">
        <v>256</v>
      </c>
      <c r="Z775">
        <v>8.3000000000000007</v>
      </c>
      <c r="AA775" t="s">
        <v>3431</v>
      </c>
      <c r="AB775" s="30" t="s">
        <v>6226</v>
      </c>
      <c r="AC775" s="30" t="s">
        <v>6227</v>
      </c>
      <c r="AD775" s="30" t="s">
        <v>5399</v>
      </c>
      <c r="AE775" s="30" t="s">
        <v>2085</v>
      </c>
      <c r="AF775" s="51" t="s">
        <v>2025</v>
      </c>
      <c r="AG775" s="30" t="s">
        <v>3435</v>
      </c>
      <c r="AH775" s="31">
        <v>497.99</v>
      </c>
      <c r="AI775" s="30" t="s">
        <v>2087</v>
      </c>
      <c r="AJ775" s="30" t="s">
        <v>2076</v>
      </c>
      <c r="AK775" s="30" t="s">
        <v>2076</v>
      </c>
      <c r="AL775" s="30" t="s">
        <v>2076</v>
      </c>
      <c r="AM775" s="30" t="s">
        <v>2076</v>
      </c>
      <c r="AN775" s="30" t="s">
        <v>2092</v>
      </c>
      <c r="AO775" s="30">
        <v>120</v>
      </c>
      <c r="AP775" s="30" t="s">
        <v>4873</v>
      </c>
      <c r="AQ775" s="30" t="s">
        <v>4874</v>
      </c>
      <c r="AR775" s="30" t="s">
        <v>4805</v>
      </c>
      <c r="AS775" s="30" t="s">
        <v>2076</v>
      </c>
      <c r="AT775" s="30" t="s">
        <v>2076</v>
      </c>
      <c r="AU775" s="30">
        <f>COUNTIF(Offers!$B$14:$B$2024,A775)</f>
        <v>1</v>
      </c>
      <c r="AV775" s="31">
        <f>_xlfn.MINIFS(Offers!$Q$14:$Q$2024,Offers!$B$14:$B$2024,A775)</f>
        <v>432.99</v>
      </c>
      <c r="AW775" s="30">
        <f>COUNTIFS(Offers!$B$14:$B$2024,A775,Offers!$L$14:$L$2024,"&lt;&gt;New")</f>
        <v>0</v>
      </c>
    </row>
    <row r="776" spans="1:49" ht="15.75" customHeight="1" x14ac:dyDescent="0.35">
      <c r="A776" s="60" t="s">
        <v>6228</v>
      </c>
      <c r="B776" s="60" t="s">
        <v>1041</v>
      </c>
      <c r="C776" s="60" t="s">
        <v>8</v>
      </c>
      <c r="D776" s="60" t="s">
        <v>4807</v>
      </c>
      <c r="E776" s="61" t="s">
        <v>1047</v>
      </c>
      <c r="F776" s="62">
        <v>435.99</v>
      </c>
      <c r="G776" s="60" t="s">
        <v>6229</v>
      </c>
      <c r="H776" s="60" t="s">
        <v>1345</v>
      </c>
      <c r="I776" s="60" t="s">
        <v>4960</v>
      </c>
      <c r="J776" s="60" t="s">
        <v>5072</v>
      </c>
      <c r="K776" s="60" t="s">
        <v>5073</v>
      </c>
      <c r="L776" s="60" t="s">
        <v>4961</v>
      </c>
      <c r="M776" s="60" t="s">
        <v>4811</v>
      </c>
      <c r="N776" s="60" t="s">
        <v>4812</v>
      </c>
      <c r="O776" s="60" t="s">
        <v>4798</v>
      </c>
      <c r="P776" s="60">
        <v>29</v>
      </c>
      <c r="Q776" s="63">
        <v>299</v>
      </c>
      <c r="R776" s="60" t="s">
        <v>6230</v>
      </c>
      <c r="S776" s="60" t="s">
        <v>4963</v>
      </c>
      <c r="T776" t="s">
        <v>2100</v>
      </c>
      <c r="U776">
        <v>15</v>
      </c>
      <c r="V776" s="49">
        <v>483.99</v>
      </c>
      <c r="W776" t="s">
        <v>2344</v>
      </c>
      <c r="X776">
        <v>6</v>
      </c>
      <c r="Y776">
        <v>128</v>
      </c>
      <c r="Z776">
        <v>6.6</v>
      </c>
      <c r="AA776" t="s">
        <v>3431</v>
      </c>
      <c r="AB776" s="30" t="s">
        <v>6231</v>
      </c>
      <c r="AC776" s="30" t="s">
        <v>6232</v>
      </c>
      <c r="AD776" s="30" t="s">
        <v>5280</v>
      </c>
      <c r="AE776" s="30" t="s">
        <v>2105</v>
      </c>
      <c r="AF776" s="55" t="s">
        <v>2023</v>
      </c>
      <c r="AG776" s="30" t="s">
        <v>3435</v>
      </c>
      <c r="AH776" s="31">
        <v>505.99</v>
      </c>
      <c r="AI776" s="30" t="s">
        <v>2087</v>
      </c>
      <c r="AJ776" s="30" t="s">
        <v>2076</v>
      </c>
      <c r="AK776" s="30" t="s">
        <v>2076</v>
      </c>
      <c r="AL776" s="30" t="s">
        <v>2076</v>
      </c>
      <c r="AM776" s="30" t="s">
        <v>2076</v>
      </c>
      <c r="AN776" s="30" t="s">
        <v>4966</v>
      </c>
      <c r="AO776" s="30">
        <v>120</v>
      </c>
      <c r="AP776" s="30" t="s">
        <v>4820</v>
      </c>
      <c r="AQ776" s="30" t="s">
        <v>4821</v>
      </c>
      <c r="AR776" s="30" t="s">
        <v>4822</v>
      </c>
      <c r="AS776" s="30" t="s">
        <v>2076</v>
      </c>
      <c r="AT776" s="30" t="s">
        <v>2076</v>
      </c>
      <c r="AU776" s="30">
        <f>COUNTIF(Offers!$B$14:$B$2024,A776)</f>
        <v>1</v>
      </c>
      <c r="AV776" s="31">
        <f>_xlfn.MINIFS(Offers!$Q$14:$Q$2024,Offers!$B$14:$B$2024,A776)</f>
        <v>435.99</v>
      </c>
      <c r="AW776" s="30">
        <f>COUNTIFS(Offers!$B$14:$B$2024,A776,Offers!$L$14:$L$2024,"&lt;&gt;New")</f>
        <v>0</v>
      </c>
    </row>
    <row r="777" spans="1:49" ht="15.75" customHeight="1" x14ac:dyDescent="0.35">
      <c r="A777" s="60" t="s">
        <v>6233</v>
      </c>
      <c r="B777" s="60" t="s">
        <v>1041</v>
      </c>
      <c r="C777" s="60" t="s">
        <v>8</v>
      </c>
      <c r="D777" s="60" t="s">
        <v>4790</v>
      </c>
      <c r="E777" s="61" t="s">
        <v>1048</v>
      </c>
      <c r="F777" s="62">
        <v>462.99</v>
      </c>
      <c r="G777" s="60" t="s">
        <v>6234</v>
      </c>
      <c r="H777" s="60" t="s">
        <v>53</v>
      </c>
      <c r="I777" s="60" t="s">
        <v>4792</v>
      </c>
      <c r="J777" s="60" t="s">
        <v>5072</v>
      </c>
      <c r="K777" s="60" t="s">
        <v>5073</v>
      </c>
      <c r="L777" s="60" t="s">
        <v>4840</v>
      </c>
      <c r="M777" s="60" t="s">
        <v>4841</v>
      </c>
      <c r="N777" s="60" t="s">
        <v>4797</v>
      </c>
      <c r="O777" s="60" t="s">
        <v>4798</v>
      </c>
      <c r="P777" s="60">
        <v>11</v>
      </c>
      <c r="Q777" s="63">
        <v>609</v>
      </c>
      <c r="R777" s="60" t="s">
        <v>6235</v>
      </c>
      <c r="S777" s="60" t="s">
        <v>4843</v>
      </c>
      <c r="T777" t="s">
        <v>2080</v>
      </c>
      <c r="U777">
        <v>15</v>
      </c>
      <c r="V777" s="49">
        <v>503.99</v>
      </c>
      <c r="W777" t="s">
        <v>2344</v>
      </c>
      <c r="X777">
        <v>8</v>
      </c>
      <c r="Y777">
        <v>256</v>
      </c>
      <c r="Z777">
        <v>12.4</v>
      </c>
      <c r="AA777" t="s">
        <v>3431</v>
      </c>
      <c r="AB777" s="30" t="s">
        <v>6236</v>
      </c>
      <c r="AC777" s="30" t="s">
        <v>6237</v>
      </c>
      <c r="AD777" s="30" t="s">
        <v>4695</v>
      </c>
      <c r="AE777" s="30" t="s">
        <v>2085</v>
      </c>
      <c r="AF777" s="52" t="s">
        <v>2024</v>
      </c>
      <c r="AG777" s="30" t="s">
        <v>3435</v>
      </c>
      <c r="AH777" s="31">
        <v>531.99</v>
      </c>
      <c r="AI777" s="30" t="s">
        <v>2087</v>
      </c>
      <c r="AJ777" s="30" t="s">
        <v>2076</v>
      </c>
      <c r="AK777" s="30" t="s">
        <v>2076</v>
      </c>
      <c r="AL777" s="30" t="s">
        <v>2076</v>
      </c>
      <c r="AM777" s="30" t="s">
        <v>2076</v>
      </c>
      <c r="AN777" s="30" t="s">
        <v>2092</v>
      </c>
      <c r="AO777" s="30">
        <v>60</v>
      </c>
      <c r="AP777" s="30" t="s">
        <v>4846</v>
      </c>
      <c r="AQ777" s="30" t="s">
        <v>4847</v>
      </c>
      <c r="AR777" s="30" t="s">
        <v>4805</v>
      </c>
      <c r="AS777" s="30" t="s">
        <v>2076</v>
      </c>
      <c r="AT777" s="30" t="s">
        <v>2076</v>
      </c>
      <c r="AU777" s="30">
        <f>COUNTIF(Offers!$B$14:$B$2024,A777)</f>
        <v>1</v>
      </c>
      <c r="AV777" s="31">
        <f>_xlfn.MINIFS(Offers!$Q$14:$Q$2024,Offers!$B$14:$B$2024,A777)</f>
        <v>462.99</v>
      </c>
      <c r="AW777" s="30">
        <f>COUNTIFS(Offers!$B$14:$B$2024,A777,Offers!$L$14:$L$2024,"&lt;&gt;New")</f>
        <v>0</v>
      </c>
    </row>
    <row r="778" spans="1:49" ht="15.75" customHeight="1" x14ac:dyDescent="0.35">
      <c r="A778" s="60" t="s">
        <v>6238</v>
      </c>
      <c r="B778" s="60" t="s">
        <v>1041</v>
      </c>
      <c r="C778" s="60" t="s">
        <v>8</v>
      </c>
      <c r="D778" s="60" t="s">
        <v>4790</v>
      </c>
      <c r="E778" s="61" t="s">
        <v>1049</v>
      </c>
      <c r="F778" s="62">
        <v>617.99</v>
      </c>
      <c r="G778" s="60" t="s">
        <v>6239</v>
      </c>
      <c r="H778" s="60" t="s">
        <v>1345</v>
      </c>
      <c r="I778" s="60" t="s">
        <v>4825</v>
      </c>
      <c r="J778" s="60" t="s">
        <v>4826</v>
      </c>
      <c r="K778" s="60" t="s">
        <v>4827</v>
      </c>
      <c r="L778" s="60" t="s">
        <v>4828</v>
      </c>
      <c r="M778" s="60" t="s">
        <v>4829</v>
      </c>
      <c r="N778" s="60" t="s">
        <v>4797</v>
      </c>
      <c r="O778" s="60" t="s">
        <v>4830</v>
      </c>
      <c r="P778" s="60">
        <v>207</v>
      </c>
      <c r="Q778" s="63">
        <v>393</v>
      </c>
      <c r="R778" s="60" t="s">
        <v>6240</v>
      </c>
      <c r="S778" s="60" t="s">
        <v>4832</v>
      </c>
      <c r="T778" t="s">
        <v>2080</v>
      </c>
      <c r="U778">
        <v>15</v>
      </c>
      <c r="V778" s="49">
        <v>705.99</v>
      </c>
      <c r="W778" t="s">
        <v>2609</v>
      </c>
      <c r="X778">
        <v>4</v>
      </c>
      <c r="Y778">
        <v>64</v>
      </c>
      <c r="Z778">
        <v>10.3</v>
      </c>
      <c r="AA778" t="s">
        <v>3431</v>
      </c>
      <c r="AB778" s="30" t="s">
        <v>6241</v>
      </c>
      <c r="AC778" s="30" t="s">
        <v>6242</v>
      </c>
      <c r="AD778" s="30" t="s">
        <v>5347</v>
      </c>
      <c r="AE778" s="30" t="s">
        <v>2085</v>
      </c>
      <c r="AF778" s="51" t="s">
        <v>2025</v>
      </c>
      <c r="AG778" s="30" t="s">
        <v>2086</v>
      </c>
      <c r="AH778" s="31">
        <v>705.99</v>
      </c>
      <c r="AI778" s="30" t="s">
        <v>2087</v>
      </c>
      <c r="AJ778" s="30" t="s">
        <v>2076</v>
      </c>
      <c r="AK778" s="30" t="s">
        <v>2076</v>
      </c>
      <c r="AL778" s="30" t="s">
        <v>2076</v>
      </c>
      <c r="AM778" s="30" t="s">
        <v>2076</v>
      </c>
      <c r="AN778" s="30" t="s">
        <v>2092</v>
      </c>
      <c r="AO778" s="30" t="s">
        <v>2076</v>
      </c>
      <c r="AP778" s="30" t="s">
        <v>2088</v>
      </c>
      <c r="AQ778" s="30" t="s">
        <v>4835</v>
      </c>
      <c r="AR778" s="30" t="s">
        <v>4805</v>
      </c>
      <c r="AS778" s="30" t="s">
        <v>2076</v>
      </c>
      <c r="AT778" s="30" t="s">
        <v>2076</v>
      </c>
      <c r="AU778" s="30">
        <f>COUNTIF(Offers!$B$14:$B$2024,A778)</f>
        <v>1</v>
      </c>
      <c r="AV778" s="31">
        <f>_xlfn.MINIFS(Offers!$Q$14:$Q$2024,Offers!$B$14:$B$2024,A778)</f>
        <v>617.99</v>
      </c>
      <c r="AW778" s="30">
        <f>COUNTIFS(Offers!$B$14:$B$2024,A778,Offers!$L$14:$L$2024,"&lt;&gt;New")</f>
        <v>0</v>
      </c>
    </row>
    <row r="779" spans="1:49" ht="15.75" customHeight="1" x14ac:dyDescent="0.35">
      <c r="A779" s="60" t="s">
        <v>6243</v>
      </c>
      <c r="B779" s="60" t="s">
        <v>1041</v>
      </c>
      <c r="C779" s="60" t="s">
        <v>8</v>
      </c>
      <c r="D779" s="60" t="s">
        <v>4807</v>
      </c>
      <c r="E779" s="61" t="s">
        <v>1050</v>
      </c>
      <c r="F779" s="62">
        <v>1148.99</v>
      </c>
      <c r="G779" s="60" t="s">
        <v>6244</v>
      </c>
      <c r="H779" s="60" t="s">
        <v>53</v>
      </c>
      <c r="I779" s="60" t="s">
        <v>4877</v>
      </c>
      <c r="J779" s="60" t="s">
        <v>4890</v>
      </c>
      <c r="K779" s="60" t="s">
        <v>4891</v>
      </c>
      <c r="L779" s="60" t="s">
        <v>4904</v>
      </c>
      <c r="M779" s="60" t="s">
        <v>4905</v>
      </c>
      <c r="N779" s="60" t="s">
        <v>4880</v>
      </c>
      <c r="O779" s="60" t="s">
        <v>4798</v>
      </c>
      <c r="P779" s="60">
        <v>31</v>
      </c>
      <c r="Q779" s="63">
        <v>179</v>
      </c>
      <c r="R779" s="60" t="s">
        <v>6245</v>
      </c>
      <c r="S779" s="60" t="s">
        <v>4882</v>
      </c>
      <c r="T779" t="s">
        <v>2116</v>
      </c>
      <c r="U779">
        <v>15</v>
      </c>
      <c r="V779" s="49">
        <v>1202.99</v>
      </c>
      <c r="W779" t="s">
        <v>2409</v>
      </c>
      <c r="X779">
        <v>16</v>
      </c>
      <c r="Y779">
        <v>512</v>
      </c>
      <c r="Z779">
        <v>6.5</v>
      </c>
      <c r="AA779" t="s">
        <v>3431</v>
      </c>
      <c r="AB779" s="30" t="s">
        <v>6246</v>
      </c>
      <c r="AC779" s="30" t="s">
        <v>6247</v>
      </c>
      <c r="AD779" s="30" t="s">
        <v>3738</v>
      </c>
      <c r="AE779" s="30" t="s">
        <v>2085</v>
      </c>
      <c r="AF779" s="54" t="s">
        <v>2027</v>
      </c>
      <c r="AG779" s="30" t="s">
        <v>3435</v>
      </c>
      <c r="AH779" s="31">
        <v>1202.99</v>
      </c>
      <c r="AI779" s="30" t="s">
        <v>2087</v>
      </c>
      <c r="AJ779" s="30" t="s">
        <v>2076</v>
      </c>
      <c r="AK779" s="30" t="s">
        <v>2076</v>
      </c>
      <c r="AL779" s="30" t="s">
        <v>2076</v>
      </c>
      <c r="AM779" s="30" t="s">
        <v>2076</v>
      </c>
      <c r="AN779" s="30" t="s">
        <v>4860</v>
      </c>
      <c r="AO779" s="30">
        <v>120</v>
      </c>
      <c r="AP779" s="30" t="s">
        <v>4911</v>
      </c>
      <c r="AQ779" s="30" t="s">
        <v>4912</v>
      </c>
      <c r="AR779" s="30" t="s">
        <v>4913</v>
      </c>
      <c r="AS779" s="30" t="s">
        <v>2076</v>
      </c>
      <c r="AT779" s="30" t="s">
        <v>2076</v>
      </c>
      <c r="AU779" s="30">
        <f>COUNTIF(Offers!$B$14:$B$2024,A779)</f>
        <v>1</v>
      </c>
      <c r="AV779" s="31">
        <f>_xlfn.MINIFS(Offers!$Q$14:$Q$2024,Offers!$B$14:$B$2024,A779)</f>
        <v>1148.99</v>
      </c>
      <c r="AW779" s="30">
        <f>COUNTIFS(Offers!$B$14:$B$2024,A779,Offers!$L$14:$L$2024,"&lt;&gt;New")</f>
        <v>0</v>
      </c>
    </row>
    <row r="780" spans="1:49" ht="15.75" customHeight="1" x14ac:dyDescent="0.35">
      <c r="A780" s="60" t="s">
        <v>6248</v>
      </c>
      <c r="B780" s="60" t="s">
        <v>1041</v>
      </c>
      <c r="C780" s="60" t="s">
        <v>8</v>
      </c>
      <c r="D780" s="60" t="s">
        <v>4807</v>
      </c>
      <c r="E780" s="61" t="s">
        <v>1051</v>
      </c>
      <c r="F780" s="62">
        <v>1239.99</v>
      </c>
      <c r="G780" s="60" t="s">
        <v>6249</v>
      </c>
      <c r="H780" s="60" t="s">
        <v>53</v>
      </c>
      <c r="I780" s="60" t="s">
        <v>4877</v>
      </c>
      <c r="J780" s="60" t="s">
        <v>4890</v>
      </c>
      <c r="K780" s="60" t="s">
        <v>4891</v>
      </c>
      <c r="L780" s="60" t="s">
        <v>4904</v>
      </c>
      <c r="M780" s="60" t="s">
        <v>4905</v>
      </c>
      <c r="N780" s="60" t="s">
        <v>4880</v>
      </c>
      <c r="O780" s="60" t="s">
        <v>4798</v>
      </c>
      <c r="P780" s="60">
        <v>33</v>
      </c>
      <c r="Q780" s="63">
        <v>226</v>
      </c>
      <c r="R780" s="60" t="s">
        <v>6250</v>
      </c>
      <c r="S780" s="60" t="s">
        <v>4907</v>
      </c>
      <c r="T780" t="s">
        <v>2080</v>
      </c>
      <c r="U780">
        <v>15</v>
      </c>
      <c r="V780" s="49">
        <v>1298.99</v>
      </c>
      <c r="W780" t="s">
        <v>2393</v>
      </c>
      <c r="X780">
        <v>16</v>
      </c>
      <c r="Y780">
        <v>1024</v>
      </c>
      <c r="Z780">
        <v>6.9</v>
      </c>
      <c r="AA780" t="s">
        <v>3431</v>
      </c>
      <c r="AB780" s="30" t="s">
        <v>6251</v>
      </c>
      <c r="AC780" s="30" t="s">
        <v>6252</v>
      </c>
      <c r="AD780" s="30" t="s">
        <v>3578</v>
      </c>
      <c r="AE780" s="30" t="s">
        <v>2105</v>
      </c>
      <c r="AF780" s="54" t="s">
        <v>2027</v>
      </c>
      <c r="AG780" s="30" t="s">
        <v>3435</v>
      </c>
      <c r="AH780" s="31">
        <v>1361.99</v>
      </c>
      <c r="AI780" s="30" t="s">
        <v>2087</v>
      </c>
      <c r="AJ780" s="30" t="s">
        <v>2076</v>
      </c>
      <c r="AK780" s="30" t="s">
        <v>2076</v>
      </c>
      <c r="AL780" s="30" t="s">
        <v>2076</v>
      </c>
      <c r="AM780" s="30" t="s">
        <v>2076</v>
      </c>
      <c r="AN780" s="30" t="s">
        <v>4860</v>
      </c>
      <c r="AO780" s="30">
        <v>120</v>
      </c>
      <c r="AP780" s="30" t="s">
        <v>4911</v>
      </c>
      <c r="AQ780" s="30" t="s">
        <v>4912</v>
      </c>
      <c r="AR780" s="30" t="s">
        <v>4913</v>
      </c>
      <c r="AS780" s="30" t="s">
        <v>2076</v>
      </c>
      <c r="AT780" s="30" t="s">
        <v>2076</v>
      </c>
      <c r="AU780" s="30">
        <f>COUNTIF(Offers!$B$14:$B$2024,A780)</f>
        <v>1</v>
      </c>
      <c r="AV780" s="31">
        <f>_xlfn.MINIFS(Offers!$Q$14:$Q$2024,Offers!$B$14:$B$2024,A780)</f>
        <v>1239.99</v>
      </c>
      <c r="AW780" s="30">
        <f>COUNTIFS(Offers!$B$14:$B$2024,A780,Offers!$L$14:$L$2024,"&lt;&gt;New")</f>
        <v>0</v>
      </c>
    </row>
    <row r="781" spans="1:49" ht="15.75" customHeight="1" x14ac:dyDescent="0.35">
      <c r="A781" s="60" t="s">
        <v>6253</v>
      </c>
      <c r="B781" s="60" t="s">
        <v>1041</v>
      </c>
      <c r="C781" s="60" t="s">
        <v>8</v>
      </c>
      <c r="D781" s="60" t="s">
        <v>4807</v>
      </c>
      <c r="E781" s="61" t="s">
        <v>1052</v>
      </c>
      <c r="F781" s="62">
        <v>1440.99</v>
      </c>
      <c r="G781" s="60" t="s">
        <v>6254</v>
      </c>
      <c r="H781" s="60" t="s">
        <v>53</v>
      </c>
      <c r="I781" s="60" t="s">
        <v>4889</v>
      </c>
      <c r="J781" s="60" t="s">
        <v>4902</v>
      </c>
      <c r="K781" s="60" t="s">
        <v>4903</v>
      </c>
      <c r="L781" s="60" t="s">
        <v>4987</v>
      </c>
      <c r="M781" s="60" t="s">
        <v>4988</v>
      </c>
      <c r="N781" s="60" t="s">
        <v>4880</v>
      </c>
      <c r="O781" s="60" t="s">
        <v>4798</v>
      </c>
      <c r="P781" s="60">
        <v>24</v>
      </c>
      <c r="Q781" s="63">
        <v>240</v>
      </c>
      <c r="R781" s="60" t="s">
        <v>6255</v>
      </c>
      <c r="S781" s="60" t="s">
        <v>4990</v>
      </c>
      <c r="T781" t="s">
        <v>2080</v>
      </c>
      <c r="U781">
        <v>15</v>
      </c>
      <c r="V781" s="49">
        <v>1596.99</v>
      </c>
      <c r="W781" t="s">
        <v>2081</v>
      </c>
      <c r="X781">
        <v>16</v>
      </c>
      <c r="Y781">
        <v>512</v>
      </c>
      <c r="Z781">
        <v>7.6</v>
      </c>
      <c r="AA781" t="s">
        <v>3431</v>
      </c>
      <c r="AB781" s="30" t="s">
        <v>6220</v>
      </c>
      <c r="AC781" s="30" t="s">
        <v>6256</v>
      </c>
      <c r="AD781" s="30" t="s">
        <v>3464</v>
      </c>
      <c r="AE781" s="30" t="s">
        <v>2105</v>
      </c>
      <c r="AF781" s="54" t="s">
        <v>2027</v>
      </c>
      <c r="AG781" s="30" t="s">
        <v>3435</v>
      </c>
      <c r="AH781" s="31">
        <v>1596.99</v>
      </c>
      <c r="AI781" s="30" t="s">
        <v>2087</v>
      </c>
      <c r="AJ781" s="30" t="s">
        <v>2076</v>
      </c>
      <c r="AK781" s="30" t="s">
        <v>2076</v>
      </c>
      <c r="AL781" s="30" t="s">
        <v>2076</v>
      </c>
      <c r="AM781" s="30" t="s">
        <v>2076</v>
      </c>
      <c r="AN781" s="30" t="s">
        <v>4898</v>
      </c>
      <c r="AO781" s="30">
        <v>120</v>
      </c>
      <c r="AP781" s="30" t="s">
        <v>4911</v>
      </c>
      <c r="AQ781" s="30" t="s">
        <v>4992</v>
      </c>
      <c r="AR781" s="30" t="s">
        <v>4913</v>
      </c>
      <c r="AS781" s="30" t="s">
        <v>2076</v>
      </c>
      <c r="AT781" s="30" t="s">
        <v>2076</v>
      </c>
      <c r="AU781" s="30">
        <f>COUNTIF(Offers!$B$14:$B$2024,A781)</f>
        <v>2</v>
      </c>
      <c r="AV781" s="31">
        <f>_xlfn.MINIFS(Offers!$Q$14:$Q$2024,Offers!$B$14:$B$2024,A781)</f>
        <v>747.99</v>
      </c>
      <c r="AW781" s="30">
        <f>COUNTIFS(Offers!$B$14:$B$2024,A781,Offers!$L$14:$L$2024,"&lt;&gt;New")</f>
        <v>1</v>
      </c>
    </row>
    <row r="782" spans="1:49" ht="15.75" customHeight="1" x14ac:dyDescent="0.35">
      <c r="A782" s="60" t="s">
        <v>6257</v>
      </c>
      <c r="B782" s="60" t="s">
        <v>1041</v>
      </c>
      <c r="C782" s="60" t="s">
        <v>8</v>
      </c>
      <c r="D782" s="60" t="s">
        <v>4790</v>
      </c>
      <c r="E782" s="61" t="s">
        <v>1053</v>
      </c>
      <c r="F782" s="62">
        <v>1493.99</v>
      </c>
      <c r="G782" s="60" t="s">
        <v>6258</v>
      </c>
      <c r="H782" s="60" t="s">
        <v>53</v>
      </c>
      <c r="I782" s="60" t="s">
        <v>4865</v>
      </c>
      <c r="J782" s="60" t="s">
        <v>4902</v>
      </c>
      <c r="K782" s="60" t="s">
        <v>4903</v>
      </c>
      <c r="L782" s="60" t="s">
        <v>4916</v>
      </c>
      <c r="M782" s="60" t="s">
        <v>4917</v>
      </c>
      <c r="N782" s="60" t="s">
        <v>4918</v>
      </c>
      <c r="O782" s="60" t="s">
        <v>4798</v>
      </c>
      <c r="P782" s="60">
        <v>10</v>
      </c>
      <c r="Q782" s="63">
        <v>660</v>
      </c>
      <c r="R782" s="60" t="s">
        <v>6259</v>
      </c>
      <c r="S782" s="60" t="s">
        <v>4920</v>
      </c>
      <c r="T782" t="s">
        <v>2080</v>
      </c>
      <c r="U782">
        <v>15</v>
      </c>
      <c r="V782" s="49">
        <v>1672.99</v>
      </c>
      <c r="W782" t="s">
        <v>2333</v>
      </c>
      <c r="X782">
        <v>16</v>
      </c>
      <c r="Y782">
        <v>1024</v>
      </c>
      <c r="Z782">
        <v>13</v>
      </c>
      <c r="AA782" t="s">
        <v>3431</v>
      </c>
      <c r="AB782" s="30" t="s">
        <v>6260</v>
      </c>
      <c r="AC782" s="30" t="s">
        <v>6261</v>
      </c>
      <c r="AD782" s="30" t="s">
        <v>3562</v>
      </c>
      <c r="AE782" s="30" t="s">
        <v>2105</v>
      </c>
      <c r="AF782" s="54" t="s">
        <v>2027</v>
      </c>
      <c r="AG782" s="30" t="s">
        <v>3435</v>
      </c>
      <c r="AH782" s="31">
        <v>1685.99</v>
      </c>
      <c r="AI782" s="30" t="s">
        <v>2087</v>
      </c>
      <c r="AJ782" s="30" t="s">
        <v>2076</v>
      </c>
      <c r="AK782" s="30" t="s">
        <v>2076</v>
      </c>
      <c r="AL782" s="30" t="s">
        <v>2076</v>
      </c>
      <c r="AM782" s="30" t="s">
        <v>2076</v>
      </c>
      <c r="AN782" s="30" t="s">
        <v>2092</v>
      </c>
      <c r="AO782" s="30">
        <v>144</v>
      </c>
      <c r="AP782" s="30" t="s">
        <v>4922</v>
      </c>
      <c r="AQ782" s="30" t="s">
        <v>4862</v>
      </c>
      <c r="AR782" s="30" t="s">
        <v>4805</v>
      </c>
      <c r="AS782" s="30" t="s">
        <v>2076</v>
      </c>
      <c r="AT782" s="30" t="s">
        <v>2076</v>
      </c>
      <c r="AU782" s="30">
        <f>COUNTIF(Offers!$B$14:$B$2024,A782)</f>
        <v>1</v>
      </c>
      <c r="AV782" s="31">
        <f>_xlfn.MINIFS(Offers!$Q$14:$Q$2024,Offers!$B$14:$B$2024,A782)</f>
        <v>1493.99</v>
      </c>
      <c r="AW782" s="30">
        <f>COUNTIFS(Offers!$B$14:$B$2024,A782,Offers!$L$14:$L$2024,"&lt;&gt;New")</f>
        <v>0</v>
      </c>
    </row>
    <row r="783" spans="1:49" ht="15.75" customHeight="1" x14ac:dyDescent="0.35">
      <c r="A783" s="60" t="s">
        <v>6262</v>
      </c>
      <c r="B783" s="60" t="s">
        <v>1054</v>
      </c>
      <c r="C783" s="60" t="s">
        <v>8</v>
      </c>
      <c r="D783" s="60" t="s">
        <v>4790</v>
      </c>
      <c r="E783" s="61" t="s">
        <v>1057</v>
      </c>
      <c r="F783" s="62">
        <v>151.99</v>
      </c>
      <c r="G783" s="60" t="s">
        <v>6263</v>
      </c>
      <c r="H783" s="60" t="s">
        <v>53</v>
      </c>
      <c r="I783" s="60" t="s">
        <v>5058</v>
      </c>
      <c r="J783" s="60" t="s">
        <v>4926</v>
      </c>
      <c r="K783" s="60" t="s">
        <v>3424</v>
      </c>
      <c r="L783" s="60" t="s">
        <v>4795</v>
      </c>
      <c r="M783" s="60" t="s">
        <v>4927</v>
      </c>
      <c r="N783" s="60" t="s">
        <v>4797</v>
      </c>
      <c r="O783" s="60" t="s">
        <v>4928</v>
      </c>
      <c r="P783" s="60">
        <v>12</v>
      </c>
      <c r="Q783" s="63">
        <v>433</v>
      </c>
      <c r="R783" s="60" t="s">
        <v>6264</v>
      </c>
      <c r="S783" s="60" t="s">
        <v>4930</v>
      </c>
      <c r="T783" t="s">
        <v>2080</v>
      </c>
      <c r="U783">
        <v>15</v>
      </c>
      <c r="V783" s="49">
        <v>168.99</v>
      </c>
      <c r="W783" t="s">
        <v>2498</v>
      </c>
      <c r="X783">
        <v>4</v>
      </c>
      <c r="Y783">
        <v>64</v>
      </c>
      <c r="Z783">
        <v>10.1</v>
      </c>
      <c r="AA783" t="s">
        <v>3431</v>
      </c>
      <c r="AB783" s="30" t="s">
        <v>6265</v>
      </c>
      <c r="AC783" s="30" t="s">
        <v>6266</v>
      </c>
      <c r="AD783" s="30" t="s">
        <v>5824</v>
      </c>
      <c r="AE783" s="30" t="s">
        <v>2105</v>
      </c>
      <c r="AF783" s="55" t="s">
        <v>2023</v>
      </c>
      <c r="AG783" s="30" t="s">
        <v>2086</v>
      </c>
      <c r="AH783" s="31">
        <v>168.99</v>
      </c>
      <c r="AI783" s="30" t="s">
        <v>2087</v>
      </c>
      <c r="AJ783" s="30" t="s">
        <v>2076</v>
      </c>
      <c r="AK783" s="30" t="s">
        <v>2076</v>
      </c>
      <c r="AL783" s="30" t="s">
        <v>2076</v>
      </c>
      <c r="AM783" s="30" t="s">
        <v>2076</v>
      </c>
      <c r="AN783" s="30" t="s">
        <v>2092</v>
      </c>
      <c r="AO783" s="30">
        <v>60</v>
      </c>
      <c r="AP783" s="30" t="s">
        <v>4934</v>
      </c>
      <c r="AQ783" s="30" t="s">
        <v>4935</v>
      </c>
      <c r="AR783" s="30" t="s">
        <v>4805</v>
      </c>
      <c r="AS783" s="30" t="s">
        <v>2076</v>
      </c>
      <c r="AT783" s="30" t="s">
        <v>2076</v>
      </c>
      <c r="AU783" s="30">
        <f>COUNTIF(Offers!$B$14:$B$2024,A783)</f>
        <v>2</v>
      </c>
      <c r="AV783" s="31">
        <f>_xlfn.MINIFS(Offers!$Q$14:$Q$2024,Offers!$B$14:$B$2024,A783)</f>
        <v>126.99</v>
      </c>
      <c r="AW783" s="30">
        <f>COUNTIFS(Offers!$B$14:$B$2024,A783,Offers!$L$14:$L$2024,"&lt;&gt;New")</f>
        <v>1</v>
      </c>
    </row>
    <row r="784" spans="1:49" ht="15.75" customHeight="1" x14ac:dyDescent="0.35">
      <c r="A784" s="60" t="s">
        <v>6267</v>
      </c>
      <c r="B784" s="60" t="s">
        <v>1054</v>
      </c>
      <c r="C784" s="60" t="s">
        <v>8</v>
      </c>
      <c r="D784" s="60" t="s">
        <v>4807</v>
      </c>
      <c r="E784" s="61" t="s">
        <v>1058</v>
      </c>
      <c r="F784" s="62">
        <v>294.99</v>
      </c>
      <c r="G784" s="60" t="s">
        <v>6268</v>
      </c>
      <c r="H784" s="60" t="s">
        <v>53</v>
      </c>
      <c r="I784" s="60" t="s">
        <v>4809</v>
      </c>
      <c r="J784" s="60" t="s">
        <v>4793</v>
      </c>
      <c r="K784" s="60" t="s">
        <v>4794</v>
      </c>
      <c r="L784" s="60" t="s">
        <v>4810</v>
      </c>
      <c r="M784" s="60" t="s">
        <v>4811</v>
      </c>
      <c r="N784" s="60" t="s">
        <v>4812</v>
      </c>
      <c r="O784" s="60" t="s">
        <v>4813</v>
      </c>
      <c r="P784" s="60">
        <v>24</v>
      </c>
      <c r="Q784" s="63">
        <v>200</v>
      </c>
      <c r="R784" s="60" t="s">
        <v>6269</v>
      </c>
      <c r="S784" s="60" t="s">
        <v>4815</v>
      </c>
      <c r="T784" t="s">
        <v>2080</v>
      </c>
      <c r="U784">
        <v>15</v>
      </c>
      <c r="V784" s="49">
        <v>315.99</v>
      </c>
      <c r="W784" t="s">
        <v>2404</v>
      </c>
      <c r="X784">
        <v>4</v>
      </c>
      <c r="Y784">
        <v>128</v>
      </c>
      <c r="Z784">
        <v>6.5</v>
      </c>
      <c r="AA784" t="s">
        <v>3431</v>
      </c>
      <c r="AB784" s="30" t="s">
        <v>6270</v>
      </c>
      <c r="AC784" s="30" t="s">
        <v>6271</v>
      </c>
      <c r="AD784" s="30" t="s">
        <v>5550</v>
      </c>
      <c r="AE784" s="30" t="s">
        <v>2105</v>
      </c>
      <c r="AF784" s="55" t="s">
        <v>2023</v>
      </c>
      <c r="AG784" s="30" t="s">
        <v>3435</v>
      </c>
      <c r="AH784" s="31">
        <v>315.99</v>
      </c>
      <c r="AI784" s="30" t="s">
        <v>2087</v>
      </c>
      <c r="AJ784" s="30" t="s">
        <v>2076</v>
      </c>
      <c r="AK784" s="30" t="s">
        <v>2076</v>
      </c>
      <c r="AL784" s="30" t="s">
        <v>2076</v>
      </c>
      <c r="AM784" s="30" t="s">
        <v>2076</v>
      </c>
      <c r="AN784" s="30" t="s">
        <v>4819</v>
      </c>
      <c r="AO784" s="30">
        <v>90</v>
      </c>
      <c r="AP784" s="30" t="s">
        <v>4820</v>
      </c>
      <c r="AQ784" s="30" t="s">
        <v>4821</v>
      </c>
      <c r="AR784" s="30" t="s">
        <v>4822</v>
      </c>
      <c r="AS784" s="30" t="s">
        <v>2076</v>
      </c>
      <c r="AT784" s="30" t="s">
        <v>2076</v>
      </c>
      <c r="AU784" s="30">
        <f>COUNTIF(Offers!$B$14:$B$2024,A784)</f>
        <v>3</v>
      </c>
      <c r="AV784" s="31">
        <f>_xlfn.MINIFS(Offers!$Q$14:$Q$2024,Offers!$B$14:$B$2024,A784)</f>
        <v>243.99</v>
      </c>
      <c r="AW784" s="30">
        <f>COUNTIFS(Offers!$B$14:$B$2024,A784,Offers!$L$14:$L$2024,"&lt;&gt;New")</f>
        <v>2</v>
      </c>
    </row>
    <row r="785" spans="1:49" ht="15.75" customHeight="1" x14ac:dyDescent="0.35">
      <c r="A785" s="60" t="s">
        <v>6272</v>
      </c>
      <c r="B785" s="60" t="s">
        <v>1054</v>
      </c>
      <c r="C785" s="60" t="s">
        <v>8</v>
      </c>
      <c r="D785" s="60" t="s">
        <v>4790</v>
      </c>
      <c r="E785" s="61" t="s">
        <v>1059</v>
      </c>
      <c r="F785" s="62">
        <v>401.99</v>
      </c>
      <c r="G785" s="60" t="s">
        <v>6273</v>
      </c>
      <c r="H785" s="60" t="s">
        <v>53</v>
      </c>
      <c r="I785" s="60" t="s">
        <v>4825</v>
      </c>
      <c r="J785" s="60" t="s">
        <v>5072</v>
      </c>
      <c r="K785" s="60" t="s">
        <v>5073</v>
      </c>
      <c r="L785" s="60" t="s">
        <v>3490</v>
      </c>
      <c r="M785" s="60" t="s">
        <v>5018</v>
      </c>
      <c r="N785" s="60" t="s">
        <v>4797</v>
      </c>
      <c r="O785" s="60" t="s">
        <v>4798</v>
      </c>
      <c r="P785" s="60">
        <v>12</v>
      </c>
      <c r="Q785" s="63">
        <v>331</v>
      </c>
      <c r="R785" s="60" t="s">
        <v>6274</v>
      </c>
      <c r="S785" s="60" t="s">
        <v>4800</v>
      </c>
      <c r="T785" t="s">
        <v>2080</v>
      </c>
      <c r="U785">
        <v>15</v>
      </c>
      <c r="V785" s="49">
        <v>442.99</v>
      </c>
      <c r="W785" t="s">
        <v>2376</v>
      </c>
      <c r="X785">
        <v>8</v>
      </c>
      <c r="Y785">
        <v>256</v>
      </c>
      <c r="Z785">
        <v>8.3000000000000007</v>
      </c>
      <c r="AA785" t="s">
        <v>3431</v>
      </c>
      <c r="AB785" s="30" t="s">
        <v>6275</v>
      </c>
      <c r="AC785" s="30" t="s">
        <v>6276</v>
      </c>
      <c r="AD785" s="30" t="s">
        <v>4405</v>
      </c>
      <c r="AE785" s="30" t="s">
        <v>2085</v>
      </c>
      <c r="AF785" s="52" t="s">
        <v>2024</v>
      </c>
      <c r="AG785" s="30" t="s">
        <v>3435</v>
      </c>
      <c r="AH785" s="31">
        <v>442.99</v>
      </c>
      <c r="AI785" s="30" t="s">
        <v>2087</v>
      </c>
      <c r="AJ785" s="30" t="s">
        <v>2076</v>
      </c>
      <c r="AK785" s="30" t="s">
        <v>2076</v>
      </c>
      <c r="AL785" s="30" t="s">
        <v>2076</v>
      </c>
      <c r="AM785" s="30" t="s">
        <v>2076</v>
      </c>
      <c r="AN785" s="30" t="s">
        <v>2092</v>
      </c>
      <c r="AO785" s="30">
        <v>120</v>
      </c>
      <c r="AP785" s="30" t="s">
        <v>4846</v>
      </c>
      <c r="AQ785" s="30" t="s">
        <v>4847</v>
      </c>
      <c r="AR785" s="30" t="s">
        <v>4805</v>
      </c>
      <c r="AS785" s="30" t="s">
        <v>2076</v>
      </c>
      <c r="AT785" s="30" t="s">
        <v>2076</v>
      </c>
      <c r="AU785" s="30">
        <f>COUNTIF(Offers!$B$14:$B$2024,A785)</f>
        <v>1</v>
      </c>
      <c r="AV785" s="31">
        <f>_xlfn.MINIFS(Offers!$Q$14:$Q$2024,Offers!$B$14:$B$2024,A785)</f>
        <v>401.99</v>
      </c>
      <c r="AW785" s="30">
        <f>COUNTIFS(Offers!$B$14:$B$2024,A785,Offers!$L$14:$L$2024,"&lt;&gt;New")</f>
        <v>0</v>
      </c>
    </row>
    <row r="786" spans="1:49" ht="15.75" customHeight="1" x14ac:dyDescent="0.35">
      <c r="A786" s="60" t="s">
        <v>6277</v>
      </c>
      <c r="B786" s="60" t="s">
        <v>1054</v>
      </c>
      <c r="C786" s="60" t="s">
        <v>8</v>
      </c>
      <c r="D786" s="60" t="s">
        <v>4807</v>
      </c>
      <c r="E786" s="61" t="s">
        <v>1060</v>
      </c>
      <c r="F786" s="62">
        <v>606.99</v>
      </c>
      <c r="G786" s="60" t="s">
        <v>6278</v>
      </c>
      <c r="H786" s="60" t="s">
        <v>1345</v>
      </c>
      <c r="I786" s="60" t="s">
        <v>4960</v>
      </c>
      <c r="J786" s="60" t="s">
        <v>4838</v>
      </c>
      <c r="K786" s="60" t="s">
        <v>4839</v>
      </c>
      <c r="L786" s="60" t="s">
        <v>4961</v>
      </c>
      <c r="M786" s="60" t="s">
        <v>4811</v>
      </c>
      <c r="N786" s="60" t="s">
        <v>4812</v>
      </c>
      <c r="O786" s="60" t="s">
        <v>4798</v>
      </c>
      <c r="P786" s="60">
        <v>39</v>
      </c>
      <c r="Q786" s="63">
        <v>334</v>
      </c>
      <c r="R786" s="60" t="s">
        <v>6279</v>
      </c>
      <c r="S786" s="60" t="s">
        <v>4963</v>
      </c>
      <c r="T786" t="s">
        <v>2100</v>
      </c>
      <c r="U786">
        <v>15</v>
      </c>
      <c r="V786" s="49">
        <v>630.99</v>
      </c>
      <c r="W786" t="s">
        <v>2081</v>
      </c>
      <c r="X786">
        <v>8</v>
      </c>
      <c r="Y786">
        <v>256</v>
      </c>
      <c r="Z786">
        <v>6.5</v>
      </c>
      <c r="AA786" t="s">
        <v>3431</v>
      </c>
      <c r="AB786" s="30" t="s">
        <v>6280</v>
      </c>
      <c r="AC786" s="30" t="s">
        <v>6281</v>
      </c>
      <c r="AD786" s="30" t="s">
        <v>3904</v>
      </c>
      <c r="AE786" s="30" t="s">
        <v>2085</v>
      </c>
      <c r="AF786" s="52" t="s">
        <v>2024</v>
      </c>
      <c r="AG786" s="30" t="s">
        <v>3435</v>
      </c>
      <c r="AH786" s="31">
        <v>630.99</v>
      </c>
      <c r="AI786" s="30" t="s">
        <v>2087</v>
      </c>
      <c r="AJ786" s="30" t="s">
        <v>2076</v>
      </c>
      <c r="AK786" s="30" t="s">
        <v>2076</v>
      </c>
      <c r="AL786" s="30" t="s">
        <v>2076</v>
      </c>
      <c r="AM786" s="30" t="s">
        <v>2076</v>
      </c>
      <c r="AN786" s="30" t="s">
        <v>4966</v>
      </c>
      <c r="AO786" s="30">
        <v>120</v>
      </c>
      <c r="AP786" s="30" t="s">
        <v>5068</v>
      </c>
      <c r="AQ786" s="30" t="s">
        <v>5069</v>
      </c>
      <c r="AR786" s="30" t="s">
        <v>4822</v>
      </c>
      <c r="AS786" s="30" t="s">
        <v>2076</v>
      </c>
      <c r="AT786" s="30" t="s">
        <v>2076</v>
      </c>
      <c r="AU786" s="30">
        <f>COUNTIF(Offers!$B$14:$B$2024,A786)</f>
        <v>1</v>
      </c>
      <c r="AV786" s="31">
        <f>_xlfn.MINIFS(Offers!$Q$14:$Q$2024,Offers!$B$14:$B$2024,A786)</f>
        <v>606.99</v>
      </c>
      <c r="AW786" s="30">
        <f>COUNTIFS(Offers!$B$14:$B$2024,A786,Offers!$L$14:$L$2024,"&lt;&gt;New")</f>
        <v>0</v>
      </c>
    </row>
    <row r="787" spans="1:49" ht="15.75" customHeight="1" x14ac:dyDescent="0.35">
      <c r="A787" s="60" t="s">
        <v>6282</v>
      </c>
      <c r="B787" s="60" t="s">
        <v>1054</v>
      </c>
      <c r="C787" s="60" t="s">
        <v>8</v>
      </c>
      <c r="D787" s="60" t="s">
        <v>4807</v>
      </c>
      <c r="E787" s="61" t="s">
        <v>1061</v>
      </c>
      <c r="F787" s="62">
        <v>699.99</v>
      </c>
      <c r="G787" s="60" t="s">
        <v>6283</v>
      </c>
      <c r="H787" s="60" t="s">
        <v>53</v>
      </c>
      <c r="I787" s="60" t="s">
        <v>4850</v>
      </c>
      <c r="J787" s="60" t="s">
        <v>4851</v>
      </c>
      <c r="K787" s="60" t="s">
        <v>4852</v>
      </c>
      <c r="L787" s="60" t="s">
        <v>4853</v>
      </c>
      <c r="M787" s="60" t="s">
        <v>4854</v>
      </c>
      <c r="N787" s="60" t="s">
        <v>4855</v>
      </c>
      <c r="O787" s="60" t="s">
        <v>4798</v>
      </c>
      <c r="P787" s="60">
        <v>23</v>
      </c>
      <c r="Q787" s="63">
        <v>146</v>
      </c>
      <c r="R787" s="60" t="s">
        <v>6284</v>
      </c>
      <c r="S787" s="60" t="s">
        <v>4857</v>
      </c>
      <c r="T787" t="s">
        <v>2080</v>
      </c>
      <c r="U787">
        <v>15</v>
      </c>
      <c r="V787" s="49">
        <v>787.99</v>
      </c>
      <c r="W787" t="s">
        <v>2545</v>
      </c>
      <c r="X787">
        <v>12</v>
      </c>
      <c r="Y787">
        <v>256</v>
      </c>
      <c r="Z787">
        <v>6</v>
      </c>
      <c r="AA787" t="s">
        <v>3431</v>
      </c>
      <c r="AB787" s="30" t="s">
        <v>6285</v>
      </c>
      <c r="AC787" s="30" t="s">
        <v>6286</v>
      </c>
      <c r="AD787" s="30" t="s">
        <v>5035</v>
      </c>
      <c r="AE787" s="30" t="s">
        <v>2085</v>
      </c>
      <c r="AF787" s="51" t="s">
        <v>2025</v>
      </c>
      <c r="AG787" s="30" t="s">
        <v>3435</v>
      </c>
      <c r="AH787" s="31">
        <v>830.99</v>
      </c>
      <c r="AI787" s="30" t="s">
        <v>2087</v>
      </c>
      <c r="AJ787" s="30" t="s">
        <v>2076</v>
      </c>
      <c r="AK787" s="30" t="s">
        <v>2076</v>
      </c>
      <c r="AL787" s="30" t="s">
        <v>2076</v>
      </c>
      <c r="AM787" s="30" t="s">
        <v>2076</v>
      </c>
      <c r="AN787" s="30" t="s">
        <v>4860</v>
      </c>
      <c r="AO787" s="30">
        <v>120</v>
      </c>
      <c r="AP787" s="30" t="s">
        <v>4861</v>
      </c>
      <c r="AQ787" s="30" t="s">
        <v>4862</v>
      </c>
      <c r="AR787" s="30" t="s">
        <v>4822</v>
      </c>
      <c r="AS787" s="30" t="s">
        <v>2076</v>
      </c>
      <c r="AT787" s="30" t="s">
        <v>2076</v>
      </c>
      <c r="AU787" s="30">
        <f>COUNTIF(Offers!$B$14:$B$2024,A787)</f>
        <v>1</v>
      </c>
      <c r="AV787" s="31">
        <f>_xlfn.MINIFS(Offers!$Q$14:$Q$2024,Offers!$B$14:$B$2024,A787)</f>
        <v>699.99</v>
      </c>
      <c r="AW787" s="30">
        <f>COUNTIFS(Offers!$B$14:$B$2024,A787,Offers!$L$14:$L$2024,"&lt;&gt;New")</f>
        <v>0</v>
      </c>
    </row>
    <row r="788" spans="1:49" ht="15.75" customHeight="1" x14ac:dyDescent="0.35">
      <c r="A788" s="60" t="s">
        <v>6287</v>
      </c>
      <c r="B788" s="60" t="s">
        <v>1054</v>
      </c>
      <c r="C788" s="60" t="s">
        <v>8</v>
      </c>
      <c r="D788" s="60" t="s">
        <v>4807</v>
      </c>
      <c r="E788" s="61" t="s">
        <v>1062</v>
      </c>
      <c r="F788" s="62">
        <v>867.99</v>
      </c>
      <c r="G788" s="60" t="s">
        <v>6288</v>
      </c>
      <c r="H788" s="60" t="s">
        <v>53</v>
      </c>
      <c r="I788" s="60" t="s">
        <v>4877</v>
      </c>
      <c r="J788" s="60" t="s">
        <v>4878</v>
      </c>
      <c r="K788" s="60" t="s">
        <v>4879</v>
      </c>
      <c r="L788" s="60" t="s">
        <v>4853</v>
      </c>
      <c r="M788" s="60" t="s">
        <v>4811</v>
      </c>
      <c r="N788" s="60" t="s">
        <v>4880</v>
      </c>
      <c r="O788" s="60" t="s">
        <v>4798</v>
      </c>
      <c r="P788" s="60">
        <v>26</v>
      </c>
      <c r="Q788" s="63">
        <v>187</v>
      </c>
      <c r="R788" s="60" t="s">
        <v>6289</v>
      </c>
      <c r="S788" s="60" t="s">
        <v>4882</v>
      </c>
      <c r="T788" t="s">
        <v>2100</v>
      </c>
      <c r="U788">
        <v>15</v>
      </c>
      <c r="V788" s="49">
        <v>936.99</v>
      </c>
      <c r="W788" t="s">
        <v>2477</v>
      </c>
      <c r="X788">
        <v>12</v>
      </c>
      <c r="Y788">
        <v>256</v>
      </c>
      <c r="Z788">
        <v>6.2</v>
      </c>
      <c r="AA788" t="s">
        <v>3431</v>
      </c>
      <c r="AB788" s="30" t="s">
        <v>6290</v>
      </c>
      <c r="AC788" s="30" t="s">
        <v>6291</v>
      </c>
      <c r="AD788" s="30" t="s">
        <v>5157</v>
      </c>
      <c r="AE788" s="30" t="s">
        <v>2105</v>
      </c>
      <c r="AF788" s="53" t="s">
        <v>2026</v>
      </c>
      <c r="AG788" s="30" t="s">
        <v>3435</v>
      </c>
      <c r="AH788" s="31">
        <v>936.99</v>
      </c>
      <c r="AI788" s="30" t="s">
        <v>2087</v>
      </c>
      <c r="AJ788" s="30" t="s">
        <v>2076</v>
      </c>
      <c r="AK788" s="30" t="s">
        <v>2076</v>
      </c>
      <c r="AL788" s="30" t="s">
        <v>2076</v>
      </c>
      <c r="AM788" s="30" t="s">
        <v>2076</v>
      </c>
      <c r="AN788" s="30" t="s">
        <v>4860</v>
      </c>
      <c r="AO788" s="30">
        <v>120</v>
      </c>
      <c r="AP788" s="30" t="s">
        <v>4885</v>
      </c>
      <c r="AQ788" s="30" t="s">
        <v>4886</v>
      </c>
      <c r="AR788" s="30" t="s">
        <v>4822</v>
      </c>
      <c r="AS788" s="30" t="s">
        <v>2076</v>
      </c>
      <c r="AT788" s="30" t="s">
        <v>2076</v>
      </c>
      <c r="AU788" s="30">
        <f>COUNTIF(Offers!$B$14:$B$2024,A788)</f>
        <v>1</v>
      </c>
      <c r="AV788" s="31">
        <f>_xlfn.MINIFS(Offers!$Q$14:$Q$2024,Offers!$B$14:$B$2024,A788)</f>
        <v>867.99</v>
      </c>
      <c r="AW788" s="30">
        <f>COUNTIFS(Offers!$B$14:$B$2024,A788,Offers!$L$14:$L$2024,"&lt;&gt;New")</f>
        <v>0</v>
      </c>
    </row>
    <row r="789" spans="1:49" ht="15.75" customHeight="1" x14ac:dyDescent="0.35">
      <c r="A789" s="60" t="s">
        <v>6292</v>
      </c>
      <c r="B789" s="60" t="s">
        <v>1054</v>
      </c>
      <c r="C789" s="60" t="s">
        <v>8</v>
      </c>
      <c r="D789" s="60" t="s">
        <v>4807</v>
      </c>
      <c r="E789" s="61" t="s">
        <v>1063</v>
      </c>
      <c r="F789" s="62">
        <v>1043.99</v>
      </c>
      <c r="G789" s="60" t="s">
        <v>6293</v>
      </c>
      <c r="H789" s="60" t="s">
        <v>53</v>
      </c>
      <c r="I789" s="60" t="s">
        <v>4889</v>
      </c>
      <c r="J789" s="60" t="s">
        <v>4890</v>
      </c>
      <c r="K789" s="60" t="s">
        <v>4891</v>
      </c>
      <c r="L789" s="60" t="s">
        <v>4892</v>
      </c>
      <c r="M789" s="60" t="s">
        <v>4893</v>
      </c>
      <c r="N789" s="60" t="s">
        <v>4880</v>
      </c>
      <c r="O789" s="60" t="s">
        <v>4798</v>
      </c>
      <c r="P789" s="60">
        <v>22</v>
      </c>
      <c r="Q789" s="63">
        <v>192</v>
      </c>
      <c r="R789" s="60" t="s">
        <v>6294</v>
      </c>
      <c r="S789" s="60" t="s">
        <v>4895</v>
      </c>
      <c r="T789" t="s">
        <v>2080</v>
      </c>
      <c r="U789">
        <v>15</v>
      </c>
      <c r="V789" s="49">
        <v>1114.99</v>
      </c>
      <c r="W789" t="s">
        <v>2081</v>
      </c>
      <c r="X789">
        <v>12</v>
      </c>
      <c r="Y789">
        <v>256</v>
      </c>
      <c r="Z789">
        <v>6.7</v>
      </c>
      <c r="AA789" t="s">
        <v>3431</v>
      </c>
      <c r="AB789" s="30" t="s">
        <v>6275</v>
      </c>
      <c r="AC789" s="30" t="s">
        <v>6295</v>
      </c>
      <c r="AD789" s="30" t="s">
        <v>5399</v>
      </c>
      <c r="AE789" s="30" t="s">
        <v>2085</v>
      </c>
      <c r="AF789" s="53" t="s">
        <v>2026</v>
      </c>
      <c r="AG789" s="30" t="s">
        <v>3435</v>
      </c>
      <c r="AH789" s="31">
        <v>1168.99</v>
      </c>
      <c r="AI789" s="30" t="s">
        <v>2087</v>
      </c>
      <c r="AJ789" s="30" t="s">
        <v>2076</v>
      </c>
      <c r="AK789" s="30" t="s">
        <v>2076</v>
      </c>
      <c r="AL789" s="30" t="s">
        <v>2076</v>
      </c>
      <c r="AM789" s="30" t="s">
        <v>2076</v>
      </c>
      <c r="AN789" s="30" t="s">
        <v>4898</v>
      </c>
      <c r="AO789" s="30">
        <v>60</v>
      </c>
      <c r="AP789" s="30" t="s">
        <v>4885</v>
      </c>
      <c r="AQ789" s="30" t="s">
        <v>4899</v>
      </c>
      <c r="AR789" s="30" t="s">
        <v>4822</v>
      </c>
      <c r="AS789" s="30" t="s">
        <v>2076</v>
      </c>
      <c r="AT789" s="30" t="s">
        <v>2076</v>
      </c>
      <c r="AU789" s="30">
        <f>COUNTIF(Offers!$B$14:$B$2024,A789)</f>
        <v>3</v>
      </c>
      <c r="AV789" s="31">
        <f>_xlfn.MINIFS(Offers!$Q$14:$Q$2024,Offers!$B$14:$B$2024,A789)</f>
        <v>857.99</v>
      </c>
      <c r="AW789" s="30">
        <f>COUNTIFS(Offers!$B$14:$B$2024,A789,Offers!$L$14:$L$2024,"&lt;&gt;New")</f>
        <v>2</v>
      </c>
    </row>
    <row r="790" spans="1:49" ht="15.75" customHeight="1" x14ac:dyDescent="0.35">
      <c r="A790" s="60" t="s">
        <v>6296</v>
      </c>
      <c r="B790" s="60" t="s">
        <v>1054</v>
      </c>
      <c r="C790" s="60" t="s">
        <v>8</v>
      </c>
      <c r="D790" s="60" t="s">
        <v>4790</v>
      </c>
      <c r="E790" s="61" t="s">
        <v>1064</v>
      </c>
      <c r="F790" s="62">
        <v>1150.99</v>
      </c>
      <c r="G790" s="60" t="s">
        <v>6297</v>
      </c>
      <c r="H790" s="60" t="s">
        <v>1345</v>
      </c>
      <c r="I790" s="60" t="s">
        <v>4825</v>
      </c>
      <c r="J790" s="60" t="s">
        <v>4890</v>
      </c>
      <c r="K790" s="60" t="s">
        <v>4891</v>
      </c>
      <c r="L790" s="60" t="s">
        <v>5038</v>
      </c>
      <c r="M790" s="60" t="s">
        <v>3532</v>
      </c>
      <c r="N790" s="60" t="s">
        <v>4918</v>
      </c>
      <c r="O790" s="60" t="s">
        <v>4798</v>
      </c>
      <c r="P790" s="60">
        <v>9</v>
      </c>
      <c r="Q790" s="63">
        <v>629</v>
      </c>
      <c r="R790" s="60" t="s">
        <v>6298</v>
      </c>
      <c r="S790" s="60" t="s">
        <v>4843</v>
      </c>
      <c r="T790" t="s">
        <v>2080</v>
      </c>
      <c r="U790">
        <v>15</v>
      </c>
      <c r="V790" s="49">
        <v>1291.99</v>
      </c>
      <c r="W790" t="s">
        <v>2200</v>
      </c>
      <c r="X790">
        <v>12</v>
      </c>
      <c r="Y790">
        <v>256</v>
      </c>
      <c r="Z790">
        <v>12.4</v>
      </c>
      <c r="AA790" t="s">
        <v>3431</v>
      </c>
      <c r="AB790" s="30" t="s">
        <v>6280</v>
      </c>
      <c r="AC790" s="30" t="s">
        <v>6299</v>
      </c>
      <c r="AD790" s="30" t="s">
        <v>4897</v>
      </c>
      <c r="AE790" s="30" t="s">
        <v>2085</v>
      </c>
      <c r="AF790" s="53" t="s">
        <v>2026</v>
      </c>
      <c r="AG790" s="30" t="s">
        <v>3435</v>
      </c>
      <c r="AH790" s="31">
        <v>1366.99</v>
      </c>
      <c r="AI790" s="30" t="s">
        <v>2087</v>
      </c>
      <c r="AJ790" s="30" t="s">
        <v>2076</v>
      </c>
      <c r="AK790" s="30" t="s">
        <v>2076</v>
      </c>
      <c r="AL790" s="30" t="s">
        <v>2076</v>
      </c>
      <c r="AM790" s="30" t="s">
        <v>2076</v>
      </c>
      <c r="AN790" s="30" t="s">
        <v>2092</v>
      </c>
      <c r="AO790" s="30">
        <v>120</v>
      </c>
      <c r="AP790" s="30" t="s">
        <v>4979</v>
      </c>
      <c r="AQ790" s="30" t="s">
        <v>4862</v>
      </c>
      <c r="AR790" s="30" t="s">
        <v>4805</v>
      </c>
      <c r="AS790" s="30" t="s">
        <v>2076</v>
      </c>
      <c r="AT790" s="30" t="s">
        <v>2076</v>
      </c>
      <c r="AU790" s="30">
        <f>COUNTIF(Offers!$B$14:$B$2024,A790)</f>
        <v>1</v>
      </c>
      <c r="AV790" s="31">
        <f>_xlfn.MINIFS(Offers!$Q$14:$Q$2024,Offers!$B$14:$B$2024,A790)</f>
        <v>1150.99</v>
      </c>
      <c r="AW790" s="30">
        <f>COUNTIFS(Offers!$B$14:$B$2024,A790,Offers!$L$14:$L$2024,"&lt;&gt;New")</f>
        <v>0</v>
      </c>
    </row>
    <row r="791" spans="1:49" ht="15.75" customHeight="1" x14ac:dyDescent="0.35">
      <c r="A791" s="60" t="s">
        <v>6300</v>
      </c>
      <c r="B791" s="60" t="s">
        <v>1054</v>
      </c>
      <c r="C791" s="60" t="s">
        <v>8</v>
      </c>
      <c r="D791" s="60" t="s">
        <v>4790</v>
      </c>
      <c r="E791" s="61" t="s">
        <v>1065</v>
      </c>
      <c r="F791" s="62">
        <v>1575.99</v>
      </c>
      <c r="G791" s="60" t="s">
        <v>6301</v>
      </c>
      <c r="H791" s="60" t="s">
        <v>53</v>
      </c>
      <c r="I791" s="60" t="s">
        <v>4865</v>
      </c>
      <c r="J791" s="60" t="s">
        <v>4902</v>
      </c>
      <c r="K791" s="60" t="s">
        <v>4903</v>
      </c>
      <c r="L791" s="60" t="s">
        <v>4916</v>
      </c>
      <c r="M791" s="60" t="s">
        <v>4917</v>
      </c>
      <c r="N791" s="60" t="s">
        <v>4918</v>
      </c>
      <c r="O791" s="60" t="s">
        <v>4798</v>
      </c>
      <c r="P791" s="60">
        <v>13</v>
      </c>
      <c r="Q791" s="63">
        <v>672</v>
      </c>
      <c r="R791" s="60" t="s">
        <v>6302</v>
      </c>
      <c r="S791" s="60" t="s">
        <v>4920</v>
      </c>
      <c r="T791" t="s">
        <v>2080</v>
      </c>
      <c r="U791">
        <v>15</v>
      </c>
      <c r="V791" s="49">
        <v>1709.99</v>
      </c>
      <c r="W791" t="s">
        <v>2322</v>
      </c>
      <c r="X791">
        <v>12</v>
      </c>
      <c r="Y791">
        <v>512</v>
      </c>
      <c r="Z791">
        <v>13</v>
      </c>
      <c r="AA791" t="s">
        <v>3431</v>
      </c>
      <c r="AB791" s="30" t="s">
        <v>6303</v>
      </c>
      <c r="AC791" s="30" t="s">
        <v>6304</v>
      </c>
      <c r="AD791" s="30" t="s">
        <v>5042</v>
      </c>
      <c r="AE791" s="30" t="s">
        <v>2085</v>
      </c>
      <c r="AF791" s="54" t="s">
        <v>2027</v>
      </c>
      <c r="AG791" s="30" t="s">
        <v>3435</v>
      </c>
      <c r="AH791" s="31">
        <v>1795.99</v>
      </c>
      <c r="AI791" s="30" t="s">
        <v>2087</v>
      </c>
      <c r="AJ791" s="30" t="s">
        <v>2076</v>
      </c>
      <c r="AK791" s="30" t="s">
        <v>2076</v>
      </c>
      <c r="AL791" s="30" t="s">
        <v>2076</v>
      </c>
      <c r="AM791" s="30" t="s">
        <v>2076</v>
      </c>
      <c r="AN791" s="30" t="s">
        <v>2092</v>
      </c>
      <c r="AO791" s="30">
        <v>144</v>
      </c>
      <c r="AP791" s="30" t="s">
        <v>4922</v>
      </c>
      <c r="AQ791" s="30" t="s">
        <v>4862</v>
      </c>
      <c r="AR791" s="30" t="s">
        <v>4805</v>
      </c>
      <c r="AS791" s="30" t="s">
        <v>2076</v>
      </c>
      <c r="AT791" s="30" t="s">
        <v>2076</v>
      </c>
      <c r="AU791" s="30">
        <f>COUNTIF(Offers!$B$14:$B$2024,A791)</f>
        <v>1</v>
      </c>
      <c r="AV791" s="31">
        <f>_xlfn.MINIFS(Offers!$Q$14:$Q$2024,Offers!$B$14:$B$2024,A791)</f>
        <v>1575.99</v>
      </c>
      <c r="AW791" s="30">
        <f>COUNTIFS(Offers!$B$14:$B$2024,A791,Offers!$L$14:$L$2024,"&lt;&gt;New")</f>
        <v>0</v>
      </c>
    </row>
    <row r="792" spans="1:49" ht="15.75" customHeight="1" x14ac:dyDescent="0.35">
      <c r="A792" s="60" t="s">
        <v>6305</v>
      </c>
      <c r="B792" s="60" t="s">
        <v>1054</v>
      </c>
      <c r="C792" s="60" t="s">
        <v>8</v>
      </c>
      <c r="D792" s="60" t="s">
        <v>4807</v>
      </c>
      <c r="E792" s="61" t="s">
        <v>1066</v>
      </c>
      <c r="F792" s="62">
        <v>2133.9899999999998</v>
      </c>
      <c r="G792" s="60" t="s">
        <v>6306</v>
      </c>
      <c r="H792" s="60" t="s">
        <v>1345</v>
      </c>
      <c r="I792" s="60" t="s">
        <v>4889</v>
      </c>
      <c r="J792" s="60" t="s">
        <v>4902</v>
      </c>
      <c r="K792" s="60" t="s">
        <v>4903</v>
      </c>
      <c r="L792" s="60" t="s">
        <v>4987</v>
      </c>
      <c r="M792" s="60" t="s">
        <v>4988</v>
      </c>
      <c r="N792" s="60" t="s">
        <v>4880</v>
      </c>
      <c r="O792" s="60" t="s">
        <v>4798</v>
      </c>
      <c r="P792" s="60">
        <v>23</v>
      </c>
      <c r="Q792" s="63">
        <v>254</v>
      </c>
      <c r="R792" s="60" t="s">
        <v>6307</v>
      </c>
      <c r="S792" s="60" t="s">
        <v>4990</v>
      </c>
      <c r="T792" t="s">
        <v>2080</v>
      </c>
      <c r="U792">
        <v>15</v>
      </c>
      <c r="V792" s="49">
        <v>2316.9899999999998</v>
      </c>
      <c r="W792" t="s">
        <v>2241</v>
      </c>
      <c r="X792">
        <v>16</v>
      </c>
      <c r="Y792">
        <v>512</v>
      </c>
      <c r="Z792">
        <v>7.6</v>
      </c>
      <c r="AA792" t="s">
        <v>3431</v>
      </c>
      <c r="AB792" s="30" t="s">
        <v>6308</v>
      </c>
      <c r="AC792" s="30" t="s">
        <v>6309</v>
      </c>
      <c r="AD792" s="30" t="s">
        <v>4115</v>
      </c>
      <c r="AE792" s="30" t="s">
        <v>2085</v>
      </c>
      <c r="AF792" s="54" t="s">
        <v>2027</v>
      </c>
      <c r="AG792" s="30" t="s">
        <v>3435</v>
      </c>
      <c r="AH792" s="31">
        <v>2351.9899999999998</v>
      </c>
      <c r="AI792" s="30" t="s">
        <v>2087</v>
      </c>
      <c r="AJ792" s="30" t="s">
        <v>2076</v>
      </c>
      <c r="AK792" s="30" t="s">
        <v>2076</v>
      </c>
      <c r="AL792" s="30" t="s">
        <v>2076</v>
      </c>
      <c r="AM792" s="30" t="s">
        <v>2076</v>
      </c>
      <c r="AN792" s="30" t="s">
        <v>4898</v>
      </c>
      <c r="AO792" s="30">
        <v>120</v>
      </c>
      <c r="AP792" s="30" t="s">
        <v>4911</v>
      </c>
      <c r="AQ792" s="30" t="s">
        <v>4992</v>
      </c>
      <c r="AR792" s="30" t="s">
        <v>4913</v>
      </c>
      <c r="AS792" s="30" t="s">
        <v>2076</v>
      </c>
      <c r="AT792" s="30" t="s">
        <v>2076</v>
      </c>
      <c r="AU792" s="30">
        <f>COUNTIF(Offers!$B$14:$B$2024,A792)</f>
        <v>1</v>
      </c>
      <c r="AV792" s="31">
        <f>_xlfn.MINIFS(Offers!$Q$14:$Q$2024,Offers!$B$14:$B$2024,A792)</f>
        <v>2133.9899999999998</v>
      </c>
      <c r="AW792" s="30">
        <f>COUNTIFS(Offers!$B$14:$B$2024,A792,Offers!$L$14:$L$2024,"&lt;&gt;New")</f>
        <v>0</v>
      </c>
    </row>
    <row r="793" spans="1:49" ht="15.75" customHeight="1" x14ac:dyDescent="0.35">
      <c r="A793" s="60" t="s">
        <v>6310</v>
      </c>
      <c r="B793" s="60" t="s">
        <v>1067</v>
      </c>
      <c r="C793" s="60" t="s">
        <v>8</v>
      </c>
      <c r="D793" s="60" t="s">
        <v>4790</v>
      </c>
      <c r="E793" s="61" t="s">
        <v>1069</v>
      </c>
      <c r="F793" s="62">
        <v>159.99</v>
      </c>
      <c r="G793" s="60" t="s">
        <v>6311</v>
      </c>
      <c r="H793" s="60" t="s">
        <v>53</v>
      </c>
      <c r="I793" s="60" t="s">
        <v>5058</v>
      </c>
      <c r="J793" s="60" t="s">
        <v>4926</v>
      </c>
      <c r="K793" s="60" t="s">
        <v>3424</v>
      </c>
      <c r="L793" s="60" t="s">
        <v>4795</v>
      </c>
      <c r="M793" s="60" t="s">
        <v>4927</v>
      </c>
      <c r="N793" s="60" t="s">
        <v>4797</v>
      </c>
      <c r="O793" s="60" t="s">
        <v>4928</v>
      </c>
      <c r="P793" s="60">
        <v>8</v>
      </c>
      <c r="Q793" s="63">
        <v>403</v>
      </c>
      <c r="R793" s="60" t="s">
        <v>6312</v>
      </c>
      <c r="S793" s="60" t="s">
        <v>4930</v>
      </c>
      <c r="T793" t="s">
        <v>2080</v>
      </c>
      <c r="U793">
        <v>30</v>
      </c>
      <c r="V793" s="49">
        <v>183.99</v>
      </c>
      <c r="W793" t="s">
        <v>2241</v>
      </c>
      <c r="X793">
        <v>4</v>
      </c>
      <c r="Y793">
        <v>64</v>
      </c>
      <c r="Z793">
        <v>10.1</v>
      </c>
      <c r="AA793" t="s">
        <v>3431</v>
      </c>
      <c r="AB793" s="30" t="s">
        <v>6313</v>
      </c>
      <c r="AC793" s="30" t="s">
        <v>6314</v>
      </c>
      <c r="AD793" s="30" t="s">
        <v>5824</v>
      </c>
      <c r="AE793" s="30" t="s">
        <v>2085</v>
      </c>
      <c r="AF793" s="55" t="s">
        <v>2023</v>
      </c>
      <c r="AG793" s="30" t="s">
        <v>2086</v>
      </c>
      <c r="AH793" s="31">
        <v>187.99</v>
      </c>
      <c r="AI793" s="30" t="s">
        <v>2087</v>
      </c>
      <c r="AJ793" s="30" t="s">
        <v>2076</v>
      </c>
      <c r="AK793" s="30" t="s">
        <v>2076</v>
      </c>
      <c r="AL793" s="30" t="s">
        <v>2076</v>
      </c>
      <c r="AM793" s="30" t="s">
        <v>2076</v>
      </c>
      <c r="AN793" s="30" t="s">
        <v>2092</v>
      </c>
      <c r="AO793" s="30">
        <v>60</v>
      </c>
      <c r="AP793" s="30" t="s">
        <v>4934</v>
      </c>
      <c r="AQ793" s="30" t="s">
        <v>4935</v>
      </c>
      <c r="AR793" s="30" t="s">
        <v>4805</v>
      </c>
      <c r="AS793" s="30" t="s">
        <v>2076</v>
      </c>
      <c r="AT793" s="30" t="s">
        <v>2076</v>
      </c>
      <c r="AU793" s="30">
        <f>COUNTIF(Offers!$B$14:$B$2024,A793)</f>
        <v>2</v>
      </c>
      <c r="AV793" s="31">
        <f>_xlfn.MINIFS(Offers!$Q$14:$Q$2024,Offers!$B$14:$B$2024,A793)</f>
        <v>131.99</v>
      </c>
      <c r="AW793" s="30">
        <f>COUNTIFS(Offers!$B$14:$B$2024,A793,Offers!$L$14:$L$2024,"&lt;&gt;New")</f>
        <v>1</v>
      </c>
    </row>
    <row r="794" spans="1:49" ht="15.75" customHeight="1" x14ac:dyDescent="0.35">
      <c r="A794" s="60" t="s">
        <v>6315</v>
      </c>
      <c r="B794" s="60" t="s">
        <v>1067</v>
      </c>
      <c r="C794" s="60" t="s">
        <v>8</v>
      </c>
      <c r="D794" s="60" t="s">
        <v>4790</v>
      </c>
      <c r="E794" s="61" t="s">
        <v>1070</v>
      </c>
      <c r="F794" s="62">
        <v>365.99</v>
      </c>
      <c r="G794" s="60" t="s">
        <v>6316</v>
      </c>
      <c r="H794" s="60" t="s">
        <v>53</v>
      </c>
      <c r="I794" s="60" t="s">
        <v>5017</v>
      </c>
      <c r="J794" s="60" t="s">
        <v>5072</v>
      </c>
      <c r="K794" s="60" t="s">
        <v>5073</v>
      </c>
      <c r="L794" s="60" t="s">
        <v>4810</v>
      </c>
      <c r="M794" s="60" t="s">
        <v>5018</v>
      </c>
      <c r="N794" s="60" t="s">
        <v>4797</v>
      </c>
      <c r="O794" s="60" t="s">
        <v>4798</v>
      </c>
      <c r="P794" s="60">
        <v>13</v>
      </c>
      <c r="Q794" s="63">
        <v>496</v>
      </c>
      <c r="R794" s="60" t="s">
        <v>6317</v>
      </c>
      <c r="S794" s="60" t="s">
        <v>4869</v>
      </c>
      <c r="T794" t="s">
        <v>2080</v>
      </c>
      <c r="U794">
        <v>30</v>
      </c>
      <c r="V794" s="49">
        <v>409.99</v>
      </c>
      <c r="W794" t="s">
        <v>2246</v>
      </c>
      <c r="X794">
        <v>8</v>
      </c>
      <c r="Y794">
        <v>128</v>
      </c>
      <c r="Z794">
        <v>11</v>
      </c>
      <c r="AA794" t="s">
        <v>3431</v>
      </c>
      <c r="AB794" s="30" t="s">
        <v>6318</v>
      </c>
      <c r="AC794" s="30" t="s">
        <v>6319</v>
      </c>
      <c r="AD794" s="30" t="s">
        <v>3542</v>
      </c>
      <c r="AE794" s="30" t="s">
        <v>2085</v>
      </c>
      <c r="AF794" s="52" t="s">
        <v>2024</v>
      </c>
      <c r="AG794" s="30" t="s">
        <v>3435</v>
      </c>
      <c r="AH794" s="31">
        <v>426.99</v>
      </c>
      <c r="AI794" s="30" t="s">
        <v>2087</v>
      </c>
      <c r="AJ794" s="30" t="s">
        <v>2076</v>
      </c>
      <c r="AK794" s="30" t="s">
        <v>2076</v>
      </c>
      <c r="AL794" s="30" t="s">
        <v>2076</v>
      </c>
      <c r="AM794" s="30" t="s">
        <v>2076</v>
      </c>
      <c r="AN794" s="30" t="s">
        <v>2092</v>
      </c>
      <c r="AO794" s="30">
        <v>90</v>
      </c>
      <c r="AP794" s="30" t="s">
        <v>4846</v>
      </c>
      <c r="AQ794" s="30" t="s">
        <v>4847</v>
      </c>
      <c r="AR794" s="30" t="s">
        <v>4805</v>
      </c>
      <c r="AS794" s="30" t="s">
        <v>2076</v>
      </c>
      <c r="AT794" s="30" t="s">
        <v>2076</v>
      </c>
      <c r="AU794" s="30">
        <f>COUNTIF(Offers!$B$14:$B$2024,A794)</f>
        <v>2</v>
      </c>
      <c r="AV794" s="31">
        <f>_xlfn.MINIFS(Offers!$Q$14:$Q$2024,Offers!$B$14:$B$2024,A794)</f>
        <v>300.99</v>
      </c>
      <c r="AW794" s="30">
        <f>COUNTIFS(Offers!$B$14:$B$2024,A794,Offers!$L$14:$L$2024,"&lt;&gt;New")</f>
        <v>1</v>
      </c>
    </row>
    <row r="795" spans="1:49" ht="15.75" customHeight="1" x14ac:dyDescent="0.35">
      <c r="A795" s="60" t="s">
        <v>6320</v>
      </c>
      <c r="B795" s="60" t="s">
        <v>1067</v>
      </c>
      <c r="C795" s="60" t="s">
        <v>8</v>
      </c>
      <c r="D795" s="60" t="s">
        <v>4807</v>
      </c>
      <c r="E795" s="61" t="s">
        <v>1071</v>
      </c>
      <c r="F795" s="62">
        <v>373.99</v>
      </c>
      <c r="G795" s="60" t="s">
        <v>6321</v>
      </c>
      <c r="H795" s="60" t="s">
        <v>1345</v>
      </c>
      <c r="I795" s="60" t="s">
        <v>4809</v>
      </c>
      <c r="J795" s="60" t="s">
        <v>5072</v>
      </c>
      <c r="K795" s="60" t="s">
        <v>5073</v>
      </c>
      <c r="L795" s="60" t="s">
        <v>4853</v>
      </c>
      <c r="M795" s="60" t="s">
        <v>4811</v>
      </c>
      <c r="N795" s="60" t="s">
        <v>4812</v>
      </c>
      <c r="O795" s="60" t="s">
        <v>4798</v>
      </c>
      <c r="P795" s="60">
        <v>25</v>
      </c>
      <c r="Q795" s="63">
        <v>195</v>
      </c>
      <c r="R795" s="60" t="s">
        <v>6322</v>
      </c>
      <c r="S795" s="60" t="s">
        <v>4815</v>
      </c>
      <c r="T795" t="s">
        <v>2080</v>
      </c>
      <c r="U795">
        <v>30</v>
      </c>
      <c r="V795" s="49">
        <v>397.99</v>
      </c>
      <c r="W795" t="s">
        <v>2235</v>
      </c>
      <c r="X795">
        <v>8</v>
      </c>
      <c r="Y795">
        <v>256</v>
      </c>
      <c r="Z795">
        <v>6.7</v>
      </c>
      <c r="AA795" t="s">
        <v>3431</v>
      </c>
      <c r="AB795" s="30" t="s">
        <v>6323</v>
      </c>
      <c r="AC795" s="30" t="s">
        <v>6324</v>
      </c>
      <c r="AD795" s="30" t="s">
        <v>4695</v>
      </c>
      <c r="AE795" s="30" t="s">
        <v>2085</v>
      </c>
      <c r="AF795" s="52" t="s">
        <v>2024</v>
      </c>
      <c r="AG795" s="30" t="s">
        <v>3435</v>
      </c>
      <c r="AH795" s="31">
        <v>401.99</v>
      </c>
      <c r="AI795" s="30" t="s">
        <v>2087</v>
      </c>
      <c r="AJ795" s="30" t="s">
        <v>2076</v>
      </c>
      <c r="AK795" s="30" t="s">
        <v>2076</v>
      </c>
      <c r="AL795" s="30" t="s">
        <v>2076</v>
      </c>
      <c r="AM795" s="30" t="s">
        <v>2076</v>
      </c>
      <c r="AN795" s="30" t="s">
        <v>4819</v>
      </c>
      <c r="AO795" s="30">
        <v>120</v>
      </c>
      <c r="AP795" s="30" t="s">
        <v>5068</v>
      </c>
      <c r="AQ795" s="30" t="s">
        <v>5069</v>
      </c>
      <c r="AR795" s="30" t="s">
        <v>4822</v>
      </c>
      <c r="AS795" s="30" t="s">
        <v>2076</v>
      </c>
      <c r="AT795" s="30" t="s">
        <v>2076</v>
      </c>
      <c r="AU795" s="30">
        <f>COUNTIF(Offers!$B$14:$B$2024,A795)</f>
        <v>1</v>
      </c>
      <c r="AV795" s="31">
        <f>_xlfn.MINIFS(Offers!$Q$14:$Q$2024,Offers!$B$14:$B$2024,A795)</f>
        <v>373.99</v>
      </c>
      <c r="AW795" s="30">
        <f>COUNTIFS(Offers!$B$14:$B$2024,A795,Offers!$L$14:$L$2024,"&lt;&gt;New")</f>
        <v>0</v>
      </c>
    </row>
    <row r="796" spans="1:49" ht="15.75" customHeight="1" x14ac:dyDescent="0.35">
      <c r="A796" s="60" t="s">
        <v>6325</v>
      </c>
      <c r="B796" s="60" t="s">
        <v>1067</v>
      </c>
      <c r="C796" s="60" t="s">
        <v>8</v>
      </c>
      <c r="D796" s="60" t="s">
        <v>4790</v>
      </c>
      <c r="E796" s="61" t="s">
        <v>1072</v>
      </c>
      <c r="F796" s="62">
        <v>526.99</v>
      </c>
      <c r="G796" s="60" t="s">
        <v>6326</v>
      </c>
      <c r="H796" s="60" t="s">
        <v>53</v>
      </c>
      <c r="I796" s="60" t="s">
        <v>4825</v>
      </c>
      <c r="J796" s="60" t="s">
        <v>4826</v>
      </c>
      <c r="K796" s="60" t="s">
        <v>4827</v>
      </c>
      <c r="L796" s="60" t="s">
        <v>4828</v>
      </c>
      <c r="M796" s="60" t="s">
        <v>4829</v>
      </c>
      <c r="N796" s="60" t="s">
        <v>4797</v>
      </c>
      <c r="O796" s="60" t="s">
        <v>4830</v>
      </c>
      <c r="P796" s="60">
        <v>247</v>
      </c>
      <c r="Q796" s="63">
        <v>437</v>
      </c>
      <c r="R796" s="60" t="s">
        <v>6327</v>
      </c>
      <c r="S796" s="60" t="s">
        <v>4832</v>
      </c>
      <c r="T796" t="s">
        <v>2080</v>
      </c>
      <c r="U796">
        <v>30</v>
      </c>
      <c r="V796" s="49">
        <v>564.99</v>
      </c>
      <c r="W796" t="s">
        <v>2700</v>
      </c>
      <c r="X796">
        <v>4</v>
      </c>
      <c r="Y796">
        <v>64</v>
      </c>
      <c r="Z796">
        <v>10.3</v>
      </c>
      <c r="AA796" t="s">
        <v>3431</v>
      </c>
      <c r="AB796" s="30" t="s">
        <v>6328</v>
      </c>
      <c r="AC796" s="30" t="s">
        <v>6329</v>
      </c>
      <c r="AD796" s="30" t="s">
        <v>4252</v>
      </c>
      <c r="AE796" s="30" t="s">
        <v>2105</v>
      </c>
      <c r="AF796" s="51" t="s">
        <v>2025</v>
      </c>
      <c r="AG796" s="30" t="s">
        <v>2086</v>
      </c>
      <c r="AH796" s="31">
        <v>564.99</v>
      </c>
      <c r="AI796" s="30" t="s">
        <v>2087</v>
      </c>
      <c r="AJ796" s="30" t="s">
        <v>2076</v>
      </c>
      <c r="AK796" s="30" t="s">
        <v>2076</v>
      </c>
      <c r="AL796" s="30" t="s">
        <v>2076</v>
      </c>
      <c r="AM796" s="30" t="s">
        <v>2076</v>
      </c>
      <c r="AN796" s="30" t="s">
        <v>2092</v>
      </c>
      <c r="AO796" s="30" t="s">
        <v>2076</v>
      </c>
      <c r="AP796" s="30" t="s">
        <v>2088</v>
      </c>
      <c r="AQ796" s="30" t="s">
        <v>4835</v>
      </c>
      <c r="AR796" s="30" t="s">
        <v>4805</v>
      </c>
      <c r="AS796" s="30" t="s">
        <v>2076</v>
      </c>
      <c r="AT796" s="30" t="s">
        <v>2076</v>
      </c>
      <c r="AU796" s="30">
        <f>COUNTIF(Offers!$B$14:$B$2024,A796)</f>
        <v>2</v>
      </c>
      <c r="AV796" s="31">
        <f>_xlfn.MINIFS(Offers!$Q$14:$Q$2024,Offers!$B$14:$B$2024,A796)</f>
        <v>413.99</v>
      </c>
      <c r="AW796" s="30">
        <f>COUNTIFS(Offers!$B$14:$B$2024,A796,Offers!$L$14:$L$2024,"&lt;&gt;New")</f>
        <v>1</v>
      </c>
    </row>
    <row r="797" spans="1:49" ht="15.75" customHeight="1" x14ac:dyDescent="0.35">
      <c r="A797" s="60" t="s">
        <v>6330</v>
      </c>
      <c r="B797" s="60" t="s">
        <v>1067</v>
      </c>
      <c r="C797" s="60" t="s">
        <v>8</v>
      </c>
      <c r="D797" s="60" t="s">
        <v>4790</v>
      </c>
      <c r="E797" s="61" t="s">
        <v>1073</v>
      </c>
      <c r="F797" s="62">
        <v>557.99</v>
      </c>
      <c r="G797" s="60" t="s">
        <v>6331</v>
      </c>
      <c r="H797" s="60" t="s">
        <v>1345</v>
      </c>
      <c r="I797" s="60" t="s">
        <v>4825</v>
      </c>
      <c r="J797" s="60" t="s">
        <v>4838</v>
      </c>
      <c r="K797" s="60" t="s">
        <v>4839</v>
      </c>
      <c r="L797" s="60" t="s">
        <v>3490</v>
      </c>
      <c r="M797" s="60" t="s">
        <v>5018</v>
      </c>
      <c r="N797" s="60" t="s">
        <v>4797</v>
      </c>
      <c r="O797" s="60" t="s">
        <v>4798</v>
      </c>
      <c r="P797" s="60">
        <v>10</v>
      </c>
      <c r="Q797" s="63">
        <v>292</v>
      </c>
      <c r="R797" s="60" t="s">
        <v>6332</v>
      </c>
      <c r="S797" s="60" t="s">
        <v>4800</v>
      </c>
      <c r="T797" t="s">
        <v>2080</v>
      </c>
      <c r="U797">
        <v>30</v>
      </c>
      <c r="V797" s="49">
        <v>588.99</v>
      </c>
      <c r="W797" t="s">
        <v>2081</v>
      </c>
      <c r="X797">
        <v>8</v>
      </c>
      <c r="Y797">
        <v>256</v>
      </c>
      <c r="Z797">
        <v>8.3000000000000007</v>
      </c>
      <c r="AA797" t="s">
        <v>3431</v>
      </c>
      <c r="AB797" s="30" t="s">
        <v>6333</v>
      </c>
      <c r="AC797" s="30" t="s">
        <v>6334</v>
      </c>
      <c r="AD797" s="30" t="s">
        <v>3449</v>
      </c>
      <c r="AE797" s="30" t="s">
        <v>2105</v>
      </c>
      <c r="AF797" s="51" t="s">
        <v>2025</v>
      </c>
      <c r="AG797" s="30" t="s">
        <v>3435</v>
      </c>
      <c r="AH797" s="31">
        <v>616.99</v>
      </c>
      <c r="AI797" s="30" t="s">
        <v>2087</v>
      </c>
      <c r="AJ797" s="30" t="s">
        <v>2076</v>
      </c>
      <c r="AK797" s="30" t="s">
        <v>2076</v>
      </c>
      <c r="AL797" s="30" t="s">
        <v>2076</v>
      </c>
      <c r="AM797" s="30" t="s">
        <v>2076</v>
      </c>
      <c r="AN797" s="30" t="s">
        <v>2092</v>
      </c>
      <c r="AO797" s="30">
        <v>120</v>
      </c>
      <c r="AP797" s="30" t="s">
        <v>4873</v>
      </c>
      <c r="AQ797" s="30" t="s">
        <v>4874</v>
      </c>
      <c r="AR797" s="30" t="s">
        <v>4805</v>
      </c>
      <c r="AS797" s="30" t="s">
        <v>2076</v>
      </c>
      <c r="AT797" s="30" t="s">
        <v>2076</v>
      </c>
      <c r="AU797" s="30">
        <f>COUNTIF(Offers!$B$14:$B$2024,A797)</f>
        <v>1</v>
      </c>
      <c r="AV797" s="31">
        <f>_xlfn.MINIFS(Offers!$Q$14:$Q$2024,Offers!$B$14:$B$2024,A797)</f>
        <v>557.99</v>
      </c>
      <c r="AW797" s="30">
        <f>COUNTIFS(Offers!$B$14:$B$2024,A797,Offers!$L$14:$L$2024,"&lt;&gt;New")</f>
        <v>0</v>
      </c>
    </row>
    <row r="798" spans="1:49" ht="15.75" customHeight="1" x14ac:dyDescent="0.35">
      <c r="A798" s="60" t="s">
        <v>6335</v>
      </c>
      <c r="B798" s="60" t="s">
        <v>1067</v>
      </c>
      <c r="C798" s="60" t="s">
        <v>8</v>
      </c>
      <c r="D798" s="60" t="s">
        <v>4790</v>
      </c>
      <c r="E798" s="61" t="s">
        <v>1074</v>
      </c>
      <c r="F798" s="62">
        <v>756.99</v>
      </c>
      <c r="G798" s="60" t="s">
        <v>6336</v>
      </c>
      <c r="H798" s="60" t="s">
        <v>53</v>
      </c>
      <c r="I798" s="60" t="s">
        <v>5017</v>
      </c>
      <c r="J798" s="60" t="s">
        <v>4851</v>
      </c>
      <c r="K798" s="60" t="s">
        <v>4852</v>
      </c>
      <c r="L798" s="60" t="s">
        <v>4810</v>
      </c>
      <c r="M798" s="60" t="s">
        <v>5018</v>
      </c>
      <c r="N798" s="60" t="s">
        <v>5019</v>
      </c>
      <c r="O798" s="60" t="s">
        <v>4798</v>
      </c>
      <c r="P798" s="60">
        <v>10</v>
      </c>
      <c r="Q798" s="63">
        <v>506</v>
      </c>
      <c r="R798" s="60" t="s">
        <v>6337</v>
      </c>
      <c r="S798" s="60" t="s">
        <v>4975</v>
      </c>
      <c r="T798" t="s">
        <v>2080</v>
      </c>
      <c r="U798">
        <v>30</v>
      </c>
      <c r="V798" s="49">
        <v>866.99</v>
      </c>
      <c r="W798" t="s">
        <v>2304</v>
      </c>
      <c r="X798">
        <v>8</v>
      </c>
      <c r="Y798">
        <v>256</v>
      </c>
      <c r="Z798">
        <v>11</v>
      </c>
      <c r="AA798" t="s">
        <v>3431</v>
      </c>
      <c r="AB798" s="30" t="s">
        <v>6338</v>
      </c>
      <c r="AC798" s="30" t="s">
        <v>6339</v>
      </c>
      <c r="AD798" s="30" t="s">
        <v>4053</v>
      </c>
      <c r="AE798" s="30" t="s">
        <v>2085</v>
      </c>
      <c r="AF798" s="52" t="s">
        <v>2024</v>
      </c>
      <c r="AG798" s="30" t="s">
        <v>3435</v>
      </c>
      <c r="AH798" s="31">
        <v>866.99</v>
      </c>
      <c r="AI798" s="30" t="s">
        <v>2087</v>
      </c>
      <c r="AJ798" s="30" t="s">
        <v>2076</v>
      </c>
      <c r="AK798" s="30" t="s">
        <v>2076</v>
      </c>
      <c r="AL798" s="30" t="s">
        <v>2076</v>
      </c>
      <c r="AM798" s="30" t="s">
        <v>2076</v>
      </c>
      <c r="AN798" s="30" t="s">
        <v>2092</v>
      </c>
      <c r="AO798" s="30">
        <v>90</v>
      </c>
      <c r="AP798" s="30" t="s">
        <v>4846</v>
      </c>
      <c r="AQ798" s="30" t="s">
        <v>4847</v>
      </c>
      <c r="AR798" s="30" t="s">
        <v>4822</v>
      </c>
      <c r="AS798" s="30" t="s">
        <v>2076</v>
      </c>
      <c r="AT798" s="30" t="s">
        <v>2076</v>
      </c>
      <c r="AU798" s="30">
        <f>COUNTIF(Offers!$B$14:$B$2024,A798)</f>
        <v>1</v>
      </c>
      <c r="AV798" s="31">
        <f>_xlfn.MINIFS(Offers!$Q$14:$Q$2024,Offers!$B$14:$B$2024,A798)</f>
        <v>756.99</v>
      </c>
      <c r="AW798" s="30">
        <f>COUNTIFS(Offers!$B$14:$B$2024,A798,Offers!$L$14:$L$2024,"&lt;&gt;New")</f>
        <v>0</v>
      </c>
    </row>
    <row r="799" spans="1:49" ht="15.75" customHeight="1" x14ac:dyDescent="0.35">
      <c r="A799" s="60" t="s">
        <v>6340</v>
      </c>
      <c r="B799" s="60" t="s">
        <v>1067</v>
      </c>
      <c r="C799" s="60" t="s">
        <v>8</v>
      </c>
      <c r="D799" s="60" t="s">
        <v>4807</v>
      </c>
      <c r="E799" s="61" t="s">
        <v>1075</v>
      </c>
      <c r="F799" s="62">
        <v>842.99</v>
      </c>
      <c r="G799" s="60" t="s">
        <v>6341</v>
      </c>
      <c r="H799" s="60" t="s">
        <v>1345</v>
      </c>
      <c r="I799" s="60" t="s">
        <v>4850</v>
      </c>
      <c r="J799" s="60" t="s">
        <v>4878</v>
      </c>
      <c r="K799" s="60" t="s">
        <v>4879</v>
      </c>
      <c r="L799" s="60" t="s">
        <v>4853</v>
      </c>
      <c r="M799" s="60" t="s">
        <v>4854</v>
      </c>
      <c r="N799" s="60" t="s">
        <v>4880</v>
      </c>
      <c r="O799" s="60" t="s">
        <v>4798</v>
      </c>
      <c r="P799" s="60">
        <v>22</v>
      </c>
      <c r="Q799" s="63">
        <v>158</v>
      </c>
      <c r="R799" s="60" t="s">
        <v>6342</v>
      </c>
      <c r="S799" s="60" t="s">
        <v>4857</v>
      </c>
      <c r="T799" t="s">
        <v>2116</v>
      </c>
      <c r="U799">
        <v>30</v>
      </c>
      <c r="V799" s="49">
        <v>903.99</v>
      </c>
      <c r="W799" t="s">
        <v>2580</v>
      </c>
      <c r="X799">
        <v>12</v>
      </c>
      <c r="Y799">
        <v>512</v>
      </c>
      <c r="Z799">
        <v>6.1</v>
      </c>
      <c r="AA799" t="s">
        <v>3431</v>
      </c>
      <c r="AB799" s="30" t="s">
        <v>6343</v>
      </c>
      <c r="AC799" s="30" t="s">
        <v>6344</v>
      </c>
      <c r="AD799" s="30" t="s">
        <v>5725</v>
      </c>
      <c r="AE799" s="30" t="s">
        <v>2085</v>
      </c>
      <c r="AF799" s="53" t="s">
        <v>2026</v>
      </c>
      <c r="AG799" s="30" t="s">
        <v>3435</v>
      </c>
      <c r="AH799" s="31">
        <v>950.99</v>
      </c>
      <c r="AI799" s="30" t="s">
        <v>2087</v>
      </c>
      <c r="AJ799" s="30" t="s">
        <v>2076</v>
      </c>
      <c r="AK799" s="30" t="s">
        <v>2076</v>
      </c>
      <c r="AL799" s="30" t="s">
        <v>2076</v>
      </c>
      <c r="AM799" s="30" t="s">
        <v>2076</v>
      </c>
      <c r="AN799" s="30" t="s">
        <v>4860</v>
      </c>
      <c r="AO799" s="30">
        <v>120</v>
      </c>
      <c r="AP799" s="30" t="s">
        <v>4885</v>
      </c>
      <c r="AQ799" s="30" t="s">
        <v>4899</v>
      </c>
      <c r="AR799" s="30" t="s">
        <v>4822</v>
      </c>
      <c r="AS799" s="30" t="s">
        <v>2076</v>
      </c>
      <c r="AT799" s="30" t="s">
        <v>2076</v>
      </c>
      <c r="AU799" s="30">
        <f>COUNTIF(Offers!$B$14:$B$2024,A799)</f>
        <v>1</v>
      </c>
      <c r="AV799" s="31">
        <f>_xlfn.MINIFS(Offers!$Q$14:$Q$2024,Offers!$B$14:$B$2024,A799)</f>
        <v>842.99</v>
      </c>
      <c r="AW799" s="30">
        <f>COUNTIFS(Offers!$B$14:$B$2024,A799,Offers!$L$14:$L$2024,"&lt;&gt;New")</f>
        <v>0</v>
      </c>
    </row>
    <row r="800" spans="1:49" ht="15.75" customHeight="1" x14ac:dyDescent="0.35">
      <c r="A800" s="60" t="s">
        <v>6345</v>
      </c>
      <c r="B800" s="60" t="s">
        <v>1067</v>
      </c>
      <c r="C800" s="60" t="s">
        <v>8</v>
      </c>
      <c r="D800" s="60" t="s">
        <v>4790</v>
      </c>
      <c r="E800" s="61" t="s">
        <v>1076</v>
      </c>
      <c r="F800" s="62">
        <v>945.99</v>
      </c>
      <c r="G800" s="60" t="s">
        <v>6346</v>
      </c>
      <c r="H800" s="60" t="s">
        <v>53</v>
      </c>
      <c r="I800" s="60" t="s">
        <v>4825</v>
      </c>
      <c r="J800" s="60" t="s">
        <v>4878</v>
      </c>
      <c r="K800" s="60" t="s">
        <v>4879</v>
      </c>
      <c r="L800" s="60" t="s">
        <v>5038</v>
      </c>
      <c r="M800" s="60" t="s">
        <v>3532</v>
      </c>
      <c r="N800" s="60" t="s">
        <v>4918</v>
      </c>
      <c r="O800" s="60" t="s">
        <v>4798</v>
      </c>
      <c r="P800" s="60">
        <v>12</v>
      </c>
      <c r="Q800" s="63">
        <v>607</v>
      </c>
      <c r="R800" s="60" t="s">
        <v>6347</v>
      </c>
      <c r="S800" s="60" t="s">
        <v>4843</v>
      </c>
      <c r="T800" t="s">
        <v>2080</v>
      </c>
      <c r="U800">
        <v>30</v>
      </c>
      <c r="V800" s="49">
        <v>996.99</v>
      </c>
      <c r="W800" t="s">
        <v>3035</v>
      </c>
      <c r="X800">
        <v>12</v>
      </c>
      <c r="Y800">
        <v>512</v>
      </c>
      <c r="Z800">
        <v>12.4</v>
      </c>
      <c r="AA800" t="s">
        <v>3431</v>
      </c>
      <c r="AB800" s="30" t="s">
        <v>6348</v>
      </c>
      <c r="AC800" s="30" t="s">
        <v>6349</v>
      </c>
      <c r="AD800" s="30" t="s">
        <v>5669</v>
      </c>
      <c r="AE800" s="30" t="s">
        <v>2085</v>
      </c>
      <c r="AF800" s="53" t="s">
        <v>2026</v>
      </c>
      <c r="AG800" s="30" t="s">
        <v>3435</v>
      </c>
      <c r="AH800" s="31">
        <v>1015.99</v>
      </c>
      <c r="AI800" s="30" t="s">
        <v>2087</v>
      </c>
      <c r="AJ800" s="30" t="s">
        <v>2076</v>
      </c>
      <c r="AK800" s="30" t="s">
        <v>2076</v>
      </c>
      <c r="AL800" s="30" t="s">
        <v>2076</v>
      </c>
      <c r="AM800" s="30" t="s">
        <v>2076</v>
      </c>
      <c r="AN800" s="30" t="s">
        <v>2092</v>
      </c>
      <c r="AO800" s="30">
        <v>120</v>
      </c>
      <c r="AP800" s="30" t="s">
        <v>4979</v>
      </c>
      <c r="AQ800" s="30" t="s">
        <v>4862</v>
      </c>
      <c r="AR800" s="30" t="s">
        <v>4805</v>
      </c>
      <c r="AS800" s="30" t="s">
        <v>2076</v>
      </c>
      <c r="AT800" s="30" t="s">
        <v>2076</v>
      </c>
      <c r="AU800" s="30">
        <f>COUNTIF(Offers!$B$14:$B$2024,A800)</f>
        <v>1</v>
      </c>
      <c r="AV800" s="31">
        <f>_xlfn.MINIFS(Offers!$Q$14:$Q$2024,Offers!$B$14:$B$2024,A800)</f>
        <v>945.99</v>
      </c>
      <c r="AW800" s="30">
        <f>COUNTIFS(Offers!$B$14:$B$2024,A800,Offers!$L$14:$L$2024,"&lt;&gt;New")</f>
        <v>0</v>
      </c>
    </row>
    <row r="801" spans="1:49" ht="15.75" customHeight="1" x14ac:dyDescent="0.35">
      <c r="A801" s="60" t="s">
        <v>6350</v>
      </c>
      <c r="B801" s="60" t="s">
        <v>1067</v>
      </c>
      <c r="C801" s="60" t="s">
        <v>8</v>
      </c>
      <c r="D801" s="60" t="s">
        <v>4807</v>
      </c>
      <c r="E801" s="61" t="s">
        <v>1077</v>
      </c>
      <c r="F801" s="62">
        <v>1164.99</v>
      </c>
      <c r="G801" s="60" t="s">
        <v>6351</v>
      </c>
      <c r="H801" s="60" t="s">
        <v>1345</v>
      </c>
      <c r="I801" s="60" t="s">
        <v>4877</v>
      </c>
      <c r="J801" s="60" t="s">
        <v>4890</v>
      </c>
      <c r="K801" s="60" t="s">
        <v>4891</v>
      </c>
      <c r="L801" s="60" t="s">
        <v>4904</v>
      </c>
      <c r="M801" s="60" t="s">
        <v>4905</v>
      </c>
      <c r="N801" s="60" t="s">
        <v>4880</v>
      </c>
      <c r="O801" s="60" t="s">
        <v>4798</v>
      </c>
      <c r="P801" s="60">
        <v>22</v>
      </c>
      <c r="Q801" s="63">
        <v>194</v>
      </c>
      <c r="R801" s="60" t="s">
        <v>6352</v>
      </c>
      <c r="S801" s="60" t="s">
        <v>4882</v>
      </c>
      <c r="T801" t="s">
        <v>2080</v>
      </c>
      <c r="U801">
        <v>30</v>
      </c>
      <c r="V801" s="49">
        <v>1315.99</v>
      </c>
      <c r="W801" t="s">
        <v>2545</v>
      </c>
      <c r="X801">
        <v>12</v>
      </c>
      <c r="Y801">
        <v>512</v>
      </c>
      <c r="Z801">
        <v>6.6</v>
      </c>
      <c r="AA801" t="s">
        <v>3431</v>
      </c>
      <c r="AB801" s="30" t="s">
        <v>6353</v>
      </c>
      <c r="AC801" s="30" t="s">
        <v>6354</v>
      </c>
      <c r="AD801" s="30" t="s">
        <v>5669</v>
      </c>
      <c r="AE801" s="30" t="s">
        <v>2085</v>
      </c>
      <c r="AF801" s="54" t="s">
        <v>2027</v>
      </c>
      <c r="AG801" s="30" t="s">
        <v>3435</v>
      </c>
      <c r="AH801" s="31">
        <v>1386.99</v>
      </c>
      <c r="AI801" s="30" t="s">
        <v>2087</v>
      </c>
      <c r="AJ801" s="30" t="s">
        <v>2076</v>
      </c>
      <c r="AK801" s="30" t="s">
        <v>2076</v>
      </c>
      <c r="AL801" s="30" t="s">
        <v>2076</v>
      </c>
      <c r="AM801" s="30" t="s">
        <v>2076</v>
      </c>
      <c r="AN801" s="30" t="s">
        <v>4860</v>
      </c>
      <c r="AO801" s="30">
        <v>120</v>
      </c>
      <c r="AP801" s="30" t="s">
        <v>4911</v>
      </c>
      <c r="AQ801" s="30" t="s">
        <v>4912</v>
      </c>
      <c r="AR801" s="30" t="s">
        <v>4913</v>
      </c>
      <c r="AS801" s="30" t="s">
        <v>2076</v>
      </c>
      <c r="AT801" s="30" t="s">
        <v>2076</v>
      </c>
      <c r="AU801" s="30">
        <f>COUNTIF(Offers!$B$14:$B$2024,A801)</f>
        <v>1</v>
      </c>
      <c r="AV801" s="31">
        <f>_xlfn.MINIFS(Offers!$Q$14:$Q$2024,Offers!$B$14:$B$2024,A801)</f>
        <v>1164.99</v>
      </c>
      <c r="AW801" s="30">
        <f>COUNTIFS(Offers!$B$14:$B$2024,A801,Offers!$L$14:$L$2024,"&lt;&gt;New")</f>
        <v>0</v>
      </c>
    </row>
    <row r="802" spans="1:49" ht="15.75" customHeight="1" x14ac:dyDescent="0.35">
      <c r="A802" s="60" t="s">
        <v>6355</v>
      </c>
      <c r="B802" s="60" t="s">
        <v>1067</v>
      </c>
      <c r="C802" s="60" t="s">
        <v>8</v>
      </c>
      <c r="D802" s="60" t="s">
        <v>4790</v>
      </c>
      <c r="E802" s="61" t="s">
        <v>1078</v>
      </c>
      <c r="F802" s="62">
        <v>1836.99</v>
      </c>
      <c r="G802" s="60" t="s">
        <v>6356</v>
      </c>
      <c r="H802" s="60" t="s">
        <v>1345</v>
      </c>
      <c r="I802" s="60" t="s">
        <v>4865</v>
      </c>
      <c r="J802" s="60" t="s">
        <v>4902</v>
      </c>
      <c r="K802" s="60" t="s">
        <v>4903</v>
      </c>
      <c r="L802" s="60" t="s">
        <v>4916</v>
      </c>
      <c r="M802" s="60" t="s">
        <v>4917</v>
      </c>
      <c r="N802" s="60" t="s">
        <v>4918</v>
      </c>
      <c r="O802" s="60" t="s">
        <v>4798</v>
      </c>
      <c r="P802" s="60">
        <v>11</v>
      </c>
      <c r="Q802" s="63">
        <v>587</v>
      </c>
      <c r="R802" s="60" t="s">
        <v>6357</v>
      </c>
      <c r="S802" s="60" t="s">
        <v>4920</v>
      </c>
      <c r="T802" t="s">
        <v>2080</v>
      </c>
      <c r="U802">
        <v>30</v>
      </c>
      <c r="V802" s="49">
        <v>2003.99</v>
      </c>
      <c r="W802" t="s">
        <v>2875</v>
      </c>
      <c r="X802">
        <v>12</v>
      </c>
      <c r="Y802">
        <v>512</v>
      </c>
      <c r="Z802">
        <v>13</v>
      </c>
      <c r="AA802" t="s">
        <v>3431</v>
      </c>
      <c r="AB802" s="30" t="s">
        <v>6358</v>
      </c>
      <c r="AC802" s="30" t="s">
        <v>6359</v>
      </c>
      <c r="AD802" s="30" t="s">
        <v>5669</v>
      </c>
      <c r="AE802" s="30" t="s">
        <v>2085</v>
      </c>
      <c r="AF802" s="54" t="s">
        <v>2027</v>
      </c>
      <c r="AG802" s="30" t="s">
        <v>3435</v>
      </c>
      <c r="AH802" s="31">
        <v>2088.9899999999998</v>
      </c>
      <c r="AI802" s="30" t="s">
        <v>2087</v>
      </c>
      <c r="AJ802" s="30" t="s">
        <v>2076</v>
      </c>
      <c r="AK802" s="30" t="s">
        <v>2076</v>
      </c>
      <c r="AL802" s="30" t="s">
        <v>2076</v>
      </c>
      <c r="AM802" s="30" t="s">
        <v>2076</v>
      </c>
      <c r="AN802" s="30" t="s">
        <v>2092</v>
      </c>
      <c r="AO802" s="30">
        <v>144</v>
      </c>
      <c r="AP802" s="30" t="s">
        <v>4922</v>
      </c>
      <c r="AQ802" s="30" t="s">
        <v>4862</v>
      </c>
      <c r="AR802" s="30" t="s">
        <v>4805</v>
      </c>
      <c r="AS802" s="30" t="s">
        <v>2076</v>
      </c>
      <c r="AT802" s="30" t="s">
        <v>2076</v>
      </c>
      <c r="AU802" s="30">
        <f>COUNTIF(Offers!$B$14:$B$2024,A802)</f>
        <v>3</v>
      </c>
      <c r="AV802" s="31">
        <f>_xlfn.MINIFS(Offers!$Q$14:$Q$2024,Offers!$B$14:$B$2024,A802)</f>
        <v>1442.99</v>
      </c>
      <c r="AW802" s="30">
        <f>COUNTIFS(Offers!$B$14:$B$2024,A802,Offers!$L$14:$L$2024,"&lt;&gt;New")</f>
        <v>2</v>
      </c>
    </row>
    <row r="803" spans="1:49" ht="15.75" customHeight="1" x14ac:dyDescent="0.35">
      <c r="A803" s="60" t="s">
        <v>6360</v>
      </c>
      <c r="B803" s="60" t="s">
        <v>1079</v>
      </c>
      <c r="C803" s="60" t="s">
        <v>8</v>
      </c>
      <c r="D803" s="60" t="s">
        <v>4790</v>
      </c>
      <c r="E803" s="61" t="s">
        <v>1082</v>
      </c>
      <c r="F803" s="62">
        <v>174.99</v>
      </c>
      <c r="G803" s="60" t="s">
        <v>6361</v>
      </c>
      <c r="H803" s="60" t="s">
        <v>1345</v>
      </c>
      <c r="I803" s="60" t="s">
        <v>5058</v>
      </c>
      <c r="J803" s="60" t="s">
        <v>4926</v>
      </c>
      <c r="K803" s="60" t="s">
        <v>3424</v>
      </c>
      <c r="L803" s="60" t="s">
        <v>4795</v>
      </c>
      <c r="M803" s="60" t="s">
        <v>4927</v>
      </c>
      <c r="N803" s="60" t="s">
        <v>4797</v>
      </c>
      <c r="O803" s="60" t="s">
        <v>4928</v>
      </c>
      <c r="P803" s="60">
        <v>12</v>
      </c>
      <c r="Q803" s="63">
        <v>450</v>
      </c>
      <c r="R803" s="60" t="s">
        <v>6362</v>
      </c>
      <c r="S803" s="60" t="s">
        <v>4930</v>
      </c>
      <c r="T803" t="s">
        <v>2080</v>
      </c>
      <c r="U803">
        <v>30</v>
      </c>
      <c r="V803" s="49">
        <v>200.99</v>
      </c>
      <c r="W803" t="s">
        <v>2465</v>
      </c>
      <c r="X803">
        <v>4</v>
      </c>
      <c r="Y803">
        <v>64</v>
      </c>
      <c r="Z803">
        <v>10.1</v>
      </c>
      <c r="AA803" t="s">
        <v>3431</v>
      </c>
      <c r="AB803" s="30" t="s">
        <v>6363</v>
      </c>
      <c r="AC803" s="30" t="s">
        <v>6364</v>
      </c>
      <c r="AD803" s="30" t="s">
        <v>5180</v>
      </c>
      <c r="AE803" s="30" t="s">
        <v>2085</v>
      </c>
      <c r="AF803" s="55" t="s">
        <v>2023</v>
      </c>
      <c r="AG803" s="30" t="s">
        <v>2086</v>
      </c>
      <c r="AH803" s="31">
        <v>202.99</v>
      </c>
      <c r="AI803" s="30" t="s">
        <v>2087</v>
      </c>
      <c r="AJ803" s="30" t="s">
        <v>2076</v>
      </c>
      <c r="AK803" s="30" t="s">
        <v>2076</v>
      </c>
      <c r="AL803" s="30" t="s">
        <v>2076</v>
      </c>
      <c r="AM803" s="30" t="s">
        <v>2076</v>
      </c>
      <c r="AN803" s="30" t="s">
        <v>2092</v>
      </c>
      <c r="AO803" s="30">
        <v>60</v>
      </c>
      <c r="AP803" s="30" t="s">
        <v>4934</v>
      </c>
      <c r="AQ803" s="30" t="s">
        <v>4935</v>
      </c>
      <c r="AR803" s="30" t="s">
        <v>4805</v>
      </c>
      <c r="AS803" s="30" t="s">
        <v>2076</v>
      </c>
      <c r="AT803" s="30" t="s">
        <v>2076</v>
      </c>
      <c r="AU803" s="30">
        <f>COUNTIF(Offers!$B$14:$B$2024,A803)</f>
        <v>1</v>
      </c>
      <c r="AV803" s="31">
        <f>_xlfn.MINIFS(Offers!$Q$14:$Q$2024,Offers!$B$14:$B$2024,A803)</f>
        <v>174.99</v>
      </c>
      <c r="AW803" s="30">
        <f>COUNTIFS(Offers!$B$14:$B$2024,A803,Offers!$L$14:$L$2024,"&lt;&gt;New")</f>
        <v>0</v>
      </c>
    </row>
    <row r="804" spans="1:49" ht="15.75" customHeight="1" x14ac:dyDescent="0.35">
      <c r="A804" s="60" t="s">
        <v>6365</v>
      </c>
      <c r="B804" s="60" t="s">
        <v>1079</v>
      </c>
      <c r="C804" s="60" t="s">
        <v>8</v>
      </c>
      <c r="D804" s="60" t="s">
        <v>4807</v>
      </c>
      <c r="E804" s="61" t="s">
        <v>1083</v>
      </c>
      <c r="F804" s="62">
        <v>393.99</v>
      </c>
      <c r="G804" s="60" t="s">
        <v>6366</v>
      </c>
      <c r="H804" s="60" t="s">
        <v>1345</v>
      </c>
      <c r="I804" s="60" t="s">
        <v>4809</v>
      </c>
      <c r="J804" s="60" t="s">
        <v>5072</v>
      </c>
      <c r="K804" s="60" t="s">
        <v>5073</v>
      </c>
      <c r="L804" s="60" t="s">
        <v>4853</v>
      </c>
      <c r="M804" s="60" t="s">
        <v>4811</v>
      </c>
      <c r="N804" s="60" t="s">
        <v>4812</v>
      </c>
      <c r="O804" s="60" t="s">
        <v>4798</v>
      </c>
      <c r="P804" s="60">
        <v>29</v>
      </c>
      <c r="Q804" s="63">
        <v>202</v>
      </c>
      <c r="R804" s="60" t="s">
        <v>6367</v>
      </c>
      <c r="S804" s="60" t="s">
        <v>4815</v>
      </c>
      <c r="T804" t="s">
        <v>2080</v>
      </c>
      <c r="U804">
        <v>30</v>
      </c>
      <c r="V804" s="49">
        <v>409.99</v>
      </c>
      <c r="W804" t="s">
        <v>2700</v>
      </c>
      <c r="X804">
        <v>8</v>
      </c>
      <c r="Y804">
        <v>128</v>
      </c>
      <c r="Z804">
        <v>6.6</v>
      </c>
      <c r="AA804" t="s">
        <v>3431</v>
      </c>
      <c r="AB804" s="30" t="s">
        <v>6368</v>
      </c>
      <c r="AC804" s="30" t="s">
        <v>6369</v>
      </c>
      <c r="AD804" s="30" t="s">
        <v>3542</v>
      </c>
      <c r="AE804" s="30" t="s">
        <v>2105</v>
      </c>
      <c r="AF804" s="52" t="s">
        <v>2024</v>
      </c>
      <c r="AG804" s="30" t="s">
        <v>3435</v>
      </c>
      <c r="AH804" s="31">
        <v>409.99</v>
      </c>
      <c r="AI804" s="30" t="s">
        <v>2087</v>
      </c>
      <c r="AJ804" s="30" t="s">
        <v>2076</v>
      </c>
      <c r="AK804" s="30" t="s">
        <v>2076</v>
      </c>
      <c r="AL804" s="30" t="s">
        <v>2076</v>
      </c>
      <c r="AM804" s="30" t="s">
        <v>2076</v>
      </c>
      <c r="AN804" s="30" t="s">
        <v>4819</v>
      </c>
      <c r="AO804" s="30">
        <v>120</v>
      </c>
      <c r="AP804" s="30" t="s">
        <v>5068</v>
      </c>
      <c r="AQ804" s="30" t="s">
        <v>5069</v>
      </c>
      <c r="AR804" s="30" t="s">
        <v>4822</v>
      </c>
      <c r="AS804" s="30" t="s">
        <v>2076</v>
      </c>
      <c r="AT804" s="30" t="s">
        <v>2076</v>
      </c>
      <c r="AU804" s="30">
        <f>COUNTIF(Offers!$B$14:$B$2024,A804)</f>
        <v>1</v>
      </c>
      <c r="AV804" s="31">
        <f>_xlfn.MINIFS(Offers!$Q$14:$Q$2024,Offers!$B$14:$B$2024,A804)</f>
        <v>393.99</v>
      </c>
      <c r="AW804" s="30">
        <f>COUNTIFS(Offers!$B$14:$B$2024,A804,Offers!$L$14:$L$2024,"&lt;&gt;New")</f>
        <v>0</v>
      </c>
    </row>
    <row r="805" spans="1:49" ht="15.75" customHeight="1" x14ac:dyDescent="0.35">
      <c r="A805" s="60" t="s">
        <v>6370</v>
      </c>
      <c r="B805" s="60" t="s">
        <v>1079</v>
      </c>
      <c r="C805" s="60" t="s">
        <v>8</v>
      </c>
      <c r="D805" s="60" t="s">
        <v>4790</v>
      </c>
      <c r="E805" s="61" t="s">
        <v>1084</v>
      </c>
      <c r="F805" s="62">
        <v>486.99</v>
      </c>
      <c r="G805" s="60" t="s">
        <v>6371</v>
      </c>
      <c r="H805" s="60" t="s">
        <v>1345</v>
      </c>
      <c r="I805" s="60" t="s">
        <v>4825</v>
      </c>
      <c r="J805" s="60" t="s">
        <v>5072</v>
      </c>
      <c r="K805" s="60" t="s">
        <v>5073</v>
      </c>
      <c r="L805" s="60" t="s">
        <v>3490</v>
      </c>
      <c r="M805" s="60" t="s">
        <v>5018</v>
      </c>
      <c r="N805" s="60" t="s">
        <v>4797</v>
      </c>
      <c r="O805" s="60" t="s">
        <v>4798</v>
      </c>
      <c r="P805" s="60">
        <v>10</v>
      </c>
      <c r="Q805" s="63">
        <v>310</v>
      </c>
      <c r="R805" s="60" t="s">
        <v>6372</v>
      </c>
      <c r="S805" s="60" t="s">
        <v>4800</v>
      </c>
      <c r="T805" t="s">
        <v>2100</v>
      </c>
      <c r="U805">
        <v>30</v>
      </c>
      <c r="V805" s="49">
        <v>514.99</v>
      </c>
      <c r="W805" t="s">
        <v>2157</v>
      </c>
      <c r="X805">
        <v>8</v>
      </c>
      <c r="Y805">
        <v>256</v>
      </c>
      <c r="Z805">
        <v>8.3000000000000007</v>
      </c>
      <c r="AA805" t="s">
        <v>3431</v>
      </c>
      <c r="AB805" s="30" t="s">
        <v>6373</v>
      </c>
      <c r="AC805" s="30" t="s">
        <v>6374</v>
      </c>
      <c r="AD805" s="30" t="s">
        <v>4695</v>
      </c>
      <c r="AE805" s="30" t="s">
        <v>2085</v>
      </c>
      <c r="AF805" s="51" t="s">
        <v>2025</v>
      </c>
      <c r="AG805" s="30" t="s">
        <v>3435</v>
      </c>
      <c r="AH805" s="31">
        <v>522.99</v>
      </c>
      <c r="AI805" s="30" t="s">
        <v>2087</v>
      </c>
      <c r="AJ805" s="30" t="s">
        <v>2076</v>
      </c>
      <c r="AK805" s="30" t="s">
        <v>2076</v>
      </c>
      <c r="AL805" s="30" t="s">
        <v>2076</v>
      </c>
      <c r="AM805" s="30" t="s">
        <v>2076</v>
      </c>
      <c r="AN805" s="30" t="s">
        <v>2092</v>
      </c>
      <c r="AO805" s="30">
        <v>120</v>
      </c>
      <c r="AP805" s="30" t="s">
        <v>4873</v>
      </c>
      <c r="AQ805" s="30" t="s">
        <v>4874</v>
      </c>
      <c r="AR805" s="30" t="s">
        <v>4805</v>
      </c>
      <c r="AS805" s="30" t="s">
        <v>2076</v>
      </c>
      <c r="AT805" s="30" t="s">
        <v>2076</v>
      </c>
      <c r="AU805" s="30">
        <f>COUNTIF(Offers!$B$14:$B$2024,A805)</f>
        <v>1</v>
      </c>
      <c r="AV805" s="31">
        <f>_xlfn.MINIFS(Offers!$Q$14:$Q$2024,Offers!$B$14:$B$2024,A805)</f>
        <v>486.99</v>
      </c>
      <c r="AW805" s="30">
        <f>COUNTIFS(Offers!$B$14:$B$2024,A805,Offers!$L$14:$L$2024,"&lt;&gt;New")</f>
        <v>0</v>
      </c>
    </row>
    <row r="806" spans="1:49" ht="15.75" customHeight="1" x14ac:dyDescent="0.35">
      <c r="A806" s="60" t="s">
        <v>6375</v>
      </c>
      <c r="B806" s="60" t="s">
        <v>1079</v>
      </c>
      <c r="C806" s="60" t="s">
        <v>8</v>
      </c>
      <c r="D806" s="60" t="s">
        <v>4790</v>
      </c>
      <c r="E806" s="61" t="s">
        <v>1085</v>
      </c>
      <c r="F806" s="62">
        <v>662.99</v>
      </c>
      <c r="G806" s="60" t="s">
        <v>6376</v>
      </c>
      <c r="H806" s="60" t="s">
        <v>53</v>
      </c>
      <c r="I806" s="60" t="s">
        <v>4792</v>
      </c>
      <c r="J806" s="60" t="s">
        <v>4851</v>
      </c>
      <c r="K806" s="60" t="s">
        <v>4852</v>
      </c>
      <c r="L806" s="60" t="s">
        <v>4840</v>
      </c>
      <c r="M806" s="60" t="s">
        <v>4841</v>
      </c>
      <c r="N806" s="60" t="s">
        <v>4797</v>
      </c>
      <c r="O806" s="60" t="s">
        <v>4798</v>
      </c>
      <c r="P806" s="60">
        <v>10</v>
      </c>
      <c r="Q806" s="63">
        <v>560</v>
      </c>
      <c r="R806" s="60" t="s">
        <v>6377</v>
      </c>
      <c r="S806" s="60" t="s">
        <v>4843</v>
      </c>
      <c r="T806" t="s">
        <v>2080</v>
      </c>
      <c r="U806">
        <v>30</v>
      </c>
      <c r="V806" s="49">
        <v>748.99</v>
      </c>
      <c r="W806" t="s">
        <v>2241</v>
      </c>
      <c r="X806">
        <v>12</v>
      </c>
      <c r="Y806">
        <v>256</v>
      </c>
      <c r="Z806">
        <v>12.4</v>
      </c>
      <c r="AA806" t="s">
        <v>3431</v>
      </c>
      <c r="AB806" s="30" t="s">
        <v>6378</v>
      </c>
      <c r="AC806" s="30" t="s">
        <v>6379</v>
      </c>
      <c r="AD806" s="30" t="s">
        <v>4872</v>
      </c>
      <c r="AE806" s="30" t="s">
        <v>2085</v>
      </c>
      <c r="AF806" s="51" t="s">
        <v>2025</v>
      </c>
      <c r="AG806" s="30" t="s">
        <v>3435</v>
      </c>
      <c r="AH806" s="31">
        <v>748.99</v>
      </c>
      <c r="AI806" s="30" t="s">
        <v>2087</v>
      </c>
      <c r="AJ806" s="30" t="s">
        <v>2076</v>
      </c>
      <c r="AK806" s="30" t="s">
        <v>2076</v>
      </c>
      <c r="AL806" s="30" t="s">
        <v>2076</v>
      </c>
      <c r="AM806" s="30" t="s">
        <v>2076</v>
      </c>
      <c r="AN806" s="30" t="s">
        <v>2092</v>
      </c>
      <c r="AO806" s="30">
        <v>60</v>
      </c>
      <c r="AP806" s="30" t="s">
        <v>4873</v>
      </c>
      <c r="AQ806" s="30" t="s">
        <v>4874</v>
      </c>
      <c r="AR806" s="30" t="s">
        <v>4805</v>
      </c>
      <c r="AS806" s="30" t="s">
        <v>2076</v>
      </c>
      <c r="AT806" s="30" t="s">
        <v>2076</v>
      </c>
      <c r="AU806" s="30">
        <f>COUNTIF(Offers!$B$14:$B$2024,A806)</f>
        <v>1</v>
      </c>
      <c r="AV806" s="31">
        <f>_xlfn.MINIFS(Offers!$Q$14:$Q$2024,Offers!$B$14:$B$2024,A806)</f>
        <v>662.99</v>
      </c>
      <c r="AW806" s="30">
        <f>COUNTIFS(Offers!$B$14:$B$2024,A806,Offers!$L$14:$L$2024,"&lt;&gt;New")</f>
        <v>0</v>
      </c>
    </row>
    <row r="807" spans="1:49" ht="15.75" customHeight="1" x14ac:dyDescent="0.35">
      <c r="A807" s="60" t="s">
        <v>6380</v>
      </c>
      <c r="B807" s="60" t="s">
        <v>1079</v>
      </c>
      <c r="C807" s="60" t="s">
        <v>8</v>
      </c>
      <c r="D807" s="60" t="s">
        <v>4807</v>
      </c>
      <c r="E807" s="61" t="s">
        <v>1086</v>
      </c>
      <c r="F807" s="62">
        <v>726.99</v>
      </c>
      <c r="G807" s="60" t="s">
        <v>6381</v>
      </c>
      <c r="H807" s="60" t="s">
        <v>53</v>
      </c>
      <c r="I807" s="60" t="s">
        <v>4850</v>
      </c>
      <c r="J807" s="60" t="s">
        <v>4851</v>
      </c>
      <c r="K807" s="60" t="s">
        <v>4852</v>
      </c>
      <c r="L807" s="60" t="s">
        <v>4853</v>
      </c>
      <c r="M807" s="60" t="s">
        <v>4854</v>
      </c>
      <c r="N807" s="60" t="s">
        <v>4880</v>
      </c>
      <c r="O807" s="60" t="s">
        <v>4798</v>
      </c>
      <c r="P807" s="60">
        <v>19</v>
      </c>
      <c r="Q807" s="63">
        <v>156</v>
      </c>
      <c r="R807" s="60" t="s">
        <v>6382</v>
      </c>
      <c r="S807" s="60" t="s">
        <v>4857</v>
      </c>
      <c r="T807" t="s">
        <v>2116</v>
      </c>
      <c r="U807">
        <v>30</v>
      </c>
      <c r="V807" s="49">
        <v>822.99</v>
      </c>
      <c r="W807" t="s">
        <v>2371</v>
      </c>
      <c r="X807">
        <v>12</v>
      </c>
      <c r="Y807">
        <v>256</v>
      </c>
      <c r="Z807">
        <v>6</v>
      </c>
      <c r="AA807" t="s">
        <v>3431</v>
      </c>
      <c r="AB807" s="30" t="s">
        <v>6383</v>
      </c>
      <c r="AC807" s="30" t="s">
        <v>6384</v>
      </c>
      <c r="AD807" s="30" t="s">
        <v>5029</v>
      </c>
      <c r="AE807" s="30" t="s">
        <v>2085</v>
      </c>
      <c r="AF807" s="51" t="s">
        <v>2025</v>
      </c>
      <c r="AG807" s="30" t="s">
        <v>3435</v>
      </c>
      <c r="AH807" s="31">
        <v>845.99</v>
      </c>
      <c r="AI807" s="30" t="s">
        <v>2087</v>
      </c>
      <c r="AJ807" s="30" t="s">
        <v>2076</v>
      </c>
      <c r="AK807" s="30" t="s">
        <v>2076</v>
      </c>
      <c r="AL807" s="30" t="s">
        <v>2076</v>
      </c>
      <c r="AM807" s="30" t="s">
        <v>2076</v>
      </c>
      <c r="AN807" s="30" t="s">
        <v>4860</v>
      </c>
      <c r="AO807" s="30">
        <v>120</v>
      </c>
      <c r="AP807" s="30" t="s">
        <v>4861</v>
      </c>
      <c r="AQ807" s="30" t="s">
        <v>4862</v>
      </c>
      <c r="AR807" s="30" t="s">
        <v>4822</v>
      </c>
      <c r="AS807" s="30" t="s">
        <v>2076</v>
      </c>
      <c r="AT807" s="30" t="s">
        <v>2076</v>
      </c>
      <c r="AU807" s="30">
        <f>COUNTIF(Offers!$B$14:$B$2024,A807)</f>
        <v>2</v>
      </c>
      <c r="AV807" s="31">
        <f>_xlfn.MINIFS(Offers!$Q$14:$Q$2024,Offers!$B$14:$B$2024,A807)</f>
        <v>651.99</v>
      </c>
      <c r="AW807" s="30">
        <f>COUNTIFS(Offers!$B$14:$B$2024,A807,Offers!$L$14:$L$2024,"&lt;&gt;New")</f>
        <v>1</v>
      </c>
    </row>
    <row r="808" spans="1:49" ht="15.75" customHeight="1" x14ac:dyDescent="0.35">
      <c r="A808" s="60" t="s">
        <v>6385</v>
      </c>
      <c r="B808" s="60" t="s">
        <v>1079</v>
      </c>
      <c r="C808" s="60" t="s">
        <v>8</v>
      </c>
      <c r="D808" s="60" t="s">
        <v>4807</v>
      </c>
      <c r="E808" s="61" t="s">
        <v>1087</v>
      </c>
      <c r="F808" s="62">
        <v>974.99</v>
      </c>
      <c r="G808" s="60" t="s">
        <v>6386</v>
      </c>
      <c r="H808" s="60" t="s">
        <v>53</v>
      </c>
      <c r="I808" s="60" t="s">
        <v>4877</v>
      </c>
      <c r="J808" s="60" t="s">
        <v>4878</v>
      </c>
      <c r="K808" s="60" t="s">
        <v>4879</v>
      </c>
      <c r="L808" s="60" t="s">
        <v>4853</v>
      </c>
      <c r="M808" s="60" t="s">
        <v>4811</v>
      </c>
      <c r="N808" s="60" t="s">
        <v>4880</v>
      </c>
      <c r="O808" s="60" t="s">
        <v>4798</v>
      </c>
      <c r="P808" s="60">
        <v>32</v>
      </c>
      <c r="Q808" s="63">
        <v>195</v>
      </c>
      <c r="R808" s="60" t="s">
        <v>6387</v>
      </c>
      <c r="S808" s="60" t="s">
        <v>4882</v>
      </c>
      <c r="T808" t="s">
        <v>2080</v>
      </c>
      <c r="U808">
        <v>30</v>
      </c>
      <c r="V808" s="49">
        <v>1050.99</v>
      </c>
      <c r="W808" t="s">
        <v>2376</v>
      </c>
      <c r="X808">
        <v>12</v>
      </c>
      <c r="Y808">
        <v>512</v>
      </c>
      <c r="Z808">
        <v>6.6</v>
      </c>
      <c r="AA808" t="s">
        <v>3431</v>
      </c>
      <c r="AB808" s="30" t="s">
        <v>6388</v>
      </c>
      <c r="AC808" s="30" t="s">
        <v>6389</v>
      </c>
      <c r="AD808" s="30" t="s">
        <v>5168</v>
      </c>
      <c r="AE808" s="30" t="s">
        <v>2085</v>
      </c>
      <c r="AF808" s="53" t="s">
        <v>2026</v>
      </c>
      <c r="AG808" s="30" t="s">
        <v>3435</v>
      </c>
      <c r="AH808" s="31">
        <v>1063.99</v>
      </c>
      <c r="AI808" s="30" t="s">
        <v>2087</v>
      </c>
      <c r="AJ808" s="30" t="s">
        <v>2076</v>
      </c>
      <c r="AK808" s="30" t="s">
        <v>2076</v>
      </c>
      <c r="AL808" s="30" t="s">
        <v>2076</v>
      </c>
      <c r="AM808" s="30" t="s">
        <v>2076</v>
      </c>
      <c r="AN808" s="30" t="s">
        <v>4860</v>
      </c>
      <c r="AO808" s="30">
        <v>120</v>
      </c>
      <c r="AP808" s="30" t="s">
        <v>4885</v>
      </c>
      <c r="AQ808" s="30" t="s">
        <v>4886</v>
      </c>
      <c r="AR808" s="30" t="s">
        <v>4822</v>
      </c>
      <c r="AS808" s="30" t="s">
        <v>2076</v>
      </c>
      <c r="AT808" s="30" t="s">
        <v>2076</v>
      </c>
      <c r="AU808" s="30">
        <f>COUNTIF(Offers!$B$14:$B$2024,A808)</f>
        <v>1</v>
      </c>
      <c r="AV808" s="31">
        <f>_xlfn.MINIFS(Offers!$Q$14:$Q$2024,Offers!$B$14:$B$2024,A808)</f>
        <v>974.99</v>
      </c>
      <c r="AW808" s="30">
        <f>COUNTIFS(Offers!$B$14:$B$2024,A808,Offers!$L$14:$L$2024,"&lt;&gt;New")</f>
        <v>0</v>
      </c>
    </row>
    <row r="809" spans="1:49" ht="15.75" customHeight="1" x14ac:dyDescent="0.35">
      <c r="A809" s="60" t="s">
        <v>6390</v>
      </c>
      <c r="B809" s="60" t="s">
        <v>1079</v>
      </c>
      <c r="C809" s="60" t="s">
        <v>8</v>
      </c>
      <c r="D809" s="60" t="s">
        <v>4807</v>
      </c>
      <c r="E809" s="61" t="s">
        <v>1088</v>
      </c>
      <c r="F809" s="62">
        <v>1150.99</v>
      </c>
      <c r="G809" s="60" t="s">
        <v>6391</v>
      </c>
      <c r="H809" s="60" t="s">
        <v>1345</v>
      </c>
      <c r="I809" s="60" t="s">
        <v>4889</v>
      </c>
      <c r="J809" s="60" t="s">
        <v>4890</v>
      </c>
      <c r="K809" s="60" t="s">
        <v>4891</v>
      </c>
      <c r="L809" s="60" t="s">
        <v>4892</v>
      </c>
      <c r="M809" s="60" t="s">
        <v>4893</v>
      </c>
      <c r="N809" s="60" t="s">
        <v>4880</v>
      </c>
      <c r="O809" s="60" t="s">
        <v>4798</v>
      </c>
      <c r="P809" s="60">
        <v>19</v>
      </c>
      <c r="Q809" s="63">
        <v>188</v>
      </c>
      <c r="R809" s="60" t="s">
        <v>6392</v>
      </c>
      <c r="S809" s="60" t="s">
        <v>4895</v>
      </c>
      <c r="T809" t="s">
        <v>2080</v>
      </c>
      <c r="U809">
        <v>30</v>
      </c>
      <c r="V809" s="49">
        <v>1320.99</v>
      </c>
      <c r="W809" t="s">
        <v>2504</v>
      </c>
      <c r="X809">
        <v>12</v>
      </c>
      <c r="Y809">
        <v>256</v>
      </c>
      <c r="Z809">
        <v>6.7</v>
      </c>
      <c r="AA809" t="s">
        <v>3431</v>
      </c>
      <c r="AB809" s="30" t="s">
        <v>6393</v>
      </c>
      <c r="AC809" s="30" t="s">
        <v>6394</v>
      </c>
      <c r="AD809" s="30" t="s">
        <v>5146</v>
      </c>
      <c r="AE809" s="30" t="s">
        <v>2105</v>
      </c>
      <c r="AF809" s="53" t="s">
        <v>2026</v>
      </c>
      <c r="AG809" s="30" t="s">
        <v>3435</v>
      </c>
      <c r="AH809" s="31">
        <v>1369.99</v>
      </c>
      <c r="AI809" s="30" t="s">
        <v>2087</v>
      </c>
      <c r="AJ809" s="30" t="s">
        <v>2076</v>
      </c>
      <c r="AK809" s="30" t="s">
        <v>2076</v>
      </c>
      <c r="AL809" s="30" t="s">
        <v>2076</v>
      </c>
      <c r="AM809" s="30" t="s">
        <v>2076</v>
      </c>
      <c r="AN809" s="30" t="s">
        <v>4898</v>
      </c>
      <c r="AO809" s="30">
        <v>60</v>
      </c>
      <c r="AP809" s="30" t="s">
        <v>4885</v>
      </c>
      <c r="AQ809" s="30" t="s">
        <v>4899</v>
      </c>
      <c r="AR809" s="30" t="s">
        <v>4822</v>
      </c>
      <c r="AS809" s="30" t="s">
        <v>2076</v>
      </c>
      <c r="AT809" s="30" t="s">
        <v>2076</v>
      </c>
      <c r="AU809" s="30">
        <f>COUNTIF(Offers!$B$14:$B$2024,A809)</f>
        <v>4</v>
      </c>
      <c r="AV809" s="31">
        <f>_xlfn.MINIFS(Offers!$Q$14:$Q$2024,Offers!$B$14:$B$2024,A809)</f>
        <v>781.99</v>
      </c>
      <c r="AW809" s="30">
        <f>COUNTIFS(Offers!$B$14:$B$2024,A809,Offers!$L$14:$L$2024,"&lt;&gt;New")</f>
        <v>3</v>
      </c>
    </row>
    <row r="810" spans="1:49" ht="15.75" customHeight="1" x14ac:dyDescent="0.35">
      <c r="A810" s="60" t="s">
        <v>6395</v>
      </c>
      <c r="B810" s="60" t="s">
        <v>1079</v>
      </c>
      <c r="C810" s="60" t="s">
        <v>8</v>
      </c>
      <c r="D810" s="60" t="s">
        <v>4807</v>
      </c>
      <c r="E810" s="61" t="s">
        <v>1089</v>
      </c>
      <c r="F810" s="62">
        <v>1152.99</v>
      </c>
      <c r="G810" s="60" t="s">
        <v>6396</v>
      </c>
      <c r="H810" s="60" t="s">
        <v>53</v>
      </c>
      <c r="I810" s="60" t="s">
        <v>4877</v>
      </c>
      <c r="J810" s="60" t="s">
        <v>4890</v>
      </c>
      <c r="K810" s="60" t="s">
        <v>4891</v>
      </c>
      <c r="L810" s="60" t="s">
        <v>4904</v>
      </c>
      <c r="M810" s="60" t="s">
        <v>4905</v>
      </c>
      <c r="N810" s="60" t="s">
        <v>4880</v>
      </c>
      <c r="O810" s="60" t="s">
        <v>4798</v>
      </c>
      <c r="P810" s="60">
        <v>31</v>
      </c>
      <c r="Q810" s="63">
        <v>222</v>
      </c>
      <c r="R810" s="60" t="s">
        <v>6397</v>
      </c>
      <c r="S810" s="60" t="s">
        <v>4907</v>
      </c>
      <c r="T810" t="s">
        <v>2080</v>
      </c>
      <c r="U810">
        <v>30</v>
      </c>
      <c r="V810" s="49">
        <v>1282.99</v>
      </c>
      <c r="W810" t="s">
        <v>2246</v>
      </c>
      <c r="X810">
        <v>12</v>
      </c>
      <c r="Y810">
        <v>512</v>
      </c>
      <c r="Z810">
        <v>6.8</v>
      </c>
      <c r="AA810" t="s">
        <v>3431</v>
      </c>
      <c r="AB810" s="30" t="s">
        <v>6388</v>
      </c>
      <c r="AC810" s="30" t="s">
        <v>6398</v>
      </c>
      <c r="AD810" s="30" t="s">
        <v>4978</v>
      </c>
      <c r="AE810" s="30" t="s">
        <v>2085</v>
      </c>
      <c r="AF810" s="54" t="s">
        <v>2027</v>
      </c>
      <c r="AG810" s="30" t="s">
        <v>3435</v>
      </c>
      <c r="AH810" s="31">
        <v>1336.99</v>
      </c>
      <c r="AI810" s="30" t="s">
        <v>2087</v>
      </c>
      <c r="AJ810" s="30" t="s">
        <v>2076</v>
      </c>
      <c r="AK810" s="30" t="s">
        <v>2076</v>
      </c>
      <c r="AL810" s="30" t="s">
        <v>2076</v>
      </c>
      <c r="AM810" s="30" t="s">
        <v>2076</v>
      </c>
      <c r="AN810" s="30" t="s">
        <v>4860</v>
      </c>
      <c r="AO810" s="30">
        <v>120</v>
      </c>
      <c r="AP810" s="30" t="s">
        <v>4911</v>
      </c>
      <c r="AQ810" s="30" t="s">
        <v>4912</v>
      </c>
      <c r="AR810" s="30" t="s">
        <v>4913</v>
      </c>
      <c r="AS810" s="30" t="s">
        <v>2076</v>
      </c>
      <c r="AT810" s="30" t="s">
        <v>2076</v>
      </c>
      <c r="AU810" s="30">
        <f>COUNTIF(Offers!$B$14:$B$2024,A810)</f>
        <v>1</v>
      </c>
      <c r="AV810" s="31">
        <f>_xlfn.MINIFS(Offers!$Q$14:$Q$2024,Offers!$B$14:$B$2024,A810)</f>
        <v>1152.99</v>
      </c>
      <c r="AW810" s="30">
        <f>COUNTIFS(Offers!$B$14:$B$2024,A810,Offers!$L$14:$L$2024,"&lt;&gt;New")</f>
        <v>0</v>
      </c>
    </row>
    <row r="811" spans="1:49" ht="15.75" customHeight="1" x14ac:dyDescent="0.35">
      <c r="A811" s="60" t="s">
        <v>6399</v>
      </c>
      <c r="B811" s="60" t="s">
        <v>1079</v>
      </c>
      <c r="C811" s="60" t="s">
        <v>8</v>
      </c>
      <c r="D811" s="60" t="s">
        <v>4790</v>
      </c>
      <c r="E811" s="61" t="s">
        <v>1090</v>
      </c>
      <c r="F811" s="62">
        <v>1472.99</v>
      </c>
      <c r="G811" s="60" t="s">
        <v>6400</v>
      </c>
      <c r="H811" s="60" t="s">
        <v>53</v>
      </c>
      <c r="I811" s="60" t="s">
        <v>4865</v>
      </c>
      <c r="J811" s="60" t="s">
        <v>4902</v>
      </c>
      <c r="K811" s="60" t="s">
        <v>4903</v>
      </c>
      <c r="L811" s="60" t="s">
        <v>4916</v>
      </c>
      <c r="M811" s="60" t="s">
        <v>4917</v>
      </c>
      <c r="N811" s="60" t="s">
        <v>4918</v>
      </c>
      <c r="O811" s="60" t="s">
        <v>4798</v>
      </c>
      <c r="P811" s="60">
        <v>10</v>
      </c>
      <c r="Q811" s="63">
        <v>590</v>
      </c>
      <c r="R811" s="60" t="s">
        <v>6401</v>
      </c>
      <c r="S811" s="60" t="s">
        <v>4920</v>
      </c>
      <c r="T811" t="s">
        <v>2080</v>
      </c>
      <c r="U811">
        <v>30</v>
      </c>
      <c r="V811" s="49">
        <v>1561.99</v>
      </c>
      <c r="W811" t="s">
        <v>2444</v>
      </c>
      <c r="X811">
        <v>16</v>
      </c>
      <c r="Y811">
        <v>512</v>
      </c>
      <c r="Z811">
        <v>13</v>
      </c>
      <c r="AA811" t="s">
        <v>3431</v>
      </c>
      <c r="AB811" s="30" t="s">
        <v>6402</v>
      </c>
      <c r="AC811" s="30" t="s">
        <v>6403</v>
      </c>
      <c r="AD811" s="30" t="s">
        <v>4115</v>
      </c>
      <c r="AE811" s="30" t="s">
        <v>2105</v>
      </c>
      <c r="AF811" s="54" t="s">
        <v>2027</v>
      </c>
      <c r="AG811" s="30" t="s">
        <v>3435</v>
      </c>
      <c r="AH811" s="31">
        <v>1561.99</v>
      </c>
      <c r="AI811" s="30" t="s">
        <v>2087</v>
      </c>
      <c r="AJ811" s="30" t="s">
        <v>2076</v>
      </c>
      <c r="AK811" s="30" t="s">
        <v>2076</v>
      </c>
      <c r="AL811" s="30" t="s">
        <v>2076</v>
      </c>
      <c r="AM811" s="30" t="s">
        <v>2076</v>
      </c>
      <c r="AN811" s="30" t="s">
        <v>2092</v>
      </c>
      <c r="AO811" s="30">
        <v>144</v>
      </c>
      <c r="AP811" s="30" t="s">
        <v>4922</v>
      </c>
      <c r="AQ811" s="30" t="s">
        <v>4862</v>
      </c>
      <c r="AR811" s="30" t="s">
        <v>4805</v>
      </c>
      <c r="AS811" s="30" t="s">
        <v>2076</v>
      </c>
      <c r="AT811" s="30" t="s">
        <v>2076</v>
      </c>
      <c r="AU811" s="30">
        <f>COUNTIF(Offers!$B$14:$B$2024,A811)</f>
        <v>1</v>
      </c>
      <c r="AV811" s="31">
        <f>_xlfn.MINIFS(Offers!$Q$14:$Q$2024,Offers!$B$14:$B$2024,A811)</f>
        <v>1472.99</v>
      </c>
      <c r="AW811" s="30">
        <f>COUNTIFS(Offers!$B$14:$B$2024,A811,Offers!$L$14:$L$2024,"&lt;&gt;New")</f>
        <v>0</v>
      </c>
    </row>
    <row r="812" spans="1:49" ht="15.75" customHeight="1" x14ac:dyDescent="0.35">
      <c r="A812" s="60" t="s">
        <v>6404</v>
      </c>
      <c r="B812" s="60" t="s">
        <v>1079</v>
      </c>
      <c r="C812" s="60" t="s">
        <v>8</v>
      </c>
      <c r="D812" s="60" t="s">
        <v>4807</v>
      </c>
      <c r="E812" s="61" t="s">
        <v>1091</v>
      </c>
      <c r="F812" s="62">
        <v>2005.99</v>
      </c>
      <c r="G812" s="60" t="s">
        <v>6405</v>
      </c>
      <c r="H812" s="60" t="s">
        <v>1345</v>
      </c>
      <c r="I812" s="60" t="s">
        <v>4889</v>
      </c>
      <c r="J812" s="60" t="s">
        <v>4902</v>
      </c>
      <c r="K812" s="60" t="s">
        <v>4903</v>
      </c>
      <c r="L812" s="60" t="s">
        <v>4987</v>
      </c>
      <c r="M812" s="60" t="s">
        <v>4988</v>
      </c>
      <c r="N812" s="60" t="s">
        <v>4880</v>
      </c>
      <c r="O812" s="60" t="s">
        <v>4798</v>
      </c>
      <c r="P812" s="60">
        <v>19</v>
      </c>
      <c r="Q812" s="63">
        <v>259</v>
      </c>
      <c r="R812" s="60" t="s">
        <v>6406</v>
      </c>
      <c r="S812" s="60" t="s">
        <v>4990</v>
      </c>
      <c r="T812" t="s">
        <v>2080</v>
      </c>
      <c r="U812">
        <v>30</v>
      </c>
      <c r="V812" s="49">
        <v>2103.9899999999998</v>
      </c>
      <c r="W812" t="s">
        <v>2117</v>
      </c>
      <c r="X812">
        <v>16</v>
      </c>
      <c r="Y812">
        <v>1024</v>
      </c>
      <c r="Z812">
        <v>7.6</v>
      </c>
      <c r="AA812" t="s">
        <v>3431</v>
      </c>
      <c r="AB812" s="30" t="s">
        <v>6407</v>
      </c>
      <c r="AC812" s="30" t="s">
        <v>6408</v>
      </c>
      <c r="AD812" s="30" t="s">
        <v>3485</v>
      </c>
      <c r="AE812" s="30" t="s">
        <v>2105</v>
      </c>
      <c r="AF812" s="54" t="s">
        <v>2027</v>
      </c>
      <c r="AG812" s="30" t="s">
        <v>3435</v>
      </c>
      <c r="AH812" s="31">
        <v>2224.9899999999998</v>
      </c>
      <c r="AI812" s="30" t="s">
        <v>2087</v>
      </c>
      <c r="AJ812" s="30" t="s">
        <v>2076</v>
      </c>
      <c r="AK812" s="30" t="s">
        <v>2076</v>
      </c>
      <c r="AL812" s="30" t="s">
        <v>2076</v>
      </c>
      <c r="AM812" s="30" t="s">
        <v>2076</v>
      </c>
      <c r="AN812" s="30" t="s">
        <v>4898</v>
      </c>
      <c r="AO812" s="30">
        <v>120</v>
      </c>
      <c r="AP812" s="30" t="s">
        <v>4911</v>
      </c>
      <c r="AQ812" s="30" t="s">
        <v>4992</v>
      </c>
      <c r="AR812" s="30" t="s">
        <v>4913</v>
      </c>
      <c r="AS812" s="30" t="s">
        <v>2076</v>
      </c>
      <c r="AT812" s="30" t="s">
        <v>2076</v>
      </c>
      <c r="AU812" s="30">
        <f>COUNTIF(Offers!$B$14:$B$2024,A812)</f>
        <v>2</v>
      </c>
      <c r="AV812" s="31">
        <f>_xlfn.MINIFS(Offers!$Q$14:$Q$2024,Offers!$B$14:$B$2024,A812)</f>
        <v>1802.99</v>
      </c>
      <c r="AW812" s="30">
        <f>COUNTIFS(Offers!$B$14:$B$2024,A812,Offers!$L$14:$L$2024,"&lt;&gt;New")</f>
        <v>1</v>
      </c>
    </row>
    <row r="813" spans="1:49" ht="15.75" customHeight="1" x14ac:dyDescent="0.35">
      <c r="A813" s="60" t="s">
        <v>6409</v>
      </c>
      <c r="B813" s="60" t="s">
        <v>1092</v>
      </c>
      <c r="C813" s="60" t="s">
        <v>8</v>
      </c>
      <c r="D813" s="60" t="s">
        <v>4790</v>
      </c>
      <c r="E813" s="61" t="s">
        <v>1095</v>
      </c>
      <c r="F813" s="62">
        <v>83.99</v>
      </c>
      <c r="G813" s="60" t="s">
        <v>6410</v>
      </c>
      <c r="H813" s="60" t="s">
        <v>53</v>
      </c>
      <c r="I813" s="60" t="s">
        <v>4925</v>
      </c>
      <c r="J813" s="60" t="s">
        <v>4926</v>
      </c>
      <c r="K813" s="60" t="s">
        <v>3424</v>
      </c>
      <c r="L813" s="60" t="s">
        <v>4795</v>
      </c>
      <c r="M813" s="60" t="s">
        <v>4927</v>
      </c>
      <c r="N813" s="60" t="s">
        <v>4797</v>
      </c>
      <c r="O813" s="60" t="s">
        <v>4928</v>
      </c>
      <c r="P813" s="60">
        <v>12</v>
      </c>
      <c r="Q813" s="63">
        <v>437</v>
      </c>
      <c r="R813" s="60" t="s">
        <v>6411</v>
      </c>
      <c r="S813" s="60" t="s">
        <v>4930</v>
      </c>
      <c r="T813" t="s">
        <v>2080</v>
      </c>
      <c r="U813">
        <v>30</v>
      </c>
      <c r="V813" s="49">
        <v>88.99</v>
      </c>
      <c r="W813" t="s">
        <v>2609</v>
      </c>
      <c r="X813">
        <v>3</v>
      </c>
      <c r="Y813">
        <v>32</v>
      </c>
      <c r="Z813">
        <v>10.1</v>
      </c>
      <c r="AA813" t="s">
        <v>3431</v>
      </c>
      <c r="AB813" s="30" t="s">
        <v>6412</v>
      </c>
      <c r="AC813" s="30" t="s">
        <v>6413</v>
      </c>
      <c r="AD813" s="30" t="s">
        <v>5731</v>
      </c>
      <c r="AE813" s="30" t="s">
        <v>2085</v>
      </c>
      <c r="AF813" s="50" t="s">
        <v>2022</v>
      </c>
      <c r="AG813" s="30" t="s">
        <v>2086</v>
      </c>
      <c r="AH813" s="31">
        <v>90.99</v>
      </c>
      <c r="AI813" s="30" t="s">
        <v>2087</v>
      </c>
      <c r="AJ813" s="30" t="s">
        <v>2076</v>
      </c>
      <c r="AK813" s="30" t="s">
        <v>2076</v>
      </c>
      <c r="AL813" s="30" t="s">
        <v>2076</v>
      </c>
      <c r="AM813" s="30" t="s">
        <v>2076</v>
      </c>
      <c r="AN813" s="30" t="s">
        <v>2092</v>
      </c>
      <c r="AO813" s="30">
        <v>60</v>
      </c>
      <c r="AP813" s="30" t="s">
        <v>4934</v>
      </c>
      <c r="AQ813" s="30" t="s">
        <v>4935</v>
      </c>
      <c r="AR813" s="30" t="s">
        <v>4805</v>
      </c>
      <c r="AS813" s="30" t="s">
        <v>2076</v>
      </c>
      <c r="AT813" s="30" t="s">
        <v>2076</v>
      </c>
      <c r="AU813" s="30">
        <f>COUNTIF(Offers!$B$14:$B$2024,A813)</f>
        <v>1</v>
      </c>
      <c r="AV813" s="31">
        <f>_xlfn.MINIFS(Offers!$Q$14:$Q$2024,Offers!$B$14:$B$2024,A813)</f>
        <v>83.99</v>
      </c>
      <c r="AW813" s="30">
        <f>COUNTIFS(Offers!$B$14:$B$2024,A813,Offers!$L$14:$L$2024,"&lt;&gt;New")</f>
        <v>0</v>
      </c>
    </row>
    <row r="814" spans="1:49" ht="15.75" customHeight="1" x14ac:dyDescent="0.35">
      <c r="A814" s="60" t="s">
        <v>6414</v>
      </c>
      <c r="B814" s="60" t="s">
        <v>1092</v>
      </c>
      <c r="C814" s="60" t="s">
        <v>8</v>
      </c>
      <c r="D814" s="60" t="s">
        <v>4807</v>
      </c>
      <c r="E814" s="61" t="s">
        <v>1096</v>
      </c>
      <c r="F814" s="62">
        <v>297.99</v>
      </c>
      <c r="G814" s="60" t="s">
        <v>6415</v>
      </c>
      <c r="H814" s="60" t="s">
        <v>53</v>
      </c>
      <c r="I814" s="60" t="s">
        <v>4809</v>
      </c>
      <c r="J814" s="60" t="s">
        <v>4793</v>
      </c>
      <c r="K814" s="60" t="s">
        <v>4794</v>
      </c>
      <c r="L814" s="60" t="s">
        <v>4810</v>
      </c>
      <c r="M814" s="60" t="s">
        <v>4811</v>
      </c>
      <c r="N814" s="60" t="s">
        <v>4812</v>
      </c>
      <c r="O814" s="60" t="s">
        <v>4813</v>
      </c>
      <c r="P814" s="60">
        <v>27</v>
      </c>
      <c r="Q814" s="63">
        <v>192</v>
      </c>
      <c r="R814" s="60" t="s">
        <v>6416</v>
      </c>
      <c r="S814" s="60" t="s">
        <v>4815</v>
      </c>
      <c r="T814" t="s">
        <v>2080</v>
      </c>
      <c r="U814">
        <v>30</v>
      </c>
      <c r="V814" s="49">
        <v>333.99</v>
      </c>
      <c r="W814" t="s">
        <v>2361</v>
      </c>
      <c r="X814">
        <v>6</v>
      </c>
      <c r="Y814">
        <v>128</v>
      </c>
      <c r="Z814">
        <v>6.6</v>
      </c>
      <c r="AA814" t="s">
        <v>3431</v>
      </c>
      <c r="AB814" s="30" t="s">
        <v>6417</v>
      </c>
      <c r="AC814" s="30" t="s">
        <v>6418</v>
      </c>
      <c r="AD814" s="30" t="s">
        <v>5129</v>
      </c>
      <c r="AE814" s="30" t="s">
        <v>2105</v>
      </c>
      <c r="AF814" s="55" t="s">
        <v>2023</v>
      </c>
      <c r="AG814" s="30" t="s">
        <v>3435</v>
      </c>
      <c r="AH814" s="31">
        <v>333.99</v>
      </c>
      <c r="AI814" s="30" t="s">
        <v>2087</v>
      </c>
      <c r="AJ814" s="30" t="s">
        <v>2076</v>
      </c>
      <c r="AK814" s="30" t="s">
        <v>2076</v>
      </c>
      <c r="AL814" s="30" t="s">
        <v>2076</v>
      </c>
      <c r="AM814" s="30" t="s">
        <v>2076</v>
      </c>
      <c r="AN814" s="30" t="s">
        <v>4819</v>
      </c>
      <c r="AO814" s="30">
        <v>90</v>
      </c>
      <c r="AP814" s="30" t="s">
        <v>4820</v>
      </c>
      <c r="AQ814" s="30" t="s">
        <v>4821</v>
      </c>
      <c r="AR814" s="30" t="s">
        <v>4822</v>
      </c>
      <c r="AS814" s="30" t="s">
        <v>2076</v>
      </c>
      <c r="AT814" s="30" t="s">
        <v>2076</v>
      </c>
      <c r="AU814" s="30">
        <f>COUNTIF(Offers!$B$14:$B$2024,A814)</f>
        <v>1</v>
      </c>
      <c r="AV814" s="31">
        <f>_xlfn.MINIFS(Offers!$Q$14:$Q$2024,Offers!$B$14:$B$2024,A814)</f>
        <v>297.99</v>
      </c>
      <c r="AW814" s="30">
        <f>COUNTIFS(Offers!$B$14:$B$2024,A814,Offers!$L$14:$L$2024,"&lt;&gt;New")</f>
        <v>0</v>
      </c>
    </row>
    <row r="815" spans="1:49" ht="15.75" customHeight="1" x14ac:dyDescent="0.35">
      <c r="A815" s="60" t="s">
        <v>6419</v>
      </c>
      <c r="B815" s="60" t="s">
        <v>1092</v>
      </c>
      <c r="C815" s="60" t="s">
        <v>8</v>
      </c>
      <c r="D815" s="60" t="s">
        <v>4807</v>
      </c>
      <c r="E815" s="61" t="s">
        <v>1097</v>
      </c>
      <c r="F815" s="62">
        <v>347.99</v>
      </c>
      <c r="G815" s="60" t="s">
        <v>6420</v>
      </c>
      <c r="H815" s="60" t="s">
        <v>1345</v>
      </c>
      <c r="I815" s="60" t="s">
        <v>4960</v>
      </c>
      <c r="J815" s="60" t="s">
        <v>4793</v>
      </c>
      <c r="K815" s="60" t="s">
        <v>4794</v>
      </c>
      <c r="L815" s="60" t="s">
        <v>4961</v>
      </c>
      <c r="M815" s="60" t="s">
        <v>4811</v>
      </c>
      <c r="N815" s="60" t="s">
        <v>4812</v>
      </c>
      <c r="O815" s="60" t="s">
        <v>4813</v>
      </c>
      <c r="P815" s="60">
        <v>29</v>
      </c>
      <c r="Q815" s="63">
        <v>276</v>
      </c>
      <c r="R815" s="60" t="s">
        <v>6421</v>
      </c>
      <c r="S815" s="60" t="s">
        <v>4963</v>
      </c>
      <c r="T815" t="s">
        <v>2080</v>
      </c>
      <c r="U815">
        <v>30</v>
      </c>
      <c r="V815" s="49">
        <v>366.99</v>
      </c>
      <c r="W815" t="s">
        <v>2298</v>
      </c>
      <c r="X815">
        <v>4</v>
      </c>
      <c r="Y815">
        <v>128</v>
      </c>
      <c r="Z815">
        <v>6.6</v>
      </c>
      <c r="AA815" t="s">
        <v>3431</v>
      </c>
      <c r="AB815" s="30" t="s">
        <v>6422</v>
      </c>
      <c r="AC815" s="30" t="s">
        <v>6423</v>
      </c>
      <c r="AD815" s="30" t="s">
        <v>4504</v>
      </c>
      <c r="AE815" s="30" t="s">
        <v>2085</v>
      </c>
      <c r="AF815" s="55" t="s">
        <v>2023</v>
      </c>
      <c r="AG815" s="30" t="s">
        <v>3435</v>
      </c>
      <c r="AH815" s="31">
        <v>381.99</v>
      </c>
      <c r="AI815" s="30" t="s">
        <v>2087</v>
      </c>
      <c r="AJ815" s="30" t="s">
        <v>2076</v>
      </c>
      <c r="AK815" s="30" t="s">
        <v>2076</v>
      </c>
      <c r="AL815" s="30" t="s">
        <v>2076</v>
      </c>
      <c r="AM815" s="30" t="s">
        <v>2076</v>
      </c>
      <c r="AN815" s="30" t="s">
        <v>4966</v>
      </c>
      <c r="AO815" s="30">
        <v>120</v>
      </c>
      <c r="AP815" s="30" t="s">
        <v>4820</v>
      </c>
      <c r="AQ815" s="30" t="s">
        <v>4821</v>
      </c>
      <c r="AR815" s="30" t="s">
        <v>4822</v>
      </c>
      <c r="AS815" s="30" t="s">
        <v>2076</v>
      </c>
      <c r="AT815" s="30" t="s">
        <v>2076</v>
      </c>
      <c r="AU815" s="30">
        <f>COUNTIF(Offers!$B$14:$B$2024,A815)</f>
        <v>1</v>
      </c>
      <c r="AV815" s="31">
        <f>_xlfn.MINIFS(Offers!$Q$14:$Q$2024,Offers!$B$14:$B$2024,A815)</f>
        <v>347.99</v>
      </c>
      <c r="AW815" s="30">
        <f>COUNTIFS(Offers!$B$14:$B$2024,A815,Offers!$L$14:$L$2024,"&lt;&gt;New")</f>
        <v>0</v>
      </c>
    </row>
    <row r="816" spans="1:49" ht="15.75" customHeight="1" x14ac:dyDescent="0.35">
      <c r="A816" s="60" t="s">
        <v>6424</v>
      </c>
      <c r="B816" s="60" t="s">
        <v>1092</v>
      </c>
      <c r="C816" s="60" t="s">
        <v>8</v>
      </c>
      <c r="D816" s="60" t="s">
        <v>4807</v>
      </c>
      <c r="E816" s="61" t="s">
        <v>1098</v>
      </c>
      <c r="F816" s="62">
        <v>509.99</v>
      </c>
      <c r="G816" s="60" t="s">
        <v>6425</v>
      </c>
      <c r="H816" s="60" t="s">
        <v>53</v>
      </c>
      <c r="I816" s="60" t="s">
        <v>4850</v>
      </c>
      <c r="J816" s="60" t="s">
        <v>4838</v>
      </c>
      <c r="K816" s="60" t="s">
        <v>4839</v>
      </c>
      <c r="L816" s="60" t="s">
        <v>4853</v>
      </c>
      <c r="M816" s="60" t="s">
        <v>4854</v>
      </c>
      <c r="N816" s="60" t="s">
        <v>4855</v>
      </c>
      <c r="O816" s="60" t="s">
        <v>4798</v>
      </c>
      <c r="P816" s="60">
        <v>21</v>
      </c>
      <c r="Q816" s="63">
        <v>161</v>
      </c>
      <c r="R816" s="60" t="s">
        <v>6426</v>
      </c>
      <c r="S816" s="60" t="s">
        <v>4857</v>
      </c>
      <c r="T816" t="s">
        <v>2080</v>
      </c>
      <c r="U816">
        <v>30</v>
      </c>
      <c r="V816" s="49">
        <v>573.99</v>
      </c>
      <c r="W816" t="s">
        <v>2144</v>
      </c>
      <c r="X816">
        <v>8</v>
      </c>
      <c r="Y816">
        <v>256</v>
      </c>
      <c r="Z816">
        <v>5.9</v>
      </c>
      <c r="AA816" t="s">
        <v>3431</v>
      </c>
      <c r="AB816" s="30" t="s">
        <v>6427</v>
      </c>
      <c r="AC816" s="30" t="s">
        <v>6428</v>
      </c>
      <c r="AD816" s="30" t="s">
        <v>3620</v>
      </c>
      <c r="AE816" s="30" t="s">
        <v>2105</v>
      </c>
      <c r="AF816" s="52" t="s">
        <v>2024</v>
      </c>
      <c r="AG816" s="30" t="s">
        <v>3435</v>
      </c>
      <c r="AH816" s="31">
        <v>594.99</v>
      </c>
      <c r="AI816" s="30" t="s">
        <v>2087</v>
      </c>
      <c r="AJ816" s="30" t="s">
        <v>2076</v>
      </c>
      <c r="AK816" s="30" t="s">
        <v>2076</v>
      </c>
      <c r="AL816" s="30" t="s">
        <v>2076</v>
      </c>
      <c r="AM816" s="30" t="s">
        <v>2076</v>
      </c>
      <c r="AN816" s="30" t="s">
        <v>4860</v>
      </c>
      <c r="AO816" s="30">
        <v>120</v>
      </c>
      <c r="AP816" s="30" t="s">
        <v>5068</v>
      </c>
      <c r="AQ816" s="30" t="s">
        <v>5069</v>
      </c>
      <c r="AR816" s="30" t="s">
        <v>4822</v>
      </c>
      <c r="AS816" s="30" t="s">
        <v>2076</v>
      </c>
      <c r="AT816" s="30" t="s">
        <v>2076</v>
      </c>
      <c r="AU816" s="30">
        <f>COUNTIF(Offers!$B$14:$B$2024,A816)</f>
        <v>1</v>
      </c>
      <c r="AV816" s="31">
        <f>_xlfn.MINIFS(Offers!$Q$14:$Q$2024,Offers!$B$14:$B$2024,A816)</f>
        <v>509.99</v>
      </c>
      <c r="AW816" s="30">
        <f>COUNTIFS(Offers!$B$14:$B$2024,A816,Offers!$L$14:$L$2024,"&lt;&gt;New")</f>
        <v>0</v>
      </c>
    </row>
    <row r="817" spans="1:49" ht="15.75" customHeight="1" x14ac:dyDescent="0.35">
      <c r="A817" s="60" t="s">
        <v>6429</v>
      </c>
      <c r="B817" s="60" t="s">
        <v>1092</v>
      </c>
      <c r="C817" s="60" t="s">
        <v>8</v>
      </c>
      <c r="D817" s="60" t="s">
        <v>4790</v>
      </c>
      <c r="E817" s="61" t="s">
        <v>1099</v>
      </c>
      <c r="F817" s="62">
        <v>576.99</v>
      </c>
      <c r="G817" s="60" t="s">
        <v>6430</v>
      </c>
      <c r="H817" s="60" t="s">
        <v>53</v>
      </c>
      <c r="I817" s="60" t="s">
        <v>4792</v>
      </c>
      <c r="J817" s="60" t="s">
        <v>4838</v>
      </c>
      <c r="K817" s="60" t="s">
        <v>4839</v>
      </c>
      <c r="L817" s="60" t="s">
        <v>4840</v>
      </c>
      <c r="M817" s="60" t="s">
        <v>4841</v>
      </c>
      <c r="N817" s="60" t="s">
        <v>4797</v>
      </c>
      <c r="O817" s="60" t="s">
        <v>4798</v>
      </c>
      <c r="P817" s="60">
        <v>12</v>
      </c>
      <c r="Q817" s="63">
        <v>526</v>
      </c>
      <c r="R817" s="60" t="s">
        <v>6431</v>
      </c>
      <c r="S817" s="60" t="s">
        <v>4843</v>
      </c>
      <c r="T817" t="s">
        <v>2080</v>
      </c>
      <c r="U817">
        <v>30</v>
      </c>
      <c r="V817" s="49">
        <v>653.99</v>
      </c>
      <c r="W817" t="s">
        <v>2404</v>
      </c>
      <c r="X817">
        <v>8</v>
      </c>
      <c r="Y817">
        <v>128</v>
      </c>
      <c r="Z817">
        <v>12.4</v>
      </c>
      <c r="AA817" t="s">
        <v>3431</v>
      </c>
      <c r="AB817" s="30" t="s">
        <v>6417</v>
      </c>
      <c r="AC817" s="30" t="s">
        <v>6432</v>
      </c>
      <c r="AD817" s="30" t="s">
        <v>3434</v>
      </c>
      <c r="AE817" s="30" t="s">
        <v>2085</v>
      </c>
      <c r="AF817" s="52" t="s">
        <v>2024</v>
      </c>
      <c r="AG817" s="30" t="s">
        <v>3435</v>
      </c>
      <c r="AH817" s="31">
        <v>653.99</v>
      </c>
      <c r="AI817" s="30" t="s">
        <v>2087</v>
      </c>
      <c r="AJ817" s="30" t="s">
        <v>2076</v>
      </c>
      <c r="AK817" s="30" t="s">
        <v>2076</v>
      </c>
      <c r="AL817" s="30" t="s">
        <v>2076</v>
      </c>
      <c r="AM817" s="30" t="s">
        <v>2076</v>
      </c>
      <c r="AN817" s="30" t="s">
        <v>2092</v>
      </c>
      <c r="AO817" s="30">
        <v>60</v>
      </c>
      <c r="AP817" s="30" t="s">
        <v>4846</v>
      </c>
      <c r="AQ817" s="30" t="s">
        <v>4847</v>
      </c>
      <c r="AR817" s="30" t="s">
        <v>4805</v>
      </c>
      <c r="AS817" s="30" t="s">
        <v>2076</v>
      </c>
      <c r="AT817" s="30" t="s">
        <v>2076</v>
      </c>
      <c r="AU817" s="30">
        <f>COUNTIF(Offers!$B$14:$B$2024,A817)</f>
        <v>1</v>
      </c>
      <c r="AV817" s="31">
        <f>_xlfn.MINIFS(Offers!$Q$14:$Q$2024,Offers!$B$14:$B$2024,A817)</f>
        <v>576.99</v>
      </c>
      <c r="AW817" s="30">
        <f>COUNTIFS(Offers!$B$14:$B$2024,A817,Offers!$L$14:$L$2024,"&lt;&gt;New")</f>
        <v>0</v>
      </c>
    </row>
    <row r="818" spans="1:49" ht="15.75" customHeight="1" x14ac:dyDescent="0.35">
      <c r="A818" s="60" t="s">
        <v>6433</v>
      </c>
      <c r="B818" s="60" t="s">
        <v>1092</v>
      </c>
      <c r="C818" s="60" t="s">
        <v>8</v>
      </c>
      <c r="D818" s="60" t="s">
        <v>4790</v>
      </c>
      <c r="E818" s="61" t="s">
        <v>1100</v>
      </c>
      <c r="F818" s="62">
        <v>824.99</v>
      </c>
      <c r="G818" s="60" t="s">
        <v>6434</v>
      </c>
      <c r="H818" s="60" t="s">
        <v>53</v>
      </c>
      <c r="I818" s="60" t="s">
        <v>5017</v>
      </c>
      <c r="J818" s="60" t="s">
        <v>4878</v>
      </c>
      <c r="K818" s="60" t="s">
        <v>4879</v>
      </c>
      <c r="L818" s="60" t="s">
        <v>4810</v>
      </c>
      <c r="M818" s="60" t="s">
        <v>5018</v>
      </c>
      <c r="N818" s="60" t="s">
        <v>5019</v>
      </c>
      <c r="O818" s="60" t="s">
        <v>4798</v>
      </c>
      <c r="P818" s="60">
        <v>11</v>
      </c>
      <c r="Q818" s="63">
        <v>541</v>
      </c>
      <c r="R818" s="60" t="s">
        <v>6435</v>
      </c>
      <c r="S818" s="60" t="s">
        <v>4975</v>
      </c>
      <c r="T818" t="s">
        <v>2080</v>
      </c>
      <c r="U818">
        <v>30</v>
      </c>
      <c r="V818" s="49">
        <v>941.99</v>
      </c>
      <c r="W818" t="s">
        <v>3055</v>
      </c>
      <c r="X818">
        <v>12</v>
      </c>
      <c r="Y818">
        <v>256</v>
      </c>
      <c r="Z818">
        <v>11</v>
      </c>
      <c r="AA818" t="s">
        <v>3431</v>
      </c>
      <c r="AB818" s="30" t="s">
        <v>6436</v>
      </c>
      <c r="AC818" s="30" t="s">
        <v>6437</v>
      </c>
      <c r="AD818" s="30" t="s">
        <v>5405</v>
      </c>
      <c r="AE818" s="30" t="s">
        <v>2085</v>
      </c>
      <c r="AF818" s="51" t="s">
        <v>2025</v>
      </c>
      <c r="AG818" s="30" t="s">
        <v>3435</v>
      </c>
      <c r="AH818" s="31">
        <v>951.99</v>
      </c>
      <c r="AI818" s="30" t="s">
        <v>2087</v>
      </c>
      <c r="AJ818" s="30" t="s">
        <v>2076</v>
      </c>
      <c r="AK818" s="30" t="s">
        <v>2076</v>
      </c>
      <c r="AL818" s="30" t="s">
        <v>2076</v>
      </c>
      <c r="AM818" s="30" t="s">
        <v>2076</v>
      </c>
      <c r="AN818" s="30" t="s">
        <v>2092</v>
      </c>
      <c r="AO818" s="30">
        <v>90</v>
      </c>
      <c r="AP818" s="30" t="s">
        <v>4873</v>
      </c>
      <c r="AQ818" s="30" t="s">
        <v>4874</v>
      </c>
      <c r="AR818" s="30" t="s">
        <v>4822</v>
      </c>
      <c r="AS818" s="30" t="s">
        <v>2076</v>
      </c>
      <c r="AT818" s="30" t="s">
        <v>2076</v>
      </c>
      <c r="AU818" s="30">
        <f>COUNTIF(Offers!$B$14:$B$2024,A818)</f>
        <v>1</v>
      </c>
      <c r="AV818" s="31">
        <f>_xlfn.MINIFS(Offers!$Q$14:$Q$2024,Offers!$B$14:$B$2024,A818)</f>
        <v>824.99</v>
      </c>
      <c r="AW818" s="30">
        <f>COUNTIFS(Offers!$B$14:$B$2024,A818,Offers!$L$14:$L$2024,"&lt;&gt;New")</f>
        <v>0</v>
      </c>
    </row>
    <row r="819" spans="1:49" ht="15.75" customHeight="1" x14ac:dyDescent="0.35">
      <c r="A819" s="60" t="s">
        <v>6438</v>
      </c>
      <c r="B819" s="60" t="s">
        <v>1092</v>
      </c>
      <c r="C819" s="60" t="s">
        <v>8</v>
      </c>
      <c r="D819" s="60" t="s">
        <v>4807</v>
      </c>
      <c r="E819" s="61" t="s">
        <v>1101</v>
      </c>
      <c r="F819" s="62">
        <v>1129.99</v>
      </c>
      <c r="G819" s="60" t="s">
        <v>6439</v>
      </c>
      <c r="H819" s="60" t="s">
        <v>1345</v>
      </c>
      <c r="I819" s="60" t="s">
        <v>4889</v>
      </c>
      <c r="J819" s="60" t="s">
        <v>4890</v>
      </c>
      <c r="K819" s="60" t="s">
        <v>4891</v>
      </c>
      <c r="L819" s="60" t="s">
        <v>4892</v>
      </c>
      <c r="M819" s="60" t="s">
        <v>4893</v>
      </c>
      <c r="N819" s="60" t="s">
        <v>4880</v>
      </c>
      <c r="O819" s="60" t="s">
        <v>4798</v>
      </c>
      <c r="P819" s="60">
        <v>21</v>
      </c>
      <c r="Q819" s="63">
        <v>186</v>
      </c>
      <c r="R819" s="60" t="s">
        <v>6440</v>
      </c>
      <c r="S819" s="60" t="s">
        <v>4895</v>
      </c>
      <c r="T819" t="s">
        <v>2080</v>
      </c>
      <c r="U819">
        <v>30</v>
      </c>
      <c r="V819" s="49">
        <v>1236.99</v>
      </c>
      <c r="W819" t="s">
        <v>2545</v>
      </c>
      <c r="X819">
        <v>12</v>
      </c>
      <c r="Y819">
        <v>512</v>
      </c>
      <c r="Z819">
        <v>6.7</v>
      </c>
      <c r="AA819" t="s">
        <v>3431</v>
      </c>
      <c r="AB819" s="30" t="s">
        <v>6441</v>
      </c>
      <c r="AC819" s="30" t="s">
        <v>6442</v>
      </c>
      <c r="AD819" s="30" t="s">
        <v>5725</v>
      </c>
      <c r="AE819" s="30" t="s">
        <v>2085</v>
      </c>
      <c r="AF819" s="53" t="s">
        <v>2026</v>
      </c>
      <c r="AG819" s="30" t="s">
        <v>3435</v>
      </c>
      <c r="AH819" s="31">
        <v>1236.99</v>
      </c>
      <c r="AI819" s="30" t="s">
        <v>2087</v>
      </c>
      <c r="AJ819" s="30" t="s">
        <v>2076</v>
      </c>
      <c r="AK819" s="30" t="s">
        <v>2076</v>
      </c>
      <c r="AL819" s="30" t="s">
        <v>2076</v>
      </c>
      <c r="AM819" s="30" t="s">
        <v>2076</v>
      </c>
      <c r="AN819" s="30" t="s">
        <v>4898</v>
      </c>
      <c r="AO819" s="30">
        <v>60</v>
      </c>
      <c r="AP819" s="30" t="s">
        <v>4885</v>
      </c>
      <c r="AQ819" s="30" t="s">
        <v>4899</v>
      </c>
      <c r="AR819" s="30" t="s">
        <v>4822</v>
      </c>
      <c r="AS819" s="30" t="s">
        <v>2076</v>
      </c>
      <c r="AT819" s="30" t="s">
        <v>2076</v>
      </c>
      <c r="AU819" s="30">
        <f>COUNTIF(Offers!$B$14:$B$2024,A819)</f>
        <v>1</v>
      </c>
      <c r="AV819" s="31">
        <f>_xlfn.MINIFS(Offers!$Q$14:$Q$2024,Offers!$B$14:$B$2024,A819)</f>
        <v>1129.99</v>
      </c>
      <c r="AW819" s="30">
        <f>COUNTIFS(Offers!$B$14:$B$2024,A819,Offers!$L$14:$L$2024,"&lt;&gt;New")</f>
        <v>0</v>
      </c>
    </row>
    <row r="820" spans="1:49" ht="15.75" customHeight="1" x14ac:dyDescent="0.35">
      <c r="A820" s="60" t="s">
        <v>6443</v>
      </c>
      <c r="B820" s="60" t="s">
        <v>1092</v>
      </c>
      <c r="C820" s="60" t="s">
        <v>8</v>
      </c>
      <c r="D820" s="60" t="s">
        <v>4807</v>
      </c>
      <c r="E820" s="61" t="s">
        <v>1102</v>
      </c>
      <c r="F820" s="62">
        <v>1499.99</v>
      </c>
      <c r="G820" s="60" t="s">
        <v>6444</v>
      </c>
      <c r="H820" s="60" t="s">
        <v>1345</v>
      </c>
      <c r="I820" s="60" t="s">
        <v>4877</v>
      </c>
      <c r="J820" s="60" t="s">
        <v>4902</v>
      </c>
      <c r="K820" s="60" t="s">
        <v>4903</v>
      </c>
      <c r="L820" s="60" t="s">
        <v>4904</v>
      </c>
      <c r="M820" s="60" t="s">
        <v>4905</v>
      </c>
      <c r="N820" s="60" t="s">
        <v>4880</v>
      </c>
      <c r="O820" s="60" t="s">
        <v>4798</v>
      </c>
      <c r="P820" s="60">
        <v>33</v>
      </c>
      <c r="Q820" s="63">
        <v>233</v>
      </c>
      <c r="R820" s="60" t="s">
        <v>6445</v>
      </c>
      <c r="S820" s="60" t="s">
        <v>4907</v>
      </c>
      <c r="T820" t="s">
        <v>2080</v>
      </c>
      <c r="U820">
        <v>30</v>
      </c>
      <c r="V820" s="49">
        <v>1570.99</v>
      </c>
      <c r="W820" t="s">
        <v>2875</v>
      </c>
      <c r="X820">
        <v>16</v>
      </c>
      <c r="Y820">
        <v>1024</v>
      </c>
      <c r="Z820">
        <v>6.8</v>
      </c>
      <c r="AA820" t="s">
        <v>3431</v>
      </c>
      <c r="AB820" s="30" t="s">
        <v>6446</v>
      </c>
      <c r="AC820" s="30" t="s">
        <v>6010</v>
      </c>
      <c r="AD820" s="30" t="s">
        <v>3809</v>
      </c>
      <c r="AE820" s="30" t="s">
        <v>2105</v>
      </c>
      <c r="AF820" s="54" t="s">
        <v>2027</v>
      </c>
      <c r="AG820" s="30" t="s">
        <v>3435</v>
      </c>
      <c r="AH820" s="31">
        <v>1570.99</v>
      </c>
      <c r="AI820" s="30" t="s">
        <v>2087</v>
      </c>
      <c r="AJ820" s="30" t="s">
        <v>2076</v>
      </c>
      <c r="AK820" s="30" t="s">
        <v>2076</v>
      </c>
      <c r="AL820" s="30" t="s">
        <v>2076</v>
      </c>
      <c r="AM820" s="30" t="s">
        <v>2076</v>
      </c>
      <c r="AN820" s="30" t="s">
        <v>4860</v>
      </c>
      <c r="AO820" s="30">
        <v>120</v>
      </c>
      <c r="AP820" s="30" t="s">
        <v>4911</v>
      </c>
      <c r="AQ820" s="30" t="s">
        <v>4912</v>
      </c>
      <c r="AR820" s="30" t="s">
        <v>4913</v>
      </c>
      <c r="AS820" s="30" t="s">
        <v>2076</v>
      </c>
      <c r="AT820" s="30" t="s">
        <v>2076</v>
      </c>
      <c r="AU820" s="30">
        <f>COUNTIF(Offers!$B$14:$B$2024,A820)</f>
        <v>1</v>
      </c>
      <c r="AV820" s="31">
        <f>_xlfn.MINIFS(Offers!$Q$14:$Q$2024,Offers!$B$14:$B$2024,A820)</f>
        <v>1499.99</v>
      </c>
      <c r="AW820" s="30">
        <f>COUNTIFS(Offers!$B$14:$B$2024,A820,Offers!$L$14:$L$2024,"&lt;&gt;New")</f>
        <v>0</v>
      </c>
    </row>
    <row r="821" spans="1:49" ht="15.75" customHeight="1" x14ac:dyDescent="0.35">
      <c r="A821" s="60" t="s">
        <v>6447</v>
      </c>
      <c r="B821" s="60" t="s">
        <v>1092</v>
      </c>
      <c r="C821" s="60" t="s">
        <v>8</v>
      </c>
      <c r="D821" s="60" t="s">
        <v>4790</v>
      </c>
      <c r="E821" s="61" t="s">
        <v>1103</v>
      </c>
      <c r="F821" s="62">
        <v>1756.99</v>
      </c>
      <c r="G821" s="60" t="s">
        <v>6448</v>
      </c>
      <c r="H821" s="60" t="s">
        <v>1345</v>
      </c>
      <c r="I821" s="60" t="s">
        <v>4865</v>
      </c>
      <c r="J821" s="60" t="s">
        <v>4902</v>
      </c>
      <c r="K821" s="60" t="s">
        <v>4903</v>
      </c>
      <c r="L821" s="60" t="s">
        <v>4916</v>
      </c>
      <c r="M821" s="60" t="s">
        <v>4917</v>
      </c>
      <c r="N821" s="60" t="s">
        <v>4918</v>
      </c>
      <c r="O821" s="60" t="s">
        <v>4798</v>
      </c>
      <c r="P821" s="60">
        <v>13</v>
      </c>
      <c r="Q821" s="63">
        <v>607</v>
      </c>
      <c r="R821" s="60" t="s">
        <v>6449</v>
      </c>
      <c r="S821" s="60" t="s">
        <v>4920</v>
      </c>
      <c r="T821" t="s">
        <v>2080</v>
      </c>
      <c r="U821">
        <v>30</v>
      </c>
      <c r="V821" s="49">
        <v>1992.99</v>
      </c>
      <c r="W821" t="s">
        <v>2444</v>
      </c>
      <c r="X821">
        <v>16</v>
      </c>
      <c r="Y821">
        <v>1024</v>
      </c>
      <c r="Z821">
        <v>13</v>
      </c>
      <c r="AA821" t="s">
        <v>3431</v>
      </c>
      <c r="AB821" s="30" t="s">
        <v>6450</v>
      </c>
      <c r="AC821" s="30" t="s">
        <v>6451</v>
      </c>
      <c r="AD821" s="30" t="s">
        <v>3809</v>
      </c>
      <c r="AE821" s="30" t="s">
        <v>2085</v>
      </c>
      <c r="AF821" s="54" t="s">
        <v>2027</v>
      </c>
      <c r="AG821" s="30" t="s">
        <v>3435</v>
      </c>
      <c r="AH821" s="31">
        <v>2026.99</v>
      </c>
      <c r="AI821" s="30" t="s">
        <v>2087</v>
      </c>
      <c r="AJ821" s="30" t="s">
        <v>2076</v>
      </c>
      <c r="AK821" s="30" t="s">
        <v>2076</v>
      </c>
      <c r="AL821" s="30" t="s">
        <v>2076</v>
      </c>
      <c r="AM821" s="30" t="s">
        <v>2076</v>
      </c>
      <c r="AN821" s="30" t="s">
        <v>2092</v>
      </c>
      <c r="AO821" s="30">
        <v>144</v>
      </c>
      <c r="AP821" s="30" t="s">
        <v>4922</v>
      </c>
      <c r="AQ821" s="30" t="s">
        <v>4862</v>
      </c>
      <c r="AR821" s="30" t="s">
        <v>4805</v>
      </c>
      <c r="AS821" s="30" t="s">
        <v>2076</v>
      </c>
      <c r="AT821" s="30" t="s">
        <v>2076</v>
      </c>
      <c r="AU821" s="30">
        <f>COUNTIF(Offers!$B$14:$B$2024,A821)</f>
        <v>1</v>
      </c>
      <c r="AV821" s="31">
        <f>_xlfn.MINIFS(Offers!$Q$14:$Q$2024,Offers!$B$14:$B$2024,A821)</f>
        <v>1756.99</v>
      </c>
      <c r="AW821" s="30">
        <f>COUNTIFS(Offers!$B$14:$B$2024,A821,Offers!$L$14:$L$2024,"&lt;&gt;New")</f>
        <v>0</v>
      </c>
    </row>
    <row r="822" spans="1:49" ht="15.75" customHeight="1" x14ac:dyDescent="0.35">
      <c r="A822" s="60" t="s">
        <v>6452</v>
      </c>
      <c r="B822" s="60" t="s">
        <v>1092</v>
      </c>
      <c r="C822" s="60" t="s">
        <v>8</v>
      </c>
      <c r="D822" s="60" t="s">
        <v>4807</v>
      </c>
      <c r="E822" s="61" t="s">
        <v>1104</v>
      </c>
      <c r="F822" s="62">
        <v>1792.99</v>
      </c>
      <c r="G822" s="60" t="s">
        <v>6453</v>
      </c>
      <c r="H822" s="60" t="s">
        <v>53</v>
      </c>
      <c r="I822" s="60" t="s">
        <v>4889</v>
      </c>
      <c r="J822" s="60" t="s">
        <v>4902</v>
      </c>
      <c r="K822" s="60" t="s">
        <v>4903</v>
      </c>
      <c r="L822" s="60" t="s">
        <v>4987</v>
      </c>
      <c r="M822" s="60" t="s">
        <v>4988</v>
      </c>
      <c r="N822" s="60" t="s">
        <v>4880</v>
      </c>
      <c r="O822" s="60" t="s">
        <v>4798</v>
      </c>
      <c r="P822" s="60">
        <v>23</v>
      </c>
      <c r="Q822" s="63">
        <v>234</v>
      </c>
      <c r="R822" s="60" t="s">
        <v>6454</v>
      </c>
      <c r="S822" s="60" t="s">
        <v>4990</v>
      </c>
      <c r="T822" t="s">
        <v>2080</v>
      </c>
      <c r="U822">
        <v>30</v>
      </c>
      <c r="V822" s="49">
        <v>1990.99</v>
      </c>
      <c r="W822" t="s">
        <v>2117</v>
      </c>
      <c r="X822">
        <v>16</v>
      </c>
      <c r="Y822">
        <v>512</v>
      </c>
      <c r="Z822">
        <v>7.6</v>
      </c>
      <c r="AA822" t="s">
        <v>3431</v>
      </c>
      <c r="AB822" s="30" t="s">
        <v>6455</v>
      </c>
      <c r="AC822" s="30" t="s">
        <v>6456</v>
      </c>
      <c r="AD822" s="30" t="s">
        <v>3953</v>
      </c>
      <c r="AE822" s="30" t="s">
        <v>2085</v>
      </c>
      <c r="AF822" s="54" t="s">
        <v>2027</v>
      </c>
      <c r="AG822" s="30" t="s">
        <v>3435</v>
      </c>
      <c r="AH822" s="31">
        <v>1990.99</v>
      </c>
      <c r="AI822" s="30" t="s">
        <v>2087</v>
      </c>
      <c r="AJ822" s="30" t="s">
        <v>2076</v>
      </c>
      <c r="AK822" s="30" t="s">
        <v>2076</v>
      </c>
      <c r="AL822" s="30" t="s">
        <v>2076</v>
      </c>
      <c r="AM822" s="30" t="s">
        <v>2076</v>
      </c>
      <c r="AN822" s="30" t="s">
        <v>4898</v>
      </c>
      <c r="AO822" s="30">
        <v>120</v>
      </c>
      <c r="AP822" s="30" t="s">
        <v>4911</v>
      </c>
      <c r="AQ822" s="30" t="s">
        <v>4992</v>
      </c>
      <c r="AR822" s="30" t="s">
        <v>4913</v>
      </c>
      <c r="AS822" s="30" t="s">
        <v>2076</v>
      </c>
      <c r="AT822" s="30" t="s">
        <v>2076</v>
      </c>
      <c r="AU822" s="30">
        <f>COUNTIF(Offers!$B$14:$B$2024,A822)</f>
        <v>1</v>
      </c>
      <c r="AV822" s="31">
        <f>_xlfn.MINIFS(Offers!$Q$14:$Q$2024,Offers!$B$14:$B$2024,A822)</f>
        <v>1792.99</v>
      </c>
      <c r="AW822" s="30">
        <f>COUNTIFS(Offers!$B$14:$B$2024,A822,Offers!$L$14:$L$2024,"&lt;&gt;New")</f>
        <v>0</v>
      </c>
    </row>
    <row r="823" spans="1:49" ht="15.75" customHeight="1" x14ac:dyDescent="0.35">
      <c r="A823" s="60" t="s">
        <v>6457</v>
      </c>
      <c r="B823" s="60" t="s">
        <v>1105</v>
      </c>
      <c r="C823" s="60" t="s">
        <v>8</v>
      </c>
      <c r="D823" s="60" t="s">
        <v>4790</v>
      </c>
      <c r="E823" s="61" t="s">
        <v>1107</v>
      </c>
      <c r="F823" s="62">
        <v>113.99</v>
      </c>
      <c r="G823" s="60" t="s">
        <v>6458</v>
      </c>
      <c r="H823" s="60" t="s">
        <v>53</v>
      </c>
      <c r="I823" s="60" t="s">
        <v>4925</v>
      </c>
      <c r="J823" s="60" t="s">
        <v>4926</v>
      </c>
      <c r="K823" s="60" t="s">
        <v>3424</v>
      </c>
      <c r="L823" s="60" t="s">
        <v>4795</v>
      </c>
      <c r="M823" s="60" t="s">
        <v>4927</v>
      </c>
      <c r="N823" s="60" t="s">
        <v>4797</v>
      </c>
      <c r="O823" s="60" t="s">
        <v>4928</v>
      </c>
      <c r="P823" s="60">
        <v>8</v>
      </c>
      <c r="Q823" s="63">
        <v>387</v>
      </c>
      <c r="R823" s="60" t="s">
        <v>6459</v>
      </c>
      <c r="S823" s="60" t="s">
        <v>4930</v>
      </c>
      <c r="T823" t="s">
        <v>2116</v>
      </c>
      <c r="U823">
        <v>45</v>
      </c>
      <c r="V823" s="49">
        <v>130.99</v>
      </c>
      <c r="W823" t="s">
        <v>2246</v>
      </c>
      <c r="X823">
        <v>3</v>
      </c>
      <c r="Y823">
        <v>32</v>
      </c>
      <c r="Z823">
        <v>10.1</v>
      </c>
      <c r="AA823" t="s">
        <v>3431</v>
      </c>
      <c r="AB823" s="30" t="s">
        <v>6460</v>
      </c>
      <c r="AC823" s="30" t="s">
        <v>6461</v>
      </c>
      <c r="AD823" s="30" t="s">
        <v>5731</v>
      </c>
      <c r="AE823" s="30" t="s">
        <v>2085</v>
      </c>
      <c r="AF823" s="50" t="s">
        <v>2022</v>
      </c>
      <c r="AG823" s="30" t="s">
        <v>2086</v>
      </c>
      <c r="AH823" s="31">
        <v>130.99</v>
      </c>
      <c r="AI823" s="30" t="s">
        <v>2087</v>
      </c>
      <c r="AJ823" s="30" t="s">
        <v>2076</v>
      </c>
      <c r="AK823" s="30" t="s">
        <v>2076</v>
      </c>
      <c r="AL823" s="30" t="s">
        <v>2076</v>
      </c>
      <c r="AM823" s="30" t="s">
        <v>2076</v>
      </c>
      <c r="AN823" s="30" t="s">
        <v>2092</v>
      </c>
      <c r="AO823" s="30">
        <v>60</v>
      </c>
      <c r="AP823" s="30" t="s">
        <v>4934</v>
      </c>
      <c r="AQ823" s="30" t="s">
        <v>4935</v>
      </c>
      <c r="AR823" s="30" t="s">
        <v>4805</v>
      </c>
      <c r="AS823" s="30" t="s">
        <v>2076</v>
      </c>
      <c r="AT823" s="30" t="s">
        <v>2076</v>
      </c>
      <c r="AU823" s="30">
        <f>COUNTIF(Offers!$B$14:$B$2024,A823)</f>
        <v>4</v>
      </c>
      <c r="AV823" s="31">
        <f>_xlfn.MINIFS(Offers!$Q$14:$Q$2024,Offers!$B$14:$B$2024,A823)</f>
        <v>54.99</v>
      </c>
      <c r="AW823" s="30">
        <f>COUNTIFS(Offers!$B$14:$B$2024,A823,Offers!$L$14:$L$2024,"&lt;&gt;New")</f>
        <v>3</v>
      </c>
    </row>
    <row r="824" spans="1:49" ht="15.75" customHeight="1" x14ac:dyDescent="0.35">
      <c r="A824" s="60" t="s">
        <v>6462</v>
      </c>
      <c r="B824" s="60" t="s">
        <v>1105</v>
      </c>
      <c r="C824" s="60" t="s">
        <v>8</v>
      </c>
      <c r="D824" s="60" t="s">
        <v>4790</v>
      </c>
      <c r="E824" s="61" t="s">
        <v>1108</v>
      </c>
      <c r="F824" s="62">
        <v>293.99</v>
      </c>
      <c r="G824" s="60" t="s">
        <v>6463</v>
      </c>
      <c r="H824" s="60" t="s">
        <v>53</v>
      </c>
      <c r="I824" s="60" t="s">
        <v>4792</v>
      </c>
      <c r="J824" s="60" t="s">
        <v>4793</v>
      </c>
      <c r="K824" s="60" t="s">
        <v>4794</v>
      </c>
      <c r="L824" s="60" t="s">
        <v>4795</v>
      </c>
      <c r="M824" s="60" t="s">
        <v>4796</v>
      </c>
      <c r="N824" s="60" t="s">
        <v>4797</v>
      </c>
      <c r="O824" s="60" t="s">
        <v>4798</v>
      </c>
      <c r="P824" s="60">
        <v>9</v>
      </c>
      <c r="Q824" s="63">
        <v>312</v>
      </c>
      <c r="R824" s="60" t="s">
        <v>6464</v>
      </c>
      <c r="S824" s="60" t="s">
        <v>4800</v>
      </c>
      <c r="T824" t="s">
        <v>2080</v>
      </c>
      <c r="U824">
        <v>45</v>
      </c>
      <c r="V824" s="49">
        <v>331.99</v>
      </c>
      <c r="W824" t="s">
        <v>2376</v>
      </c>
      <c r="X824">
        <v>4</v>
      </c>
      <c r="Y824">
        <v>128</v>
      </c>
      <c r="Z824">
        <v>8.3000000000000007</v>
      </c>
      <c r="AA824" t="s">
        <v>3431</v>
      </c>
      <c r="AB824" s="30" t="s">
        <v>6465</v>
      </c>
      <c r="AC824" s="30" t="s">
        <v>6466</v>
      </c>
      <c r="AD824" s="30" t="s">
        <v>6467</v>
      </c>
      <c r="AE824" s="30" t="s">
        <v>2105</v>
      </c>
      <c r="AF824" s="55" t="s">
        <v>2023</v>
      </c>
      <c r="AG824" s="30" t="s">
        <v>3435</v>
      </c>
      <c r="AH824" s="31">
        <v>331.99</v>
      </c>
      <c r="AI824" s="30" t="s">
        <v>2087</v>
      </c>
      <c r="AJ824" s="30" t="s">
        <v>2076</v>
      </c>
      <c r="AK824" s="30" t="s">
        <v>2076</v>
      </c>
      <c r="AL824" s="30" t="s">
        <v>2076</v>
      </c>
      <c r="AM824" s="30" t="s">
        <v>2076</v>
      </c>
      <c r="AN824" s="30" t="s">
        <v>2092</v>
      </c>
      <c r="AO824" s="30">
        <v>60</v>
      </c>
      <c r="AP824" s="30" t="s">
        <v>4803</v>
      </c>
      <c r="AQ824" s="30" t="s">
        <v>4804</v>
      </c>
      <c r="AR824" s="30" t="s">
        <v>4805</v>
      </c>
      <c r="AS824" s="30" t="s">
        <v>2076</v>
      </c>
      <c r="AT824" s="30" t="s">
        <v>2076</v>
      </c>
      <c r="AU824" s="30">
        <f>COUNTIF(Offers!$B$14:$B$2024,A824)</f>
        <v>1</v>
      </c>
      <c r="AV824" s="31">
        <f>_xlfn.MINIFS(Offers!$Q$14:$Q$2024,Offers!$B$14:$B$2024,A824)</f>
        <v>293.99</v>
      </c>
      <c r="AW824" s="30">
        <f>COUNTIFS(Offers!$B$14:$B$2024,A824,Offers!$L$14:$L$2024,"&lt;&gt;New")</f>
        <v>0</v>
      </c>
    </row>
    <row r="825" spans="1:49" ht="15.75" customHeight="1" x14ac:dyDescent="0.35">
      <c r="A825" s="60" t="s">
        <v>6468</v>
      </c>
      <c r="B825" s="60" t="s">
        <v>1105</v>
      </c>
      <c r="C825" s="60" t="s">
        <v>8</v>
      </c>
      <c r="D825" s="60" t="s">
        <v>4807</v>
      </c>
      <c r="E825" s="61" t="s">
        <v>1109</v>
      </c>
      <c r="F825" s="62">
        <v>347.99</v>
      </c>
      <c r="G825" s="60" t="s">
        <v>6469</v>
      </c>
      <c r="H825" s="60" t="s">
        <v>1345</v>
      </c>
      <c r="I825" s="60" t="s">
        <v>4809</v>
      </c>
      <c r="J825" s="60" t="s">
        <v>4793</v>
      </c>
      <c r="K825" s="60" t="s">
        <v>4794</v>
      </c>
      <c r="L825" s="60" t="s">
        <v>4853</v>
      </c>
      <c r="M825" s="60" t="s">
        <v>4811</v>
      </c>
      <c r="N825" s="60" t="s">
        <v>4812</v>
      </c>
      <c r="O825" s="60" t="s">
        <v>4813</v>
      </c>
      <c r="P825" s="60">
        <v>27</v>
      </c>
      <c r="Q825" s="63">
        <v>180</v>
      </c>
      <c r="R825" s="60" t="s">
        <v>6470</v>
      </c>
      <c r="S825" s="60" t="s">
        <v>4815</v>
      </c>
      <c r="T825" t="s">
        <v>2080</v>
      </c>
      <c r="U825">
        <v>45</v>
      </c>
      <c r="V825" s="49">
        <v>371.99</v>
      </c>
      <c r="W825" t="s">
        <v>2228</v>
      </c>
      <c r="X825">
        <v>8</v>
      </c>
      <c r="Y825">
        <v>256</v>
      </c>
      <c r="Z825">
        <v>6.6</v>
      </c>
      <c r="AA825" t="s">
        <v>3431</v>
      </c>
      <c r="AB825" s="30" t="s">
        <v>6471</v>
      </c>
      <c r="AC825" s="30" t="s">
        <v>6472</v>
      </c>
      <c r="AD825" s="30" t="s">
        <v>3898</v>
      </c>
      <c r="AE825" s="30" t="s">
        <v>2085</v>
      </c>
      <c r="AF825" s="52" t="s">
        <v>2024</v>
      </c>
      <c r="AG825" s="30" t="s">
        <v>3435</v>
      </c>
      <c r="AH825" s="31">
        <v>383.99</v>
      </c>
      <c r="AI825" s="30" t="s">
        <v>2087</v>
      </c>
      <c r="AJ825" s="30" t="s">
        <v>2076</v>
      </c>
      <c r="AK825" s="30" t="s">
        <v>2076</v>
      </c>
      <c r="AL825" s="30" t="s">
        <v>2076</v>
      </c>
      <c r="AM825" s="30" t="s">
        <v>2076</v>
      </c>
      <c r="AN825" s="30" t="s">
        <v>4819</v>
      </c>
      <c r="AO825" s="30">
        <v>120</v>
      </c>
      <c r="AP825" s="30" t="s">
        <v>5068</v>
      </c>
      <c r="AQ825" s="30" t="s">
        <v>5069</v>
      </c>
      <c r="AR825" s="30" t="s">
        <v>4822</v>
      </c>
      <c r="AS825" s="30" t="s">
        <v>2076</v>
      </c>
      <c r="AT825" s="30" t="s">
        <v>2076</v>
      </c>
      <c r="AU825" s="30">
        <f>COUNTIF(Offers!$B$14:$B$2024,A825)</f>
        <v>1</v>
      </c>
      <c r="AV825" s="31">
        <f>_xlfn.MINIFS(Offers!$Q$14:$Q$2024,Offers!$B$14:$B$2024,A825)</f>
        <v>347.99</v>
      </c>
      <c r="AW825" s="30">
        <f>COUNTIFS(Offers!$B$14:$B$2024,A825,Offers!$L$14:$L$2024,"&lt;&gt;New")</f>
        <v>0</v>
      </c>
    </row>
    <row r="826" spans="1:49" ht="15.75" customHeight="1" x14ac:dyDescent="0.35">
      <c r="A826" s="60" t="s">
        <v>6473</v>
      </c>
      <c r="B826" s="60" t="s">
        <v>1105</v>
      </c>
      <c r="C826" s="60" t="s">
        <v>8</v>
      </c>
      <c r="D826" s="60" t="s">
        <v>4790</v>
      </c>
      <c r="E826" s="61" t="s">
        <v>1110</v>
      </c>
      <c r="F826" s="62">
        <v>382.99</v>
      </c>
      <c r="G826" s="60" t="s">
        <v>6474</v>
      </c>
      <c r="H826" s="60" t="s">
        <v>53</v>
      </c>
      <c r="I826" s="60" t="s">
        <v>4792</v>
      </c>
      <c r="J826" s="60" t="s">
        <v>4826</v>
      </c>
      <c r="K826" s="60" t="s">
        <v>4827</v>
      </c>
      <c r="L826" s="60" t="s">
        <v>4828</v>
      </c>
      <c r="M826" s="60" t="s">
        <v>4829</v>
      </c>
      <c r="N826" s="60" t="s">
        <v>4797</v>
      </c>
      <c r="O826" s="60" t="s">
        <v>4830</v>
      </c>
      <c r="P826" s="60">
        <v>299</v>
      </c>
      <c r="Q826" s="63">
        <v>437</v>
      </c>
      <c r="R826" s="60" t="s">
        <v>6475</v>
      </c>
      <c r="S826" s="60" t="s">
        <v>4832</v>
      </c>
      <c r="T826" t="s">
        <v>2080</v>
      </c>
      <c r="U826">
        <v>45</v>
      </c>
      <c r="V826" s="49">
        <v>411.99</v>
      </c>
      <c r="W826" t="s">
        <v>2176</v>
      </c>
      <c r="X826">
        <v>4</v>
      </c>
      <c r="Y826">
        <v>64</v>
      </c>
      <c r="Z826">
        <v>10.3</v>
      </c>
      <c r="AA826" t="s">
        <v>3431</v>
      </c>
      <c r="AB826" s="30" t="s">
        <v>6476</v>
      </c>
      <c r="AC826" s="30" t="s">
        <v>6477</v>
      </c>
      <c r="AD826" s="30" t="s">
        <v>5347</v>
      </c>
      <c r="AE826" s="30" t="s">
        <v>2085</v>
      </c>
      <c r="AF826" s="52" t="s">
        <v>2024</v>
      </c>
      <c r="AG826" s="30" t="s">
        <v>2086</v>
      </c>
      <c r="AH826" s="31">
        <v>421.99</v>
      </c>
      <c r="AI826" s="30" t="s">
        <v>2087</v>
      </c>
      <c r="AJ826" s="30" t="s">
        <v>2076</v>
      </c>
      <c r="AK826" s="30" t="s">
        <v>2076</v>
      </c>
      <c r="AL826" s="30" t="s">
        <v>2076</v>
      </c>
      <c r="AM826" s="30" t="s">
        <v>2076</v>
      </c>
      <c r="AN826" s="30" t="s">
        <v>2092</v>
      </c>
      <c r="AO826" s="30" t="s">
        <v>2076</v>
      </c>
      <c r="AP826" s="30" t="s">
        <v>2088</v>
      </c>
      <c r="AQ826" s="30" t="s">
        <v>4835</v>
      </c>
      <c r="AR826" s="30" t="s">
        <v>4805</v>
      </c>
      <c r="AS826" s="30" t="s">
        <v>2076</v>
      </c>
      <c r="AT826" s="30" t="s">
        <v>2076</v>
      </c>
      <c r="AU826" s="30">
        <f>COUNTIF(Offers!$B$14:$B$2024,A826)</f>
        <v>1</v>
      </c>
      <c r="AV826" s="31">
        <f>_xlfn.MINIFS(Offers!$Q$14:$Q$2024,Offers!$B$14:$B$2024,A826)</f>
        <v>382.99</v>
      </c>
      <c r="AW826" s="30">
        <f>COUNTIFS(Offers!$B$14:$B$2024,A826,Offers!$L$14:$L$2024,"&lt;&gt;New")</f>
        <v>0</v>
      </c>
    </row>
    <row r="827" spans="1:49" ht="15.75" customHeight="1" x14ac:dyDescent="0.35">
      <c r="A827" s="60" t="s">
        <v>6478</v>
      </c>
      <c r="B827" s="60" t="s">
        <v>1105</v>
      </c>
      <c r="C827" s="60" t="s">
        <v>8</v>
      </c>
      <c r="D827" s="60" t="s">
        <v>4790</v>
      </c>
      <c r="E827" s="61" t="s">
        <v>1111</v>
      </c>
      <c r="F827" s="62">
        <v>599.99</v>
      </c>
      <c r="G827" s="60" t="s">
        <v>6479</v>
      </c>
      <c r="H827" s="60" t="s">
        <v>53</v>
      </c>
      <c r="I827" s="60" t="s">
        <v>4792</v>
      </c>
      <c r="J827" s="60" t="s">
        <v>4838</v>
      </c>
      <c r="K827" s="60" t="s">
        <v>4839</v>
      </c>
      <c r="L827" s="60" t="s">
        <v>4840</v>
      </c>
      <c r="M827" s="60" t="s">
        <v>4841</v>
      </c>
      <c r="N827" s="60" t="s">
        <v>4797</v>
      </c>
      <c r="O827" s="60" t="s">
        <v>4798</v>
      </c>
      <c r="P827" s="60">
        <v>8</v>
      </c>
      <c r="Q827" s="63">
        <v>580</v>
      </c>
      <c r="R827" s="60" t="s">
        <v>6480</v>
      </c>
      <c r="S827" s="60" t="s">
        <v>4843</v>
      </c>
      <c r="T827" t="s">
        <v>2080</v>
      </c>
      <c r="U827">
        <v>45</v>
      </c>
      <c r="V827" s="49">
        <v>631.99</v>
      </c>
      <c r="W827" t="s">
        <v>2081</v>
      </c>
      <c r="X827">
        <v>8</v>
      </c>
      <c r="Y827">
        <v>128</v>
      </c>
      <c r="Z827">
        <v>12.4</v>
      </c>
      <c r="AA827" t="s">
        <v>3431</v>
      </c>
      <c r="AB827" s="30" t="s">
        <v>6481</v>
      </c>
      <c r="AC827" s="30" t="s">
        <v>6482</v>
      </c>
      <c r="AD827" s="30" t="s">
        <v>3848</v>
      </c>
      <c r="AE827" s="30" t="s">
        <v>2105</v>
      </c>
      <c r="AF827" s="52" t="s">
        <v>2024</v>
      </c>
      <c r="AG827" s="30" t="s">
        <v>3435</v>
      </c>
      <c r="AH827" s="31">
        <v>640.99</v>
      </c>
      <c r="AI827" s="30" t="s">
        <v>2087</v>
      </c>
      <c r="AJ827" s="30" t="s">
        <v>2076</v>
      </c>
      <c r="AK827" s="30" t="s">
        <v>2076</v>
      </c>
      <c r="AL827" s="30" t="s">
        <v>2076</v>
      </c>
      <c r="AM827" s="30" t="s">
        <v>2076</v>
      </c>
      <c r="AN827" s="30" t="s">
        <v>2092</v>
      </c>
      <c r="AO827" s="30">
        <v>60</v>
      </c>
      <c r="AP827" s="30" t="s">
        <v>4846</v>
      </c>
      <c r="AQ827" s="30" t="s">
        <v>4847</v>
      </c>
      <c r="AR827" s="30" t="s">
        <v>4805</v>
      </c>
      <c r="AS827" s="30" t="s">
        <v>2076</v>
      </c>
      <c r="AT827" s="30" t="s">
        <v>2076</v>
      </c>
      <c r="AU827" s="30">
        <f>COUNTIF(Offers!$B$14:$B$2024,A827)</f>
        <v>2</v>
      </c>
      <c r="AV827" s="31">
        <f>_xlfn.MINIFS(Offers!$Q$14:$Q$2024,Offers!$B$14:$B$2024,A827)</f>
        <v>296.99</v>
      </c>
      <c r="AW827" s="30">
        <f>COUNTIFS(Offers!$B$14:$B$2024,A827,Offers!$L$14:$L$2024,"&lt;&gt;New")</f>
        <v>1</v>
      </c>
    </row>
    <row r="828" spans="1:49" ht="15.75" customHeight="1" x14ac:dyDescent="0.35">
      <c r="A828" s="60" t="s">
        <v>6483</v>
      </c>
      <c r="B828" s="60" t="s">
        <v>1105</v>
      </c>
      <c r="C828" s="60" t="s">
        <v>8</v>
      </c>
      <c r="D828" s="60" t="s">
        <v>4807</v>
      </c>
      <c r="E828" s="61" t="s">
        <v>1112</v>
      </c>
      <c r="F828" s="62">
        <v>658.99</v>
      </c>
      <c r="G828" s="60" t="s">
        <v>6484</v>
      </c>
      <c r="H828" s="60" t="s">
        <v>1345</v>
      </c>
      <c r="I828" s="60" t="s">
        <v>4960</v>
      </c>
      <c r="J828" s="60" t="s">
        <v>4851</v>
      </c>
      <c r="K828" s="60" t="s">
        <v>4852</v>
      </c>
      <c r="L828" s="60" t="s">
        <v>4961</v>
      </c>
      <c r="M828" s="60" t="s">
        <v>4811</v>
      </c>
      <c r="N828" s="60" t="s">
        <v>4812</v>
      </c>
      <c r="O828" s="60" t="s">
        <v>4798</v>
      </c>
      <c r="P828" s="60">
        <v>31</v>
      </c>
      <c r="Q828" s="63">
        <v>271</v>
      </c>
      <c r="R828" s="60" t="s">
        <v>6485</v>
      </c>
      <c r="S828" s="60" t="s">
        <v>4963</v>
      </c>
      <c r="T828" t="s">
        <v>2080</v>
      </c>
      <c r="U828">
        <v>45</v>
      </c>
      <c r="V828" s="49">
        <v>719.99</v>
      </c>
      <c r="W828" t="s">
        <v>2498</v>
      </c>
      <c r="X828">
        <v>12</v>
      </c>
      <c r="Y828">
        <v>256</v>
      </c>
      <c r="Z828">
        <v>6.6</v>
      </c>
      <c r="AA828" t="s">
        <v>3431</v>
      </c>
      <c r="AB828" s="30" t="s">
        <v>6486</v>
      </c>
      <c r="AC828" s="30" t="s">
        <v>6487</v>
      </c>
      <c r="AD828" s="30" t="s">
        <v>5146</v>
      </c>
      <c r="AE828" s="30" t="s">
        <v>2085</v>
      </c>
      <c r="AF828" s="51" t="s">
        <v>2025</v>
      </c>
      <c r="AG828" s="30" t="s">
        <v>3435</v>
      </c>
      <c r="AH828" s="31">
        <v>739.99</v>
      </c>
      <c r="AI828" s="30" t="s">
        <v>2087</v>
      </c>
      <c r="AJ828" s="30" t="s">
        <v>2076</v>
      </c>
      <c r="AK828" s="30" t="s">
        <v>2076</v>
      </c>
      <c r="AL828" s="30" t="s">
        <v>2076</v>
      </c>
      <c r="AM828" s="30" t="s">
        <v>2076</v>
      </c>
      <c r="AN828" s="30" t="s">
        <v>4966</v>
      </c>
      <c r="AO828" s="30">
        <v>120</v>
      </c>
      <c r="AP828" s="30" t="s">
        <v>4861</v>
      </c>
      <c r="AQ828" s="30" t="s">
        <v>4862</v>
      </c>
      <c r="AR828" s="30" t="s">
        <v>4822</v>
      </c>
      <c r="AS828" s="30" t="s">
        <v>2076</v>
      </c>
      <c r="AT828" s="30" t="s">
        <v>2076</v>
      </c>
      <c r="AU828" s="30">
        <f>COUNTIF(Offers!$B$14:$B$2024,A828)</f>
        <v>1</v>
      </c>
      <c r="AV828" s="31">
        <f>_xlfn.MINIFS(Offers!$Q$14:$Q$2024,Offers!$B$14:$B$2024,A828)</f>
        <v>658.99</v>
      </c>
      <c r="AW828" s="30">
        <f>COUNTIFS(Offers!$B$14:$B$2024,A828,Offers!$L$14:$L$2024,"&lt;&gt;New")</f>
        <v>0</v>
      </c>
    </row>
    <row r="829" spans="1:49" ht="15.75" customHeight="1" x14ac:dyDescent="0.35">
      <c r="A829" s="60" t="s">
        <v>6488</v>
      </c>
      <c r="B829" s="60" t="s">
        <v>1105</v>
      </c>
      <c r="C829" s="60" t="s">
        <v>8</v>
      </c>
      <c r="D829" s="60" t="s">
        <v>4790</v>
      </c>
      <c r="E829" s="61" t="s">
        <v>1113</v>
      </c>
      <c r="F829" s="62">
        <v>780.99</v>
      </c>
      <c r="G829" s="60" t="s">
        <v>6489</v>
      </c>
      <c r="H829" s="60" t="s">
        <v>1345</v>
      </c>
      <c r="I829" s="60" t="s">
        <v>4865</v>
      </c>
      <c r="J829" s="60" t="s">
        <v>4851</v>
      </c>
      <c r="K829" s="60" t="s">
        <v>4852</v>
      </c>
      <c r="L829" s="60" t="s">
        <v>3490</v>
      </c>
      <c r="M829" s="60" t="s">
        <v>4866</v>
      </c>
      <c r="N829" s="60" t="s">
        <v>4867</v>
      </c>
      <c r="O829" s="60" t="s">
        <v>4798</v>
      </c>
      <c r="P829" s="60">
        <v>11</v>
      </c>
      <c r="Q829" s="63">
        <v>465</v>
      </c>
      <c r="R829" s="60" t="s">
        <v>6490</v>
      </c>
      <c r="S829" s="60" t="s">
        <v>4869</v>
      </c>
      <c r="T829" t="s">
        <v>2080</v>
      </c>
      <c r="U829">
        <v>45</v>
      </c>
      <c r="V829" s="49">
        <v>883.99</v>
      </c>
      <c r="W829" t="s">
        <v>2504</v>
      </c>
      <c r="X829">
        <v>8</v>
      </c>
      <c r="Y829">
        <v>256</v>
      </c>
      <c r="Z829">
        <v>11</v>
      </c>
      <c r="AA829" t="s">
        <v>3431</v>
      </c>
      <c r="AB829" s="30" t="s">
        <v>6486</v>
      </c>
      <c r="AC829" s="30" t="s">
        <v>6491</v>
      </c>
      <c r="AD829" s="30" t="s">
        <v>6187</v>
      </c>
      <c r="AE829" s="30" t="s">
        <v>2105</v>
      </c>
      <c r="AF829" s="51" t="s">
        <v>2025</v>
      </c>
      <c r="AG829" s="30" t="s">
        <v>3435</v>
      </c>
      <c r="AH829" s="31">
        <v>883.99</v>
      </c>
      <c r="AI829" s="30" t="s">
        <v>2087</v>
      </c>
      <c r="AJ829" s="30" t="s">
        <v>2076</v>
      </c>
      <c r="AK829" s="30" t="s">
        <v>2076</v>
      </c>
      <c r="AL829" s="30" t="s">
        <v>2076</v>
      </c>
      <c r="AM829" s="30" t="s">
        <v>2076</v>
      </c>
      <c r="AN829" s="30" t="s">
        <v>2092</v>
      </c>
      <c r="AO829" s="30">
        <v>120</v>
      </c>
      <c r="AP829" s="30" t="s">
        <v>4873</v>
      </c>
      <c r="AQ829" s="30" t="s">
        <v>4874</v>
      </c>
      <c r="AR829" s="30" t="s">
        <v>4805</v>
      </c>
      <c r="AS829" s="30" t="s">
        <v>2076</v>
      </c>
      <c r="AT829" s="30" t="s">
        <v>2076</v>
      </c>
      <c r="AU829" s="30">
        <f>COUNTIF(Offers!$B$14:$B$2024,A829)</f>
        <v>1</v>
      </c>
      <c r="AV829" s="31">
        <f>_xlfn.MINIFS(Offers!$Q$14:$Q$2024,Offers!$B$14:$B$2024,A829)</f>
        <v>780.99</v>
      </c>
      <c r="AW829" s="30">
        <f>COUNTIFS(Offers!$B$14:$B$2024,A829,Offers!$L$14:$L$2024,"&lt;&gt;New")</f>
        <v>0</v>
      </c>
    </row>
    <row r="830" spans="1:49" ht="15.75" customHeight="1" x14ac:dyDescent="0.35">
      <c r="A830" s="60" t="s">
        <v>6492</v>
      </c>
      <c r="B830" s="60" t="s">
        <v>1105</v>
      </c>
      <c r="C830" s="60" t="s">
        <v>8</v>
      </c>
      <c r="D830" s="60" t="s">
        <v>4807</v>
      </c>
      <c r="E830" s="61" t="s">
        <v>1114</v>
      </c>
      <c r="F830" s="62">
        <v>793.99</v>
      </c>
      <c r="G830" s="60" t="s">
        <v>6493</v>
      </c>
      <c r="H830" s="60" t="s">
        <v>1345</v>
      </c>
      <c r="I830" s="60" t="s">
        <v>4850</v>
      </c>
      <c r="J830" s="60" t="s">
        <v>4851</v>
      </c>
      <c r="K830" s="60" t="s">
        <v>4852</v>
      </c>
      <c r="L830" s="60" t="s">
        <v>4853</v>
      </c>
      <c r="M830" s="60" t="s">
        <v>4854</v>
      </c>
      <c r="N830" s="60" t="s">
        <v>4880</v>
      </c>
      <c r="O830" s="60" t="s">
        <v>4798</v>
      </c>
      <c r="P830" s="60">
        <v>19</v>
      </c>
      <c r="Q830" s="63">
        <v>169</v>
      </c>
      <c r="R830" s="60" t="s">
        <v>6494</v>
      </c>
      <c r="S830" s="60" t="s">
        <v>4857</v>
      </c>
      <c r="T830" t="s">
        <v>2080</v>
      </c>
      <c r="U830">
        <v>45</v>
      </c>
      <c r="V830" s="49">
        <v>894.99</v>
      </c>
      <c r="W830" t="s">
        <v>2477</v>
      </c>
      <c r="X830">
        <v>12</v>
      </c>
      <c r="Y830">
        <v>256</v>
      </c>
      <c r="Z830">
        <v>6</v>
      </c>
      <c r="AA830" t="s">
        <v>3431</v>
      </c>
      <c r="AB830" s="30" t="s">
        <v>6495</v>
      </c>
      <c r="AC830" s="30" t="s">
        <v>6496</v>
      </c>
      <c r="AD830" s="30" t="s">
        <v>4872</v>
      </c>
      <c r="AE830" s="30" t="s">
        <v>2085</v>
      </c>
      <c r="AF830" s="53" t="s">
        <v>2026</v>
      </c>
      <c r="AG830" s="30" t="s">
        <v>3435</v>
      </c>
      <c r="AH830" s="31">
        <v>946.99</v>
      </c>
      <c r="AI830" s="30" t="s">
        <v>2087</v>
      </c>
      <c r="AJ830" s="30" t="s">
        <v>2076</v>
      </c>
      <c r="AK830" s="30" t="s">
        <v>2076</v>
      </c>
      <c r="AL830" s="30" t="s">
        <v>2076</v>
      </c>
      <c r="AM830" s="30" t="s">
        <v>2076</v>
      </c>
      <c r="AN830" s="30" t="s">
        <v>4860</v>
      </c>
      <c r="AO830" s="30">
        <v>120</v>
      </c>
      <c r="AP830" s="30" t="s">
        <v>4885</v>
      </c>
      <c r="AQ830" s="30" t="s">
        <v>4899</v>
      </c>
      <c r="AR830" s="30" t="s">
        <v>4822</v>
      </c>
      <c r="AS830" s="30" t="s">
        <v>2076</v>
      </c>
      <c r="AT830" s="30" t="s">
        <v>2076</v>
      </c>
      <c r="AU830" s="30">
        <f>COUNTIF(Offers!$B$14:$B$2024,A830)</f>
        <v>1</v>
      </c>
      <c r="AV830" s="31">
        <f>_xlfn.MINIFS(Offers!$Q$14:$Q$2024,Offers!$B$14:$B$2024,A830)</f>
        <v>793.99</v>
      </c>
      <c r="AW830" s="30">
        <f>COUNTIFS(Offers!$B$14:$B$2024,A830,Offers!$L$14:$L$2024,"&lt;&gt;New")</f>
        <v>0</v>
      </c>
    </row>
    <row r="831" spans="1:49" ht="15.75" customHeight="1" x14ac:dyDescent="0.35">
      <c r="A831" s="60" t="s">
        <v>6497</v>
      </c>
      <c r="B831" s="60" t="s">
        <v>1105</v>
      </c>
      <c r="C831" s="60" t="s">
        <v>8</v>
      </c>
      <c r="D831" s="60" t="s">
        <v>4807</v>
      </c>
      <c r="E831" s="61" t="s">
        <v>1115</v>
      </c>
      <c r="F831" s="62">
        <v>1068.99</v>
      </c>
      <c r="G831" s="60" t="s">
        <v>6498</v>
      </c>
      <c r="H831" s="60" t="s">
        <v>53</v>
      </c>
      <c r="I831" s="60" t="s">
        <v>4877</v>
      </c>
      <c r="J831" s="60" t="s">
        <v>4890</v>
      </c>
      <c r="K831" s="60" t="s">
        <v>4891</v>
      </c>
      <c r="L831" s="60" t="s">
        <v>4904</v>
      </c>
      <c r="M831" s="60" t="s">
        <v>4905</v>
      </c>
      <c r="N831" s="60" t="s">
        <v>4880</v>
      </c>
      <c r="O831" s="60" t="s">
        <v>4798</v>
      </c>
      <c r="P831" s="60">
        <v>25</v>
      </c>
      <c r="Q831" s="63">
        <v>185</v>
      </c>
      <c r="R831" s="60" t="s">
        <v>6499</v>
      </c>
      <c r="S831" s="60" t="s">
        <v>4882</v>
      </c>
      <c r="T831" t="s">
        <v>2080</v>
      </c>
      <c r="U831">
        <v>45</v>
      </c>
      <c r="V831" s="49">
        <v>1112.99</v>
      </c>
      <c r="W831" t="s">
        <v>2131</v>
      </c>
      <c r="X831">
        <v>16</v>
      </c>
      <c r="Y831">
        <v>512</v>
      </c>
      <c r="Z831">
        <v>6.6</v>
      </c>
      <c r="AA831" t="s">
        <v>3431</v>
      </c>
      <c r="AB831" s="30" t="s">
        <v>6500</v>
      </c>
      <c r="AC831" s="30" t="s">
        <v>6501</v>
      </c>
      <c r="AD831" s="30" t="s">
        <v>3793</v>
      </c>
      <c r="AE831" s="30" t="s">
        <v>2085</v>
      </c>
      <c r="AF831" s="54" t="s">
        <v>2027</v>
      </c>
      <c r="AG831" s="30" t="s">
        <v>3435</v>
      </c>
      <c r="AH831" s="31">
        <v>1112.99</v>
      </c>
      <c r="AI831" s="30" t="s">
        <v>2087</v>
      </c>
      <c r="AJ831" s="30" t="s">
        <v>2076</v>
      </c>
      <c r="AK831" s="30" t="s">
        <v>2076</v>
      </c>
      <c r="AL831" s="30" t="s">
        <v>2076</v>
      </c>
      <c r="AM831" s="30" t="s">
        <v>2076</v>
      </c>
      <c r="AN831" s="30" t="s">
        <v>4860</v>
      </c>
      <c r="AO831" s="30">
        <v>120</v>
      </c>
      <c r="AP831" s="30" t="s">
        <v>4911</v>
      </c>
      <c r="AQ831" s="30" t="s">
        <v>4912</v>
      </c>
      <c r="AR831" s="30" t="s">
        <v>4913</v>
      </c>
      <c r="AS831" s="30" t="s">
        <v>2076</v>
      </c>
      <c r="AT831" s="30" t="s">
        <v>2076</v>
      </c>
      <c r="AU831" s="30">
        <f>COUNTIF(Offers!$B$14:$B$2024,A831)</f>
        <v>1</v>
      </c>
      <c r="AV831" s="31">
        <f>_xlfn.MINIFS(Offers!$Q$14:$Q$2024,Offers!$B$14:$B$2024,A831)</f>
        <v>1068.99</v>
      </c>
      <c r="AW831" s="30">
        <f>COUNTIFS(Offers!$B$14:$B$2024,A831,Offers!$L$14:$L$2024,"&lt;&gt;New")</f>
        <v>0</v>
      </c>
    </row>
    <row r="832" spans="1:49" ht="15.75" customHeight="1" x14ac:dyDescent="0.35">
      <c r="A832" s="60" t="s">
        <v>6502</v>
      </c>
      <c r="B832" s="60" t="s">
        <v>1105</v>
      </c>
      <c r="C832" s="60" t="s">
        <v>8</v>
      </c>
      <c r="D832" s="60" t="s">
        <v>4807</v>
      </c>
      <c r="E832" s="61" t="s">
        <v>1116</v>
      </c>
      <c r="F832" s="62">
        <v>1909.99</v>
      </c>
      <c r="G832" s="60" t="s">
        <v>6503</v>
      </c>
      <c r="H832" s="60" t="s">
        <v>53</v>
      </c>
      <c r="I832" s="60" t="s">
        <v>4889</v>
      </c>
      <c r="J832" s="60" t="s">
        <v>4902</v>
      </c>
      <c r="K832" s="60" t="s">
        <v>4903</v>
      </c>
      <c r="L832" s="60" t="s">
        <v>4987</v>
      </c>
      <c r="M832" s="60" t="s">
        <v>4988</v>
      </c>
      <c r="N832" s="60" t="s">
        <v>4880</v>
      </c>
      <c r="O832" s="60" t="s">
        <v>4798</v>
      </c>
      <c r="P832" s="60">
        <v>19</v>
      </c>
      <c r="Q832" s="63">
        <v>260</v>
      </c>
      <c r="R832" s="60" t="s">
        <v>6504</v>
      </c>
      <c r="S832" s="60" t="s">
        <v>4990</v>
      </c>
      <c r="T832" t="s">
        <v>2080</v>
      </c>
      <c r="U832">
        <v>45</v>
      </c>
      <c r="V832" s="49">
        <v>2191.9899999999998</v>
      </c>
      <c r="W832" t="s">
        <v>2208</v>
      </c>
      <c r="X832">
        <v>12</v>
      </c>
      <c r="Y832">
        <v>512</v>
      </c>
      <c r="Z832">
        <v>7.6</v>
      </c>
      <c r="AA832" t="s">
        <v>3431</v>
      </c>
      <c r="AB832" s="30" t="s">
        <v>6471</v>
      </c>
      <c r="AC832" s="30" t="s">
        <v>6505</v>
      </c>
      <c r="AD832" s="30" t="s">
        <v>5042</v>
      </c>
      <c r="AE832" s="30" t="s">
        <v>2085</v>
      </c>
      <c r="AF832" s="54" t="s">
        <v>2027</v>
      </c>
      <c r="AG832" s="30" t="s">
        <v>3435</v>
      </c>
      <c r="AH832" s="31">
        <v>2307.9899999999998</v>
      </c>
      <c r="AI832" s="30" t="s">
        <v>2087</v>
      </c>
      <c r="AJ832" s="30" t="s">
        <v>2076</v>
      </c>
      <c r="AK832" s="30" t="s">
        <v>2076</v>
      </c>
      <c r="AL832" s="30" t="s">
        <v>2076</v>
      </c>
      <c r="AM832" s="30" t="s">
        <v>2076</v>
      </c>
      <c r="AN832" s="30" t="s">
        <v>4898</v>
      </c>
      <c r="AO832" s="30">
        <v>120</v>
      </c>
      <c r="AP832" s="30" t="s">
        <v>4911</v>
      </c>
      <c r="AQ832" s="30" t="s">
        <v>4992</v>
      </c>
      <c r="AR832" s="30" t="s">
        <v>4913</v>
      </c>
      <c r="AS832" s="30" t="s">
        <v>2076</v>
      </c>
      <c r="AT832" s="30" t="s">
        <v>2076</v>
      </c>
      <c r="AU832" s="30">
        <f>COUNTIF(Offers!$B$14:$B$2024,A832)</f>
        <v>1</v>
      </c>
      <c r="AV832" s="31">
        <f>_xlfn.MINIFS(Offers!$Q$14:$Q$2024,Offers!$B$14:$B$2024,A832)</f>
        <v>1909.99</v>
      </c>
      <c r="AW832" s="30">
        <f>COUNTIFS(Offers!$B$14:$B$2024,A832,Offers!$L$14:$L$2024,"&lt;&gt;New")</f>
        <v>0</v>
      </c>
    </row>
    <row r="833" spans="1:49" ht="15.75" customHeight="1" x14ac:dyDescent="0.35">
      <c r="A833" s="60" t="s">
        <v>6506</v>
      </c>
      <c r="B833" s="60" t="s">
        <v>1117</v>
      </c>
      <c r="C833" s="60" t="s">
        <v>8</v>
      </c>
      <c r="D833" s="60" t="s">
        <v>4790</v>
      </c>
      <c r="E833" s="61" t="s">
        <v>1119</v>
      </c>
      <c r="F833" s="62">
        <v>125.99</v>
      </c>
      <c r="G833" s="60" t="s">
        <v>6507</v>
      </c>
      <c r="H833" s="60" t="s">
        <v>53</v>
      </c>
      <c r="I833" s="60" t="s">
        <v>4925</v>
      </c>
      <c r="J833" s="60" t="s">
        <v>4926</v>
      </c>
      <c r="K833" s="60" t="s">
        <v>3424</v>
      </c>
      <c r="L833" s="60" t="s">
        <v>4795</v>
      </c>
      <c r="M833" s="60" t="s">
        <v>4927</v>
      </c>
      <c r="N833" s="60" t="s">
        <v>4797</v>
      </c>
      <c r="O833" s="60" t="s">
        <v>4928</v>
      </c>
      <c r="P833" s="60">
        <v>11</v>
      </c>
      <c r="Q833" s="63">
        <v>382</v>
      </c>
      <c r="R833" s="60" t="s">
        <v>6508</v>
      </c>
      <c r="S833" s="60" t="s">
        <v>4930</v>
      </c>
      <c r="T833" t="s">
        <v>2080</v>
      </c>
      <c r="U833">
        <v>30</v>
      </c>
      <c r="V833" s="49">
        <v>134.99</v>
      </c>
      <c r="W833" t="s">
        <v>2875</v>
      </c>
      <c r="X833">
        <v>3</v>
      </c>
      <c r="Y833">
        <v>32</v>
      </c>
      <c r="Z833">
        <v>10.1</v>
      </c>
      <c r="AA833" t="s">
        <v>3431</v>
      </c>
      <c r="AB833" s="30" t="s">
        <v>6509</v>
      </c>
      <c r="AC833" s="30" t="s">
        <v>6510</v>
      </c>
      <c r="AD833" s="30" t="s">
        <v>6511</v>
      </c>
      <c r="AE833" s="30" t="s">
        <v>2085</v>
      </c>
      <c r="AF833" s="50" t="s">
        <v>2022</v>
      </c>
      <c r="AG833" s="30" t="s">
        <v>2086</v>
      </c>
      <c r="AH833" s="31">
        <v>137.99</v>
      </c>
      <c r="AI833" s="30" t="s">
        <v>2087</v>
      </c>
      <c r="AJ833" s="30" t="s">
        <v>2076</v>
      </c>
      <c r="AK833" s="30" t="s">
        <v>2076</v>
      </c>
      <c r="AL833" s="30" t="s">
        <v>2076</v>
      </c>
      <c r="AM833" s="30" t="s">
        <v>2076</v>
      </c>
      <c r="AN833" s="30" t="s">
        <v>2092</v>
      </c>
      <c r="AO833" s="30">
        <v>60</v>
      </c>
      <c r="AP833" s="30" t="s">
        <v>4934</v>
      </c>
      <c r="AQ833" s="30" t="s">
        <v>4935</v>
      </c>
      <c r="AR833" s="30" t="s">
        <v>4805</v>
      </c>
      <c r="AS833" s="30" t="s">
        <v>2076</v>
      </c>
      <c r="AT833" s="30" t="s">
        <v>2076</v>
      </c>
      <c r="AU833" s="30">
        <f>COUNTIF(Offers!$B$14:$B$2024,A833)</f>
        <v>1</v>
      </c>
      <c r="AV833" s="31">
        <f>_xlfn.MINIFS(Offers!$Q$14:$Q$2024,Offers!$B$14:$B$2024,A833)</f>
        <v>125.99</v>
      </c>
      <c r="AW833" s="30">
        <f>COUNTIFS(Offers!$B$14:$B$2024,A833,Offers!$L$14:$L$2024,"&lt;&gt;New")</f>
        <v>0</v>
      </c>
    </row>
    <row r="834" spans="1:49" ht="15.75" customHeight="1" x14ac:dyDescent="0.35">
      <c r="A834" s="60" t="s">
        <v>6512</v>
      </c>
      <c r="B834" s="60" t="s">
        <v>1117</v>
      </c>
      <c r="C834" s="60" t="s">
        <v>8</v>
      </c>
      <c r="D834" s="60" t="s">
        <v>4790</v>
      </c>
      <c r="E834" s="61" t="s">
        <v>1120</v>
      </c>
      <c r="F834" s="62">
        <v>241.99</v>
      </c>
      <c r="G834" s="60" t="s">
        <v>6513</v>
      </c>
      <c r="H834" s="60" t="s">
        <v>53</v>
      </c>
      <c r="I834" s="60" t="s">
        <v>4792</v>
      </c>
      <c r="J834" s="60" t="s">
        <v>4938</v>
      </c>
      <c r="K834" s="60" t="s">
        <v>4939</v>
      </c>
      <c r="L834" s="60" t="s">
        <v>4795</v>
      </c>
      <c r="M834" s="60" t="s">
        <v>4796</v>
      </c>
      <c r="N834" s="60" t="s">
        <v>4797</v>
      </c>
      <c r="O834" s="60" t="s">
        <v>4798</v>
      </c>
      <c r="P834" s="60">
        <v>11</v>
      </c>
      <c r="Q834" s="63">
        <v>312</v>
      </c>
      <c r="R834" s="60" t="s">
        <v>6514</v>
      </c>
      <c r="S834" s="60" t="s">
        <v>4800</v>
      </c>
      <c r="T834" t="s">
        <v>2080</v>
      </c>
      <c r="U834">
        <v>30</v>
      </c>
      <c r="V834" s="49">
        <v>277.99</v>
      </c>
      <c r="W834" t="s">
        <v>2081</v>
      </c>
      <c r="X834">
        <v>4</v>
      </c>
      <c r="Y834">
        <v>128</v>
      </c>
      <c r="Z834">
        <v>8.3000000000000007</v>
      </c>
      <c r="AA834" t="s">
        <v>3431</v>
      </c>
      <c r="AB834" s="30" t="s">
        <v>6515</v>
      </c>
      <c r="AC834" s="30" t="s">
        <v>6516</v>
      </c>
      <c r="AD834" s="30" t="s">
        <v>6517</v>
      </c>
      <c r="AE834" s="30" t="s">
        <v>2085</v>
      </c>
      <c r="AF834" s="55" t="s">
        <v>2023</v>
      </c>
      <c r="AG834" s="30" t="s">
        <v>3435</v>
      </c>
      <c r="AH834" s="31">
        <v>292.99</v>
      </c>
      <c r="AI834" s="30" t="s">
        <v>2087</v>
      </c>
      <c r="AJ834" s="30" t="s">
        <v>2076</v>
      </c>
      <c r="AK834" s="30" t="s">
        <v>2076</v>
      </c>
      <c r="AL834" s="30" t="s">
        <v>2076</v>
      </c>
      <c r="AM834" s="30" t="s">
        <v>2076</v>
      </c>
      <c r="AN834" s="30" t="s">
        <v>2092</v>
      </c>
      <c r="AO834" s="30">
        <v>60</v>
      </c>
      <c r="AP834" s="30" t="s">
        <v>4803</v>
      </c>
      <c r="AQ834" s="30" t="s">
        <v>4804</v>
      </c>
      <c r="AR834" s="30" t="s">
        <v>4805</v>
      </c>
      <c r="AS834" s="30" t="s">
        <v>2076</v>
      </c>
      <c r="AT834" s="30" t="s">
        <v>2076</v>
      </c>
      <c r="AU834" s="30">
        <f>COUNTIF(Offers!$B$14:$B$2024,A834)</f>
        <v>1</v>
      </c>
      <c r="AV834" s="31">
        <f>_xlfn.MINIFS(Offers!$Q$14:$Q$2024,Offers!$B$14:$B$2024,A834)</f>
        <v>241.99</v>
      </c>
      <c r="AW834" s="30">
        <f>COUNTIFS(Offers!$B$14:$B$2024,A834,Offers!$L$14:$L$2024,"&lt;&gt;New")</f>
        <v>0</v>
      </c>
    </row>
    <row r="835" spans="1:49" ht="15.75" customHeight="1" x14ac:dyDescent="0.35">
      <c r="A835" s="60" t="s">
        <v>6518</v>
      </c>
      <c r="B835" s="60" t="s">
        <v>1117</v>
      </c>
      <c r="C835" s="60" t="s">
        <v>8</v>
      </c>
      <c r="D835" s="60" t="s">
        <v>4790</v>
      </c>
      <c r="E835" s="61" t="s">
        <v>1121</v>
      </c>
      <c r="F835" s="62">
        <v>497.99</v>
      </c>
      <c r="G835" s="60" t="s">
        <v>6519</v>
      </c>
      <c r="H835" s="60" t="s">
        <v>53</v>
      </c>
      <c r="I835" s="60" t="s">
        <v>4825</v>
      </c>
      <c r="J835" s="60" t="s">
        <v>4826</v>
      </c>
      <c r="K835" s="60" t="s">
        <v>4827</v>
      </c>
      <c r="L835" s="60" t="s">
        <v>4828</v>
      </c>
      <c r="M835" s="60" t="s">
        <v>4829</v>
      </c>
      <c r="N835" s="60" t="s">
        <v>4797</v>
      </c>
      <c r="O835" s="60" t="s">
        <v>4830</v>
      </c>
      <c r="P835" s="60">
        <v>131</v>
      </c>
      <c r="Q835" s="63">
        <v>414</v>
      </c>
      <c r="R835" s="60" t="s">
        <v>6520</v>
      </c>
      <c r="S835" s="60" t="s">
        <v>4832</v>
      </c>
      <c r="T835" t="s">
        <v>2080</v>
      </c>
      <c r="U835">
        <v>30</v>
      </c>
      <c r="V835" s="49">
        <v>525.99</v>
      </c>
      <c r="W835" t="s">
        <v>2700</v>
      </c>
      <c r="X835">
        <v>4</v>
      </c>
      <c r="Y835">
        <v>64</v>
      </c>
      <c r="Z835">
        <v>10.3</v>
      </c>
      <c r="AA835" t="s">
        <v>3431</v>
      </c>
      <c r="AB835" s="30" t="s">
        <v>6521</v>
      </c>
      <c r="AC835" s="30" t="s">
        <v>6522</v>
      </c>
      <c r="AD835" s="30" t="s">
        <v>4957</v>
      </c>
      <c r="AE835" s="30" t="s">
        <v>2085</v>
      </c>
      <c r="AF835" s="52" t="s">
        <v>2024</v>
      </c>
      <c r="AG835" s="30" t="s">
        <v>2086</v>
      </c>
      <c r="AH835" s="31">
        <v>525.99</v>
      </c>
      <c r="AI835" s="30" t="s">
        <v>2087</v>
      </c>
      <c r="AJ835" s="30" t="s">
        <v>2076</v>
      </c>
      <c r="AK835" s="30" t="s">
        <v>2076</v>
      </c>
      <c r="AL835" s="30" t="s">
        <v>2076</v>
      </c>
      <c r="AM835" s="30" t="s">
        <v>2076</v>
      </c>
      <c r="AN835" s="30" t="s">
        <v>2092</v>
      </c>
      <c r="AO835" s="30" t="s">
        <v>2076</v>
      </c>
      <c r="AP835" s="30" t="s">
        <v>2088</v>
      </c>
      <c r="AQ835" s="30" t="s">
        <v>4835</v>
      </c>
      <c r="AR835" s="30" t="s">
        <v>4805</v>
      </c>
      <c r="AS835" s="30" t="s">
        <v>2076</v>
      </c>
      <c r="AT835" s="30" t="s">
        <v>2076</v>
      </c>
      <c r="AU835" s="30">
        <f>COUNTIF(Offers!$B$14:$B$2024,A835)</f>
        <v>1</v>
      </c>
      <c r="AV835" s="31">
        <f>_xlfn.MINIFS(Offers!$Q$14:$Q$2024,Offers!$B$14:$B$2024,A835)</f>
        <v>497.99</v>
      </c>
      <c r="AW835" s="30">
        <f>COUNTIFS(Offers!$B$14:$B$2024,A835,Offers!$L$14:$L$2024,"&lt;&gt;New")</f>
        <v>0</v>
      </c>
    </row>
    <row r="836" spans="1:49" ht="15.75" customHeight="1" x14ac:dyDescent="0.35">
      <c r="A836" s="60" t="s">
        <v>6523</v>
      </c>
      <c r="B836" s="60" t="s">
        <v>1117</v>
      </c>
      <c r="C836" s="60" t="s">
        <v>8</v>
      </c>
      <c r="D836" s="60" t="s">
        <v>4790</v>
      </c>
      <c r="E836" s="61" t="s">
        <v>1122</v>
      </c>
      <c r="F836" s="62">
        <v>589.99</v>
      </c>
      <c r="G836" s="60" t="s">
        <v>6524</v>
      </c>
      <c r="H836" s="60" t="s">
        <v>53</v>
      </c>
      <c r="I836" s="60" t="s">
        <v>4865</v>
      </c>
      <c r="J836" s="60" t="s">
        <v>4838</v>
      </c>
      <c r="K836" s="60" t="s">
        <v>4839</v>
      </c>
      <c r="L836" s="60" t="s">
        <v>3490</v>
      </c>
      <c r="M836" s="60" t="s">
        <v>4866</v>
      </c>
      <c r="N836" s="60" t="s">
        <v>4797</v>
      </c>
      <c r="O836" s="60" t="s">
        <v>4798</v>
      </c>
      <c r="P836" s="60">
        <v>11</v>
      </c>
      <c r="Q836" s="63">
        <v>510</v>
      </c>
      <c r="R836" s="60" t="s">
        <v>6525</v>
      </c>
      <c r="S836" s="60" t="s">
        <v>4869</v>
      </c>
      <c r="T836" t="s">
        <v>2080</v>
      </c>
      <c r="U836">
        <v>30</v>
      </c>
      <c r="V836" s="49">
        <v>608.99</v>
      </c>
      <c r="W836" t="s">
        <v>2117</v>
      </c>
      <c r="X836">
        <v>8</v>
      </c>
      <c r="Y836">
        <v>256</v>
      </c>
      <c r="Z836">
        <v>11</v>
      </c>
      <c r="AA836" t="s">
        <v>3431</v>
      </c>
      <c r="AB836" s="30" t="s">
        <v>6526</v>
      </c>
      <c r="AC836" s="30" t="s">
        <v>6527</v>
      </c>
      <c r="AD836" s="30" t="s">
        <v>4695</v>
      </c>
      <c r="AE836" s="30" t="s">
        <v>2180</v>
      </c>
      <c r="AF836" s="52" t="s">
        <v>2024</v>
      </c>
      <c r="AG836" s="30" t="s">
        <v>3435</v>
      </c>
      <c r="AH836" s="31">
        <v>888.99</v>
      </c>
      <c r="AI836" s="30" t="s">
        <v>2106</v>
      </c>
      <c r="AJ836" s="30" t="s">
        <v>2076</v>
      </c>
      <c r="AK836" s="30" t="s">
        <v>2076</v>
      </c>
      <c r="AL836" s="30" t="s">
        <v>2076</v>
      </c>
      <c r="AM836" s="30" t="s">
        <v>2076</v>
      </c>
      <c r="AN836" s="30" t="s">
        <v>2092</v>
      </c>
      <c r="AO836" s="30">
        <v>120</v>
      </c>
      <c r="AP836" s="30" t="s">
        <v>4846</v>
      </c>
      <c r="AQ836" s="30" t="s">
        <v>4847</v>
      </c>
      <c r="AR836" s="30" t="s">
        <v>4805</v>
      </c>
      <c r="AS836" s="30" t="s">
        <v>2076</v>
      </c>
      <c r="AT836" s="30" t="s">
        <v>2076</v>
      </c>
      <c r="AU836" s="30">
        <f>COUNTIF(Offers!$B$14:$B$2024,A836)</f>
        <v>2</v>
      </c>
      <c r="AV836" s="31">
        <f>_xlfn.MINIFS(Offers!$Q$14:$Q$2024,Offers!$B$14:$B$2024,A836)</f>
        <v>522.99</v>
      </c>
      <c r="AW836" s="30">
        <f>COUNTIFS(Offers!$B$14:$B$2024,A836,Offers!$L$14:$L$2024,"&lt;&gt;New")</f>
        <v>0</v>
      </c>
    </row>
    <row r="837" spans="1:49" ht="15.75" customHeight="1" x14ac:dyDescent="0.35">
      <c r="A837" s="60" t="s">
        <v>6528</v>
      </c>
      <c r="B837" s="60" t="s">
        <v>1117</v>
      </c>
      <c r="C837" s="60" t="s">
        <v>8</v>
      </c>
      <c r="D837" s="60" t="s">
        <v>4807</v>
      </c>
      <c r="E837" s="61" t="s">
        <v>1123</v>
      </c>
      <c r="F837" s="62">
        <v>768.99</v>
      </c>
      <c r="G837" s="60" t="s">
        <v>6529</v>
      </c>
      <c r="H837" s="60" t="s">
        <v>1345</v>
      </c>
      <c r="I837" s="60" t="s">
        <v>4960</v>
      </c>
      <c r="J837" s="60" t="s">
        <v>4851</v>
      </c>
      <c r="K837" s="60" t="s">
        <v>4852</v>
      </c>
      <c r="L837" s="60" t="s">
        <v>4961</v>
      </c>
      <c r="M837" s="60" t="s">
        <v>4811</v>
      </c>
      <c r="N837" s="60" t="s">
        <v>5502</v>
      </c>
      <c r="O837" s="60" t="s">
        <v>4798</v>
      </c>
      <c r="P837" s="60">
        <v>37</v>
      </c>
      <c r="Q837" s="63">
        <v>285</v>
      </c>
      <c r="R837" s="60" t="s">
        <v>6530</v>
      </c>
      <c r="S837" s="60" t="s">
        <v>4963</v>
      </c>
      <c r="T837" t="s">
        <v>2080</v>
      </c>
      <c r="U837">
        <v>30</v>
      </c>
      <c r="V837" s="49">
        <v>810.99</v>
      </c>
      <c r="W837" t="s">
        <v>2168</v>
      </c>
      <c r="X837">
        <v>8</v>
      </c>
      <c r="Y837">
        <v>256</v>
      </c>
      <c r="Z837">
        <v>6.5</v>
      </c>
      <c r="AA837" t="s">
        <v>3431</v>
      </c>
      <c r="AB837" s="30" t="s">
        <v>6531</v>
      </c>
      <c r="AC837" s="30" t="s">
        <v>5839</v>
      </c>
      <c r="AD837" s="30" t="s">
        <v>3841</v>
      </c>
      <c r="AE837" s="30" t="s">
        <v>2085</v>
      </c>
      <c r="AF837" s="51" t="s">
        <v>2025</v>
      </c>
      <c r="AG837" s="30" t="s">
        <v>3435</v>
      </c>
      <c r="AH837" s="31">
        <v>810.99</v>
      </c>
      <c r="AI837" s="30" t="s">
        <v>2087</v>
      </c>
      <c r="AJ837" s="30" t="s">
        <v>2076</v>
      </c>
      <c r="AK837" s="30" t="s">
        <v>2076</v>
      </c>
      <c r="AL837" s="30" t="s">
        <v>2076</v>
      </c>
      <c r="AM837" s="30" t="s">
        <v>2076</v>
      </c>
      <c r="AN837" s="30" t="s">
        <v>4966</v>
      </c>
      <c r="AO837" s="30">
        <v>120</v>
      </c>
      <c r="AP837" s="30" t="s">
        <v>4861</v>
      </c>
      <c r="AQ837" s="30" t="s">
        <v>4862</v>
      </c>
      <c r="AR837" s="30" t="s">
        <v>4822</v>
      </c>
      <c r="AS837" s="30" t="s">
        <v>2076</v>
      </c>
      <c r="AT837" s="30" t="s">
        <v>2076</v>
      </c>
      <c r="AU837" s="30">
        <f>COUNTIF(Offers!$B$14:$B$2024,A837)</f>
        <v>1</v>
      </c>
      <c r="AV837" s="31">
        <f>_xlfn.MINIFS(Offers!$Q$14:$Q$2024,Offers!$B$14:$B$2024,A837)</f>
        <v>768.99</v>
      </c>
      <c r="AW837" s="30">
        <f>COUNTIFS(Offers!$B$14:$B$2024,A837,Offers!$L$14:$L$2024,"&lt;&gt;New")</f>
        <v>0</v>
      </c>
    </row>
    <row r="838" spans="1:49" ht="15.75" customHeight="1" x14ac:dyDescent="0.35">
      <c r="A838" s="60" t="s">
        <v>6532</v>
      </c>
      <c r="B838" s="60" t="s">
        <v>1117</v>
      </c>
      <c r="C838" s="60" t="s">
        <v>8</v>
      </c>
      <c r="D838" s="60" t="s">
        <v>4807</v>
      </c>
      <c r="E838" s="61" t="s">
        <v>1124</v>
      </c>
      <c r="F838" s="62">
        <v>803.99</v>
      </c>
      <c r="G838" s="60" t="s">
        <v>6533</v>
      </c>
      <c r="H838" s="60" t="s">
        <v>1345</v>
      </c>
      <c r="I838" s="60" t="s">
        <v>4850</v>
      </c>
      <c r="J838" s="60" t="s">
        <v>4878</v>
      </c>
      <c r="K838" s="60" t="s">
        <v>4879</v>
      </c>
      <c r="L838" s="60" t="s">
        <v>4853</v>
      </c>
      <c r="M838" s="60" t="s">
        <v>4854</v>
      </c>
      <c r="N838" s="60" t="s">
        <v>4880</v>
      </c>
      <c r="O838" s="60" t="s">
        <v>4798</v>
      </c>
      <c r="P838" s="60">
        <v>21</v>
      </c>
      <c r="Q838" s="63">
        <v>156</v>
      </c>
      <c r="R838" s="60" t="s">
        <v>6534</v>
      </c>
      <c r="S838" s="60" t="s">
        <v>4857</v>
      </c>
      <c r="T838" t="s">
        <v>2080</v>
      </c>
      <c r="U838">
        <v>30</v>
      </c>
      <c r="V838" s="49">
        <v>854.99</v>
      </c>
      <c r="W838" t="s">
        <v>2200</v>
      </c>
      <c r="X838">
        <v>12</v>
      </c>
      <c r="Y838">
        <v>512</v>
      </c>
      <c r="Z838">
        <v>6.1</v>
      </c>
      <c r="AA838" t="s">
        <v>3431</v>
      </c>
      <c r="AB838" s="30" t="s">
        <v>6535</v>
      </c>
      <c r="AC838" s="30" t="s">
        <v>6536</v>
      </c>
      <c r="AD838" s="30" t="s">
        <v>5042</v>
      </c>
      <c r="AE838" s="30" t="s">
        <v>2085</v>
      </c>
      <c r="AF838" s="53" t="s">
        <v>2026</v>
      </c>
      <c r="AG838" s="30" t="s">
        <v>3435</v>
      </c>
      <c r="AH838" s="31">
        <v>854.99</v>
      </c>
      <c r="AI838" s="30" t="s">
        <v>2087</v>
      </c>
      <c r="AJ838" s="30" t="s">
        <v>2076</v>
      </c>
      <c r="AK838" s="30" t="s">
        <v>2076</v>
      </c>
      <c r="AL838" s="30" t="s">
        <v>2076</v>
      </c>
      <c r="AM838" s="30" t="s">
        <v>2076</v>
      </c>
      <c r="AN838" s="30" t="s">
        <v>4860</v>
      </c>
      <c r="AO838" s="30">
        <v>120</v>
      </c>
      <c r="AP838" s="30" t="s">
        <v>4885</v>
      </c>
      <c r="AQ838" s="30" t="s">
        <v>4899</v>
      </c>
      <c r="AR838" s="30" t="s">
        <v>4822</v>
      </c>
      <c r="AS838" s="30" t="s">
        <v>2076</v>
      </c>
      <c r="AT838" s="30" t="s">
        <v>2076</v>
      </c>
      <c r="AU838" s="30">
        <f>COUNTIF(Offers!$B$14:$B$2024,A838)</f>
        <v>1</v>
      </c>
      <c r="AV838" s="31">
        <f>_xlfn.MINIFS(Offers!$Q$14:$Q$2024,Offers!$B$14:$B$2024,A838)</f>
        <v>803.99</v>
      </c>
      <c r="AW838" s="30">
        <f>COUNTIFS(Offers!$B$14:$B$2024,A838,Offers!$L$14:$L$2024,"&lt;&gt;New")</f>
        <v>0</v>
      </c>
    </row>
    <row r="839" spans="1:49" ht="15.75" customHeight="1" x14ac:dyDescent="0.35">
      <c r="A839" s="60" t="s">
        <v>6537</v>
      </c>
      <c r="B839" s="60" t="s">
        <v>1117</v>
      </c>
      <c r="C839" s="60" t="s">
        <v>8</v>
      </c>
      <c r="D839" s="60" t="s">
        <v>4790</v>
      </c>
      <c r="E839" s="61" t="s">
        <v>1125</v>
      </c>
      <c r="F839" s="62">
        <v>890.99</v>
      </c>
      <c r="G839" s="60" t="s">
        <v>6538</v>
      </c>
      <c r="H839" s="60" t="s">
        <v>53</v>
      </c>
      <c r="I839" s="60" t="s">
        <v>4865</v>
      </c>
      <c r="J839" s="60" t="s">
        <v>4878</v>
      </c>
      <c r="K839" s="60" t="s">
        <v>4879</v>
      </c>
      <c r="L839" s="60" t="s">
        <v>3490</v>
      </c>
      <c r="M839" s="60" t="s">
        <v>4866</v>
      </c>
      <c r="N839" s="60" t="s">
        <v>5019</v>
      </c>
      <c r="O839" s="60" t="s">
        <v>4798</v>
      </c>
      <c r="P839" s="60">
        <v>11</v>
      </c>
      <c r="Q839" s="63">
        <v>528</v>
      </c>
      <c r="R839" s="60" t="s">
        <v>6539</v>
      </c>
      <c r="S839" s="60" t="s">
        <v>4975</v>
      </c>
      <c r="T839" t="s">
        <v>2080</v>
      </c>
      <c r="U839">
        <v>30</v>
      </c>
      <c r="V839" s="49">
        <v>1001.99</v>
      </c>
      <c r="W839" t="s">
        <v>2444</v>
      </c>
      <c r="X839">
        <v>8</v>
      </c>
      <c r="Y839">
        <v>256</v>
      </c>
      <c r="Z839">
        <v>11</v>
      </c>
      <c r="AA839" t="s">
        <v>3431</v>
      </c>
      <c r="AB839" s="30" t="s">
        <v>6540</v>
      </c>
      <c r="AC839" s="30" t="s">
        <v>6137</v>
      </c>
      <c r="AD839" s="30" t="s">
        <v>4053</v>
      </c>
      <c r="AE839" s="30" t="s">
        <v>2105</v>
      </c>
      <c r="AF839" s="51" t="s">
        <v>2025</v>
      </c>
      <c r="AG839" s="30" t="s">
        <v>3435</v>
      </c>
      <c r="AH839" s="31">
        <v>1056.99</v>
      </c>
      <c r="AI839" s="30" t="s">
        <v>2087</v>
      </c>
      <c r="AJ839" s="30" t="s">
        <v>2076</v>
      </c>
      <c r="AK839" s="30" t="s">
        <v>2076</v>
      </c>
      <c r="AL839" s="30" t="s">
        <v>2076</v>
      </c>
      <c r="AM839" s="30" t="s">
        <v>2076</v>
      </c>
      <c r="AN839" s="30" t="s">
        <v>2092</v>
      </c>
      <c r="AO839" s="30">
        <v>120</v>
      </c>
      <c r="AP839" s="30" t="s">
        <v>4873</v>
      </c>
      <c r="AQ839" s="30" t="s">
        <v>4874</v>
      </c>
      <c r="AR839" s="30" t="s">
        <v>4822</v>
      </c>
      <c r="AS839" s="30" t="s">
        <v>2076</v>
      </c>
      <c r="AT839" s="30" t="s">
        <v>2076</v>
      </c>
      <c r="AU839" s="30">
        <f>COUNTIF(Offers!$B$14:$B$2024,A839)</f>
        <v>2</v>
      </c>
      <c r="AV839" s="31">
        <f>_xlfn.MINIFS(Offers!$Q$14:$Q$2024,Offers!$B$14:$B$2024,A839)</f>
        <v>686.99</v>
      </c>
      <c r="AW839" s="30">
        <f>COUNTIFS(Offers!$B$14:$B$2024,A839,Offers!$L$14:$L$2024,"&lt;&gt;New")</f>
        <v>1</v>
      </c>
    </row>
    <row r="840" spans="1:49" ht="15.75" customHeight="1" x14ac:dyDescent="0.35">
      <c r="A840" s="60" t="s">
        <v>6541</v>
      </c>
      <c r="B840" s="60" t="s">
        <v>1117</v>
      </c>
      <c r="C840" s="60" t="s">
        <v>8</v>
      </c>
      <c r="D840" s="60" t="s">
        <v>4807</v>
      </c>
      <c r="E840" s="61" t="s">
        <v>1126</v>
      </c>
      <c r="F840" s="62">
        <v>954.99</v>
      </c>
      <c r="G840" s="60" t="s">
        <v>6542</v>
      </c>
      <c r="H840" s="60" t="s">
        <v>53</v>
      </c>
      <c r="I840" s="60" t="s">
        <v>4889</v>
      </c>
      <c r="J840" s="60" t="s">
        <v>4878</v>
      </c>
      <c r="K840" s="60" t="s">
        <v>4879</v>
      </c>
      <c r="L840" s="60" t="s">
        <v>4892</v>
      </c>
      <c r="M840" s="60" t="s">
        <v>4893</v>
      </c>
      <c r="N840" s="60" t="s">
        <v>4880</v>
      </c>
      <c r="O840" s="60" t="s">
        <v>4798</v>
      </c>
      <c r="P840" s="60">
        <v>18</v>
      </c>
      <c r="Q840" s="63">
        <v>192</v>
      </c>
      <c r="R840" s="60" t="s">
        <v>6543</v>
      </c>
      <c r="S840" s="60" t="s">
        <v>4895</v>
      </c>
      <c r="T840" t="s">
        <v>2080</v>
      </c>
      <c r="U840">
        <v>30</v>
      </c>
      <c r="V840" s="49">
        <v>1034.99</v>
      </c>
      <c r="W840" t="s">
        <v>2131</v>
      </c>
      <c r="X840">
        <v>12</v>
      </c>
      <c r="Y840">
        <v>256</v>
      </c>
      <c r="Z840">
        <v>6.7</v>
      </c>
      <c r="AA840" t="s">
        <v>3431</v>
      </c>
      <c r="AB840" s="30" t="s">
        <v>6544</v>
      </c>
      <c r="AC840" s="30" t="s">
        <v>6442</v>
      </c>
      <c r="AD840" s="30" t="s">
        <v>5399</v>
      </c>
      <c r="AE840" s="30" t="s">
        <v>2085</v>
      </c>
      <c r="AF840" s="51" t="s">
        <v>2025</v>
      </c>
      <c r="AG840" s="30" t="s">
        <v>3435</v>
      </c>
      <c r="AH840" s="31">
        <v>1050.99</v>
      </c>
      <c r="AI840" s="30" t="s">
        <v>2087</v>
      </c>
      <c r="AJ840" s="30" t="s">
        <v>2076</v>
      </c>
      <c r="AK840" s="30" t="s">
        <v>2076</v>
      </c>
      <c r="AL840" s="30" t="s">
        <v>2076</v>
      </c>
      <c r="AM840" s="30" t="s">
        <v>2076</v>
      </c>
      <c r="AN840" s="30" t="s">
        <v>4898</v>
      </c>
      <c r="AO840" s="30">
        <v>60</v>
      </c>
      <c r="AP840" s="30" t="s">
        <v>4861</v>
      </c>
      <c r="AQ840" s="30" t="s">
        <v>4862</v>
      </c>
      <c r="AR840" s="30" t="s">
        <v>4822</v>
      </c>
      <c r="AS840" s="30" t="s">
        <v>2076</v>
      </c>
      <c r="AT840" s="30" t="s">
        <v>2076</v>
      </c>
      <c r="AU840" s="30">
        <f>COUNTIF(Offers!$B$14:$B$2024,A840)</f>
        <v>1</v>
      </c>
      <c r="AV840" s="31">
        <f>_xlfn.MINIFS(Offers!$Q$14:$Q$2024,Offers!$B$14:$B$2024,A840)</f>
        <v>954.99</v>
      </c>
      <c r="AW840" s="30">
        <f>COUNTIFS(Offers!$B$14:$B$2024,A840,Offers!$L$14:$L$2024,"&lt;&gt;New")</f>
        <v>0</v>
      </c>
    </row>
    <row r="841" spans="1:49" ht="15.75" customHeight="1" x14ac:dyDescent="0.35">
      <c r="A841" s="60" t="s">
        <v>6545</v>
      </c>
      <c r="B841" s="60" t="s">
        <v>1117</v>
      </c>
      <c r="C841" s="60" t="s">
        <v>8</v>
      </c>
      <c r="D841" s="60" t="s">
        <v>4807</v>
      </c>
      <c r="E841" s="61" t="s">
        <v>1127</v>
      </c>
      <c r="F841" s="62">
        <v>1258.99</v>
      </c>
      <c r="G841" s="60" t="s">
        <v>6546</v>
      </c>
      <c r="H841" s="60" t="s">
        <v>53</v>
      </c>
      <c r="I841" s="60" t="s">
        <v>4877</v>
      </c>
      <c r="J841" s="60" t="s">
        <v>4890</v>
      </c>
      <c r="K841" s="60" t="s">
        <v>4891</v>
      </c>
      <c r="L841" s="60" t="s">
        <v>4904</v>
      </c>
      <c r="M841" s="60" t="s">
        <v>4905</v>
      </c>
      <c r="N841" s="60" t="s">
        <v>4880</v>
      </c>
      <c r="O841" s="60" t="s">
        <v>4798</v>
      </c>
      <c r="P841" s="60">
        <v>29</v>
      </c>
      <c r="Q841" s="63">
        <v>223</v>
      </c>
      <c r="R841" s="60" t="s">
        <v>6547</v>
      </c>
      <c r="S841" s="60" t="s">
        <v>4907</v>
      </c>
      <c r="T841" t="s">
        <v>2080</v>
      </c>
      <c r="U841">
        <v>30</v>
      </c>
      <c r="V841" s="49">
        <v>1351.99</v>
      </c>
      <c r="W841" t="s">
        <v>2404</v>
      </c>
      <c r="X841">
        <v>16</v>
      </c>
      <c r="Y841">
        <v>1024</v>
      </c>
      <c r="Z841">
        <v>6.8</v>
      </c>
      <c r="AA841" t="s">
        <v>3431</v>
      </c>
      <c r="AB841" s="30" t="s">
        <v>6544</v>
      </c>
      <c r="AC841" s="30" t="s">
        <v>6548</v>
      </c>
      <c r="AD841" s="30" t="s">
        <v>3876</v>
      </c>
      <c r="AE841" s="30" t="s">
        <v>2105</v>
      </c>
      <c r="AF841" s="54" t="s">
        <v>2027</v>
      </c>
      <c r="AG841" s="30" t="s">
        <v>3435</v>
      </c>
      <c r="AH841" s="31">
        <v>1354.99</v>
      </c>
      <c r="AI841" s="30" t="s">
        <v>2087</v>
      </c>
      <c r="AJ841" s="30" t="s">
        <v>2076</v>
      </c>
      <c r="AK841" s="30" t="s">
        <v>2076</v>
      </c>
      <c r="AL841" s="30" t="s">
        <v>2076</v>
      </c>
      <c r="AM841" s="30" t="s">
        <v>2076</v>
      </c>
      <c r="AN841" s="30" t="s">
        <v>4860</v>
      </c>
      <c r="AO841" s="30">
        <v>120</v>
      </c>
      <c r="AP841" s="30" t="s">
        <v>4911</v>
      </c>
      <c r="AQ841" s="30" t="s">
        <v>4912</v>
      </c>
      <c r="AR841" s="30" t="s">
        <v>4913</v>
      </c>
      <c r="AS841" s="30" t="s">
        <v>2076</v>
      </c>
      <c r="AT841" s="30" t="s">
        <v>2076</v>
      </c>
      <c r="AU841" s="30">
        <f>COUNTIF(Offers!$B$14:$B$2024,A841)</f>
        <v>1</v>
      </c>
      <c r="AV841" s="31">
        <f>_xlfn.MINIFS(Offers!$Q$14:$Q$2024,Offers!$B$14:$B$2024,A841)</f>
        <v>1258.99</v>
      </c>
      <c r="AW841" s="30">
        <f>COUNTIFS(Offers!$B$14:$B$2024,A841,Offers!$L$14:$L$2024,"&lt;&gt;New")</f>
        <v>0</v>
      </c>
    </row>
    <row r="842" spans="1:49" ht="15.75" customHeight="1" x14ac:dyDescent="0.35">
      <c r="A842" s="60" t="s">
        <v>6549</v>
      </c>
      <c r="B842" s="60" t="s">
        <v>1117</v>
      </c>
      <c r="C842" s="60" t="s">
        <v>8</v>
      </c>
      <c r="D842" s="60" t="s">
        <v>4790</v>
      </c>
      <c r="E842" s="61" t="s">
        <v>1128</v>
      </c>
      <c r="F842" s="62">
        <v>1708.99</v>
      </c>
      <c r="G842" s="60" t="s">
        <v>6550</v>
      </c>
      <c r="H842" s="60" t="s">
        <v>1345</v>
      </c>
      <c r="I842" s="60" t="s">
        <v>4865</v>
      </c>
      <c r="J842" s="60" t="s">
        <v>4902</v>
      </c>
      <c r="K842" s="60" t="s">
        <v>4903</v>
      </c>
      <c r="L842" s="60" t="s">
        <v>4916</v>
      </c>
      <c r="M842" s="60" t="s">
        <v>4917</v>
      </c>
      <c r="N842" s="60" t="s">
        <v>4918</v>
      </c>
      <c r="O842" s="60" t="s">
        <v>4798</v>
      </c>
      <c r="P842" s="60">
        <v>9</v>
      </c>
      <c r="Q842" s="63">
        <v>670</v>
      </c>
      <c r="R842" s="60" t="s">
        <v>6551</v>
      </c>
      <c r="S842" s="60" t="s">
        <v>4920</v>
      </c>
      <c r="T842" t="s">
        <v>2080</v>
      </c>
      <c r="U842">
        <v>30</v>
      </c>
      <c r="V842" s="49">
        <v>1957.99</v>
      </c>
      <c r="W842" t="s">
        <v>2322</v>
      </c>
      <c r="X842">
        <v>12</v>
      </c>
      <c r="Y842">
        <v>512</v>
      </c>
      <c r="Z842">
        <v>13</v>
      </c>
      <c r="AA842" t="s">
        <v>3431</v>
      </c>
      <c r="AB842" s="30" t="s">
        <v>6552</v>
      </c>
      <c r="AC842" s="30" t="s">
        <v>6553</v>
      </c>
      <c r="AD842" s="30" t="s">
        <v>5725</v>
      </c>
      <c r="AE842" s="30" t="s">
        <v>2180</v>
      </c>
      <c r="AF842" s="54" t="s">
        <v>2027</v>
      </c>
      <c r="AG842" s="30" t="s">
        <v>3435</v>
      </c>
      <c r="AH842" s="31">
        <v>2491.9899999999998</v>
      </c>
      <c r="AI842" s="30" t="s">
        <v>2106</v>
      </c>
      <c r="AJ842" s="30" t="s">
        <v>2076</v>
      </c>
      <c r="AK842" s="30" t="s">
        <v>2076</v>
      </c>
      <c r="AL842" s="30" t="s">
        <v>2076</v>
      </c>
      <c r="AM842" s="30" t="s">
        <v>2076</v>
      </c>
      <c r="AN842" s="30" t="s">
        <v>2092</v>
      </c>
      <c r="AO842" s="30">
        <v>144</v>
      </c>
      <c r="AP842" s="30" t="s">
        <v>4922</v>
      </c>
      <c r="AQ842" s="30" t="s">
        <v>4862</v>
      </c>
      <c r="AR842" s="30" t="s">
        <v>4805</v>
      </c>
      <c r="AS842" s="30" t="s">
        <v>2076</v>
      </c>
      <c r="AT842" s="30" t="s">
        <v>2076</v>
      </c>
      <c r="AU842" s="30">
        <f>COUNTIF(Offers!$B$14:$B$2024,A842)</f>
        <v>1</v>
      </c>
      <c r="AV842" s="31">
        <f>_xlfn.MINIFS(Offers!$Q$14:$Q$2024,Offers!$B$14:$B$2024,A842)</f>
        <v>1708.99</v>
      </c>
      <c r="AW842" s="30">
        <f>COUNTIFS(Offers!$B$14:$B$2024,A842,Offers!$L$14:$L$2024,"&lt;&gt;New")</f>
        <v>0</v>
      </c>
    </row>
    <row r="843" spans="1:49" ht="15.75" customHeight="1" x14ac:dyDescent="0.35">
      <c r="A843" s="60" t="s">
        <v>6554</v>
      </c>
      <c r="B843" s="60" t="s">
        <v>1129</v>
      </c>
      <c r="C843" s="60" t="s">
        <v>8</v>
      </c>
      <c r="D843" s="60" t="s">
        <v>4790</v>
      </c>
      <c r="E843" s="61" t="s">
        <v>1132</v>
      </c>
      <c r="F843" s="62">
        <v>106.99</v>
      </c>
      <c r="G843" s="60" t="s">
        <v>6555</v>
      </c>
      <c r="H843" s="60" t="s">
        <v>53</v>
      </c>
      <c r="I843" s="60" t="s">
        <v>4925</v>
      </c>
      <c r="J843" s="60" t="s">
        <v>4926</v>
      </c>
      <c r="K843" s="60" t="s">
        <v>3424</v>
      </c>
      <c r="L843" s="60" t="s">
        <v>4795</v>
      </c>
      <c r="M843" s="60" t="s">
        <v>4927</v>
      </c>
      <c r="N843" s="60" t="s">
        <v>4797</v>
      </c>
      <c r="O843" s="60" t="s">
        <v>4928</v>
      </c>
      <c r="P843" s="60">
        <v>8</v>
      </c>
      <c r="Q843" s="63">
        <v>443</v>
      </c>
      <c r="R843" s="60" t="s">
        <v>6556</v>
      </c>
      <c r="S843" s="60" t="s">
        <v>4930</v>
      </c>
      <c r="T843" t="s">
        <v>2080</v>
      </c>
      <c r="U843">
        <v>60</v>
      </c>
      <c r="V843" s="49">
        <v>116.99</v>
      </c>
      <c r="W843" t="s">
        <v>2409</v>
      </c>
      <c r="X843">
        <v>3</v>
      </c>
      <c r="Y843">
        <v>32</v>
      </c>
      <c r="Z843">
        <v>10.1</v>
      </c>
      <c r="AA843" t="s">
        <v>3431</v>
      </c>
      <c r="AB843" s="30" t="s">
        <v>6557</v>
      </c>
      <c r="AC843" s="30" t="s">
        <v>6558</v>
      </c>
      <c r="AD843" s="30" t="s">
        <v>6559</v>
      </c>
      <c r="AE843" s="30" t="s">
        <v>2085</v>
      </c>
      <c r="AF843" s="50" t="s">
        <v>2022</v>
      </c>
      <c r="AG843" s="30" t="s">
        <v>2086</v>
      </c>
      <c r="AH843" s="31">
        <v>122.99</v>
      </c>
      <c r="AI843" s="30" t="s">
        <v>2087</v>
      </c>
      <c r="AJ843" s="30" t="s">
        <v>2076</v>
      </c>
      <c r="AK843" s="30" t="s">
        <v>2076</v>
      </c>
      <c r="AL843" s="30" t="s">
        <v>2076</v>
      </c>
      <c r="AM843" s="30" t="s">
        <v>2076</v>
      </c>
      <c r="AN843" s="30" t="s">
        <v>2092</v>
      </c>
      <c r="AO843" s="30">
        <v>60</v>
      </c>
      <c r="AP843" s="30" t="s">
        <v>4934</v>
      </c>
      <c r="AQ843" s="30" t="s">
        <v>4935</v>
      </c>
      <c r="AR843" s="30" t="s">
        <v>4805</v>
      </c>
      <c r="AS843" s="30" t="s">
        <v>2076</v>
      </c>
      <c r="AT843" s="30" t="s">
        <v>2076</v>
      </c>
      <c r="AU843" s="30">
        <f>COUNTIF(Offers!$B$14:$B$2024,A843)</f>
        <v>1</v>
      </c>
      <c r="AV843" s="31">
        <f>_xlfn.MINIFS(Offers!$Q$14:$Q$2024,Offers!$B$14:$B$2024,A843)</f>
        <v>106.99</v>
      </c>
      <c r="AW843" s="30">
        <f>COUNTIFS(Offers!$B$14:$B$2024,A843,Offers!$L$14:$L$2024,"&lt;&gt;New")</f>
        <v>0</v>
      </c>
    </row>
    <row r="844" spans="1:49" ht="15.75" customHeight="1" x14ac:dyDescent="0.35">
      <c r="A844" s="60" t="s">
        <v>6560</v>
      </c>
      <c r="B844" s="60" t="s">
        <v>1129</v>
      </c>
      <c r="C844" s="60" t="s">
        <v>8</v>
      </c>
      <c r="D844" s="60" t="s">
        <v>4807</v>
      </c>
      <c r="E844" s="61" t="s">
        <v>1133</v>
      </c>
      <c r="F844" s="62">
        <v>277.99</v>
      </c>
      <c r="G844" s="60" t="s">
        <v>6561</v>
      </c>
      <c r="H844" s="60" t="s">
        <v>53</v>
      </c>
      <c r="I844" s="60" t="s">
        <v>4809</v>
      </c>
      <c r="J844" s="60" t="s">
        <v>4793</v>
      </c>
      <c r="K844" s="60" t="s">
        <v>4794</v>
      </c>
      <c r="L844" s="60" t="s">
        <v>4810</v>
      </c>
      <c r="M844" s="60" t="s">
        <v>4811</v>
      </c>
      <c r="N844" s="60" t="s">
        <v>4812</v>
      </c>
      <c r="O844" s="60" t="s">
        <v>4813</v>
      </c>
      <c r="P844" s="60">
        <v>30</v>
      </c>
      <c r="Q844" s="63">
        <v>191</v>
      </c>
      <c r="R844" s="60" t="s">
        <v>6562</v>
      </c>
      <c r="S844" s="60" t="s">
        <v>4815</v>
      </c>
      <c r="T844" t="s">
        <v>2116</v>
      </c>
      <c r="U844">
        <v>60</v>
      </c>
      <c r="V844" s="49">
        <v>299.99</v>
      </c>
      <c r="W844" t="s">
        <v>2322</v>
      </c>
      <c r="X844">
        <v>6</v>
      </c>
      <c r="Y844">
        <v>128</v>
      </c>
      <c r="Z844">
        <v>6.5</v>
      </c>
      <c r="AA844" t="s">
        <v>3431</v>
      </c>
      <c r="AB844" s="30" t="s">
        <v>6563</v>
      </c>
      <c r="AC844" s="30" t="s">
        <v>6564</v>
      </c>
      <c r="AD844" s="30" t="s">
        <v>5331</v>
      </c>
      <c r="AE844" s="30" t="s">
        <v>2085</v>
      </c>
      <c r="AF844" s="55" t="s">
        <v>2023</v>
      </c>
      <c r="AG844" s="30" t="s">
        <v>3435</v>
      </c>
      <c r="AH844" s="31">
        <v>304.99</v>
      </c>
      <c r="AI844" s="30" t="s">
        <v>2087</v>
      </c>
      <c r="AJ844" s="30" t="s">
        <v>2076</v>
      </c>
      <c r="AK844" s="30" t="s">
        <v>2076</v>
      </c>
      <c r="AL844" s="30" t="s">
        <v>2076</v>
      </c>
      <c r="AM844" s="30" t="s">
        <v>2076</v>
      </c>
      <c r="AN844" s="30" t="s">
        <v>4819</v>
      </c>
      <c r="AO844" s="30">
        <v>90</v>
      </c>
      <c r="AP844" s="30" t="s">
        <v>4820</v>
      </c>
      <c r="AQ844" s="30" t="s">
        <v>4821</v>
      </c>
      <c r="AR844" s="30" t="s">
        <v>4822</v>
      </c>
      <c r="AS844" s="30" t="s">
        <v>2076</v>
      </c>
      <c r="AT844" s="30" t="s">
        <v>2076</v>
      </c>
      <c r="AU844" s="30">
        <f>COUNTIF(Offers!$B$14:$B$2024,A844)</f>
        <v>2</v>
      </c>
      <c r="AV844" s="31">
        <f>_xlfn.MINIFS(Offers!$Q$14:$Q$2024,Offers!$B$14:$B$2024,A844)</f>
        <v>199.99</v>
      </c>
      <c r="AW844" s="30">
        <f>COUNTIFS(Offers!$B$14:$B$2024,A844,Offers!$L$14:$L$2024,"&lt;&gt;New")</f>
        <v>1</v>
      </c>
    </row>
    <row r="845" spans="1:49" ht="15.75" customHeight="1" x14ac:dyDescent="0.35">
      <c r="A845" s="60" t="s">
        <v>6565</v>
      </c>
      <c r="B845" s="60" t="s">
        <v>1129</v>
      </c>
      <c r="C845" s="60" t="s">
        <v>8</v>
      </c>
      <c r="D845" s="60" t="s">
        <v>4790</v>
      </c>
      <c r="E845" s="61" t="s">
        <v>1134</v>
      </c>
      <c r="F845" s="62">
        <v>410.99</v>
      </c>
      <c r="G845" s="60" t="s">
        <v>6566</v>
      </c>
      <c r="H845" s="60" t="s">
        <v>53</v>
      </c>
      <c r="I845" s="60" t="s">
        <v>4825</v>
      </c>
      <c r="J845" s="60" t="s">
        <v>5072</v>
      </c>
      <c r="K845" s="60" t="s">
        <v>5073</v>
      </c>
      <c r="L845" s="60" t="s">
        <v>3490</v>
      </c>
      <c r="M845" s="60" t="s">
        <v>5018</v>
      </c>
      <c r="N845" s="60" t="s">
        <v>4797</v>
      </c>
      <c r="O845" s="60" t="s">
        <v>4798</v>
      </c>
      <c r="P845" s="60">
        <v>11</v>
      </c>
      <c r="Q845" s="63">
        <v>308</v>
      </c>
      <c r="R845" s="60" t="s">
        <v>6567</v>
      </c>
      <c r="S845" s="60" t="s">
        <v>4800</v>
      </c>
      <c r="T845" t="s">
        <v>2080</v>
      </c>
      <c r="U845">
        <v>60</v>
      </c>
      <c r="V845" s="49">
        <v>430.99</v>
      </c>
      <c r="W845" t="s">
        <v>2228</v>
      </c>
      <c r="X845">
        <v>8</v>
      </c>
      <c r="Y845">
        <v>256</v>
      </c>
      <c r="Z845">
        <v>8.3000000000000007</v>
      </c>
      <c r="AA845" t="s">
        <v>3431</v>
      </c>
      <c r="AB845" s="30" t="s">
        <v>6568</v>
      </c>
      <c r="AC845" s="30" t="s">
        <v>6569</v>
      </c>
      <c r="AD845" s="30" t="s">
        <v>6187</v>
      </c>
      <c r="AE845" s="30" t="s">
        <v>2105</v>
      </c>
      <c r="AF845" s="51" t="s">
        <v>2025</v>
      </c>
      <c r="AG845" s="30" t="s">
        <v>3435</v>
      </c>
      <c r="AH845" s="31">
        <v>441.99</v>
      </c>
      <c r="AI845" s="30" t="s">
        <v>2087</v>
      </c>
      <c r="AJ845" s="30" t="s">
        <v>2076</v>
      </c>
      <c r="AK845" s="30" t="s">
        <v>2076</v>
      </c>
      <c r="AL845" s="30" t="s">
        <v>2076</v>
      </c>
      <c r="AM845" s="30" t="s">
        <v>2076</v>
      </c>
      <c r="AN845" s="30" t="s">
        <v>2092</v>
      </c>
      <c r="AO845" s="30">
        <v>120</v>
      </c>
      <c r="AP845" s="30" t="s">
        <v>4873</v>
      </c>
      <c r="AQ845" s="30" t="s">
        <v>4874</v>
      </c>
      <c r="AR845" s="30" t="s">
        <v>4805</v>
      </c>
      <c r="AS845" s="30" t="s">
        <v>2076</v>
      </c>
      <c r="AT845" s="30" t="s">
        <v>2076</v>
      </c>
      <c r="AU845" s="30">
        <f>COUNTIF(Offers!$B$14:$B$2024,A845)</f>
        <v>1</v>
      </c>
      <c r="AV845" s="31">
        <f>_xlfn.MINIFS(Offers!$Q$14:$Q$2024,Offers!$B$14:$B$2024,A845)</f>
        <v>410.99</v>
      </c>
      <c r="AW845" s="30">
        <f>COUNTIFS(Offers!$B$14:$B$2024,A845,Offers!$L$14:$L$2024,"&lt;&gt;New")</f>
        <v>0</v>
      </c>
    </row>
    <row r="846" spans="1:49" ht="15.75" customHeight="1" x14ac:dyDescent="0.35">
      <c r="A846" s="60" t="s">
        <v>6570</v>
      </c>
      <c r="B846" s="60" t="s">
        <v>1129</v>
      </c>
      <c r="C846" s="60" t="s">
        <v>8</v>
      </c>
      <c r="D846" s="60" t="s">
        <v>4790</v>
      </c>
      <c r="E846" s="61" t="s">
        <v>1135</v>
      </c>
      <c r="F846" s="62">
        <v>427.99</v>
      </c>
      <c r="G846" s="60" t="s">
        <v>6571</v>
      </c>
      <c r="H846" s="60" t="s">
        <v>53</v>
      </c>
      <c r="I846" s="60" t="s">
        <v>5017</v>
      </c>
      <c r="J846" s="60" t="s">
        <v>5072</v>
      </c>
      <c r="K846" s="60" t="s">
        <v>5073</v>
      </c>
      <c r="L846" s="60" t="s">
        <v>4810</v>
      </c>
      <c r="M846" s="60" t="s">
        <v>5018</v>
      </c>
      <c r="N846" s="60" t="s">
        <v>4797</v>
      </c>
      <c r="O846" s="60" t="s">
        <v>4798</v>
      </c>
      <c r="P846" s="60">
        <v>14</v>
      </c>
      <c r="Q846" s="63">
        <v>494</v>
      </c>
      <c r="R846" s="60" t="s">
        <v>6572</v>
      </c>
      <c r="S846" s="60" t="s">
        <v>4869</v>
      </c>
      <c r="T846" t="s">
        <v>2080</v>
      </c>
      <c r="U846">
        <v>60</v>
      </c>
      <c r="V846" s="49">
        <v>477.99</v>
      </c>
      <c r="W846" t="s">
        <v>2235</v>
      </c>
      <c r="X846">
        <v>8</v>
      </c>
      <c r="Y846">
        <v>128</v>
      </c>
      <c r="Z846">
        <v>11</v>
      </c>
      <c r="AA846" t="s">
        <v>3431</v>
      </c>
      <c r="AB846" s="30" t="s">
        <v>6573</v>
      </c>
      <c r="AC846" s="30" t="s">
        <v>6574</v>
      </c>
      <c r="AD846" s="30" t="s">
        <v>3680</v>
      </c>
      <c r="AE846" s="30" t="s">
        <v>2085</v>
      </c>
      <c r="AF846" s="52" t="s">
        <v>2024</v>
      </c>
      <c r="AG846" s="30" t="s">
        <v>3435</v>
      </c>
      <c r="AH846" s="31">
        <v>483.99</v>
      </c>
      <c r="AI846" s="30" t="s">
        <v>2087</v>
      </c>
      <c r="AJ846" s="30" t="s">
        <v>2076</v>
      </c>
      <c r="AK846" s="30" t="s">
        <v>2076</v>
      </c>
      <c r="AL846" s="30" t="s">
        <v>2076</v>
      </c>
      <c r="AM846" s="30" t="s">
        <v>2076</v>
      </c>
      <c r="AN846" s="30" t="s">
        <v>2092</v>
      </c>
      <c r="AO846" s="30">
        <v>90</v>
      </c>
      <c r="AP846" s="30" t="s">
        <v>4846</v>
      </c>
      <c r="AQ846" s="30" t="s">
        <v>4847</v>
      </c>
      <c r="AR846" s="30" t="s">
        <v>4805</v>
      </c>
      <c r="AS846" s="30" t="s">
        <v>2076</v>
      </c>
      <c r="AT846" s="30" t="s">
        <v>2076</v>
      </c>
      <c r="AU846" s="30">
        <f>COUNTIF(Offers!$B$14:$B$2024,A846)</f>
        <v>1</v>
      </c>
      <c r="AV846" s="31">
        <f>_xlfn.MINIFS(Offers!$Q$14:$Q$2024,Offers!$B$14:$B$2024,A846)</f>
        <v>427.99</v>
      </c>
      <c r="AW846" s="30">
        <f>COUNTIFS(Offers!$B$14:$B$2024,A846,Offers!$L$14:$L$2024,"&lt;&gt;New")</f>
        <v>0</v>
      </c>
    </row>
    <row r="847" spans="1:49" ht="15.75" customHeight="1" x14ac:dyDescent="0.35">
      <c r="A847" s="60" t="s">
        <v>6575</v>
      </c>
      <c r="B847" s="60" t="s">
        <v>1129</v>
      </c>
      <c r="C847" s="60" t="s">
        <v>8</v>
      </c>
      <c r="D847" s="60" t="s">
        <v>4790</v>
      </c>
      <c r="E847" s="61" t="s">
        <v>1136</v>
      </c>
      <c r="F847" s="62">
        <v>457.99</v>
      </c>
      <c r="G847" s="60" t="s">
        <v>6576</v>
      </c>
      <c r="H847" s="60" t="s">
        <v>53</v>
      </c>
      <c r="I847" s="60" t="s">
        <v>4792</v>
      </c>
      <c r="J847" s="60" t="s">
        <v>4826</v>
      </c>
      <c r="K847" s="60" t="s">
        <v>4827</v>
      </c>
      <c r="L847" s="60" t="s">
        <v>4828</v>
      </c>
      <c r="M847" s="60" t="s">
        <v>4829</v>
      </c>
      <c r="N847" s="60" t="s">
        <v>4797</v>
      </c>
      <c r="O847" s="60" t="s">
        <v>4830</v>
      </c>
      <c r="P847" s="60">
        <v>152</v>
      </c>
      <c r="Q847" s="63">
        <v>439</v>
      </c>
      <c r="R847" s="60" t="s">
        <v>6577</v>
      </c>
      <c r="S847" s="60" t="s">
        <v>4832</v>
      </c>
      <c r="T847" t="s">
        <v>2080</v>
      </c>
      <c r="U847">
        <v>60</v>
      </c>
      <c r="V847" s="49">
        <v>482.99</v>
      </c>
      <c r="W847" t="s">
        <v>2376</v>
      </c>
      <c r="X847">
        <v>4</v>
      </c>
      <c r="Y847">
        <v>64</v>
      </c>
      <c r="Z847">
        <v>10.3</v>
      </c>
      <c r="AA847" t="s">
        <v>3431</v>
      </c>
      <c r="AB847" s="30" t="s">
        <v>6578</v>
      </c>
      <c r="AC847" s="30" t="s">
        <v>6477</v>
      </c>
      <c r="AD847" s="30" t="s">
        <v>5347</v>
      </c>
      <c r="AE847" s="30" t="s">
        <v>2085</v>
      </c>
      <c r="AF847" s="52" t="s">
        <v>2024</v>
      </c>
      <c r="AG847" s="30" t="s">
        <v>2086</v>
      </c>
      <c r="AH847" s="31">
        <v>497.99</v>
      </c>
      <c r="AI847" s="30" t="s">
        <v>2087</v>
      </c>
      <c r="AJ847" s="30" t="s">
        <v>2076</v>
      </c>
      <c r="AK847" s="30" t="s">
        <v>2076</v>
      </c>
      <c r="AL847" s="30" t="s">
        <v>2076</v>
      </c>
      <c r="AM847" s="30" t="s">
        <v>2076</v>
      </c>
      <c r="AN847" s="30" t="s">
        <v>2092</v>
      </c>
      <c r="AO847" s="30" t="s">
        <v>2076</v>
      </c>
      <c r="AP847" s="30" t="s">
        <v>2088</v>
      </c>
      <c r="AQ847" s="30" t="s">
        <v>4835</v>
      </c>
      <c r="AR847" s="30" t="s">
        <v>4805</v>
      </c>
      <c r="AS847" s="30" t="s">
        <v>2076</v>
      </c>
      <c r="AT847" s="30" t="s">
        <v>2076</v>
      </c>
      <c r="AU847" s="30">
        <f>COUNTIF(Offers!$B$14:$B$2024,A847)</f>
        <v>1</v>
      </c>
      <c r="AV847" s="31">
        <f>_xlfn.MINIFS(Offers!$Q$14:$Q$2024,Offers!$B$14:$B$2024,A847)</f>
        <v>457.99</v>
      </c>
      <c r="AW847" s="30">
        <f>COUNTIFS(Offers!$B$14:$B$2024,A847,Offers!$L$14:$L$2024,"&lt;&gt;New")</f>
        <v>0</v>
      </c>
    </row>
    <row r="848" spans="1:49" ht="15.75" customHeight="1" x14ac:dyDescent="0.35">
      <c r="A848" s="60" t="s">
        <v>6579</v>
      </c>
      <c r="B848" s="60" t="s">
        <v>1129</v>
      </c>
      <c r="C848" s="60" t="s">
        <v>8</v>
      </c>
      <c r="D848" s="60" t="s">
        <v>4807</v>
      </c>
      <c r="E848" s="61" t="s">
        <v>1137</v>
      </c>
      <c r="F848" s="62">
        <v>502.99</v>
      </c>
      <c r="G848" s="60" t="s">
        <v>6580</v>
      </c>
      <c r="H848" s="60" t="s">
        <v>53</v>
      </c>
      <c r="I848" s="60" t="s">
        <v>4850</v>
      </c>
      <c r="J848" s="60" t="s">
        <v>4838</v>
      </c>
      <c r="K848" s="60" t="s">
        <v>4839</v>
      </c>
      <c r="L848" s="60" t="s">
        <v>4853</v>
      </c>
      <c r="M848" s="60" t="s">
        <v>4854</v>
      </c>
      <c r="N848" s="60" t="s">
        <v>4855</v>
      </c>
      <c r="O848" s="60" t="s">
        <v>4798</v>
      </c>
      <c r="P848" s="60">
        <v>21</v>
      </c>
      <c r="Q848" s="63">
        <v>156</v>
      </c>
      <c r="R848" s="60" t="s">
        <v>6581</v>
      </c>
      <c r="S848" s="60" t="s">
        <v>4857</v>
      </c>
      <c r="T848" t="s">
        <v>2080</v>
      </c>
      <c r="U848">
        <v>60</v>
      </c>
      <c r="V848" s="49">
        <v>524.99</v>
      </c>
      <c r="W848" t="s">
        <v>2498</v>
      </c>
      <c r="X848">
        <v>8</v>
      </c>
      <c r="Y848">
        <v>128</v>
      </c>
      <c r="Z848">
        <v>5.9</v>
      </c>
      <c r="AA848" t="s">
        <v>3431</v>
      </c>
      <c r="AB848" s="30" t="s">
        <v>6582</v>
      </c>
      <c r="AC848" s="30" t="s">
        <v>6344</v>
      </c>
      <c r="AD848" s="30" t="s">
        <v>3434</v>
      </c>
      <c r="AE848" s="30" t="s">
        <v>2105</v>
      </c>
      <c r="AF848" s="52" t="s">
        <v>2024</v>
      </c>
      <c r="AG848" s="30" t="s">
        <v>3435</v>
      </c>
      <c r="AH848" s="31">
        <v>549.99</v>
      </c>
      <c r="AI848" s="30" t="s">
        <v>2087</v>
      </c>
      <c r="AJ848" s="30" t="s">
        <v>2076</v>
      </c>
      <c r="AK848" s="30" t="s">
        <v>2076</v>
      </c>
      <c r="AL848" s="30" t="s">
        <v>2076</v>
      </c>
      <c r="AM848" s="30" t="s">
        <v>2076</v>
      </c>
      <c r="AN848" s="30" t="s">
        <v>4860</v>
      </c>
      <c r="AO848" s="30">
        <v>120</v>
      </c>
      <c r="AP848" s="30" t="s">
        <v>5068</v>
      </c>
      <c r="AQ848" s="30" t="s">
        <v>5069</v>
      </c>
      <c r="AR848" s="30" t="s">
        <v>4822</v>
      </c>
      <c r="AS848" s="30" t="s">
        <v>2076</v>
      </c>
      <c r="AT848" s="30" t="s">
        <v>2076</v>
      </c>
      <c r="AU848" s="30">
        <f>COUNTIF(Offers!$B$14:$B$2024,A848)</f>
        <v>2</v>
      </c>
      <c r="AV848" s="31">
        <f>_xlfn.MINIFS(Offers!$Q$14:$Q$2024,Offers!$B$14:$B$2024,A848)</f>
        <v>389.99</v>
      </c>
      <c r="AW848" s="30">
        <f>COUNTIFS(Offers!$B$14:$B$2024,A848,Offers!$L$14:$L$2024,"&lt;&gt;New")</f>
        <v>1</v>
      </c>
    </row>
    <row r="849" spans="1:49" ht="15.75" customHeight="1" x14ac:dyDescent="0.35">
      <c r="A849" s="60" t="s">
        <v>6583</v>
      </c>
      <c r="B849" s="60" t="s">
        <v>1129</v>
      </c>
      <c r="C849" s="60" t="s">
        <v>8</v>
      </c>
      <c r="D849" s="60" t="s">
        <v>4807</v>
      </c>
      <c r="E849" s="61" t="s">
        <v>1138</v>
      </c>
      <c r="F849" s="62">
        <v>587.99</v>
      </c>
      <c r="G849" s="60" t="s">
        <v>6584</v>
      </c>
      <c r="H849" s="60" t="s">
        <v>1345</v>
      </c>
      <c r="I849" s="60" t="s">
        <v>4960</v>
      </c>
      <c r="J849" s="60" t="s">
        <v>4838</v>
      </c>
      <c r="K849" s="60" t="s">
        <v>4839</v>
      </c>
      <c r="L849" s="60" t="s">
        <v>4961</v>
      </c>
      <c r="M849" s="60" t="s">
        <v>4811</v>
      </c>
      <c r="N849" s="60" t="s">
        <v>4812</v>
      </c>
      <c r="O849" s="60" t="s">
        <v>4798</v>
      </c>
      <c r="P849" s="60">
        <v>36</v>
      </c>
      <c r="Q849" s="63">
        <v>266</v>
      </c>
      <c r="R849" s="60" t="s">
        <v>6585</v>
      </c>
      <c r="S849" s="60" t="s">
        <v>4963</v>
      </c>
      <c r="T849" t="s">
        <v>2080</v>
      </c>
      <c r="U849">
        <v>60</v>
      </c>
      <c r="V849" s="49">
        <v>628.99</v>
      </c>
      <c r="W849" t="s">
        <v>2333</v>
      </c>
      <c r="X849">
        <v>8</v>
      </c>
      <c r="Y849">
        <v>128</v>
      </c>
      <c r="Z849">
        <v>6.6</v>
      </c>
      <c r="AA849" t="s">
        <v>3431</v>
      </c>
      <c r="AB849" s="30" t="s">
        <v>6586</v>
      </c>
      <c r="AC849" s="30" t="s">
        <v>6587</v>
      </c>
      <c r="AD849" s="30" t="s">
        <v>5023</v>
      </c>
      <c r="AE849" s="30" t="s">
        <v>2085</v>
      </c>
      <c r="AF849" s="52" t="s">
        <v>2024</v>
      </c>
      <c r="AG849" s="30" t="s">
        <v>3435</v>
      </c>
      <c r="AH849" s="31">
        <v>635.99</v>
      </c>
      <c r="AI849" s="30" t="s">
        <v>2087</v>
      </c>
      <c r="AJ849" s="30" t="s">
        <v>2076</v>
      </c>
      <c r="AK849" s="30" t="s">
        <v>2076</v>
      </c>
      <c r="AL849" s="30" t="s">
        <v>2076</v>
      </c>
      <c r="AM849" s="30" t="s">
        <v>2076</v>
      </c>
      <c r="AN849" s="30" t="s">
        <v>4966</v>
      </c>
      <c r="AO849" s="30">
        <v>120</v>
      </c>
      <c r="AP849" s="30" t="s">
        <v>5068</v>
      </c>
      <c r="AQ849" s="30" t="s">
        <v>5069</v>
      </c>
      <c r="AR849" s="30" t="s">
        <v>4822</v>
      </c>
      <c r="AS849" s="30" t="s">
        <v>2076</v>
      </c>
      <c r="AT849" s="30" t="s">
        <v>2076</v>
      </c>
      <c r="AU849" s="30">
        <f>COUNTIF(Offers!$B$14:$B$2024,A849)</f>
        <v>1</v>
      </c>
      <c r="AV849" s="31">
        <f>_xlfn.MINIFS(Offers!$Q$14:$Q$2024,Offers!$B$14:$B$2024,A849)</f>
        <v>587.99</v>
      </c>
      <c r="AW849" s="30">
        <f>COUNTIFS(Offers!$B$14:$B$2024,A849,Offers!$L$14:$L$2024,"&lt;&gt;New")</f>
        <v>0</v>
      </c>
    </row>
    <row r="850" spans="1:49" ht="15.75" customHeight="1" x14ac:dyDescent="0.35">
      <c r="A850" s="60" t="s">
        <v>6588</v>
      </c>
      <c r="B850" s="60" t="s">
        <v>1129</v>
      </c>
      <c r="C850" s="60" t="s">
        <v>8</v>
      </c>
      <c r="D850" s="60" t="s">
        <v>4807</v>
      </c>
      <c r="E850" s="61" t="s">
        <v>1139</v>
      </c>
      <c r="F850" s="62">
        <v>1048.99</v>
      </c>
      <c r="G850" s="60" t="s">
        <v>6589</v>
      </c>
      <c r="H850" s="60" t="s">
        <v>53</v>
      </c>
      <c r="I850" s="60" t="s">
        <v>4889</v>
      </c>
      <c r="J850" s="60" t="s">
        <v>4890</v>
      </c>
      <c r="K850" s="60" t="s">
        <v>4891</v>
      </c>
      <c r="L850" s="60" t="s">
        <v>4892</v>
      </c>
      <c r="M850" s="60" t="s">
        <v>4893</v>
      </c>
      <c r="N850" s="60" t="s">
        <v>4880</v>
      </c>
      <c r="O850" s="60" t="s">
        <v>4798</v>
      </c>
      <c r="P850" s="60">
        <v>20</v>
      </c>
      <c r="Q850" s="63">
        <v>191</v>
      </c>
      <c r="R850" s="60" t="s">
        <v>6590</v>
      </c>
      <c r="S850" s="60" t="s">
        <v>4895</v>
      </c>
      <c r="T850" t="s">
        <v>2100</v>
      </c>
      <c r="U850">
        <v>60</v>
      </c>
      <c r="V850" s="49">
        <v>1172.99</v>
      </c>
      <c r="W850" t="s">
        <v>3035</v>
      </c>
      <c r="X850">
        <v>12</v>
      </c>
      <c r="Y850">
        <v>512</v>
      </c>
      <c r="Z850">
        <v>6.7</v>
      </c>
      <c r="AA850" t="s">
        <v>3431</v>
      </c>
      <c r="AB850" s="30" t="s">
        <v>6591</v>
      </c>
      <c r="AC850" s="30" t="s">
        <v>6051</v>
      </c>
      <c r="AD850" s="30" t="s">
        <v>4978</v>
      </c>
      <c r="AE850" s="30" t="s">
        <v>2105</v>
      </c>
      <c r="AF850" s="53" t="s">
        <v>2026</v>
      </c>
      <c r="AG850" s="30" t="s">
        <v>3435</v>
      </c>
      <c r="AH850" s="31">
        <v>1232.99</v>
      </c>
      <c r="AI850" s="30" t="s">
        <v>2087</v>
      </c>
      <c r="AJ850" s="30" t="s">
        <v>2076</v>
      </c>
      <c r="AK850" s="30" t="s">
        <v>2076</v>
      </c>
      <c r="AL850" s="30" t="s">
        <v>2076</v>
      </c>
      <c r="AM850" s="30" t="s">
        <v>2076</v>
      </c>
      <c r="AN850" s="30" t="s">
        <v>4898</v>
      </c>
      <c r="AO850" s="30">
        <v>60</v>
      </c>
      <c r="AP850" s="30" t="s">
        <v>4885</v>
      </c>
      <c r="AQ850" s="30" t="s">
        <v>4899</v>
      </c>
      <c r="AR850" s="30" t="s">
        <v>4822</v>
      </c>
      <c r="AS850" s="30" t="s">
        <v>2076</v>
      </c>
      <c r="AT850" s="30" t="s">
        <v>2076</v>
      </c>
      <c r="AU850" s="30">
        <f>COUNTIF(Offers!$B$14:$B$2024,A850)</f>
        <v>2</v>
      </c>
      <c r="AV850" s="31">
        <f>_xlfn.MINIFS(Offers!$Q$14:$Q$2024,Offers!$B$14:$B$2024,A850)</f>
        <v>721.99</v>
      </c>
      <c r="AW850" s="30">
        <f>COUNTIFS(Offers!$B$14:$B$2024,A850,Offers!$L$14:$L$2024,"&lt;&gt;New")</f>
        <v>1</v>
      </c>
    </row>
    <row r="851" spans="1:49" ht="15.75" customHeight="1" x14ac:dyDescent="0.35">
      <c r="A851" s="60" t="s">
        <v>6592</v>
      </c>
      <c r="B851" s="60" t="s">
        <v>1129</v>
      </c>
      <c r="C851" s="60" t="s">
        <v>8</v>
      </c>
      <c r="D851" s="60" t="s">
        <v>4790</v>
      </c>
      <c r="E851" s="61" t="s">
        <v>1140</v>
      </c>
      <c r="F851" s="62">
        <v>1052.99</v>
      </c>
      <c r="G851" s="60" t="s">
        <v>6593</v>
      </c>
      <c r="H851" s="60" t="s">
        <v>53</v>
      </c>
      <c r="I851" s="60" t="s">
        <v>5017</v>
      </c>
      <c r="J851" s="60" t="s">
        <v>4890</v>
      </c>
      <c r="K851" s="60" t="s">
        <v>4891</v>
      </c>
      <c r="L851" s="60" t="s">
        <v>3490</v>
      </c>
      <c r="M851" s="60" t="s">
        <v>5153</v>
      </c>
      <c r="N851" s="60" t="s">
        <v>4918</v>
      </c>
      <c r="O851" s="60" t="s">
        <v>4798</v>
      </c>
      <c r="P851" s="60">
        <v>11</v>
      </c>
      <c r="Q851" s="63">
        <v>663</v>
      </c>
      <c r="R851" s="60" t="s">
        <v>6594</v>
      </c>
      <c r="S851" s="60" t="s">
        <v>4920</v>
      </c>
      <c r="T851" t="s">
        <v>2080</v>
      </c>
      <c r="U851">
        <v>60</v>
      </c>
      <c r="V851" s="49">
        <v>1197.99</v>
      </c>
      <c r="W851" t="s">
        <v>2545</v>
      </c>
      <c r="X851">
        <v>12</v>
      </c>
      <c r="Y851">
        <v>512</v>
      </c>
      <c r="Z851">
        <v>13</v>
      </c>
      <c r="AA851" t="s">
        <v>3431</v>
      </c>
      <c r="AB851" s="30" t="s">
        <v>6595</v>
      </c>
      <c r="AC851" s="30" t="s">
        <v>6596</v>
      </c>
      <c r="AD851" s="30" t="s">
        <v>5107</v>
      </c>
      <c r="AE851" s="30" t="s">
        <v>2180</v>
      </c>
      <c r="AF851" s="53" t="s">
        <v>2026</v>
      </c>
      <c r="AG851" s="30" t="s">
        <v>3435</v>
      </c>
      <c r="AH851" s="31">
        <v>1773.99</v>
      </c>
      <c r="AI851" s="30" t="s">
        <v>2106</v>
      </c>
      <c r="AJ851" s="30" t="s">
        <v>2076</v>
      </c>
      <c r="AK851" s="30" t="s">
        <v>2076</v>
      </c>
      <c r="AL851" s="30" t="s">
        <v>2076</v>
      </c>
      <c r="AM851" s="30" t="s">
        <v>2076</v>
      </c>
      <c r="AN851" s="30" t="s">
        <v>2092</v>
      </c>
      <c r="AO851" s="30">
        <v>120</v>
      </c>
      <c r="AP851" s="30" t="s">
        <v>4979</v>
      </c>
      <c r="AQ851" s="30" t="s">
        <v>4862</v>
      </c>
      <c r="AR851" s="30" t="s">
        <v>4805</v>
      </c>
      <c r="AS851" s="30" t="s">
        <v>2076</v>
      </c>
      <c r="AT851" s="30" t="s">
        <v>2076</v>
      </c>
      <c r="AU851" s="30">
        <f>COUNTIF(Offers!$B$14:$B$2024,A851)</f>
        <v>2</v>
      </c>
      <c r="AV851" s="31">
        <f>_xlfn.MINIFS(Offers!$Q$14:$Q$2024,Offers!$B$14:$B$2024,A851)</f>
        <v>883.99</v>
      </c>
      <c r="AW851" s="30">
        <f>COUNTIFS(Offers!$B$14:$B$2024,A851,Offers!$L$14:$L$2024,"&lt;&gt;New")</f>
        <v>0</v>
      </c>
    </row>
    <row r="852" spans="1:49" ht="15.75" customHeight="1" x14ac:dyDescent="0.35">
      <c r="A852" s="60" t="s">
        <v>6597</v>
      </c>
      <c r="B852" s="60" t="s">
        <v>1129</v>
      </c>
      <c r="C852" s="60" t="s">
        <v>8</v>
      </c>
      <c r="D852" s="60" t="s">
        <v>4807</v>
      </c>
      <c r="E852" s="61" t="s">
        <v>1141</v>
      </c>
      <c r="F852" s="62">
        <v>1873.99</v>
      </c>
      <c r="G852" s="60" t="s">
        <v>6598</v>
      </c>
      <c r="H852" s="60" t="s">
        <v>53</v>
      </c>
      <c r="I852" s="60" t="s">
        <v>4889</v>
      </c>
      <c r="J852" s="60" t="s">
        <v>4902</v>
      </c>
      <c r="K852" s="60" t="s">
        <v>4903</v>
      </c>
      <c r="L852" s="60" t="s">
        <v>4987</v>
      </c>
      <c r="M852" s="60" t="s">
        <v>4988</v>
      </c>
      <c r="N852" s="60" t="s">
        <v>4880</v>
      </c>
      <c r="O852" s="60" t="s">
        <v>4798</v>
      </c>
      <c r="P852" s="60">
        <v>18</v>
      </c>
      <c r="Q852" s="63">
        <v>252</v>
      </c>
      <c r="R852" s="60" t="s">
        <v>6599</v>
      </c>
      <c r="S852" s="60" t="s">
        <v>4990</v>
      </c>
      <c r="T852" t="s">
        <v>2080</v>
      </c>
      <c r="U852">
        <v>60</v>
      </c>
      <c r="V852" s="49">
        <v>2003.99</v>
      </c>
      <c r="W852" t="s">
        <v>2498</v>
      </c>
      <c r="X852">
        <v>16</v>
      </c>
      <c r="Y852">
        <v>512</v>
      </c>
      <c r="Z852">
        <v>7.6</v>
      </c>
      <c r="AA852" t="s">
        <v>3431</v>
      </c>
      <c r="AB852" s="30" t="s">
        <v>6600</v>
      </c>
      <c r="AC852" s="30" t="s">
        <v>5525</v>
      </c>
      <c r="AD852" s="30" t="s">
        <v>3953</v>
      </c>
      <c r="AE852" s="30" t="s">
        <v>2085</v>
      </c>
      <c r="AF852" s="54" t="s">
        <v>2027</v>
      </c>
      <c r="AG852" s="30" t="s">
        <v>3435</v>
      </c>
      <c r="AH852" s="31">
        <v>2122.9899999999998</v>
      </c>
      <c r="AI852" s="30" t="s">
        <v>2087</v>
      </c>
      <c r="AJ852" s="30" t="s">
        <v>2076</v>
      </c>
      <c r="AK852" s="30" t="s">
        <v>2076</v>
      </c>
      <c r="AL852" s="30" t="s">
        <v>2076</v>
      </c>
      <c r="AM852" s="30" t="s">
        <v>2076</v>
      </c>
      <c r="AN852" s="30" t="s">
        <v>4898</v>
      </c>
      <c r="AO852" s="30">
        <v>120</v>
      </c>
      <c r="AP852" s="30" t="s">
        <v>4911</v>
      </c>
      <c r="AQ852" s="30" t="s">
        <v>4992</v>
      </c>
      <c r="AR852" s="30" t="s">
        <v>4913</v>
      </c>
      <c r="AS852" s="30" t="s">
        <v>2076</v>
      </c>
      <c r="AT852" s="30" t="s">
        <v>2076</v>
      </c>
      <c r="AU852" s="30">
        <f>COUNTIF(Offers!$B$14:$B$2024,A852)</f>
        <v>2</v>
      </c>
      <c r="AV852" s="31">
        <f>_xlfn.MINIFS(Offers!$Q$14:$Q$2024,Offers!$B$14:$B$2024,A852)</f>
        <v>1264.99</v>
      </c>
      <c r="AW852" s="30">
        <f>COUNTIFS(Offers!$B$14:$B$2024,A852,Offers!$L$14:$L$2024,"&lt;&gt;New")</f>
        <v>1</v>
      </c>
    </row>
    <row r="853" spans="1:49" ht="15.75" customHeight="1" x14ac:dyDescent="0.35">
      <c r="A853" s="60" t="s">
        <v>6601</v>
      </c>
      <c r="B853" s="60" t="s">
        <v>1142</v>
      </c>
      <c r="C853" s="60" t="s">
        <v>8</v>
      </c>
      <c r="D853" s="60" t="s">
        <v>4790</v>
      </c>
      <c r="E853" s="61" t="s">
        <v>1145</v>
      </c>
      <c r="F853" s="62">
        <v>477.99</v>
      </c>
      <c r="G853" s="60" t="s">
        <v>6602</v>
      </c>
      <c r="H853" s="60" t="s">
        <v>53</v>
      </c>
      <c r="I853" s="60" t="s">
        <v>4825</v>
      </c>
      <c r="J853" s="60" t="s">
        <v>5072</v>
      </c>
      <c r="K853" s="60" t="s">
        <v>5073</v>
      </c>
      <c r="L853" s="60" t="s">
        <v>3490</v>
      </c>
      <c r="M853" s="60" t="s">
        <v>5018</v>
      </c>
      <c r="N853" s="60" t="s">
        <v>4797</v>
      </c>
      <c r="O853" s="60" t="s">
        <v>4798</v>
      </c>
      <c r="P853" s="60">
        <v>11</v>
      </c>
      <c r="Q853" s="63">
        <v>302</v>
      </c>
      <c r="R853" s="60" t="s">
        <v>6603</v>
      </c>
      <c r="S853" s="60" t="s">
        <v>4800</v>
      </c>
      <c r="T853" t="s">
        <v>2080</v>
      </c>
      <c r="U853">
        <v>30</v>
      </c>
      <c r="V853" s="49">
        <v>539.99</v>
      </c>
      <c r="W853" t="s">
        <v>2465</v>
      </c>
      <c r="X853">
        <v>12</v>
      </c>
      <c r="Y853">
        <v>256</v>
      </c>
      <c r="Z853">
        <v>8.3000000000000007</v>
      </c>
      <c r="AA853" t="s">
        <v>3431</v>
      </c>
      <c r="AB853" s="30" t="s">
        <v>6604</v>
      </c>
      <c r="AC853" s="30" t="s">
        <v>6605</v>
      </c>
      <c r="AD853" s="30" t="s">
        <v>5029</v>
      </c>
      <c r="AE853" s="30" t="s">
        <v>2085</v>
      </c>
      <c r="AF853" s="51" t="s">
        <v>2025</v>
      </c>
      <c r="AG853" s="30" t="s">
        <v>3435</v>
      </c>
      <c r="AH853" s="31">
        <v>565.99</v>
      </c>
      <c r="AI853" s="30" t="s">
        <v>2087</v>
      </c>
      <c r="AJ853" s="30" t="s">
        <v>2076</v>
      </c>
      <c r="AK853" s="30" t="s">
        <v>2076</v>
      </c>
      <c r="AL853" s="30" t="s">
        <v>2076</v>
      </c>
      <c r="AM853" s="30" t="s">
        <v>2076</v>
      </c>
      <c r="AN853" s="30" t="s">
        <v>2092</v>
      </c>
      <c r="AO853" s="30">
        <v>120</v>
      </c>
      <c r="AP853" s="30" t="s">
        <v>4873</v>
      </c>
      <c r="AQ853" s="30" t="s">
        <v>4874</v>
      </c>
      <c r="AR853" s="30" t="s">
        <v>4805</v>
      </c>
      <c r="AS853" s="30" t="s">
        <v>2076</v>
      </c>
      <c r="AT853" s="30" t="s">
        <v>2076</v>
      </c>
      <c r="AU853" s="30">
        <f>COUNTIF(Offers!$B$14:$B$2024,A853)</f>
        <v>1</v>
      </c>
      <c r="AV853" s="31">
        <f>_xlfn.MINIFS(Offers!$Q$14:$Q$2024,Offers!$B$14:$B$2024,A853)</f>
        <v>477.99</v>
      </c>
      <c r="AW853" s="30">
        <f>COUNTIFS(Offers!$B$14:$B$2024,A853,Offers!$L$14:$L$2024,"&lt;&gt;New")</f>
        <v>0</v>
      </c>
    </row>
    <row r="854" spans="1:49" ht="15.75" customHeight="1" x14ac:dyDescent="0.35">
      <c r="A854" s="60" t="s">
        <v>6606</v>
      </c>
      <c r="B854" s="60" t="s">
        <v>1142</v>
      </c>
      <c r="C854" s="60" t="s">
        <v>8</v>
      </c>
      <c r="D854" s="60" t="s">
        <v>4790</v>
      </c>
      <c r="E854" s="61" t="s">
        <v>1146</v>
      </c>
      <c r="F854" s="62">
        <v>502.99</v>
      </c>
      <c r="G854" s="60" t="s">
        <v>6607</v>
      </c>
      <c r="H854" s="60" t="s">
        <v>53</v>
      </c>
      <c r="I854" s="60" t="s">
        <v>4792</v>
      </c>
      <c r="J854" s="60" t="s">
        <v>4838</v>
      </c>
      <c r="K854" s="60" t="s">
        <v>4839</v>
      </c>
      <c r="L854" s="60" t="s">
        <v>4840</v>
      </c>
      <c r="M854" s="60" t="s">
        <v>4841</v>
      </c>
      <c r="N854" s="60" t="s">
        <v>4797</v>
      </c>
      <c r="O854" s="60" t="s">
        <v>4798</v>
      </c>
      <c r="P854" s="60">
        <v>9</v>
      </c>
      <c r="Q854" s="63">
        <v>543</v>
      </c>
      <c r="R854" s="60" t="s">
        <v>6608</v>
      </c>
      <c r="S854" s="60" t="s">
        <v>4843</v>
      </c>
      <c r="T854" t="s">
        <v>2100</v>
      </c>
      <c r="U854">
        <v>30</v>
      </c>
      <c r="V854" s="49">
        <v>565.99</v>
      </c>
      <c r="W854" t="s">
        <v>2465</v>
      </c>
      <c r="X854">
        <v>8</v>
      </c>
      <c r="Y854">
        <v>256</v>
      </c>
      <c r="Z854">
        <v>12.4</v>
      </c>
      <c r="AA854" t="s">
        <v>3431</v>
      </c>
      <c r="AB854" s="30" t="s">
        <v>6609</v>
      </c>
      <c r="AC854" s="30" t="s">
        <v>6610</v>
      </c>
      <c r="AD854" s="30" t="s">
        <v>3904</v>
      </c>
      <c r="AE854" s="30" t="s">
        <v>2085</v>
      </c>
      <c r="AF854" s="52" t="s">
        <v>2024</v>
      </c>
      <c r="AG854" s="30" t="s">
        <v>3435</v>
      </c>
      <c r="AH854" s="31">
        <v>565.99</v>
      </c>
      <c r="AI854" s="30" t="s">
        <v>2087</v>
      </c>
      <c r="AJ854" s="30" t="s">
        <v>2076</v>
      </c>
      <c r="AK854" s="30" t="s">
        <v>2076</v>
      </c>
      <c r="AL854" s="30" t="s">
        <v>2076</v>
      </c>
      <c r="AM854" s="30" t="s">
        <v>2076</v>
      </c>
      <c r="AN854" s="30" t="s">
        <v>2092</v>
      </c>
      <c r="AO854" s="30">
        <v>60</v>
      </c>
      <c r="AP854" s="30" t="s">
        <v>4846</v>
      </c>
      <c r="AQ854" s="30" t="s">
        <v>4847</v>
      </c>
      <c r="AR854" s="30" t="s">
        <v>4805</v>
      </c>
      <c r="AS854" s="30" t="s">
        <v>2076</v>
      </c>
      <c r="AT854" s="30" t="s">
        <v>2076</v>
      </c>
      <c r="AU854" s="30">
        <f>COUNTIF(Offers!$B$14:$B$2024,A854)</f>
        <v>1</v>
      </c>
      <c r="AV854" s="31">
        <f>_xlfn.MINIFS(Offers!$Q$14:$Q$2024,Offers!$B$14:$B$2024,A854)</f>
        <v>502.99</v>
      </c>
      <c r="AW854" s="30">
        <f>COUNTIFS(Offers!$B$14:$B$2024,A854,Offers!$L$14:$L$2024,"&lt;&gt;New")</f>
        <v>0</v>
      </c>
    </row>
    <row r="855" spans="1:49" ht="15.75" customHeight="1" x14ac:dyDescent="0.35">
      <c r="A855" s="60" t="s">
        <v>6611</v>
      </c>
      <c r="B855" s="60" t="s">
        <v>1142</v>
      </c>
      <c r="C855" s="60" t="s">
        <v>8</v>
      </c>
      <c r="D855" s="60" t="s">
        <v>4790</v>
      </c>
      <c r="E855" s="61" t="s">
        <v>1147</v>
      </c>
      <c r="F855" s="62">
        <v>525.99</v>
      </c>
      <c r="G855" s="60" t="s">
        <v>6612</v>
      </c>
      <c r="H855" s="60" t="s">
        <v>53</v>
      </c>
      <c r="I855" s="60" t="s">
        <v>4825</v>
      </c>
      <c r="J855" s="60" t="s">
        <v>4826</v>
      </c>
      <c r="K855" s="60" t="s">
        <v>4827</v>
      </c>
      <c r="L855" s="60" t="s">
        <v>4828</v>
      </c>
      <c r="M855" s="60" t="s">
        <v>4829</v>
      </c>
      <c r="N855" s="60" t="s">
        <v>4797</v>
      </c>
      <c r="O855" s="60" t="s">
        <v>4830</v>
      </c>
      <c r="P855" s="60">
        <v>167</v>
      </c>
      <c r="Q855" s="63">
        <v>380</v>
      </c>
      <c r="R855" s="60" t="s">
        <v>6613</v>
      </c>
      <c r="S855" s="60" t="s">
        <v>4832</v>
      </c>
      <c r="T855" t="s">
        <v>2080</v>
      </c>
      <c r="U855">
        <v>30</v>
      </c>
      <c r="V855" s="49">
        <v>543.99</v>
      </c>
      <c r="W855" t="s">
        <v>2265</v>
      </c>
      <c r="X855">
        <v>4</v>
      </c>
      <c r="Y855">
        <v>64</v>
      </c>
      <c r="Z855">
        <v>10.3</v>
      </c>
      <c r="AA855" t="s">
        <v>3431</v>
      </c>
      <c r="AB855" s="30" t="s">
        <v>6614</v>
      </c>
      <c r="AC855" s="30" t="s">
        <v>6615</v>
      </c>
      <c r="AD855" s="30" t="s">
        <v>4398</v>
      </c>
      <c r="AE855" s="30" t="s">
        <v>2085</v>
      </c>
      <c r="AF855" s="51" t="s">
        <v>2025</v>
      </c>
      <c r="AG855" s="30" t="s">
        <v>2086</v>
      </c>
      <c r="AH855" s="31">
        <v>556.99</v>
      </c>
      <c r="AI855" s="30" t="s">
        <v>2087</v>
      </c>
      <c r="AJ855" s="30" t="s">
        <v>2076</v>
      </c>
      <c r="AK855" s="30" t="s">
        <v>2076</v>
      </c>
      <c r="AL855" s="30" t="s">
        <v>2076</v>
      </c>
      <c r="AM855" s="30" t="s">
        <v>2076</v>
      </c>
      <c r="AN855" s="30" t="s">
        <v>2092</v>
      </c>
      <c r="AO855" s="30" t="s">
        <v>2076</v>
      </c>
      <c r="AP855" s="30" t="s">
        <v>2088</v>
      </c>
      <c r="AQ855" s="30" t="s">
        <v>4835</v>
      </c>
      <c r="AR855" s="30" t="s">
        <v>4805</v>
      </c>
      <c r="AS855" s="30" t="s">
        <v>2076</v>
      </c>
      <c r="AT855" s="30" t="s">
        <v>2076</v>
      </c>
      <c r="AU855" s="30">
        <f>COUNTIF(Offers!$B$14:$B$2024,A855)</f>
        <v>1</v>
      </c>
      <c r="AV855" s="31">
        <f>_xlfn.MINIFS(Offers!$Q$14:$Q$2024,Offers!$B$14:$B$2024,A855)</f>
        <v>525.99</v>
      </c>
      <c r="AW855" s="30">
        <f>COUNTIFS(Offers!$B$14:$B$2024,A855,Offers!$L$14:$L$2024,"&lt;&gt;New")</f>
        <v>0</v>
      </c>
    </row>
    <row r="856" spans="1:49" ht="15.75" customHeight="1" x14ac:dyDescent="0.35">
      <c r="A856" s="60" t="s">
        <v>6616</v>
      </c>
      <c r="B856" s="60" t="s">
        <v>1142</v>
      </c>
      <c r="C856" s="60" t="s">
        <v>8</v>
      </c>
      <c r="D856" s="60" t="s">
        <v>4790</v>
      </c>
      <c r="E856" s="61" t="s">
        <v>1148</v>
      </c>
      <c r="F856" s="62">
        <v>717.99</v>
      </c>
      <c r="G856" s="60" t="s">
        <v>6617</v>
      </c>
      <c r="H856" s="60" t="s">
        <v>1345</v>
      </c>
      <c r="I856" s="60" t="s">
        <v>4865</v>
      </c>
      <c r="J856" s="60" t="s">
        <v>4851</v>
      </c>
      <c r="K856" s="60" t="s">
        <v>4852</v>
      </c>
      <c r="L856" s="60" t="s">
        <v>3490</v>
      </c>
      <c r="M856" s="60" t="s">
        <v>4866</v>
      </c>
      <c r="N856" s="60" t="s">
        <v>4867</v>
      </c>
      <c r="O856" s="60" t="s">
        <v>4798</v>
      </c>
      <c r="P856" s="60">
        <v>12</v>
      </c>
      <c r="Q856" s="63">
        <v>503</v>
      </c>
      <c r="R856" s="60" t="s">
        <v>6618</v>
      </c>
      <c r="S856" s="60" t="s">
        <v>4869</v>
      </c>
      <c r="T856" t="s">
        <v>2100</v>
      </c>
      <c r="U856">
        <v>30</v>
      </c>
      <c r="V856" s="49">
        <v>800.99</v>
      </c>
      <c r="W856" t="s">
        <v>2168</v>
      </c>
      <c r="X856">
        <v>8</v>
      </c>
      <c r="Y856">
        <v>256</v>
      </c>
      <c r="Z856">
        <v>11</v>
      </c>
      <c r="AA856" t="s">
        <v>3431</v>
      </c>
      <c r="AB856" s="30" t="s">
        <v>6609</v>
      </c>
      <c r="AC856" s="30" t="s">
        <v>6619</v>
      </c>
      <c r="AD856" s="30" t="s">
        <v>6187</v>
      </c>
      <c r="AE856" s="30" t="s">
        <v>2085</v>
      </c>
      <c r="AF856" s="51" t="s">
        <v>2025</v>
      </c>
      <c r="AG856" s="30" t="s">
        <v>3435</v>
      </c>
      <c r="AH856" s="31">
        <v>848.99</v>
      </c>
      <c r="AI856" s="30" t="s">
        <v>2087</v>
      </c>
      <c r="AJ856" s="30" t="s">
        <v>2076</v>
      </c>
      <c r="AK856" s="30" t="s">
        <v>2076</v>
      </c>
      <c r="AL856" s="30" t="s">
        <v>2076</v>
      </c>
      <c r="AM856" s="30" t="s">
        <v>2076</v>
      </c>
      <c r="AN856" s="30" t="s">
        <v>2092</v>
      </c>
      <c r="AO856" s="30">
        <v>120</v>
      </c>
      <c r="AP856" s="30" t="s">
        <v>4873</v>
      </c>
      <c r="AQ856" s="30" t="s">
        <v>4874</v>
      </c>
      <c r="AR856" s="30" t="s">
        <v>4805</v>
      </c>
      <c r="AS856" s="30" t="s">
        <v>2076</v>
      </c>
      <c r="AT856" s="30" t="s">
        <v>2076</v>
      </c>
      <c r="AU856" s="30">
        <f>COUNTIF(Offers!$B$14:$B$2024,A856)</f>
        <v>1</v>
      </c>
      <c r="AV856" s="31">
        <f>_xlfn.MINIFS(Offers!$Q$14:$Q$2024,Offers!$B$14:$B$2024,A856)</f>
        <v>717.99</v>
      </c>
      <c r="AW856" s="30">
        <f>COUNTIFS(Offers!$B$14:$B$2024,A856,Offers!$L$14:$L$2024,"&lt;&gt;New")</f>
        <v>0</v>
      </c>
    </row>
    <row r="857" spans="1:49" ht="15.75" customHeight="1" x14ac:dyDescent="0.35">
      <c r="A857" s="60" t="s">
        <v>6620</v>
      </c>
      <c r="B857" s="60" t="s">
        <v>1142</v>
      </c>
      <c r="C857" s="60" t="s">
        <v>8</v>
      </c>
      <c r="D857" s="60" t="s">
        <v>4790</v>
      </c>
      <c r="E857" s="61" t="s">
        <v>1149</v>
      </c>
      <c r="F857" s="62">
        <v>740.99</v>
      </c>
      <c r="G857" s="60" t="s">
        <v>6621</v>
      </c>
      <c r="H857" s="60" t="s">
        <v>53</v>
      </c>
      <c r="I857" s="60" t="s">
        <v>5017</v>
      </c>
      <c r="J857" s="60" t="s">
        <v>4851</v>
      </c>
      <c r="K857" s="60" t="s">
        <v>4852</v>
      </c>
      <c r="L857" s="60" t="s">
        <v>4810</v>
      </c>
      <c r="M857" s="60" t="s">
        <v>5018</v>
      </c>
      <c r="N857" s="60" t="s">
        <v>5019</v>
      </c>
      <c r="O857" s="60" t="s">
        <v>4798</v>
      </c>
      <c r="P857" s="60">
        <v>14</v>
      </c>
      <c r="Q857" s="63">
        <v>534</v>
      </c>
      <c r="R857" s="60" t="s">
        <v>6622</v>
      </c>
      <c r="S857" s="60" t="s">
        <v>4975</v>
      </c>
      <c r="T857" t="s">
        <v>2080</v>
      </c>
      <c r="U857">
        <v>30</v>
      </c>
      <c r="V857" s="49">
        <v>764.99</v>
      </c>
      <c r="W857" t="s">
        <v>2387</v>
      </c>
      <c r="X857">
        <v>8</v>
      </c>
      <c r="Y857">
        <v>256</v>
      </c>
      <c r="Z857">
        <v>11</v>
      </c>
      <c r="AA857" t="s">
        <v>3431</v>
      </c>
      <c r="AB857" s="30" t="s">
        <v>6604</v>
      </c>
      <c r="AC857" s="30" t="s">
        <v>6623</v>
      </c>
      <c r="AD857" s="30" t="s">
        <v>3841</v>
      </c>
      <c r="AE857" s="30" t="s">
        <v>2105</v>
      </c>
      <c r="AF857" s="52" t="s">
        <v>2024</v>
      </c>
      <c r="AG857" s="30" t="s">
        <v>3435</v>
      </c>
      <c r="AH857" s="31">
        <v>765.99</v>
      </c>
      <c r="AI857" s="30" t="s">
        <v>2087</v>
      </c>
      <c r="AJ857" s="30" t="s">
        <v>2076</v>
      </c>
      <c r="AK857" s="30" t="s">
        <v>2076</v>
      </c>
      <c r="AL857" s="30" t="s">
        <v>2076</v>
      </c>
      <c r="AM857" s="30" t="s">
        <v>2076</v>
      </c>
      <c r="AN857" s="30" t="s">
        <v>2092</v>
      </c>
      <c r="AO857" s="30">
        <v>90</v>
      </c>
      <c r="AP857" s="30" t="s">
        <v>4846</v>
      </c>
      <c r="AQ857" s="30" t="s">
        <v>4847</v>
      </c>
      <c r="AR857" s="30" t="s">
        <v>4822</v>
      </c>
      <c r="AS857" s="30" t="s">
        <v>2076</v>
      </c>
      <c r="AT857" s="30" t="s">
        <v>2076</v>
      </c>
      <c r="AU857" s="30">
        <f>COUNTIF(Offers!$B$14:$B$2024,A857)</f>
        <v>1</v>
      </c>
      <c r="AV857" s="31">
        <f>_xlfn.MINIFS(Offers!$Q$14:$Q$2024,Offers!$B$14:$B$2024,A857)</f>
        <v>740.99</v>
      </c>
      <c r="AW857" s="30">
        <f>COUNTIFS(Offers!$B$14:$B$2024,A857,Offers!$L$14:$L$2024,"&lt;&gt;New")</f>
        <v>0</v>
      </c>
    </row>
    <row r="858" spans="1:49" ht="15.75" customHeight="1" x14ac:dyDescent="0.35">
      <c r="A858" s="60" t="s">
        <v>6624</v>
      </c>
      <c r="B858" s="60" t="s">
        <v>1142</v>
      </c>
      <c r="C858" s="60" t="s">
        <v>8</v>
      </c>
      <c r="D858" s="60" t="s">
        <v>4807</v>
      </c>
      <c r="E858" s="61" t="s">
        <v>1150</v>
      </c>
      <c r="F858" s="62">
        <v>894.99</v>
      </c>
      <c r="G858" s="60" t="s">
        <v>6625</v>
      </c>
      <c r="H858" s="60" t="s">
        <v>1345</v>
      </c>
      <c r="I858" s="60" t="s">
        <v>4850</v>
      </c>
      <c r="J858" s="60" t="s">
        <v>4878</v>
      </c>
      <c r="K858" s="60" t="s">
        <v>4879</v>
      </c>
      <c r="L858" s="60" t="s">
        <v>4853</v>
      </c>
      <c r="M858" s="60" t="s">
        <v>4854</v>
      </c>
      <c r="N858" s="60" t="s">
        <v>4880</v>
      </c>
      <c r="O858" s="60" t="s">
        <v>4798</v>
      </c>
      <c r="P858" s="60">
        <v>23</v>
      </c>
      <c r="Q858" s="63">
        <v>158</v>
      </c>
      <c r="R858" s="60" t="s">
        <v>6626</v>
      </c>
      <c r="S858" s="60" t="s">
        <v>4857</v>
      </c>
      <c r="T858" t="s">
        <v>2080</v>
      </c>
      <c r="U858">
        <v>30</v>
      </c>
      <c r="V858" s="49">
        <v>939.99</v>
      </c>
      <c r="W858" t="s">
        <v>2918</v>
      </c>
      <c r="X858">
        <v>12</v>
      </c>
      <c r="Y858">
        <v>512</v>
      </c>
      <c r="Z858">
        <v>6.1</v>
      </c>
      <c r="AA858" t="s">
        <v>3431</v>
      </c>
      <c r="AB858" s="30" t="s">
        <v>6627</v>
      </c>
      <c r="AC858" s="30" t="s">
        <v>6628</v>
      </c>
      <c r="AD858" s="30" t="s">
        <v>5107</v>
      </c>
      <c r="AE858" s="30" t="s">
        <v>2085</v>
      </c>
      <c r="AF858" s="53" t="s">
        <v>2026</v>
      </c>
      <c r="AG858" s="30" t="s">
        <v>3435</v>
      </c>
      <c r="AH858" s="31">
        <v>944.99</v>
      </c>
      <c r="AI858" s="30" t="s">
        <v>2087</v>
      </c>
      <c r="AJ858" s="30" t="s">
        <v>2076</v>
      </c>
      <c r="AK858" s="30" t="s">
        <v>2076</v>
      </c>
      <c r="AL858" s="30" t="s">
        <v>2076</v>
      </c>
      <c r="AM858" s="30" t="s">
        <v>2076</v>
      </c>
      <c r="AN858" s="30" t="s">
        <v>4860</v>
      </c>
      <c r="AO858" s="30">
        <v>120</v>
      </c>
      <c r="AP858" s="30" t="s">
        <v>4885</v>
      </c>
      <c r="AQ858" s="30" t="s">
        <v>4899</v>
      </c>
      <c r="AR858" s="30" t="s">
        <v>4822</v>
      </c>
      <c r="AS858" s="30" t="s">
        <v>2076</v>
      </c>
      <c r="AT858" s="30" t="s">
        <v>2076</v>
      </c>
      <c r="AU858" s="30">
        <f>COUNTIF(Offers!$B$14:$B$2024,A858)</f>
        <v>1</v>
      </c>
      <c r="AV858" s="31">
        <f>_xlfn.MINIFS(Offers!$Q$14:$Q$2024,Offers!$B$14:$B$2024,A858)</f>
        <v>894.99</v>
      </c>
      <c r="AW858" s="30">
        <f>COUNTIFS(Offers!$B$14:$B$2024,A858,Offers!$L$14:$L$2024,"&lt;&gt;New")</f>
        <v>0</v>
      </c>
    </row>
    <row r="859" spans="1:49" ht="15.75" customHeight="1" x14ac:dyDescent="0.35">
      <c r="A859" s="60" t="s">
        <v>6629</v>
      </c>
      <c r="B859" s="60" t="s">
        <v>1142</v>
      </c>
      <c r="C859" s="60" t="s">
        <v>8</v>
      </c>
      <c r="D859" s="60" t="s">
        <v>4807</v>
      </c>
      <c r="E859" s="61" t="s">
        <v>1151</v>
      </c>
      <c r="F859" s="62">
        <v>1022.99</v>
      </c>
      <c r="G859" s="60" t="s">
        <v>6630</v>
      </c>
      <c r="H859" s="60" t="s">
        <v>53</v>
      </c>
      <c r="I859" s="60" t="s">
        <v>4877</v>
      </c>
      <c r="J859" s="60" t="s">
        <v>4890</v>
      </c>
      <c r="K859" s="60" t="s">
        <v>4891</v>
      </c>
      <c r="L859" s="60" t="s">
        <v>4853</v>
      </c>
      <c r="M859" s="60" t="s">
        <v>4811</v>
      </c>
      <c r="N859" s="60" t="s">
        <v>4880</v>
      </c>
      <c r="O859" s="60" t="s">
        <v>4798</v>
      </c>
      <c r="P859" s="60">
        <v>30</v>
      </c>
      <c r="Q859" s="63">
        <v>186</v>
      </c>
      <c r="R859" s="60" t="s">
        <v>6631</v>
      </c>
      <c r="S859" s="60" t="s">
        <v>4882</v>
      </c>
      <c r="T859" t="s">
        <v>2080</v>
      </c>
      <c r="U859">
        <v>30</v>
      </c>
      <c r="V859" s="49">
        <v>1077.99</v>
      </c>
      <c r="W859" t="s">
        <v>2477</v>
      </c>
      <c r="X859">
        <v>16</v>
      </c>
      <c r="Y859">
        <v>1024</v>
      </c>
      <c r="Z859">
        <v>6.6</v>
      </c>
      <c r="AA859" t="s">
        <v>3431</v>
      </c>
      <c r="AB859" s="30" t="s">
        <v>6632</v>
      </c>
      <c r="AC859" s="30" t="s">
        <v>6633</v>
      </c>
      <c r="AD859" s="30" t="s">
        <v>3562</v>
      </c>
      <c r="AE859" s="30" t="s">
        <v>2105</v>
      </c>
      <c r="AF859" s="54" t="s">
        <v>2027</v>
      </c>
      <c r="AG859" s="30" t="s">
        <v>3435</v>
      </c>
      <c r="AH859" s="31">
        <v>1140.99</v>
      </c>
      <c r="AI859" s="30" t="s">
        <v>2087</v>
      </c>
      <c r="AJ859" s="30" t="s">
        <v>2076</v>
      </c>
      <c r="AK859" s="30" t="s">
        <v>2076</v>
      </c>
      <c r="AL859" s="30" t="s">
        <v>2076</v>
      </c>
      <c r="AM859" s="30" t="s">
        <v>2076</v>
      </c>
      <c r="AN859" s="30" t="s">
        <v>4860</v>
      </c>
      <c r="AO859" s="30">
        <v>120</v>
      </c>
      <c r="AP859" s="30" t="s">
        <v>4911</v>
      </c>
      <c r="AQ859" s="30" t="s">
        <v>4912</v>
      </c>
      <c r="AR859" s="30" t="s">
        <v>4913</v>
      </c>
      <c r="AS859" s="30" t="s">
        <v>2076</v>
      </c>
      <c r="AT859" s="30" t="s">
        <v>2076</v>
      </c>
      <c r="AU859" s="30">
        <f>COUNTIF(Offers!$B$14:$B$2024,A859)</f>
        <v>1</v>
      </c>
      <c r="AV859" s="31">
        <f>_xlfn.MINIFS(Offers!$Q$14:$Q$2024,Offers!$B$14:$B$2024,A859)</f>
        <v>1022.99</v>
      </c>
      <c r="AW859" s="30">
        <f>COUNTIFS(Offers!$B$14:$B$2024,A859,Offers!$L$14:$L$2024,"&lt;&gt;New")</f>
        <v>0</v>
      </c>
    </row>
    <row r="860" spans="1:49" ht="15.75" customHeight="1" x14ac:dyDescent="0.35">
      <c r="A860" s="60" t="s">
        <v>6634</v>
      </c>
      <c r="B860" s="60" t="s">
        <v>1142</v>
      </c>
      <c r="C860" s="60" t="s">
        <v>8</v>
      </c>
      <c r="D860" s="60" t="s">
        <v>4790</v>
      </c>
      <c r="E860" s="61" t="s">
        <v>1152</v>
      </c>
      <c r="F860" s="62">
        <v>1302.99</v>
      </c>
      <c r="G860" s="60" t="s">
        <v>6635</v>
      </c>
      <c r="H860" s="60" t="s">
        <v>53</v>
      </c>
      <c r="I860" s="60" t="s">
        <v>5017</v>
      </c>
      <c r="J860" s="60" t="s">
        <v>4902</v>
      </c>
      <c r="K860" s="60" t="s">
        <v>4903</v>
      </c>
      <c r="L860" s="60" t="s">
        <v>3490</v>
      </c>
      <c r="M860" s="60" t="s">
        <v>5153</v>
      </c>
      <c r="N860" s="60" t="s">
        <v>4918</v>
      </c>
      <c r="O860" s="60" t="s">
        <v>4798</v>
      </c>
      <c r="P860" s="60">
        <v>13</v>
      </c>
      <c r="Q860" s="63">
        <v>581</v>
      </c>
      <c r="R860" s="60" t="s">
        <v>6636</v>
      </c>
      <c r="S860" s="60" t="s">
        <v>4920</v>
      </c>
      <c r="T860" t="s">
        <v>2080</v>
      </c>
      <c r="U860">
        <v>30</v>
      </c>
      <c r="V860" s="49">
        <v>1406.99</v>
      </c>
      <c r="W860" t="s">
        <v>2081</v>
      </c>
      <c r="X860">
        <v>16</v>
      </c>
      <c r="Y860">
        <v>1024</v>
      </c>
      <c r="Z860">
        <v>13</v>
      </c>
      <c r="AA860" t="s">
        <v>3431</v>
      </c>
      <c r="AB860" s="30" t="s">
        <v>6632</v>
      </c>
      <c r="AC860" s="30" t="s">
        <v>6637</v>
      </c>
      <c r="AD860" s="30" t="s">
        <v>3562</v>
      </c>
      <c r="AE860" s="30" t="s">
        <v>2105</v>
      </c>
      <c r="AF860" s="54" t="s">
        <v>2027</v>
      </c>
      <c r="AG860" s="30" t="s">
        <v>3435</v>
      </c>
      <c r="AH860" s="31">
        <v>1427.99</v>
      </c>
      <c r="AI860" s="30" t="s">
        <v>2087</v>
      </c>
      <c r="AJ860" s="30" t="s">
        <v>2076</v>
      </c>
      <c r="AK860" s="30" t="s">
        <v>2076</v>
      </c>
      <c r="AL860" s="30" t="s">
        <v>2076</v>
      </c>
      <c r="AM860" s="30" t="s">
        <v>2076</v>
      </c>
      <c r="AN860" s="30" t="s">
        <v>2092</v>
      </c>
      <c r="AO860" s="30">
        <v>120</v>
      </c>
      <c r="AP860" s="30" t="s">
        <v>4922</v>
      </c>
      <c r="AQ860" s="30" t="s">
        <v>4862</v>
      </c>
      <c r="AR860" s="30" t="s">
        <v>4805</v>
      </c>
      <c r="AS860" s="30" t="s">
        <v>2076</v>
      </c>
      <c r="AT860" s="30" t="s">
        <v>2076</v>
      </c>
      <c r="AU860" s="30">
        <f>COUNTIF(Offers!$B$14:$B$2024,A860)</f>
        <v>1</v>
      </c>
      <c r="AV860" s="31">
        <f>_xlfn.MINIFS(Offers!$Q$14:$Q$2024,Offers!$B$14:$B$2024,A860)</f>
        <v>1302.99</v>
      </c>
      <c r="AW860" s="30">
        <f>COUNTIFS(Offers!$B$14:$B$2024,A860,Offers!$L$14:$L$2024,"&lt;&gt;New")</f>
        <v>0</v>
      </c>
    </row>
    <row r="861" spans="1:49" ht="15.75" customHeight="1" x14ac:dyDescent="0.35">
      <c r="A861" s="60" t="s">
        <v>6638</v>
      </c>
      <c r="B861" s="60" t="s">
        <v>1142</v>
      </c>
      <c r="C861" s="60" t="s">
        <v>8</v>
      </c>
      <c r="D861" s="60" t="s">
        <v>4807</v>
      </c>
      <c r="E861" s="61" t="s">
        <v>1153</v>
      </c>
      <c r="F861" s="62">
        <v>1328.99</v>
      </c>
      <c r="G861" s="60" t="s">
        <v>6639</v>
      </c>
      <c r="H861" s="60" t="s">
        <v>53</v>
      </c>
      <c r="I861" s="60" t="s">
        <v>4877</v>
      </c>
      <c r="J861" s="60" t="s">
        <v>4902</v>
      </c>
      <c r="K861" s="60" t="s">
        <v>4903</v>
      </c>
      <c r="L861" s="60" t="s">
        <v>4904</v>
      </c>
      <c r="M861" s="60" t="s">
        <v>4905</v>
      </c>
      <c r="N861" s="60" t="s">
        <v>4880</v>
      </c>
      <c r="O861" s="60" t="s">
        <v>4798</v>
      </c>
      <c r="P861" s="60">
        <v>36</v>
      </c>
      <c r="Q861" s="63">
        <v>232</v>
      </c>
      <c r="R861" s="60" t="s">
        <v>6640</v>
      </c>
      <c r="S861" s="60" t="s">
        <v>4907</v>
      </c>
      <c r="T861" t="s">
        <v>2116</v>
      </c>
      <c r="U861">
        <v>30</v>
      </c>
      <c r="V861" s="49">
        <v>1507.99</v>
      </c>
      <c r="W861" t="s">
        <v>2187</v>
      </c>
      <c r="X861">
        <v>12</v>
      </c>
      <c r="Y861">
        <v>512</v>
      </c>
      <c r="Z861">
        <v>6.9</v>
      </c>
      <c r="AA861" t="s">
        <v>3431</v>
      </c>
      <c r="AB861" s="30" t="s">
        <v>6641</v>
      </c>
      <c r="AC861" s="30" t="s">
        <v>6642</v>
      </c>
      <c r="AD861" s="30" t="s">
        <v>5107</v>
      </c>
      <c r="AE861" s="30" t="s">
        <v>2085</v>
      </c>
      <c r="AF861" s="54" t="s">
        <v>2027</v>
      </c>
      <c r="AG861" s="30" t="s">
        <v>3435</v>
      </c>
      <c r="AH861" s="31">
        <v>1507.99</v>
      </c>
      <c r="AI861" s="30" t="s">
        <v>2087</v>
      </c>
      <c r="AJ861" s="30" t="s">
        <v>2076</v>
      </c>
      <c r="AK861" s="30" t="s">
        <v>2076</v>
      </c>
      <c r="AL861" s="30" t="s">
        <v>2076</v>
      </c>
      <c r="AM861" s="30" t="s">
        <v>2076</v>
      </c>
      <c r="AN861" s="30" t="s">
        <v>4860</v>
      </c>
      <c r="AO861" s="30">
        <v>120</v>
      </c>
      <c r="AP861" s="30" t="s">
        <v>4911</v>
      </c>
      <c r="AQ861" s="30" t="s">
        <v>4912</v>
      </c>
      <c r="AR861" s="30" t="s">
        <v>4913</v>
      </c>
      <c r="AS861" s="30" t="s">
        <v>2076</v>
      </c>
      <c r="AT861" s="30" t="s">
        <v>2076</v>
      </c>
      <c r="AU861" s="30">
        <f>COUNTIF(Offers!$B$14:$B$2024,A861)</f>
        <v>1</v>
      </c>
      <c r="AV861" s="31">
        <f>_xlfn.MINIFS(Offers!$Q$14:$Q$2024,Offers!$B$14:$B$2024,A861)</f>
        <v>1328.99</v>
      </c>
      <c r="AW861" s="30">
        <f>COUNTIFS(Offers!$B$14:$B$2024,A861,Offers!$L$14:$L$2024,"&lt;&gt;New")</f>
        <v>0</v>
      </c>
    </row>
    <row r="862" spans="1:49" ht="15.75" customHeight="1" x14ac:dyDescent="0.35">
      <c r="A862" s="60" t="s">
        <v>6643</v>
      </c>
      <c r="B862" s="60" t="s">
        <v>1142</v>
      </c>
      <c r="C862" s="60" t="s">
        <v>8</v>
      </c>
      <c r="D862" s="60" t="s">
        <v>4807</v>
      </c>
      <c r="E862" s="61" t="s">
        <v>1154</v>
      </c>
      <c r="F862" s="62">
        <v>2180.9899999999998</v>
      </c>
      <c r="G862" s="60" t="s">
        <v>6644</v>
      </c>
      <c r="H862" s="60" t="s">
        <v>1345</v>
      </c>
      <c r="I862" s="60" t="s">
        <v>4889</v>
      </c>
      <c r="J862" s="60" t="s">
        <v>4902</v>
      </c>
      <c r="K862" s="60" t="s">
        <v>4903</v>
      </c>
      <c r="L862" s="60" t="s">
        <v>4987</v>
      </c>
      <c r="M862" s="60" t="s">
        <v>4988</v>
      </c>
      <c r="N862" s="60" t="s">
        <v>4880</v>
      </c>
      <c r="O862" s="60" t="s">
        <v>4798</v>
      </c>
      <c r="P862" s="60">
        <v>20</v>
      </c>
      <c r="Q862" s="63">
        <v>241</v>
      </c>
      <c r="R862" s="60" t="s">
        <v>6645</v>
      </c>
      <c r="S862" s="60" t="s">
        <v>4990</v>
      </c>
      <c r="T862" t="s">
        <v>2080</v>
      </c>
      <c r="U862">
        <v>30</v>
      </c>
      <c r="V862" s="49">
        <v>2282.9899999999998</v>
      </c>
      <c r="W862" t="s">
        <v>2208</v>
      </c>
      <c r="X862">
        <v>16</v>
      </c>
      <c r="Y862">
        <v>512</v>
      </c>
      <c r="Z862">
        <v>7.6</v>
      </c>
      <c r="AA862" t="s">
        <v>3431</v>
      </c>
      <c r="AB862" s="30" t="s">
        <v>6614</v>
      </c>
      <c r="AC862" s="30" t="s">
        <v>6646</v>
      </c>
      <c r="AD862" s="30" t="s">
        <v>3548</v>
      </c>
      <c r="AE862" s="30" t="s">
        <v>2085</v>
      </c>
      <c r="AF862" s="54" t="s">
        <v>2027</v>
      </c>
      <c r="AG862" s="30" t="s">
        <v>3435</v>
      </c>
      <c r="AH862" s="31">
        <v>2370.9899999999998</v>
      </c>
      <c r="AI862" s="30" t="s">
        <v>2087</v>
      </c>
      <c r="AJ862" s="30" t="s">
        <v>2076</v>
      </c>
      <c r="AK862" s="30" t="s">
        <v>2076</v>
      </c>
      <c r="AL862" s="30" t="s">
        <v>2076</v>
      </c>
      <c r="AM862" s="30" t="s">
        <v>2076</v>
      </c>
      <c r="AN862" s="30" t="s">
        <v>4898</v>
      </c>
      <c r="AO862" s="30">
        <v>120</v>
      </c>
      <c r="AP862" s="30" t="s">
        <v>4911</v>
      </c>
      <c r="AQ862" s="30" t="s">
        <v>4992</v>
      </c>
      <c r="AR862" s="30" t="s">
        <v>4913</v>
      </c>
      <c r="AS862" s="30" t="s">
        <v>2076</v>
      </c>
      <c r="AT862" s="30" t="s">
        <v>2076</v>
      </c>
      <c r="AU862" s="30">
        <f>COUNTIF(Offers!$B$14:$B$2024,A862)</f>
        <v>1</v>
      </c>
      <c r="AV862" s="31">
        <f>_xlfn.MINIFS(Offers!$Q$14:$Q$2024,Offers!$B$14:$B$2024,A862)</f>
        <v>2180.9899999999998</v>
      </c>
      <c r="AW862" s="30">
        <f>COUNTIFS(Offers!$B$14:$B$2024,A862,Offers!$L$14:$L$2024,"&lt;&gt;New")</f>
        <v>0</v>
      </c>
    </row>
    <row r="863" spans="1:49" ht="15.75" customHeight="1" x14ac:dyDescent="0.35">
      <c r="A863" s="60" t="s">
        <v>6647</v>
      </c>
      <c r="B863" s="60" t="s">
        <v>1155</v>
      </c>
      <c r="C863" s="60" t="s">
        <v>8</v>
      </c>
      <c r="D863" s="60" t="s">
        <v>4790</v>
      </c>
      <c r="E863" s="61" t="s">
        <v>1158</v>
      </c>
      <c r="F863" s="62">
        <v>195.99</v>
      </c>
      <c r="G863" s="60" t="s">
        <v>6648</v>
      </c>
      <c r="H863" s="60" t="s">
        <v>1345</v>
      </c>
      <c r="I863" s="60" t="s">
        <v>5058</v>
      </c>
      <c r="J863" s="60" t="s">
        <v>4926</v>
      </c>
      <c r="K863" s="60" t="s">
        <v>3424</v>
      </c>
      <c r="L863" s="60" t="s">
        <v>4795</v>
      </c>
      <c r="M863" s="60" t="s">
        <v>4927</v>
      </c>
      <c r="N863" s="60" t="s">
        <v>4797</v>
      </c>
      <c r="O863" s="60" t="s">
        <v>4928</v>
      </c>
      <c r="P863" s="60">
        <v>11</v>
      </c>
      <c r="Q863" s="63">
        <v>426</v>
      </c>
      <c r="R863" s="60" t="s">
        <v>6649</v>
      </c>
      <c r="S863" s="60" t="s">
        <v>4930</v>
      </c>
      <c r="T863" t="s">
        <v>2100</v>
      </c>
      <c r="U863">
        <v>30</v>
      </c>
      <c r="V863" s="49">
        <v>220.99</v>
      </c>
      <c r="W863" t="s">
        <v>2280</v>
      </c>
      <c r="X863">
        <v>4</v>
      </c>
      <c r="Y863">
        <v>64</v>
      </c>
      <c r="Z863">
        <v>10.1</v>
      </c>
      <c r="AA863" t="s">
        <v>3431</v>
      </c>
      <c r="AB863" s="30" t="s">
        <v>6650</v>
      </c>
      <c r="AC863" s="30" t="s">
        <v>6651</v>
      </c>
      <c r="AD863" s="30" t="s">
        <v>5118</v>
      </c>
      <c r="AE863" s="30" t="s">
        <v>2085</v>
      </c>
      <c r="AF863" s="55" t="s">
        <v>2023</v>
      </c>
      <c r="AG863" s="30" t="s">
        <v>2086</v>
      </c>
      <c r="AH863" s="31">
        <v>220.99</v>
      </c>
      <c r="AI863" s="30" t="s">
        <v>2087</v>
      </c>
      <c r="AJ863" s="30" t="s">
        <v>2076</v>
      </c>
      <c r="AK863" s="30" t="s">
        <v>2076</v>
      </c>
      <c r="AL863" s="30" t="s">
        <v>2076</v>
      </c>
      <c r="AM863" s="30" t="s">
        <v>2076</v>
      </c>
      <c r="AN863" s="30" t="s">
        <v>2092</v>
      </c>
      <c r="AO863" s="30">
        <v>60</v>
      </c>
      <c r="AP863" s="30" t="s">
        <v>4934</v>
      </c>
      <c r="AQ863" s="30" t="s">
        <v>4935</v>
      </c>
      <c r="AR863" s="30" t="s">
        <v>4805</v>
      </c>
      <c r="AS863" s="30" t="s">
        <v>2076</v>
      </c>
      <c r="AT863" s="30" t="s">
        <v>2076</v>
      </c>
      <c r="AU863" s="30">
        <f>COUNTIF(Offers!$B$14:$B$2024,A863)</f>
        <v>3</v>
      </c>
      <c r="AV863" s="31">
        <f>_xlfn.MINIFS(Offers!$Q$14:$Q$2024,Offers!$B$14:$B$2024,A863)</f>
        <v>147.99</v>
      </c>
      <c r="AW863" s="30">
        <f>COUNTIFS(Offers!$B$14:$B$2024,A863,Offers!$L$14:$L$2024,"&lt;&gt;New")</f>
        <v>2</v>
      </c>
    </row>
    <row r="864" spans="1:49" ht="15.75" customHeight="1" x14ac:dyDescent="0.35">
      <c r="A864" s="60" t="s">
        <v>6652</v>
      </c>
      <c r="B864" s="60" t="s">
        <v>1155</v>
      </c>
      <c r="C864" s="60" t="s">
        <v>8</v>
      </c>
      <c r="D864" s="60" t="s">
        <v>4790</v>
      </c>
      <c r="E864" s="61" t="s">
        <v>1159</v>
      </c>
      <c r="F864" s="62">
        <v>363.99</v>
      </c>
      <c r="G864" s="60" t="s">
        <v>6653</v>
      </c>
      <c r="H864" s="60" t="s">
        <v>53</v>
      </c>
      <c r="I864" s="60" t="s">
        <v>4792</v>
      </c>
      <c r="J864" s="60" t="s">
        <v>5072</v>
      </c>
      <c r="K864" s="60" t="s">
        <v>5073</v>
      </c>
      <c r="L864" s="60" t="s">
        <v>4795</v>
      </c>
      <c r="M864" s="60" t="s">
        <v>4796</v>
      </c>
      <c r="N864" s="60" t="s">
        <v>4797</v>
      </c>
      <c r="O864" s="60" t="s">
        <v>4798</v>
      </c>
      <c r="P864" s="60">
        <v>9</v>
      </c>
      <c r="Q864" s="63">
        <v>339</v>
      </c>
      <c r="R864" s="60" t="s">
        <v>6654</v>
      </c>
      <c r="S864" s="60" t="s">
        <v>4800</v>
      </c>
      <c r="T864" t="s">
        <v>2116</v>
      </c>
      <c r="U864">
        <v>30</v>
      </c>
      <c r="V864" s="49">
        <v>386.99</v>
      </c>
      <c r="W864" t="s">
        <v>2241</v>
      </c>
      <c r="X864">
        <v>8</v>
      </c>
      <c r="Y864">
        <v>256</v>
      </c>
      <c r="Z864">
        <v>8.3000000000000007</v>
      </c>
      <c r="AA864" t="s">
        <v>3431</v>
      </c>
      <c r="AB864" s="30" t="s">
        <v>6655</v>
      </c>
      <c r="AC864" s="30" t="s">
        <v>6656</v>
      </c>
      <c r="AD864" s="30" t="s">
        <v>4405</v>
      </c>
      <c r="AE864" s="30" t="s">
        <v>2105</v>
      </c>
      <c r="AF864" s="52" t="s">
        <v>2024</v>
      </c>
      <c r="AG864" s="30" t="s">
        <v>3435</v>
      </c>
      <c r="AH864" s="31">
        <v>392.99</v>
      </c>
      <c r="AI864" s="30" t="s">
        <v>2087</v>
      </c>
      <c r="AJ864" s="30" t="s">
        <v>2076</v>
      </c>
      <c r="AK864" s="30" t="s">
        <v>2076</v>
      </c>
      <c r="AL864" s="30" t="s">
        <v>2076</v>
      </c>
      <c r="AM864" s="30" t="s">
        <v>2076</v>
      </c>
      <c r="AN864" s="30" t="s">
        <v>2092</v>
      </c>
      <c r="AO864" s="30">
        <v>60</v>
      </c>
      <c r="AP864" s="30" t="s">
        <v>4846</v>
      </c>
      <c r="AQ864" s="30" t="s">
        <v>4847</v>
      </c>
      <c r="AR864" s="30" t="s">
        <v>4805</v>
      </c>
      <c r="AS864" s="30" t="s">
        <v>2076</v>
      </c>
      <c r="AT864" s="30" t="s">
        <v>2076</v>
      </c>
      <c r="AU864" s="30">
        <f>COUNTIF(Offers!$B$14:$B$2024,A864)</f>
        <v>2</v>
      </c>
      <c r="AV864" s="31">
        <f>_xlfn.MINIFS(Offers!$Q$14:$Q$2024,Offers!$B$14:$B$2024,A864)</f>
        <v>282.99</v>
      </c>
      <c r="AW864" s="30">
        <f>COUNTIFS(Offers!$B$14:$B$2024,A864,Offers!$L$14:$L$2024,"&lt;&gt;New")</f>
        <v>1</v>
      </c>
    </row>
    <row r="865" spans="1:49" ht="15.75" customHeight="1" x14ac:dyDescent="0.35">
      <c r="A865" s="60" t="s">
        <v>6657</v>
      </c>
      <c r="B865" s="60" t="s">
        <v>1155</v>
      </c>
      <c r="C865" s="60" t="s">
        <v>8</v>
      </c>
      <c r="D865" s="60" t="s">
        <v>4807</v>
      </c>
      <c r="E865" s="61" t="s">
        <v>1160</v>
      </c>
      <c r="F865" s="62">
        <v>446.99</v>
      </c>
      <c r="G865" s="60" t="s">
        <v>6658</v>
      </c>
      <c r="H865" s="60" t="s">
        <v>1345</v>
      </c>
      <c r="I865" s="60" t="s">
        <v>4960</v>
      </c>
      <c r="J865" s="60" t="s">
        <v>5072</v>
      </c>
      <c r="K865" s="60" t="s">
        <v>5073</v>
      </c>
      <c r="L865" s="60" t="s">
        <v>4961</v>
      </c>
      <c r="M865" s="60" t="s">
        <v>4811</v>
      </c>
      <c r="N865" s="60" t="s">
        <v>4812</v>
      </c>
      <c r="O865" s="60" t="s">
        <v>4798</v>
      </c>
      <c r="P865" s="60">
        <v>45</v>
      </c>
      <c r="Q865" s="63">
        <v>306</v>
      </c>
      <c r="R865" s="60" t="s">
        <v>6659</v>
      </c>
      <c r="S865" s="60" t="s">
        <v>4963</v>
      </c>
      <c r="T865" t="s">
        <v>2080</v>
      </c>
      <c r="U865">
        <v>30</v>
      </c>
      <c r="V865" s="49">
        <v>464.99</v>
      </c>
      <c r="W865" t="s">
        <v>2361</v>
      </c>
      <c r="X865">
        <v>6</v>
      </c>
      <c r="Y865">
        <v>128</v>
      </c>
      <c r="Z865">
        <v>6.5</v>
      </c>
      <c r="AA865" t="s">
        <v>3431</v>
      </c>
      <c r="AB865" s="30" t="s">
        <v>6660</v>
      </c>
      <c r="AC865" s="30" t="s">
        <v>6661</v>
      </c>
      <c r="AD865" s="30" t="s">
        <v>5331</v>
      </c>
      <c r="AE865" s="30" t="s">
        <v>2085</v>
      </c>
      <c r="AF865" s="55" t="s">
        <v>2023</v>
      </c>
      <c r="AG865" s="30" t="s">
        <v>3435</v>
      </c>
      <c r="AH865" s="31">
        <v>464.99</v>
      </c>
      <c r="AI865" s="30" t="s">
        <v>2087</v>
      </c>
      <c r="AJ865" s="30" t="s">
        <v>2076</v>
      </c>
      <c r="AK865" s="30" t="s">
        <v>2076</v>
      </c>
      <c r="AL865" s="30" t="s">
        <v>2076</v>
      </c>
      <c r="AM865" s="30" t="s">
        <v>2076</v>
      </c>
      <c r="AN865" s="30" t="s">
        <v>4966</v>
      </c>
      <c r="AO865" s="30">
        <v>120</v>
      </c>
      <c r="AP865" s="30" t="s">
        <v>4820</v>
      </c>
      <c r="AQ865" s="30" t="s">
        <v>4821</v>
      </c>
      <c r="AR865" s="30" t="s">
        <v>4822</v>
      </c>
      <c r="AS865" s="30" t="s">
        <v>2076</v>
      </c>
      <c r="AT865" s="30" t="s">
        <v>2076</v>
      </c>
      <c r="AU865" s="30">
        <f>COUNTIF(Offers!$B$14:$B$2024,A865)</f>
        <v>3</v>
      </c>
      <c r="AV865" s="31">
        <f>_xlfn.MINIFS(Offers!$Q$14:$Q$2024,Offers!$B$14:$B$2024,A865)</f>
        <v>270.99</v>
      </c>
      <c r="AW865" s="30">
        <f>COUNTIFS(Offers!$B$14:$B$2024,A865,Offers!$L$14:$L$2024,"&lt;&gt;New")</f>
        <v>2</v>
      </c>
    </row>
    <row r="866" spans="1:49" ht="15.75" customHeight="1" x14ac:dyDescent="0.35">
      <c r="A866" s="60" t="s">
        <v>6662</v>
      </c>
      <c r="B866" s="60" t="s">
        <v>1155</v>
      </c>
      <c r="C866" s="60" t="s">
        <v>8</v>
      </c>
      <c r="D866" s="60" t="s">
        <v>4790</v>
      </c>
      <c r="E866" s="61" t="s">
        <v>1161</v>
      </c>
      <c r="F866" s="62">
        <v>607.99</v>
      </c>
      <c r="G866" s="60" t="s">
        <v>6663</v>
      </c>
      <c r="H866" s="60" t="s">
        <v>1345</v>
      </c>
      <c r="I866" s="60" t="s">
        <v>4825</v>
      </c>
      <c r="J866" s="60" t="s">
        <v>4826</v>
      </c>
      <c r="K866" s="60" t="s">
        <v>4827</v>
      </c>
      <c r="L866" s="60" t="s">
        <v>4828</v>
      </c>
      <c r="M866" s="60" t="s">
        <v>4829</v>
      </c>
      <c r="N866" s="60" t="s">
        <v>4797</v>
      </c>
      <c r="O866" s="60" t="s">
        <v>4830</v>
      </c>
      <c r="P866" s="60">
        <v>193</v>
      </c>
      <c r="Q866" s="63">
        <v>421</v>
      </c>
      <c r="R866" s="60" t="s">
        <v>6664</v>
      </c>
      <c r="S866" s="60" t="s">
        <v>4832</v>
      </c>
      <c r="T866" t="s">
        <v>2080</v>
      </c>
      <c r="U866">
        <v>30</v>
      </c>
      <c r="V866" s="49">
        <v>646.99</v>
      </c>
      <c r="W866" t="s">
        <v>2280</v>
      </c>
      <c r="X866">
        <v>4</v>
      </c>
      <c r="Y866">
        <v>64</v>
      </c>
      <c r="Z866">
        <v>10.3</v>
      </c>
      <c r="AA866" t="s">
        <v>3431</v>
      </c>
      <c r="AB866" s="30" t="s">
        <v>6665</v>
      </c>
      <c r="AC866" s="30" t="s">
        <v>6666</v>
      </c>
      <c r="AD866" s="30" t="s">
        <v>4834</v>
      </c>
      <c r="AE866" s="30" t="s">
        <v>2085</v>
      </c>
      <c r="AF866" s="51" t="s">
        <v>2025</v>
      </c>
      <c r="AG866" s="30" t="s">
        <v>2086</v>
      </c>
      <c r="AH866" s="31">
        <v>653.99</v>
      </c>
      <c r="AI866" s="30" t="s">
        <v>2087</v>
      </c>
      <c r="AJ866" s="30" t="s">
        <v>2076</v>
      </c>
      <c r="AK866" s="30" t="s">
        <v>2076</v>
      </c>
      <c r="AL866" s="30" t="s">
        <v>2076</v>
      </c>
      <c r="AM866" s="30" t="s">
        <v>2076</v>
      </c>
      <c r="AN866" s="30" t="s">
        <v>2092</v>
      </c>
      <c r="AO866" s="30" t="s">
        <v>2076</v>
      </c>
      <c r="AP866" s="30" t="s">
        <v>2088</v>
      </c>
      <c r="AQ866" s="30" t="s">
        <v>4835</v>
      </c>
      <c r="AR866" s="30" t="s">
        <v>4805</v>
      </c>
      <c r="AS866" s="30" t="s">
        <v>2076</v>
      </c>
      <c r="AT866" s="30" t="s">
        <v>2076</v>
      </c>
      <c r="AU866" s="30">
        <f>COUNTIF(Offers!$B$14:$B$2024,A866)</f>
        <v>3</v>
      </c>
      <c r="AV866" s="31">
        <f>_xlfn.MINIFS(Offers!$Q$14:$Q$2024,Offers!$B$14:$B$2024,A866)</f>
        <v>514.99</v>
      </c>
      <c r="AW866" s="30">
        <f>COUNTIFS(Offers!$B$14:$B$2024,A866,Offers!$L$14:$L$2024,"&lt;&gt;New")</f>
        <v>2</v>
      </c>
    </row>
    <row r="867" spans="1:49" ht="15.75" customHeight="1" x14ac:dyDescent="0.35">
      <c r="A867" s="60" t="s">
        <v>6667</v>
      </c>
      <c r="B867" s="60" t="s">
        <v>1155</v>
      </c>
      <c r="C867" s="60" t="s">
        <v>8</v>
      </c>
      <c r="D867" s="60" t="s">
        <v>4807</v>
      </c>
      <c r="E867" s="61" t="s">
        <v>1162</v>
      </c>
      <c r="F867" s="62">
        <v>761.99</v>
      </c>
      <c r="G867" s="60" t="s">
        <v>6668</v>
      </c>
      <c r="H867" s="60" t="s">
        <v>53</v>
      </c>
      <c r="I867" s="60" t="s">
        <v>4850</v>
      </c>
      <c r="J867" s="60" t="s">
        <v>4851</v>
      </c>
      <c r="K867" s="60" t="s">
        <v>4852</v>
      </c>
      <c r="L867" s="60" t="s">
        <v>4853</v>
      </c>
      <c r="M867" s="60" t="s">
        <v>4854</v>
      </c>
      <c r="N867" s="60" t="s">
        <v>4880</v>
      </c>
      <c r="O867" s="60" t="s">
        <v>4798</v>
      </c>
      <c r="P867" s="60">
        <v>23</v>
      </c>
      <c r="Q867" s="63">
        <v>145</v>
      </c>
      <c r="R867" s="60" t="s">
        <v>6669</v>
      </c>
      <c r="S867" s="60" t="s">
        <v>4857</v>
      </c>
      <c r="T867" t="s">
        <v>2080</v>
      </c>
      <c r="U867">
        <v>30</v>
      </c>
      <c r="V867" s="49">
        <v>822.99</v>
      </c>
      <c r="W867" t="s">
        <v>2292</v>
      </c>
      <c r="X867">
        <v>12</v>
      </c>
      <c r="Y867">
        <v>256</v>
      </c>
      <c r="Z867">
        <v>6</v>
      </c>
      <c r="AA867" t="s">
        <v>3431</v>
      </c>
      <c r="AB867" s="30" t="s">
        <v>6670</v>
      </c>
      <c r="AC867" s="30" t="s">
        <v>6671</v>
      </c>
      <c r="AD867" s="30" t="s">
        <v>5035</v>
      </c>
      <c r="AE867" s="30" t="s">
        <v>2105</v>
      </c>
      <c r="AF867" s="51" t="s">
        <v>2025</v>
      </c>
      <c r="AG867" s="30" t="s">
        <v>3435</v>
      </c>
      <c r="AH867" s="31">
        <v>822.99</v>
      </c>
      <c r="AI867" s="30" t="s">
        <v>2087</v>
      </c>
      <c r="AJ867" s="30" t="s">
        <v>2076</v>
      </c>
      <c r="AK867" s="30" t="s">
        <v>2076</v>
      </c>
      <c r="AL867" s="30" t="s">
        <v>2076</v>
      </c>
      <c r="AM867" s="30" t="s">
        <v>2076</v>
      </c>
      <c r="AN867" s="30" t="s">
        <v>4860</v>
      </c>
      <c r="AO867" s="30">
        <v>120</v>
      </c>
      <c r="AP867" s="30" t="s">
        <v>4861</v>
      </c>
      <c r="AQ867" s="30" t="s">
        <v>4862</v>
      </c>
      <c r="AR867" s="30" t="s">
        <v>4822</v>
      </c>
      <c r="AS867" s="30" t="s">
        <v>2076</v>
      </c>
      <c r="AT867" s="30" t="s">
        <v>2076</v>
      </c>
      <c r="AU867" s="30">
        <f>COUNTIF(Offers!$B$14:$B$2024,A867)</f>
        <v>1</v>
      </c>
      <c r="AV867" s="31">
        <f>_xlfn.MINIFS(Offers!$Q$14:$Q$2024,Offers!$B$14:$B$2024,A867)</f>
        <v>761.99</v>
      </c>
      <c r="AW867" s="30">
        <f>COUNTIFS(Offers!$B$14:$B$2024,A867,Offers!$L$14:$L$2024,"&lt;&gt;New")</f>
        <v>0</v>
      </c>
    </row>
    <row r="868" spans="1:49" ht="15.75" customHeight="1" x14ac:dyDescent="0.35">
      <c r="A868" s="60" t="s">
        <v>6672</v>
      </c>
      <c r="B868" s="60" t="s">
        <v>1155</v>
      </c>
      <c r="C868" s="60" t="s">
        <v>8</v>
      </c>
      <c r="D868" s="60" t="s">
        <v>4807</v>
      </c>
      <c r="E868" s="61" t="s">
        <v>1163</v>
      </c>
      <c r="F868" s="62">
        <v>977.99</v>
      </c>
      <c r="G868" s="60" t="s">
        <v>6673</v>
      </c>
      <c r="H868" s="60" t="s">
        <v>53</v>
      </c>
      <c r="I868" s="60" t="s">
        <v>4889</v>
      </c>
      <c r="J868" s="60" t="s">
        <v>4878</v>
      </c>
      <c r="K868" s="60" t="s">
        <v>4879</v>
      </c>
      <c r="L868" s="60" t="s">
        <v>4892</v>
      </c>
      <c r="M868" s="60" t="s">
        <v>4893</v>
      </c>
      <c r="N868" s="60" t="s">
        <v>4880</v>
      </c>
      <c r="O868" s="60" t="s">
        <v>4798</v>
      </c>
      <c r="P868" s="60">
        <v>17</v>
      </c>
      <c r="Q868" s="63">
        <v>189</v>
      </c>
      <c r="R868" s="60" t="s">
        <v>6674</v>
      </c>
      <c r="S868" s="60" t="s">
        <v>4895</v>
      </c>
      <c r="T868" t="s">
        <v>2080</v>
      </c>
      <c r="U868">
        <v>30</v>
      </c>
      <c r="V868" s="49">
        <v>1017.99</v>
      </c>
      <c r="W868" t="s">
        <v>2344</v>
      </c>
      <c r="X868">
        <v>8</v>
      </c>
      <c r="Y868">
        <v>256</v>
      </c>
      <c r="Z868">
        <v>6.7</v>
      </c>
      <c r="AA868" t="s">
        <v>3431</v>
      </c>
      <c r="AB868" s="30" t="s">
        <v>6675</v>
      </c>
      <c r="AC868" s="30" t="s">
        <v>6676</v>
      </c>
      <c r="AD868" s="30" t="s">
        <v>4405</v>
      </c>
      <c r="AE868" s="30" t="s">
        <v>2085</v>
      </c>
      <c r="AF868" s="51" t="s">
        <v>2025</v>
      </c>
      <c r="AG868" s="30" t="s">
        <v>3435</v>
      </c>
      <c r="AH868" s="31">
        <v>1018.99</v>
      </c>
      <c r="AI868" s="30" t="s">
        <v>2087</v>
      </c>
      <c r="AJ868" s="30" t="s">
        <v>2076</v>
      </c>
      <c r="AK868" s="30" t="s">
        <v>2076</v>
      </c>
      <c r="AL868" s="30" t="s">
        <v>2076</v>
      </c>
      <c r="AM868" s="30" t="s">
        <v>2076</v>
      </c>
      <c r="AN868" s="30" t="s">
        <v>4898</v>
      </c>
      <c r="AO868" s="30">
        <v>60</v>
      </c>
      <c r="AP868" s="30" t="s">
        <v>4861</v>
      </c>
      <c r="AQ868" s="30" t="s">
        <v>4862</v>
      </c>
      <c r="AR868" s="30" t="s">
        <v>4822</v>
      </c>
      <c r="AS868" s="30" t="s">
        <v>2076</v>
      </c>
      <c r="AT868" s="30" t="s">
        <v>2076</v>
      </c>
      <c r="AU868" s="30">
        <f>COUNTIF(Offers!$B$14:$B$2024,A868)</f>
        <v>1</v>
      </c>
      <c r="AV868" s="31">
        <f>_xlfn.MINIFS(Offers!$Q$14:$Q$2024,Offers!$B$14:$B$2024,A868)</f>
        <v>977.99</v>
      </c>
      <c r="AW868" s="30">
        <f>COUNTIFS(Offers!$B$14:$B$2024,A868,Offers!$L$14:$L$2024,"&lt;&gt;New")</f>
        <v>0</v>
      </c>
    </row>
    <row r="869" spans="1:49" ht="15.75" customHeight="1" x14ac:dyDescent="0.35">
      <c r="A869" s="60" t="s">
        <v>6677</v>
      </c>
      <c r="B869" s="60" t="s">
        <v>1155</v>
      </c>
      <c r="C869" s="60" t="s">
        <v>8</v>
      </c>
      <c r="D869" s="60" t="s">
        <v>4790</v>
      </c>
      <c r="E869" s="61" t="s">
        <v>1164</v>
      </c>
      <c r="F869" s="62">
        <v>1109.99</v>
      </c>
      <c r="G869" s="60" t="s">
        <v>6678</v>
      </c>
      <c r="H869" s="60" t="s">
        <v>1345</v>
      </c>
      <c r="I869" s="60" t="s">
        <v>4865</v>
      </c>
      <c r="J869" s="60" t="s">
        <v>4890</v>
      </c>
      <c r="K869" s="60" t="s">
        <v>4891</v>
      </c>
      <c r="L869" s="60" t="s">
        <v>3490</v>
      </c>
      <c r="M869" s="60" t="s">
        <v>4866</v>
      </c>
      <c r="N869" s="60" t="s">
        <v>4973</v>
      </c>
      <c r="O869" s="60" t="s">
        <v>4798</v>
      </c>
      <c r="P869" s="60">
        <v>14</v>
      </c>
      <c r="Q869" s="63">
        <v>508</v>
      </c>
      <c r="R869" s="60" t="s">
        <v>6679</v>
      </c>
      <c r="S869" s="60" t="s">
        <v>4975</v>
      </c>
      <c r="T869" t="s">
        <v>2080</v>
      </c>
      <c r="U869">
        <v>30</v>
      </c>
      <c r="V869" s="49">
        <v>1249.99</v>
      </c>
      <c r="W869" t="s">
        <v>2450</v>
      </c>
      <c r="X869">
        <v>12</v>
      </c>
      <c r="Y869">
        <v>512</v>
      </c>
      <c r="Z869">
        <v>11</v>
      </c>
      <c r="AA869" t="s">
        <v>3431</v>
      </c>
      <c r="AB869" s="30" t="s">
        <v>6675</v>
      </c>
      <c r="AC869" s="30" t="s">
        <v>6680</v>
      </c>
      <c r="AD869" s="30" t="s">
        <v>5725</v>
      </c>
      <c r="AE869" s="30" t="s">
        <v>2085</v>
      </c>
      <c r="AF869" s="53" t="s">
        <v>2026</v>
      </c>
      <c r="AG869" s="30" t="s">
        <v>3435</v>
      </c>
      <c r="AH869" s="31">
        <v>1249.99</v>
      </c>
      <c r="AI869" s="30" t="s">
        <v>2087</v>
      </c>
      <c r="AJ869" s="30" t="s">
        <v>2076</v>
      </c>
      <c r="AK869" s="30" t="s">
        <v>2076</v>
      </c>
      <c r="AL869" s="30" t="s">
        <v>2076</v>
      </c>
      <c r="AM869" s="30" t="s">
        <v>2076</v>
      </c>
      <c r="AN869" s="30" t="s">
        <v>2092</v>
      </c>
      <c r="AO869" s="30">
        <v>120</v>
      </c>
      <c r="AP869" s="30" t="s">
        <v>4979</v>
      </c>
      <c r="AQ869" s="30" t="s">
        <v>4862</v>
      </c>
      <c r="AR869" s="30" t="s">
        <v>4822</v>
      </c>
      <c r="AS869" s="30" t="s">
        <v>2076</v>
      </c>
      <c r="AT869" s="30" t="s">
        <v>2076</v>
      </c>
      <c r="AU869" s="30">
        <f>COUNTIF(Offers!$B$14:$B$2024,A869)</f>
        <v>1</v>
      </c>
      <c r="AV869" s="31">
        <f>_xlfn.MINIFS(Offers!$Q$14:$Q$2024,Offers!$B$14:$B$2024,A869)</f>
        <v>1109.99</v>
      </c>
      <c r="AW869" s="30">
        <f>COUNTIFS(Offers!$B$14:$B$2024,A869,Offers!$L$14:$L$2024,"&lt;&gt;New")</f>
        <v>0</v>
      </c>
    </row>
    <row r="870" spans="1:49" ht="15.75" customHeight="1" x14ac:dyDescent="0.35">
      <c r="A870" s="60" t="s">
        <v>6681</v>
      </c>
      <c r="B870" s="60" t="s">
        <v>1155</v>
      </c>
      <c r="C870" s="60" t="s">
        <v>8</v>
      </c>
      <c r="D870" s="60" t="s">
        <v>4790</v>
      </c>
      <c r="E870" s="61" t="s">
        <v>1165</v>
      </c>
      <c r="F870" s="62">
        <v>1136.99</v>
      </c>
      <c r="G870" s="60" t="s">
        <v>6682</v>
      </c>
      <c r="H870" s="60" t="s">
        <v>53</v>
      </c>
      <c r="I870" s="60" t="s">
        <v>5017</v>
      </c>
      <c r="J870" s="60" t="s">
        <v>4890</v>
      </c>
      <c r="K870" s="60" t="s">
        <v>4891</v>
      </c>
      <c r="L870" s="60" t="s">
        <v>3490</v>
      </c>
      <c r="M870" s="60" t="s">
        <v>5153</v>
      </c>
      <c r="N870" s="60" t="s">
        <v>4918</v>
      </c>
      <c r="O870" s="60" t="s">
        <v>4798</v>
      </c>
      <c r="P870" s="60">
        <v>11</v>
      </c>
      <c r="Q870" s="63">
        <v>637</v>
      </c>
      <c r="R870" s="60" t="s">
        <v>6683</v>
      </c>
      <c r="S870" s="60" t="s">
        <v>4920</v>
      </c>
      <c r="T870" t="s">
        <v>2100</v>
      </c>
      <c r="U870">
        <v>30</v>
      </c>
      <c r="V870" s="49">
        <v>1235.99</v>
      </c>
      <c r="W870" t="s">
        <v>2333</v>
      </c>
      <c r="X870">
        <v>12</v>
      </c>
      <c r="Y870">
        <v>256</v>
      </c>
      <c r="Z870">
        <v>13</v>
      </c>
      <c r="AA870" t="s">
        <v>3431</v>
      </c>
      <c r="AB870" s="30" t="s">
        <v>6684</v>
      </c>
      <c r="AC870" s="30" t="s">
        <v>6685</v>
      </c>
      <c r="AD870" s="30" t="s">
        <v>5029</v>
      </c>
      <c r="AE870" s="30" t="s">
        <v>2105</v>
      </c>
      <c r="AF870" s="53" t="s">
        <v>2026</v>
      </c>
      <c r="AG870" s="30" t="s">
        <v>3435</v>
      </c>
      <c r="AH870" s="31">
        <v>1235.99</v>
      </c>
      <c r="AI870" s="30" t="s">
        <v>2087</v>
      </c>
      <c r="AJ870" s="30" t="s">
        <v>2076</v>
      </c>
      <c r="AK870" s="30" t="s">
        <v>2076</v>
      </c>
      <c r="AL870" s="30" t="s">
        <v>2076</v>
      </c>
      <c r="AM870" s="30" t="s">
        <v>2076</v>
      </c>
      <c r="AN870" s="30" t="s">
        <v>2092</v>
      </c>
      <c r="AO870" s="30">
        <v>120</v>
      </c>
      <c r="AP870" s="30" t="s">
        <v>4979</v>
      </c>
      <c r="AQ870" s="30" t="s">
        <v>4862</v>
      </c>
      <c r="AR870" s="30" t="s">
        <v>4805</v>
      </c>
      <c r="AS870" s="30" t="s">
        <v>2076</v>
      </c>
      <c r="AT870" s="30" t="s">
        <v>2076</v>
      </c>
      <c r="AU870" s="30">
        <f>COUNTIF(Offers!$B$14:$B$2024,A870)</f>
        <v>3</v>
      </c>
      <c r="AV870" s="31">
        <f>_xlfn.MINIFS(Offers!$Q$14:$Q$2024,Offers!$B$14:$B$2024,A870)</f>
        <v>939.99</v>
      </c>
      <c r="AW870" s="30">
        <f>COUNTIFS(Offers!$B$14:$B$2024,A870,Offers!$L$14:$L$2024,"&lt;&gt;New")</f>
        <v>2</v>
      </c>
    </row>
    <row r="871" spans="1:49" ht="15.75" customHeight="1" x14ac:dyDescent="0.35">
      <c r="A871" s="60" t="s">
        <v>6686</v>
      </c>
      <c r="B871" s="60" t="s">
        <v>1155</v>
      </c>
      <c r="C871" s="60" t="s">
        <v>8</v>
      </c>
      <c r="D871" s="60" t="s">
        <v>4790</v>
      </c>
      <c r="E871" s="61" t="s">
        <v>1166</v>
      </c>
      <c r="F871" s="62">
        <v>1222.99</v>
      </c>
      <c r="G871" s="60" t="s">
        <v>6687</v>
      </c>
      <c r="H871" s="60" t="s">
        <v>1345</v>
      </c>
      <c r="I871" s="60" t="s">
        <v>4825</v>
      </c>
      <c r="J871" s="60" t="s">
        <v>4890</v>
      </c>
      <c r="K871" s="60" t="s">
        <v>4891</v>
      </c>
      <c r="L871" s="60" t="s">
        <v>5038</v>
      </c>
      <c r="M871" s="60" t="s">
        <v>3532</v>
      </c>
      <c r="N871" s="60" t="s">
        <v>4918</v>
      </c>
      <c r="O871" s="60" t="s">
        <v>4798</v>
      </c>
      <c r="P871" s="60">
        <v>11</v>
      </c>
      <c r="Q871" s="63">
        <v>637</v>
      </c>
      <c r="R871" s="60" t="s">
        <v>6688</v>
      </c>
      <c r="S871" s="60" t="s">
        <v>4843</v>
      </c>
      <c r="T871" t="s">
        <v>2080</v>
      </c>
      <c r="U871">
        <v>30</v>
      </c>
      <c r="V871" s="49">
        <v>1354.99</v>
      </c>
      <c r="W871" t="s">
        <v>2545</v>
      </c>
      <c r="X871">
        <v>12</v>
      </c>
      <c r="Y871">
        <v>256</v>
      </c>
      <c r="Z871">
        <v>12.4</v>
      </c>
      <c r="AA871" t="s">
        <v>3431</v>
      </c>
      <c r="AB871" s="30" t="s">
        <v>6650</v>
      </c>
      <c r="AC871" s="30" t="s">
        <v>6689</v>
      </c>
      <c r="AD871" s="30" t="s">
        <v>5505</v>
      </c>
      <c r="AE871" s="30" t="s">
        <v>2085</v>
      </c>
      <c r="AF871" s="53" t="s">
        <v>2026</v>
      </c>
      <c r="AG871" s="30" t="s">
        <v>3435</v>
      </c>
      <c r="AH871" s="31">
        <v>1354.99</v>
      </c>
      <c r="AI871" s="30" t="s">
        <v>2087</v>
      </c>
      <c r="AJ871" s="30" t="s">
        <v>2076</v>
      </c>
      <c r="AK871" s="30" t="s">
        <v>2076</v>
      </c>
      <c r="AL871" s="30" t="s">
        <v>2076</v>
      </c>
      <c r="AM871" s="30" t="s">
        <v>2076</v>
      </c>
      <c r="AN871" s="30" t="s">
        <v>2092</v>
      </c>
      <c r="AO871" s="30">
        <v>120</v>
      </c>
      <c r="AP871" s="30" t="s">
        <v>4979</v>
      </c>
      <c r="AQ871" s="30" t="s">
        <v>4862</v>
      </c>
      <c r="AR871" s="30" t="s">
        <v>4805</v>
      </c>
      <c r="AS871" s="30" t="s">
        <v>2076</v>
      </c>
      <c r="AT871" s="30" t="s">
        <v>2076</v>
      </c>
      <c r="AU871" s="30">
        <f>COUNTIF(Offers!$B$14:$B$2024,A871)</f>
        <v>3</v>
      </c>
      <c r="AV871" s="31">
        <f>_xlfn.MINIFS(Offers!$Q$14:$Q$2024,Offers!$B$14:$B$2024,A871)</f>
        <v>792.99</v>
      </c>
      <c r="AW871" s="30">
        <f>COUNTIFS(Offers!$B$14:$B$2024,A871,Offers!$L$14:$L$2024,"&lt;&gt;New")</f>
        <v>2</v>
      </c>
    </row>
    <row r="872" spans="1:49" ht="15.75" customHeight="1" x14ac:dyDescent="0.35">
      <c r="A872" s="60" t="s">
        <v>6690</v>
      </c>
      <c r="B872" s="60" t="s">
        <v>1155</v>
      </c>
      <c r="C872" s="60" t="s">
        <v>8</v>
      </c>
      <c r="D872" s="60" t="s">
        <v>4807</v>
      </c>
      <c r="E872" s="61" t="s">
        <v>1167</v>
      </c>
      <c r="F872" s="62">
        <v>1541.99</v>
      </c>
      <c r="G872" s="60" t="s">
        <v>6691</v>
      </c>
      <c r="H872" s="60" t="s">
        <v>1345</v>
      </c>
      <c r="I872" s="60" t="s">
        <v>4877</v>
      </c>
      <c r="J872" s="60" t="s">
        <v>4902</v>
      </c>
      <c r="K872" s="60" t="s">
        <v>4903</v>
      </c>
      <c r="L872" s="60" t="s">
        <v>4904</v>
      </c>
      <c r="M872" s="60" t="s">
        <v>4905</v>
      </c>
      <c r="N872" s="60" t="s">
        <v>4880</v>
      </c>
      <c r="O872" s="60" t="s">
        <v>4798</v>
      </c>
      <c r="P872" s="60">
        <v>28</v>
      </c>
      <c r="Q872" s="63">
        <v>212</v>
      </c>
      <c r="R872" s="60" t="s">
        <v>6692</v>
      </c>
      <c r="S872" s="60" t="s">
        <v>4907</v>
      </c>
      <c r="T872" t="s">
        <v>2080</v>
      </c>
      <c r="U872">
        <v>30</v>
      </c>
      <c r="V872" s="49">
        <v>1699.99</v>
      </c>
      <c r="W872" t="s">
        <v>2344</v>
      </c>
      <c r="X872">
        <v>16</v>
      </c>
      <c r="Y872">
        <v>1024</v>
      </c>
      <c r="Z872">
        <v>6.8</v>
      </c>
      <c r="AA872" t="s">
        <v>3431</v>
      </c>
      <c r="AB872" s="30" t="s">
        <v>6693</v>
      </c>
      <c r="AC872" s="30" t="s">
        <v>6694</v>
      </c>
      <c r="AD872" s="30" t="s">
        <v>3485</v>
      </c>
      <c r="AE872" s="30" t="s">
        <v>2085</v>
      </c>
      <c r="AF872" s="54" t="s">
        <v>2027</v>
      </c>
      <c r="AG872" s="30" t="s">
        <v>3435</v>
      </c>
      <c r="AH872" s="31">
        <v>1699.99</v>
      </c>
      <c r="AI872" s="30" t="s">
        <v>2087</v>
      </c>
      <c r="AJ872" s="30" t="s">
        <v>2076</v>
      </c>
      <c r="AK872" s="30" t="s">
        <v>2076</v>
      </c>
      <c r="AL872" s="30" t="s">
        <v>2076</v>
      </c>
      <c r="AM872" s="30" t="s">
        <v>2076</v>
      </c>
      <c r="AN872" s="30" t="s">
        <v>4860</v>
      </c>
      <c r="AO872" s="30">
        <v>120</v>
      </c>
      <c r="AP872" s="30" t="s">
        <v>4911</v>
      </c>
      <c r="AQ872" s="30" t="s">
        <v>4912</v>
      </c>
      <c r="AR872" s="30" t="s">
        <v>4913</v>
      </c>
      <c r="AS872" s="30" t="s">
        <v>2076</v>
      </c>
      <c r="AT872" s="30" t="s">
        <v>2076</v>
      </c>
      <c r="AU872" s="30">
        <f>COUNTIF(Offers!$B$14:$B$2024,A872)</f>
        <v>1</v>
      </c>
      <c r="AV872" s="31">
        <f>_xlfn.MINIFS(Offers!$Q$14:$Q$2024,Offers!$B$14:$B$2024,A872)</f>
        <v>1541.99</v>
      </c>
      <c r="AW872" s="30">
        <f>COUNTIFS(Offers!$B$14:$B$2024,A872,Offers!$L$14:$L$2024,"&lt;&gt;New")</f>
        <v>0</v>
      </c>
    </row>
    <row r="873" spans="1:49" ht="15.75" customHeight="1" x14ac:dyDescent="0.35">
      <c r="A873" s="60" t="s">
        <v>6695</v>
      </c>
      <c r="B873" s="60" t="s">
        <v>1168</v>
      </c>
      <c r="C873" s="60" t="s">
        <v>8</v>
      </c>
      <c r="D873" s="60" t="s">
        <v>4807</v>
      </c>
      <c r="E873" s="61" t="s">
        <v>1170</v>
      </c>
      <c r="F873" s="62">
        <v>340.99</v>
      </c>
      <c r="G873" s="60" t="s">
        <v>6696</v>
      </c>
      <c r="H873" s="60" t="s">
        <v>1345</v>
      </c>
      <c r="I873" s="60" t="s">
        <v>4809</v>
      </c>
      <c r="J873" s="60" t="s">
        <v>4793</v>
      </c>
      <c r="K873" s="60" t="s">
        <v>4794</v>
      </c>
      <c r="L873" s="60" t="s">
        <v>4853</v>
      </c>
      <c r="M873" s="60" t="s">
        <v>4811</v>
      </c>
      <c r="N873" s="60" t="s">
        <v>4812</v>
      </c>
      <c r="O873" s="60" t="s">
        <v>4813</v>
      </c>
      <c r="P873" s="60">
        <v>29</v>
      </c>
      <c r="Q873" s="63">
        <v>180</v>
      </c>
      <c r="R873" s="60" t="s">
        <v>6697</v>
      </c>
      <c r="S873" s="60" t="s">
        <v>4815</v>
      </c>
      <c r="T873" t="s">
        <v>2080</v>
      </c>
      <c r="U873">
        <v>14</v>
      </c>
      <c r="V873" s="49">
        <v>351.99</v>
      </c>
      <c r="W873" t="s">
        <v>2280</v>
      </c>
      <c r="X873">
        <v>8</v>
      </c>
      <c r="Y873">
        <v>256</v>
      </c>
      <c r="Z873">
        <v>6.6</v>
      </c>
      <c r="AA873" t="s">
        <v>3431</v>
      </c>
      <c r="AB873" s="30" t="s">
        <v>6698</v>
      </c>
      <c r="AC873" s="30" t="s">
        <v>6699</v>
      </c>
      <c r="AD873" s="30" t="s">
        <v>6187</v>
      </c>
      <c r="AE873" s="30" t="s">
        <v>2085</v>
      </c>
      <c r="AF873" s="52" t="s">
        <v>2024</v>
      </c>
      <c r="AG873" s="30" t="s">
        <v>3435</v>
      </c>
      <c r="AH873" s="31">
        <v>351.99</v>
      </c>
      <c r="AI873" s="30" t="s">
        <v>2087</v>
      </c>
      <c r="AJ873" s="30" t="s">
        <v>2076</v>
      </c>
      <c r="AK873" s="30" t="s">
        <v>2076</v>
      </c>
      <c r="AL873" s="30" t="s">
        <v>2076</v>
      </c>
      <c r="AM873" s="30" t="s">
        <v>2076</v>
      </c>
      <c r="AN873" s="30" t="s">
        <v>4819</v>
      </c>
      <c r="AO873" s="30">
        <v>120</v>
      </c>
      <c r="AP873" s="30" t="s">
        <v>5068</v>
      </c>
      <c r="AQ873" s="30" t="s">
        <v>5069</v>
      </c>
      <c r="AR873" s="30" t="s">
        <v>4822</v>
      </c>
      <c r="AS873" s="30" t="s">
        <v>2076</v>
      </c>
      <c r="AT873" s="30" t="s">
        <v>2076</v>
      </c>
      <c r="AU873" s="30">
        <f>COUNTIF(Offers!$B$14:$B$2024,A873)</f>
        <v>1</v>
      </c>
      <c r="AV873" s="31">
        <f>_xlfn.MINIFS(Offers!$Q$14:$Q$2024,Offers!$B$14:$B$2024,A873)</f>
        <v>340.99</v>
      </c>
      <c r="AW873" s="30">
        <f>COUNTIFS(Offers!$B$14:$B$2024,A873,Offers!$L$14:$L$2024,"&lt;&gt;New")</f>
        <v>0</v>
      </c>
    </row>
    <row r="874" spans="1:49" ht="15.75" customHeight="1" x14ac:dyDescent="0.35">
      <c r="A874" s="60" t="s">
        <v>6700</v>
      </c>
      <c r="B874" s="60" t="s">
        <v>1168</v>
      </c>
      <c r="C874" s="60" t="s">
        <v>8</v>
      </c>
      <c r="D874" s="60" t="s">
        <v>4807</v>
      </c>
      <c r="E874" s="61" t="s">
        <v>1171</v>
      </c>
      <c r="F874" s="62">
        <v>536.99</v>
      </c>
      <c r="G874" s="60" t="s">
        <v>6701</v>
      </c>
      <c r="H874" s="60" t="s">
        <v>53</v>
      </c>
      <c r="I874" s="60" t="s">
        <v>4850</v>
      </c>
      <c r="J874" s="60" t="s">
        <v>4838</v>
      </c>
      <c r="K874" s="60" t="s">
        <v>4839</v>
      </c>
      <c r="L874" s="60" t="s">
        <v>4853</v>
      </c>
      <c r="M874" s="60" t="s">
        <v>4854</v>
      </c>
      <c r="N874" s="60" t="s">
        <v>4855</v>
      </c>
      <c r="O874" s="60" t="s">
        <v>4798</v>
      </c>
      <c r="P874" s="60">
        <v>23</v>
      </c>
      <c r="Q874" s="63">
        <v>152</v>
      </c>
      <c r="R874" s="60" t="s">
        <v>6702</v>
      </c>
      <c r="S874" s="60" t="s">
        <v>4857</v>
      </c>
      <c r="T874" t="s">
        <v>2080</v>
      </c>
      <c r="U874">
        <v>14</v>
      </c>
      <c r="V874" s="49">
        <v>587.99</v>
      </c>
      <c r="W874" t="s">
        <v>2415</v>
      </c>
      <c r="X874">
        <v>8</v>
      </c>
      <c r="Y874">
        <v>128</v>
      </c>
      <c r="Z874">
        <v>6.1</v>
      </c>
      <c r="AA874" t="s">
        <v>3431</v>
      </c>
      <c r="AB874" s="30" t="s">
        <v>6703</v>
      </c>
      <c r="AC874" s="30" t="s">
        <v>6704</v>
      </c>
      <c r="AD874" s="30" t="s">
        <v>3848</v>
      </c>
      <c r="AE874" s="30" t="s">
        <v>2085</v>
      </c>
      <c r="AF874" s="52" t="s">
        <v>2024</v>
      </c>
      <c r="AG874" s="30" t="s">
        <v>3435</v>
      </c>
      <c r="AH874" s="31">
        <v>587.99</v>
      </c>
      <c r="AI874" s="30" t="s">
        <v>2087</v>
      </c>
      <c r="AJ874" s="30" t="s">
        <v>2076</v>
      </c>
      <c r="AK874" s="30" t="s">
        <v>2076</v>
      </c>
      <c r="AL874" s="30" t="s">
        <v>2076</v>
      </c>
      <c r="AM874" s="30" t="s">
        <v>2076</v>
      </c>
      <c r="AN874" s="30" t="s">
        <v>4860</v>
      </c>
      <c r="AO874" s="30">
        <v>120</v>
      </c>
      <c r="AP874" s="30" t="s">
        <v>5068</v>
      </c>
      <c r="AQ874" s="30" t="s">
        <v>5069</v>
      </c>
      <c r="AR874" s="30" t="s">
        <v>4822</v>
      </c>
      <c r="AS874" s="30" t="s">
        <v>2076</v>
      </c>
      <c r="AT874" s="30" t="s">
        <v>2076</v>
      </c>
      <c r="AU874" s="30">
        <f>COUNTIF(Offers!$B$14:$B$2024,A874)</f>
        <v>3</v>
      </c>
      <c r="AV874" s="31">
        <f>_xlfn.MINIFS(Offers!$Q$14:$Q$2024,Offers!$B$14:$B$2024,A874)</f>
        <v>415.99</v>
      </c>
      <c r="AW874" s="30">
        <f>COUNTIFS(Offers!$B$14:$B$2024,A874,Offers!$L$14:$L$2024,"&lt;&gt;New")</f>
        <v>2</v>
      </c>
    </row>
    <row r="875" spans="1:49" ht="15.75" customHeight="1" x14ac:dyDescent="0.35">
      <c r="A875" s="60" t="s">
        <v>6705</v>
      </c>
      <c r="B875" s="60" t="s">
        <v>1168</v>
      </c>
      <c r="C875" s="60" t="s">
        <v>8</v>
      </c>
      <c r="D875" s="60" t="s">
        <v>4807</v>
      </c>
      <c r="E875" s="61" t="s">
        <v>1172</v>
      </c>
      <c r="F875" s="62">
        <v>595.99</v>
      </c>
      <c r="G875" s="60" t="s">
        <v>6706</v>
      </c>
      <c r="H875" s="60" t="s">
        <v>1345</v>
      </c>
      <c r="I875" s="60" t="s">
        <v>4960</v>
      </c>
      <c r="J875" s="60" t="s">
        <v>4838</v>
      </c>
      <c r="K875" s="60" t="s">
        <v>4839</v>
      </c>
      <c r="L875" s="60" t="s">
        <v>4961</v>
      </c>
      <c r="M875" s="60" t="s">
        <v>4811</v>
      </c>
      <c r="N875" s="60" t="s">
        <v>4812</v>
      </c>
      <c r="O875" s="60" t="s">
        <v>4798</v>
      </c>
      <c r="P875" s="60">
        <v>35</v>
      </c>
      <c r="Q875" s="63">
        <v>287</v>
      </c>
      <c r="R875" s="60" t="s">
        <v>6707</v>
      </c>
      <c r="S875" s="60" t="s">
        <v>4963</v>
      </c>
      <c r="T875" t="s">
        <v>2080</v>
      </c>
      <c r="U875">
        <v>14</v>
      </c>
      <c r="V875" s="49">
        <v>667.99</v>
      </c>
      <c r="W875" t="s">
        <v>2157</v>
      </c>
      <c r="X875">
        <v>8</v>
      </c>
      <c r="Y875">
        <v>128</v>
      </c>
      <c r="Z875">
        <v>6.5</v>
      </c>
      <c r="AA875" t="s">
        <v>3431</v>
      </c>
      <c r="AB875" s="30" t="s">
        <v>6708</v>
      </c>
      <c r="AC875" s="30" t="s">
        <v>6709</v>
      </c>
      <c r="AD875" s="30" t="s">
        <v>3848</v>
      </c>
      <c r="AE875" s="30" t="s">
        <v>2085</v>
      </c>
      <c r="AF875" s="52" t="s">
        <v>2024</v>
      </c>
      <c r="AG875" s="30" t="s">
        <v>3435</v>
      </c>
      <c r="AH875" s="31">
        <v>684.99</v>
      </c>
      <c r="AI875" s="30" t="s">
        <v>2087</v>
      </c>
      <c r="AJ875" s="30" t="s">
        <v>2076</v>
      </c>
      <c r="AK875" s="30" t="s">
        <v>2076</v>
      </c>
      <c r="AL875" s="30" t="s">
        <v>2076</v>
      </c>
      <c r="AM875" s="30" t="s">
        <v>2076</v>
      </c>
      <c r="AN875" s="30" t="s">
        <v>4966</v>
      </c>
      <c r="AO875" s="30">
        <v>120</v>
      </c>
      <c r="AP875" s="30" t="s">
        <v>5068</v>
      </c>
      <c r="AQ875" s="30" t="s">
        <v>5069</v>
      </c>
      <c r="AR875" s="30" t="s">
        <v>4822</v>
      </c>
      <c r="AS875" s="30" t="s">
        <v>2076</v>
      </c>
      <c r="AT875" s="30" t="s">
        <v>2076</v>
      </c>
      <c r="AU875" s="30">
        <f>COUNTIF(Offers!$B$14:$B$2024,A875)</f>
        <v>3</v>
      </c>
      <c r="AV875" s="31">
        <f>_xlfn.MINIFS(Offers!$Q$14:$Q$2024,Offers!$B$14:$B$2024,A875)</f>
        <v>466.99</v>
      </c>
      <c r="AW875" s="30">
        <f>COUNTIFS(Offers!$B$14:$B$2024,A875,Offers!$L$14:$L$2024,"&lt;&gt;New")</f>
        <v>2</v>
      </c>
    </row>
    <row r="876" spans="1:49" ht="15.75" customHeight="1" x14ac:dyDescent="0.35">
      <c r="A876" s="60" t="s">
        <v>6710</v>
      </c>
      <c r="B876" s="60" t="s">
        <v>1168</v>
      </c>
      <c r="C876" s="60" t="s">
        <v>8</v>
      </c>
      <c r="D876" s="60" t="s">
        <v>4790</v>
      </c>
      <c r="E876" s="61" t="s">
        <v>1173</v>
      </c>
      <c r="F876" s="62">
        <v>670.99</v>
      </c>
      <c r="G876" s="60" t="s">
        <v>6711</v>
      </c>
      <c r="H876" s="60" t="s">
        <v>1345</v>
      </c>
      <c r="I876" s="60" t="s">
        <v>4825</v>
      </c>
      <c r="J876" s="60" t="s">
        <v>4826</v>
      </c>
      <c r="K876" s="60" t="s">
        <v>4827</v>
      </c>
      <c r="L876" s="60" t="s">
        <v>4828</v>
      </c>
      <c r="M876" s="60" t="s">
        <v>4829</v>
      </c>
      <c r="N876" s="60" t="s">
        <v>4797</v>
      </c>
      <c r="O876" s="60" t="s">
        <v>4830</v>
      </c>
      <c r="P876" s="60">
        <v>175</v>
      </c>
      <c r="Q876" s="63">
        <v>423</v>
      </c>
      <c r="R876" s="60" t="s">
        <v>6712</v>
      </c>
      <c r="S876" s="60" t="s">
        <v>4832</v>
      </c>
      <c r="T876" t="s">
        <v>2080</v>
      </c>
      <c r="U876">
        <v>14</v>
      </c>
      <c r="V876" s="49">
        <v>745.99</v>
      </c>
      <c r="W876" t="s">
        <v>2298</v>
      </c>
      <c r="X876">
        <v>4</v>
      </c>
      <c r="Y876">
        <v>64</v>
      </c>
      <c r="Z876">
        <v>10.3</v>
      </c>
      <c r="AA876" t="s">
        <v>3431</v>
      </c>
      <c r="AB876" s="30" t="s">
        <v>6713</v>
      </c>
      <c r="AC876" s="30" t="s">
        <v>6714</v>
      </c>
      <c r="AD876" s="30" t="s">
        <v>5347</v>
      </c>
      <c r="AE876" s="30" t="s">
        <v>2085</v>
      </c>
      <c r="AF876" s="51" t="s">
        <v>2025</v>
      </c>
      <c r="AG876" s="30" t="s">
        <v>2086</v>
      </c>
      <c r="AH876" s="31">
        <v>745.99</v>
      </c>
      <c r="AI876" s="30" t="s">
        <v>2087</v>
      </c>
      <c r="AJ876" s="30" t="s">
        <v>2076</v>
      </c>
      <c r="AK876" s="30" t="s">
        <v>2076</v>
      </c>
      <c r="AL876" s="30" t="s">
        <v>2076</v>
      </c>
      <c r="AM876" s="30" t="s">
        <v>2076</v>
      </c>
      <c r="AN876" s="30" t="s">
        <v>2092</v>
      </c>
      <c r="AO876" s="30" t="s">
        <v>2076</v>
      </c>
      <c r="AP876" s="30" t="s">
        <v>2088</v>
      </c>
      <c r="AQ876" s="30" t="s">
        <v>4835</v>
      </c>
      <c r="AR876" s="30" t="s">
        <v>4805</v>
      </c>
      <c r="AS876" s="30" t="s">
        <v>2076</v>
      </c>
      <c r="AT876" s="30" t="s">
        <v>2076</v>
      </c>
      <c r="AU876" s="30">
        <f>COUNTIF(Offers!$B$14:$B$2024,A876)</f>
        <v>1</v>
      </c>
      <c r="AV876" s="31">
        <f>_xlfn.MINIFS(Offers!$Q$14:$Q$2024,Offers!$B$14:$B$2024,A876)</f>
        <v>670.99</v>
      </c>
      <c r="AW876" s="30">
        <f>COUNTIFS(Offers!$B$14:$B$2024,A876,Offers!$L$14:$L$2024,"&lt;&gt;New")</f>
        <v>0</v>
      </c>
    </row>
    <row r="877" spans="1:49" ht="15.75" customHeight="1" x14ac:dyDescent="0.35">
      <c r="A877" s="60" t="s">
        <v>6715</v>
      </c>
      <c r="B877" s="60" t="s">
        <v>1168</v>
      </c>
      <c r="C877" s="60" t="s">
        <v>8</v>
      </c>
      <c r="D877" s="60" t="s">
        <v>4790</v>
      </c>
      <c r="E877" s="61" t="s">
        <v>1174</v>
      </c>
      <c r="F877" s="62">
        <v>702.99</v>
      </c>
      <c r="G877" s="60" t="s">
        <v>6716</v>
      </c>
      <c r="H877" s="60" t="s">
        <v>1345</v>
      </c>
      <c r="I877" s="60" t="s">
        <v>4865</v>
      </c>
      <c r="J877" s="60" t="s">
        <v>4851</v>
      </c>
      <c r="K877" s="60" t="s">
        <v>4852</v>
      </c>
      <c r="L877" s="60" t="s">
        <v>3490</v>
      </c>
      <c r="M877" s="60" t="s">
        <v>4866</v>
      </c>
      <c r="N877" s="60" t="s">
        <v>4867</v>
      </c>
      <c r="O877" s="60" t="s">
        <v>4798</v>
      </c>
      <c r="P877" s="60">
        <v>14</v>
      </c>
      <c r="Q877" s="63">
        <v>483</v>
      </c>
      <c r="R877" s="60" t="s">
        <v>6717</v>
      </c>
      <c r="S877" s="60" t="s">
        <v>4869</v>
      </c>
      <c r="T877" t="s">
        <v>2080</v>
      </c>
      <c r="U877">
        <v>14</v>
      </c>
      <c r="V877" s="49">
        <v>749.99</v>
      </c>
      <c r="W877" t="s">
        <v>2350</v>
      </c>
      <c r="X877">
        <v>8</v>
      </c>
      <c r="Y877">
        <v>256</v>
      </c>
      <c r="Z877">
        <v>11</v>
      </c>
      <c r="AA877" t="s">
        <v>3431</v>
      </c>
      <c r="AB877" s="30" t="s">
        <v>6718</v>
      </c>
      <c r="AC877" s="30" t="s">
        <v>6719</v>
      </c>
      <c r="AD877" s="30" t="s">
        <v>3620</v>
      </c>
      <c r="AE877" s="30" t="s">
        <v>2085</v>
      </c>
      <c r="AF877" s="51" t="s">
        <v>2025</v>
      </c>
      <c r="AG877" s="30" t="s">
        <v>3435</v>
      </c>
      <c r="AH877" s="31">
        <v>790.99</v>
      </c>
      <c r="AI877" s="30" t="s">
        <v>2087</v>
      </c>
      <c r="AJ877" s="30" t="s">
        <v>2076</v>
      </c>
      <c r="AK877" s="30" t="s">
        <v>2076</v>
      </c>
      <c r="AL877" s="30" t="s">
        <v>2076</v>
      </c>
      <c r="AM877" s="30" t="s">
        <v>2076</v>
      </c>
      <c r="AN877" s="30" t="s">
        <v>2092</v>
      </c>
      <c r="AO877" s="30">
        <v>120</v>
      </c>
      <c r="AP877" s="30" t="s">
        <v>4873</v>
      </c>
      <c r="AQ877" s="30" t="s">
        <v>4874</v>
      </c>
      <c r="AR877" s="30" t="s">
        <v>4805</v>
      </c>
      <c r="AS877" s="30" t="s">
        <v>2076</v>
      </c>
      <c r="AT877" s="30" t="s">
        <v>2076</v>
      </c>
      <c r="AU877" s="30">
        <f>COUNTIF(Offers!$B$14:$B$2024,A877)</f>
        <v>1</v>
      </c>
      <c r="AV877" s="31">
        <f>_xlfn.MINIFS(Offers!$Q$14:$Q$2024,Offers!$B$14:$B$2024,A877)</f>
        <v>702.99</v>
      </c>
      <c r="AW877" s="30">
        <f>COUNTIFS(Offers!$B$14:$B$2024,A877,Offers!$L$14:$L$2024,"&lt;&gt;New")</f>
        <v>0</v>
      </c>
    </row>
    <row r="878" spans="1:49" ht="15.75" customHeight="1" x14ac:dyDescent="0.35">
      <c r="A878" s="60" t="s">
        <v>6720</v>
      </c>
      <c r="B878" s="60" t="s">
        <v>1168</v>
      </c>
      <c r="C878" s="60" t="s">
        <v>8</v>
      </c>
      <c r="D878" s="60" t="s">
        <v>4790</v>
      </c>
      <c r="E878" s="61" t="s">
        <v>1175</v>
      </c>
      <c r="F878" s="62">
        <v>810.99</v>
      </c>
      <c r="G878" s="60" t="s">
        <v>6721</v>
      </c>
      <c r="H878" s="60" t="s">
        <v>53</v>
      </c>
      <c r="I878" s="60" t="s">
        <v>4792</v>
      </c>
      <c r="J878" s="60" t="s">
        <v>4878</v>
      </c>
      <c r="K878" s="60" t="s">
        <v>4879</v>
      </c>
      <c r="L878" s="60" t="s">
        <v>4840</v>
      </c>
      <c r="M878" s="60" t="s">
        <v>4841</v>
      </c>
      <c r="N878" s="60" t="s">
        <v>4867</v>
      </c>
      <c r="O878" s="60" t="s">
        <v>4798</v>
      </c>
      <c r="P878" s="60">
        <v>12</v>
      </c>
      <c r="Q878" s="63">
        <v>569</v>
      </c>
      <c r="R878" s="60" t="s">
        <v>6722</v>
      </c>
      <c r="S878" s="60" t="s">
        <v>4843</v>
      </c>
      <c r="T878" t="s">
        <v>2080</v>
      </c>
      <c r="U878">
        <v>14</v>
      </c>
      <c r="V878" s="49">
        <v>862.99</v>
      </c>
      <c r="W878" t="s">
        <v>2117</v>
      </c>
      <c r="X878">
        <v>8</v>
      </c>
      <c r="Y878">
        <v>256</v>
      </c>
      <c r="Z878">
        <v>12.4</v>
      </c>
      <c r="AA878" t="s">
        <v>3431</v>
      </c>
      <c r="AB878" s="30" t="s">
        <v>6723</v>
      </c>
      <c r="AC878" s="30" t="s">
        <v>6724</v>
      </c>
      <c r="AD878" s="30" t="s">
        <v>4405</v>
      </c>
      <c r="AE878" s="30" t="s">
        <v>2085</v>
      </c>
      <c r="AF878" s="51" t="s">
        <v>2025</v>
      </c>
      <c r="AG878" s="30" t="s">
        <v>3435</v>
      </c>
      <c r="AH878" s="31">
        <v>862.99</v>
      </c>
      <c r="AI878" s="30" t="s">
        <v>2087</v>
      </c>
      <c r="AJ878" s="30" t="s">
        <v>2076</v>
      </c>
      <c r="AK878" s="30" t="s">
        <v>2076</v>
      </c>
      <c r="AL878" s="30" t="s">
        <v>2076</v>
      </c>
      <c r="AM878" s="30" t="s">
        <v>2076</v>
      </c>
      <c r="AN878" s="30" t="s">
        <v>2092</v>
      </c>
      <c r="AO878" s="30">
        <v>60</v>
      </c>
      <c r="AP878" s="30" t="s">
        <v>4873</v>
      </c>
      <c r="AQ878" s="30" t="s">
        <v>4874</v>
      </c>
      <c r="AR878" s="30" t="s">
        <v>4805</v>
      </c>
      <c r="AS878" s="30" t="s">
        <v>2076</v>
      </c>
      <c r="AT878" s="30" t="s">
        <v>2076</v>
      </c>
      <c r="AU878" s="30">
        <f>COUNTIF(Offers!$B$14:$B$2024,A878)</f>
        <v>2</v>
      </c>
      <c r="AV878" s="31">
        <f>_xlfn.MINIFS(Offers!$Q$14:$Q$2024,Offers!$B$14:$B$2024,A878)</f>
        <v>677.99</v>
      </c>
      <c r="AW878" s="30">
        <f>COUNTIFS(Offers!$B$14:$B$2024,A878,Offers!$L$14:$L$2024,"&lt;&gt;New")</f>
        <v>1</v>
      </c>
    </row>
    <row r="879" spans="1:49" ht="15.75" customHeight="1" x14ac:dyDescent="0.35">
      <c r="A879" s="60" t="s">
        <v>6725</v>
      </c>
      <c r="B879" s="60" t="s">
        <v>1168</v>
      </c>
      <c r="C879" s="60" t="s">
        <v>8</v>
      </c>
      <c r="D879" s="60" t="s">
        <v>4790</v>
      </c>
      <c r="E879" s="61" t="s">
        <v>1176</v>
      </c>
      <c r="F879" s="62">
        <v>963.99</v>
      </c>
      <c r="G879" s="60" t="s">
        <v>6726</v>
      </c>
      <c r="H879" s="60" t="s">
        <v>53</v>
      </c>
      <c r="I879" s="60" t="s">
        <v>4865</v>
      </c>
      <c r="J879" s="60" t="s">
        <v>4878</v>
      </c>
      <c r="K879" s="60" t="s">
        <v>4879</v>
      </c>
      <c r="L879" s="60" t="s">
        <v>3490</v>
      </c>
      <c r="M879" s="60" t="s">
        <v>4866</v>
      </c>
      <c r="N879" s="60" t="s">
        <v>4973</v>
      </c>
      <c r="O879" s="60" t="s">
        <v>4798</v>
      </c>
      <c r="P879" s="60">
        <v>13</v>
      </c>
      <c r="Q879" s="63">
        <v>533</v>
      </c>
      <c r="R879" s="60" t="s">
        <v>6727</v>
      </c>
      <c r="S879" s="60" t="s">
        <v>4975</v>
      </c>
      <c r="T879" t="s">
        <v>2080</v>
      </c>
      <c r="U879">
        <v>14</v>
      </c>
      <c r="V879" s="49">
        <v>1040.99</v>
      </c>
      <c r="W879" t="s">
        <v>2200</v>
      </c>
      <c r="X879">
        <v>12</v>
      </c>
      <c r="Y879">
        <v>256</v>
      </c>
      <c r="Z879">
        <v>11</v>
      </c>
      <c r="AA879" t="s">
        <v>3431</v>
      </c>
      <c r="AB879" s="30" t="s">
        <v>6728</v>
      </c>
      <c r="AC879" s="30" t="s">
        <v>6729</v>
      </c>
      <c r="AD879" s="30" t="s">
        <v>5157</v>
      </c>
      <c r="AE879" s="30" t="s">
        <v>2085</v>
      </c>
      <c r="AF879" s="51" t="s">
        <v>2025</v>
      </c>
      <c r="AG879" s="30" t="s">
        <v>3435</v>
      </c>
      <c r="AH879" s="31">
        <v>1101.99</v>
      </c>
      <c r="AI879" s="30" t="s">
        <v>2087</v>
      </c>
      <c r="AJ879" s="30" t="s">
        <v>2076</v>
      </c>
      <c r="AK879" s="30" t="s">
        <v>2076</v>
      </c>
      <c r="AL879" s="30" t="s">
        <v>2076</v>
      </c>
      <c r="AM879" s="30" t="s">
        <v>2076</v>
      </c>
      <c r="AN879" s="30" t="s">
        <v>2092</v>
      </c>
      <c r="AO879" s="30">
        <v>120</v>
      </c>
      <c r="AP879" s="30" t="s">
        <v>4873</v>
      </c>
      <c r="AQ879" s="30" t="s">
        <v>4874</v>
      </c>
      <c r="AR879" s="30" t="s">
        <v>4822</v>
      </c>
      <c r="AS879" s="30" t="s">
        <v>2076</v>
      </c>
      <c r="AT879" s="30" t="s">
        <v>2076</v>
      </c>
      <c r="AU879" s="30">
        <f>COUNTIF(Offers!$B$14:$B$2024,A879)</f>
        <v>1</v>
      </c>
      <c r="AV879" s="31">
        <f>_xlfn.MINIFS(Offers!$Q$14:$Q$2024,Offers!$B$14:$B$2024,A879)</f>
        <v>963.99</v>
      </c>
      <c r="AW879" s="30">
        <f>COUNTIFS(Offers!$B$14:$B$2024,A879,Offers!$L$14:$L$2024,"&lt;&gt;New")</f>
        <v>0</v>
      </c>
    </row>
    <row r="880" spans="1:49" ht="15.75" customHeight="1" x14ac:dyDescent="0.35">
      <c r="A880" s="60" t="s">
        <v>6730</v>
      </c>
      <c r="B880" s="60" t="s">
        <v>1168</v>
      </c>
      <c r="C880" s="60" t="s">
        <v>8</v>
      </c>
      <c r="D880" s="60" t="s">
        <v>4807</v>
      </c>
      <c r="E880" s="61" t="s">
        <v>1177</v>
      </c>
      <c r="F880" s="62">
        <v>1153.99</v>
      </c>
      <c r="G880" s="60" t="s">
        <v>6731</v>
      </c>
      <c r="H880" s="60" t="s">
        <v>1345</v>
      </c>
      <c r="I880" s="60" t="s">
        <v>4889</v>
      </c>
      <c r="J880" s="60" t="s">
        <v>4890</v>
      </c>
      <c r="K880" s="60" t="s">
        <v>4891</v>
      </c>
      <c r="L880" s="60" t="s">
        <v>4892</v>
      </c>
      <c r="M880" s="60" t="s">
        <v>4893</v>
      </c>
      <c r="N880" s="60" t="s">
        <v>4880</v>
      </c>
      <c r="O880" s="60" t="s">
        <v>4798</v>
      </c>
      <c r="P880" s="60">
        <v>16</v>
      </c>
      <c r="Q880" s="63">
        <v>188</v>
      </c>
      <c r="R880" s="60" t="s">
        <v>6732</v>
      </c>
      <c r="S880" s="60" t="s">
        <v>4895</v>
      </c>
      <c r="T880" t="s">
        <v>2080</v>
      </c>
      <c r="U880">
        <v>14</v>
      </c>
      <c r="V880" s="49">
        <v>1269.99</v>
      </c>
      <c r="W880" t="s">
        <v>2404</v>
      </c>
      <c r="X880">
        <v>12</v>
      </c>
      <c r="Y880">
        <v>512</v>
      </c>
      <c r="Z880">
        <v>6.7</v>
      </c>
      <c r="AA880" t="s">
        <v>3431</v>
      </c>
      <c r="AB880" s="30" t="s">
        <v>6733</v>
      </c>
      <c r="AC880" s="30" t="s">
        <v>6734</v>
      </c>
      <c r="AD880" s="30" t="s">
        <v>5107</v>
      </c>
      <c r="AE880" s="30" t="s">
        <v>2105</v>
      </c>
      <c r="AF880" s="53" t="s">
        <v>2026</v>
      </c>
      <c r="AG880" s="30" t="s">
        <v>3435</v>
      </c>
      <c r="AH880" s="31">
        <v>1269.99</v>
      </c>
      <c r="AI880" s="30" t="s">
        <v>2087</v>
      </c>
      <c r="AJ880" s="30" t="s">
        <v>2076</v>
      </c>
      <c r="AK880" s="30" t="s">
        <v>2076</v>
      </c>
      <c r="AL880" s="30" t="s">
        <v>2076</v>
      </c>
      <c r="AM880" s="30" t="s">
        <v>2076</v>
      </c>
      <c r="AN880" s="30" t="s">
        <v>4898</v>
      </c>
      <c r="AO880" s="30">
        <v>60</v>
      </c>
      <c r="AP880" s="30" t="s">
        <v>4885</v>
      </c>
      <c r="AQ880" s="30" t="s">
        <v>4899</v>
      </c>
      <c r="AR880" s="30" t="s">
        <v>4822</v>
      </c>
      <c r="AS880" s="30" t="s">
        <v>2076</v>
      </c>
      <c r="AT880" s="30" t="s">
        <v>2076</v>
      </c>
      <c r="AU880" s="30">
        <f>COUNTIF(Offers!$B$14:$B$2024,A880)</f>
        <v>2</v>
      </c>
      <c r="AV880" s="31">
        <f>_xlfn.MINIFS(Offers!$Q$14:$Q$2024,Offers!$B$14:$B$2024,A880)</f>
        <v>1038.99</v>
      </c>
      <c r="AW880" s="30">
        <f>COUNTIFS(Offers!$B$14:$B$2024,A880,Offers!$L$14:$L$2024,"&lt;&gt;New")</f>
        <v>1</v>
      </c>
    </row>
    <row r="881" spans="1:49" ht="15.75" customHeight="1" x14ac:dyDescent="0.35">
      <c r="A881" s="60" t="s">
        <v>6735</v>
      </c>
      <c r="B881" s="60" t="s">
        <v>1168</v>
      </c>
      <c r="C881" s="60" t="s">
        <v>8</v>
      </c>
      <c r="D881" s="60" t="s">
        <v>4807</v>
      </c>
      <c r="E881" s="61" t="s">
        <v>1178</v>
      </c>
      <c r="F881" s="62">
        <v>1533.99</v>
      </c>
      <c r="G881" s="60" t="s">
        <v>6736</v>
      </c>
      <c r="H881" s="60" t="s">
        <v>1345</v>
      </c>
      <c r="I881" s="60" t="s">
        <v>4877</v>
      </c>
      <c r="J881" s="60" t="s">
        <v>4902</v>
      </c>
      <c r="K881" s="60" t="s">
        <v>4903</v>
      </c>
      <c r="L881" s="60" t="s">
        <v>4904</v>
      </c>
      <c r="M881" s="60" t="s">
        <v>4905</v>
      </c>
      <c r="N881" s="60" t="s">
        <v>4880</v>
      </c>
      <c r="O881" s="60" t="s">
        <v>4798</v>
      </c>
      <c r="P881" s="60">
        <v>28</v>
      </c>
      <c r="Q881" s="63">
        <v>222</v>
      </c>
      <c r="R881" s="60" t="s">
        <v>6737</v>
      </c>
      <c r="S881" s="60" t="s">
        <v>4907</v>
      </c>
      <c r="T881" t="s">
        <v>2080</v>
      </c>
      <c r="U881">
        <v>14</v>
      </c>
      <c r="V881" s="49">
        <v>1690.99</v>
      </c>
      <c r="W881" t="s">
        <v>2361</v>
      </c>
      <c r="X881">
        <v>16</v>
      </c>
      <c r="Y881">
        <v>1024</v>
      </c>
      <c r="Z881">
        <v>6.9</v>
      </c>
      <c r="AA881" t="s">
        <v>3431</v>
      </c>
      <c r="AB881" s="30" t="s">
        <v>6738</v>
      </c>
      <c r="AC881" s="30" t="s">
        <v>6739</v>
      </c>
      <c r="AD881" s="30" t="s">
        <v>3809</v>
      </c>
      <c r="AE881" s="30" t="s">
        <v>2105</v>
      </c>
      <c r="AF881" s="54" t="s">
        <v>2027</v>
      </c>
      <c r="AG881" s="30" t="s">
        <v>3435</v>
      </c>
      <c r="AH881" s="31">
        <v>1699.99</v>
      </c>
      <c r="AI881" s="30" t="s">
        <v>2087</v>
      </c>
      <c r="AJ881" s="30" t="s">
        <v>2076</v>
      </c>
      <c r="AK881" s="30" t="s">
        <v>2076</v>
      </c>
      <c r="AL881" s="30" t="s">
        <v>2076</v>
      </c>
      <c r="AM881" s="30" t="s">
        <v>2076</v>
      </c>
      <c r="AN881" s="30" t="s">
        <v>4860</v>
      </c>
      <c r="AO881" s="30">
        <v>120</v>
      </c>
      <c r="AP881" s="30" t="s">
        <v>4911</v>
      </c>
      <c r="AQ881" s="30" t="s">
        <v>4912</v>
      </c>
      <c r="AR881" s="30" t="s">
        <v>4913</v>
      </c>
      <c r="AS881" s="30" t="s">
        <v>2076</v>
      </c>
      <c r="AT881" s="30" t="s">
        <v>2076</v>
      </c>
      <c r="AU881" s="30">
        <f>COUNTIF(Offers!$B$14:$B$2024,A881)</f>
        <v>4</v>
      </c>
      <c r="AV881" s="31">
        <f>_xlfn.MINIFS(Offers!$Q$14:$Q$2024,Offers!$B$14:$B$2024,A881)</f>
        <v>1030.99</v>
      </c>
      <c r="AW881" s="30">
        <f>COUNTIFS(Offers!$B$14:$B$2024,A881,Offers!$L$14:$L$2024,"&lt;&gt;New")</f>
        <v>3</v>
      </c>
    </row>
    <row r="882" spans="1:49" ht="15.75" customHeight="1" x14ac:dyDescent="0.35">
      <c r="A882" s="60" t="s">
        <v>6740</v>
      </c>
      <c r="B882" s="60" t="s">
        <v>1168</v>
      </c>
      <c r="C882" s="60" t="s">
        <v>8</v>
      </c>
      <c r="D882" s="60" t="s">
        <v>4807</v>
      </c>
      <c r="E882" s="61" t="s">
        <v>1179</v>
      </c>
      <c r="F882" s="62">
        <v>1705.99</v>
      </c>
      <c r="G882" s="60" t="s">
        <v>6741</v>
      </c>
      <c r="H882" s="60" t="s">
        <v>53</v>
      </c>
      <c r="I882" s="60" t="s">
        <v>4889</v>
      </c>
      <c r="J882" s="60" t="s">
        <v>4902</v>
      </c>
      <c r="K882" s="60" t="s">
        <v>4903</v>
      </c>
      <c r="L882" s="60" t="s">
        <v>4987</v>
      </c>
      <c r="M882" s="60" t="s">
        <v>4988</v>
      </c>
      <c r="N882" s="60" t="s">
        <v>4880</v>
      </c>
      <c r="O882" s="60" t="s">
        <v>4798</v>
      </c>
      <c r="P882" s="60">
        <v>18</v>
      </c>
      <c r="Q882" s="63">
        <v>256</v>
      </c>
      <c r="R882" s="60" t="s">
        <v>6742</v>
      </c>
      <c r="S882" s="60" t="s">
        <v>4990</v>
      </c>
      <c r="T882" t="s">
        <v>2080</v>
      </c>
      <c r="U882">
        <v>14</v>
      </c>
      <c r="V882" s="49">
        <v>1883.99</v>
      </c>
      <c r="W882" t="s">
        <v>2498</v>
      </c>
      <c r="X882">
        <v>16</v>
      </c>
      <c r="Y882">
        <v>512</v>
      </c>
      <c r="Z882">
        <v>7.6</v>
      </c>
      <c r="AA882" t="s">
        <v>3431</v>
      </c>
      <c r="AB882" s="30" t="s">
        <v>6713</v>
      </c>
      <c r="AC882" s="30" t="s">
        <v>6743</v>
      </c>
      <c r="AD882" s="30" t="s">
        <v>3910</v>
      </c>
      <c r="AE882" s="30" t="s">
        <v>2085</v>
      </c>
      <c r="AF882" s="54" t="s">
        <v>2027</v>
      </c>
      <c r="AG882" s="30" t="s">
        <v>3435</v>
      </c>
      <c r="AH882" s="31">
        <v>1890.99</v>
      </c>
      <c r="AI882" s="30" t="s">
        <v>2087</v>
      </c>
      <c r="AJ882" s="30" t="s">
        <v>2076</v>
      </c>
      <c r="AK882" s="30" t="s">
        <v>2076</v>
      </c>
      <c r="AL882" s="30" t="s">
        <v>2076</v>
      </c>
      <c r="AM882" s="30" t="s">
        <v>2076</v>
      </c>
      <c r="AN882" s="30" t="s">
        <v>4898</v>
      </c>
      <c r="AO882" s="30">
        <v>120</v>
      </c>
      <c r="AP882" s="30" t="s">
        <v>4911</v>
      </c>
      <c r="AQ882" s="30" t="s">
        <v>4992</v>
      </c>
      <c r="AR882" s="30" t="s">
        <v>4913</v>
      </c>
      <c r="AS882" s="30" t="s">
        <v>2076</v>
      </c>
      <c r="AT882" s="30" t="s">
        <v>2076</v>
      </c>
      <c r="AU882" s="30">
        <f>COUNTIF(Offers!$B$14:$B$2024,A882)</f>
        <v>1</v>
      </c>
      <c r="AV882" s="31">
        <f>_xlfn.MINIFS(Offers!$Q$14:$Q$2024,Offers!$B$14:$B$2024,A882)</f>
        <v>1705.99</v>
      </c>
      <c r="AW882" s="30">
        <f>COUNTIFS(Offers!$B$14:$B$2024,A882,Offers!$L$14:$L$2024,"&lt;&gt;New")</f>
        <v>0</v>
      </c>
    </row>
    <row r="883" spans="1:49" ht="15.75" customHeight="1" x14ac:dyDescent="0.35">
      <c r="A883" s="60" t="s">
        <v>6744</v>
      </c>
      <c r="B883" s="60" t="s">
        <v>1180</v>
      </c>
      <c r="C883" s="60" t="s">
        <v>8</v>
      </c>
      <c r="D883" s="60" t="s">
        <v>4790</v>
      </c>
      <c r="E883" s="61" t="s">
        <v>1183</v>
      </c>
      <c r="F883" s="62">
        <v>224.99</v>
      </c>
      <c r="G883" s="60" t="s">
        <v>6745</v>
      </c>
      <c r="H883" s="60" t="s">
        <v>53</v>
      </c>
      <c r="I883" s="60" t="s">
        <v>4792</v>
      </c>
      <c r="J883" s="60" t="s">
        <v>4938</v>
      </c>
      <c r="K883" s="60" t="s">
        <v>4939</v>
      </c>
      <c r="L883" s="60" t="s">
        <v>4795</v>
      </c>
      <c r="M883" s="60" t="s">
        <v>4796</v>
      </c>
      <c r="N883" s="60" t="s">
        <v>4797</v>
      </c>
      <c r="O883" s="60" t="s">
        <v>4798</v>
      </c>
      <c r="P883" s="60">
        <v>12</v>
      </c>
      <c r="Q883" s="63">
        <v>312</v>
      </c>
      <c r="R883" s="60" t="s">
        <v>6746</v>
      </c>
      <c r="S883" s="60" t="s">
        <v>4800</v>
      </c>
      <c r="T883" t="s">
        <v>2080</v>
      </c>
      <c r="U883">
        <v>30</v>
      </c>
      <c r="V883" s="49">
        <v>254.99</v>
      </c>
      <c r="W883" t="s">
        <v>2609</v>
      </c>
      <c r="X883">
        <v>4</v>
      </c>
      <c r="Y883">
        <v>128</v>
      </c>
      <c r="Z883">
        <v>8.3000000000000007</v>
      </c>
      <c r="AA883" t="s">
        <v>3431</v>
      </c>
      <c r="AB883" s="30" t="s">
        <v>6747</v>
      </c>
      <c r="AC883" s="30" t="s">
        <v>6748</v>
      </c>
      <c r="AD883" s="30" t="s">
        <v>5550</v>
      </c>
      <c r="AE883" s="30" t="s">
        <v>2085</v>
      </c>
      <c r="AF883" s="55" t="s">
        <v>2023</v>
      </c>
      <c r="AG883" s="30" t="s">
        <v>3435</v>
      </c>
      <c r="AH883" s="31">
        <v>254.99</v>
      </c>
      <c r="AI883" s="30" t="s">
        <v>2087</v>
      </c>
      <c r="AJ883" s="30" t="s">
        <v>2076</v>
      </c>
      <c r="AK883" s="30" t="s">
        <v>2076</v>
      </c>
      <c r="AL883" s="30" t="s">
        <v>2076</v>
      </c>
      <c r="AM883" s="30" t="s">
        <v>2076</v>
      </c>
      <c r="AN883" s="30" t="s">
        <v>2092</v>
      </c>
      <c r="AO883" s="30">
        <v>60</v>
      </c>
      <c r="AP883" s="30" t="s">
        <v>4803</v>
      </c>
      <c r="AQ883" s="30" t="s">
        <v>4804</v>
      </c>
      <c r="AR883" s="30" t="s">
        <v>4805</v>
      </c>
      <c r="AS883" s="30" t="s">
        <v>2076</v>
      </c>
      <c r="AT883" s="30" t="s">
        <v>2076</v>
      </c>
      <c r="AU883" s="30">
        <f>COUNTIF(Offers!$B$14:$B$2024,A883)</f>
        <v>1</v>
      </c>
      <c r="AV883" s="31">
        <f>_xlfn.MINIFS(Offers!$Q$14:$Q$2024,Offers!$B$14:$B$2024,A883)</f>
        <v>224.99</v>
      </c>
      <c r="AW883" s="30">
        <f>COUNTIFS(Offers!$B$14:$B$2024,A883,Offers!$L$14:$L$2024,"&lt;&gt;New")</f>
        <v>0</v>
      </c>
    </row>
    <row r="884" spans="1:49" ht="15.75" customHeight="1" x14ac:dyDescent="0.35">
      <c r="A884" s="60" t="s">
        <v>6749</v>
      </c>
      <c r="B884" s="60" t="s">
        <v>1180</v>
      </c>
      <c r="C884" s="60" t="s">
        <v>8</v>
      </c>
      <c r="D884" s="60" t="s">
        <v>4790</v>
      </c>
      <c r="E884" s="61" t="s">
        <v>1184</v>
      </c>
      <c r="F884" s="62">
        <v>456.99</v>
      </c>
      <c r="G884" s="60" t="s">
        <v>6750</v>
      </c>
      <c r="H884" s="60" t="s">
        <v>53</v>
      </c>
      <c r="I884" s="60" t="s">
        <v>5017</v>
      </c>
      <c r="J884" s="60" t="s">
        <v>5072</v>
      </c>
      <c r="K884" s="60" t="s">
        <v>5073</v>
      </c>
      <c r="L884" s="60" t="s">
        <v>4810</v>
      </c>
      <c r="M884" s="60" t="s">
        <v>5018</v>
      </c>
      <c r="N884" s="60" t="s">
        <v>4797</v>
      </c>
      <c r="O884" s="60" t="s">
        <v>4798</v>
      </c>
      <c r="P884" s="60">
        <v>10</v>
      </c>
      <c r="Q884" s="63">
        <v>470</v>
      </c>
      <c r="R884" s="60" t="s">
        <v>6751</v>
      </c>
      <c r="S884" s="60" t="s">
        <v>4869</v>
      </c>
      <c r="T884" t="s">
        <v>2080</v>
      </c>
      <c r="U884">
        <v>30</v>
      </c>
      <c r="V884" s="49">
        <v>507.99</v>
      </c>
      <c r="W884" t="s">
        <v>2327</v>
      </c>
      <c r="X884">
        <v>8</v>
      </c>
      <c r="Y884">
        <v>256</v>
      </c>
      <c r="Z884">
        <v>11</v>
      </c>
      <c r="AA884" t="s">
        <v>3431</v>
      </c>
      <c r="AB884" s="30" t="s">
        <v>6752</v>
      </c>
      <c r="AC884" s="30" t="s">
        <v>6753</v>
      </c>
      <c r="AD884" s="30" t="s">
        <v>3620</v>
      </c>
      <c r="AE884" s="30" t="s">
        <v>2105</v>
      </c>
      <c r="AF884" s="52" t="s">
        <v>2024</v>
      </c>
      <c r="AG884" s="30" t="s">
        <v>3435</v>
      </c>
      <c r="AH884" s="31">
        <v>525.99</v>
      </c>
      <c r="AI884" s="30" t="s">
        <v>2087</v>
      </c>
      <c r="AJ884" s="30" t="s">
        <v>2076</v>
      </c>
      <c r="AK884" s="30" t="s">
        <v>2076</v>
      </c>
      <c r="AL884" s="30" t="s">
        <v>2076</v>
      </c>
      <c r="AM884" s="30" t="s">
        <v>2076</v>
      </c>
      <c r="AN884" s="30" t="s">
        <v>2092</v>
      </c>
      <c r="AO884" s="30">
        <v>90</v>
      </c>
      <c r="AP884" s="30" t="s">
        <v>4846</v>
      </c>
      <c r="AQ884" s="30" t="s">
        <v>4847</v>
      </c>
      <c r="AR884" s="30" t="s">
        <v>4805</v>
      </c>
      <c r="AS884" s="30" t="s">
        <v>2076</v>
      </c>
      <c r="AT884" s="30" t="s">
        <v>2076</v>
      </c>
      <c r="AU884" s="30">
        <f>COUNTIF(Offers!$B$14:$B$2024,A884)</f>
        <v>1</v>
      </c>
      <c r="AV884" s="31">
        <f>_xlfn.MINIFS(Offers!$Q$14:$Q$2024,Offers!$B$14:$B$2024,A884)</f>
        <v>456.99</v>
      </c>
      <c r="AW884" s="30">
        <f>COUNTIFS(Offers!$B$14:$B$2024,A884,Offers!$L$14:$L$2024,"&lt;&gt;New")</f>
        <v>0</v>
      </c>
    </row>
    <row r="885" spans="1:49" ht="15.75" customHeight="1" x14ac:dyDescent="0.35">
      <c r="A885" s="60" t="s">
        <v>6754</v>
      </c>
      <c r="B885" s="60" t="s">
        <v>1180</v>
      </c>
      <c r="C885" s="60" t="s">
        <v>8</v>
      </c>
      <c r="D885" s="60" t="s">
        <v>4790</v>
      </c>
      <c r="E885" s="61" t="s">
        <v>1185</v>
      </c>
      <c r="F885" s="62">
        <v>467.99</v>
      </c>
      <c r="G885" s="60" t="s">
        <v>6755</v>
      </c>
      <c r="H885" s="60" t="s">
        <v>53</v>
      </c>
      <c r="I885" s="60" t="s">
        <v>4792</v>
      </c>
      <c r="J885" s="60" t="s">
        <v>4826</v>
      </c>
      <c r="K885" s="60" t="s">
        <v>4827</v>
      </c>
      <c r="L885" s="60" t="s">
        <v>4828</v>
      </c>
      <c r="M885" s="60" t="s">
        <v>4829</v>
      </c>
      <c r="N885" s="60" t="s">
        <v>4797</v>
      </c>
      <c r="O885" s="60" t="s">
        <v>4830</v>
      </c>
      <c r="P885" s="60">
        <v>291</v>
      </c>
      <c r="Q885" s="63">
        <v>392</v>
      </c>
      <c r="R885" s="60" t="s">
        <v>6756</v>
      </c>
      <c r="S885" s="60" t="s">
        <v>4832</v>
      </c>
      <c r="T885" t="s">
        <v>2080</v>
      </c>
      <c r="U885">
        <v>30</v>
      </c>
      <c r="V885" s="49">
        <v>528.99</v>
      </c>
      <c r="W885" t="s">
        <v>3055</v>
      </c>
      <c r="X885">
        <v>4</v>
      </c>
      <c r="Y885">
        <v>64</v>
      </c>
      <c r="Z885">
        <v>10.3</v>
      </c>
      <c r="AA885" t="s">
        <v>3431</v>
      </c>
      <c r="AB885" s="30" t="s">
        <v>6757</v>
      </c>
      <c r="AC885" s="30" t="s">
        <v>6758</v>
      </c>
      <c r="AD885" s="30" t="s">
        <v>4834</v>
      </c>
      <c r="AE885" s="30" t="s">
        <v>2085</v>
      </c>
      <c r="AF885" s="52" t="s">
        <v>2024</v>
      </c>
      <c r="AG885" s="30" t="s">
        <v>2086</v>
      </c>
      <c r="AH885" s="31">
        <v>557.99</v>
      </c>
      <c r="AI885" s="30" t="s">
        <v>2087</v>
      </c>
      <c r="AJ885" s="30" t="s">
        <v>2076</v>
      </c>
      <c r="AK885" s="30" t="s">
        <v>2076</v>
      </c>
      <c r="AL885" s="30" t="s">
        <v>2076</v>
      </c>
      <c r="AM885" s="30" t="s">
        <v>2076</v>
      </c>
      <c r="AN885" s="30" t="s">
        <v>2092</v>
      </c>
      <c r="AO885" s="30" t="s">
        <v>2076</v>
      </c>
      <c r="AP885" s="30" t="s">
        <v>2088</v>
      </c>
      <c r="AQ885" s="30" t="s">
        <v>4835</v>
      </c>
      <c r="AR885" s="30" t="s">
        <v>4805</v>
      </c>
      <c r="AS885" s="30" t="s">
        <v>2076</v>
      </c>
      <c r="AT885" s="30" t="s">
        <v>2076</v>
      </c>
      <c r="AU885" s="30">
        <f>COUNTIF(Offers!$B$14:$B$2024,A885)</f>
        <v>3</v>
      </c>
      <c r="AV885" s="31">
        <f>_xlfn.MINIFS(Offers!$Q$14:$Q$2024,Offers!$B$14:$B$2024,A885)</f>
        <v>357.99</v>
      </c>
      <c r="AW885" s="30">
        <f>COUNTIFS(Offers!$B$14:$B$2024,A885,Offers!$L$14:$L$2024,"&lt;&gt;New")</f>
        <v>2</v>
      </c>
    </row>
    <row r="886" spans="1:49" ht="15.75" customHeight="1" x14ac:dyDescent="0.35">
      <c r="A886" s="60" t="s">
        <v>6759</v>
      </c>
      <c r="B886" s="60" t="s">
        <v>1180</v>
      </c>
      <c r="C886" s="60" t="s">
        <v>8</v>
      </c>
      <c r="D886" s="60" t="s">
        <v>4807</v>
      </c>
      <c r="E886" s="61" t="s">
        <v>1186</v>
      </c>
      <c r="F886" s="62">
        <v>638.99</v>
      </c>
      <c r="G886" s="60" t="s">
        <v>6760</v>
      </c>
      <c r="H886" s="60" t="s">
        <v>53</v>
      </c>
      <c r="I886" s="60" t="s">
        <v>4850</v>
      </c>
      <c r="J886" s="60" t="s">
        <v>4838</v>
      </c>
      <c r="K886" s="60" t="s">
        <v>4839</v>
      </c>
      <c r="L886" s="60" t="s">
        <v>4853</v>
      </c>
      <c r="M886" s="60" t="s">
        <v>4854</v>
      </c>
      <c r="N886" s="60" t="s">
        <v>4855</v>
      </c>
      <c r="O886" s="60" t="s">
        <v>4798</v>
      </c>
      <c r="P886" s="60">
        <v>18</v>
      </c>
      <c r="Q886" s="63">
        <v>149</v>
      </c>
      <c r="R886" s="60" t="s">
        <v>6761</v>
      </c>
      <c r="S886" s="60" t="s">
        <v>4857</v>
      </c>
      <c r="T886" t="s">
        <v>2080</v>
      </c>
      <c r="U886">
        <v>30</v>
      </c>
      <c r="V886" s="49">
        <v>716.99</v>
      </c>
      <c r="W886" t="s">
        <v>2280</v>
      </c>
      <c r="X886">
        <v>8</v>
      </c>
      <c r="Y886">
        <v>256</v>
      </c>
      <c r="Z886">
        <v>6</v>
      </c>
      <c r="AA886" t="s">
        <v>3431</v>
      </c>
      <c r="AB886" s="30" t="s">
        <v>6752</v>
      </c>
      <c r="AC886" s="30" t="s">
        <v>6762</v>
      </c>
      <c r="AD886" s="30" t="s">
        <v>3620</v>
      </c>
      <c r="AE886" s="30" t="s">
        <v>2105</v>
      </c>
      <c r="AF886" s="52" t="s">
        <v>2024</v>
      </c>
      <c r="AG886" s="30" t="s">
        <v>3435</v>
      </c>
      <c r="AH886" s="31">
        <v>742.99</v>
      </c>
      <c r="AI886" s="30" t="s">
        <v>2087</v>
      </c>
      <c r="AJ886" s="30" t="s">
        <v>2076</v>
      </c>
      <c r="AK886" s="30" t="s">
        <v>2076</v>
      </c>
      <c r="AL886" s="30" t="s">
        <v>2076</v>
      </c>
      <c r="AM886" s="30" t="s">
        <v>2076</v>
      </c>
      <c r="AN886" s="30" t="s">
        <v>4860</v>
      </c>
      <c r="AO886" s="30">
        <v>120</v>
      </c>
      <c r="AP886" s="30" t="s">
        <v>5068</v>
      </c>
      <c r="AQ886" s="30" t="s">
        <v>5069</v>
      </c>
      <c r="AR886" s="30" t="s">
        <v>4822</v>
      </c>
      <c r="AS886" s="30" t="s">
        <v>2076</v>
      </c>
      <c r="AT886" s="30" t="s">
        <v>2076</v>
      </c>
      <c r="AU886" s="30">
        <f>COUNTIF(Offers!$B$14:$B$2024,A886)</f>
        <v>3</v>
      </c>
      <c r="AV886" s="31">
        <f>_xlfn.MINIFS(Offers!$Q$14:$Q$2024,Offers!$B$14:$B$2024,A886)</f>
        <v>530.99</v>
      </c>
      <c r="AW886" s="30">
        <f>COUNTIFS(Offers!$B$14:$B$2024,A886,Offers!$L$14:$L$2024,"&lt;&gt;New")</f>
        <v>2</v>
      </c>
    </row>
    <row r="887" spans="1:49" ht="15.75" customHeight="1" x14ac:dyDescent="0.35">
      <c r="A887" s="60" t="s">
        <v>6763</v>
      </c>
      <c r="B887" s="60" t="s">
        <v>1180</v>
      </c>
      <c r="C887" s="60" t="s">
        <v>8</v>
      </c>
      <c r="D887" s="60" t="s">
        <v>4807</v>
      </c>
      <c r="E887" s="61" t="s">
        <v>1187</v>
      </c>
      <c r="F887" s="62">
        <v>760.99</v>
      </c>
      <c r="G887" s="60" t="s">
        <v>6764</v>
      </c>
      <c r="H887" s="60" t="s">
        <v>1345</v>
      </c>
      <c r="I887" s="60" t="s">
        <v>4960</v>
      </c>
      <c r="J887" s="60" t="s">
        <v>4851</v>
      </c>
      <c r="K887" s="60" t="s">
        <v>4852</v>
      </c>
      <c r="L887" s="60" t="s">
        <v>4961</v>
      </c>
      <c r="M887" s="60" t="s">
        <v>4811</v>
      </c>
      <c r="N887" s="60" t="s">
        <v>5502</v>
      </c>
      <c r="O887" s="60" t="s">
        <v>4798</v>
      </c>
      <c r="P887" s="60">
        <v>32</v>
      </c>
      <c r="Q887" s="63">
        <v>302</v>
      </c>
      <c r="R887" s="60" t="s">
        <v>6765</v>
      </c>
      <c r="S887" s="60" t="s">
        <v>4963</v>
      </c>
      <c r="T887" t="s">
        <v>2080</v>
      </c>
      <c r="U887">
        <v>30</v>
      </c>
      <c r="V887" s="49">
        <v>843.99</v>
      </c>
      <c r="W887" t="s">
        <v>2580</v>
      </c>
      <c r="X887">
        <v>8</v>
      </c>
      <c r="Y887">
        <v>256</v>
      </c>
      <c r="Z887">
        <v>6.5</v>
      </c>
      <c r="AA887" t="s">
        <v>3431</v>
      </c>
      <c r="AB887" s="30" t="s">
        <v>6766</v>
      </c>
      <c r="AC887" s="30" t="s">
        <v>6767</v>
      </c>
      <c r="AD887" s="30" t="s">
        <v>4053</v>
      </c>
      <c r="AE887" s="30" t="s">
        <v>2105</v>
      </c>
      <c r="AF887" s="51" t="s">
        <v>2025</v>
      </c>
      <c r="AG887" s="30" t="s">
        <v>3435</v>
      </c>
      <c r="AH887" s="31">
        <v>879.99</v>
      </c>
      <c r="AI887" s="30" t="s">
        <v>2087</v>
      </c>
      <c r="AJ887" s="30" t="s">
        <v>2076</v>
      </c>
      <c r="AK887" s="30" t="s">
        <v>2076</v>
      </c>
      <c r="AL887" s="30" t="s">
        <v>2076</v>
      </c>
      <c r="AM887" s="30" t="s">
        <v>2076</v>
      </c>
      <c r="AN887" s="30" t="s">
        <v>4966</v>
      </c>
      <c r="AO887" s="30">
        <v>120</v>
      </c>
      <c r="AP887" s="30" t="s">
        <v>4861</v>
      </c>
      <c r="AQ887" s="30" t="s">
        <v>4862</v>
      </c>
      <c r="AR887" s="30" t="s">
        <v>4822</v>
      </c>
      <c r="AS887" s="30" t="s">
        <v>2076</v>
      </c>
      <c r="AT887" s="30" t="s">
        <v>2076</v>
      </c>
      <c r="AU887" s="30">
        <f>COUNTIF(Offers!$B$14:$B$2024,A887)</f>
        <v>3</v>
      </c>
      <c r="AV887" s="31">
        <f>_xlfn.MINIFS(Offers!$Q$14:$Q$2024,Offers!$B$14:$B$2024,A887)</f>
        <v>617.99</v>
      </c>
      <c r="AW887" s="30">
        <f>COUNTIFS(Offers!$B$14:$B$2024,A887,Offers!$L$14:$L$2024,"&lt;&gt;New")</f>
        <v>2</v>
      </c>
    </row>
    <row r="888" spans="1:49" ht="15.75" customHeight="1" x14ac:dyDescent="0.35">
      <c r="A888" s="60" t="s">
        <v>6768</v>
      </c>
      <c r="B888" s="60" t="s">
        <v>1180</v>
      </c>
      <c r="C888" s="60" t="s">
        <v>8</v>
      </c>
      <c r="D888" s="60" t="s">
        <v>4807</v>
      </c>
      <c r="E888" s="61" t="s">
        <v>1188</v>
      </c>
      <c r="F888" s="62">
        <v>806.99</v>
      </c>
      <c r="G888" s="60" t="s">
        <v>6769</v>
      </c>
      <c r="H888" s="60" t="s">
        <v>53</v>
      </c>
      <c r="I888" s="60" t="s">
        <v>4889</v>
      </c>
      <c r="J888" s="60" t="s">
        <v>4878</v>
      </c>
      <c r="K888" s="60" t="s">
        <v>4879</v>
      </c>
      <c r="L888" s="60" t="s">
        <v>4892</v>
      </c>
      <c r="M888" s="60" t="s">
        <v>4893</v>
      </c>
      <c r="N888" s="60" t="s">
        <v>4880</v>
      </c>
      <c r="O888" s="60" t="s">
        <v>4798</v>
      </c>
      <c r="P888" s="60">
        <v>16</v>
      </c>
      <c r="Q888" s="63">
        <v>197</v>
      </c>
      <c r="R888" s="60" t="s">
        <v>6770</v>
      </c>
      <c r="S888" s="60" t="s">
        <v>4895</v>
      </c>
      <c r="T888" t="s">
        <v>2080</v>
      </c>
      <c r="U888">
        <v>30</v>
      </c>
      <c r="V888" s="49">
        <v>849.99</v>
      </c>
      <c r="W888" t="s">
        <v>2144</v>
      </c>
      <c r="X888">
        <v>8</v>
      </c>
      <c r="Y888">
        <v>256</v>
      </c>
      <c r="Z888">
        <v>6.7</v>
      </c>
      <c r="AA888" t="s">
        <v>3431</v>
      </c>
      <c r="AB888" s="30" t="s">
        <v>6771</v>
      </c>
      <c r="AC888" s="30" t="s">
        <v>6442</v>
      </c>
      <c r="AD888" s="30" t="s">
        <v>4053</v>
      </c>
      <c r="AE888" s="30" t="s">
        <v>2085</v>
      </c>
      <c r="AF888" s="51" t="s">
        <v>2025</v>
      </c>
      <c r="AG888" s="30" t="s">
        <v>3435</v>
      </c>
      <c r="AH888" s="31">
        <v>860.99</v>
      </c>
      <c r="AI888" s="30" t="s">
        <v>2087</v>
      </c>
      <c r="AJ888" s="30" t="s">
        <v>2076</v>
      </c>
      <c r="AK888" s="30" t="s">
        <v>2076</v>
      </c>
      <c r="AL888" s="30" t="s">
        <v>2076</v>
      </c>
      <c r="AM888" s="30" t="s">
        <v>2076</v>
      </c>
      <c r="AN888" s="30" t="s">
        <v>4898</v>
      </c>
      <c r="AO888" s="30">
        <v>60</v>
      </c>
      <c r="AP888" s="30" t="s">
        <v>4861</v>
      </c>
      <c r="AQ888" s="30" t="s">
        <v>4862</v>
      </c>
      <c r="AR888" s="30" t="s">
        <v>4822</v>
      </c>
      <c r="AS888" s="30" t="s">
        <v>2076</v>
      </c>
      <c r="AT888" s="30" t="s">
        <v>2076</v>
      </c>
      <c r="AU888" s="30">
        <f>COUNTIF(Offers!$B$14:$B$2024,A888)</f>
        <v>1</v>
      </c>
      <c r="AV888" s="31">
        <f>_xlfn.MINIFS(Offers!$Q$14:$Q$2024,Offers!$B$14:$B$2024,A888)</f>
        <v>806.99</v>
      </c>
      <c r="AW888" s="30">
        <f>COUNTIFS(Offers!$B$14:$B$2024,A888,Offers!$L$14:$L$2024,"&lt;&gt;New")</f>
        <v>0</v>
      </c>
    </row>
    <row r="889" spans="1:49" ht="15.75" customHeight="1" x14ac:dyDescent="0.35">
      <c r="A889" s="60" t="s">
        <v>6772</v>
      </c>
      <c r="B889" s="60" t="s">
        <v>1180</v>
      </c>
      <c r="C889" s="60" t="s">
        <v>8</v>
      </c>
      <c r="D889" s="60" t="s">
        <v>4790</v>
      </c>
      <c r="E889" s="61" t="s">
        <v>1189</v>
      </c>
      <c r="F889" s="62">
        <v>949.99</v>
      </c>
      <c r="G889" s="60" t="s">
        <v>6773</v>
      </c>
      <c r="H889" s="60" t="s">
        <v>53</v>
      </c>
      <c r="I889" s="60" t="s">
        <v>4865</v>
      </c>
      <c r="J889" s="60" t="s">
        <v>4878</v>
      </c>
      <c r="K889" s="60" t="s">
        <v>4879</v>
      </c>
      <c r="L889" s="60" t="s">
        <v>3490</v>
      </c>
      <c r="M889" s="60" t="s">
        <v>4866</v>
      </c>
      <c r="N889" s="60" t="s">
        <v>4973</v>
      </c>
      <c r="O889" s="60" t="s">
        <v>4798</v>
      </c>
      <c r="P889" s="60">
        <v>11</v>
      </c>
      <c r="Q889" s="63">
        <v>522</v>
      </c>
      <c r="R889" s="60" t="s">
        <v>6774</v>
      </c>
      <c r="S889" s="60" t="s">
        <v>4975</v>
      </c>
      <c r="T889" t="s">
        <v>2080</v>
      </c>
      <c r="U889">
        <v>30</v>
      </c>
      <c r="V889" s="49">
        <v>989.99</v>
      </c>
      <c r="W889" t="s">
        <v>2371</v>
      </c>
      <c r="X889">
        <v>12</v>
      </c>
      <c r="Y889">
        <v>256</v>
      </c>
      <c r="Z889">
        <v>11</v>
      </c>
      <c r="AA889" t="s">
        <v>3431</v>
      </c>
      <c r="AB889" s="30" t="s">
        <v>6775</v>
      </c>
      <c r="AC889" s="30" t="s">
        <v>6776</v>
      </c>
      <c r="AD889" s="30" t="s">
        <v>5035</v>
      </c>
      <c r="AE889" s="30" t="s">
        <v>2105</v>
      </c>
      <c r="AF889" s="51" t="s">
        <v>2025</v>
      </c>
      <c r="AG889" s="30" t="s">
        <v>3435</v>
      </c>
      <c r="AH889" s="31">
        <v>989.99</v>
      </c>
      <c r="AI889" s="30" t="s">
        <v>2087</v>
      </c>
      <c r="AJ889" s="30" t="s">
        <v>2076</v>
      </c>
      <c r="AK889" s="30" t="s">
        <v>2076</v>
      </c>
      <c r="AL889" s="30" t="s">
        <v>2076</v>
      </c>
      <c r="AM889" s="30" t="s">
        <v>2076</v>
      </c>
      <c r="AN889" s="30" t="s">
        <v>2092</v>
      </c>
      <c r="AO889" s="30">
        <v>120</v>
      </c>
      <c r="AP889" s="30" t="s">
        <v>4873</v>
      </c>
      <c r="AQ889" s="30" t="s">
        <v>4874</v>
      </c>
      <c r="AR889" s="30" t="s">
        <v>4822</v>
      </c>
      <c r="AS889" s="30" t="s">
        <v>2076</v>
      </c>
      <c r="AT889" s="30" t="s">
        <v>2076</v>
      </c>
      <c r="AU889" s="30">
        <f>COUNTIF(Offers!$B$14:$B$2024,A889)</f>
        <v>1</v>
      </c>
      <c r="AV889" s="31">
        <f>_xlfn.MINIFS(Offers!$Q$14:$Q$2024,Offers!$B$14:$B$2024,A889)</f>
        <v>949.99</v>
      </c>
      <c r="AW889" s="30">
        <f>COUNTIFS(Offers!$B$14:$B$2024,A889,Offers!$L$14:$L$2024,"&lt;&gt;New")</f>
        <v>0</v>
      </c>
    </row>
    <row r="890" spans="1:49" ht="15.75" customHeight="1" x14ac:dyDescent="0.35">
      <c r="A890" s="60" t="s">
        <v>6777</v>
      </c>
      <c r="B890" s="60" t="s">
        <v>1180</v>
      </c>
      <c r="C890" s="60" t="s">
        <v>8</v>
      </c>
      <c r="D890" s="60" t="s">
        <v>4807</v>
      </c>
      <c r="E890" s="61" t="s">
        <v>1190</v>
      </c>
      <c r="F890" s="62">
        <v>1169.99</v>
      </c>
      <c r="G890" s="60" t="s">
        <v>6778</v>
      </c>
      <c r="H890" s="60" t="s">
        <v>1345</v>
      </c>
      <c r="I890" s="60" t="s">
        <v>4877</v>
      </c>
      <c r="J890" s="60" t="s">
        <v>4890</v>
      </c>
      <c r="K890" s="60" t="s">
        <v>4891</v>
      </c>
      <c r="L890" s="60" t="s">
        <v>4904</v>
      </c>
      <c r="M890" s="60" t="s">
        <v>4905</v>
      </c>
      <c r="N890" s="60" t="s">
        <v>4880</v>
      </c>
      <c r="O890" s="60" t="s">
        <v>4798</v>
      </c>
      <c r="P890" s="60">
        <v>26</v>
      </c>
      <c r="Q890" s="63">
        <v>183</v>
      </c>
      <c r="R890" s="60" t="s">
        <v>6779</v>
      </c>
      <c r="S890" s="60" t="s">
        <v>4882</v>
      </c>
      <c r="T890" t="s">
        <v>2080</v>
      </c>
      <c r="U890">
        <v>30</v>
      </c>
      <c r="V890" s="49">
        <v>1229.99</v>
      </c>
      <c r="W890" t="s">
        <v>2273</v>
      </c>
      <c r="X890">
        <v>16</v>
      </c>
      <c r="Y890">
        <v>1024</v>
      </c>
      <c r="Z890">
        <v>6.3</v>
      </c>
      <c r="AA890" t="s">
        <v>3431</v>
      </c>
      <c r="AB890" s="30" t="s">
        <v>6780</v>
      </c>
      <c r="AC890" s="30" t="s">
        <v>6781</v>
      </c>
      <c r="AD890" s="30" t="s">
        <v>3876</v>
      </c>
      <c r="AE890" s="30" t="s">
        <v>2085</v>
      </c>
      <c r="AF890" s="54" t="s">
        <v>2027</v>
      </c>
      <c r="AG890" s="30" t="s">
        <v>3435</v>
      </c>
      <c r="AH890" s="31">
        <v>1229.99</v>
      </c>
      <c r="AI890" s="30" t="s">
        <v>2087</v>
      </c>
      <c r="AJ890" s="30" t="s">
        <v>2076</v>
      </c>
      <c r="AK890" s="30" t="s">
        <v>2076</v>
      </c>
      <c r="AL890" s="30" t="s">
        <v>2076</v>
      </c>
      <c r="AM890" s="30" t="s">
        <v>2076</v>
      </c>
      <c r="AN890" s="30" t="s">
        <v>4860</v>
      </c>
      <c r="AO890" s="30">
        <v>120</v>
      </c>
      <c r="AP890" s="30" t="s">
        <v>4911</v>
      </c>
      <c r="AQ890" s="30" t="s">
        <v>4912</v>
      </c>
      <c r="AR890" s="30" t="s">
        <v>4913</v>
      </c>
      <c r="AS890" s="30" t="s">
        <v>2076</v>
      </c>
      <c r="AT890" s="30" t="s">
        <v>2076</v>
      </c>
      <c r="AU890" s="30">
        <f>COUNTIF(Offers!$B$14:$B$2024,A890)</f>
        <v>1</v>
      </c>
      <c r="AV890" s="31">
        <f>_xlfn.MINIFS(Offers!$Q$14:$Q$2024,Offers!$B$14:$B$2024,A890)</f>
        <v>1169.99</v>
      </c>
      <c r="AW890" s="30">
        <f>COUNTIFS(Offers!$B$14:$B$2024,A890,Offers!$L$14:$L$2024,"&lt;&gt;New")</f>
        <v>0</v>
      </c>
    </row>
    <row r="891" spans="1:49" ht="15.75" customHeight="1" x14ac:dyDescent="0.35">
      <c r="A891" s="60" t="s">
        <v>6782</v>
      </c>
      <c r="B891" s="60" t="s">
        <v>1180</v>
      </c>
      <c r="C891" s="60" t="s">
        <v>8</v>
      </c>
      <c r="D891" s="60" t="s">
        <v>4807</v>
      </c>
      <c r="E891" s="61" t="s">
        <v>1191</v>
      </c>
      <c r="F891" s="62">
        <v>1345.99</v>
      </c>
      <c r="G891" s="60" t="s">
        <v>6783</v>
      </c>
      <c r="H891" s="60" t="s">
        <v>53</v>
      </c>
      <c r="I891" s="60" t="s">
        <v>4889</v>
      </c>
      <c r="J891" s="60" t="s">
        <v>4902</v>
      </c>
      <c r="K891" s="60" t="s">
        <v>4903</v>
      </c>
      <c r="L891" s="60" t="s">
        <v>4987</v>
      </c>
      <c r="M891" s="60" t="s">
        <v>4988</v>
      </c>
      <c r="N891" s="60" t="s">
        <v>4880</v>
      </c>
      <c r="O891" s="60" t="s">
        <v>4798</v>
      </c>
      <c r="P891" s="60">
        <v>18</v>
      </c>
      <c r="Q891" s="63">
        <v>243</v>
      </c>
      <c r="R891" s="60" t="s">
        <v>6784</v>
      </c>
      <c r="S891" s="60" t="s">
        <v>4990</v>
      </c>
      <c r="T891" t="s">
        <v>2080</v>
      </c>
      <c r="U891">
        <v>30</v>
      </c>
      <c r="V891" s="49">
        <v>1540.99</v>
      </c>
      <c r="W891" t="s">
        <v>2551</v>
      </c>
      <c r="X891">
        <v>16</v>
      </c>
      <c r="Y891">
        <v>512</v>
      </c>
      <c r="Z891">
        <v>7.6</v>
      </c>
      <c r="AA891" t="s">
        <v>3431</v>
      </c>
      <c r="AB891" s="30" t="s">
        <v>6771</v>
      </c>
      <c r="AC891" s="30" t="s">
        <v>6785</v>
      </c>
      <c r="AD891" s="30" t="s">
        <v>3953</v>
      </c>
      <c r="AE891" s="30" t="s">
        <v>2085</v>
      </c>
      <c r="AF891" s="54" t="s">
        <v>2027</v>
      </c>
      <c r="AG891" s="30" t="s">
        <v>3435</v>
      </c>
      <c r="AH891" s="31">
        <v>1540.99</v>
      </c>
      <c r="AI891" s="30" t="s">
        <v>2087</v>
      </c>
      <c r="AJ891" s="30" t="s">
        <v>2076</v>
      </c>
      <c r="AK891" s="30" t="s">
        <v>2076</v>
      </c>
      <c r="AL891" s="30" t="s">
        <v>2076</v>
      </c>
      <c r="AM891" s="30" t="s">
        <v>2076</v>
      </c>
      <c r="AN891" s="30" t="s">
        <v>4898</v>
      </c>
      <c r="AO891" s="30">
        <v>120</v>
      </c>
      <c r="AP891" s="30" t="s">
        <v>4911</v>
      </c>
      <c r="AQ891" s="30" t="s">
        <v>4992</v>
      </c>
      <c r="AR891" s="30" t="s">
        <v>4913</v>
      </c>
      <c r="AS891" s="30" t="s">
        <v>2076</v>
      </c>
      <c r="AT891" s="30" t="s">
        <v>2076</v>
      </c>
      <c r="AU891" s="30">
        <f>COUNTIF(Offers!$B$14:$B$2024,A891)</f>
        <v>1</v>
      </c>
      <c r="AV891" s="31">
        <f>_xlfn.MINIFS(Offers!$Q$14:$Q$2024,Offers!$B$14:$B$2024,A891)</f>
        <v>1345.99</v>
      </c>
      <c r="AW891" s="30">
        <f>COUNTIFS(Offers!$B$14:$B$2024,A891,Offers!$L$14:$L$2024,"&lt;&gt;New")</f>
        <v>0</v>
      </c>
    </row>
    <row r="892" spans="1:49" ht="15.75" customHeight="1" x14ac:dyDescent="0.35">
      <c r="A892" s="60" t="s">
        <v>6786</v>
      </c>
      <c r="B892" s="60" t="s">
        <v>1180</v>
      </c>
      <c r="C892" s="60" t="s">
        <v>8</v>
      </c>
      <c r="D892" s="60" t="s">
        <v>4790</v>
      </c>
      <c r="E892" s="61" t="s">
        <v>1192</v>
      </c>
      <c r="F892" s="62">
        <v>1663.99</v>
      </c>
      <c r="G892" s="60" t="s">
        <v>6787</v>
      </c>
      <c r="H892" s="60" t="s">
        <v>1345</v>
      </c>
      <c r="I892" s="60" t="s">
        <v>4865</v>
      </c>
      <c r="J892" s="60" t="s">
        <v>4902</v>
      </c>
      <c r="K892" s="60" t="s">
        <v>4903</v>
      </c>
      <c r="L892" s="60" t="s">
        <v>4916</v>
      </c>
      <c r="M892" s="60" t="s">
        <v>4917</v>
      </c>
      <c r="N892" s="60" t="s">
        <v>4918</v>
      </c>
      <c r="O892" s="60" t="s">
        <v>4798</v>
      </c>
      <c r="P892" s="60">
        <v>13</v>
      </c>
      <c r="Q892" s="63">
        <v>585</v>
      </c>
      <c r="R892" s="60" t="s">
        <v>6788</v>
      </c>
      <c r="S892" s="60" t="s">
        <v>4920</v>
      </c>
      <c r="T892" t="s">
        <v>2080</v>
      </c>
      <c r="U892">
        <v>30</v>
      </c>
      <c r="V892" s="49">
        <v>1789.99</v>
      </c>
      <c r="W892" t="s">
        <v>2081</v>
      </c>
      <c r="X892">
        <v>16</v>
      </c>
      <c r="Y892">
        <v>1024</v>
      </c>
      <c r="Z892">
        <v>13</v>
      </c>
      <c r="AA892" t="s">
        <v>3431</v>
      </c>
      <c r="AB892" s="30" t="s">
        <v>6789</v>
      </c>
      <c r="AC892" s="30" t="s">
        <v>6790</v>
      </c>
      <c r="AD892" s="30" t="s">
        <v>3485</v>
      </c>
      <c r="AE892" s="30" t="s">
        <v>2085</v>
      </c>
      <c r="AF892" s="54" t="s">
        <v>2027</v>
      </c>
      <c r="AG892" s="30" t="s">
        <v>3435</v>
      </c>
      <c r="AH892" s="31">
        <v>1863.99</v>
      </c>
      <c r="AI892" s="30" t="s">
        <v>2087</v>
      </c>
      <c r="AJ892" s="30" t="s">
        <v>2076</v>
      </c>
      <c r="AK892" s="30" t="s">
        <v>2076</v>
      </c>
      <c r="AL892" s="30" t="s">
        <v>2076</v>
      </c>
      <c r="AM892" s="30" t="s">
        <v>2076</v>
      </c>
      <c r="AN892" s="30" t="s">
        <v>2092</v>
      </c>
      <c r="AO892" s="30">
        <v>144</v>
      </c>
      <c r="AP892" s="30" t="s">
        <v>4922</v>
      </c>
      <c r="AQ892" s="30" t="s">
        <v>4862</v>
      </c>
      <c r="AR892" s="30" t="s">
        <v>4805</v>
      </c>
      <c r="AS892" s="30" t="s">
        <v>2076</v>
      </c>
      <c r="AT892" s="30" t="s">
        <v>2076</v>
      </c>
      <c r="AU892" s="30">
        <f>COUNTIF(Offers!$B$14:$B$2024,A892)</f>
        <v>3</v>
      </c>
      <c r="AV892" s="31">
        <f>_xlfn.MINIFS(Offers!$Q$14:$Q$2024,Offers!$B$14:$B$2024,A892)</f>
        <v>1283.99</v>
      </c>
      <c r="AW892" s="30">
        <f>COUNTIFS(Offers!$B$14:$B$2024,A892,Offers!$L$14:$L$2024,"&lt;&gt;New")</f>
        <v>2</v>
      </c>
    </row>
    <row r="893" spans="1:49" ht="15.75" customHeight="1" x14ac:dyDescent="0.35">
      <c r="A893" s="60" t="s">
        <v>6791</v>
      </c>
      <c r="B893" s="60" t="s">
        <v>1193</v>
      </c>
      <c r="C893" s="60" t="s">
        <v>8</v>
      </c>
      <c r="D893" s="60" t="s">
        <v>4790</v>
      </c>
      <c r="E893" s="61" t="s">
        <v>1196</v>
      </c>
      <c r="F893" s="62">
        <v>79.989999999999995</v>
      </c>
      <c r="G893" s="60" t="s">
        <v>6792</v>
      </c>
      <c r="H893" s="60" t="s">
        <v>53</v>
      </c>
      <c r="I893" s="60" t="s">
        <v>4925</v>
      </c>
      <c r="J893" s="60" t="s">
        <v>4926</v>
      </c>
      <c r="K893" s="60" t="s">
        <v>3424</v>
      </c>
      <c r="L893" s="60" t="s">
        <v>4795</v>
      </c>
      <c r="M893" s="60" t="s">
        <v>4927</v>
      </c>
      <c r="N893" s="60" t="s">
        <v>4797</v>
      </c>
      <c r="O893" s="60" t="s">
        <v>4928</v>
      </c>
      <c r="P893" s="60">
        <v>9</v>
      </c>
      <c r="Q893" s="63">
        <v>416</v>
      </c>
      <c r="R893" s="60" t="s">
        <v>6793</v>
      </c>
      <c r="S893" s="60" t="s">
        <v>4930</v>
      </c>
      <c r="T893" t="s">
        <v>2080</v>
      </c>
      <c r="U893">
        <v>60</v>
      </c>
      <c r="V893" s="49">
        <v>90.99</v>
      </c>
      <c r="W893" t="s">
        <v>2471</v>
      </c>
      <c r="X893">
        <v>3</v>
      </c>
      <c r="Y893">
        <v>32</v>
      </c>
      <c r="Z893">
        <v>10.1</v>
      </c>
      <c r="AA893" t="s">
        <v>3431</v>
      </c>
      <c r="AB893" s="30" t="s">
        <v>6794</v>
      </c>
      <c r="AC893" s="30" t="s">
        <v>6795</v>
      </c>
      <c r="AD893" s="30" t="s">
        <v>5325</v>
      </c>
      <c r="AE893" s="30" t="s">
        <v>2105</v>
      </c>
      <c r="AF893" s="50" t="s">
        <v>2022</v>
      </c>
      <c r="AG893" s="30" t="s">
        <v>2086</v>
      </c>
      <c r="AH893" s="31">
        <v>90.99</v>
      </c>
      <c r="AI893" s="30" t="s">
        <v>2087</v>
      </c>
      <c r="AJ893" s="30" t="s">
        <v>2076</v>
      </c>
      <c r="AK893" s="30" t="s">
        <v>2076</v>
      </c>
      <c r="AL893" s="30" t="s">
        <v>2076</v>
      </c>
      <c r="AM893" s="30" t="s">
        <v>2076</v>
      </c>
      <c r="AN893" s="30" t="s">
        <v>2092</v>
      </c>
      <c r="AO893" s="30">
        <v>60</v>
      </c>
      <c r="AP893" s="30" t="s">
        <v>4934</v>
      </c>
      <c r="AQ893" s="30" t="s">
        <v>4935</v>
      </c>
      <c r="AR893" s="30" t="s">
        <v>4805</v>
      </c>
      <c r="AS893" s="30" t="s">
        <v>2076</v>
      </c>
      <c r="AT893" s="30" t="s">
        <v>2076</v>
      </c>
      <c r="AU893" s="30">
        <f>COUNTIF(Offers!$B$14:$B$2024,A893)</f>
        <v>2</v>
      </c>
      <c r="AV893" s="31">
        <f>_xlfn.MINIFS(Offers!$Q$14:$Q$2024,Offers!$B$14:$B$2024,A893)</f>
        <v>61.99</v>
      </c>
      <c r="AW893" s="30">
        <f>COUNTIFS(Offers!$B$14:$B$2024,A893,Offers!$L$14:$L$2024,"&lt;&gt;New")</f>
        <v>1</v>
      </c>
    </row>
    <row r="894" spans="1:49" ht="15.75" customHeight="1" x14ac:dyDescent="0.35">
      <c r="A894" s="60" t="s">
        <v>6796</v>
      </c>
      <c r="B894" s="60" t="s">
        <v>1193</v>
      </c>
      <c r="C894" s="60" t="s">
        <v>8</v>
      </c>
      <c r="D894" s="60" t="s">
        <v>4807</v>
      </c>
      <c r="E894" s="61" t="s">
        <v>1197</v>
      </c>
      <c r="F894" s="62">
        <v>173.99</v>
      </c>
      <c r="G894" s="60" t="s">
        <v>6797</v>
      </c>
      <c r="H894" s="60" t="s">
        <v>53</v>
      </c>
      <c r="I894" s="60" t="s">
        <v>4809</v>
      </c>
      <c r="J894" s="60" t="s">
        <v>4938</v>
      </c>
      <c r="K894" s="60" t="s">
        <v>4939</v>
      </c>
      <c r="L894" s="60" t="s">
        <v>4810</v>
      </c>
      <c r="M894" s="60" t="s">
        <v>4940</v>
      </c>
      <c r="N894" s="60" t="s">
        <v>4812</v>
      </c>
      <c r="O894" s="60" t="s">
        <v>4813</v>
      </c>
      <c r="P894" s="60">
        <v>26</v>
      </c>
      <c r="Q894" s="63">
        <v>193</v>
      </c>
      <c r="R894" s="60" t="s">
        <v>6798</v>
      </c>
      <c r="S894" s="60" t="s">
        <v>4815</v>
      </c>
      <c r="T894" t="s">
        <v>2080</v>
      </c>
      <c r="U894">
        <v>60</v>
      </c>
      <c r="V894" s="49">
        <v>183.99</v>
      </c>
      <c r="W894" t="s">
        <v>2545</v>
      </c>
      <c r="X894">
        <v>4</v>
      </c>
      <c r="Y894">
        <v>64</v>
      </c>
      <c r="Z894">
        <v>6.6</v>
      </c>
      <c r="AA894" t="s">
        <v>3431</v>
      </c>
      <c r="AB894" s="30" t="s">
        <v>6799</v>
      </c>
      <c r="AC894" s="30" t="s">
        <v>6800</v>
      </c>
      <c r="AD894" s="30" t="s">
        <v>4398</v>
      </c>
      <c r="AE894" s="30" t="s">
        <v>2085</v>
      </c>
      <c r="AF894" s="50" t="s">
        <v>2022</v>
      </c>
      <c r="AG894" s="30" t="s">
        <v>3435</v>
      </c>
      <c r="AH894" s="31">
        <v>183.99</v>
      </c>
      <c r="AI894" s="30" t="s">
        <v>2087</v>
      </c>
      <c r="AJ894" s="30" t="s">
        <v>2076</v>
      </c>
      <c r="AK894" s="30" t="s">
        <v>2076</v>
      </c>
      <c r="AL894" s="30" t="s">
        <v>2076</v>
      </c>
      <c r="AM894" s="30" t="s">
        <v>2076</v>
      </c>
      <c r="AN894" s="30" t="s">
        <v>4819</v>
      </c>
      <c r="AO894" s="30">
        <v>90</v>
      </c>
      <c r="AP894" s="30" t="s">
        <v>4944</v>
      </c>
      <c r="AQ894" s="30" t="s">
        <v>4804</v>
      </c>
      <c r="AR894" s="30" t="s">
        <v>4945</v>
      </c>
      <c r="AS894" s="30" t="s">
        <v>2076</v>
      </c>
      <c r="AT894" s="30" t="s">
        <v>2076</v>
      </c>
      <c r="AU894" s="30">
        <f>COUNTIF(Offers!$B$14:$B$2024,A894)</f>
        <v>1</v>
      </c>
      <c r="AV894" s="31">
        <f>_xlfn.MINIFS(Offers!$Q$14:$Q$2024,Offers!$B$14:$B$2024,A894)</f>
        <v>173.99</v>
      </c>
      <c r="AW894" s="30">
        <f>COUNTIFS(Offers!$B$14:$B$2024,A894,Offers!$L$14:$L$2024,"&lt;&gt;New")</f>
        <v>0</v>
      </c>
    </row>
    <row r="895" spans="1:49" ht="15.75" customHeight="1" x14ac:dyDescent="0.35">
      <c r="A895" s="60" t="s">
        <v>6801</v>
      </c>
      <c r="B895" s="60" t="s">
        <v>1193</v>
      </c>
      <c r="C895" s="60" t="s">
        <v>8</v>
      </c>
      <c r="D895" s="60" t="s">
        <v>4790</v>
      </c>
      <c r="E895" s="61" t="s">
        <v>1198</v>
      </c>
      <c r="F895" s="62">
        <v>351.99</v>
      </c>
      <c r="G895" s="60" t="s">
        <v>6802</v>
      </c>
      <c r="H895" s="60" t="s">
        <v>53</v>
      </c>
      <c r="I895" s="60" t="s">
        <v>4792</v>
      </c>
      <c r="J895" s="60" t="s">
        <v>5072</v>
      </c>
      <c r="K895" s="60" t="s">
        <v>5073</v>
      </c>
      <c r="L895" s="60" t="s">
        <v>4795</v>
      </c>
      <c r="M895" s="60" t="s">
        <v>4796</v>
      </c>
      <c r="N895" s="60" t="s">
        <v>4797</v>
      </c>
      <c r="O895" s="60" t="s">
        <v>4798</v>
      </c>
      <c r="P895" s="60">
        <v>12</v>
      </c>
      <c r="Q895" s="63">
        <v>315</v>
      </c>
      <c r="R895" s="60" t="s">
        <v>6803</v>
      </c>
      <c r="S895" s="60" t="s">
        <v>4800</v>
      </c>
      <c r="T895" t="s">
        <v>2080</v>
      </c>
      <c r="U895">
        <v>60</v>
      </c>
      <c r="V895" s="49">
        <v>370.99</v>
      </c>
      <c r="W895" t="s">
        <v>2609</v>
      </c>
      <c r="X895">
        <v>8</v>
      </c>
      <c r="Y895">
        <v>128</v>
      </c>
      <c r="Z895">
        <v>8.3000000000000007</v>
      </c>
      <c r="AA895" t="s">
        <v>3431</v>
      </c>
      <c r="AB895" s="30" t="s">
        <v>6804</v>
      </c>
      <c r="AC895" s="30" t="s">
        <v>6805</v>
      </c>
      <c r="AD895" s="30" t="s">
        <v>3680</v>
      </c>
      <c r="AE895" s="30" t="s">
        <v>2105</v>
      </c>
      <c r="AF895" s="52" t="s">
        <v>2024</v>
      </c>
      <c r="AG895" s="30" t="s">
        <v>3435</v>
      </c>
      <c r="AH895" s="31">
        <v>387.99</v>
      </c>
      <c r="AI895" s="30" t="s">
        <v>2087</v>
      </c>
      <c r="AJ895" s="30" t="s">
        <v>2076</v>
      </c>
      <c r="AK895" s="30" t="s">
        <v>2076</v>
      </c>
      <c r="AL895" s="30" t="s">
        <v>2076</v>
      </c>
      <c r="AM895" s="30" t="s">
        <v>2076</v>
      </c>
      <c r="AN895" s="30" t="s">
        <v>2092</v>
      </c>
      <c r="AO895" s="30">
        <v>60</v>
      </c>
      <c r="AP895" s="30" t="s">
        <v>4846</v>
      </c>
      <c r="AQ895" s="30" t="s">
        <v>4847</v>
      </c>
      <c r="AR895" s="30" t="s">
        <v>4805</v>
      </c>
      <c r="AS895" s="30" t="s">
        <v>2076</v>
      </c>
      <c r="AT895" s="30" t="s">
        <v>2076</v>
      </c>
      <c r="AU895" s="30">
        <f>COUNTIF(Offers!$B$14:$B$2024,A895)</f>
        <v>1</v>
      </c>
      <c r="AV895" s="31">
        <f>_xlfn.MINIFS(Offers!$Q$14:$Q$2024,Offers!$B$14:$B$2024,A895)</f>
        <v>351.99</v>
      </c>
      <c r="AW895" s="30">
        <f>COUNTIFS(Offers!$B$14:$B$2024,A895,Offers!$L$14:$L$2024,"&lt;&gt;New")</f>
        <v>0</v>
      </c>
    </row>
    <row r="896" spans="1:49" ht="15.75" customHeight="1" x14ac:dyDescent="0.35">
      <c r="A896" s="60" t="s">
        <v>6806</v>
      </c>
      <c r="B896" s="60" t="s">
        <v>1193</v>
      </c>
      <c r="C896" s="60" t="s">
        <v>8</v>
      </c>
      <c r="D896" s="60" t="s">
        <v>4790</v>
      </c>
      <c r="E896" s="61" t="s">
        <v>1199</v>
      </c>
      <c r="F896" s="62">
        <v>380.99</v>
      </c>
      <c r="G896" s="60" t="s">
        <v>6807</v>
      </c>
      <c r="H896" s="60" t="s">
        <v>53</v>
      </c>
      <c r="I896" s="60" t="s">
        <v>5017</v>
      </c>
      <c r="J896" s="60" t="s">
        <v>5072</v>
      </c>
      <c r="K896" s="60" t="s">
        <v>5073</v>
      </c>
      <c r="L896" s="60" t="s">
        <v>4810</v>
      </c>
      <c r="M896" s="60" t="s">
        <v>5018</v>
      </c>
      <c r="N896" s="60" t="s">
        <v>4797</v>
      </c>
      <c r="O896" s="60" t="s">
        <v>4798</v>
      </c>
      <c r="P896" s="60">
        <v>14</v>
      </c>
      <c r="Q896" s="63">
        <v>490</v>
      </c>
      <c r="R896" s="60" t="s">
        <v>6808</v>
      </c>
      <c r="S896" s="60" t="s">
        <v>4869</v>
      </c>
      <c r="T896" t="s">
        <v>2080</v>
      </c>
      <c r="U896">
        <v>60</v>
      </c>
      <c r="V896" s="49">
        <v>431.99</v>
      </c>
      <c r="W896" t="s">
        <v>2117</v>
      </c>
      <c r="X896">
        <v>8</v>
      </c>
      <c r="Y896">
        <v>128</v>
      </c>
      <c r="Z896">
        <v>11</v>
      </c>
      <c r="AA896" t="s">
        <v>3431</v>
      </c>
      <c r="AB896" s="30" t="s">
        <v>6809</v>
      </c>
      <c r="AC896" s="30" t="s">
        <v>6810</v>
      </c>
      <c r="AD896" s="30" t="s">
        <v>4007</v>
      </c>
      <c r="AE896" s="30" t="s">
        <v>2105</v>
      </c>
      <c r="AF896" s="52" t="s">
        <v>2024</v>
      </c>
      <c r="AG896" s="30" t="s">
        <v>3435</v>
      </c>
      <c r="AH896" s="31">
        <v>431.99</v>
      </c>
      <c r="AI896" s="30" t="s">
        <v>2087</v>
      </c>
      <c r="AJ896" s="30" t="s">
        <v>2076</v>
      </c>
      <c r="AK896" s="30" t="s">
        <v>2076</v>
      </c>
      <c r="AL896" s="30" t="s">
        <v>2076</v>
      </c>
      <c r="AM896" s="30" t="s">
        <v>2076</v>
      </c>
      <c r="AN896" s="30" t="s">
        <v>2092</v>
      </c>
      <c r="AO896" s="30">
        <v>90</v>
      </c>
      <c r="AP896" s="30" t="s">
        <v>4846</v>
      </c>
      <c r="AQ896" s="30" t="s">
        <v>4847</v>
      </c>
      <c r="AR896" s="30" t="s">
        <v>4805</v>
      </c>
      <c r="AS896" s="30" t="s">
        <v>2076</v>
      </c>
      <c r="AT896" s="30" t="s">
        <v>2076</v>
      </c>
      <c r="AU896" s="30">
        <f>COUNTIF(Offers!$B$14:$B$2024,A896)</f>
        <v>1</v>
      </c>
      <c r="AV896" s="31">
        <f>_xlfn.MINIFS(Offers!$Q$14:$Q$2024,Offers!$B$14:$B$2024,A896)</f>
        <v>380.99</v>
      </c>
      <c r="AW896" s="30">
        <f>COUNTIFS(Offers!$B$14:$B$2024,A896,Offers!$L$14:$L$2024,"&lt;&gt;New")</f>
        <v>0</v>
      </c>
    </row>
    <row r="897" spans="1:49" ht="15.75" customHeight="1" x14ac:dyDescent="0.35">
      <c r="A897" s="60" t="s">
        <v>6811</v>
      </c>
      <c r="B897" s="60" t="s">
        <v>1193</v>
      </c>
      <c r="C897" s="60" t="s">
        <v>8</v>
      </c>
      <c r="D897" s="60" t="s">
        <v>4807</v>
      </c>
      <c r="E897" s="61" t="s">
        <v>1200</v>
      </c>
      <c r="F897" s="62">
        <v>413.99</v>
      </c>
      <c r="G897" s="60" t="s">
        <v>6812</v>
      </c>
      <c r="H897" s="60" t="s">
        <v>1345</v>
      </c>
      <c r="I897" s="60" t="s">
        <v>4960</v>
      </c>
      <c r="J897" s="60" t="s">
        <v>5072</v>
      </c>
      <c r="K897" s="60" t="s">
        <v>5073</v>
      </c>
      <c r="L897" s="60" t="s">
        <v>4961</v>
      </c>
      <c r="M897" s="60" t="s">
        <v>4811</v>
      </c>
      <c r="N897" s="60" t="s">
        <v>4812</v>
      </c>
      <c r="O897" s="60" t="s">
        <v>4798</v>
      </c>
      <c r="P897" s="60">
        <v>35</v>
      </c>
      <c r="Q897" s="63">
        <v>275</v>
      </c>
      <c r="R897" s="60" t="s">
        <v>6813</v>
      </c>
      <c r="S897" s="60" t="s">
        <v>4963</v>
      </c>
      <c r="T897" t="s">
        <v>2100</v>
      </c>
      <c r="U897">
        <v>60</v>
      </c>
      <c r="V897" s="49">
        <v>462.99</v>
      </c>
      <c r="W897" t="s">
        <v>2241</v>
      </c>
      <c r="X897">
        <v>6</v>
      </c>
      <c r="Y897">
        <v>128</v>
      </c>
      <c r="Z897">
        <v>6.5</v>
      </c>
      <c r="AA897" t="s">
        <v>3431</v>
      </c>
      <c r="AB897" s="30" t="s">
        <v>6814</v>
      </c>
      <c r="AC897" s="30" t="s">
        <v>6815</v>
      </c>
      <c r="AD897" s="30" t="s">
        <v>6816</v>
      </c>
      <c r="AE897" s="30" t="s">
        <v>2105</v>
      </c>
      <c r="AF897" s="55" t="s">
        <v>2023</v>
      </c>
      <c r="AG897" s="30" t="s">
        <v>3435</v>
      </c>
      <c r="AH897" s="31">
        <v>462.99</v>
      </c>
      <c r="AI897" s="30" t="s">
        <v>2087</v>
      </c>
      <c r="AJ897" s="30" t="s">
        <v>2076</v>
      </c>
      <c r="AK897" s="30" t="s">
        <v>2076</v>
      </c>
      <c r="AL897" s="30" t="s">
        <v>2076</v>
      </c>
      <c r="AM897" s="30" t="s">
        <v>2076</v>
      </c>
      <c r="AN897" s="30" t="s">
        <v>4966</v>
      </c>
      <c r="AO897" s="30">
        <v>120</v>
      </c>
      <c r="AP897" s="30" t="s">
        <v>4820</v>
      </c>
      <c r="AQ897" s="30" t="s">
        <v>4821</v>
      </c>
      <c r="AR897" s="30" t="s">
        <v>4822</v>
      </c>
      <c r="AS897" s="30" t="s">
        <v>2076</v>
      </c>
      <c r="AT897" s="30" t="s">
        <v>2076</v>
      </c>
      <c r="AU897" s="30">
        <f>COUNTIF(Offers!$B$14:$B$2024,A897)</f>
        <v>1</v>
      </c>
      <c r="AV897" s="31">
        <f>_xlfn.MINIFS(Offers!$Q$14:$Q$2024,Offers!$B$14:$B$2024,A897)</f>
        <v>413.99</v>
      </c>
      <c r="AW897" s="30">
        <f>COUNTIFS(Offers!$B$14:$B$2024,A897,Offers!$L$14:$L$2024,"&lt;&gt;New")</f>
        <v>0</v>
      </c>
    </row>
    <row r="898" spans="1:49" ht="15.75" customHeight="1" x14ac:dyDescent="0.35">
      <c r="A898" s="60" t="s">
        <v>6817</v>
      </c>
      <c r="B898" s="60" t="s">
        <v>1193</v>
      </c>
      <c r="C898" s="60" t="s">
        <v>8</v>
      </c>
      <c r="D898" s="60" t="s">
        <v>4790</v>
      </c>
      <c r="E898" s="61" t="s">
        <v>1201</v>
      </c>
      <c r="F898" s="62">
        <v>644.99</v>
      </c>
      <c r="G898" s="60" t="s">
        <v>6818</v>
      </c>
      <c r="H898" s="60" t="s">
        <v>1345</v>
      </c>
      <c r="I898" s="60" t="s">
        <v>4825</v>
      </c>
      <c r="J898" s="60" t="s">
        <v>4826</v>
      </c>
      <c r="K898" s="60" t="s">
        <v>4827</v>
      </c>
      <c r="L898" s="60" t="s">
        <v>4828</v>
      </c>
      <c r="M898" s="60" t="s">
        <v>4829</v>
      </c>
      <c r="N898" s="60" t="s">
        <v>4797</v>
      </c>
      <c r="O898" s="60" t="s">
        <v>4830</v>
      </c>
      <c r="P898" s="60">
        <v>238</v>
      </c>
      <c r="Q898" s="63">
        <v>396</v>
      </c>
      <c r="R898" s="60" t="s">
        <v>6819</v>
      </c>
      <c r="S898" s="60" t="s">
        <v>4832</v>
      </c>
      <c r="T898" t="s">
        <v>2100</v>
      </c>
      <c r="U898">
        <v>60</v>
      </c>
      <c r="V898" s="49">
        <v>690.99</v>
      </c>
      <c r="W898" t="s">
        <v>2157</v>
      </c>
      <c r="X898">
        <v>4</v>
      </c>
      <c r="Y898">
        <v>64</v>
      </c>
      <c r="Z898">
        <v>10.3</v>
      </c>
      <c r="AA898" t="s">
        <v>3431</v>
      </c>
      <c r="AB898" s="30" t="s">
        <v>6820</v>
      </c>
      <c r="AC898" s="30" t="s">
        <v>6821</v>
      </c>
      <c r="AD898" s="30" t="s">
        <v>4834</v>
      </c>
      <c r="AE898" s="30" t="s">
        <v>2105</v>
      </c>
      <c r="AF898" s="51" t="s">
        <v>2025</v>
      </c>
      <c r="AG898" s="30" t="s">
        <v>2086</v>
      </c>
      <c r="AH898" s="31">
        <v>700.99</v>
      </c>
      <c r="AI898" s="30" t="s">
        <v>2087</v>
      </c>
      <c r="AJ898" s="30" t="s">
        <v>2076</v>
      </c>
      <c r="AK898" s="30" t="s">
        <v>2076</v>
      </c>
      <c r="AL898" s="30" t="s">
        <v>2076</v>
      </c>
      <c r="AM898" s="30" t="s">
        <v>2076</v>
      </c>
      <c r="AN898" s="30" t="s">
        <v>2092</v>
      </c>
      <c r="AO898" s="30" t="s">
        <v>2076</v>
      </c>
      <c r="AP898" s="30" t="s">
        <v>2088</v>
      </c>
      <c r="AQ898" s="30" t="s">
        <v>4835</v>
      </c>
      <c r="AR898" s="30" t="s">
        <v>4805</v>
      </c>
      <c r="AS898" s="30" t="s">
        <v>2076</v>
      </c>
      <c r="AT898" s="30" t="s">
        <v>2076</v>
      </c>
      <c r="AU898" s="30">
        <f>COUNTIF(Offers!$B$14:$B$2024,A898)</f>
        <v>1</v>
      </c>
      <c r="AV898" s="31">
        <f>_xlfn.MINIFS(Offers!$Q$14:$Q$2024,Offers!$B$14:$B$2024,A898)</f>
        <v>644.99</v>
      </c>
      <c r="AW898" s="30">
        <f>COUNTIFS(Offers!$B$14:$B$2024,A898,Offers!$L$14:$L$2024,"&lt;&gt;New")</f>
        <v>0</v>
      </c>
    </row>
    <row r="899" spans="1:49" ht="15.75" customHeight="1" x14ac:dyDescent="0.35">
      <c r="A899" s="60" t="s">
        <v>6822</v>
      </c>
      <c r="B899" s="60" t="s">
        <v>1193</v>
      </c>
      <c r="C899" s="60" t="s">
        <v>8</v>
      </c>
      <c r="D899" s="60" t="s">
        <v>4807</v>
      </c>
      <c r="E899" s="61" t="s">
        <v>1202</v>
      </c>
      <c r="F899" s="62">
        <v>834.99</v>
      </c>
      <c r="G899" s="60" t="s">
        <v>6823</v>
      </c>
      <c r="H899" s="60" t="s">
        <v>53</v>
      </c>
      <c r="I899" s="60" t="s">
        <v>4877</v>
      </c>
      <c r="J899" s="60" t="s">
        <v>4878</v>
      </c>
      <c r="K899" s="60" t="s">
        <v>4879</v>
      </c>
      <c r="L899" s="60" t="s">
        <v>4853</v>
      </c>
      <c r="M899" s="60" t="s">
        <v>4811</v>
      </c>
      <c r="N899" s="60" t="s">
        <v>4880</v>
      </c>
      <c r="O899" s="60" t="s">
        <v>4798</v>
      </c>
      <c r="P899" s="60">
        <v>30</v>
      </c>
      <c r="Q899" s="63">
        <v>199</v>
      </c>
      <c r="R899" s="60" t="s">
        <v>6824</v>
      </c>
      <c r="S899" s="60" t="s">
        <v>4882</v>
      </c>
      <c r="T899" t="s">
        <v>2080</v>
      </c>
      <c r="U899">
        <v>60</v>
      </c>
      <c r="V899" s="49">
        <v>888.99</v>
      </c>
      <c r="W899" t="s">
        <v>2350</v>
      </c>
      <c r="X899">
        <v>12</v>
      </c>
      <c r="Y899">
        <v>512</v>
      </c>
      <c r="Z899">
        <v>6.3</v>
      </c>
      <c r="AA899" t="s">
        <v>3431</v>
      </c>
      <c r="AB899" s="30" t="s">
        <v>6825</v>
      </c>
      <c r="AC899" s="30" t="s">
        <v>6826</v>
      </c>
      <c r="AD899" s="30" t="s">
        <v>5669</v>
      </c>
      <c r="AE899" s="30" t="s">
        <v>2105</v>
      </c>
      <c r="AF899" s="53" t="s">
        <v>2026</v>
      </c>
      <c r="AG899" s="30" t="s">
        <v>3435</v>
      </c>
      <c r="AH899" s="31">
        <v>909.99</v>
      </c>
      <c r="AI899" s="30" t="s">
        <v>2087</v>
      </c>
      <c r="AJ899" s="30" t="s">
        <v>2076</v>
      </c>
      <c r="AK899" s="30" t="s">
        <v>2076</v>
      </c>
      <c r="AL899" s="30" t="s">
        <v>2076</v>
      </c>
      <c r="AM899" s="30" t="s">
        <v>2076</v>
      </c>
      <c r="AN899" s="30" t="s">
        <v>4860</v>
      </c>
      <c r="AO899" s="30">
        <v>120</v>
      </c>
      <c r="AP899" s="30" t="s">
        <v>4885</v>
      </c>
      <c r="AQ899" s="30" t="s">
        <v>4886</v>
      </c>
      <c r="AR899" s="30" t="s">
        <v>4822</v>
      </c>
      <c r="AS899" s="30" t="s">
        <v>2076</v>
      </c>
      <c r="AT899" s="30" t="s">
        <v>2076</v>
      </c>
      <c r="AU899" s="30">
        <f>COUNTIF(Offers!$B$14:$B$2024,A899)</f>
        <v>2</v>
      </c>
      <c r="AV899" s="31">
        <f>_xlfn.MINIFS(Offers!$Q$14:$Q$2024,Offers!$B$14:$B$2024,A899)</f>
        <v>665.99</v>
      </c>
      <c r="AW899" s="30">
        <f>COUNTIFS(Offers!$B$14:$B$2024,A899,Offers!$L$14:$L$2024,"&lt;&gt;New")</f>
        <v>1</v>
      </c>
    </row>
    <row r="900" spans="1:49" ht="15.75" customHeight="1" x14ac:dyDescent="0.35">
      <c r="A900" s="60" t="s">
        <v>6827</v>
      </c>
      <c r="B900" s="60" t="s">
        <v>1193</v>
      </c>
      <c r="C900" s="60" t="s">
        <v>8</v>
      </c>
      <c r="D900" s="60" t="s">
        <v>4790</v>
      </c>
      <c r="E900" s="61" t="s">
        <v>1203</v>
      </c>
      <c r="F900" s="62">
        <v>1108.99</v>
      </c>
      <c r="G900" s="60" t="s">
        <v>6828</v>
      </c>
      <c r="H900" s="60" t="s">
        <v>1345</v>
      </c>
      <c r="I900" s="60" t="s">
        <v>4825</v>
      </c>
      <c r="J900" s="60" t="s">
        <v>4890</v>
      </c>
      <c r="K900" s="60" t="s">
        <v>4891</v>
      </c>
      <c r="L900" s="60" t="s">
        <v>5038</v>
      </c>
      <c r="M900" s="60" t="s">
        <v>3532</v>
      </c>
      <c r="N900" s="60" t="s">
        <v>4918</v>
      </c>
      <c r="O900" s="60" t="s">
        <v>4798</v>
      </c>
      <c r="P900" s="60">
        <v>9</v>
      </c>
      <c r="Q900" s="63">
        <v>538</v>
      </c>
      <c r="R900" s="60" t="s">
        <v>6829</v>
      </c>
      <c r="S900" s="60" t="s">
        <v>4843</v>
      </c>
      <c r="T900" t="s">
        <v>2100</v>
      </c>
      <c r="U900">
        <v>60</v>
      </c>
      <c r="V900" s="49">
        <v>1195.99</v>
      </c>
      <c r="W900" t="s">
        <v>2265</v>
      </c>
      <c r="X900">
        <v>12</v>
      </c>
      <c r="Y900">
        <v>256</v>
      </c>
      <c r="Z900">
        <v>12.4</v>
      </c>
      <c r="AA900" t="s">
        <v>3431</v>
      </c>
      <c r="AB900" s="30" t="s">
        <v>6804</v>
      </c>
      <c r="AC900" s="30" t="s">
        <v>6830</v>
      </c>
      <c r="AD900" s="30" t="s">
        <v>4897</v>
      </c>
      <c r="AE900" s="30" t="s">
        <v>2105</v>
      </c>
      <c r="AF900" s="53" t="s">
        <v>2026</v>
      </c>
      <c r="AG900" s="30" t="s">
        <v>3435</v>
      </c>
      <c r="AH900" s="31">
        <v>1209.99</v>
      </c>
      <c r="AI900" s="30" t="s">
        <v>2087</v>
      </c>
      <c r="AJ900" s="30" t="s">
        <v>2076</v>
      </c>
      <c r="AK900" s="30" t="s">
        <v>2076</v>
      </c>
      <c r="AL900" s="30" t="s">
        <v>2076</v>
      </c>
      <c r="AM900" s="30" t="s">
        <v>2076</v>
      </c>
      <c r="AN900" s="30" t="s">
        <v>2092</v>
      </c>
      <c r="AO900" s="30">
        <v>120</v>
      </c>
      <c r="AP900" s="30" t="s">
        <v>4979</v>
      </c>
      <c r="AQ900" s="30" t="s">
        <v>4862</v>
      </c>
      <c r="AR900" s="30" t="s">
        <v>4805</v>
      </c>
      <c r="AS900" s="30" t="s">
        <v>2076</v>
      </c>
      <c r="AT900" s="30" t="s">
        <v>2076</v>
      </c>
      <c r="AU900" s="30">
        <f>COUNTIF(Offers!$B$14:$B$2024,A900)</f>
        <v>2</v>
      </c>
      <c r="AV900" s="31">
        <f>_xlfn.MINIFS(Offers!$Q$14:$Q$2024,Offers!$B$14:$B$2024,A900)</f>
        <v>891.99</v>
      </c>
      <c r="AW900" s="30">
        <f>COUNTIFS(Offers!$B$14:$B$2024,A900,Offers!$L$14:$L$2024,"&lt;&gt;New")</f>
        <v>1</v>
      </c>
    </row>
    <row r="901" spans="1:49" ht="15.75" customHeight="1" x14ac:dyDescent="0.35">
      <c r="A901" s="60" t="s">
        <v>6831</v>
      </c>
      <c r="B901" s="60" t="s">
        <v>1193</v>
      </c>
      <c r="C901" s="60" t="s">
        <v>8</v>
      </c>
      <c r="D901" s="60" t="s">
        <v>4807</v>
      </c>
      <c r="E901" s="61" t="s">
        <v>1204</v>
      </c>
      <c r="F901" s="62">
        <v>1516.99</v>
      </c>
      <c r="G901" s="60" t="s">
        <v>6832</v>
      </c>
      <c r="H901" s="60" t="s">
        <v>1345</v>
      </c>
      <c r="I901" s="60" t="s">
        <v>4877</v>
      </c>
      <c r="J901" s="60" t="s">
        <v>4902</v>
      </c>
      <c r="K901" s="60" t="s">
        <v>4903</v>
      </c>
      <c r="L901" s="60" t="s">
        <v>4904</v>
      </c>
      <c r="M901" s="60" t="s">
        <v>4905</v>
      </c>
      <c r="N901" s="60" t="s">
        <v>4880</v>
      </c>
      <c r="O901" s="60" t="s">
        <v>4798</v>
      </c>
      <c r="P901" s="60">
        <v>34</v>
      </c>
      <c r="Q901" s="63">
        <v>214</v>
      </c>
      <c r="R901" s="60" t="s">
        <v>6833</v>
      </c>
      <c r="S901" s="60" t="s">
        <v>4907</v>
      </c>
      <c r="T901" t="s">
        <v>2100</v>
      </c>
      <c r="U901">
        <v>60</v>
      </c>
      <c r="V901" s="49">
        <v>1563.99</v>
      </c>
      <c r="W901" t="s">
        <v>2465</v>
      </c>
      <c r="X901">
        <v>12</v>
      </c>
      <c r="Y901">
        <v>512</v>
      </c>
      <c r="Z901">
        <v>6.9</v>
      </c>
      <c r="AA901" t="s">
        <v>3431</v>
      </c>
      <c r="AB901" s="30" t="s">
        <v>6834</v>
      </c>
      <c r="AC901" s="30" t="s">
        <v>6835</v>
      </c>
      <c r="AD901" s="30" t="s">
        <v>5669</v>
      </c>
      <c r="AE901" s="30" t="s">
        <v>2085</v>
      </c>
      <c r="AF901" s="54" t="s">
        <v>2027</v>
      </c>
      <c r="AG901" s="30" t="s">
        <v>3435</v>
      </c>
      <c r="AH901" s="31">
        <v>1630.99</v>
      </c>
      <c r="AI901" s="30" t="s">
        <v>2087</v>
      </c>
      <c r="AJ901" s="30" t="s">
        <v>2076</v>
      </c>
      <c r="AK901" s="30" t="s">
        <v>2076</v>
      </c>
      <c r="AL901" s="30" t="s">
        <v>2076</v>
      </c>
      <c r="AM901" s="30" t="s">
        <v>2076</v>
      </c>
      <c r="AN901" s="30" t="s">
        <v>4860</v>
      </c>
      <c r="AO901" s="30">
        <v>120</v>
      </c>
      <c r="AP901" s="30" t="s">
        <v>4911</v>
      </c>
      <c r="AQ901" s="30" t="s">
        <v>4912</v>
      </c>
      <c r="AR901" s="30" t="s">
        <v>4913</v>
      </c>
      <c r="AS901" s="30" t="s">
        <v>2076</v>
      </c>
      <c r="AT901" s="30" t="s">
        <v>2076</v>
      </c>
      <c r="AU901" s="30">
        <f>COUNTIF(Offers!$B$14:$B$2024,A901)</f>
        <v>3</v>
      </c>
      <c r="AV901" s="31">
        <f>_xlfn.MINIFS(Offers!$Q$14:$Q$2024,Offers!$B$14:$B$2024,A901)</f>
        <v>1194.99</v>
      </c>
      <c r="AW901" s="30">
        <f>COUNTIFS(Offers!$B$14:$B$2024,A901,Offers!$L$14:$L$2024,"&lt;&gt;New")</f>
        <v>2</v>
      </c>
    </row>
    <row r="902" spans="1:49" ht="15.75" customHeight="1" x14ac:dyDescent="0.35">
      <c r="A902" s="60" t="s">
        <v>6836</v>
      </c>
      <c r="B902" s="60" t="s">
        <v>1193</v>
      </c>
      <c r="C902" s="60" t="s">
        <v>8</v>
      </c>
      <c r="D902" s="60" t="s">
        <v>4807</v>
      </c>
      <c r="E902" s="61" t="s">
        <v>1205</v>
      </c>
      <c r="F902" s="62">
        <v>1954.99</v>
      </c>
      <c r="G902" s="60" t="s">
        <v>6837</v>
      </c>
      <c r="H902" s="60" t="s">
        <v>1345</v>
      </c>
      <c r="I902" s="60" t="s">
        <v>4889</v>
      </c>
      <c r="J902" s="60" t="s">
        <v>4902</v>
      </c>
      <c r="K902" s="60" t="s">
        <v>4903</v>
      </c>
      <c r="L902" s="60" t="s">
        <v>4987</v>
      </c>
      <c r="M902" s="60" t="s">
        <v>4988</v>
      </c>
      <c r="N902" s="60" t="s">
        <v>4880</v>
      </c>
      <c r="O902" s="60" t="s">
        <v>4798</v>
      </c>
      <c r="P902" s="60">
        <v>22</v>
      </c>
      <c r="Q902" s="63">
        <v>260</v>
      </c>
      <c r="R902" s="60" t="s">
        <v>6838</v>
      </c>
      <c r="S902" s="60" t="s">
        <v>4990</v>
      </c>
      <c r="T902" t="s">
        <v>2080</v>
      </c>
      <c r="U902">
        <v>60</v>
      </c>
      <c r="V902" s="49">
        <v>2229.9899999999998</v>
      </c>
      <c r="W902" t="s">
        <v>2371</v>
      </c>
      <c r="X902">
        <v>16</v>
      </c>
      <c r="Y902">
        <v>1024</v>
      </c>
      <c r="Z902">
        <v>7.6</v>
      </c>
      <c r="AA902" t="s">
        <v>3431</v>
      </c>
      <c r="AB902" s="30" t="s">
        <v>6839</v>
      </c>
      <c r="AC902" s="30" t="s">
        <v>6840</v>
      </c>
      <c r="AD902" s="30" t="s">
        <v>3485</v>
      </c>
      <c r="AE902" s="30" t="s">
        <v>2085</v>
      </c>
      <c r="AF902" s="54" t="s">
        <v>2027</v>
      </c>
      <c r="AG902" s="30" t="s">
        <v>3435</v>
      </c>
      <c r="AH902" s="31">
        <v>2229.9899999999998</v>
      </c>
      <c r="AI902" s="30" t="s">
        <v>2087</v>
      </c>
      <c r="AJ902" s="30" t="s">
        <v>2076</v>
      </c>
      <c r="AK902" s="30" t="s">
        <v>2076</v>
      </c>
      <c r="AL902" s="30" t="s">
        <v>2076</v>
      </c>
      <c r="AM902" s="30" t="s">
        <v>2076</v>
      </c>
      <c r="AN902" s="30" t="s">
        <v>4898</v>
      </c>
      <c r="AO902" s="30">
        <v>120</v>
      </c>
      <c r="AP902" s="30" t="s">
        <v>4911</v>
      </c>
      <c r="AQ902" s="30" t="s">
        <v>4992</v>
      </c>
      <c r="AR902" s="30" t="s">
        <v>4913</v>
      </c>
      <c r="AS902" s="30" t="s">
        <v>2076</v>
      </c>
      <c r="AT902" s="30" t="s">
        <v>2076</v>
      </c>
      <c r="AU902" s="30">
        <f>COUNTIF(Offers!$B$14:$B$2024,A902)</f>
        <v>1</v>
      </c>
      <c r="AV902" s="31">
        <f>_xlfn.MINIFS(Offers!$Q$14:$Q$2024,Offers!$B$14:$B$2024,A902)</f>
        <v>1954.99</v>
      </c>
      <c r="AW902" s="30">
        <f>COUNTIFS(Offers!$B$14:$B$2024,A902,Offers!$L$14:$L$2024,"&lt;&gt;New")</f>
        <v>0</v>
      </c>
    </row>
    <row r="903" spans="1:49" ht="15.75" customHeight="1" x14ac:dyDescent="0.35">
      <c r="A903" s="60" t="s">
        <v>6841</v>
      </c>
      <c r="B903" s="60" t="s">
        <v>1206</v>
      </c>
      <c r="C903" s="60" t="s">
        <v>8</v>
      </c>
      <c r="D903" s="60" t="s">
        <v>4790</v>
      </c>
      <c r="E903" s="61" t="s">
        <v>1209</v>
      </c>
      <c r="F903" s="62">
        <v>309.99</v>
      </c>
      <c r="G903" s="60" t="s">
        <v>6842</v>
      </c>
      <c r="H903" s="60" t="s">
        <v>53</v>
      </c>
      <c r="I903" s="60" t="s">
        <v>4792</v>
      </c>
      <c r="J903" s="60" t="s">
        <v>4793</v>
      </c>
      <c r="K903" s="60" t="s">
        <v>4794</v>
      </c>
      <c r="L903" s="60" t="s">
        <v>4795</v>
      </c>
      <c r="M903" s="60" t="s">
        <v>4796</v>
      </c>
      <c r="N903" s="60" t="s">
        <v>4797</v>
      </c>
      <c r="O903" s="60" t="s">
        <v>4798</v>
      </c>
      <c r="P903" s="60">
        <v>9</v>
      </c>
      <c r="Q903" s="63">
        <v>319</v>
      </c>
      <c r="R903" s="60" t="s">
        <v>6843</v>
      </c>
      <c r="S903" s="60" t="s">
        <v>4800</v>
      </c>
      <c r="T903" t="s">
        <v>2080</v>
      </c>
      <c r="U903">
        <v>14</v>
      </c>
      <c r="V903" s="49">
        <v>352.99</v>
      </c>
      <c r="W903" t="s">
        <v>2101</v>
      </c>
      <c r="X903">
        <v>4</v>
      </c>
      <c r="Y903">
        <v>128</v>
      </c>
      <c r="Z903">
        <v>8.3000000000000007</v>
      </c>
      <c r="AA903" t="s">
        <v>3431</v>
      </c>
      <c r="AB903" s="30" t="s">
        <v>6844</v>
      </c>
      <c r="AC903" s="30" t="s">
        <v>6845</v>
      </c>
      <c r="AD903" s="30" t="s">
        <v>5009</v>
      </c>
      <c r="AE903" s="30" t="s">
        <v>2180</v>
      </c>
      <c r="AF903" s="55" t="s">
        <v>2023</v>
      </c>
      <c r="AG903" s="30" t="s">
        <v>3435</v>
      </c>
      <c r="AH903" s="31">
        <v>512.99</v>
      </c>
      <c r="AI903" s="30" t="s">
        <v>2106</v>
      </c>
      <c r="AJ903" s="30" t="s">
        <v>2076</v>
      </c>
      <c r="AK903" s="30" t="s">
        <v>2076</v>
      </c>
      <c r="AL903" s="30" t="s">
        <v>2076</v>
      </c>
      <c r="AM903" s="30" t="s">
        <v>2076</v>
      </c>
      <c r="AN903" s="30" t="s">
        <v>2092</v>
      </c>
      <c r="AO903" s="30">
        <v>60</v>
      </c>
      <c r="AP903" s="30" t="s">
        <v>4803</v>
      </c>
      <c r="AQ903" s="30" t="s">
        <v>4804</v>
      </c>
      <c r="AR903" s="30" t="s">
        <v>4805</v>
      </c>
      <c r="AS903" s="30" t="s">
        <v>2076</v>
      </c>
      <c r="AT903" s="30" t="s">
        <v>2076</v>
      </c>
      <c r="AU903" s="30">
        <f>COUNTIF(Offers!$B$14:$B$2024,A903)</f>
        <v>1</v>
      </c>
      <c r="AV903" s="31">
        <f>_xlfn.MINIFS(Offers!$Q$14:$Q$2024,Offers!$B$14:$B$2024,A903)</f>
        <v>309.99</v>
      </c>
      <c r="AW903" s="30">
        <f>COUNTIFS(Offers!$B$14:$B$2024,A903,Offers!$L$14:$L$2024,"&lt;&gt;New")</f>
        <v>0</v>
      </c>
    </row>
    <row r="904" spans="1:49" ht="15.75" customHeight="1" x14ac:dyDescent="0.35">
      <c r="A904" s="60" t="s">
        <v>6846</v>
      </c>
      <c r="B904" s="60" t="s">
        <v>1206</v>
      </c>
      <c r="C904" s="60" t="s">
        <v>8</v>
      </c>
      <c r="D904" s="60" t="s">
        <v>4790</v>
      </c>
      <c r="E904" s="61" t="s">
        <v>1210</v>
      </c>
      <c r="F904" s="62">
        <v>389.99</v>
      </c>
      <c r="G904" s="60" t="s">
        <v>6847</v>
      </c>
      <c r="H904" s="60" t="s">
        <v>53</v>
      </c>
      <c r="I904" s="60" t="s">
        <v>4792</v>
      </c>
      <c r="J904" s="60" t="s">
        <v>4826</v>
      </c>
      <c r="K904" s="60" t="s">
        <v>4827</v>
      </c>
      <c r="L904" s="60" t="s">
        <v>4828</v>
      </c>
      <c r="M904" s="60" t="s">
        <v>4829</v>
      </c>
      <c r="N904" s="60" t="s">
        <v>4797</v>
      </c>
      <c r="O904" s="60" t="s">
        <v>4830</v>
      </c>
      <c r="P904" s="60">
        <v>298</v>
      </c>
      <c r="Q904" s="63">
        <v>437</v>
      </c>
      <c r="R904" s="60" t="s">
        <v>6848</v>
      </c>
      <c r="S904" s="60" t="s">
        <v>4832</v>
      </c>
      <c r="T904" t="s">
        <v>2080</v>
      </c>
      <c r="U904">
        <v>14</v>
      </c>
      <c r="V904" s="49">
        <v>426.99</v>
      </c>
      <c r="W904" t="s">
        <v>2157</v>
      </c>
      <c r="X904">
        <v>4</v>
      </c>
      <c r="Y904">
        <v>64</v>
      </c>
      <c r="Z904">
        <v>10.3</v>
      </c>
      <c r="AA904" t="s">
        <v>3431</v>
      </c>
      <c r="AB904" s="30" t="s">
        <v>6849</v>
      </c>
      <c r="AC904" s="30" t="s">
        <v>6850</v>
      </c>
      <c r="AD904" s="30" t="s">
        <v>4398</v>
      </c>
      <c r="AE904" s="30" t="s">
        <v>2180</v>
      </c>
      <c r="AF904" s="52" t="s">
        <v>2024</v>
      </c>
      <c r="AG904" s="30" t="s">
        <v>2086</v>
      </c>
      <c r="AH904" s="31">
        <v>653.99</v>
      </c>
      <c r="AI904" s="30" t="s">
        <v>2106</v>
      </c>
      <c r="AJ904" s="30" t="s">
        <v>2076</v>
      </c>
      <c r="AK904" s="30" t="s">
        <v>2076</v>
      </c>
      <c r="AL904" s="30" t="s">
        <v>2076</v>
      </c>
      <c r="AM904" s="30" t="s">
        <v>2076</v>
      </c>
      <c r="AN904" s="30" t="s">
        <v>2092</v>
      </c>
      <c r="AO904" s="30" t="s">
        <v>2076</v>
      </c>
      <c r="AP904" s="30" t="s">
        <v>2088</v>
      </c>
      <c r="AQ904" s="30" t="s">
        <v>4835</v>
      </c>
      <c r="AR904" s="30" t="s">
        <v>4805</v>
      </c>
      <c r="AS904" s="30" t="s">
        <v>2076</v>
      </c>
      <c r="AT904" s="30" t="s">
        <v>2076</v>
      </c>
      <c r="AU904" s="30">
        <f>COUNTIF(Offers!$B$14:$B$2024,A904)</f>
        <v>2</v>
      </c>
      <c r="AV904" s="31">
        <f>_xlfn.MINIFS(Offers!$Q$14:$Q$2024,Offers!$B$14:$B$2024,A904)</f>
        <v>351.99</v>
      </c>
      <c r="AW904" s="30">
        <f>COUNTIFS(Offers!$B$14:$B$2024,A904,Offers!$L$14:$L$2024,"&lt;&gt;New")</f>
        <v>0</v>
      </c>
    </row>
    <row r="905" spans="1:49" ht="15.75" customHeight="1" x14ac:dyDescent="0.35">
      <c r="A905" s="60" t="s">
        <v>6851</v>
      </c>
      <c r="B905" s="60" t="s">
        <v>1206</v>
      </c>
      <c r="C905" s="60" t="s">
        <v>8</v>
      </c>
      <c r="D905" s="60" t="s">
        <v>4807</v>
      </c>
      <c r="E905" s="61" t="s">
        <v>1211</v>
      </c>
      <c r="F905" s="62">
        <v>677.99</v>
      </c>
      <c r="G905" s="60" t="s">
        <v>6852</v>
      </c>
      <c r="H905" s="60" t="s">
        <v>53</v>
      </c>
      <c r="I905" s="60" t="s">
        <v>4850</v>
      </c>
      <c r="J905" s="60" t="s">
        <v>4851</v>
      </c>
      <c r="K905" s="60" t="s">
        <v>4852</v>
      </c>
      <c r="L905" s="60" t="s">
        <v>4853</v>
      </c>
      <c r="M905" s="60" t="s">
        <v>4854</v>
      </c>
      <c r="N905" s="60" t="s">
        <v>4855</v>
      </c>
      <c r="O905" s="60" t="s">
        <v>4798</v>
      </c>
      <c r="P905" s="60">
        <v>24</v>
      </c>
      <c r="Q905" s="63">
        <v>162</v>
      </c>
      <c r="R905" s="60" t="s">
        <v>6853</v>
      </c>
      <c r="S905" s="60" t="s">
        <v>4857</v>
      </c>
      <c r="T905" t="s">
        <v>2080</v>
      </c>
      <c r="U905">
        <v>14</v>
      </c>
      <c r="V905" s="49">
        <v>761.99</v>
      </c>
      <c r="W905" t="s">
        <v>2545</v>
      </c>
      <c r="X905">
        <v>8</v>
      </c>
      <c r="Y905">
        <v>256</v>
      </c>
      <c r="Z905">
        <v>6.1</v>
      </c>
      <c r="AA905" t="s">
        <v>3431</v>
      </c>
      <c r="AB905" s="30" t="s">
        <v>6854</v>
      </c>
      <c r="AC905" s="30" t="s">
        <v>6855</v>
      </c>
      <c r="AD905" s="30" t="s">
        <v>3620</v>
      </c>
      <c r="AE905" s="30" t="s">
        <v>2085</v>
      </c>
      <c r="AF905" s="51" t="s">
        <v>2025</v>
      </c>
      <c r="AG905" s="30" t="s">
        <v>3435</v>
      </c>
      <c r="AH905" s="31">
        <v>774.99</v>
      </c>
      <c r="AI905" s="30" t="s">
        <v>2087</v>
      </c>
      <c r="AJ905" s="30" t="s">
        <v>2076</v>
      </c>
      <c r="AK905" s="30" t="s">
        <v>2076</v>
      </c>
      <c r="AL905" s="30" t="s">
        <v>2076</v>
      </c>
      <c r="AM905" s="30" t="s">
        <v>2076</v>
      </c>
      <c r="AN905" s="30" t="s">
        <v>4860</v>
      </c>
      <c r="AO905" s="30">
        <v>120</v>
      </c>
      <c r="AP905" s="30" t="s">
        <v>4861</v>
      </c>
      <c r="AQ905" s="30" t="s">
        <v>4862</v>
      </c>
      <c r="AR905" s="30" t="s">
        <v>4822</v>
      </c>
      <c r="AS905" s="30" t="s">
        <v>2076</v>
      </c>
      <c r="AT905" s="30" t="s">
        <v>2076</v>
      </c>
      <c r="AU905" s="30">
        <f>COUNTIF(Offers!$B$14:$B$2024,A905)</f>
        <v>1</v>
      </c>
      <c r="AV905" s="31">
        <f>_xlfn.MINIFS(Offers!$Q$14:$Q$2024,Offers!$B$14:$B$2024,A905)</f>
        <v>677.99</v>
      </c>
      <c r="AW905" s="30">
        <f>COUNTIFS(Offers!$B$14:$B$2024,A905,Offers!$L$14:$L$2024,"&lt;&gt;New")</f>
        <v>0</v>
      </c>
    </row>
    <row r="906" spans="1:49" ht="15.75" customHeight="1" x14ac:dyDescent="0.35">
      <c r="A906" s="60" t="s">
        <v>6856</v>
      </c>
      <c r="B906" s="60" t="s">
        <v>1206</v>
      </c>
      <c r="C906" s="60" t="s">
        <v>8</v>
      </c>
      <c r="D906" s="60" t="s">
        <v>4790</v>
      </c>
      <c r="E906" s="61" t="s">
        <v>1212</v>
      </c>
      <c r="F906" s="62">
        <v>733.99</v>
      </c>
      <c r="G906" s="60" t="s">
        <v>6857</v>
      </c>
      <c r="H906" s="60" t="s">
        <v>1345</v>
      </c>
      <c r="I906" s="60" t="s">
        <v>4865</v>
      </c>
      <c r="J906" s="60" t="s">
        <v>4851</v>
      </c>
      <c r="K906" s="60" t="s">
        <v>4852</v>
      </c>
      <c r="L906" s="60" t="s">
        <v>3490</v>
      </c>
      <c r="M906" s="60" t="s">
        <v>4866</v>
      </c>
      <c r="N906" s="60" t="s">
        <v>4867</v>
      </c>
      <c r="O906" s="60" t="s">
        <v>4798</v>
      </c>
      <c r="P906" s="60">
        <v>12</v>
      </c>
      <c r="Q906" s="63">
        <v>487</v>
      </c>
      <c r="R906" s="60" t="s">
        <v>6858</v>
      </c>
      <c r="S906" s="60" t="s">
        <v>4869</v>
      </c>
      <c r="T906" t="s">
        <v>2080</v>
      </c>
      <c r="U906">
        <v>14</v>
      </c>
      <c r="V906" s="49">
        <v>770.99</v>
      </c>
      <c r="W906" t="s">
        <v>2187</v>
      </c>
      <c r="X906">
        <v>8</v>
      </c>
      <c r="Y906">
        <v>256</v>
      </c>
      <c r="Z906">
        <v>11</v>
      </c>
      <c r="AA906" t="s">
        <v>3431</v>
      </c>
      <c r="AB906" s="30" t="s">
        <v>6859</v>
      </c>
      <c r="AC906" s="30" t="s">
        <v>6860</v>
      </c>
      <c r="AD906" s="30" t="s">
        <v>3904</v>
      </c>
      <c r="AE906" s="30" t="s">
        <v>2105</v>
      </c>
      <c r="AF906" s="51" t="s">
        <v>2025</v>
      </c>
      <c r="AG906" s="30" t="s">
        <v>3435</v>
      </c>
      <c r="AH906" s="31">
        <v>1165.99</v>
      </c>
      <c r="AI906" s="30" t="s">
        <v>2106</v>
      </c>
      <c r="AJ906" s="30" t="s">
        <v>2076</v>
      </c>
      <c r="AK906" s="30" t="s">
        <v>2076</v>
      </c>
      <c r="AL906" s="30" t="s">
        <v>2076</v>
      </c>
      <c r="AM906" s="30" t="s">
        <v>2076</v>
      </c>
      <c r="AN906" s="30" t="s">
        <v>2092</v>
      </c>
      <c r="AO906" s="30">
        <v>120</v>
      </c>
      <c r="AP906" s="30" t="s">
        <v>4873</v>
      </c>
      <c r="AQ906" s="30" t="s">
        <v>4874</v>
      </c>
      <c r="AR906" s="30" t="s">
        <v>4805</v>
      </c>
      <c r="AS906" s="30" t="s">
        <v>2076</v>
      </c>
      <c r="AT906" s="30" t="s">
        <v>2076</v>
      </c>
      <c r="AU906" s="30">
        <f>COUNTIF(Offers!$B$14:$B$2024,A906)</f>
        <v>3</v>
      </c>
      <c r="AV906" s="31">
        <f>_xlfn.MINIFS(Offers!$Q$14:$Q$2024,Offers!$B$14:$B$2024,A906)</f>
        <v>611.99</v>
      </c>
      <c r="AW906" s="30">
        <f>COUNTIFS(Offers!$B$14:$B$2024,A906,Offers!$L$14:$L$2024,"&lt;&gt;New")</f>
        <v>1</v>
      </c>
    </row>
    <row r="907" spans="1:49" ht="15.75" customHeight="1" x14ac:dyDescent="0.35">
      <c r="A907" s="60" t="s">
        <v>6861</v>
      </c>
      <c r="B907" s="60" t="s">
        <v>1206</v>
      </c>
      <c r="C907" s="60" t="s">
        <v>8</v>
      </c>
      <c r="D907" s="60" t="s">
        <v>4807</v>
      </c>
      <c r="E907" s="61" t="s">
        <v>1213</v>
      </c>
      <c r="F907" s="62">
        <v>869.99</v>
      </c>
      <c r="G907" s="60" t="s">
        <v>6862</v>
      </c>
      <c r="H907" s="60" t="s">
        <v>53</v>
      </c>
      <c r="I907" s="60" t="s">
        <v>4877</v>
      </c>
      <c r="J907" s="60" t="s">
        <v>4878</v>
      </c>
      <c r="K907" s="60" t="s">
        <v>4879</v>
      </c>
      <c r="L907" s="60" t="s">
        <v>4853</v>
      </c>
      <c r="M907" s="60" t="s">
        <v>4811</v>
      </c>
      <c r="N907" s="60" t="s">
        <v>4880</v>
      </c>
      <c r="O907" s="60" t="s">
        <v>4798</v>
      </c>
      <c r="P907" s="60">
        <v>32</v>
      </c>
      <c r="Q907" s="63">
        <v>191</v>
      </c>
      <c r="R907" s="60" t="s">
        <v>6863</v>
      </c>
      <c r="S907" s="60" t="s">
        <v>4882</v>
      </c>
      <c r="T907" t="s">
        <v>2080</v>
      </c>
      <c r="U907">
        <v>14</v>
      </c>
      <c r="V907" s="49">
        <v>916.99</v>
      </c>
      <c r="W907" t="s">
        <v>2241</v>
      </c>
      <c r="X907">
        <v>12</v>
      </c>
      <c r="Y907">
        <v>256</v>
      </c>
      <c r="Z907">
        <v>6.4</v>
      </c>
      <c r="AA907" t="s">
        <v>3431</v>
      </c>
      <c r="AB907" s="30" t="s">
        <v>6864</v>
      </c>
      <c r="AC907" s="30" t="s">
        <v>6865</v>
      </c>
      <c r="AD907" s="30" t="s">
        <v>5035</v>
      </c>
      <c r="AE907" s="30" t="s">
        <v>2085</v>
      </c>
      <c r="AF907" s="53" t="s">
        <v>2026</v>
      </c>
      <c r="AG907" s="30" t="s">
        <v>3435</v>
      </c>
      <c r="AH907" s="31">
        <v>941.99</v>
      </c>
      <c r="AI907" s="30" t="s">
        <v>2087</v>
      </c>
      <c r="AJ907" s="30" t="s">
        <v>2076</v>
      </c>
      <c r="AK907" s="30" t="s">
        <v>2076</v>
      </c>
      <c r="AL907" s="30" t="s">
        <v>2076</v>
      </c>
      <c r="AM907" s="30" t="s">
        <v>2076</v>
      </c>
      <c r="AN907" s="30" t="s">
        <v>4860</v>
      </c>
      <c r="AO907" s="30">
        <v>120</v>
      </c>
      <c r="AP907" s="30" t="s">
        <v>4885</v>
      </c>
      <c r="AQ907" s="30" t="s">
        <v>4886</v>
      </c>
      <c r="AR907" s="30" t="s">
        <v>4822</v>
      </c>
      <c r="AS907" s="30" t="s">
        <v>2076</v>
      </c>
      <c r="AT907" s="30" t="s">
        <v>2076</v>
      </c>
      <c r="AU907" s="30">
        <f>COUNTIF(Offers!$B$14:$B$2024,A907)</f>
        <v>1</v>
      </c>
      <c r="AV907" s="31">
        <f>_xlfn.MINIFS(Offers!$Q$14:$Q$2024,Offers!$B$14:$B$2024,A907)</f>
        <v>869.99</v>
      </c>
      <c r="AW907" s="30">
        <f>COUNTIFS(Offers!$B$14:$B$2024,A907,Offers!$L$14:$L$2024,"&lt;&gt;New")</f>
        <v>0</v>
      </c>
    </row>
    <row r="908" spans="1:49" ht="15.75" customHeight="1" x14ac:dyDescent="0.35">
      <c r="A908" s="60" t="s">
        <v>6866</v>
      </c>
      <c r="B908" s="60" t="s">
        <v>1206</v>
      </c>
      <c r="C908" s="60" t="s">
        <v>8</v>
      </c>
      <c r="D908" s="60" t="s">
        <v>4807</v>
      </c>
      <c r="E908" s="61" t="s">
        <v>1214</v>
      </c>
      <c r="F908" s="62">
        <v>925.99</v>
      </c>
      <c r="G908" s="60" t="s">
        <v>6867</v>
      </c>
      <c r="H908" s="60" t="s">
        <v>53</v>
      </c>
      <c r="I908" s="60" t="s">
        <v>4889</v>
      </c>
      <c r="J908" s="60" t="s">
        <v>4878</v>
      </c>
      <c r="K908" s="60" t="s">
        <v>4879</v>
      </c>
      <c r="L908" s="60" t="s">
        <v>4892</v>
      </c>
      <c r="M908" s="60" t="s">
        <v>4893</v>
      </c>
      <c r="N908" s="60" t="s">
        <v>4880</v>
      </c>
      <c r="O908" s="60" t="s">
        <v>4798</v>
      </c>
      <c r="P908" s="60">
        <v>19</v>
      </c>
      <c r="Q908" s="63">
        <v>187</v>
      </c>
      <c r="R908" s="60" t="s">
        <v>6868</v>
      </c>
      <c r="S908" s="60" t="s">
        <v>4895</v>
      </c>
      <c r="T908" t="s">
        <v>2080</v>
      </c>
      <c r="U908">
        <v>14</v>
      </c>
      <c r="V908" s="49">
        <v>997.99</v>
      </c>
      <c r="W908" t="s">
        <v>2741</v>
      </c>
      <c r="X908">
        <v>12</v>
      </c>
      <c r="Y908">
        <v>256</v>
      </c>
      <c r="Z908">
        <v>6.7</v>
      </c>
      <c r="AA908" t="s">
        <v>3431</v>
      </c>
      <c r="AB908" s="30" t="s">
        <v>6869</v>
      </c>
      <c r="AC908" s="30" t="s">
        <v>6870</v>
      </c>
      <c r="AD908" s="30" t="s">
        <v>5505</v>
      </c>
      <c r="AE908" s="30" t="s">
        <v>2085</v>
      </c>
      <c r="AF908" s="51" t="s">
        <v>2025</v>
      </c>
      <c r="AG908" s="30" t="s">
        <v>3435</v>
      </c>
      <c r="AH908" s="31">
        <v>1054.99</v>
      </c>
      <c r="AI908" s="30" t="s">
        <v>2087</v>
      </c>
      <c r="AJ908" s="30" t="s">
        <v>2076</v>
      </c>
      <c r="AK908" s="30" t="s">
        <v>2076</v>
      </c>
      <c r="AL908" s="30" t="s">
        <v>2076</v>
      </c>
      <c r="AM908" s="30" t="s">
        <v>2076</v>
      </c>
      <c r="AN908" s="30" t="s">
        <v>4898</v>
      </c>
      <c r="AO908" s="30">
        <v>60</v>
      </c>
      <c r="AP908" s="30" t="s">
        <v>4861</v>
      </c>
      <c r="AQ908" s="30" t="s">
        <v>4862</v>
      </c>
      <c r="AR908" s="30" t="s">
        <v>4822</v>
      </c>
      <c r="AS908" s="30" t="s">
        <v>2076</v>
      </c>
      <c r="AT908" s="30" t="s">
        <v>2076</v>
      </c>
      <c r="AU908" s="30">
        <f>COUNTIF(Offers!$B$14:$B$2024,A908)</f>
        <v>1</v>
      </c>
      <c r="AV908" s="31">
        <f>_xlfn.MINIFS(Offers!$Q$14:$Q$2024,Offers!$B$14:$B$2024,A908)</f>
        <v>925.99</v>
      </c>
      <c r="AW908" s="30">
        <f>COUNTIFS(Offers!$B$14:$B$2024,A908,Offers!$L$14:$L$2024,"&lt;&gt;New")</f>
        <v>0</v>
      </c>
    </row>
    <row r="909" spans="1:49" ht="15.75" customHeight="1" x14ac:dyDescent="0.35">
      <c r="A909" s="60" t="s">
        <v>6871</v>
      </c>
      <c r="B909" s="60" t="s">
        <v>1206</v>
      </c>
      <c r="C909" s="60" t="s">
        <v>8</v>
      </c>
      <c r="D909" s="60" t="s">
        <v>4790</v>
      </c>
      <c r="E909" s="61" t="s">
        <v>1215</v>
      </c>
      <c r="F909" s="62">
        <v>1001.99</v>
      </c>
      <c r="G909" s="60" t="s">
        <v>6872</v>
      </c>
      <c r="H909" s="60" t="s">
        <v>53</v>
      </c>
      <c r="I909" s="60" t="s">
        <v>4825</v>
      </c>
      <c r="J909" s="60" t="s">
        <v>4890</v>
      </c>
      <c r="K909" s="60" t="s">
        <v>4891</v>
      </c>
      <c r="L909" s="60" t="s">
        <v>5038</v>
      </c>
      <c r="M909" s="60" t="s">
        <v>3532</v>
      </c>
      <c r="N909" s="60" t="s">
        <v>4918</v>
      </c>
      <c r="O909" s="60" t="s">
        <v>4798</v>
      </c>
      <c r="P909" s="60">
        <v>10</v>
      </c>
      <c r="Q909" s="63">
        <v>581</v>
      </c>
      <c r="R909" s="60" t="s">
        <v>6873</v>
      </c>
      <c r="S909" s="60" t="s">
        <v>4843</v>
      </c>
      <c r="T909" t="s">
        <v>2080</v>
      </c>
      <c r="U909">
        <v>14</v>
      </c>
      <c r="V909" s="49">
        <v>1124.99</v>
      </c>
      <c r="W909" t="s">
        <v>2273</v>
      </c>
      <c r="X909">
        <v>12</v>
      </c>
      <c r="Y909">
        <v>512</v>
      </c>
      <c r="Z909">
        <v>12.4</v>
      </c>
      <c r="AA909" t="s">
        <v>3431</v>
      </c>
      <c r="AB909" s="30" t="s">
        <v>6874</v>
      </c>
      <c r="AC909" s="30" t="s">
        <v>6875</v>
      </c>
      <c r="AD909" s="30" t="s">
        <v>5669</v>
      </c>
      <c r="AE909" s="30" t="s">
        <v>2085</v>
      </c>
      <c r="AF909" s="53" t="s">
        <v>2026</v>
      </c>
      <c r="AG909" s="30" t="s">
        <v>3435</v>
      </c>
      <c r="AH909" s="31">
        <v>1180.99</v>
      </c>
      <c r="AI909" s="30" t="s">
        <v>2087</v>
      </c>
      <c r="AJ909" s="30" t="s">
        <v>2076</v>
      </c>
      <c r="AK909" s="30" t="s">
        <v>2076</v>
      </c>
      <c r="AL909" s="30" t="s">
        <v>2076</v>
      </c>
      <c r="AM909" s="30" t="s">
        <v>2076</v>
      </c>
      <c r="AN909" s="30" t="s">
        <v>2092</v>
      </c>
      <c r="AO909" s="30">
        <v>120</v>
      </c>
      <c r="AP909" s="30" t="s">
        <v>4979</v>
      </c>
      <c r="AQ909" s="30" t="s">
        <v>4862</v>
      </c>
      <c r="AR909" s="30" t="s">
        <v>4805</v>
      </c>
      <c r="AS909" s="30" t="s">
        <v>2076</v>
      </c>
      <c r="AT909" s="30" t="s">
        <v>2076</v>
      </c>
      <c r="AU909" s="30">
        <f>COUNTIF(Offers!$B$14:$B$2024,A909)</f>
        <v>1</v>
      </c>
      <c r="AV909" s="31">
        <f>_xlfn.MINIFS(Offers!$Q$14:$Q$2024,Offers!$B$14:$B$2024,A909)</f>
        <v>1001.99</v>
      </c>
      <c r="AW909" s="30">
        <f>COUNTIFS(Offers!$B$14:$B$2024,A909,Offers!$L$14:$L$2024,"&lt;&gt;New")</f>
        <v>0</v>
      </c>
    </row>
    <row r="910" spans="1:49" ht="15.75" customHeight="1" x14ac:dyDescent="0.35">
      <c r="A910" s="60" t="s">
        <v>6876</v>
      </c>
      <c r="B910" s="60" t="s">
        <v>1206</v>
      </c>
      <c r="C910" s="60" t="s">
        <v>8</v>
      </c>
      <c r="D910" s="60" t="s">
        <v>4790</v>
      </c>
      <c r="E910" s="61" t="s">
        <v>1216</v>
      </c>
      <c r="F910" s="62">
        <v>1112.99</v>
      </c>
      <c r="G910" s="60" t="s">
        <v>6877</v>
      </c>
      <c r="H910" s="60" t="s">
        <v>1345</v>
      </c>
      <c r="I910" s="60" t="s">
        <v>4865</v>
      </c>
      <c r="J910" s="60" t="s">
        <v>4890</v>
      </c>
      <c r="K910" s="60" t="s">
        <v>4891</v>
      </c>
      <c r="L910" s="60" t="s">
        <v>3490</v>
      </c>
      <c r="M910" s="60" t="s">
        <v>4866</v>
      </c>
      <c r="N910" s="60" t="s">
        <v>4973</v>
      </c>
      <c r="O910" s="60" t="s">
        <v>4798</v>
      </c>
      <c r="P910" s="60">
        <v>10</v>
      </c>
      <c r="Q910" s="63">
        <v>534</v>
      </c>
      <c r="R910" s="60" t="s">
        <v>6878</v>
      </c>
      <c r="S910" s="60" t="s">
        <v>4975</v>
      </c>
      <c r="T910" t="s">
        <v>2116</v>
      </c>
      <c r="U910">
        <v>14</v>
      </c>
      <c r="V910" s="49">
        <v>1170.99</v>
      </c>
      <c r="W910" t="s">
        <v>2371</v>
      </c>
      <c r="X910">
        <v>12</v>
      </c>
      <c r="Y910">
        <v>512</v>
      </c>
      <c r="Z910">
        <v>11</v>
      </c>
      <c r="AA910" t="s">
        <v>3431</v>
      </c>
      <c r="AB910" s="30" t="s">
        <v>6874</v>
      </c>
      <c r="AC910" s="30" t="s">
        <v>6879</v>
      </c>
      <c r="AD910" s="30" t="s">
        <v>5042</v>
      </c>
      <c r="AE910" s="30" t="s">
        <v>2105</v>
      </c>
      <c r="AF910" s="53" t="s">
        <v>2026</v>
      </c>
      <c r="AG910" s="30" t="s">
        <v>3435</v>
      </c>
      <c r="AH910" s="31">
        <v>1170.99</v>
      </c>
      <c r="AI910" s="30" t="s">
        <v>2087</v>
      </c>
      <c r="AJ910" s="30" t="s">
        <v>2076</v>
      </c>
      <c r="AK910" s="30" t="s">
        <v>2076</v>
      </c>
      <c r="AL910" s="30" t="s">
        <v>2076</v>
      </c>
      <c r="AM910" s="30" t="s">
        <v>2076</v>
      </c>
      <c r="AN910" s="30" t="s">
        <v>2092</v>
      </c>
      <c r="AO910" s="30">
        <v>120</v>
      </c>
      <c r="AP910" s="30" t="s">
        <v>4979</v>
      </c>
      <c r="AQ910" s="30" t="s">
        <v>4862</v>
      </c>
      <c r="AR910" s="30" t="s">
        <v>4822</v>
      </c>
      <c r="AS910" s="30" t="s">
        <v>2076</v>
      </c>
      <c r="AT910" s="30" t="s">
        <v>2076</v>
      </c>
      <c r="AU910" s="30">
        <f>COUNTIF(Offers!$B$14:$B$2024,A910)</f>
        <v>1</v>
      </c>
      <c r="AV910" s="31">
        <f>_xlfn.MINIFS(Offers!$Q$14:$Q$2024,Offers!$B$14:$B$2024,A910)</f>
        <v>1112.99</v>
      </c>
      <c r="AW910" s="30">
        <f>COUNTIFS(Offers!$B$14:$B$2024,A910,Offers!$L$14:$L$2024,"&lt;&gt;New")</f>
        <v>0</v>
      </c>
    </row>
    <row r="911" spans="1:49" ht="15.75" customHeight="1" x14ac:dyDescent="0.35">
      <c r="A911" s="60" t="s">
        <v>6880</v>
      </c>
      <c r="B911" s="60" t="s">
        <v>1206</v>
      </c>
      <c r="C911" s="60" t="s">
        <v>8</v>
      </c>
      <c r="D911" s="60" t="s">
        <v>4807</v>
      </c>
      <c r="E911" s="61" t="s">
        <v>1217</v>
      </c>
      <c r="F911" s="62">
        <v>1419.99</v>
      </c>
      <c r="G911" s="60" t="s">
        <v>6881</v>
      </c>
      <c r="H911" s="60" t="s">
        <v>53</v>
      </c>
      <c r="I911" s="60" t="s">
        <v>4877</v>
      </c>
      <c r="J911" s="60" t="s">
        <v>4902</v>
      </c>
      <c r="K911" s="60" t="s">
        <v>4903</v>
      </c>
      <c r="L911" s="60" t="s">
        <v>4904</v>
      </c>
      <c r="M911" s="60" t="s">
        <v>4905</v>
      </c>
      <c r="N911" s="60" t="s">
        <v>4880</v>
      </c>
      <c r="O911" s="60" t="s">
        <v>4798</v>
      </c>
      <c r="P911" s="60">
        <v>31</v>
      </c>
      <c r="Q911" s="63">
        <v>217</v>
      </c>
      <c r="R911" s="60" t="s">
        <v>6882</v>
      </c>
      <c r="S911" s="60" t="s">
        <v>4907</v>
      </c>
      <c r="T911" t="s">
        <v>2100</v>
      </c>
      <c r="U911">
        <v>14</v>
      </c>
      <c r="V911" s="49">
        <v>1467.99</v>
      </c>
      <c r="W911" t="s">
        <v>2700</v>
      </c>
      <c r="X911">
        <v>16</v>
      </c>
      <c r="Y911">
        <v>512</v>
      </c>
      <c r="Z911">
        <v>6.9</v>
      </c>
      <c r="AA911" t="s">
        <v>3431</v>
      </c>
      <c r="AB911" s="30" t="s">
        <v>6874</v>
      </c>
      <c r="AC911" s="30" t="s">
        <v>6883</v>
      </c>
      <c r="AD911" s="30" t="s">
        <v>3738</v>
      </c>
      <c r="AE911" s="30" t="s">
        <v>2085</v>
      </c>
      <c r="AF911" s="54" t="s">
        <v>2027</v>
      </c>
      <c r="AG911" s="30" t="s">
        <v>3435</v>
      </c>
      <c r="AH911" s="31">
        <v>1547.99</v>
      </c>
      <c r="AI911" s="30" t="s">
        <v>2087</v>
      </c>
      <c r="AJ911" s="30" t="s">
        <v>2076</v>
      </c>
      <c r="AK911" s="30" t="s">
        <v>2076</v>
      </c>
      <c r="AL911" s="30" t="s">
        <v>2076</v>
      </c>
      <c r="AM911" s="30" t="s">
        <v>2076</v>
      </c>
      <c r="AN911" s="30" t="s">
        <v>4860</v>
      </c>
      <c r="AO911" s="30">
        <v>120</v>
      </c>
      <c r="AP911" s="30" t="s">
        <v>4911</v>
      </c>
      <c r="AQ911" s="30" t="s">
        <v>4912</v>
      </c>
      <c r="AR911" s="30" t="s">
        <v>4913</v>
      </c>
      <c r="AS911" s="30" t="s">
        <v>2076</v>
      </c>
      <c r="AT911" s="30" t="s">
        <v>2076</v>
      </c>
      <c r="AU911" s="30">
        <f>COUNTIF(Offers!$B$14:$B$2024,A911)</f>
        <v>1</v>
      </c>
      <c r="AV911" s="31">
        <f>_xlfn.MINIFS(Offers!$Q$14:$Q$2024,Offers!$B$14:$B$2024,A911)</f>
        <v>1419.99</v>
      </c>
      <c r="AW911" s="30">
        <f>COUNTIFS(Offers!$B$14:$B$2024,A911,Offers!$L$14:$L$2024,"&lt;&gt;New")</f>
        <v>0</v>
      </c>
    </row>
    <row r="912" spans="1:49" ht="15.75" customHeight="1" x14ac:dyDescent="0.35">
      <c r="A912" s="60" t="s">
        <v>6884</v>
      </c>
      <c r="B912" s="60" t="s">
        <v>1206</v>
      </c>
      <c r="C912" s="60" t="s">
        <v>8</v>
      </c>
      <c r="D912" s="60" t="s">
        <v>4790</v>
      </c>
      <c r="E912" s="61" t="s">
        <v>1218</v>
      </c>
      <c r="F912" s="62">
        <v>1628.99</v>
      </c>
      <c r="G912" s="60" t="s">
        <v>6885</v>
      </c>
      <c r="H912" s="60" t="s">
        <v>53</v>
      </c>
      <c r="I912" s="60" t="s">
        <v>4865</v>
      </c>
      <c r="J912" s="60" t="s">
        <v>4902</v>
      </c>
      <c r="K912" s="60" t="s">
        <v>4903</v>
      </c>
      <c r="L912" s="60" t="s">
        <v>4916</v>
      </c>
      <c r="M912" s="60" t="s">
        <v>4917</v>
      </c>
      <c r="N912" s="60" t="s">
        <v>4918</v>
      </c>
      <c r="O912" s="60" t="s">
        <v>4798</v>
      </c>
      <c r="P912" s="60">
        <v>13</v>
      </c>
      <c r="Q912" s="63">
        <v>594</v>
      </c>
      <c r="R912" s="60" t="s">
        <v>6886</v>
      </c>
      <c r="S912" s="60" t="s">
        <v>4920</v>
      </c>
      <c r="T912" t="s">
        <v>2080</v>
      </c>
      <c r="U912">
        <v>14</v>
      </c>
      <c r="V912" s="49">
        <v>1712.99</v>
      </c>
      <c r="W912" t="s">
        <v>2477</v>
      </c>
      <c r="X912">
        <v>16</v>
      </c>
      <c r="Y912">
        <v>512</v>
      </c>
      <c r="Z912">
        <v>13</v>
      </c>
      <c r="AA912" t="s">
        <v>3431</v>
      </c>
      <c r="AB912" s="30" t="s">
        <v>6887</v>
      </c>
      <c r="AC912" s="30" t="s">
        <v>6888</v>
      </c>
      <c r="AD912" s="30" t="s">
        <v>3953</v>
      </c>
      <c r="AE912" s="30" t="s">
        <v>2085</v>
      </c>
      <c r="AF912" s="54" t="s">
        <v>2027</v>
      </c>
      <c r="AG912" s="30" t="s">
        <v>3435</v>
      </c>
      <c r="AH912" s="31">
        <v>1801.99</v>
      </c>
      <c r="AI912" s="30" t="s">
        <v>2087</v>
      </c>
      <c r="AJ912" s="30" t="s">
        <v>2076</v>
      </c>
      <c r="AK912" s="30" t="s">
        <v>2076</v>
      </c>
      <c r="AL912" s="30" t="s">
        <v>2076</v>
      </c>
      <c r="AM912" s="30" t="s">
        <v>2076</v>
      </c>
      <c r="AN912" s="30" t="s">
        <v>2092</v>
      </c>
      <c r="AO912" s="30">
        <v>144</v>
      </c>
      <c r="AP912" s="30" t="s">
        <v>4922</v>
      </c>
      <c r="AQ912" s="30" t="s">
        <v>4862</v>
      </c>
      <c r="AR912" s="30" t="s">
        <v>4805</v>
      </c>
      <c r="AS912" s="30" t="s">
        <v>2076</v>
      </c>
      <c r="AT912" s="30" t="s">
        <v>2076</v>
      </c>
      <c r="AU912" s="30">
        <f>COUNTIF(Offers!$B$14:$B$2024,A912)</f>
        <v>1</v>
      </c>
      <c r="AV912" s="31">
        <f>_xlfn.MINIFS(Offers!$Q$14:$Q$2024,Offers!$B$14:$B$2024,A912)</f>
        <v>1628.99</v>
      </c>
      <c r="AW912" s="30">
        <f>COUNTIFS(Offers!$B$14:$B$2024,A912,Offers!$L$14:$L$2024,"&lt;&gt;New")</f>
        <v>0</v>
      </c>
    </row>
    <row r="913" spans="1:49" ht="15.75" customHeight="1" x14ac:dyDescent="0.35">
      <c r="A913" s="60" t="s">
        <v>6889</v>
      </c>
      <c r="B913" s="60" t="s">
        <v>1219</v>
      </c>
      <c r="C913" s="60" t="s">
        <v>8</v>
      </c>
      <c r="D913" s="60" t="s">
        <v>4807</v>
      </c>
      <c r="E913" s="61" t="s">
        <v>1221</v>
      </c>
      <c r="F913" s="62">
        <v>195.99</v>
      </c>
      <c r="G913" s="60" t="s">
        <v>6890</v>
      </c>
      <c r="H913" s="60" t="s">
        <v>53</v>
      </c>
      <c r="I913" s="60" t="s">
        <v>4809</v>
      </c>
      <c r="J913" s="60" t="s">
        <v>4938</v>
      </c>
      <c r="K913" s="60" t="s">
        <v>4939</v>
      </c>
      <c r="L913" s="60" t="s">
        <v>4810</v>
      </c>
      <c r="M913" s="60" t="s">
        <v>4940</v>
      </c>
      <c r="N913" s="60" t="s">
        <v>4812</v>
      </c>
      <c r="O913" s="60" t="s">
        <v>4813</v>
      </c>
      <c r="P913" s="60">
        <v>27</v>
      </c>
      <c r="Q913" s="63">
        <v>190</v>
      </c>
      <c r="R913" s="60" t="s">
        <v>6891</v>
      </c>
      <c r="S913" s="60" t="s">
        <v>4815</v>
      </c>
      <c r="T913" t="s">
        <v>2100</v>
      </c>
      <c r="U913">
        <v>30</v>
      </c>
      <c r="V913" s="49">
        <v>213.99</v>
      </c>
      <c r="W913" t="s">
        <v>2545</v>
      </c>
      <c r="X913">
        <v>4</v>
      </c>
      <c r="Y913">
        <v>64</v>
      </c>
      <c r="Z913">
        <v>6.5</v>
      </c>
      <c r="AA913" t="s">
        <v>3431</v>
      </c>
      <c r="AB913" s="30" t="s">
        <v>6892</v>
      </c>
      <c r="AC913" s="30" t="s">
        <v>6893</v>
      </c>
      <c r="AD913" s="30" t="s">
        <v>5383</v>
      </c>
      <c r="AE913" s="30" t="s">
        <v>2105</v>
      </c>
      <c r="AF913" s="50" t="s">
        <v>2022</v>
      </c>
      <c r="AG913" s="30" t="s">
        <v>3435</v>
      </c>
      <c r="AH913" s="31">
        <v>252.99</v>
      </c>
      <c r="AI913" s="30" t="s">
        <v>2106</v>
      </c>
      <c r="AJ913" s="30" t="s">
        <v>2076</v>
      </c>
      <c r="AK913" s="30" t="s">
        <v>2076</v>
      </c>
      <c r="AL913" s="30" t="s">
        <v>2076</v>
      </c>
      <c r="AM913" s="30" t="s">
        <v>2076</v>
      </c>
      <c r="AN913" s="30" t="s">
        <v>4819</v>
      </c>
      <c r="AO913" s="30">
        <v>90</v>
      </c>
      <c r="AP913" s="30" t="s">
        <v>4944</v>
      </c>
      <c r="AQ913" s="30" t="s">
        <v>4804</v>
      </c>
      <c r="AR913" s="30" t="s">
        <v>4945</v>
      </c>
      <c r="AS913" s="30" t="s">
        <v>2076</v>
      </c>
      <c r="AT913" s="30" t="s">
        <v>2076</v>
      </c>
      <c r="AU913" s="30">
        <f>COUNTIF(Offers!$B$14:$B$2024,A913)</f>
        <v>4</v>
      </c>
      <c r="AV913" s="31">
        <f>_xlfn.MINIFS(Offers!$Q$14:$Q$2024,Offers!$B$14:$B$2024,A913)</f>
        <v>68.989999999999995</v>
      </c>
      <c r="AW913" s="30">
        <f>COUNTIFS(Offers!$B$14:$B$2024,A913,Offers!$L$14:$L$2024,"&lt;&gt;New")</f>
        <v>2</v>
      </c>
    </row>
    <row r="914" spans="1:49" ht="15.75" customHeight="1" x14ac:dyDescent="0.35">
      <c r="A914" s="60" t="s">
        <v>6894</v>
      </c>
      <c r="B914" s="60" t="s">
        <v>1219</v>
      </c>
      <c r="C914" s="60" t="s">
        <v>8</v>
      </c>
      <c r="D914" s="60" t="s">
        <v>4790</v>
      </c>
      <c r="E914" s="61" t="s">
        <v>1222</v>
      </c>
      <c r="F914" s="62">
        <v>501.99</v>
      </c>
      <c r="G914" s="60" t="s">
        <v>6895</v>
      </c>
      <c r="H914" s="60" t="s">
        <v>53</v>
      </c>
      <c r="I914" s="60" t="s">
        <v>4825</v>
      </c>
      <c r="J914" s="60" t="s">
        <v>4826</v>
      </c>
      <c r="K914" s="60" t="s">
        <v>4827</v>
      </c>
      <c r="L914" s="60" t="s">
        <v>4828</v>
      </c>
      <c r="M914" s="60" t="s">
        <v>4829</v>
      </c>
      <c r="N914" s="60" t="s">
        <v>4797</v>
      </c>
      <c r="O914" s="60" t="s">
        <v>4830</v>
      </c>
      <c r="P914" s="60">
        <v>275</v>
      </c>
      <c r="Q914" s="63">
        <v>429</v>
      </c>
      <c r="R914" s="60" t="s">
        <v>6896</v>
      </c>
      <c r="S914" s="60" t="s">
        <v>4832</v>
      </c>
      <c r="T914" t="s">
        <v>2080</v>
      </c>
      <c r="U914">
        <v>30</v>
      </c>
      <c r="V914" s="49">
        <v>520.99</v>
      </c>
      <c r="W914" t="s">
        <v>2918</v>
      </c>
      <c r="X914">
        <v>4</v>
      </c>
      <c r="Y914">
        <v>64</v>
      </c>
      <c r="Z914">
        <v>10.3</v>
      </c>
      <c r="AA914" t="s">
        <v>3431</v>
      </c>
      <c r="AB914" s="30" t="s">
        <v>6892</v>
      </c>
      <c r="AC914" s="30" t="s">
        <v>6897</v>
      </c>
      <c r="AD914" s="30" t="s">
        <v>4398</v>
      </c>
      <c r="AE914" s="30" t="s">
        <v>2085</v>
      </c>
      <c r="AF914" s="52" t="s">
        <v>2024</v>
      </c>
      <c r="AG914" s="30" t="s">
        <v>2086</v>
      </c>
      <c r="AH914" s="31">
        <v>548.99</v>
      </c>
      <c r="AI914" s="30" t="s">
        <v>2087</v>
      </c>
      <c r="AJ914" s="30" t="s">
        <v>2076</v>
      </c>
      <c r="AK914" s="30" t="s">
        <v>2076</v>
      </c>
      <c r="AL914" s="30" t="s">
        <v>2076</v>
      </c>
      <c r="AM914" s="30" t="s">
        <v>2076</v>
      </c>
      <c r="AN914" s="30" t="s">
        <v>2092</v>
      </c>
      <c r="AO914" s="30" t="s">
        <v>2076</v>
      </c>
      <c r="AP914" s="30" t="s">
        <v>2088</v>
      </c>
      <c r="AQ914" s="30" t="s">
        <v>4835</v>
      </c>
      <c r="AR914" s="30" t="s">
        <v>4805</v>
      </c>
      <c r="AS914" s="30" t="s">
        <v>2076</v>
      </c>
      <c r="AT914" s="30" t="s">
        <v>2076</v>
      </c>
      <c r="AU914" s="30">
        <f>COUNTIF(Offers!$B$14:$B$2024,A914)</f>
        <v>1</v>
      </c>
      <c r="AV914" s="31">
        <f>_xlfn.MINIFS(Offers!$Q$14:$Q$2024,Offers!$B$14:$B$2024,A914)</f>
        <v>501.99</v>
      </c>
      <c r="AW914" s="30">
        <f>COUNTIFS(Offers!$B$14:$B$2024,A914,Offers!$L$14:$L$2024,"&lt;&gt;New")</f>
        <v>0</v>
      </c>
    </row>
    <row r="915" spans="1:49" ht="15.75" customHeight="1" x14ac:dyDescent="0.35">
      <c r="A915" s="60" t="s">
        <v>6898</v>
      </c>
      <c r="B915" s="60" t="s">
        <v>1219</v>
      </c>
      <c r="C915" s="60" t="s">
        <v>8</v>
      </c>
      <c r="D915" s="60" t="s">
        <v>4790</v>
      </c>
      <c r="E915" s="61" t="s">
        <v>1223</v>
      </c>
      <c r="F915" s="62">
        <v>644.99</v>
      </c>
      <c r="G915" s="60" t="s">
        <v>6899</v>
      </c>
      <c r="H915" s="60" t="s">
        <v>53</v>
      </c>
      <c r="I915" s="60" t="s">
        <v>4792</v>
      </c>
      <c r="J915" s="60" t="s">
        <v>4838</v>
      </c>
      <c r="K915" s="60" t="s">
        <v>4839</v>
      </c>
      <c r="L915" s="60" t="s">
        <v>4840</v>
      </c>
      <c r="M915" s="60" t="s">
        <v>4841</v>
      </c>
      <c r="N915" s="60" t="s">
        <v>4797</v>
      </c>
      <c r="O915" s="60" t="s">
        <v>4798</v>
      </c>
      <c r="P915" s="60">
        <v>9</v>
      </c>
      <c r="Q915" s="63">
        <v>526</v>
      </c>
      <c r="R915" s="60" t="s">
        <v>6900</v>
      </c>
      <c r="S915" s="60" t="s">
        <v>4843</v>
      </c>
      <c r="T915" t="s">
        <v>2080</v>
      </c>
      <c r="U915">
        <v>30</v>
      </c>
      <c r="V915" s="49">
        <v>726.99</v>
      </c>
      <c r="W915" t="s">
        <v>2539</v>
      </c>
      <c r="X915">
        <v>8</v>
      </c>
      <c r="Y915">
        <v>256</v>
      </c>
      <c r="Z915">
        <v>12.4</v>
      </c>
      <c r="AA915" t="s">
        <v>3431</v>
      </c>
      <c r="AB915" s="30" t="s">
        <v>6901</v>
      </c>
      <c r="AC915" s="30" t="s">
        <v>6902</v>
      </c>
      <c r="AD915" s="30" t="s">
        <v>3841</v>
      </c>
      <c r="AE915" s="30" t="s">
        <v>2105</v>
      </c>
      <c r="AF915" s="52" t="s">
        <v>2024</v>
      </c>
      <c r="AG915" s="30" t="s">
        <v>3435</v>
      </c>
      <c r="AH915" s="31">
        <v>726.99</v>
      </c>
      <c r="AI915" s="30" t="s">
        <v>2087</v>
      </c>
      <c r="AJ915" s="30" t="s">
        <v>2076</v>
      </c>
      <c r="AK915" s="30" t="s">
        <v>2076</v>
      </c>
      <c r="AL915" s="30" t="s">
        <v>2076</v>
      </c>
      <c r="AM915" s="30" t="s">
        <v>2076</v>
      </c>
      <c r="AN915" s="30" t="s">
        <v>2092</v>
      </c>
      <c r="AO915" s="30">
        <v>60</v>
      </c>
      <c r="AP915" s="30" t="s">
        <v>4846</v>
      </c>
      <c r="AQ915" s="30" t="s">
        <v>4847</v>
      </c>
      <c r="AR915" s="30" t="s">
        <v>4805</v>
      </c>
      <c r="AS915" s="30" t="s">
        <v>2076</v>
      </c>
      <c r="AT915" s="30" t="s">
        <v>2076</v>
      </c>
      <c r="AU915" s="30">
        <f>COUNTIF(Offers!$B$14:$B$2024,A915)</f>
        <v>1</v>
      </c>
      <c r="AV915" s="31">
        <f>_xlfn.MINIFS(Offers!$Q$14:$Q$2024,Offers!$B$14:$B$2024,A915)</f>
        <v>644.99</v>
      </c>
      <c r="AW915" s="30">
        <f>COUNTIFS(Offers!$B$14:$B$2024,A915,Offers!$L$14:$L$2024,"&lt;&gt;New")</f>
        <v>0</v>
      </c>
    </row>
    <row r="916" spans="1:49" ht="15.75" customHeight="1" x14ac:dyDescent="0.35">
      <c r="A916" s="60" t="s">
        <v>6903</v>
      </c>
      <c r="B916" s="60" t="s">
        <v>1219</v>
      </c>
      <c r="C916" s="60" t="s">
        <v>8</v>
      </c>
      <c r="D916" s="60" t="s">
        <v>4790</v>
      </c>
      <c r="E916" s="61" t="s">
        <v>1224</v>
      </c>
      <c r="F916" s="62">
        <v>722.99</v>
      </c>
      <c r="G916" s="60" t="s">
        <v>6904</v>
      </c>
      <c r="H916" s="60" t="s">
        <v>1345</v>
      </c>
      <c r="I916" s="60" t="s">
        <v>4865</v>
      </c>
      <c r="J916" s="60" t="s">
        <v>4851</v>
      </c>
      <c r="K916" s="60" t="s">
        <v>4852</v>
      </c>
      <c r="L916" s="60" t="s">
        <v>3490</v>
      </c>
      <c r="M916" s="60" t="s">
        <v>4866</v>
      </c>
      <c r="N916" s="60" t="s">
        <v>4867</v>
      </c>
      <c r="O916" s="60" t="s">
        <v>4798</v>
      </c>
      <c r="P916" s="60">
        <v>11</v>
      </c>
      <c r="Q916" s="63">
        <v>483</v>
      </c>
      <c r="R916" s="60" t="s">
        <v>6905</v>
      </c>
      <c r="S916" s="60" t="s">
        <v>4869</v>
      </c>
      <c r="T916" t="s">
        <v>2100</v>
      </c>
      <c r="U916">
        <v>30</v>
      </c>
      <c r="V916" s="49">
        <v>762.99</v>
      </c>
      <c r="W916" t="s">
        <v>2246</v>
      </c>
      <c r="X916">
        <v>8</v>
      </c>
      <c r="Y916">
        <v>256</v>
      </c>
      <c r="Z916">
        <v>11</v>
      </c>
      <c r="AA916" t="s">
        <v>3431</v>
      </c>
      <c r="AB916" s="30" t="s">
        <v>6906</v>
      </c>
      <c r="AC916" s="30" t="s">
        <v>6907</v>
      </c>
      <c r="AD916" s="30" t="s">
        <v>3898</v>
      </c>
      <c r="AE916" s="30" t="s">
        <v>2085</v>
      </c>
      <c r="AF916" s="51" t="s">
        <v>2025</v>
      </c>
      <c r="AG916" s="30" t="s">
        <v>3435</v>
      </c>
      <c r="AH916" s="31">
        <v>800.99</v>
      </c>
      <c r="AI916" s="30" t="s">
        <v>2087</v>
      </c>
      <c r="AJ916" s="30" t="s">
        <v>2076</v>
      </c>
      <c r="AK916" s="30" t="s">
        <v>2076</v>
      </c>
      <c r="AL916" s="30" t="s">
        <v>2076</v>
      </c>
      <c r="AM916" s="30" t="s">
        <v>2076</v>
      </c>
      <c r="AN916" s="30" t="s">
        <v>2092</v>
      </c>
      <c r="AO916" s="30">
        <v>120</v>
      </c>
      <c r="AP916" s="30" t="s">
        <v>4873</v>
      </c>
      <c r="AQ916" s="30" t="s">
        <v>4874</v>
      </c>
      <c r="AR916" s="30" t="s">
        <v>4805</v>
      </c>
      <c r="AS916" s="30" t="s">
        <v>2076</v>
      </c>
      <c r="AT916" s="30" t="s">
        <v>2076</v>
      </c>
      <c r="AU916" s="30">
        <f>COUNTIF(Offers!$B$14:$B$2024,A916)</f>
        <v>1</v>
      </c>
      <c r="AV916" s="31">
        <f>_xlfn.MINIFS(Offers!$Q$14:$Q$2024,Offers!$B$14:$B$2024,A916)</f>
        <v>722.99</v>
      </c>
      <c r="AW916" s="30">
        <f>COUNTIFS(Offers!$B$14:$B$2024,A916,Offers!$L$14:$L$2024,"&lt;&gt;New")</f>
        <v>0</v>
      </c>
    </row>
    <row r="917" spans="1:49" ht="15.75" customHeight="1" x14ac:dyDescent="0.35">
      <c r="A917" s="60" t="s">
        <v>6908</v>
      </c>
      <c r="B917" s="60" t="s">
        <v>1219</v>
      </c>
      <c r="C917" s="60" t="s">
        <v>8</v>
      </c>
      <c r="D917" s="60" t="s">
        <v>4807</v>
      </c>
      <c r="E917" s="61" t="s">
        <v>1225</v>
      </c>
      <c r="F917" s="62">
        <v>798.99</v>
      </c>
      <c r="G917" s="60" t="s">
        <v>6909</v>
      </c>
      <c r="H917" s="60" t="s">
        <v>1345</v>
      </c>
      <c r="I917" s="60" t="s">
        <v>4850</v>
      </c>
      <c r="J917" s="60" t="s">
        <v>4851</v>
      </c>
      <c r="K917" s="60" t="s">
        <v>4852</v>
      </c>
      <c r="L917" s="60" t="s">
        <v>4853</v>
      </c>
      <c r="M917" s="60" t="s">
        <v>4854</v>
      </c>
      <c r="N917" s="60" t="s">
        <v>4880</v>
      </c>
      <c r="O917" s="60" t="s">
        <v>4798</v>
      </c>
      <c r="P917" s="60">
        <v>21</v>
      </c>
      <c r="Q917" s="63">
        <v>152</v>
      </c>
      <c r="R917" s="60" t="s">
        <v>6910</v>
      </c>
      <c r="S917" s="60" t="s">
        <v>4857</v>
      </c>
      <c r="T917" t="s">
        <v>2080</v>
      </c>
      <c r="U917">
        <v>30</v>
      </c>
      <c r="V917" s="49">
        <v>823.99</v>
      </c>
      <c r="W917" t="s">
        <v>2415</v>
      </c>
      <c r="X917">
        <v>12</v>
      </c>
      <c r="Y917">
        <v>512</v>
      </c>
      <c r="Z917">
        <v>6</v>
      </c>
      <c r="AA917" t="s">
        <v>3431</v>
      </c>
      <c r="AB917" s="30" t="s">
        <v>6906</v>
      </c>
      <c r="AC917" s="30" t="s">
        <v>6911</v>
      </c>
      <c r="AD917" s="30" t="s">
        <v>4978</v>
      </c>
      <c r="AE917" s="30" t="s">
        <v>2085</v>
      </c>
      <c r="AF917" s="53" t="s">
        <v>2026</v>
      </c>
      <c r="AG917" s="30" t="s">
        <v>3435</v>
      </c>
      <c r="AH917" s="31">
        <v>823.99</v>
      </c>
      <c r="AI917" s="30" t="s">
        <v>2087</v>
      </c>
      <c r="AJ917" s="30" t="s">
        <v>2076</v>
      </c>
      <c r="AK917" s="30" t="s">
        <v>2076</v>
      </c>
      <c r="AL917" s="30" t="s">
        <v>2076</v>
      </c>
      <c r="AM917" s="30" t="s">
        <v>2076</v>
      </c>
      <c r="AN917" s="30" t="s">
        <v>4860</v>
      </c>
      <c r="AO917" s="30">
        <v>120</v>
      </c>
      <c r="AP917" s="30" t="s">
        <v>4885</v>
      </c>
      <c r="AQ917" s="30" t="s">
        <v>4899</v>
      </c>
      <c r="AR917" s="30" t="s">
        <v>4822</v>
      </c>
      <c r="AS917" s="30" t="s">
        <v>2076</v>
      </c>
      <c r="AT917" s="30" t="s">
        <v>2076</v>
      </c>
      <c r="AU917" s="30">
        <f>COUNTIF(Offers!$B$14:$B$2024,A917)</f>
        <v>1</v>
      </c>
      <c r="AV917" s="31">
        <f>_xlfn.MINIFS(Offers!$Q$14:$Q$2024,Offers!$B$14:$B$2024,A917)</f>
        <v>798.99</v>
      </c>
      <c r="AW917" s="30">
        <f>COUNTIFS(Offers!$B$14:$B$2024,A917,Offers!$L$14:$L$2024,"&lt;&gt;New")</f>
        <v>0</v>
      </c>
    </row>
    <row r="918" spans="1:49" ht="15.75" customHeight="1" x14ac:dyDescent="0.35">
      <c r="A918" s="60" t="s">
        <v>6912</v>
      </c>
      <c r="B918" s="60" t="s">
        <v>1219</v>
      </c>
      <c r="C918" s="60" t="s">
        <v>8</v>
      </c>
      <c r="D918" s="60" t="s">
        <v>4807</v>
      </c>
      <c r="E918" s="61" t="s">
        <v>1226</v>
      </c>
      <c r="F918" s="62">
        <v>834.99</v>
      </c>
      <c r="G918" s="60" t="s">
        <v>6913</v>
      </c>
      <c r="H918" s="60" t="s">
        <v>53</v>
      </c>
      <c r="I918" s="60" t="s">
        <v>4877</v>
      </c>
      <c r="J918" s="60" t="s">
        <v>4878</v>
      </c>
      <c r="K918" s="60" t="s">
        <v>4879</v>
      </c>
      <c r="L918" s="60" t="s">
        <v>4853</v>
      </c>
      <c r="M918" s="60" t="s">
        <v>4811</v>
      </c>
      <c r="N918" s="60" t="s">
        <v>4880</v>
      </c>
      <c r="O918" s="60" t="s">
        <v>4798</v>
      </c>
      <c r="P918" s="60">
        <v>23</v>
      </c>
      <c r="Q918" s="63">
        <v>172</v>
      </c>
      <c r="R918" s="60" t="s">
        <v>6914</v>
      </c>
      <c r="S918" s="60" t="s">
        <v>4882</v>
      </c>
      <c r="T918" t="s">
        <v>2080</v>
      </c>
      <c r="U918">
        <v>30</v>
      </c>
      <c r="V918" s="49">
        <v>956.99</v>
      </c>
      <c r="W918" t="s">
        <v>2327</v>
      </c>
      <c r="X918">
        <v>12</v>
      </c>
      <c r="Y918">
        <v>512</v>
      </c>
      <c r="Z918">
        <v>6.7</v>
      </c>
      <c r="AA918" t="s">
        <v>3431</v>
      </c>
      <c r="AB918" s="30" t="s">
        <v>6915</v>
      </c>
      <c r="AC918" s="30" t="s">
        <v>6916</v>
      </c>
      <c r="AD918" s="30" t="s">
        <v>4978</v>
      </c>
      <c r="AE918" s="30" t="s">
        <v>2085</v>
      </c>
      <c r="AF918" s="53" t="s">
        <v>2026</v>
      </c>
      <c r="AG918" s="30" t="s">
        <v>3435</v>
      </c>
      <c r="AH918" s="31">
        <v>956.99</v>
      </c>
      <c r="AI918" s="30" t="s">
        <v>2087</v>
      </c>
      <c r="AJ918" s="30" t="s">
        <v>2076</v>
      </c>
      <c r="AK918" s="30" t="s">
        <v>2076</v>
      </c>
      <c r="AL918" s="30" t="s">
        <v>2076</v>
      </c>
      <c r="AM918" s="30" t="s">
        <v>2076</v>
      </c>
      <c r="AN918" s="30" t="s">
        <v>4860</v>
      </c>
      <c r="AO918" s="30">
        <v>120</v>
      </c>
      <c r="AP918" s="30" t="s">
        <v>4885</v>
      </c>
      <c r="AQ918" s="30" t="s">
        <v>4886</v>
      </c>
      <c r="AR918" s="30" t="s">
        <v>4822</v>
      </c>
      <c r="AS918" s="30" t="s">
        <v>2076</v>
      </c>
      <c r="AT918" s="30" t="s">
        <v>2076</v>
      </c>
      <c r="AU918" s="30">
        <f>COUNTIF(Offers!$B$14:$B$2024,A918)</f>
        <v>1</v>
      </c>
      <c r="AV918" s="31">
        <f>_xlfn.MINIFS(Offers!$Q$14:$Q$2024,Offers!$B$14:$B$2024,A918)</f>
        <v>834.99</v>
      </c>
      <c r="AW918" s="30">
        <f>COUNTIFS(Offers!$B$14:$B$2024,A918,Offers!$L$14:$L$2024,"&lt;&gt;New")</f>
        <v>0</v>
      </c>
    </row>
    <row r="919" spans="1:49" ht="15.75" customHeight="1" x14ac:dyDescent="0.35">
      <c r="A919" s="60" t="s">
        <v>6917</v>
      </c>
      <c r="B919" s="60" t="s">
        <v>1219</v>
      </c>
      <c r="C919" s="60" t="s">
        <v>8</v>
      </c>
      <c r="D919" s="60" t="s">
        <v>4790</v>
      </c>
      <c r="E919" s="61" t="s">
        <v>1227</v>
      </c>
      <c r="F919" s="62">
        <v>867.99</v>
      </c>
      <c r="G919" s="60" t="s">
        <v>6918</v>
      </c>
      <c r="H919" s="60" t="s">
        <v>53</v>
      </c>
      <c r="I919" s="60" t="s">
        <v>4865</v>
      </c>
      <c r="J919" s="60" t="s">
        <v>4878</v>
      </c>
      <c r="K919" s="60" t="s">
        <v>4879</v>
      </c>
      <c r="L919" s="60" t="s">
        <v>3490</v>
      </c>
      <c r="M919" s="60" t="s">
        <v>4866</v>
      </c>
      <c r="N919" s="60" t="s">
        <v>5019</v>
      </c>
      <c r="O919" s="60" t="s">
        <v>4798</v>
      </c>
      <c r="P919" s="60">
        <v>10</v>
      </c>
      <c r="Q919" s="63">
        <v>529</v>
      </c>
      <c r="R919" s="60" t="s">
        <v>6919</v>
      </c>
      <c r="S919" s="60" t="s">
        <v>4975</v>
      </c>
      <c r="T919" t="s">
        <v>2080</v>
      </c>
      <c r="U919">
        <v>30</v>
      </c>
      <c r="V919" s="49">
        <v>944.99</v>
      </c>
      <c r="W919" t="s">
        <v>2539</v>
      </c>
      <c r="X919">
        <v>8</v>
      </c>
      <c r="Y919">
        <v>256</v>
      </c>
      <c r="Z919">
        <v>11</v>
      </c>
      <c r="AA919" t="s">
        <v>3431</v>
      </c>
      <c r="AB919" s="30" t="s">
        <v>6920</v>
      </c>
      <c r="AC919" s="30" t="s">
        <v>6921</v>
      </c>
      <c r="AD919" s="30" t="s">
        <v>3620</v>
      </c>
      <c r="AE919" s="30" t="s">
        <v>2085</v>
      </c>
      <c r="AF919" s="51" t="s">
        <v>2025</v>
      </c>
      <c r="AG919" s="30" t="s">
        <v>3435</v>
      </c>
      <c r="AH919" s="31">
        <v>996.99</v>
      </c>
      <c r="AI919" s="30" t="s">
        <v>2087</v>
      </c>
      <c r="AJ919" s="30" t="s">
        <v>2076</v>
      </c>
      <c r="AK919" s="30" t="s">
        <v>2076</v>
      </c>
      <c r="AL919" s="30" t="s">
        <v>2076</v>
      </c>
      <c r="AM919" s="30" t="s">
        <v>2076</v>
      </c>
      <c r="AN919" s="30" t="s">
        <v>2092</v>
      </c>
      <c r="AO919" s="30">
        <v>120</v>
      </c>
      <c r="AP919" s="30" t="s">
        <v>4873</v>
      </c>
      <c r="AQ919" s="30" t="s">
        <v>4874</v>
      </c>
      <c r="AR919" s="30" t="s">
        <v>4822</v>
      </c>
      <c r="AS919" s="30" t="s">
        <v>2076</v>
      </c>
      <c r="AT919" s="30" t="s">
        <v>2076</v>
      </c>
      <c r="AU919" s="30">
        <f>COUNTIF(Offers!$B$14:$B$2024,A919)</f>
        <v>1</v>
      </c>
      <c r="AV919" s="31">
        <f>_xlfn.MINIFS(Offers!$Q$14:$Q$2024,Offers!$B$14:$B$2024,A919)</f>
        <v>867.99</v>
      </c>
      <c r="AW919" s="30">
        <f>COUNTIFS(Offers!$B$14:$B$2024,A919,Offers!$L$14:$L$2024,"&lt;&gt;New")</f>
        <v>0</v>
      </c>
    </row>
    <row r="920" spans="1:49" ht="15.75" customHeight="1" x14ac:dyDescent="0.35">
      <c r="A920" s="60" t="s">
        <v>6922</v>
      </c>
      <c r="B920" s="60" t="s">
        <v>1219</v>
      </c>
      <c r="C920" s="60" t="s">
        <v>8</v>
      </c>
      <c r="D920" s="60" t="s">
        <v>4807</v>
      </c>
      <c r="E920" s="61" t="s">
        <v>1228</v>
      </c>
      <c r="F920" s="62">
        <v>1147.99</v>
      </c>
      <c r="G920" s="60" t="s">
        <v>6923</v>
      </c>
      <c r="H920" s="60" t="s">
        <v>1345</v>
      </c>
      <c r="I920" s="60" t="s">
        <v>4889</v>
      </c>
      <c r="J920" s="60" t="s">
        <v>4890</v>
      </c>
      <c r="K920" s="60" t="s">
        <v>4891</v>
      </c>
      <c r="L920" s="60" t="s">
        <v>4892</v>
      </c>
      <c r="M920" s="60" t="s">
        <v>4893</v>
      </c>
      <c r="N920" s="60" t="s">
        <v>4880</v>
      </c>
      <c r="O920" s="60" t="s">
        <v>4798</v>
      </c>
      <c r="P920" s="60">
        <v>21</v>
      </c>
      <c r="Q920" s="63">
        <v>198</v>
      </c>
      <c r="R920" s="60" t="s">
        <v>6924</v>
      </c>
      <c r="S920" s="60" t="s">
        <v>4895</v>
      </c>
      <c r="T920" t="s">
        <v>2100</v>
      </c>
      <c r="U920">
        <v>30</v>
      </c>
      <c r="V920" s="49">
        <v>1256.99</v>
      </c>
      <c r="W920" t="s">
        <v>2498</v>
      </c>
      <c r="X920">
        <v>12</v>
      </c>
      <c r="Y920">
        <v>256</v>
      </c>
      <c r="Z920">
        <v>6.7</v>
      </c>
      <c r="AA920" t="s">
        <v>3431</v>
      </c>
      <c r="AB920" s="30" t="s">
        <v>6925</v>
      </c>
      <c r="AC920" s="30" t="s">
        <v>6926</v>
      </c>
      <c r="AD920" s="30" t="s">
        <v>4897</v>
      </c>
      <c r="AE920" s="30" t="s">
        <v>2105</v>
      </c>
      <c r="AF920" s="53" t="s">
        <v>2026</v>
      </c>
      <c r="AG920" s="30" t="s">
        <v>3435</v>
      </c>
      <c r="AH920" s="31">
        <v>1288.99</v>
      </c>
      <c r="AI920" s="30" t="s">
        <v>2087</v>
      </c>
      <c r="AJ920" s="30" t="s">
        <v>2076</v>
      </c>
      <c r="AK920" s="30" t="s">
        <v>2076</v>
      </c>
      <c r="AL920" s="30" t="s">
        <v>2076</v>
      </c>
      <c r="AM920" s="30" t="s">
        <v>2076</v>
      </c>
      <c r="AN920" s="30" t="s">
        <v>4898</v>
      </c>
      <c r="AO920" s="30">
        <v>60</v>
      </c>
      <c r="AP920" s="30" t="s">
        <v>4885</v>
      </c>
      <c r="AQ920" s="30" t="s">
        <v>4899</v>
      </c>
      <c r="AR920" s="30" t="s">
        <v>4822</v>
      </c>
      <c r="AS920" s="30" t="s">
        <v>2076</v>
      </c>
      <c r="AT920" s="30" t="s">
        <v>2076</v>
      </c>
      <c r="AU920" s="30">
        <f>COUNTIF(Offers!$B$14:$B$2024,A920)</f>
        <v>1</v>
      </c>
      <c r="AV920" s="31">
        <f>_xlfn.MINIFS(Offers!$Q$14:$Q$2024,Offers!$B$14:$B$2024,A920)</f>
        <v>1147.99</v>
      </c>
      <c r="AW920" s="30">
        <f>COUNTIFS(Offers!$B$14:$B$2024,A920,Offers!$L$14:$L$2024,"&lt;&gt;New")</f>
        <v>0</v>
      </c>
    </row>
    <row r="921" spans="1:49" ht="15.75" customHeight="1" x14ac:dyDescent="0.35">
      <c r="A921" s="60" t="s">
        <v>6927</v>
      </c>
      <c r="B921" s="60" t="s">
        <v>1219</v>
      </c>
      <c r="C921" s="60" t="s">
        <v>8</v>
      </c>
      <c r="D921" s="60" t="s">
        <v>4790</v>
      </c>
      <c r="E921" s="61" t="s">
        <v>1229</v>
      </c>
      <c r="F921" s="62">
        <v>1428.99</v>
      </c>
      <c r="G921" s="60" t="s">
        <v>6928</v>
      </c>
      <c r="H921" s="60" t="s">
        <v>53</v>
      </c>
      <c r="I921" s="60" t="s">
        <v>5017</v>
      </c>
      <c r="J921" s="60" t="s">
        <v>4902</v>
      </c>
      <c r="K921" s="60" t="s">
        <v>4903</v>
      </c>
      <c r="L921" s="60" t="s">
        <v>3490</v>
      </c>
      <c r="M921" s="60" t="s">
        <v>5153</v>
      </c>
      <c r="N921" s="60" t="s">
        <v>4918</v>
      </c>
      <c r="O921" s="60" t="s">
        <v>4798</v>
      </c>
      <c r="P921" s="60">
        <v>9</v>
      </c>
      <c r="Q921" s="63">
        <v>631</v>
      </c>
      <c r="R921" s="60" t="s">
        <v>6929</v>
      </c>
      <c r="S921" s="60" t="s">
        <v>4920</v>
      </c>
      <c r="T921" t="s">
        <v>2080</v>
      </c>
      <c r="U921">
        <v>30</v>
      </c>
      <c r="V921" s="49">
        <v>1491.99</v>
      </c>
      <c r="W921" t="s">
        <v>2655</v>
      </c>
      <c r="X921">
        <v>16</v>
      </c>
      <c r="Y921">
        <v>512</v>
      </c>
      <c r="Z921">
        <v>13</v>
      </c>
      <c r="AA921" t="s">
        <v>3431</v>
      </c>
      <c r="AB921" s="30" t="s">
        <v>6930</v>
      </c>
      <c r="AC921" s="30" t="s">
        <v>6157</v>
      </c>
      <c r="AD921" s="30" t="s">
        <v>4069</v>
      </c>
      <c r="AE921" s="30" t="s">
        <v>2180</v>
      </c>
      <c r="AF921" s="54" t="s">
        <v>2027</v>
      </c>
      <c r="AG921" s="30" t="s">
        <v>3435</v>
      </c>
      <c r="AH921" s="31">
        <v>2010.99</v>
      </c>
      <c r="AI921" s="30" t="s">
        <v>2106</v>
      </c>
      <c r="AJ921" s="30" t="s">
        <v>2076</v>
      </c>
      <c r="AK921" s="30" t="s">
        <v>2076</v>
      </c>
      <c r="AL921" s="30" t="s">
        <v>2076</v>
      </c>
      <c r="AM921" s="30" t="s">
        <v>2076</v>
      </c>
      <c r="AN921" s="30" t="s">
        <v>2092</v>
      </c>
      <c r="AO921" s="30">
        <v>120</v>
      </c>
      <c r="AP921" s="30" t="s">
        <v>4922</v>
      </c>
      <c r="AQ921" s="30" t="s">
        <v>4862</v>
      </c>
      <c r="AR921" s="30" t="s">
        <v>4805</v>
      </c>
      <c r="AS921" s="30" t="s">
        <v>2076</v>
      </c>
      <c r="AT921" s="30" t="s">
        <v>2076</v>
      </c>
      <c r="AU921" s="30">
        <f>COUNTIF(Offers!$B$14:$B$2024,A921)</f>
        <v>3</v>
      </c>
      <c r="AV921" s="31">
        <f>_xlfn.MINIFS(Offers!$Q$14:$Q$2024,Offers!$B$14:$B$2024,A921)</f>
        <v>515.99</v>
      </c>
      <c r="AW921" s="30">
        <f>COUNTIFS(Offers!$B$14:$B$2024,A921,Offers!$L$14:$L$2024,"&lt;&gt;New")</f>
        <v>2</v>
      </c>
    </row>
    <row r="922" spans="1:49" ht="15.75" customHeight="1" x14ac:dyDescent="0.35">
      <c r="A922" s="60" t="s">
        <v>6931</v>
      </c>
      <c r="B922" s="60" t="s">
        <v>1219</v>
      </c>
      <c r="C922" s="60" t="s">
        <v>8</v>
      </c>
      <c r="D922" s="60" t="s">
        <v>4807</v>
      </c>
      <c r="E922" s="61" t="s">
        <v>1230</v>
      </c>
      <c r="F922" s="62">
        <v>1959.99</v>
      </c>
      <c r="G922" s="60" t="s">
        <v>6932</v>
      </c>
      <c r="H922" s="60" t="s">
        <v>1345</v>
      </c>
      <c r="I922" s="60" t="s">
        <v>4889</v>
      </c>
      <c r="J922" s="60" t="s">
        <v>4902</v>
      </c>
      <c r="K922" s="60" t="s">
        <v>4903</v>
      </c>
      <c r="L922" s="60" t="s">
        <v>4987</v>
      </c>
      <c r="M922" s="60" t="s">
        <v>4988</v>
      </c>
      <c r="N922" s="60" t="s">
        <v>4880</v>
      </c>
      <c r="O922" s="60" t="s">
        <v>4798</v>
      </c>
      <c r="P922" s="60">
        <v>25</v>
      </c>
      <c r="Q922" s="63">
        <v>257</v>
      </c>
      <c r="R922" s="60" t="s">
        <v>6933</v>
      </c>
      <c r="S922" s="60" t="s">
        <v>4990</v>
      </c>
      <c r="T922" t="s">
        <v>2080</v>
      </c>
      <c r="U922">
        <v>30</v>
      </c>
      <c r="V922" s="49">
        <v>2068.9899999999998</v>
      </c>
      <c r="W922" t="s">
        <v>2322</v>
      </c>
      <c r="X922">
        <v>16</v>
      </c>
      <c r="Y922">
        <v>512</v>
      </c>
      <c r="Z922">
        <v>7.6</v>
      </c>
      <c r="AA922" t="s">
        <v>3431</v>
      </c>
      <c r="AB922" s="30" t="s">
        <v>6934</v>
      </c>
      <c r="AC922" s="30" t="s">
        <v>6935</v>
      </c>
      <c r="AD922" s="30" t="s">
        <v>3854</v>
      </c>
      <c r="AE922" s="30" t="s">
        <v>2085</v>
      </c>
      <c r="AF922" s="54" t="s">
        <v>2027</v>
      </c>
      <c r="AG922" s="30" t="s">
        <v>3435</v>
      </c>
      <c r="AH922" s="31">
        <v>2094.9899999999998</v>
      </c>
      <c r="AI922" s="30" t="s">
        <v>2087</v>
      </c>
      <c r="AJ922" s="30" t="s">
        <v>2076</v>
      </c>
      <c r="AK922" s="30" t="s">
        <v>2076</v>
      </c>
      <c r="AL922" s="30" t="s">
        <v>2076</v>
      </c>
      <c r="AM922" s="30" t="s">
        <v>2076</v>
      </c>
      <c r="AN922" s="30" t="s">
        <v>4898</v>
      </c>
      <c r="AO922" s="30">
        <v>120</v>
      </c>
      <c r="AP922" s="30" t="s">
        <v>4911</v>
      </c>
      <c r="AQ922" s="30" t="s">
        <v>4992</v>
      </c>
      <c r="AR922" s="30" t="s">
        <v>4913</v>
      </c>
      <c r="AS922" s="30" t="s">
        <v>2076</v>
      </c>
      <c r="AT922" s="30" t="s">
        <v>2076</v>
      </c>
      <c r="AU922" s="30">
        <f>COUNTIF(Offers!$B$14:$B$2024,A922)</f>
        <v>2</v>
      </c>
      <c r="AV922" s="31">
        <f>_xlfn.MINIFS(Offers!$Q$14:$Q$2024,Offers!$B$14:$B$2024,A922)</f>
        <v>1343.99</v>
      </c>
      <c r="AW922" s="30">
        <f>COUNTIFS(Offers!$B$14:$B$2024,A922,Offers!$L$14:$L$2024,"&lt;&gt;New")</f>
        <v>1</v>
      </c>
    </row>
    <row r="923" spans="1:49" ht="15.75" customHeight="1" x14ac:dyDescent="0.35">
      <c r="A923" s="60" t="s">
        <v>6936</v>
      </c>
      <c r="B923" s="60" t="s">
        <v>1231</v>
      </c>
      <c r="C923" s="60" t="s">
        <v>8</v>
      </c>
      <c r="D923" s="60" t="s">
        <v>4807</v>
      </c>
      <c r="E923" s="61" t="s">
        <v>1234</v>
      </c>
      <c r="F923" s="62">
        <v>333.99</v>
      </c>
      <c r="G923" s="60" t="s">
        <v>6937</v>
      </c>
      <c r="H923" s="60" t="s">
        <v>1345</v>
      </c>
      <c r="I923" s="60" t="s">
        <v>4809</v>
      </c>
      <c r="J923" s="60" t="s">
        <v>4793</v>
      </c>
      <c r="K923" s="60" t="s">
        <v>4794</v>
      </c>
      <c r="L923" s="60" t="s">
        <v>4853</v>
      </c>
      <c r="M923" s="60" t="s">
        <v>4811</v>
      </c>
      <c r="N923" s="60" t="s">
        <v>4812</v>
      </c>
      <c r="O923" s="60" t="s">
        <v>4813</v>
      </c>
      <c r="P923" s="60">
        <v>30</v>
      </c>
      <c r="Q923" s="63">
        <v>196</v>
      </c>
      <c r="R923" s="60" t="s">
        <v>6938</v>
      </c>
      <c r="S923" s="60" t="s">
        <v>4815</v>
      </c>
      <c r="T923" t="s">
        <v>2080</v>
      </c>
      <c r="U923">
        <v>45</v>
      </c>
      <c r="V923" s="49">
        <v>383.99</v>
      </c>
      <c r="W923" t="s">
        <v>2471</v>
      </c>
      <c r="X923">
        <v>8</v>
      </c>
      <c r="Y923">
        <v>256</v>
      </c>
      <c r="Z923">
        <v>6.6</v>
      </c>
      <c r="AA923" t="s">
        <v>3431</v>
      </c>
      <c r="AB923" s="30" t="s">
        <v>6939</v>
      </c>
      <c r="AC923" s="30" t="s">
        <v>6940</v>
      </c>
      <c r="AD923" s="30" t="s">
        <v>3449</v>
      </c>
      <c r="AE923" s="30" t="s">
        <v>2085</v>
      </c>
      <c r="AF923" s="52" t="s">
        <v>2024</v>
      </c>
      <c r="AG923" s="30" t="s">
        <v>3435</v>
      </c>
      <c r="AH923" s="31">
        <v>383.99</v>
      </c>
      <c r="AI923" s="30" t="s">
        <v>2087</v>
      </c>
      <c r="AJ923" s="30" t="s">
        <v>2076</v>
      </c>
      <c r="AK923" s="30" t="s">
        <v>2076</v>
      </c>
      <c r="AL923" s="30" t="s">
        <v>2076</v>
      </c>
      <c r="AM923" s="30" t="s">
        <v>2076</v>
      </c>
      <c r="AN923" s="30" t="s">
        <v>4819</v>
      </c>
      <c r="AO923" s="30">
        <v>120</v>
      </c>
      <c r="AP923" s="30" t="s">
        <v>5068</v>
      </c>
      <c r="AQ923" s="30" t="s">
        <v>5069</v>
      </c>
      <c r="AR923" s="30" t="s">
        <v>4822</v>
      </c>
      <c r="AS923" s="30" t="s">
        <v>2076</v>
      </c>
      <c r="AT923" s="30" t="s">
        <v>2076</v>
      </c>
      <c r="AU923" s="30">
        <f>COUNTIF(Offers!$B$14:$B$2024,A923)</f>
        <v>1</v>
      </c>
      <c r="AV923" s="31">
        <f>_xlfn.MINIFS(Offers!$Q$14:$Q$2024,Offers!$B$14:$B$2024,A923)</f>
        <v>333.99</v>
      </c>
      <c r="AW923" s="30">
        <f>COUNTIFS(Offers!$B$14:$B$2024,A923,Offers!$L$14:$L$2024,"&lt;&gt;New")</f>
        <v>0</v>
      </c>
    </row>
    <row r="924" spans="1:49" ht="15.75" customHeight="1" x14ac:dyDescent="0.35">
      <c r="A924" s="60" t="s">
        <v>6941</v>
      </c>
      <c r="B924" s="60" t="s">
        <v>1231</v>
      </c>
      <c r="C924" s="60" t="s">
        <v>8</v>
      </c>
      <c r="D924" s="60" t="s">
        <v>4807</v>
      </c>
      <c r="E924" s="61" t="s">
        <v>1235</v>
      </c>
      <c r="F924" s="62">
        <v>338.99</v>
      </c>
      <c r="G924" s="60" t="s">
        <v>6942</v>
      </c>
      <c r="H924" s="60" t="s">
        <v>1345</v>
      </c>
      <c r="I924" s="60" t="s">
        <v>4960</v>
      </c>
      <c r="J924" s="60" t="s">
        <v>4793</v>
      </c>
      <c r="K924" s="60" t="s">
        <v>4794</v>
      </c>
      <c r="L924" s="60" t="s">
        <v>4961</v>
      </c>
      <c r="M924" s="60" t="s">
        <v>4811</v>
      </c>
      <c r="N924" s="60" t="s">
        <v>4812</v>
      </c>
      <c r="O924" s="60" t="s">
        <v>4813</v>
      </c>
      <c r="P924" s="60">
        <v>41</v>
      </c>
      <c r="Q924" s="63">
        <v>276</v>
      </c>
      <c r="R924" s="60" t="s">
        <v>6943</v>
      </c>
      <c r="S924" s="60" t="s">
        <v>4963</v>
      </c>
      <c r="T924" t="s">
        <v>2080</v>
      </c>
      <c r="U924">
        <v>45</v>
      </c>
      <c r="V924" s="49">
        <v>375.99</v>
      </c>
      <c r="W924" t="s">
        <v>2298</v>
      </c>
      <c r="X924">
        <v>4</v>
      </c>
      <c r="Y924">
        <v>128</v>
      </c>
      <c r="Z924">
        <v>6.6</v>
      </c>
      <c r="AA924" t="s">
        <v>3431</v>
      </c>
      <c r="AB924" s="30" t="s">
        <v>6944</v>
      </c>
      <c r="AC924" s="30" t="s">
        <v>6945</v>
      </c>
      <c r="AD924" s="30" t="s">
        <v>6118</v>
      </c>
      <c r="AE924" s="30" t="s">
        <v>2085</v>
      </c>
      <c r="AF924" s="55" t="s">
        <v>2023</v>
      </c>
      <c r="AG924" s="30" t="s">
        <v>3435</v>
      </c>
      <c r="AH924" s="31">
        <v>375.99</v>
      </c>
      <c r="AI924" s="30" t="s">
        <v>2087</v>
      </c>
      <c r="AJ924" s="30" t="s">
        <v>2076</v>
      </c>
      <c r="AK924" s="30" t="s">
        <v>2076</v>
      </c>
      <c r="AL924" s="30" t="s">
        <v>2076</v>
      </c>
      <c r="AM924" s="30" t="s">
        <v>2076</v>
      </c>
      <c r="AN924" s="30" t="s">
        <v>4966</v>
      </c>
      <c r="AO924" s="30">
        <v>120</v>
      </c>
      <c r="AP924" s="30" t="s">
        <v>4820</v>
      </c>
      <c r="AQ924" s="30" t="s">
        <v>4821</v>
      </c>
      <c r="AR924" s="30" t="s">
        <v>4822</v>
      </c>
      <c r="AS924" s="30" t="s">
        <v>2076</v>
      </c>
      <c r="AT924" s="30" t="s">
        <v>2076</v>
      </c>
      <c r="AU924" s="30">
        <f>COUNTIF(Offers!$B$14:$B$2024,A924)</f>
        <v>4</v>
      </c>
      <c r="AV924" s="31">
        <f>_xlfn.MINIFS(Offers!$Q$14:$Q$2024,Offers!$B$14:$B$2024,A924)</f>
        <v>199.99</v>
      </c>
      <c r="AW924" s="30">
        <f>COUNTIFS(Offers!$B$14:$B$2024,A924,Offers!$L$14:$L$2024,"&lt;&gt;New")</f>
        <v>3</v>
      </c>
    </row>
    <row r="925" spans="1:49" ht="15.75" customHeight="1" x14ac:dyDescent="0.35">
      <c r="A925" s="60" t="s">
        <v>6946</v>
      </c>
      <c r="B925" s="60" t="s">
        <v>1231</v>
      </c>
      <c r="C925" s="60" t="s">
        <v>8</v>
      </c>
      <c r="D925" s="60" t="s">
        <v>4790</v>
      </c>
      <c r="E925" s="61" t="s">
        <v>1236</v>
      </c>
      <c r="F925" s="62">
        <v>356.99</v>
      </c>
      <c r="G925" s="60" t="s">
        <v>6947</v>
      </c>
      <c r="H925" s="60" t="s">
        <v>53</v>
      </c>
      <c r="I925" s="60" t="s">
        <v>4792</v>
      </c>
      <c r="J925" s="60" t="s">
        <v>5072</v>
      </c>
      <c r="K925" s="60" t="s">
        <v>5073</v>
      </c>
      <c r="L925" s="60" t="s">
        <v>4795</v>
      </c>
      <c r="M925" s="60" t="s">
        <v>4796</v>
      </c>
      <c r="N925" s="60" t="s">
        <v>4797</v>
      </c>
      <c r="O925" s="60" t="s">
        <v>4798</v>
      </c>
      <c r="P925" s="60">
        <v>12</v>
      </c>
      <c r="Q925" s="63">
        <v>315</v>
      </c>
      <c r="R925" s="60" t="s">
        <v>6948</v>
      </c>
      <c r="S925" s="60" t="s">
        <v>4800</v>
      </c>
      <c r="T925" t="s">
        <v>2080</v>
      </c>
      <c r="U925">
        <v>45</v>
      </c>
      <c r="V925" s="49">
        <v>405.99</v>
      </c>
      <c r="W925" t="s">
        <v>2157</v>
      </c>
      <c r="X925">
        <v>8</v>
      </c>
      <c r="Y925">
        <v>256</v>
      </c>
      <c r="Z925">
        <v>8.3000000000000007</v>
      </c>
      <c r="AA925" t="s">
        <v>3431</v>
      </c>
      <c r="AB925" s="30" t="s">
        <v>6949</v>
      </c>
      <c r="AC925" s="30" t="s">
        <v>6950</v>
      </c>
      <c r="AD925" s="30" t="s">
        <v>4695</v>
      </c>
      <c r="AE925" s="30" t="s">
        <v>2085</v>
      </c>
      <c r="AF925" s="52" t="s">
        <v>2024</v>
      </c>
      <c r="AG925" s="30" t="s">
        <v>3435</v>
      </c>
      <c r="AH925" s="31">
        <v>405.99</v>
      </c>
      <c r="AI925" s="30" t="s">
        <v>2087</v>
      </c>
      <c r="AJ925" s="30" t="s">
        <v>2076</v>
      </c>
      <c r="AK925" s="30" t="s">
        <v>2076</v>
      </c>
      <c r="AL925" s="30" t="s">
        <v>2076</v>
      </c>
      <c r="AM925" s="30" t="s">
        <v>2076</v>
      </c>
      <c r="AN925" s="30" t="s">
        <v>2092</v>
      </c>
      <c r="AO925" s="30">
        <v>60</v>
      </c>
      <c r="AP925" s="30" t="s">
        <v>4846</v>
      </c>
      <c r="AQ925" s="30" t="s">
        <v>4847</v>
      </c>
      <c r="AR925" s="30" t="s">
        <v>4805</v>
      </c>
      <c r="AS925" s="30" t="s">
        <v>2076</v>
      </c>
      <c r="AT925" s="30" t="s">
        <v>2076</v>
      </c>
      <c r="AU925" s="30">
        <f>COUNTIF(Offers!$B$14:$B$2024,A925)</f>
        <v>1</v>
      </c>
      <c r="AV925" s="31">
        <f>_xlfn.MINIFS(Offers!$Q$14:$Q$2024,Offers!$B$14:$B$2024,A925)</f>
        <v>356.99</v>
      </c>
      <c r="AW925" s="30">
        <f>COUNTIFS(Offers!$B$14:$B$2024,A925,Offers!$L$14:$L$2024,"&lt;&gt;New")</f>
        <v>0</v>
      </c>
    </row>
    <row r="926" spans="1:49" ht="15.75" customHeight="1" x14ac:dyDescent="0.35">
      <c r="A926" s="60" t="s">
        <v>6951</v>
      </c>
      <c r="B926" s="60" t="s">
        <v>1231</v>
      </c>
      <c r="C926" s="60" t="s">
        <v>8</v>
      </c>
      <c r="D926" s="60" t="s">
        <v>4790</v>
      </c>
      <c r="E926" s="61" t="s">
        <v>1237</v>
      </c>
      <c r="F926" s="62">
        <v>682.99</v>
      </c>
      <c r="G926" s="60" t="s">
        <v>6952</v>
      </c>
      <c r="H926" s="60" t="s">
        <v>53</v>
      </c>
      <c r="I926" s="60" t="s">
        <v>4792</v>
      </c>
      <c r="J926" s="60" t="s">
        <v>4851</v>
      </c>
      <c r="K926" s="60" t="s">
        <v>4852</v>
      </c>
      <c r="L926" s="60" t="s">
        <v>4840</v>
      </c>
      <c r="M926" s="60" t="s">
        <v>4841</v>
      </c>
      <c r="N926" s="60" t="s">
        <v>4797</v>
      </c>
      <c r="O926" s="60" t="s">
        <v>4798</v>
      </c>
      <c r="P926" s="60">
        <v>9</v>
      </c>
      <c r="Q926" s="63">
        <v>581</v>
      </c>
      <c r="R926" s="60" t="s">
        <v>6953</v>
      </c>
      <c r="S926" s="60" t="s">
        <v>4843</v>
      </c>
      <c r="T926" t="s">
        <v>2080</v>
      </c>
      <c r="U926">
        <v>45</v>
      </c>
      <c r="V926" s="49">
        <v>760.99</v>
      </c>
      <c r="W926" t="s">
        <v>2444</v>
      </c>
      <c r="X926">
        <v>12</v>
      </c>
      <c r="Y926">
        <v>256</v>
      </c>
      <c r="Z926">
        <v>12.4</v>
      </c>
      <c r="AA926" t="s">
        <v>3431</v>
      </c>
      <c r="AB926" s="30" t="s">
        <v>6939</v>
      </c>
      <c r="AC926" s="30" t="s">
        <v>6954</v>
      </c>
      <c r="AD926" s="30" t="s">
        <v>5405</v>
      </c>
      <c r="AE926" s="30" t="s">
        <v>2085</v>
      </c>
      <c r="AF926" s="51" t="s">
        <v>2025</v>
      </c>
      <c r="AG926" s="30" t="s">
        <v>3435</v>
      </c>
      <c r="AH926" s="31">
        <v>794.99</v>
      </c>
      <c r="AI926" s="30" t="s">
        <v>2087</v>
      </c>
      <c r="AJ926" s="30" t="s">
        <v>2076</v>
      </c>
      <c r="AK926" s="30" t="s">
        <v>2076</v>
      </c>
      <c r="AL926" s="30" t="s">
        <v>2076</v>
      </c>
      <c r="AM926" s="30" t="s">
        <v>2076</v>
      </c>
      <c r="AN926" s="30" t="s">
        <v>2092</v>
      </c>
      <c r="AO926" s="30">
        <v>60</v>
      </c>
      <c r="AP926" s="30" t="s">
        <v>4873</v>
      </c>
      <c r="AQ926" s="30" t="s">
        <v>4874</v>
      </c>
      <c r="AR926" s="30" t="s">
        <v>4805</v>
      </c>
      <c r="AS926" s="30" t="s">
        <v>2076</v>
      </c>
      <c r="AT926" s="30" t="s">
        <v>2076</v>
      </c>
      <c r="AU926" s="30">
        <f>COUNTIF(Offers!$B$14:$B$2024,A926)</f>
        <v>3</v>
      </c>
      <c r="AV926" s="31">
        <f>_xlfn.MINIFS(Offers!$Q$14:$Q$2024,Offers!$B$14:$B$2024,A926)</f>
        <v>572.99</v>
      </c>
      <c r="AW926" s="30">
        <f>COUNTIFS(Offers!$B$14:$B$2024,A926,Offers!$L$14:$L$2024,"&lt;&gt;New")</f>
        <v>2</v>
      </c>
    </row>
    <row r="927" spans="1:49" ht="15.75" customHeight="1" x14ac:dyDescent="0.35">
      <c r="A927" s="60" t="s">
        <v>6955</v>
      </c>
      <c r="B927" s="60" t="s">
        <v>1231</v>
      </c>
      <c r="C927" s="60" t="s">
        <v>8</v>
      </c>
      <c r="D927" s="60" t="s">
        <v>4790</v>
      </c>
      <c r="E927" s="61" t="s">
        <v>1238</v>
      </c>
      <c r="F927" s="62">
        <v>701.99</v>
      </c>
      <c r="G927" s="60" t="s">
        <v>6956</v>
      </c>
      <c r="H927" s="60" t="s">
        <v>1345</v>
      </c>
      <c r="I927" s="60" t="s">
        <v>4865</v>
      </c>
      <c r="J927" s="60" t="s">
        <v>4851</v>
      </c>
      <c r="K927" s="60" t="s">
        <v>4852</v>
      </c>
      <c r="L927" s="60" t="s">
        <v>3490</v>
      </c>
      <c r="M927" s="60" t="s">
        <v>4866</v>
      </c>
      <c r="N927" s="60" t="s">
        <v>4867</v>
      </c>
      <c r="O927" s="60" t="s">
        <v>4798</v>
      </c>
      <c r="P927" s="60">
        <v>14</v>
      </c>
      <c r="Q927" s="63">
        <v>509</v>
      </c>
      <c r="R927" s="60" t="s">
        <v>6957</v>
      </c>
      <c r="S927" s="60" t="s">
        <v>4869</v>
      </c>
      <c r="T927" t="s">
        <v>2080</v>
      </c>
      <c r="U927">
        <v>45</v>
      </c>
      <c r="V927" s="49">
        <v>741.99</v>
      </c>
      <c r="W927" t="s">
        <v>2356</v>
      </c>
      <c r="X927">
        <v>8</v>
      </c>
      <c r="Y927">
        <v>256</v>
      </c>
      <c r="Z927">
        <v>11</v>
      </c>
      <c r="AA927" t="s">
        <v>3431</v>
      </c>
      <c r="AB927" s="30" t="s">
        <v>6958</v>
      </c>
      <c r="AC927" s="30" t="s">
        <v>6959</v>
      </c>
      <c r="AD927" s="30" t="s">
        <v>3904</v>
      </c>
      <c r="AE927" s="30" t="s">
        <v>2085</v>
      </c>
      <c r="AF927" s="51" t="s">
        <v>2025</v>
      </c>
      <c r="AG927" s="30" t="s">
        <v>3435</v>
      </c>
      <c r="AH927" s="31">
        <v>758.99</v>
      </c>
      <c r="AI927" s="30" t="s">
        <v>2087</v>
      </c>
      <c r="AJ927" s="30" t="s">
        <v>2076</v>
      </c>
      <c r="AK927" s="30" t="s">
        <v>2076</v>
      </c>
      <c r="AL927" s="30" t="s">
        <v>2076</v>
      </c>
      <c r="AM927" s="30" t="s">
        <v>2076</v>
      </c>
      <c r="AN927" s="30" t="s">
        <v>2092</v>
      </c>
      <c r="AO927" s="30">
        <v>120</v>
      </c>
      <c r="AP927" s="30" t="s">
        <v>4873</v>
      </c>
      <c r="AQ927" s="30" t="s">
        <v>4874</v>
      </c>
      <c r="AR927" s="30" t="s">
        <v>4805</v>
      </c>
      <c r="AS927" s="30" t="s">
        <v>2076</v>
      </c>
      <c r="AT927" s="30" t="s">
        <v>2076</v>
      </c>
      <c r="AU927" s="30">
        <f>COUNTIF(Offers!$B$14:$B$2024,A927)</f>
        <v>1</v>
      </c>
      <c r="AV927" s="31">
        <f>_xlfn.MINIFS(Offers!$Q$14:$Q$2024,Offers!$B$14:$B$2024,A927)</f>
        <v>701.99</v>
      </c>
      <c r="AW927" s="30">
        <f>COUNTIFS(Offers!$B$14:$B$2024,A927,Offers!$L$14:$L$2024,"&lt;&gt;New")</f>
        <v>0</v>
      </c>
    </row>
    <row r="928" spans="1:49" ht="15.75" customHeight="1" x14ac:dyDescent="0.35">
      <c r="A928" s="60" t="s">
        <v>6960</v>
      </c>
      <c r="B928" s="60" t="s">
        <v>1231</v>
      </c>
      <c r="C928" s="60" t="s">
        <v>8</v>
      </c>
      <c r="D928" s="60" t="s">
        <v>4790</v>
      </c>
      <c r="E928" s="61" t="s">
        <v>1239</v>
      </c>
      <c r="F928" s="62">
        <v>832.99</v>
      </c>
      <c r="G928" s="60" t="s">
        <v>6961</v>
      </c>
      <c r="H928" s="60" t="s">
        <v>53</v>
      </c>
      <c r="I928" s="60" t="s">
        <v>5017</v>
      </c>
      <c r="J928" s="60" t="s">
        <v>4878</v>
      </c>
      <c r="K928" s="60" t="s">
        <v>4879</v>
      </c>
      <c r="L928" s="60" t="s">
        <v>4810</v>
      </c>
      <c r="M928" s="60" t="s">
        <v>5018</v>
      </c>
      <c r="N928" s="60" t="s">
        <v>5019</v>
      </c>
      <c r="O928" s="60" t="s">
        <v>4798</v>
      </c>
      <c r="P928" s="60">
        <v>11</v>
      </c>
      <c r="Q928" s="63">
        <v>535</v>
      </c>
      <c r="R928" s="60" t="s">
        <v>6962</v>
      </c>
      <c r="S928" s="60" t="s">
        <v>4975</v>
      </c>
      <c r="T928" t="s">
        <v>2116</v>
      </c>
      <c r="U928">
        <v>45</v>
      </c>
      <c r="V928" s="49">
        <v>897.99</v>
      </c>
      <c r="W928" t="s">
        <v>2117</v>
      </c>
      <c r="X928">
        <v>12</v>
      </c>
      <c r="Y928">
        <v>256</v>
      </c>
      <c r="Z928">
        <v>11</v>
      </c>
      <c r="AA928" t="s">
        <v>3431</v>
      </c>
      <c r="AB928" s="30" t="s">
        <v>6963</v>
      </c>
      <c r="AC928" s="30" t="s">
        <v>6964</v>
      </c>
      <c r="AD928" s="30" t="s">
        <v>5505</v>
      </c>
      <c r="AE928" s="30" t="s">
        <v>2085</v>
      </c>
      <c r="AF928" s="51" t="s">
        <v>2025</v>
      </c>
      <c r="AG928" s="30" t="s">
        <v>3435</v>
      </c>
      <c r="AH928" s="31">
        <v>901.99</v>
      </c>
      <c r="AI928" s="30" t="s">
        <v>2087</v>
      </c>
      <c r="AJ928" s="30" t="s">
        <v>2076</v>
      </c>
      <c r="AK928" s="30" t="s">
        <v>2076</v>
      </c>
      <c r="AL928" s="30" t="s">
        <v>2076</v>
      </c>
      <c r="AM928" s="30" t="s">
        <v>2076</v>
      </c>
      <c r="AN928" s="30" t="s">
        <v>2092</v>
      </c>
      <c r="AO928" s="30">
        <v>90</v>
      </c>
      <c r="AP928" s="30" t="s">
        <v>4873</v>
      </c>
      <c r="AQ928" s="30" t="s">
        <v>4874</v>
      </c>
      <c r="AR928" s="30" t="s">
        <v>4822</v>
      </c>
      <c r="AS928" s="30" t="s">
        <v>2076</v>
      </c>
      <c r="AT928" s="30" t="s">
        <v>2076</v>
      </c>
      <c r="AU928" s="30">
        <f>COUNTIF(Offers!$B$14:$B$2024,A928)</f>
        <v>3</v>
      </c>
      <c r="AV928" s="31">
        <f>_xlfn.MINIFS(Offers!$Q$14:$Q$2024,Offers!$B$14:$B$2024,A928)</f>
        <v>695.99</v>
      </c>
      <c r="AW928" s="30">
        <f>COUNTIFS(Offers!$B$14:$B$2024,A928,Offers!$L$14:$L$2024,"&lt;&gt;New")</f>
        <v>2</v>
      </c>
    </row>
    <row r="929" spans="1:49" ht="15.75" customHeight="1" x14ac:dyDescent="0.35">
      <c r="A929" s="60" t="s">
        <v>6965</v>
      </c>
      <c r="B929" s="60" t="s">
        <v>1231</v>
      </c>
      <c r="C929" s="60" t="s">
        <v>8</v>
      </c>
      <c r="D929" s="60" t="s">
        <v>4807</v>
      </c>
      <c r="E929" s="61" t="s">
        <v>1240</v>
      </c>
      <c r="F929" s="62">
        <v>1073.99</v>
      </c>
      <c r="G929" s="60" t="s">
        <v>6966</v>
      </c>
      <c r="H929" s="60" t="s">
        <v>53</v>
      </c>
      <c r="I929" s="60" t="s">
        <v>4877</v>
      </c>
      <c r="J929" s="60" t="s">
        <v>4890</v>
      </c>
      <c r="K929" s="60" t="s">
        <v>4891</v>
      </c>
      <c r="L929" s="60" t="s">
        <v>4904</v>
      </c>
      <c r="M929" s="60" t="s">
        <v>4905</v>
      </c>
      <c r="N929" s="60" t="s">
        <v>4880</v>
      </c>
      <c r="O929" s="60" t="s">
        <v>4798</v>
      </c>
      <c r="P929" s="60">
        <v>22</v>
      </c>
      <c r="Q929" s="63">
        <v>179</v>
      </c>
      <c r="R929" s="60" t="s">
        <v>6967</v>
      </c>
      <c r="S929" s="60" t="s">
        <v>4882</v>
      </c>
      <c r="T929" t="s">
        <v>2080</v>
      </c>
      <c r="U929">
        <v>45</v>
      </c>
      <c r="V929" s="49">
        <v>1122.99</v>
      </c>
      <c r="W929" t="s">
        <v>2361</v>
      </c>
      <c r="X929">
        <v>16</v>
      </c>
      <c r="Y929">
        <v>1024</v>
      </c>
      <c r="Z929">
        <v>6.3</v>
      </c>
      <c r="AA929" t="s">
        <v>3431</v>
      </c>
      <c r="AB929" s="30" t="s">
        <v>6968</v>
      </c>
      <c r="AC929" s="30" t="s">
        <v>6969</v>
      </c>
      <c r="AD929" s="30" t="s">
        <v>3485</v>
      </c>
      <c r="AE929" s="30" t="s">
        <v>2085</v>
      </c>
      <c r="AF929" s="54" t="s">
        <v>2027</v>
      </c>
      <c r="AG929" s="30" t="s">
        <v>3435</v>
      </c>
      <c r="AH929" s="31">
        <v>1122.99</v>
      </c>
      <c r="AI929" s="30" t="s">
        <v>2087</v>
      </c>
      <c r="AJ929" s="30" t="s">
        <v>2076</v>
      </c>
      <c r="AK929" s="30" t="s">
        <v>2076</v>
      </c>
      <c r="AL929" s="30" t="s">
        <v>2076</v>
      </c>
      <c r="AM929" s="30" t="s">
        <v>2076</v>
      </c>
      <c r="AN929" s="30" t="s">
        <v>4860</v>
      </c>
      <c r="AO929" s="30">
        <v>120</v>
      </c>
      <c r="AP929" s="30" t="s">
        <v>4911</v>
      </c>
      <c r="AQ929" s="30" t="s">
        <v>4912</v>
      </c>
      <c r="AR929" s="30" t="s">
        <v>4913</v>
      </c>
      <c r="AS929" s="30" t="s">
        <v>2076</v>
      </c>
      <c r="AT929" s="30" t="s">
        <v>2076</v>
      </c>
      <c r="AU929" s="30">
        <f>COUNTIF(Offers!$B$14:$B$2024,A929)</f>
        <v>1</v>
      </c>
      <c r="AV929" s="31">
        <f>_xlfn.MINIFS(Offers!$Q$14:$Q$2024,Offers!$B$14:$B$2024,A929)</f>
        <v>1073.99</v>
      </c>
      <c r="AW929" s="30">
        <f>COUNTIFS(Offers!$B$14:$B$2024,A929,Offers!$L$14:$L$2024,"&lt;&gt;New")</f>
        <v>0</v>
      </c>
    </row>
    <row r="930" spans="1:49" ht="15.75" customHeight="1" x14ac:dyDescent="0.35">
      <c r="A930" s="60" t="s">
        <v>6970</v>
      </c>
      <c r="B930" s="60" t="s">
        <v>1231</v>
      </c>
      <c r="C930" s="60" t="s">
        <v>8</v>
      </c>
      <c r="D930" s="60" t="s">
        <v>4807</v>
      </c>
      <c r="E930" s="61" t="s">
        <v>1241</v>
      </c>
      <c r="F930" s="62">
        <v>1122.99</v>
      </c>
      <c r="G930" s="60" t="s">
        <v>6971</v>
      </c>
      <c r="H930" s="60" t="s">
        <v>1345</v>
      </c>
      <c r="I930" s="60" t="s">
        <v>4889</v>
      </c>
      <c r="J930" s="60" t="s">
        <v>4890</v>
      </c>
      <c r="K930" s="60" t="s">
        <v>4891</v>
      </c>
      <c r="L930" s="60" t="s">
        <v>4892</v>
      </c>
      <c r="M930" s="60" t="s">
        <v>4893</v>
      </c>
      <c r="N930" s="60" t="s">
        <v>4880</v>
      </c>
      <c r="O930" s="60" t="s">
        <v>4798</v>
      </c>
      <c r="P930" s="60">
        <v>18</v>
      </c>
      <c r="Q930" s="63">
        <v>180</v>
      </c>
      <c r="R930" s="60" t="s">
        <v>6972</v>
      </c>
      <c r="S930" s="60" t="s">
        <v>4895</v>
      </c>
      <c r="T930" t="s">
        <v>2080</v>
      </c>
      <c r="U930">
        <v>45</v>
      </c>
      <c r="V930" s="49">
        <v>1196.99</v>
      </c>
      <c r="W930" t="s">
        <v>2376</v>
      </c>
      <c r="X930">
        <v>12</v>
      </c>
      <c r="Y930">
        <v>256</v>
      </c>
      <c r="Z930">
        <v>6.7</v>
      </c>
      <c r="AA930" t="s">
        <v>3431</v>
      </c>
      <c r="AB930" s="30" t="s">
        <v>6973</v>
      </c>
      <c r="AC930" s="30" t="s">
        <v>6974</v>
      </c>
      <c r="AD930" s="30" t="s">
        <v>5035</v>
      </c>
      <c r="AE930" s="30" t="s">
        <v>2085</v>
      </c>
      <c r="AF930" s="53" t="s">
        <v>2026</v>
      </c>
      <c r="AG930" s="30" t="s">
        <v>3435</v>
      </c>
      <c r="AH930" s="31">
        <v>1225.99</v>
      </c>
      <c r="AI930" s="30" t="s">
        <v>2087</v>
      </c>
      <c r="AJ930" s="30" t="s">
        <v>2076</v>
      </c>
      <c r="AK930" s="30" t="s">
        <v>2076</v>
      </c>
      <c r="AL930" s="30" t="s">
        <v>2076</v>
      </c>
      <c r="AM930" s="30" t="s">
        <v>2076</v>
      </c>
      <c r="AN930" s="30" t="s">
        <v>4898</v>
      </c>
      <c r="AO930" s="30">
        <v>60</v>
      </c>
      <c r="AP930" s="30" t="s">
        <v>4885</v>
      </c>
      <c r="AQ930" s="30" t="s">
        <v>4899</v>
      </c>
      <c r="AR930" s="30" t="s">
        <v>4822</v>
      </c>
      <c r="AS930" s="30" t="s">
        <v>2076</v>
      </c>
      <c r="AT930" s="30" t="s">
        <v>2076</v>
      </c>
      <c r="AU930" s="30">
        <f>COUNTIF(Offers!$B$14:$B$2024,A930)</f>
        <v>3</v>
      </c>
      <c r="AV930" s="31">
        <f>_xlfn.MINIFS(Offers!$Q$14:$Q$2024,Offers!$B$14:$B$2024,A930)</f>
        <v>888.99</v>
      </c>
      <c r="AW930" s="30">
        <f>COUNTIFS(Offers!$B$14:$B$2024,A930,Offers!$L$14:$L$2024,"&lt;&gt;New")</f>
        <v>2</v>
      </c>
    </row>
    <row r="931" spans="1:49" ht="15.75" customHeight="1" x14ac:dyDescent="0.35">
      <c r="A931" s="60" t="s">
        <v>6975</v>
      </c>
      <c r="B931" s="60" t="s">
        <v>1231</v>
      </c>
      <c r="C931" s="60" t="s">
        <v>8</v>
      </c>
      <c r="D931" s="60" t="s">
        <v>4790</v>
      </c>
      <c r="E931" s="61" t="s">
        <v>1242</v>
      </c>
      <c r="F931" s="62">
        <v>1825.99</v>
      </c>
      <c r="G931" s="60" t="s">
        <v>6976</v>
      </c>
      <c r="H931" s="60" t="s">
        <v>1345</v>
      </c>
      <c r="I931" s="60" t="s">
        <v>4865</v>
      </c>
      <c r="J931" s="60" t="s">
        <v>4902</v>
      </c>
      <c r="K931" s="60" t="s">
        <v>4903</v>
      </c>
      <c r="L931" s="60" t="s">
        <v>4916</v>
      </c>
      <c r="M931" s="60" t="s">
        <v>4917</v>
      </c>
      <c r="N931" s="60" t="s">
        <v>4918</v>
      </c>
      <c r="O931" s="60" t="s">
        <v>4798</v>
      </c>
      <c r="P931" s="60">
        <v>12</v>
      </c>
      <c r="Q931" s="63">
        <v>599</v>
      </c>
      <c r="R931" s="60" t="s">
        <v>6977</v>
      </c>
      <c r="S931" s="60" t="s">
        <v>4920</v>
      </c>
      <c r="T931" t="s">
        <v>2080</v>
      </c>
      <c r="U931">
        <v>45</v>
      </c>
      <c r="V931" s="49">
        <v>2010.99</v>
      </c>
      <c r="W931" t="s">
        <v>2471</v>
      </c>
      <c r="X931">
        <v>16</v>
      </c>
      <c r="Y931">
        <v>512</v>
      </c>
      <c r="Z931">
        <v>13</v>
      </c>
      <c r="AA931" t="s">
        <v>3431</v>
      </c>
      <c r="AB931" s="30" t="s">
        <v>6978</v>
      </c>
      <c r="AC931" s="30" t="s">
        <v>6979</v>
      </c>
      <c r="AD931" s="30" t="s">
        <v>4069</v>
      </c>
      <c r="AE931" s="30" t="s">
        <v>2085</v>
      </c>
      <c r="AF931" s="54" t="s">
        <v>2027</v>
      </c>
      <c r="AG931" s="30" t="s">
        <v>3435</v>
      </c>
      <c r="AH931" s="31">
        <v>2118.9899999999998</v>
      </c>
      <c r="AI931" s="30" t="s">
        <v>2087</v>
      </c>
      <c r="AJ931" s="30" t="s">
        <v>2076</v>
      </c>
      <c r="AK931" s="30" t="s">
        <v>2076</v>
      </c>
      <c r="AL931" s="30" t="s">
        <v>2076</v>
      </c>
      <c r="AM931" s="30" t="s">
        <v>2076</v>
      </c>
      <c r="AN931" s="30" t="s">
        <v>2092</v>
      </c>
      <c r="AO931" s="30">
        <v>144</v>
      </c>
      <c r="AP931" s="30" t="s">
        <v>4922</v>
      </c>
      <c r="AQ931" s="30" t="s">
        <v>4862</v>
      </c>
      <c r="AR931" s="30" t="s">
        <v>4805</v>
      </c>
      <c r="AS931" s="30" t="s">
        <v>2076</v>
      </c>
      <c r="AT931" s="30" t="s">
        <v>2076</v>
      </c>
      <c r="AU931" s="30">
        <f>COUNTIF(Offers!$B$14:$B$2024,A931)</f>
        <v>1</v>
      </c>
      <c r="AV931" s="31">
        <f>_xlfn.MINIFS(Offers!$Q$14:$Q$2024,Offers!$B$14:$B$2024,A931)</f>
        <v>1825.99</v>
      </c>
      <c r="AW931" s="30">
        <f>COUNTIFS(Offers!$B$14:$B$2024,A931,Offers!$L$14:$L$2024,"&lt;&gt;New")</f>
        <v>0</v>
      </c>
    </row>
    <row r="932" spans="1:49" ht="15.75" customHeight="1" x14ac:dyDescent="0.35">
      <c r="A932" s="60" t="s">
        <v>6980</v>
      </c>
      <c r="B932" s="60" t="s">
        <v>1231</v>
      </c>
      <c r="C932" s="60" t="s">
        <v>8</v>
      </c>
      <c r="D932" s="60" t="s">
        <v>4807</v>
      </c>
      <c r="E932" s="61" t="s">
        <v>1243</v>
      </c>
      <c r="F932" s="62">
        <v>2083.9899999999998</v>
      </c>
      <c r="G932" s="60" t="s">
        <v>6981</v>
      </c>
      <c r="H932" s="60" t="s">
        <v>1345</v>
      </c>
      <c r="I932" s="60" t="s">
        <v>4889</v>
      </c>
      <c r="J932" s="60" t="s">
        <v>4902</v>
      </c>
      <c r="K932" s="60" t="s">
        <v>4903</v>
      </c>
      <c r="L932" s="60" t="s">
        <v>4987</v>
      </c>
      <c r="M932" s="60" t="s">
        <v>4988</v>
      </c>
      <c r="N932" s="60" t="s">
        <v>4880</v>
      </c>
      <c r="O932" s="60" t="s">
        <v>4798</v>
      </c>
      <c r="P932" s="60">
        <v>23</v>
      </c>
      <c r="Q932" s="63">
        <v>232</v>
      </c>
      <c r="R932" s="60" t="s">
        <v>6982</v>
      </c>
      <c r="S932" s="60" t="s">
        <v>4990</v>
      </c>
      <c r="T932" t="s">
        <v>2080</v>
      </c>
      <c r="U932">
        <v>45</v>
      </c>
      <c r="V932" s="49">
        <v>2324.9899999999998</v>
      </c>
      <c r="W932" t="s">
        <v>2404</v>
      </c>
      <c r="X932">
        <v>16</v>
      </c>
      <c r="Y932">
        <v>1024</v>
      </c>
      <c r="Z932">
        <v>7.6</v>
      </c>
      <c r="AA932" t="s">
        <v>3431</v>
      </c>
      <c r="AB932" s="30" t="s">
        <v>6983</v>
      </c>
      <c r="AC932" s="30" t="s">
        <v>6984</v>
      </c>
      <c r="AD932" s="30" t="s">
        <v>3626</v>
      </c>
      <c r="AE932" s="30" t="s">
        <v>2105</v>
      </c>
      <c r="AF932" s="54" t="s">
        <v>2027</v>
      </c>
      <c r="AG932" s="30" t="s">
        <v>3435</v>
      </c>
      <c r="AH932" s="31">
        <v>2419.9899999999998</v>
      </c>
      <c r="AI932" s="30" t="s">
        <v>2087</v>
      </c>
      <c r="AJ932" s="30" t="s">
        <v>2076</v>
      </c>
      <c r="AK932" s="30" t="s">
        <v>2076</v>
      </c>
      <c r="AL932" s="30" t="s">
        <v>2076</v>
      </c>
      <c r="AM932" s="30" t="s">
        <v>2076</v>
      </c>
      <c r="AN932" s="30" t="s">
        <v>4898</v>
      </c>
      <c r="AO932" s="30">
        <v>120</v>
      </c>
      <c r="AP932" s="30" t="s">
        <v>4911</v>
      </c>
      <c r="AQ932" s="30" t="s">
        <v>4992</v>
      </c>
      <c r="AR932" s="30" t="s">
        <v>4913</v>
      </c>
      <c r="AS932" s="30" t="s">
        <v>2076</v>
      </c>
      <c r="AT932" s="30" t="s">
        <v>2076</v>
      </c>
      <c r="AU932" s="30">
        <f>COUNTIF(Offers!$B$14:$B$2024,A932)</f>
        <v>1</v>
      </c>
      <c r="AV932" s="31">
        <f>_xlfn.MINIFS(Offers!$Q$14:$Q$2024,Offers!$B$14:$B$2024,A932)</f>
        <v>2083.9899999999998</v>
      </c>
      <c r="AW932" s="30">
        <f>COUNTIFS(Offers!$B$14:$B$2024,A932,Offers!$L$14:$L$2024,"&lt;&gt;New")</f>
        <v>0</v>
      </c>
    </row>
    <row r="933" spans="1:49" ht="15.75" customHeight="1" x14ac:dyDescent="0.35">
      <c r="A933" s="60" t="s">
        <v>6985</v>
      </c>
      <c r="B933" s="60" t="s">
        <v>1244</v>
      </c>
      <c r="C933" s="60" t="s">
        <v>8</v>
      </c>
      <c r="D933" s="60" t="s">
        <v>4807</v>
      </c>
      <c r="E933" s="61" t="s">
        <v>1246</v>
      </c>
      <c r="F933" s="62">
        <v>133.99</v>
      </c>
      <c r="G933" s="60" t="s">
        <v>6986</v>
      </c>
      <c r="H933" s="60" t="s">
        <v>53</v>
      </c>
      <c r="I933" s="60" t="s">
        <v>4809</v>
      </c>
      <c r="J933" s="60" t="s">
        <v>6023</v>
      </c>
      <c r="K933" s="60" t="s">
        <v>4939</v>
      </c>
      <c r="L933" s="60" t="s">
        <v>4810</v>
      </c>
      <c r="M933" s="60" t="s">
        <v>4940</v>
      </c>
      <c r="N933" s="60" t="s">
        <v>4812</v>
      </c>
      <c r="O933" s="60" t="s">
        <v>4813</v>
      </c>
      <c r="P933" s="60">
        <v>20</v>
      </c>
      <c r="Q933" s="63">
        <v>199</v>
      </c>
      <c r="R933" s="60" t="s">
        <v>6987</v>
      </c>
      <c r="S933" s="60" t="s">
        <v>4815</v>
      </c>
      <c r="T933" t="s">
        <v>2080</v>
      </c>
      <c r="U933">
        <v>14</v>
      </c>
      <c r="V933" s="49">
        <v>149.99</v>
      </c>
      <c r="W933" t="s">
        <v>2280</v>
      </c>
      <c r="X933">
        <v>4</v>
      </c>
      <c r="Y933">
        <v>64</v>
      </c>
      <c r="Z933">
        <v>6.5</v>
      </c>
      <c r="AA933" t="s">
        <v>3431</v>
      </c>
      <c r="AB933" s="30" t="s">
        <v>6988</v>
      </c>
      <c r="AC933" s="30" t="s">
        <v>6989</v>
      </c>
      <c r="AD933" s="30" t="s">
        <v>5347</v>
      </c>
      <c r="AE933" s="30" t="s">
        <v>2105</v>
      </c>
      <c r="AF933" s="50" t="s">
        <v>2022</v>
      </c>
      <c r="AG933" s="30" t="s">
        <v>3435</v>
      </c>
      <c r="AH933" s="31">
        <v>155.99</v>
      </c>
      <c r="AI933" s="30" t="s">
        <v>2087</v>
      </c>
      <c r="AJ933" s="30" t="s">
        <v>2076</v>
      </c>
      <c r="AK933" s="30" t="s">
        <v>2076</v>
      </c>
      <c r="AL933" s="30" t="s">
        <v>2076</v>
      </c>
      <c r="AM933" s="30" t="s">
        <v>2076</v>
      </c>
      <c r="AN933" s="30" t="s">
        <v>4819</v>
      </c>
      <c r="AO933" s="30">
        <v>90</v>
      </c>
      <c r="AP933" s="30" t="s">
        <v>4944</v>
      </c>
      <c r="AQ933" s="30" t="s">
        <v>4804</v>
      </c>
      <c r="AR933" s="30" t="s">
        <v>4822</v>
      </c>
      <c r="AS933" s="30" t="s">
        <v>2076</v>
      </c>
      <c r="AT933" s="30" t="s">
        <v>2076</v>
      </c>
      <c r="AU933" s="30">
        <f>COUNTIF(Offers!$B$14:$B$2024,A933)</f>
        <v>1</v>
      </c>
      <c r="AV933" s="31">
        <f>_xlfn.MINIFS(Offers!$Q$14:$Q$2024,Offers!$B$14:$B$2024,A933)</f>
        <v>133.99</v>
      </c>
      <c r="AW933" s="30">
        <f>COUNTIFS(Offers!$B$14:$B$2024,A933,Offers!$L$14:$L$2024,"&lt;&gt;New")</f>
        <v>0</v>
      </c>
    </row>
    <row r="934" spans="1:49" ht="15.75" customHeight="1" x14ac:dyDescent="0.35">
      <c r="A934" s="60" t="s">
        <v>6990</v>
      </c>
      <c r="B934" s="60" t="s">
        <v>1244</v>
      </c>
      <c r="C934" s="60" t="s">
        <v>8</v>
      </c>
      <c r="D934" s="60" t="s">
        <v>4790</v>
      </c>
      <c r="E934" s="61" t="s">
        <v>1247</v>
      </c>
      <c r="F934" s="62">
        <v>332.99</v>
      </c>
      <c r="G934" s="60" t="s">
        <v>6991</v>
      </c>
      <c r="H934" s="60" t="s">
        <v>53</v>
      </c>
      <c r="I934" s="60" t="s">
        <v>4792</v>
      </c>
      <c r="J934" s="60" t="s">
        <v>4793</v>
      </c>
      <c r="K934" s="60" t="s">
        <v>4794</v>
      </c>
      <c r="L934" s="60" t="s">
        <v>4795</v>
      </c>
      <c r="M934" s="60" t="s">
        <v>4796</v>
      </c>
      <c r="N934" s="60" t="s">
        <v>4797</v>
      </c>
      <c r="O934" s="60" t="s">
        <v>4798</v>
      </c>
      <c r="P934" s="60">
        <v>10</v>
      </c>
      <c r="Q934" s="63">
        <v>338</v>
      </c>
      <c r="R934" s="60" t="s">
        <v>6992</v>
      </c>
      <c r="S934" s="60" t="s">
        <v>4800</v>
      </c>
      <c r="T934" t="s">
        <v>2080</v>
      </c>
      <c r="U934">
        <v>14</v>
      </c>
      <c r="V934" s="49">
        <v>353.99</v>
      </c>
      <c r="W934" t="s">
        <v>2504</v>
      </c>
      <c r="X934">
        <v>4</v>
      </c>
      <c r="Y934">
        <v>128</v>
      </c>
      <c r="Z934">
        <v>8.3000000000000007</v>
      </c>
      <c r="AA934" t="s">
        <v>3431</v>
      </c>
      <c r="AB934" s="30" t="s">
        <v>6993</v>
      </c>
      <c r="AC934" s="30" t="s">
        <v>6994</v>
      </c>
      <c r="AD934" s="30" t="s">
        <v>5014</v>
      </c>
      <c r="AE934" s="30" t="s">
        <v>2085</v>
      </c>
      <c r="AF934" s="55" t="s">
        <v>2023</v>
      </c>
      <c r="AG934" s="30" t="s">
        <v>3435</v>
      </c>
      <c r="AH934" s="31">
        <v>353.99</v>
      </c>
      <c r="AI934" s="30" t="s">
        <v>2087</v>
      </c>
      <c r="AJ934" s="30" t="s">
        <v>2076</v>
      </c>
      <c r="AK934" s="30" t="s">
        <v>2076</v>
      </c>
      <c r="AL934" s="30" t="s">
        <v>2076</v>
      </c>
      <c r="AM934" s="30" t="s">
        <v>2076</v>
      </c>
      <c r="AN934" s="30" t="s">
        <v>2092</v>
      </c>
      <c r="AO934" s="30">
        <v>60</v>
      </c>
      <c r="AP934" s="30" t="s">
        <v>4803</v>
      </c>
      <c r="AQ934" s="30" t="s">
        <v>4804</v>
      </c>
      <c r="AR934" s="30" t="s">
        <v>4805</v>
      </c>
      <c r="AS934" s="30" t="s">
        <v>2076</v>
      </c>
      <c r="AT934" s="30" t="s">
        <v>2076</v>
      </c>
      <c r="AU934" s="30">
        <f>COUNTIF(Offers!$B$14:$B$2024,A934)</f>
        <v>1</v>
      </c>
      <c r="AV934" s="31">
        <f>_xlfn.MINIFS(Offers!$Q$14:$Q$2024,Offers!$B$14:$B$2024,A934)</f>
        <v>332.99</v>
      </c>
      <c r="AW934" s="30">
        <f>COUNTIFS(Offers!$B$14:$B$2024,A934,Offers!$L$14:$L$2024,"&lt;&gt;New")</f>
        <v>0</v>
      </c>
    </row>
    <row r="935" spans="1:49" ht="15.75" customHeight="1" x14ac:dyDescent="0.35">
      <c r="A935" s="60" t="s">
        <v>6995</v>
      </c>
      <c r="B935" s="60" t="s">
        <v>1244</v>
      </c>
      <c r="C935" s="60" t="s">
        <v>8</v>
      </c>
      <c r="D935" s="60" t="s">
        <v>4807</v>
      </c>
      <c r="E935" s="61" t="s">
        <v>1248</v>
      </c>
      <c r="F935" s="62">
        <v>562.99</v>
      </c>
      <c r="G935" s="60" t="s">
        <v>6996</v>
      </c>
      <c r="H935" s="60" t="s">
        <v>1345</v>
      </c>
      <c r="I935" s="60" t="s">
        <v>4960</v>
      </c>
      <c r="J935" s="60" t="s">
        <v>4838</v>
      </c>
      <c r="K935" s="60" t="s">
        <v>4839</v>
      </c>
      <c r="L935" s="60" t="s">
        <v>4961</v>
      </c>
      <c r="M935" s="60" t="s">
        <v>4811</v>
      </c>
      <c r="N935" s="60" t="s">
        <v>4812</v>
      </c>
      <c r="O935" s="60" t="s">
        <v>4798</v>
      </c>
      <c r="P935" s="60">
        <v>36</v>
      </c>
      <c r="Q935" s="63">
        <v>335</v>
      </c>
      <c r="R935" s="60" t="s">
        <v>6997</v>
      </c>
      <c r="S935" s="60" t="s">
        <v>4963</v>
      </c>
      <c r="T935" t="s">
        <v>2080</v>
      </c>
      <c r="U935">
        <v>14</v>
      </c>
      <c r="V935" s="49">
        <v>613.99</v>
      </c>
      <c r="W935" t="s">
        <v>2465</v>
      </c>
      <c r="X935">
        <v>8</v>
      </c>
      <c r="Y935">
        <v>256</v>
      </c>
      <c r="Z935">
        <v>6.6</v>
      </c>
      <c r="AA935" t="s">
        <v>3431</v>
      </c>
      <c r="AB935" s="30" t="s">
        <v>6998</v>
      </c>
      <c r="AC935" s="30" t="s">
        <v>6999</v>
      </c>
      <c r="AD935" s="30" t="s">
        <v>4405</v>
      </c>
      <c r="AE935" s="30" t="s">
        <v>2085</v>
      </c>
      <c r="AF935" s="52" t="s">
        <v>2024</v>
      </c>
      <c r="AG935" s="30" t="s">
        <v>3435</v>
      </c>
      <c r="AH935" s="31">
        <v>646.99</v>
      </c>
      <c r="AI935" s="30" t="s">
        <v>2087</v>
      </c>
      <c r="AJ935" s="30" t="s">
        <v>2076</v>
      </c>
      <c r="AK935" s="30" t="s">
        <v>2076</v>
      </c>
      <c r="AL935" s="30" t="s">
        <v>2076</v>
      </c>
      <c r="AM935" s="30" t="s">
        <v>2076</v>
      </c>
      <c r="AN935" s="30" t="s">
        <v>4966</v>
      </c>
      <c r="AO935" s="30">
        <v>120</v>
      </c>
      <c r="AP935" s="30" t="s">
        <v>5068</v>
      </c>
      <c r="AQ935" s="30" t="s">
        <v>5069</v>
      </c>
      <c r="AR935" s="30" t="s">
        <v>4822</v>
      </c>
      <c r="AS935" s="30" t="s">
        <v>2076</v>
      </c>
      <c r="AT935" s="30" t="s">
        <v>2076</v>
      </c>
      <c r="AU935" s="30">
        <f>COUNTIF(Offers!$B$14:$B$2024,A935)</f>
        <v>1</v>
      </c>
      <c r="AV935" s="31">
        <f>_xlfn.MINIFS(Offers!$Q$14:$Q$2024,Offers!$B$14:$B$2024,A935)</f>
        <v>562.99</v>
      </c>
      <c r="AW935" s="30">
        <f>COUNTIFS(Offers!$B$14:$B$2024,A935,Offers!$L$14:$L$2024,"&lt;&gt;New")</f>
        <v>0</v>
      </c>
    </row>
    <row r="936" spans="1:49" ht="15.75" customHeight="1" x14ac:dyDescent="0.35">
      <c r="A936" s="60" t="s">
        <v>7000</v>
      </c>
      <c r="B936" s="60" t="s">
        <v>1244</v>
      </c>
      <c r="C936" s="60" t="s">
        <v>8</v>
      </c>
      <c r="D936" s="60" t="s">
        <v>4790</v>
      </c>
      <c r="E936" s="61" t="s">
        <v>1249</v>
      </c>
      <c r="F936" s="62">
        <v>568.99</v>
      </c>
      <c r="G936" s="60" t="s">
        <v>7001</v>
      </c>
      <c r="H936" s="60" t="s">
        <v>53</v>
      </c>
      <c r="I936" s="60" t="s">
        <v>4792</v>
      </c>
      <c r="J936" s="60" t="s">
        <v>4838</v>
      </c>
      <c r="K936" s="60" t="s">
        <v>4839</v>
      </c>
      <c r="L936" s="60" t="s">
        <v>4840</v>
      </c>
      <c r="M936" s="60" t="s">
        <v>4841</v>
      </c>
      <c r="N936" s="60" t="s">
        <v>4797</v>
      </c>
      <c r="O936" s="60" t="s">
        <v>4798</v>
      </c>
      <c r="P936" s="60">
        <v>8</v>
      </c>
      <c r="Q936" s="63">
        <v>619</v>
      </c>
      <c r="R936" s="60" t="s">
        <v>7002</v>
      </c>
      <c r="S936" s="60" t="s">
        <v>4843</v>
      </c>
      <c r="T936" t="s">
        <v>2100</v>
      </c>
      <c r="U936">
        <v>14</v>
      </c>
      <c r="V936" s="49">
        <v>649.99</v>
      </c>
      <c r="W936" t="s">
        <v>2539</v>
      </c>
      <c r="X936">
        <v>8</v>
      </c>
      <c r="Y936">
        <v>128</v>
      </c>
      <c r="Z936">
        <v>12.4</v>
      </c>
      <c r="AA936" t="s">
        <v>3431</v>
      </c>
      <c r="AB936" s="30" t="s">
        <v>7003</v>
      </c>
      <c r="AC936" s="30" t="s">
        <v>7004</v>
      </c>
      <c r="AD936" s="30" t="s">
        <v>3434</v>
      </c>
      <c r="AE936" s="30" t="s">
        <v>2085</v>
      </c>
      <c r="AF936" s="52" t="s">
        <v>2024</v>
      </c>
      <c r="AG936" s="30" t="s">
        <v>3435</v>
      </c>
      <c r="AH936" s="31">
        <v>656.99</v>
      </c>
      <c r="AI936" s="30" t="s">
        <v>2087</v>
      </c>
      <c r="AJ936" s="30" t="s">
        <v>2076</v>
      </c>
      <c r="AK936" s="30" t="s">
        <v>2076</v>
      </c>
      <c r="AL936" s="30" t="s">
        <v>2076</v>
      </c>
      <c r="AM936" s="30" t="s">
        <v>2076</v>
      </c>
      <c r="AN936" s="30" t="s">
        <v>2092</v>
      </c>
      <c r="AO936" s="30">
        <v>60</v>
      </c>
      <c r="AP936" s="30" t="s">
        <v>4846</v>
      </c>
      <c r="AQ936" s="30" t="s">
        <v>4847</v>
      </c>
      <c r="AR936" s="30" t="s">
        <v>4805</v>
      </c>
      <c r="AS936" s="30" t="s">
        <v>2076</v>
      </c>
      <c r="AT936" s="30" t="s">
        <v>2076</v>
      </c>
      <c r="AU936" s="30">
        <f>COUNTIF(Offers!$B$14:$B$2024,A936)</f>
        <v>1</v>
      </c>
      <c r="AV936" s="31">
        <f>_xlfn.MINIFS(Offers!$Q$14:$Q$2024,Offers!$B$14:$B$2024,A936)</f>
        <v>568.99</v>
      </c>
      <c r="AW936" s="30">
        <f>COUNTIFS(Offers!$B$14:$B$2024,A936,Offers!$L$14:$L$2024,"&lt;&gt;New")</f>
        <v>0</v>
      </c>
    </row>
    <row r="937" spans="1:49" ht="15.75" customHeight="1" x14ac:dyDescent="0.35">
      <c r="A937" s="60" t="s">
        <v>7005</v>
      </c>
      <c r="B937" s="60" t="s">
        <v>1244</v>
      </c>
      <c r="C937" s="60" t="s">
        <v>8</v>
      </c>
      <c r="D937" s="60" t="s">
        <v>4790</v>
      </c>
      <c r="E937" s="61" t="s">
        <v>1250</v>
      </c>
      <c r="F937" s="62">
        <v>618.99</v>
      </c>
      <c r="G937" s="60" t="s">
        <v>7006</v>
      </c>
      <c r="H937" s="60" t="s">
        <v>53</v>
      </c>
      <c r="I937" s="60" t="s">
        <v>5017</v>
      </c>
      <c r="J937" s="60" t="s">
        <v>4838</v>
      </c>
      <c r="K937" s="60" t="s">
        <v>4839</v>
      </c>
      <c r="L937" s="60" t="s">
        <v>4810</v>
      </c>
      <c r="M937" s="60" t="s">
        <v>5018</v>
      </c>
      <c r="N937" s="60" t="s">
        <v>5208</v>
      </c>
      <c r="O937" s="60" t="s">
        <v>4798</v>
      </c>
      <c r="P937" s="60">
        <v>14</v>
      </c>
      <c r="Q937" s="63">
        <v>505</v>
      </c>
      <c r="R937" s="60" t="s">
        <v>7007</v>
      </c>
      <c r="S937" s="60" t="s">
        <v>4975</v>
      </c>
      <c r="T937" t="s">
        <v>2100</v>
      </c>
      <c r="U937">
        <v>14</v>
      </c>
      <c r="V937" s="49">
        <v>644.99</v>
      </c>
      <c r="W937" t="s">
        <v>2344</v>
      </c>
      <c r="X937">
        <v>8</v>
      </c>
      <c r="Y937">
        <v>128</v>
      </c>
      <c r="Z937">
        <v>11</v>
      </c>
      <c r="AA937" t="s">
        <v>3431</v>
      </c>
      <c r="AB937" s="30" t="s">
        <v>7008</v>
      </c>
      <c r="AC937" s="30" t="s">
        <v>7009</v>
      </c>
      <c r="AD937" s="30" t="s">
        <v>3848</v>
      </c>
      <c r="AE937" s="30" t="s">
        <v>2085</v>
      </c>
      <c r="AF937" s="52" t="s">
        <v>2024</v>
      </c>
      <c r="AG937" s="30" t="s">
        <v>3435</v>
      </c>
      <c r="AH937" s="31">
        <v>644.99</v>
      </c>
      <c r="AI937" s="30" t="s">
        <v>2087</v>
      </c>
      <c r="AJ937" s="30" t="s">
        <v>2076</v>
      </c>
      <c r="AK937" s="30" t="s">
        <v>2076</v>
      </c>
      <c r="AL937" s="30" t="s">
        <v>2076</v>
      </c>
      <c r="AM937" s="30" t="s">
        <v>2076</v>
      </c>
      <c r="AN937" s="30" t="s">
        <v>2092</v>
      </c>
      <c r="AO937" s="30">
        <v>90</v>
      </c>
      <c r="AP937" s="30" t="s">
        <v>4846</v>
      </c>
      <c r="AQ937" s="30" t="s">
        <v>4847</v>
      </c>
      <c r="AR937" s="30" t="s">
        <v>4822</v>
      </c>
      <c r="AS937" s="30" t="s">
        <v>2076</v>
      </c>
      <c r="AT937" s="30" t="s">
        <v>2076</v>
      </c>
      <c r="AU937" s="30">
        <f>COUNTIF(Offers!$B$14:$B$2024,A937)</f>
        <v>1</v>
      </c>
      <c r="AV937" s="31">
        <f>_xlfn.MINIFS(Offers!$Q$14:$Q$2024,Offers!$B$14:$B$2024,A937)</f>
        <v>618.99</v>
      </c>
      <c r="AW937" s="30">
        <f>COUNTIFS(Offers!$B$14:$B$2024,A937,Offers!$L$14:$L$2024,"&lt;&gt;New")</f>
        <v>0</v>
      </c>
    </row>
    <row r="938" spans="1:49" ht="15.75" customHeight="1" x14ac:dyDescent="0.35">
      <c r="A938" s="60" t="s">
        <v>7010</v>
      </c>
      <c r="B938" s="60" t="s">
        <v>1244</v>
      </c>
      <c r="C938" s="60" t="s">
        <v>8</v>
      </c>
      <c r="D938" s="60" t="s">
        <v>4807</v>
      </c>
      <c r="E938" s="61" t="s">
        <v>1251</v>
      </c>
      <c r="F938" s="62">
        <v>669.99</v>
      </c>
      <c r="G938" s="60" t="s">
        <v>7011</v>
      </c>
      <c r="H938" s="60" t="s">
        <v>53</v>
      </c>
      <c r="I938" s="60" t="s">
        <v>4850</v>
      </c>
      <c r="J938" s="60" t="s">
        <v>4851</v>
      </c>
      <c r="K938" s="60" t="s">
        <v>4852</v>
      </c>
      <c r="L938" s="60" t="s">
        <v>4853</v>
      </c>
      <c r="M938" s="60" t="s">
        <v>4854</v>
      </c>
      <c r="N938" s="60" t="s">
        <v>4855</v>
      </c>
      <c r="O938" s="60" t="s">
        <v>4798</v>
      </c>
      <c r="P938" s="60">
        <v>22</v>
      </c>
      <c r="Q938" s="63">
        <v>159</v>
      </c>
      <c r="R938" s="60" t="s">
        <v>7012</v>
      </c>
      <c r="S938" s="60" t="s">
        <v>4857</v>
      </c>
      <c r="T938" t="s">
        <v>2080</v>
      </c>
      <c r="U938">
        <v>14</v>
      </c>
      <c r="V938" s="49">
        <v>758.99</v>
      </c>
      <c r="W938" t="s">
        <v>2246</v>
      </c>
      <c r="X938">
        <v>12</v>
      </c>
      <c r="Y938">
        <v>256</v>
      </c>
      <c r="Z938">
        <v>5.9</v>
      </c>
      <c r="AA938" t="s">
        <v>3431</v>
      </c>
      <c r="AB938" s="30" t="s">
        <v>6998</v>
      </c>
      <c r="AC938" s="30" t="s">
        <v>6036</v>
      </c>
      <c r="AD938" s="30" t="s">
        <v>5029</v>
      </c>
      <c r="AE938" s="30" t="s">
        <v>2105</v>
      </c>
      <c r="AF938" s="51" t="s">
        <v>2025</v>
      </c>
      <c r="AG938" s="30" t="s">
        <v>3435</v>
      </c>
      <c r="AH938" s="31">
        <v>791.99</v>
      </c>
      <c r="AI938" s="30" t="s">
        <v>2087</v>
      </c>
      <c r="AJ938" s="30" t="s">
        <v>2076</v>
      </c>
      <c r="AK938" s="30" t="s">
        <v>2076</v>
      </c>
      <c r="AL938" s="30" t="s">
        <v>2076</v>
      </c>
      <c r="AM938" s="30" t="s">
        <v>2076</v>
      </c>
      <c r="AN938" s="30" t="s">
        <v>4860</v>
      </c>
      <c r="AO938" s="30">
        <v>120</v>
      </c>
      <c r="AP938" s="30" t="s">
        <v>4861</v>
      </c>
      <c r="AQ938" s="30" t="s">
        <v>4862</v>
      </c>
      <c r="AR938" s="30" t="s">
        <v>4822</v>
      </c>
      <c r="AS938" s="30" t="s">
        <v>2076</v>
      </c>
      <c r="AT938" s="30" t="s">
        <v>2076</v>
      </c>
      <c r="AU938" s="30">
        <f>COUNTIF(Offers!$B$14:$B$2024,A938)</f>
        <v>1</v>
      </c>
      <c r="AV938" s="31">
        <f>_xlfn.MINIFS(Offers!$Q$14:$Q$2024,Offers!$B$14:$B$2024,A938)</f>
        <v>669.99</v>
      </c>
      <c r="AW938" s="30">
        <f>COUNTIFS(Offers!$B$14:$B$2024,A938,Offers!$L$14:$L$2024,"&lt;&gt;New")</f>
        <v>0</v>
      </c>
    </row>
    <row r="939" spans="1:49" ht="15.75" customHeight="1" x14ac:dyDescent="0.35">
      <c r="A939" s="60" t="s">
        <v>7013</v>
      </c>
      <c r="B939" s="60" t="s">
        <v>1244</v>
      </c>
      <c r="C939" s="60" t="s">
        <v>8</v>
      </c>
      <c r="D939" s="60" t="s">
        <v>4790</v>
      </c>
      <c r="E939" s="61" t="s">
        <v>1252</v>
      </c>
      <c r="F939" s="62">
        <v>711.99</v>
      </c>
      <c r="G939" s="60" t="s">
        <v>7014</v>
      </c>
      <c r="H939" s="60" t="s">
        <v>1345</v>
      </c>
      <c r="I939" s="60" t="s">
        <v>4865</v>
      </c>
      <c r="J939" s="60" t="s">
        <v>4851</v>
      </c>
      <c r="K939" s="60" t="s">
        <v>4852</v>
      </c>
      <c r="L939" s="60" t="s">
        <v>3490</v>
      </c>
      <c r="M939" s="60" t="s">
        <v>4866</v>
      </c>
      <c r="N939" s="60" t="s">
        <v>4867</v>
      </c>
      <c r="O939" s="60" t="s">
        <v>4798</v>
      </c>
      <c r="P939" s="60">
        <v>11</v>
      </c>
      <c r="Q939" s="63">
        <v>461</v>
      </c>
      <c r="R939" s="60" t="s">
        <v>7015</v>
      </c>
      <c r="S939" s="60" t="s">
        <v>4869</v>
      </c>
      <c r="T939" t="s">
        <v>2080</v>
      </c>
      <c r="U939">
        <v>14</v>
      </c>
      <c r="V939" s="49">
        <v>744.99</v>
      </c>
      <c r="W939" t="s">
        <v>2228</v>
      </c>
      <c r="X939">
        <v>8</v>
      </c>
      <c r="Y939">
        <v>256</v>
      </c>
      <c r="Z939">
        <v>11</v>
      </c>
      <c r="AA939" t="s">
        <v>3431</v>
      </c>
      <c r="AB939" s="30" t="s">
        <v>7008</v>
      </c>
      <c r="AC939" s="30" t="s">
        <v>5357</v>
      </c>
      <c r="AD939" s="30" t="s">
        <v>4405</v>
      </c>
      <c r="AE939" s="30" t="s">
        <v>2085</v>
      </c>
      <c r="AF939" s="51" t="s">
        <v>2025</v>
      </c>
      <c r="AG939" s="30" t="s">
        <v>3435</v>
      </c>
      <c r="AH939" s="31">
        <v>744.99</v>
      </c>
      <c r="AI939" s="30" t="s">
        <v>2087</v>
      </c>
      <c r="AJ939" s="30" t="s">
        <v>2076</v>
      </c>
      <c r="AK939" s="30" t="s">
        <v>2076</v>
      </c>
      <c r="AL939" s="30" t="s">
        <v>2076</v>
      </c>
      <c r="AM939" s="30" t="s">
        <v>2076</v>
      </c>
      <c r="AN939" s="30" t="s">
        <v>2092</v>
      </c>
      <c r="AO939" s="30">
        <v>120</v>
      </c>
      <c r="AP939" s="30" t="s">
        <v>4873</v>
      </c>
      <c r="AQ939" s="30" t="s">
        <v>4874</v>
      </c>
      <c r="AR939" s="30" t="s">
        <v>4805</v>
      </c>
      <c r="AS939" s="30" t="s">
        <v>2076</v>
      </c>
      <c r="AT939" s="30" t="s">
        <v>2076</v>
      </c>
      <c r="AU939" s="30">
        <f>COUNTIF(Offers!$B$14:$B$2024,A939)</f>
        <v>1</v>
      </c>
      <c r="AV939" s="31">
        <f>_xlfn.MINIFS(Offers!$Q$14:$Q$2024,Offers!$B$14:$B$2024,A939)</f>
        <v>711.99</v>
      </c>
      <c r="AW939" s="30">
        <f>COUNTIFS(Offers!$B$14:$B$2024,A939,Offers!$L$14:$L$2024,"&lt;&gt;New")</f>
        <v>0</v>
      </c>
    </row>
    <row r="940" spans="1:49" ht="15.75" customHeight="1" x14ac:dyDescent="0.35">
      <c r="A940" s="60" t="s">
        <v>7016</v>
      </c>
      <c r="B940" s="60" t="s">
        <v>1244</v>
      </c>
      <c r="C940" s="60" t="s">
        <v>8</v>
      </c>
      <c r="D940" s="60" t="s">
        <v>4807</v>
      </c>
      <c r="E940" s="61" t="s">
        <v>1253</v>
      </c>
      <c r="F940" s="62">
        <v>859.99</v>
      </c>
      <c r="G940" s="60" t="s">
        <v>7017</v>
      </c>
      <c r="H940" s="60" t="s">
        <v>53</v>
      </c>
      <c r="I940" s="60" t="s">
        <v>4877</v>
      </c>
      <c r="J940" s="60" t="s">
        <v>4878</v>
      </c>
      <c r="K940" s="60" t="s">
        <v>4879</v>
      </c>
      <c r="L940" s="60" t="s">
        <v>4853</v>
      </c>
      <c r="M940" s="60" t="s">
        <v>4811</v>
      </c>
      <c r="N940" s="60" t="s">
        <v>4880</v>
      </c>
      <c r="O940" s="60" t="s">
        <v>4798</v>
      </c>
      <c r="P940" s="60">
        <v>24</v>
      </c>
      <c r="Q940" s="63">
        <v>170</v>
      </c>
      <c r="R940" s="60" t="s">
        <v>7018</v>
      </c>
      <c r="S940" s="60" t="s">
        <v>4882</v>
      </c>
      <c r="T940" t="s">
        <v>2080</v>
      </c>
      <c r="U940">
        <v>14</v>
      </c>
      <c r="V940" s="49">
        <v>945.99</v>
      </c>
      <c r="W940" t="s">
        <v>2131</v>
      </c>
      <c r="X940">
        <v>12</v>
      </c>
      <c r="Y940">
        <v>512</v>
      </c>
      <c r="Z940">
        <v>6.6</v>
      </c>
      <c r="AA940" t="s">
        <v>3431</v>
      </c>
      <c r="AB940" s="30" t="s">
        <v>7019</v>
      </c>
      <c r="AC940" s="30" t="s">
        <v>7020</v>
      </c>
      <c r="AD940" s="30" t="s">
        <v>5725</v>
      </c>
      <c r="AE940" s="30" t="s">
        <v>2085</v>
      </c>
      <c r="AF940" s="53" t="s">
        <v>2026</v>
      </c>
      <c r="AG940" s="30" t="s">
        <v>3435</v>
      </c>
      <c r="AH940" s="31">
        <v>945.99</v>
      </c>
      <c r="AI940" s="30" t="s">
        <v>2087</v>
      </c>
      <c r="AJ940" s="30" t="s">
        <v>2076</v>
      </c>
      <c r="AK940" s="30" t="s">
        <v>2076</v>
      </c>
      <c r="AL940" s="30" t="s">
        <v>2076</v>
      </c>
      <c r="AM940" s="30" t="s">
        <v>2076</v>
      </c>
      <c r="AN940" s="30" t="s">
        <v>4860</v>
      </c>
      <c r="AO940" s="30">
        <v>120</v>
      </c>
      <c r="AP940" s="30" t="s">
        <v>4885</v>
      </c>
      <c r="AQ940" s="30" t="s">
        <v>4886</v>
      </c>
      <c r="AR940" s="30" t="s">
        <v>4822</v>
      </c>
      <c r="AS940" s="30" t="s">
        <v>2076</v>
      </c>
      <c r="AT940" s="30" t="s">
        <v>2076</v>
      </c>
      <c r="AU940" s="30">
        <f>COUNTIF(Offers!$B$14:$B$2024,A940)</f>
        <v>1</v>
      </c>
      <c r="AV940" s="31">
        <f>_xlfn.MINIFS(Offers!$Q$14:$Q$2024,Offers!$B$14:$B$2024,A940)</f>
        <v>859.99</v>
      </c>
      <c r="AW940" s="30">
        <f>COUNTIFS(Offers!$B$14:$B$2024,A940,Offers!$L$14:$L$2024,"&lt;&gt;New")</f>
        <v>0</v>
      </c>
    </row>
    <row r="941" spans="1:49" ht="15.75" customHeight="1" x14ac:dyDescent="0.35">
      <c r="A941" s="60" t="s">
        <v>7021</v>
      </c>
      <c r="B941" s="60" t="s">
        <v>1244</v>
      </c>
      <c r="C941" s="60" t="s">
        <v>8</v>
      </c>
      <c r="D941" s="60" t="s">
        <v>4807</v>
      </c>
      <c r="E941" s="61" t="s">
        <v>1254</v>
      </c>
      <c r="F941" s="62">
        <v>937.99</v>
      </c>
      <c r="G941" s="60" t="s">
        <v>7022</v>
      </c>
      <c r="H941" s="60" t="s">
        <v>53</v>
      </c>
      <c r="I941" s="60" t="s">
        <v>4889</v>
      </c>
      <c r="J941" s="60" t="s">
        <v>4878</v>
      </c>
      <c r="K941" s="60" t="s">
        <v>4879</v>
      </c>
      <c r="L941" s="60" t="s">
        <v>4892</v>
      </c>
      <c r="M941" s="60" t="s">
        <v>4893</v>
      </c>
      <c r="N941" s="60" t="s">
        <v>4880</v>
      </c>
      <c r="O941" s="60" t="s">
        <v>4798</v>
      </c>
      <c r="P941" s="60">
        <v>17</v>
      </c>
      <c r="Q941" s="63">
        <v>195</v>
      </c>
      <c r="R941" s="60" t="s">
        <v>7023</v>
      </c>
      <c r="S941" s="60" t="s">
        <v>4895</v>
      </c>
      <c r="T941" t="s">
        <v>2080</v>
      </c>
      <c r="U941">
        <v>14</v>
      </c>
      <c r="V941" s="49">
        <v>1030.99</v>
      </c>
      <c r="W941" t="s">
        <v>2545</v>
      </c>
      <c r="X941">
        <v>8</v>
      </c>
      <c r="Y941">
        <v>256</v>
      </c>
      <c r="Z941">
        <v>6.7</v>
      </c>
      <c r="AA941" t="s">
        <v>3431</v>
      </c>
      <c r="AB941" s="30" t="s">
        <v>7024</v>
      </c>
      <c r="AC941" s="30" t="s">
        <v>7025</v>
      </c>
      <c r="AD941" s="30" t="s">
        <v>3898</v>
      </c>
      <c r="AE941" s="30" t="s">
        <v>2085</v>
      </c>
      <c r="AF941" s="51" t="s">
        <v>2025</v>
      </c>
      <c r="AG941" s="30" t="s">
        <v>3435</v>
      </c>
      <c r="AH941" s="31">
        <v>1087.99</v>
      </c>
      <c r="AI941" s="30" t="s">
        <v>2087</v>
      </c>
      <c r="AJ941" s="30" t="s">
        <v>2076</v>
      </c>
      <c r="AK941" s="30" t="s">
        <v>2076</v>
      </c>
      <c r="AL941" s="30" t="s">
        <v>2076</v>
      </c>
      <c r="AM941" s="30" t="s">
        <v>2076</v>
      </c>
      <c r="AN941" s="30" t="s">
        <v>4898</v>
      </c>
      <c r="AO941" s="30">
        <v>60</v>
      </c>
      <c r="AP941" s="30" t="s">
        <v>4861</v>
      </c>
      <c r="AQ941" s="30" t="s">
        <v>4862</v>
      </c>
      <c r="AR941" s="30" t="s">
        <v>4822</v>
      </c>
      <c r="AS941" s="30" t="s">
        <v>2076</v>
      </c>
      <c r="AT941" s="30" t="s">
        <v>2076</v>
      </c>
      <c r="AU941" s="30">
        <f>COUNTIF(Offers!$B$14:$B$2024,A941)</f>
        <v>1</v>
      </c>
      <c r="AV941" s="31">
        <f>_xlfn.MINIFS(Offers!$Q$14:$Q$2024,Offers!$B$14:$B$2024,A941)</f>
        <v>937.99</v>
      </c>
      <c r="AW941" s="30">
        <f>COUNTIFS(Offers!$B$14:$B$2024,A941,Offers!$L$14:$L$2024,"&lt;&gt;New")</f>
        <v>0</v>
      </c>
    </row>
    <row r="942" spans="1:49" ht="15.75" customHeight="1" x14ac:dyDescent="0.35">
      <c r="A942" s="60" t="s">
        <v>7026</v>
      </c>
      <c r="B942" s="60" t="s">
        <v>1244</v>
      </c>
      <c r="C942" s="60" t="s">
        <v>8</v>
      </c>
      <c r="D942" s="60" t="s">
        <v>4807</v>
      </c>
      <c r="E942" s="61" t="s">
        <v>1255</v>
      </c>
      <c r="F942" s="62">
        <v>1585.99</v>
      </c>
      <c r="G942" s="60" t="s">
        <v>7027</v>
      </c>
      <c r="H942" s="60" t="s">
        <v>1345</v>
      </c>
      <c r="I942" s="60" t="s">
        <v>4877</v>
      </c>
      <c r="J942" s="60" t="s">
        <v>4902</v>
      </c>
      <c r="K942" s="60" t="s">
        <v>4903</v>
      </c>
      <c r="L942" s="60" t="s">
        <v>4904</v>
      </c>
      <c r="M942" s="60" t="s">
        <v>4905</v>
      </c>
      <c r="N942" s="60" t="s">
        <v>4880</v>
      </c>
      <c r="O942" s="60" t="s">
        <v>4798</v>
      </c>
      <c r="P942" s="60">
        <v>29</v>
      </c>
      <c r="Q942" s="63">
        <v>235</v>
      </c>
      <c r="R942" s="60" t="s">
        <v>7028</v>
      </c>
      <c r="S942" s="60" t="s">
        <v>4907</v>
      </c>
      <c r="T942" t="s">
        <v>2080</v>
      </c>
      <c r="U942">
        <v>14</v>
      </c>
      <c r="V942" s="49">
        <v>1766.99</v>
      </c>
      <c r="W942" t="s">
        <v>2361</v>
      </c>
      <c r="X942">
        <v>16</v>
      </c>
      <c r="Y942">
        <v>512</v>
      </c>
      <c r="Z942">
        <v>6.8</v>
      </c>
      <c r="AA942" t="s">
        <v>3431</v>
      </c>
      <c r="AB942" s="30" t="s">
        <v>7003</v>
      </c>
      <c r="AC942" s="30" t="s">
        <v>7029</v>
      </c>
      <c r="AD942" s="30" t="s">
        <v>4069</v>
      </c>
      <c r="AE942" s="30" t="s">
        <v>2085</v>
      </c>
      <c r="AF942" s="54" t="s">
        <v>2027</v>
      </c>
      <c r="AG942" s="30" t="s">
        <v>3435</v>
      </c>
      <c r="AH942" s="31">
        <v>1837.99</v>
      </c>
      <c r="AI942" s="30" t="s">
        <v>2087</v>
      </c>
      <c r="AJ942" s="30" t="s">
        <v>2076</v>
      </c>
      <c r="AK942" s="30" t="s">
        <v>2076</v>
      </c>
      <c r="AL942" s="30" t="s">
        <v>2076</v>
      </c>
      <c r="AM942" s="30" t="s">
        <v>2076</v>
      </c>
      <c r="AN942" s="30" t="s">
        <v>4860</v>
      </c>
      <c r="AO942" s="30">
        <v>120</v>
      </c>
      <c r="AP942" s="30" t="s">
        <v>4911</v>
      </c>
      <c r="AQ942" s="30" t="s">
        <v>4912</v>
      </c>
      <c r="AR942" s="30" t="s">
        <v>4913</v>
      </c>
      <c r="AS942" s="30" t="s">
        <v>2076</v>
      </c>
      <c r="AT942" s="30" t="s">
        <v>2076</v>
      </c>
      <c r="AU942" s="30">
        <f>COUNTIF(Offers!$B$14:$B$2024,A942)</f>
        <v>1</v>
      </c>
      <c r="AV942" s="31">
        <f>_xlfn.MINIFS(Offers!$Q$14:$Q$2024,Offers!$B$14:$B$2024,A942)</f>
        <v>1585.99</v>
      </c>
      <c r="AW942" s="30">
        <f>COUNTIFS(Offers!$B$14:$B$2024,A942,Offers!$L$14:$L$2024,"&lt;&gt;New")</f>
        <v>0</v>
      </c>
    </row>
    <row r="943" spans="1:49" ht="15.75" customHeight="1" x14ac:dyDescent="0.35">
      <c r="A943" s="60" t="s">
        <v>7030</v>
      </c>
      <c r="B943" s="60" t="s">
        <v>1256</v>
      </c>
      <c r="C943" s="60" t="s">
        <v>8</v>
      </c>
      <c r="D943" s="60" t="s">
        <v>4790</v>
      </c>
      <c r="E943" s="61" t="s">
        <v>1258</v>
      </c>
      <c r="F943" s="62">
        <v>125.99</v>
      </c>
      <c r="G943" s="60" t="s">
        <v>7031</v>
      </c>
      <c r="H943" s="60" t="s">
        <v>53</v>
      </c>
      <c r="I943" s="60" t="s">
        <v>4925</v>
      </c>
      <c r="J943" s="60" t="s">
        <v>4926</v>
      </c>
      <c r="K943" s="60" t="s">
        <v>3424</v>
      </c>
      <c r="L943" s="60" t="s">
        <v>4795</v>
      </c>
      <c r="M943" s="60" t="s">
        <v>4927</v>
      </c>
      <c r="N943" s="60" t="s">
        <v>4797</v>
      </c>
      <c r="O943" s="60" t="s">
        <v>4928</v>
      </c>
      <c r="P943" s="60">
        <v>10</v>
      </c>
      <c r="Q943" s="63">
        <v>428</v>
      </c>
      <c r="R943" s="60" t="s">
        <v>7032</v>
      </c>
      <c r="S943" s="60" t="s">
        <v>4930</v>
      </c>
      <c r="T943" t="s">
        <v>2080</v>
      </c>
      <c r="U943">
        <v>14</v>
      </c>
      <c r="V943" s="49">
        <v>143.99</v>
      </c>
      <c r="W943" t="s">
        <v>2551</v>
      </c>
      <c r="X943">
        <v>3</v>
      </c>
      <c r="Y943">
        <v>32</v>
      </c>
      <c r="Z943">
        <v>10.1</v>
      </c>
      <c r="AA943" t="s">
        <v>3431</v>
      </c>
      <c r="AB943" s="30" t="s">
        <v>7033</v>
      </c>
      <c r="AC943" s="30" t="s">
        <v>7034</v>
      </c>
      <c r="AD943" s="30" t="s">
        <v>6559</v>
      </c>
      <c r="AE943" s="30" t="s">
        <v>2085</v>
      </c>
      <c r="AF943" s="50" t="s">
        <v>2022</v>
      </c>
      <c r="AG943" s="30" t="s">
        <v>2086</v>
      </c>
      <c r="AH943" s="31">
        <v>148.99</v>
      </c>
      <c r="AI943" s="30" t="s">
        <v>2087</v>
      </c>
      <c r="AJ943" s="30" t="s">
        <v>2076</v>
      </c>
      <c r="AK943" s="30" t="s">
        <v>2076</v>
      </c>
      <c r="AL943" s="30" t="s">
        <v>2076</v>
      </c>
      <c r="AM943" s="30" t="s">
        <v>2076</v>
      </c>
      <c r="AN943" s="30" t="s">
        <v>2092</v>
      </c>
      <c r="AO943" s="30">
        <v>60</v>
      </c>
      <c r="AP943" s="30" t="s">
        <v>4934</v>
      </c>
      <c r="AQ943" s="30" t="s">
        <v>4935</v>
      </c>
      <c r="AR943" s="30" t="s">
        <v>4805</v>
      </c>
      <c r="AS943" s="30" t="s">
        <v>2076</v>
      </c>
      <c r="AT943" s="30" t="s">
        <v>2076</v>
      </c>
      <c r="AU943" s="30">
        <f>COUNTIF(Offers!$B$14:$B$2024,A943)</f>
        <v>1</v>
      </c>
      <c r="AV943" s="31">
        <f>_xlfn.MINIFS(Offers!$Q$14:$Q$2024,Offers!$B$14:$B$2024,A943)</f>
        <v>125.99</v>
      </c>
      <c r="AW943" s="30">
        <f>COUNTIFS(Offers!$B$14:$B$2024,A943,Offers!$L$14:$L$2024,"&lt;&gt;New")</f>
        <v>0</v>
      </c>
    </row>
    <row r="944" spans="1:49" ht="15.75" customHeight="1" x14ac:dyDescent="0.35">
      <c r="A944" s="60" t="s">
        <v>7035</v>
      </c>
      <c r="B944" s="60" t="s">
        <v>1256</v>
      </c>
      <c r="C944" s="60" t="s">
        <v>8</v>
      </c>
      <c r="D944" s="60" t="s">
        <v>4807</v>
      </c>
      <c r="E944" s="61" t="s">
        <v>1259</v>
      </c>
      <c r="F944" s="62">
        <v>219.99</v>
      </c>
      <c r="G944" s="60" t="s">
        <v>7036</v>
      </c>
      <c r="H944" s="60" t="s">
        <v>53</v>
      </c>
      <c r="I944" s="60" t="s">
        <v>4809</v>
      </c>
      <c r="J944" s="60" t="s">
        <v>4938</v>
      </c>
      <c r="K944" s="60" t="s">
        <v>4939</v>
      </c>
      <c r="L944" s="60" t="s">
        <v>4810</v>
      </c>
      <c r="M944" s="60" t="s">
        <v>4811</v>
      </c>
      <c r="N944" s="60" t="s">
        <v>4812</v>
      </c>
      <c r="O944" s="60" t="s">
        <v>4813</v>
      </c>
      <c r="P944" s="60">
        <v>28</v>
      </c>
      <c r="Q944" s="63">
        <v>208</v>
      </c>
      <c r="R944" s="60" t="s">
        <v>7037</v>
      </c>
      <c r="S944" s="60" t="s">
        <v>4815</v>
      </c>
      <c r="T944" t="s">
        <v>2116</v>
      </c>
      <c r="U944">
        <v>14</v>
      </c>
      <c r="V944" s="49">
        <v>252.99</v>
      </c>
      <c r="W944" t="s">
        <v>2280</v>
      </c>
      <c r="X944">
        <v>4</v>
      </c>
      <c r="Y944">
        <v>64</v>
      </c>
      <c r="Z944">
        <v>6.5</v>
      </c>
      <c r="AA944" t="s">
        <v>3431</v>
      </c>
      <c r="AB944" s="30" t="s">
        <v>7038</v>
      </c>
      <c r="AC944" s="30" t="s">
        <v>7039</v>
      </c>
      <c r="AD944" s="30" t="s">
        <v>4398</v>
      </c>
      <c r="AE944" s="30" t="s">
        <v>2085</v>
      </c>
      <c r="AF944" s="50" t="s">
        <v>2022</v>
      </c>
      <c r="AG944" s="30" t="s">
        <v>3435</v>
      </c>
      <c r="AH944" s="31">
        <v>261.99</v>
      </c>
      <c r="AI944" s="30" t="s">
        <v>2087</v>
      </c>
      <c r="AJ944" s="30" t="s">
        <v>2076</v>
      </c>
      <c r="AK944" s="30" t="s">
        <v>2076</v>
      </c>
      <c r="AL944" s="30" t="s">
        <v>2076</v>
      </c>
      <c r="AM944" s="30" t="s">
        <v>2076</v>
      </c>
      <c r="AN944" s="30" t="s">
        <v>4819</v>
      </c>
      <c r="AO944" s="30">
        <v>90</v>
      </c>
      <c r="AP944" s="30" t="s">
        <v>4944</v>
      </c>
      <c r="AQ944" s="30" t="s">
        <v>4804</v>
      </c>
      <c r="AR944" s="30" t="s">
        <v>4945</v>
      </c>
      <c r="AS944" s="30" t="s">
        <v>2076</v>
      </c>
      <c r="AT944" s="30" t="s">
        <v>2076</v>
      </c>
      <c r="AU944" s="30">
        <f>COUNTIF(Offers!$B$14:$B$2024,A944)</f>
        <v>1</v>
      </c>
      <c r="AV944" s="31">
        <f>_xlfn.MINIFS(Offers!$Q$14:$Q$2024,Offers!$B$14:$B$2024,A944)</f>
        <v>219.99</v>
      </c>
      <c r="AW944" s="30">
        <f>COUNTIFS(Offers!$B$14:$B$2024,A944,Offers!$L$14:$L$2024,"&lt;&gt;New")</f>
        <v>0</v>
      </c>
    </row>
    <row r="945" spans="1:49" ht="15.75" customHeight="1" x14ac:dyDescent="0.35">
      <c r="A945" s="60" t="s">
        <v>7040</v>
      </c>
      <c r="B945" s="60" t="s">
        <v>1256</v>
      </c>
      <c r="C945" s="60" t="s">
        <v>8</v>
      </c>
      <c r="D945" s="60" t="s">
        <v>4790</v>
      </c>
      <c r="E945" s="61" t="s">
        <v>1260</v>
      </c>
      <c r="F945" s="62">
        <v>362.99</v>
      </c>
      <c r="G945" s="60" t="s">
        <v>7041</v>
      </c>
      <c r="H945" s="60" t="s">
        <v>53</v>
      </c>
      <c r="I945" s="60" t="s">
        <v>4792</v>
      </c>
      <c r="J945" s="60" t="s">
        <v>4826</v>
      </c>
      <c r="K945" s="60" t="s">
        <v>4827</v>
      </c>
      <c r="L945" s="60" t="s">
        <v>4828</v>
      </c>
      <c r="M945" s="60" t="s">
        <v>4829</v>
      </c>
      <c r="N945" s="60" t="s">
        <v>4797</v>
      </c>
      <c r="O945" s="60" t="s">
        <v>4830</v>
      </c>
      <c r="P945" s="60">
        <v>293</v>
      </c>
      <c r="Q945" s="63">
        <v>438</v>
      </c>
      <c r="R945" s="60" t="s">
        <v>7042</v>
      </c>
      <c r="S945" s="60" t="s">
        <v>4832</v>
      </c>
      <c r="T945" t="s">
        <v>2080</v>
      </c>
      <c r="U945">
        <v>14</v>
      </c>
      <c r="V945" s="49">
        <v>382.99</v>
      </c>
      <c r="W945" t="s">
        <v>2875</v>
      </c>
      <c r="X945">
        <v>4</v>
      </c>
      <c r="Y945">
        <v>64</v>
      </c>
      <c r="Z945">
        <v>10.3</v>
      </c>
      <c r="AA945" t="s">
        <v>3431</v>
      </c>
      <c r="AB945" s="30" t="s">
        <v>7043</v>
      </c>
      <c r="AC945" s="30" t="s">
        <v>7044</v>
      </c>
      <c r="AD945" s="30" t="s">
        <v>5824</v>
      </c>
      <c r="AE945" s="30" t="s">
        <v>2085</v>
      </c>
      <c r="AF945" s="55" t="s">
        <v>2023</v>
      </c>
      <c r="AG945" s="30" t="s">
        <v>2086</v>
      </c>
      <c r="AH945" s="31">
        <v>383.99</v>
      </c>
      <c r="AI945" s="30" t="s">
        <v>2087</v>
      </c>
      <c r="AJ945" s="30" t="s">
        <v>2076</v>
      </c>
      <c r="AK945" s="30" t="s">
        <v>2076</v>
      </c>
      <c r="AL945" s="30" t="s">
        <v>2076</v>
      </c>
      <c r="AM945" s="30" t="s">
        <v>2076</v>
      </c>
      <c r="AN945" s="30" t="s">
        <v>2092</v>
      </c>
      <c r="AO945" s="30" t="s">
        <v>2076</v>
      </c>
      <c r="AP945" s="30" t="s">
        <v>2088</v>
      </c>
      <c r="AQ945" s="30" t="s">
        <v>4835</v>
      </c>
      <c r="AR945" s="30" t="s">
        <v>4805</v>
      </c>
      <c r="AS945" s="30" t="s">
        <v>2076</v>
      </c>
      <c r="AT945" s="30" t="s">
        <v>2076</v>
      </c>
      <c r="AU945" s="30">
        <f>COUNTIF(Offers!$B$14:$B$2024,A945)</f>
        <v>2</v>
      </c>
      <c r="AV945" s="31">
        <f>_xlfn.MINIFS(Offers!$Q$14:$Q$2024,Offers!$B$14:$B$2024,A945)</f>
        <v>316.99</v>
      </c>
      <c r="AW945" s="30">
        <f>COUNTIFS(Offers!$B$14:$B$2024,A945,Offers!$L$14:$L$2024,"&lt;&gt;New")</f>
        <v>1</v>
      </c>
    </row>
    <row r="946" spans="1:49" ht="15.75" customHeight="1" x14ac:dyDescent="0.35">
      <c r="A946" s="60" t="s">
        <v>7045</v>
      </c>
      <c r="B946" s="60" t="s">
        <v>1256</v>
      </c>
      <c r="C946" s="60" t="s">
        <v>8</v>
      </c>
      <c r="D946" s="60" t="s">
        <v>4790</v>
      </c>
      <c r="E946" s="61" t="s">
        <v>1261</v>
      </c>
      <c r="F946" s="62">
        <v>631.99</v>
      </c>
      <c r="G946" s="60" t="s">
        <v>7046</v>
      </c>
      <c r="H946" s="60" t="s">
        <v>53</v>
      </c>
      <c r="I946" s="60" t="s">
        <v>4792</v>
      </c>
      <c r="J946" s="60" t="s">
        <v>4838</v>
      </c>
      <c r="K946" s="60" t="s">
        <v>4839</v>
      </c>
      <c r="L946" s="60" t="s">
        <v>4840</v>
      </c>
      <c r="M946" s="60" t="s">
        <v>4841</v>
      </c>
      <c r="N946" s="60" t="s">
        <v>4797</v>
      </c>
      <c r="O946" s="60" t="s">
        <v>4798</v>
      </c>
      <c r="P946" s="60">
        <v>12</v>
      </c>
      <c r="Q946" s="63">
        <v>583</v>
      </c>
      <c r="R946" s="60" t="s">
        <v>7047</v>
      </c>
      <c r="S946" s="60" t="s">
        <v>4843</v>
      </c>
      <c r="T946" t="s">
        <v>2080</v>
      </c>
      <c r="U946">
        <v>14</v>
      </c>
      <c r="V946" s="49">
        <v>668.99</v>
      </c>
      <c r="W946" t="s">
        <v>2504</v>
      </c>
      <c r="X946">
        <v>8</v>
      </c>
      <c r="Y946">
        <v>128</v>
      </c>
      <c r="Z946">
        <v>12.4</v>
      </c>
      <c r="AA946" t="s">
        <v>3431</v>
      </c>
      <c r="AB946" s="30" t="s">
        <v>7048</v>
      </c>
      <c r="AC946" s="30" t="s">
        <v>7049</v>
      </c>
      <c r="AD946" s="30" t="s">
        <v>5067</v>
      </c>
      <c r="AE946" s="30" t="s">
        <v>2105</v>
      </c>
      <c r="AF946" s="52" t="s">
        <v>2024</v>
      </c>
      <c r="AG946" s="30" t="s">
        <v>3435</v>
      </c>
      <c r="AH946" s="31">
        <v>668.99</v>
      </c>
      <c r="AI946" s="30" t="s">
        <v>2087</v>
      </c>
      <c r="AJ946" s="30" t="s">
        <v>2076</v>
      </c>
      <c r="AK946" s="30" t="s">
        <v>2076</v>
      </c>
      <c r="AL946" s="30" t="s">
        <v>2076</v>
      </c>
      <c r="AM946" s="30" t="s">
        <v>2076</v>
      </c>
      <c r="AN946" s="30" t="s">
        <v>2092</v>
      </c>
      <c r="AO946" s="30">
        <v>60</v>
      </c>
      <c r="AP946" s="30" t="s">
        <v>4846</v>
      </c>
      <c r="AQ946" s="30" t="s">
        <v>4847</v>
      </c>
      <c r="AR946" s="30" t="s">
        <v>4805</v>
      </c>
      <c r="AS946" s="30" t="s">
        <v>2076</v>
      </c>
      <c r="AT946" s="30" t="s">
        <v>2076</v>
      </c>
      <c r="AU946" s="30">
        <f>COUNTIF(Offers!$B$14:$B$2024,A946)</f>
        <v>1</v>
      </c>
      <c r="AV946" s="31">
        <f>_xlfn.MINIFS(Offers!$Q$14:$Q$2024,Offers!$B$14:$B$2024,A946)</f>
        <v>631.99</v>
      </c>
      <c r="AW946" s="30">
        <f>COUNTIFS(Offers!$B$14:$B$2024,A946,Offers!$L$14:$L$2024,"&lt;&gt;New")</f>
        <v>0</v>
      </c>
    </row>
    <row r="947" spans="1:49" ht="15.75" customHeight="1" x14ac:dyDescent="0.35">
      <c r="A947" s="60" t="s">
        <v>7050</v>
      </c>
      <c r="B947" s="60" t="s">
        <v>1256</v>
      </c>
      <c r="C947" s="60" t="s">
        <v>8</v>
      </c>
      <c r="D947" s="60" t="s">
        <v>4790</v>
      </c>
      <c r="E947" s="61" t="s">
        <v>1262</v>
      </c>
      <c r="F947" s="62">
        <v>673.99</v>
      </c>
      <c r="G947" s="60" t="s">
        <v>7051</v>
      </c>
      <c r="H947" s="60" t="s">
        <v>1345</v>
      </c>
      <c r="I947" s="60" t="s">
        <v>4865</v>
      </c>
      <c r="J947" s="60" t="s">
        <v>4851</v>
      </c>
      <c r="K947" s="60" t="s">
        <v>4852</v>
      </c>
      <c r="L947" s="60" t="s">
        <v>3490</v>
      </c>
      <c r="M947" s="60" t="s">
        <v>4866</v>
      </c>
      <c r="N947" s="60" t="s">
        <v>4797</v>
      </c>
      <c r="O947" s="60" t="s">
        <v>4798</v>
      </c>
      <c r="P947" s="60">
        <v>14</v>
      </c>
      <c r="Q947" s="63">
        <v>508</v>
      </c>
      <c r="R947" s="60" t="s">
        <v>7052</v>
      </c>
      <c r="S947" s="60" t="s">
        <v>4869</v>
      </c>
      <c r="T947" t="s">
        <v>2080</v>
      </c>
      <c r="U947">
        <v>14</v>
      </c>
      <c r="V947" s="49">
        <v>744.99</v>
      </c>
      <c r="W947" t="s">
        <v>2498</v>
      </c>
      <c r="X947">
        <v>12</v>
      </c>
      <c r="Y947">
        <v>256</v>
      </c>
      <c r="Z947">
        <v>11</v>
      </c>
      <c r="AA947" t="s">
        <v>3431</v>
      </c>
      <c r="AB947" s="30" t="s">
        <v>7048</v>
      </c>
      <c r="AC947" s="30" t="s">
        <v>7053</v>
      </c>
      <c r="AD947" s="30" t="s">
        <v>5035</v>
      </c>
      <c r="AE947" s="30" t="s">
        <v>2105</v>
      </c>
      <c r="AF947" s="51" t="s">
        <v>2025</v>
      </c>
      <c r="AG947" s="30" t="s">
        <v>3435</v>
      </c>
      <c r="AH947" s="31">
        <v>744.99</v>
      </c>
      <c r="AI947" s="30" t="s">
        <v>2087</v>
      </c>
      <c r="AJ947" s="30" t="s">
        <v>2076</v>
      </c>
      <c r="AK947" s="30" t="s">
        <v>2076</v>
      </c>
      <c r="AL947" s="30" t="s">
        <v>2076</v>
      </c>
      <c r="AM947" s="30" t="s">
        <v>2076</v>
      </c>
      <c r="AN947" s="30" t="s">
        <v>2092</v>
      </c>
      <c r="AO947" s="30">
        <v>120</v>
      </c>
      <c r="AP947" s="30" t="s">
        <v>4873</v>
      </c>
      <c r="AQ947" s="30" t="s">
        <v>4874</v>
      </c>
      <c r="AR947" s="30" t="s">
        <v>4805</v>
      </c>
      <c r="AS947" s="30" t="s">
        <v>2076</v>
      </c>
      <c r="AT947" s="30" t="s">
        <v>2076</v>
      </c>
      <c r="AU947" s="30">
        <f>COUNTIF(Offers!$B$14:$B$2024,A947)</f>
        <v>1</v>
      </c>
      <c r="AV947" s="31">
        <f>_xlfn.MINIFS(Offers!$Q$14:$Q$2024,Offers!$B$14:$B$2024,A947)</f>
        <v>673.99</v>
      </c>
      <c r="AW947" s="30">
        <f>COUNTIFS(Offers!$B$14:$B$2024,A947,Offers!$L$14:$L$2024,"&lt;&gt;New")</f>
        <v>0</v>
      </c>
    </row>
    <row r="948" spans="1:49" ht="15.75" customHeight="1" x14ac:dyDescent="0.35">
      <c r="A948" s="60" t="s">
        <v>7054</v>
      </c>
      <c r="B948" s="60" t="s">
        <v>1256</v>
      </c>
      <c r="C948" s="60" t="s">
        <v>8</v>
      </c>
      <c r="D948" s="60" t="s">
        <v>4807</v>
      </c>
      <c r="E948" s="61" t="s">
        <v>1263</v>
      </c>
      <c r="F948" s="62">
        <v>923.99</v>
      </c>
      <c r="G948" s="60" t="s">
        <v>7055</v>
      </c>
      <c r="H948" s="60" t="s">
        <v>53</v>
      </c>
      <c r="I948" s="60" t="s">
        <v>4889</v>
      </c>
      <c r="J948" s="60" t="s">
        <v>4878</v>
      </c>
      <c r="K948" s="60" t="s">
        <v>4879</v>
      </c>
      <c r="L948" s="60" t="s">
        <v>4892</v>
      </c>
      <c r="M948" s="60" t="s">
        <v>4893</v>
      </c>
      <c r="N948" s="60" t="s">
        <v>4880</v>
      </c>
      <c r="O948" s="60" t="s">
        <v>4798</v>
      </c>
      <c r="P948" s="60">
        <v>20</v>
      </c>
      <c r="Q948" s="63">
        <v>192</v>
      </c>
      <c r="R948" s="60" t="s">
        <v>7056</v>
      </c>
      <c r="S948" s="60" t="s">
        <v>4895</v>
      </c>
      <c r="T948" t="s">
        <v>2080</v>
      </c>
      <c r="U948">
        <v>14</v>
      </c>
      <c r="V948" s="49">
        <v>968.99</v>
      </c>
      <c r="W948" t="s">
        <v>2700</v>
      </c>
      <c r="X948">
        <v>12</v>
      </c>
      <c r="Y948">
        <v>256</v>
      </c>
      <c r="Z948">
        <v>6.7</v>
      </c>
      <c r="AA948" t="s">
        <v>3431</v>
      </c>
      <c r="AB948" s="30" t="s">
        <v>7057</v>
      </c>
      <c r="AC948" s="30" t="s">
        <v>7058</v>
      </c>
      <c r="AD948" s="30" t="s">
        <v>4897</v>
      </c>
      <c r="AE948" s="30" t="s">
        <v>2085</v>
      </c>
      <c r="AF948" s="51" t="s">
        <v>2025</v>
      </c>
      <c r="AG948" s="30" t="s">
        <v>3435</v>
      </c>
      <c r="AH948" s="31">
        <v>968.99</v>
      </c>
      <c r="AI948" s="30" t="s">
        <v>2087</v>
      </c>
      <c r="AJ948" s="30" t="s">
        <v>2076</v>
      </c>
      <c r="AK948" s="30" t="s">
        <v>2076</v>
      </c>
      <c r="AL948" s="30" t="s">
        <v>2076</v>
      </c>
      <c r="AM948" s="30" t="s">
        <v>2076</v>
      </c>
      <c r="AN948" s="30" t="s">
        <v>4898</v>
      </c>
      <c r="AO948" s="30">
        <v>60</v>
      </c>
      <c r="AP948" s="30" t="s">
        <v>4861</v>
      </c>
      <c r="AQ948" s="30" t="s">
        <v>4862</v>
      </c>
      <c r="AR948" s="30" t="s">
        <v>4822</v>
      </c>
      <c r="AS948" s="30" t="s">
        <v>2076</v>
      </c>
      <c r="AT948" s="30" t="s">
        <v>2076</v>
      </c>
      <c r="AU948" s="30">
        <f>COUNTIF(Offers!$B$14:$B$2024,A948)</f>
        <v>1</v>
      </c>
      <c r="AV948" s="31">
        <f>_xlfn.MINIFS(Offers!$Q$14:$Q$2024,Offers!$B$14:$B$2024,A948)</f>
        <v>923.99</v>
      </c>
      <c r="AW948" s="30">
        <f>COUNTIFS(Offers!$B$14:$B$2024,A948,Offers!$L$14:$L$2024,"&lt;&gt;New")</f>
        <v>0</v>
      </c>
    </row>
    <row r="949" spans="1:49" ht="15.75" customHeight="1" x14ac:dyDescent="0.35">
      <c r="A949" s="60" t="s">
        <v>7059</v>
      </c>
      <c r="B949" s="60" t="s">
        <v>1256</v>
      </c>
      <c r="C949" s="60" t="s">
        <v>8</v>
      </c>
      <c r="D949" s="60" t="s">
        <v>4807</v>
      </c>
      <c r="E949" s="61" t="s">
        <v>1264</v>
      </c>
      <c r="F949" s="62">
        <v>984.99</v>
      </c>
      <c r="G949" s="60" t="s">
        <v>7060</v>
      </c>
      <c r="H949" s="60" t="s">
        <v>53</v>
      </c>
      <c r="I949" s="60" t="s">
        <v>4877</v>
      </c>
      <c r="J949" s="60" t="s">
        <v>4878</v>
      </c>
      <c r="K949" s="60" t="s">
        <v>4879</v>
      </c>
      <c r="L949" s="60" t="s">
        <v>4853</v>
      </c>
      <c r="M949" s="60" t="s">
        <v>4811</v>
      </c>
      <c r="N949" s="60" t="s">
        <v>4880</v>
      </c>
      <c r="O949" s="60" t="s">
        <v>4798</v>
      </c>
      <c r="P949" s="60">
        <v>23</v>
      </c>
      <c r="Q949" s="63">
        <v>184</v>
      </c>
      <c r="R949" s="60" t="s">
        <v>7061</v>
      </c>
      <c r="S949" s="60" t="s">
        <v>4882</v>
      </c>
      <c r="T949" t="s">
        <v>2100</v>
      </c>
      <c r="U949">
        <v>14</v>
      </c>
      <c r="V949" s="49">
        <v>1072.99</v>
      </c>
      <c r="W949" t="s">
        <v>2655</v>
      </c>
      <c r="X949">
        <v>12</v>
      </c>
      <c r="Y949">
        <v>256</v>
      </c>
      <c r="Z949">
        <v>6.6</v>
      </c>
      <c r="AA949" t="s">
        <v>3431</v>
      </c>
      <c r="AB949" s="30" t="s">
        <v>7062</v>
      </c>
      <c r="AC949" s="30" t="s">
        <v>6247</v>
      </c>
      <c r="AD949" s="30" t="s">
        <v>5399</v>
      </c>
      <c r="AE949" s="30" t="s">
        <v>2105</v>
      </c>
      <c r="AF949" s="53" t="s">
        <v>2026</v>
      </c>
      <c r="AG949" s="30" t="s">
        <v>3435</v>
      </c>
      <c r="AH949" s="31">
        <v>1072.99</v>
      </c>
      <c r="AI949" s="30" t="s">
        <v>2087</v>
      </c>
      <c r="AJ949" s="30" t="s">
        <v>2076</v>
      </c>
      <c r="AK949" s="30" t="s">
        <v>2076</v>
      </c>
      <c r="AL949" s="30" t="s">
        <v>2076</v>
      </c>
      <c r="AM949" s="30" t="s">
        <v>2076</v>
      </c>
      <c r="AN949" s="30" t="s">
        <v>4860</v>
      </c>
      <c r="AO949" s="30">
        <v>120</v>
      </c>
      <c r="AP949" s="30" t="s">
        <v>4885</v>
      </c>
      <c r="AQ949" s="30" t="s">
        <v>4886</v>
      </c>
      <c r="AR949" s="30" t="s">
        <v>4822</v>
      </c>
      <c r="AS949" s="30" t="s">
        <v>2076</v>
      </c>
      <c r="AT949" s="30" t="s">
        <v>2076</v>
      </c>
      <c r="AU949" s="30">
        <f>COUNTIF(Offers!$B$14:$B$2024,A949)</f>
        <v>1</v>
      </c>
      <c r="AV949" s="31">
        <f>_xlfn.MINIFS(Offers!$Q$14:$Q$2024,Offers!$B$14:$B$2024,A949)</f>
        <v>984.99</v>
      </c>
      <c r="AW949" s="30">
        <f>COUNTIFS(Offers!$B$14:$B$2024,A949,Offers!$L$14:$L$2024,"&lt;&gt;New")</f>
        <v>0</v>
      </c>
    </row>
    <row r="950" spans="1:49" ht="15.75" customHeight="1" x14ac:dyDescent="0.35">
      <c r="A950" s="60" t="s">
        <v>7063</v>
      </c>
      <c r="B950" s="60" t="s">
        <v>1256</v>
      </c>
      <c r="C950" s="60" t="s">
        <v>8</v>
      </c>
      <c r="D950" s="60" t="s">
        <v>4790</v>
      </c>
      <c r="E950" s="61" t="s">
        <v>1265</v>
      </c>
      <c r="F950" s="62">
        <v>1000.99</v>
      </c>
      <c r="G950" s="60" t="s">
        <v>7064</v>
      </c>
      <c r="H950" s="60" t="s">
        <v>53</v>
      </c>
      <c r="I950" s="60" t="s">
        <v>5017</v>
      </c>
      <c r="J950" s="60" t="s">
        <v>4890</v>
      </c>
      <c r="K950" s="60" t="s">
        <v>4891</v>
      </c>
      <c r="L950" s="60" t="s">
        <v>3490</v>
      </c>
      <c r="M950" s="60" t="s">
        <v>5153</v>
      </c>
      <c r="N950" s="60" t="s">
        <v>4918</v>
      </c>
      <c r="O950" s="60" t="s">
        <v>4798</v>
      </c>
      <c r="P950" s="60">
        <v>11</v>
      </c>
      <c r="Q950" s="63">
        <v>581</v>
      </c>
      <c r="R950" s="60" t="s">
        <v>7065</v>
      </c>
      <c r="S950" s="60" t="s">
        <v>4920</v>
      </c>
      <c r="T950" t="s">
        <v>2080</v>
      </c>
      <c r="U950">
        <v>14</v>
      </c>
      <c r="V950" s="49">
        <v>1057.99</v>
      </c>
      <c r="W950" t="s">
        <v>2609</v>
      </c>
      <c r="X950">
        <v>12</v>
      </c>
      <c r="Y950">
        <v>512</v>
      </c>
      <c r="Z950">
        <v>13</v>
      </c>
      <c r="AA950" t="s">
        <v>3431</v>
      </c>
      <c r="AB950" s="30" t="s">
        <v>7057</v>
      </c>
      <c r="AC950" s="30" t="s">
        <v>7066</v>
      </c>
      <c r="AD950" s="30" t="s">
        <v>4978</v>
      </c>
      <c r="AE950" s="30" t="s">
        <v>2085</v>
      </c>
      <c r="AF950" s="53" t="s">
        <v>2026</v>
      </c>
      <c r="AG950" s="30" t="s">
        <v>3435</v>
      </c>
      <c r="AH950" s="31">
        <v>1080.99</v>
      </c>
      <c r="AI950" s="30" t="s">
        <v>2087</v>
      </c>
      <c r="AJ950" s="30" t="s">
        <v>2076</v>
      </c>
      <c r="AK950" s="30" t="s">
        <v>2076</v>
      </c>
      <c r="AL950" s="30" t="s">
        <v>2076</v>
      </c>
      <c r="AM950" s="30" t="s">
        <v>2076</v>
      </c>
      <c r="AN950" s="30" t="s">
        <v>2092</v>
      </c>
      <c r="AO950" s="30">
        <v>120</v>
      </c>
      <c r="AP950" s="30" t="s">
        <v>4979</v>
      </c>
      <c r="AQ950" s="30" t="s">
        <v>4862</v>
      </c>
      <c r="AR950" s="30" t="s">
        <v>4805</v>
      </c>
      <c r="AS950" s="30" t="s">
        <v>2076</v>
      </c>
      <c r="AT950" s="30" t="s">
        <v>2076</v>
      </c>
      <c r="AU950" s="30">
        <f>COUNTIF(Offers!$B$14:$B$2024,A950)</f>
        <v>1</v>
      </c>
      <c r="AV950" s="31">
        <f>_xlfn.MINIFS(Offers!$Q$14:$Q$2024,Offers!$B$14:$B$2024,A950)</f>
        <v>1000.99</v>
      </c>
      <c r="AW950" s="30">
        <f>COUNTIFS(Offers!$B$14:$B$2024,A950,Offers!$L$14:$L$2024,"&lt;&gt;New")</f>
        <v>0</v>
      </c>
    </row>
    <row r="951" spans="1:49" ht="15.75" customHeight="1" x14ac:dyDescent="0.35">
      <c r="A951" s="60" t="s">
        <v>7067</v>
      </c>
      <c r="B951" s="60" t="s">
        <v>1256</v>
      </c>
      <c r="C951" s="60" t="s">
        <v>8</v>
      </c>
      <c r="D951" s="60" t="s">
        <v>4807</v>
      </c>
      <c r="E951" s="61" t="s">
        <v>1266</v>
      </c>
      <c r="F951" s="62">
        <v>1493.99</v>
      </c>
      <c r="G951" s="60" t="s">
        <v>7068</v>
      </c>
      <c r="H951" s="60" t="s">
        <v>1345</v>
      </c>
      <c r="I951" s="60" t="s">
        <v>4877</v>
      </c>
      <c r="J951" s="60" t="s">
        <v>4902</v>
      </c>
      <c r="K951" s="60" t="s">
        <v>4903</v>
      </c>
      <c r="L951" s="60" t="s">
        <v>4904</v>
      </c>
      <c r="M951" s="60" t="s">
        <v>4905</v>
      </c>
      <c r="N951" s="60" t="s">
        <v>4880</v>
      </c>
      <c r="O951" s="60" t="s">
        <v>4798</v>
      </c>
      <c r="P951" s="60">
        <v>27</v>
      </c>
      <c r="Q951" s="63">
        <v>216</v>
      </c>
      <c r="R951" s="60" t="s">
        <v>7069</v>
      </c>
      <c r="S951" s="60" t="s">
        <v>4907</v>
      </c>
      <c r="T951" t="s">
        <v>2100</v>
      </c>
      <c r="U951">
        <v>14</v>
      </c>
      <c r="V951" s="49">
        <v>1660.99</v>
      </c>
      <c r="W951" t="s">
        <v>2700</v>
      </c>
      <c r="X951">
        <v>16</v>
      </c>
      <c r="Y951">
        <v>512</v>
      </c>
      <c r="Z951">
        <v>6.9</v>
      </c>
      <c r="AA951" t="s">
        <v>3431</v>
      </c>
      <c r="AB951" s="30" t="s">
        <v>7070</v>
      </c>
      <c r="AC951" s="30" t="s">
        <v>7071</v>
      </c>
      <c r="AD951" s="30" t="s">
        <v>4115</v>
      </c>
      <c r="AE951" s="30" t="s">
        <v>2085</v>
      </c>
      <c r="AF951" s="54" t="s">
        <v>2027</v>
      </c>
      <c r="AG951" s="30" t="s">
        <v>3435</v>
      </c>
      <c r="AH951" s="31">
        <v>1660.99</v>
      </c>
      <c r="AI951" s="30" t="s">
        <v>2087</v>
      </c>
      <c r="AJ951" s="30" t="s">
        <v>2076</v>
      </c>
      <c r="AK951" s="30" t="s">
        <v>2076</v>
      </c>
      <c r="AL951" s="30" t="s">
        <v>2076</v>
      </c>
      <c r="AM951" s="30" t="s">
        <v>2076</v>
      </c>
      <c r="AN951" s="30" t="s">
        <v>4860</v>
      </c>
      <c r="AO951" s="30">
        <v>120</v>
      </c>
      <c r="AP951" s="30" t="s">
        <v>4911</v>
      </c>
      <c r="AQ951" s="30" t="s">
        <v>4912</v>
      </c>
      <c r="AR951" s="30" t="s">
        <v>4913</v>
      </c>
      <c r="AS951" s="30" t="s">
        <v>2076</v>
      </c>
      <c r="AT951" s="30" t="s">
        <v>2076</v>
      </c>
      <c r="AU951" s="30">
        <f>COUNTIF(Offers!$B$14:$B$2024,A951)</f>
        <v>1</v>
      </c>
      <c r="AV951" s="31">
        <f>_xlfn.MINIFS(Offers!$Q$14:$Q$2024,Offers!$B$14:$B$2024,A951)</f>
        <v>1493.99</v>
      </c>
      <c r="AW951" s="30">
        <f>COUNTIFS(Offers!$B$14:$B$2024,A951,Offers!$L$14:$L$2024,"&lt;&gt;New")</f>
        <v>0</v>
      </c>
    </row>
    <row r="952" spans="1:49" ht="15.75" customHeight="1" x14ac:dyDescent="0.35">
      <c r="A952" s="60" t="s">
        <v>7072</v>
      </c>
      <c r="B952" s="60" t="s">
        <v>1256</v>
      </c>
      <c r="C952" s="60" t="s">
        <v>8</v>
      </c>
      <c r="D952" s="60" t="s">
        <v>4807</v>
      </c>
      <c r="E952" s="61" t="s">
        <v>1267</v>
      </c>
      <c r="F952" s="62">
        <v>1864.99</v>
      </c>
      <c r="G952" s="60" t="s">
        <v>7073</v>
      </c>
      <c r="H952" s="60" t="s">
        <v>53</v>
      </c>
      <c r="I952" s="60" t="s">
        <v>4889</v>
      </c>
      <c r="J952" s="60" t="s">
        <v>4902</v>
      </c>
      <c r="K952" s="60" t="s">
        <v>4903</v>
      </c>
      <c r="L952" s="60" t="s">
        <v>4987</v>
      </c>
      <c r="M952" s="60" t="s">
        <v>4988</v>
      </c>
      <c r="N952" s="60" t="s">
        <v>4880</v>
      </c>
      <c r="O952" s="60" t="s">
        <v>4798</v>
      </c>
      <c r="P952" s="60">
        <v>26</v>
      </c>
      <c r="Q952" s="63">
        <v>241</v>
      </c>
      <c r="R952" s="60" t="s">
        <v>7074</v>
      </c>
      <c r="S952" s="60" t="s">
        <v>4990</v>
      </c>
      <c r="T952" t="s">
        <v>2080</v>
      </c>
      <c r="U952">
        <v>14</v>
      </c>
      <c r="V952" s="49">
        <v>1930.99</v>
      </c>
      <c r="W952" t="s">
        <v>3055</v>
      </c>
      <c r="X952">
        <v>16</v>
      </c>
      <c r="Y952">
        <v>1024</v>
      </c>
      <c r="Z952">
        <v>7.6</v>
      </c>
      <c r="AA952" t="s">
        <v>3431</v>
      </c>
      <c r="AB952" s="30" t="s">
        <v>7075</v>
      </c>
      <c r="AC952" s="30" t="s">
        <v>7076</v>
      </c>
      <c r="AD952" s="30" t="s">
        <v>3626</v>
      </c>
      <c r="AE952" s="30" t="s">
        <v>2085</v>
      </c>
      <c r="AF952" s="54" t="s">
        <v>2027</v>
      </c>
      <c r="AG952" s="30" t="s">
        <v>3435</v>
      </c>
      <c r="AH952" s="31">
        <v>1981.99</v>
      </c>
      <c r="AI952" s="30" t="s">
        <v>2087</v>
      </c>
      <c r="AJ952" s="30" t="s">
        <v>2076</v>
      </c>
      <c r="AK952" s="30" t="s">
        <v>2076</v>
      </c>
      <c r="AL952" s="30" t="s">
        <v>2076</v>
      </c>
      <c r="AM952" s="30" t="s">
        <v>2076</v>
      </c>
      <c r="AN952" s="30" t="s">
        <v>4898</v>
      </c>
      <c r="AO952" s="30">
        <v>120</v>
      </c>
      <c r="AP952" s="30" t="s">
        <v>4911</v>
      </c>
      <c r="AQ952" s="30" t="s">
        <v>4992</v>
      </c>
      <c r="AR952" s="30" t="s">
        <v>4913</v>
      </c>
      <c r="AS952" s="30" t="s">
        <v>2076</v>
      </c>
      <c r="AT952" s="30" t="s">
        <v>2076</v>
      </c>
      <c r="AU952" s="30">
        <f>COUNTIF(Offers!$B$14:$B$2024,A952)</f>
        <v>1</v>
      </c>
      <c r="AV952" s="31">
        <f>_xlfn.MINIFS(Offers!$Q$14:$Q$2024,Offers!$B$14:$B$2024,A952)</f>
        <v>1864.99</v>
      </c>
      <c r="AW952" s="30">
        <f>COUNTIFS(Offers!$B$14:$B$2024,A952,Offers!$L$14:$L$2024,"&lt;&gt;New")</f>
        <v>0</v>
      </c>
    </row>
    <row r="953" spans="1:49" ht="15.75" customHeight="1" x14ac:dyDescent="0.35">
      <c r="A953" s="60" t="s">
        <v>7077</v>
      </c>
      <c r="B953" s="60" t="s">
        <v>1268</v>
      </c>
      <c r="C953" s="60" t="s">
        <v>8</v>
      </c>
      <c r="D953" s="60" t="s">
        <v>4790</v>
      </c>
      <c r="E953" s="61" t="s">
        <v>1271</v>
      </c>
      <c r="F953" s="62">
        <v>178.99</v>
      </c>
      <c r="G953" s="60" t="s">
        <v>7078</v>
      </c>
      <c r="H953" s="60" t="s">
        <v>1345</v>
      </c>
      <c r="I953" s="60" t="s">
        <v>5058</v>
      </c>
      <c r="J953" s="60" t="s">
        <v>4926</v>
      </c>
      <c r="K953" s="60" t="s">
        <v>3424</v>
      </c>
      <c r="L953" s="60" t="s">
        <v>4795</v>
      </c>
      <c r="M953" s="60" t="s">
        <v>4927</v>
      </c>
      <c r="N953" s="60" t="s">
        <v>4797</v>
      </c>
      <c r="O953" s="60" t="s">
        <v>4928</v>
      </c>
      <c r="P953" s="60">
        <v>12</v>
      </c>
      <c r="Q953" s="63">
        <v>381</v>
      </c>
      <c r="R953" s="60" t="s">
        <v>7079</v>
      </c>
      <c r="S953" s="60" t="s">
        <v>4930</v>
      </c>
      <c r="T953" t="s">
        <v>2080</v>
      </c>
      <c r="U953">
        <v>45</v>
      </c>
      <c r="V953" s="49">
        <v>187.99</v>
      </c>
      <c r="W953" t="s">
        <v>2322</v>
      </c>
      <c r="X953">
        <v>4</v>
      </c>
      <c r="Y953">
        <v>64</v>
      </c>
      <c r="Z953">
        <v>10.1</v>
      </c>
      <c r="AA953" t="s">
        <v>3431</v>
      </c>
      <c r="AB953" s="30" t="s">
        <v>7080</v>
      </c>
      <c r="AC953" s="30" t="s">
        <v>7081</v>
      </c>
      <c r="AD953" s="30" t="s">
        <v>5383</v>
      </c>
      <c r="AE953" s="30" t="s">
        <v>2180</v>
      </c>
      <c r="AF953" s="55" t="s">
        <v>2023</v>
      </c>
      <c r="AG953" s="30" t="s">
        <v>2086</v>
      </c>
      <c r="AH953" s="31">
        <v>261.99</v>
      </c>
      <c r="AI953" s="30" t="s">
        <v>2106</v>
      </c>
      <c r="AJ953" s="30" t="s">
        <v>2076</v>
      </c>
      <c r="AK953" s="30" t="s">
        <v>2076</v>
      </c>
      <c r="AL953" s="30" t="s">
        <v>2076</v>
      </c>
      <c r="AM953" s="30" t="s">
        <v>2076</v>
      </c>
      <c r="AN953" s="30" t="s">
        <v>2092</v>
      </c>
      <c r="AO953" s="30">
        <v>60</v>
      </c>
      <c r="AP953" s="30" t="s">
        <v>4934</v>
      </c>
      <c r="AQ953" s="30" t="s">
        <v>4935</v>
      </c>
      <c r="AR953" s="30" t="s">
        <v>4805</v>
      </c>
      <c r="AS953" s="30" t="s">
        <v>2076</v>
      </c>
      <c r="AT953" s="30" t="s">
        <v>2076</v>
      </c>
      <c r="AU953" s="30">
        <f>COUNTIF(Offers!$B$14:$B$2024,A953)</f>
        <v>2</v>
      </c>
      <c r="AV953" s="31">
        <f>_xlfn.MINIFS(Offers!$Q$14:$Q$2024,Offers!$B$14:$B$2024,A953)</f>
        <v>151.99</v>
      </c>
      <c r="AW953" s="30">
        <f>COUNTIFS(Offers!$B$14:$B$2024,A953,Offers!$L$14:$L$2024,"&lt;&gt;New")</f>
        <v>0</v>
      </c>
    </row>
    <row r="954" spans="1:49" ht="15.75" customHeight="1" x14ac:dyDescent="0.35">
      <c r="A954" s="60" t="s">
        <v>7082</v>
      </c>
      <c r="B954" s="60" t="s">
        <v>1268</v>
      </c>
      <c r="C954" s="60" t="s">
        <v>8</v>
      </c>
      <c r="D954" s="60" t="s">
        <v>4790</v>
      </c>
      <c r="E954" s="61" t="s">
        <v>1272</v>
      </c>
      <c r="F954" s="62">
        <v>300.99</v>
      </c>
      <c r="G954" s="60" t="s">
        <v>7083</v>
      </c>
      <c r="H954" s="60" t="s">
        <v>53</v>
      </c>
      <c r="I954" s="60" t="s">
        <v>4792</v>
      </c>
      <c r="J954" s="60" t="s">
        <v>4793</v>
      </c>
      <c r="K954" s="60" t="s">
        <v>4794</v>
      </c>
      <c r="L954" s="60" t="s">
        <v>4795</v>
      </c>
      <c r="M954" s="60" t="s">
        <v>4796</v>
      </c>
      <c r="N954" s="60" t="s">
        <v>4797</v>
      </c>
      <c r="O954" s="60" t="s">
        <v>4798</v>
      </c>
      <c r="P954" s="60">
        <v>10</v>
      </c>
      <c r="Q954" s="63">
        <v>312</v>
      </c>
      <c r="R954" s="60" t="s">
        <v>7084</v>
      </c>
      <c r="S954" s="60" t="s">
        <v>4800</v>
      </c>
      <c r="T954" t="s">
        <v>2080</v>
      </c>
      <c r="U954">
        <v>45</v>
      </c>
      <c r="V954" s="49">
        <v>337.99</v>
      </c>
      <c r="W954" t="s">
        <v>2322</v>
      </c>
      <c r="X954">
        <v>4</v>
      </c>
      <c r="Y954">
        <v>128</v>
      </c>
      <c r="Z954">
        <v>8.3000000000000007</v>
      </c>
      <c r="AA954" t="s">
        <v>3431</v>
      </c>
      <c r="AB954" s="30" t="s">
        <v>7080</v>
      </c>
      <c r="AC954" s="30" t="s">
        <v>7085</v>
      </c>
      <c r="AD954" s="30" t="s">
        <v>5014</v>
      </c>
      <c r="AE954" s="30" t="s">
        <v>2105</v>
      </c>
      <c r="AF954" s="55" t="s">
        <v>2023</v>
      </c>
      <c r="AG954" s="30" t="s">
        <v>3435</v>
      </c>
      <c r="AH954" s="31">
        <v>337.99</v>
      </c>
      <c r="AI954" s="30" t="s">
        <v>2087</v>
      </c>
      <c r="AJ954" s="30" t="s">
        <v>2076</v>
      </c>
      <c r="AK954" s="30" t="s">
        <v>2076</v>
      </c>
      <c r="AL954" s="30" t="s">
        <v>2076</v>
      </c>
      <c r="AM954" s="30" t="s">
        <v>2076</v>
      </c>
      <c r="AN954" s="30" t="s">
        <v>2092</v>
      </c>
      <c r="AO954" s="30">
        <v>60</v>
      </c>
      <c r="AP954" s="30" t="s">
        <v>4803</v>
      </c>
      <c r="AQ954" s="30" t="s">
        <v>4804</v>
      </c>
      <c r="AR954" s="30" t="s">
        <v>4805</v>
      </c>
      <c r="AS954" s="30" t="s">
        <v>2076</v>
      </c>
      <c r="AT954" s="30" t="s">
        <v>2076</v>
      </c>
      <c r="AU954" s="30">
        <f>COUNTIF(Offers!$B$14:$B$2024,A954)</f>
        <v>1</v>
      </c>
      <c r="AV954" s="31">
        <f>_xlfn.MINIFS(Offers!$Q$14:$Q$2024,Offers!$B$14:$B$2024,A954)</f>
        <v>300.99</v>
      </c>
      <c r="AW954" s="30">
        <f>COUNTIFS(Offers!$B$14:$B$2024,A954,Offers!$L$14:$L$2024,"&lt;&gt;New")</f>
        <v>0</v>
      </c>
    </row>
    <row r="955" spans="1:49" ht="15.75" customHeight="1" x14ac:dyDescent="0.35">
      <c r="A955" s="60" t="s">
        <v>7086</v>
      </c>
      <c r="B955" s="60" t="s">
        <v>1268</v>
      </c>
      <c r="C955" s="60" t="s">
        <v>8</v>
      </c>
      <c r="D955" s="60" t="s">
        <v>4807</v>
      </c>
      <c r="E955" s="61" t="s">
        <v>1273</v>
      </c>
      <c r="F955" s="62">
        <v>389.99</v>
      </c>
      <c r="G955" s="60" t="s">
        <v>7087</v>
      </c>
      <c r="H955" s="60" t="s">
        <v>1345</v>
      </c>
      <c r="I955" s="60" t="s">
        <v>4960</v>
      </c>
      <c r="J955" s="60" t="s">
        <v>5072</v>
      </c>
      <c r="K955" s="60" t="s">
        <v>5073</v>
      </c>
      <c r="L955" s="60" t="s">
        <v>4961</v>
      </c>
      <c r="M955" s="60" t="s">
        <v>4811</v>
      </c>
      <c r="N955" s="60" t="s">
        <v>4812</v>
      </c>
      <c r="O955" s="60" t="s">
        <v>4798</v>
      </c>
      <c r="P955" s="60">
        <v>38</v>
      </c>
      <c r="Q955" s="63">
        <v>286</v>
      </c>
      <c r="R955" s="60" t="s">
        <v>7088</v>
      </c>
      <c r="S955" s="60" t="s">
        <v>4963</v>
      </c>
      <c r="T955" t="s">
        <v>2080</v>
      </c>
      <c r="U955">
        <v>45</v>
      </c>
      <c r="V955" s="49">
        <v>406.99</v>
      </c>
      <c r="W955" t="s">
        <v>2327</v>
      </c>
      <c r="X955">
        <v>4</v>
      </c>
      <c r="Y955">
        <v>128</v>
      </c>
      <c r="Z955">
        <v>6.5</v>
      </c>
      <c r="AA955" t="s">
        <v>3431</v>
      </c>
      <c r="AB955" s="30" t="s">
        <v>7089</v>
      </c>
      <c r="AC955" s="30" t="s">
        <v>7090</v>
      </c>
      <c r="AD955" s="30" t="s">
        <v>5586</v>
      </c>
      <c r="AE955" s="30" t="s">
        <v>2085</v>
      </c>
      <c r="AF955" s="55" t="s">
        <v>2023</v>
      </c>
      <c r="AG955" s="30" t="s">
        <v>3435</v>
      </c>
      <c r="AH955" s="31">
        <v>422.99</v>
      </c>
      <c r="AI955" s="30" t="s">
        <v>2087</v>
      </c>
      <c r="AJ955" s="30" t="s">
        <v>2076</v>
      </c>
      <c r="AK955" s="30" t="s">
        <v>2076</v>
      </c>
      <c r="AL955" s="30" t="s">
        <v>2076</v>
      </c>
      <c r="AM955" s="30" t="s">
        <v>2076</v>
      </c>
      <c r="AN955" s="30" t="s">
        <v>4966</v>
      </c>
      <c r="AO955" s="30">
        <v>120</v>
      </c>
      <c r="AP955" s="30" t="s">
        <v>4820</v>
      </c>
      <c r="AQ955" s="30" t="s">
        <v>4821</v>
      </c>
      <c r="AR955" s="30" t="s">
        <v>4822</v>
      </c>
      <c r="AS955" s="30" t="s">
        <v>2076</v>
      </c>
      <c r="AT955" s="30" t="s">
        <v>2076</v>
      </c>
      <c r="AU955" s="30">
        <f>COUNTIF(Offers!$B$14:$B$2024,A955)</f>
        <v>1</v>
      </c>
      <c r="AV955" s="31">
        <f>_xlfn.MINIFS(Offers!$Q$14:$Q$2024,Offers!$B$14:$B$2024,A955)</f>
        <v>389.99</v>
      </c>
      <c r="AW955" s="30">
        <f>COUNTIFS(Offers!$B$14:$B$2024,A955,Offers!$L$14:$L$2024,"&lt;&gt;New")</f>
        <v>0</v>
      </c>
    </row>
    <row r="956" spans="1:49" ht="15.75" customHeight="1" x14ac:dyDescent="0.35">
      <c r="A956" s="60" t="s">
        <v>7091</v>
      </c>
      <c r="B956" s="60" t="s">
        <v>1268</v>
      </c>
      <c r="C956" s="60" t="s">
        <v>8</v>
      </c>
      <c r="D956" s="60" t="s">
        <v>4790</v>
      </c>
      <c r="E956" s="61" t="s">
        <v>1274</v>
      </c>
      <c r="F956" s="62">
        <v>445.99</v>
      </c>
      <c r="G956" s="60" t="s">
        <v>7092</v>
      </c>
      <c r="H956" s="60" t="s">
        <v>53</v>
      </c>
      <c r="I956" s="60" t="s">
        <v>4792</v>
      </c>
      <c r="J956" s="60" t="s">
        <v>5072</v>
      </c>
      <c r="K956" s="60" t="s">
        <v>5073</v>
      </c>
      <c r="L956" s="60" t="s">
        <v>4840</v>
      </c>
      <c r="M956" s="60" t="s">
        <v>4841</v>
      </c>
      <c r="N956" s="60" t="s">
        <v>4797</v>
      </c>
      <c r="O956" s="60" t="s">
        <v>4798</v>
      </c>
      <c r="P956" s="60">
        <v>11</v>
      </c>
      <c r="Q956" s="63">
        <v>575</v>
      </c>
      <c r="R956" s="60" t="s">
        <v>7093</v>
      </c>
      <c r="S956" s="60" t="s">
        <v>4843</v>
      </c>
      <c r="T956" t="s">
        <v>2080</v>
      </c>
      <c r="U956">
        <v>45</v>
      </c>
      <c r="V956" s="49">
        <v>482.99</v>
      </c>
      <c r="W956" t="s">
        <v>2551</v>
      </c>
      <c r="X956">
        <v>8</v>
      </c>
      <c r="Y956">
        <v>128</v>
      </c>
      <c r="Z956">
        <v>12.4</v>
      </c>
      <c r="AA956" t="s">
        <v>3431</v>
      </c>
      <c r="AB956" s="30" t="s">
        <v>7094</v>
      </c>
      <c r="AC956" s="30" t="s">
        <v>7095</v>
      </c>
      <c r="AD956" s="30" t="s">
        <v>3848</v>
      </c>
      <c r="AE956" s="30" t="s">
        <v>2085</v>
      </c>
      <c r="AF956" s="52" t="s">
        <v>2024</v>
      </c>
      <c r="AG956" s="30" t="s">
        <v>3435</v>
      </c>
      <c r="AH956" s="31">
        <v>500.99</v>
      </c>
      <c r="AI956" s="30" t="s">
        <v>2087</v>
      </c>
      <c r="AJ956" s="30" t="s">
        <v>2076</v>
      </c>
      <c r="AK956" s="30" t="s">
        <v>2076</v>
      </c>
      <c r="AL956" s="30" t="s">
        <v>2076</v>
      </c>
      <c r="AM956" s="30" t="s">
        <v>2076</v>
      </c>
      <c r="AN956" s="30" t="s">
        <v>2092</v>
      </c>
      <c r="AO956" s="30">
        <v>60</v>
      </c>
      <c r="AP956" s="30" t="s">
        <v>4846</v>
      </c>
      <c r="AQ956" s="30" t="s">
        <v>4847</v>
      </c>
      <c r="AR956" s="30" t="s">
        <v>4805</v>
      </c>
      <c r="AS956" s="30" t="s">
        <v>2076</v>
      </c>
      <c r="AT956" s="30" t="s">
        <v>2076</v>
      </c>
      <c r="AU956" s="30">
        <f>COUNTIF(Offers!$B$14:$B$2024,A956)</f>
        <v>1</v>
      </c>
      <c r="AV956" s="31">
        <f>_xlfn.MINIFS(Offers!$Q$14:$Q$2024,Offers!$B$14:$B$2024,A956)</f>
        <v>445.99</v>
      </c>
      <c r="AW956" s="30">
        <f>COUNTIFS(Offers!$B$14:$B$2024,A956,Offers!$L$14:$L$2024,"&lt;&gt;New")</f>
        <v>0</v>
      </c>
    </row>
    <row r="957" spans="1:49" ht="15.75" customHeight="1" x14ac:dyDescent="0.35">
      <c r="A957" s="60" t="s">
        <v>7096</v>
      </c>
      <c r="B957" s="60" t="s">
        <v>1268</v>
      </c>
      <c r="C957" s="60" t="s">
        <v>8</v>
      </c>
      <c r="D957" s="60" t="s">
        <v>4790</v>
      </c>
      <c r="E957" s="61" t="s">
        <v>1275</v>
      </c>
      <c r="F957" s="62">
        <v>481.99</v>
      </c>
      <c r="G957" s="60" t="s">
        <v>7097</v>
      </c>
      <c r="H957" s="60" t="s">
        <v>53</v>
      </c>
      <c r="I957" s="60" t="s">
        <v>4825</v>
      </c>
      <c r="J957" s="60" t="s">
        <v>4826</v>
      </c>
      <c r="K957" s="60" t="s">
        <v>4827</v>
      </c>
      <c r="L957" s="60" t="s">
        <v>4828</v>
      </c>
      <c r="M957" s="60" t="s">
        <v>4829</v>
      </c>
      <c r="N957" s="60" t="s">
        <v>4797</v>
      </c>
      <c r="O957" s="60" t="s">
        <v>4830</v>
      </c>
      <c r="P957" s="60">
        <v>148</v>
      </c>
      <c r="Q957" s="63">
        <v>403</v>
      </c>
      <c r="R957" s="60" t="s">
        <v>7098</v>
      </c>
      <c r="S957" s="60" t="s">
        <v>4832</v>
      </c>
      <c r="T957" t="s">
        <v>2080</v>
      </c>
      <c r="U957">
        <v>45</v>
      </c>
      <c r="V957" s="49">
        <v>545.99</v>
      </c>
      <c r="W957" t="s">
        <v>2200</v>
      </c>
      <c r="X957">
        <v>4</v>
      </c>
      <c r="Y957">
        <v>64</v>
      </c>
      <c r="Z957">
        <v>10.3</v>
      </c>
      <c r="AA957" t="s">
        <v>3431</v>
      </c>
      <c r="AB957" s="30" t="s">
        <v>7099</v>
      </c>
      <c r="AC957" s="30" t="s">
        <v>7100</v>
      </c>
      <c r="AD957" s="30" t="s">
        <v>4252</v>
      </c>
      <c r="AE957" s="30" t="s">
        <v>2085</v>
      </c>
      <c r="AF957" s="52" t="s">
        <v>2024</v>
      </c>
      <c r="AG957" s="30" t="s">
        <v>2086</v>
      </c>
      <c r="AH957" s="31">
        <v>551.99</v>
      </c>
      <c r="AI957" s="30" t="s">
        <v>2087</v>
      </c>
      <c r="AJ957" s="30" t="s">
        <v>2076</v>
      </c>
      <c r="AK957" s="30" t="s">
        <v>2076</v>
      </c>
      <c r="AL957" s="30" t="s">
        <v>2076</v>
      </c>
      <c r="AM957" s="30" t="s">
        <v>2076</v>
      </c>
      <c r="AN957" s="30" t="s">
        <v>2092</v>
      </c>
      <c r="AO957" s="30" t="s">
        <v>2076</v>
      </c>
      <c r="AP957" s="30" t="s">
        <v>2088</v>
      </c>
      <c r="AQ957" s="30" t="s">
        <v>4835</v>
      </c>
      <c r="AR957" s="30" t="s">
        <v>4805</v>
      </c>
      <c r="AS957" s="30" t="s">
        <v>2076</v>
      </c>
      <c r="AT957" s="30" t="s">
        <v>2076</v>
      </c>
      <c r="AU957" s="30">
        <f>COUNTIF(Offers!$B$14:$B$2024,A957)</f>
        <v>1</v>
      </c>
      <c r="AV957" s="31">
        <f>_xlfn.MINIFS(Offers!$Q$14:$Q$2024,Offers!$B$14:$B$2024,A957)</f>
        <v>481.99</v>
      </c>
      <c r="AW957" s="30">
        <f>COUNTIFS(Offers!$B$14:$B$2024,A957,Offers!$L$14:$L$2024,"&lt;&gt;New")</f>
        <v>0</v>
      </c>
    </row>
    <row r="958" spans="1:49" ht="15.75" customHeight="1" x14ac:dyDescent="0.35">
      <c r="A958" s="60" t="s">
        <v>7101</v>
      </c>
      <c r="B958" s="60" t="s">
        <v>1268</v>
      </c>
      <c r="C958" s="60" t="s">
        <v>8</v>
      </c>
      <c r="D958" s="60" t="s">
        <v>4807</v>
      </c>
      <c r="E958" s="61" t="s">
        <v>1276</v>
      </c>
      <c r="F958" s="62">
        <v>1036.99</v>
      </c>
      <c r="G958" s="60" t="s">
        <v>7102</v>
      </c>
      <c r="H958" s="60" t="s">
        <v>53</v>
      </c>
      <c r="I958" s="60" t="s">
        <v>4889</v>
      </c>
      <c r="J958" s="60" t="s">
        <v>4890</v>
      </c>
      <c r="K958" s="60" t="s">
        <v>4891</v>
      </c>
      <c r="L958" s="60" t="s">
        <v>4892</v>
      </c>
      <c r="M958" s="60" t="s">
        <v>4893</v>
      </c>
      <c r="N958" s="60" t="s">
        <v>4880</v>
      </c>
      <c r="O958" s="60" t="s">
        <v>4798</v>
      </c>
      <c r="P958" s="60">
        <v>17</v>
      </c>
      <c r="Q958" s="63">
        <v>188</v>
      </c>
      <c r="R958" s="60" t="s">
        <v>7103</v>
      </c>
      <c r="S958" s="60" t="s">
        <v>4895</v>
      </c>
      <c r="T958" t="s">
        <v>2080</v>
      </c>
      <c r="U958">
        <v>45</v>
      </c>
      <c r="V958" s="49">
        <v>1076.99</v>
      </c>
      <c r="W958" t="s">
        <v>2168</v>
      </c>
      <c r="X958">
        <v>12</v>
      </c>
      <c r="Y958">
        <v>256</v>
      </c>
      <c r="Z958">
        <v>6.7</v>
      </c>
      <c r="AA958" t="s">
        <v>3431</v>
      </c>
      <c r="AB958" s="30" t="s">
        <v>7104</v>
      </c>
      <c r="AC958" s="30" t="s">
        <v>7105</v>
      </c>
      <c r="AD958" s="30" t="s">
        <v>5405</v>
      </c>
      <c r="AE958" s="30" t="s">
        <v>2085</v>
      </c>
      <c r="AF958" s="53" t="s">
        <v>2026</v>
      </c>
      <c r="AG958" s="30" t="s">
        <v>3435</v>
      </c>
      <c r="AH958" s="31">
        <v>1076.99</v>
      </c>
      <c r="AI958" s="30" t="s">
        <v>2087</v>
      </c>
      <c r="AJ958" s="30" t="s">
        <v>2076</v>
      </c>
      <c r="AK958" s="30" t="s">
        <v>2076</v>
      </c>
      <c r="AL958" s="30" t="s">
        <v>2076</v>
      </c>
      <c r="AM958" s="30" t="s">
        <v>2076</v>
      </c>
      <c r="AN958" s="30" t="s">
        <v>4898</v>
      </c>
      <c r="AO958" s="30">
        <v>60</v>
      </c>
      <c r="AP958" s="30" t="s">
        <v>4885</v>
      </c>
      <c r="AQ958" s="30" t="s">
        <v>4899</v>
      </c>
      <c r="AR958" s="30" t="s">
        <v>4822</v>
      </c>
      <c r="AS958" s="30" t="s">
        <v>2076</v>
      </c>
      <c r="AT958" s="30" t="s">
        <v>2076</v>
      </c>
      <c r="AU958" s="30">
        <f>COUNTIF(Offers!$B$14:$B$2024,A958)</f>
        <v>1</v>
      </c>
      <c r="AV958" s="31">
        <f>_xlfn.MINIFS(Offers!$Q$14:$Q$2024,Offers!$B$14:$B$2024,A958)</f>
        <v>1036.99</v>
      </c>
      <c r="AW958" s="30">
        <f>COUNTIFS(Offers!$B$14:$B$2024,A958,Offers!$L$14:$L$2024,"&lt;&gt;New")</f>
        <v>0</v>
      </c>
    </row>
    <row r="959" spans="1:49" ht="15.75" customHeight="1" x14ac:dyDescent="0.35">
      <c r="A959" s="60" t="s">
        <v>7106</v>
      </c>
      <c r="B959" s="60" t="s">
        <v>1268</v>
      </c>
      <c r="C959" s="60" t="s">
        <v>8</v>
      </c>
      <c r="D959" s="60" t="s">
        <v>4807</v>
      </c>
      <c r="E959" s="61" t="s">
        <v>1277</v>
      </c>
      <c r="F959" s="62">
        <v>1100.99</v>
      </c>
      <c r="G959" s="60" t="s">
        <v>7107</v>
      </c>
      <c r="H959" s="60" t="s">
        <v>53</v>
      </c>
      <c r="I959" s="60" t="s">
        <v>4877</v>
      </c>
      <c r="J959" s="60" t="s">
        <v>4890</v>
      </c>
      <c r="K959" s="60" t="s">
        <v>4891</v>
      </c>
      <c r="L959" s="60" t="s">
        <v>4904</v>
      </c>
      <c r="M959" s="60" t="s">
        <v>4905</v>
      </c>
      <c r="N959" s="60" t="s">
        <v>4880</v>
      </c>
      <c r="O959" s="60" t="s">
        <v>4798</v>
      </c>
      <c r="P959" s="60">
        <v>30</v>
      </c>
      <c r="Q959" s="63">
        <v>184</v>
      </c>
      <c r="R959" s="60" t="s">
        <v>7108</v>
      </c>
      <c r="S959" s="60" t="s">
        <v>4882</v>
      </c>
      <c r="T959" t="s">
        <v>2080</v>
      </c>
      <c r="U959">
        <v>45</v>
      </c>
      <c r="V959" s="49">
        <v>1253.99</v>
      </c>
      <c r="W959" t="s">
        <v>2450</v>
      </c>
      <c r="X959">
        <v>16</v>
      </c>
      <c r="Y959">
        <v>512</v>
      </c>
      <c r="Z959">
        <v>6.2</v>
      </c>
      <c r="AA959" t="s">
        <v>3431</v>
      </c>
      <c r="AB959" s="30" t="s">
        <v>7109</v>
      </c>
      <c r="AC959" s="30" t="s">
        <v>5361</v>
      </c>
      <c r="AD959" s="30" t="s">
        <v>3854</v>
      </c>
      <c r="AE959" s="30" t="s">
        <v>2085</v>
      </c>
      <c r="AF959" s="54" t="s">
        <v>2027</v>
      </c>
      <c r="AG959" s="30" t="s">
        <v>3435</v>
      </c>
      <c r="AH959" s="31">
        <v>1263.99</v>
      </c>
      <c r="AI959" s="30" t="s">
        <v>2087</v>
      </c>
      <c r="AJ959" s="30" t="s">
        <v>2076</v>
      </c>
      <c r="AK959" s="30" t="s">
        <v>2076</v>
      </c>
      <c r="AL959" s="30" t="s">
        <v>2076</v>
      </c>
      <c r="AM959" s="30" t="s">
        <v>2076</v>
      </c>
      <c r="AN959" s="30" t="s">
        <v>4860</v>
      </c>
      <c r="AO959" s="30">
        <v>120</v>
      </c>
      <c r="AP959" s="30" t="s">
        <v>4911</v>
      </c>
      <c r="AQ959" s="30" t="s">
        <v>4912</v>
      </c>
      <c r="AR959" s="30" t="s">
        <v>4913</v>
      </c>
      <c r="AS959" s="30" t="s">
        <v>2076</v>
      </c>
      <c r="AT959" s="30" t="s">
        <v>2076</v>
      </c>
      <c r="AU959" s="30">
        <f>COUNTIF(Offers!$B$14:$B$2024,A959)</f>
        <v>1</v>
      </c>
      <c r="AV959" s="31">
        <f>_xlfn.MINIFS(Offers!$Q$14:$Q$2024,Offers!$B$14:$B$2024,A959)</f>
        <v>1100.99</v>
      </c>
      <c r="AW959" s="30">
        <f>COUNTIFS(Offers!$B$14:$B$2024,A959,Offers!$L$14:$L$2024,"&lt;&gt;New")</f>
        <v>0</v>
      </c>
    </row>
    <row r="960" spans="1:49" ht="15.75" customHeight="1" x14ac:dyDescent="0.35">
      <c r="A960" s="60" t="s">
        <v>7110</v>
      </c>
      <c r="B960" s="60" t="s">
        <v>1268</v>
      </c>
      <c r="C960" s="60" t="s">
        <v>8</v>
      </c>
      <c r="D960" s="60" t="s">
        <v>4790</v>
      </c>
      <c r="E960" s="61" t="s">
        <v>1278</v>
      </c>
      <c r="F960" s="62">
        <v>1246.99</v>
      </c>
      <c r="G960" s="60" t="s">
        <v>7111</v>
      </c>
      <c r="H960" s="60" t="s">
        <v>53</v>
      </c>
      <c r="I960" s="60" t="s">
        <v>5017</v>
      </c>
      <c r="J960" s="60" t="s">
        <v>4890</v>
      </c>
      <c r="K960" s="60" t="s">
        <v>4891</v>
      </c>
      <c r="L960" s="60" t="s">
        <v>3490</v>
      </c>
      <c r="M960" s="60" t="s">
        <v>5153</v>
      </c>
      <c r="N960" s="60" t="s">
        <v>4918</v>
      </c>
      <c r="O960" s="60" t="s">
        <v>4798</v>
      </c>
      <c r="P960" s="60">
        <v>9</v>
      </c>
      <c r="Q960" s="63">
        <v>655</v>
      </c>
      <c r="R960" s="60" t="s">
        <v>7112</v>
      </c>
      <c r="S960" s="60" t="s">
        <v>4920</v>
      </c>
      <c r="T960" t="s">
        <v>2080</v>
      </c>
      <c r="U960">
        <v>45</v>
      </c>
      <c r="V960" s="49">
        <v>1353.99</v>
      </c>
      <c r="W960" t="s">
        <v>2404</v>
      </c>
      <c r="X960">
        <v>12</v>
      </c>
      <c r="Y960">
        <v>512</v>
      </c>
      <c r="Z960">
        <v>13</v>
      </c>
      <c r="AA960" t="s">
        <v>3431</v>
      </c>
      <c r="AB960" s="30" t="s">
        <v>7113</v>
      </c>
      <c r="AC960" s="30" t="s">
        <v>7114</v>
      </c>
      <c r="AD960" s="30" t="s">
        <v>5107</v>
      </c>
      <c r="AE960" s="30" t="s">
        <v>2105</v>
      </c>
      <c r="AF960" s="53" t="s">
        <v>2026</v>
      </c>
      <c r="AG960" s="30" t="s">
        <v>3435</v>
      </c>
      <c r="AH960" s="31">
        <v>1761.99</v>
      </c>
      <c r="AI960" s="30" t="s">
        <v>2106</v>
      </c>
      <c r="AJ960" s="30" t="s">
        <v>2076</v>
      </c>
      <c r="AK960" s="30" t="s">
        <v>2076</v>
      </c>
      <c r="AL960" s="30" t="s">
        <v>2076</v>
      </c>
      <c r="AM960" s="30" t="s">
        <v>2076</v>
      </c>
      <c r="AN960" s="30" t="s">
        <v>2092</v>
      </c>
      <c r="AO960" s="30">
        <v>120</v>
      </c>
      <c r="AP960" s="30" t="s">
        <v>4979</v>
      </c>
      <c r="AQ960" s="30" t="s">
        <v>4862</v>
      </c>
      <c r="AR960" s="30" t="s">
        <v>4805</v>
      </c>
      <c r="AS960" s="30" t="s">
        <v>2076</v>
      </c>
      <c r="AT960" s="30" t="s">
        <v>2076</v>
      </c>
      <c r="AU960" s="30">
        <f>COUNTIF(Offers!$B$14:$B$2024,A960)</f>
        <v>1</v>
      </c>
      <c r="AV960" s="31">
        <f>_xlfn.MINIFS(Offers!$Q$14:$Q$2024,Offers!$B$14:$B$2024,A960)</f>
        <v>1246.99</v>
      </c>
      <c r="AW960" s="30">
        <f>COUNTIFS(Offers!$B$14:$B$2024,A960,Offers!$L$14:$L$2024,"&lt;&gt;New")</f>
        <v>0</v>
      </c>
    </row>
    <row r="961" spans="1:49" ht="15.75" customHeight="1" x14ac:dyDescent="0.35">
      <c r="A961" s="60" t="s">
        <v>7115</v>
      </c>
      <c r="B961" s="60" t="s">
        <v>1268</v>
      </c>
      <c r="C961" s="60" t="s">
        <v>8</v>
      </c>
      <c r="D961" s="60" t="s">
        <v>4807</v>
      </c>
      <c r="E961" s="61" t="s">
        <v>1279</v>
      </c>
      <c r="F961" s="62">
        <v>1265.99</v>
      </c>
      <c r="G961" s="60" t="s">
        <v>7116</v>
      </c>
      <c r="H961" s="60" t="s">
        <v>53</v>
      </c>
      <c r="I961" s="60" t="s">
        <v>4877</v>
      </c>
      <c r="J961" s="60" t="s">
        <v>4890</v>
      </c>
      <c r="K961" s="60" t="s">
        <v>4891</v>
      </c>
      <c r="L961" s="60" t="s">
        <v>4904</v>
      </c>
      <c r="M961" s="60" t="s">
        <v>4905</v>
      </c>
      <c r="N961" s="60" t="s">
        <v>4880</v>
      </c>
      <c r="O961" s="60" t="s">
        <v>4798</v>
      </c>
      <c r="P961" s="60">
        <v>28</v>
      </c>
      <c r="Q961" s="63">
        <v>220</v>
      </c>
      <c r="R961" s="60" t="s">
        <v>7117</v>
      </c>
      <c r="S961" s="60" t="s">
        <v>4907</v>
      </c>
      <c r="T961" t="s">
        <v>2080</v>
      </c>
      <c r="U961">
        <v>45</v>
      </c>
      <c r="V961" s="49">
        <v>1445.99</v>
      </c>
      <c r="W961" t="s">
        <v>2700</v>
      </c>
      <c r="X961">
        <v>16</v>
      </c>
      <c r="Y961">
        <v>1024</v>
      </c>
      <c r="Z961">
        <v>6.9</v>
      </c>
      <c r="AA961" t="s">
        <v>3431</v>
      </c>
      <c r="AB961" s="30" t="s">
        <v>7118</v>
      </c>
      <c r="AC961" s="30" t="s">
        <v>6739</v>
      </c>
      <c r="AD961" s="30" t="s">
        <v>3809</v>
      </c>
      <c r="AE961" s="30" t="s">
        <v>2180</v>
      </c>
      <c r="AF961" s="54" t="s">
        <v>2027</v>
      </c>
      <c r="AG961" s="30" t="s">
        <v>3435</v>
      </c>
      <c r="AH961" s="31">
        <v>1635.99</v>
      </c>
      <c r="AI961" s="30" t="s">
        <v>2106</v>
      </c>
      <c r="AJ961" s="30" t="s">
        <v>2076</v>
      </c>
      <c r="AK961" s="30" t="s">
        <v>2076</v>
      </c>
      <c r="AL961" s="30" t="s">
        <v>2076</v>
      </c>
      <c r="AM961" s="30" t="s">
        <v>2076</v>
      </c>
      <c r="AN961" s="30" t="s">
        <v>4860</v>
      </c>
      <c r="AO961" s="30">
        <v>120</v>
      </c>
      <c r="AP961" s="30" t="s">
        <v>4911</v>
      </c>
      <c r="AQ961" s="30" t="s">
        <v>4912</v>
      </c>
      <c r="AR961" s="30" t="s">
        <v>4913</v>
      </c>
      <c r="AS961" s="30" t="s">
        <v>2076</v>
      </c>
      <c r="AT961" s="30" t="s">
        <v>2076</v>
      </c>
      <c r="AU961" s="30">
        <f>COUNTIF(Offers!$B$14:$B$2024,A961)</f>
        <v>1</v>
      </c>
      <c r="AV961" s="31">
        <f>_xlfn.MINIFS(Offers!$Q$14:$Q$2024,Offers!$B$14:$B$2024,A961)</f>
        <v>1265.99</v>
      </c>
      <c r="AW961" s="30">
        <f>COUNTIFS(Offers!$B$14:$B$2024,A961,Offers!$L$14:$L$2024,"&lt;&gt;New")</f>
        <v>0</v>
      </c>
    </row>
    <row r="962" spans="1:49" ht="15.75" customHeight="1" x14ac:dyDescent="0.35">
      <c r="A962" s="60" t="s">
        <v>7119</v>
      </c>
      <c r="B962" s="60" t="s">
        <v>1268</v>
      </c>
      <c r="C962" s="60" t="s">
        <v>8</v>
      </c>
      <c r="D962" s="60" t="s">
        <v>4807</v>
      </c>
      <c r="E962" s="61" t="s">
        <v>1280</v>
      </c>
      <c r="F962" s="62">
        <v>2090.9899999999998</v>
      </c>
      <c r="G962" s="60" t="s">
        <v>7120</v>
      </c>
      <c r="H962" s="60" t="s">
        <v>1345</v>
      </c>
      <c r="I962" s="60" t="s">
        <v>4889</v>
      </c>
      <c r="J962" s="60" t="s">
        <v>4902</v>
      </c>
      <c r="K962" s="60" t="s">
        <v>4903</v>
      </c>
      <c r="L962" s="60" t="s">
        <v>4987</v>
      </c>
      <c r="M962" s="60" t="s">
        <v>4988</v>
      </c>
      <c r="N962" s="60" t="s">
        <v>4880</v>
      </c>
      <c r="O962" s="60" t="s">
        <v>4798</v>
      </c>
      <c r="P962" s="60">
        <v>22</v>
      </c>
      <c r="Q962" s="63">
        <v>232</v>
      </c>
      <c r="R962" s="60" t="s">
        <v>7121</v>
      </c>
      <c r="S962" s="60" t="s">
        <v>4990</v>
      </c>
      <c r="T962" t="s">
        <v>2116</v>
      </c>
      <c r="U962">
        <v>45</v>
      </c>
      <c r="V962" s="49">
        <v>2312.9899999999998</v>
      </c>
      <c r="W962" t="s">
        <v>2208</v>
      </c>
      <c r="X962">
        <v>16</v>
      </c>
      <c r="Y962">
        <v>1024</v>
      </c>
      <c r="Z962">
        <v>7.6</v>
      </c>
      <c r="AA962" t="s">
        <v>3431</v>
      </c>
      <c r="AB962" s="30" t="s">
        <v>7104</v>
      </c>
      <c r="AC962" s="30" t="s">
        <v>7122</v>
      </c>
      <c r="AD962" s="30" t="s">
        <v>3578</v>
      </c>
      <c r="AE962" s="30" t="s">
        <v>2105</v>
      </c>
      <c r="AF962" s="54" t="s">
        <v>2027</v>
      </c>
      <c r="AG962" s="30" t="s">
        <v>3435</v>
      </c>
      <c r="AH962" s="31">
        <v>2312.9899999999998</v>
      </c>
      <c r="AI962" s="30" t="s">
        <v>2087</v>
      </c>
      <c r="AJ962" s="30" t="s">
        <v>2076</v>
      </c>
      <c r="AK962" s="30" t="s">
        <v>2076</v>
      </c>
      <c r="AL962" s="30" t="s">
        <v>2076</v>
      </c>
      <c r="AM962" s="30" t="s">
        <v>2076</v>
      </c>
      <c r="AN962" s="30" t="s">
        <v>4898</v>
      </c>
      <c r="AO962" s="30">
        <v>120</v>
      </c>
      <c r="AP962" s="30" t="s">
        <v>4911</v>
      </c>
      <c r="AQ962" s="30" t="s">
        <v>4992</v>
      </c>
      <c r="AR962" s="30" t="s">
        <v>4913</v>
      </c>
      <c r="AS962" s="30" t="s">
        <v>2076</v>
      </c>
      <c r="AT962" s="30" t="s">
        <v>2076</v>
      </c>
      <c r="AU962" s="30">
        <f>COUNTIF(Offers!$B$14:$B$2024,A962)</f>
        <v>1</v>
      </c>
      <c r="AV962" s="31">
        <f>_xlfn.MINIFS(Offers!$Q$14:$Q$2024,Offers!$B$14:$B$2024,A962)</f>
        <v>2090.9899999999998</v>
      </c>
      <c r="AW962" s="30">
        <f>COUNTIFS(Offers!$B$14:$B$2024,A962,Offers!$L$14:$L$2024,"&lt;&gt;New")</f>
        <v>0</v>
      </c>
    </row>
    <row r="963" spans="1:49" ht="15.75" customHeight="1" x14ac:dyDescent="0.35">
      <c r="A963" s="60" t="s">
        <v>7123</v>
      </c>
      <c r="B963" s="60" t="s">
        <v>1281</v>
      </c>
      <c r="C963" s="60" t="s">
        <v>8</v>
      </c>
      <c r="D963" s="60" t="s">
        <v>4790</v>
      </c>
      <c r="E963" s="61" t="s">
        <v>1283</v>
      </c>
      <c r="F963" s="62">
        <v>136.99</v>
      </c>
      <c r="G963" s="60" t="s">
        <v>7124</v>
      </c>
      <c r="H963" s="60" t="s">
        <v>53</v>
      </c>
      <c r="I963" s="60" t="s">
        <v>4925</v>
      </c>
      <c r="J963" s="60" t="s">
        <v>4926</v>
      </c>
      <c r="K963" s="60" t="s">
        <v>3424</v>
      </c>
      <c r="L963" s="60" t="s">
        <v>4795</v>
      </c>
      <c r="M963" s="60" t="s">
        <v>4927</v>
      </c>
      <c r="N963" s="60" t="s">
        <v>4797</v>
      </c>
      <c r="O963" s="60" t="s">
        <v>4928</v>
      </c>
      <c r="P963" s="60">
        <v>8</v>
      </c>
      <c r="Q963" s="63">
        <v>435</v>
      </c>
      <c r="R963" s="60" t="s">
        <v>7125</v>
      </c>
      <c r="S963" s="60" t="s">
        <v>4930</v>
      </c>
      <c r="T963" t="s">
        <v>2080</v>
      </c>
      <c r="U963">
        <v>14</v>
      </c>
      <c r="V963" s="49">
        <v>153.99</v>
      </c>
      <c r="W963" t="s">
        <v>2539</v>
      </c>
      <c r="X963">
        <v>4</v>
      </c>
      <c r="Y963">
        <v>64</v>
      </c>
      <c r="Z963">
        <v>10.1</v>
      </c>
      <c r="AA963" t="s">
        <v>3431</v>
      </c>
      <c r="AB963" s="30" t="s">
        <v>7126</v>
      </c>
      <c r="AC963" s="30" t="s">
        <v>7127</v>
      </c>
      <c r="AD963" s="30" t="s">
        <v>4398</v>
      </c>
      <c r="AE963" s="30" t="s">
        <v>2085</v>
      </c>
      <c r="AF963" s="55" t="s">
        <v>2023</v>
      </c>
      <c r="AG963" s="30" t="s">
        <v>2086</v>
      </c>
      <c r="AH963" s="31">
        <v>162.99</v>
      </c>
      <c r="AI963" s="30" t="s">
        <v>2087</v>
      </c>
      <c r="AJ963" s="30" t="s">
        <v>2076</v>
      </c>
      <c r="AK963" s="30" t="s">
        <v>2076</v>
      </c>
      <c r="AL963" s="30" t="s">
        <v>2076</v>
      </c>
      <c r="AM963" s="30" t="s">
        <v>2076</v>
      </c>
      <c r="AN963" s="30" t="s">
        <v>2092</v>
      </c>
      <c r="AO963" s="30">
        <v>60</v>
      </c>
      <c r="AP963" s="30" t="s">
        <v>4934</v>
      </c>
      <c r="AQ963" s="30" t="s">
        <v>4935</v>
      </c>
      <c r="AR963" s="30" t="s">
        <v>4805</v>
      </c>
      <c r="AS963" s="30" t="s">
        <v>2076</v>
      </c>
      <c r="AT963" s="30" t="s">
        <v>2076</v>
      </c>
      <c r="AU963" s="30">
        <f>COUNTIF(Offers!$B$14:$B$2024,A963)</f>
        <v>2</v>
      </c>
      <c r="AV963" s="31">
        <f>_xlfn.MINIFS(Offers!$Q$14:$Q$2024,Offers!$B$14:$B$2024,A963)</f>
        <v>110.99</v>
      </c>
      <c r="AW963" s="30">
        <f>COUNTIFS(Offers!$B$14:$B$2024,A963,Offers!$L$14:$L$2024,"&lt;&gt;New")</f>
        <v>1</v>
      </c>
    </row>
    <row r="964" spans="1:49" ht="15.75" customHeight="1" x14ac:dyDescent="0.35">
      <c r="A964" s="60" t="s">
        <v>7128</v>
      </c>
      <c r="B964" s="60" t="s">
        <v>1281</v>
      </c>
      <c r="C964" s="60" t="s">
        <v>8</v>
      </c>
      <c r="D964" s="60" t="s">
        <v>4790</v>
      </c>
      <c r="E964" s="61" t="s">
        <v>1284</v>
      </c>
      <c r="F964" s="62">
        <v>220.99</v>
      </c>
      <c r="G964" s="60" t="s">
        <v>7129</v>
      </c>
      <c r="H964" s="60" t="s">
        <v>53</v>
      </c>
      <c r="I964" s="60" t="s">
        <v>4792</v>
      </c>
      <c r="J964" s="60" t="s">
        <v>4938</v>
      </c>
      <c r="K964" s="60" t="s">
        <v>4939</v>
      </c>
      <c r="L964" s="60" t="s">
        <v>4795</v>
      </c>
      <c r="M964" s="60" t="s">
        <v>4796</v>
      </c>
      <c r="N964" s="60" t="s">
        <v>4797</v>
      </c>
      <c r="O964" s="60" t="s">
        <v>4798</v>
      </c>
      <c r="P964" s="60">
        <v>10</v>
      </c>
      <c r="Q964" s="63">
        <v>306</v>
      </c>
      <c r="R964" s="60" t="s">
        <v>7130</v>
      </c>
      <c r="S964" s="60" t="s">
        <v>4800</v>
      </c>
      <c r="T964" t="s">
        <v>2080</v>
      </c>
      <c r="U964">
        <v>14</v>
      </c>
      <c r="V964" s="49">
        <v>243.99</v>
      </c>
      <c r="W964" t="s">
        <v>2292</v>
      </c>
      <c r="X964">
        <v>4</v>
      </c>
      <c r="Y964">
        <v>128</v>
      </c>
      <c r="Z964">
        <v>8.3000000000000007</v>
      </c>
      <c r="AA964" t="s">
        <v>3431</v>
      </c>
      <c r="AB964" s="30" t="s">
        <v>7131</v>
      </c>
      <c r="AC964" s="30" t="s">
        <v>5545</v>
      </c>
      <c r="AD964" s="30" t="s">
        <v>6118</v>
      </c>
      <c r="AE964" s="30" t="s">
        <v>2085</v>
      </c>
      <c r="AF964" s="55" t="s">
        <v>2023</v>
      </c>
      <c r="AG964" s="30" t="s">
        <v>3435</v>
      </c>
      <c r="AH964" s="31">
        <v>243.99</v>
      </c>
      <c r="AI964" s="30" t="s">
        <v>2087</v>
      </c>
      <c r="AJ964" s="30" t="s">
        <v>2076</v>
      </c>
      <c r="AK964" s="30" t="s">
        <v>2076</v>
      </c>
      <c r="AL964" s="30" t="s">
        <v>2076</v>
      </c>
      <c r="AM964" s="30" t="s">
        <v>2076</v>
      </c>
      <c r="AN964" s="30" t="s">
        <v>2092</v>
      </c>
      <c r="AO964" s="30">
        <v>60</v>
      </c>
      <c r="AP964" s="30" t="s">
        <v>4803</v>
      </c>
      <c r="AQ964" s="30" t="s">
        <v>4804</v>
      </c>
      <c r="AR964" s="30" t="s">
        <v>4805</v>
      </c>
      <c r="AS964" s="30" t="s">
        <v>2076</v>
      </c>
      <c r="AT964" s="30" t="s">
        <v>2076</v>
      </c>
      <c r="AU964" s="30">
        <f>COUNTIF(Offers!$B$14:$B$2024,A964)</f>
        <v>3</v>
      </c>
      <c r="AV964" s="31">
        <f>_xlfn.MINIFS(Offers!$Q$14:$Q$2024,Offers!$B$14:$B$2024,A964)</f>
        <v>181.99</v>
      </c>
      <c r="AW964" s="30">
        <f>COUNTIFS(Offers!$B$14:$B$2024,A964,Offers!$L$14:$L$2024,"&lt;&gt;New")</f>
        <v>2</v>
      </c>
    </row>
    <row r="965" spans="1:49" ht="15.75" customHeight="1" x14ac:dyDescent="0.35">
      <c r="A965" s="60" t="s">
        <v>7132</v>
      </c>
      <c r="B965" s="60" t="s">
        <v>1281</v>
      </c>
      <c r="C965" s="60" t="s">
        <v>8</v>
      </c>
      <c r="D965" s="60" t="s">
        <v>4807</v>
      </c>
      <c r="E965" s="61" t="s">
        <v>1285</v>
      </c>
      <c r="F965" s="62">
        <v>285.99</v>
      </c>
      <c r="G965" s="60" t="s">
        <v>7133</v>
      </c>
      <c r="H965" s="60" t="s">
        <v>53</v>
      </c>
      <c r="I965" s="60" t="s">
        <v>4809</v>
      </c>
      <c r="J965" s="60" t="s">
        <v>4793</v>
      </c>
      <c r="K965" s="60" t="s">
        <v>4794</v>
      </c>
      <c r="L965" s="60" t="s">
        <v>4810</v>
      </c>
      <c r="M965" s="60" t="s">
        <v>4811</v>
      </c>
      <c r="N965" s="60" t="s">
        <v>4812</v>
      </c>
      <c r="O965" s="60" t="s">
        <v>4813</v>
      </c>
      <c r="P965" s="60">
        <v>24</v>
      </c>
      <c r="Q965" s="63">
        <v>201</v>
      </c>
      <c r="R965" s="60" t="s">
        <v>7134</v>
      </c>
      <c r="S965" s="60" t="s">
        <v>4815</v>
      </c>
      <c r="T965" t="s">
        <v>2080</v>
      </c>
      <c r="U965">
        <v>14</v>
      </c>
      <c r="V965" s="49">
        <v>310.99</v>
      </c>
      <c r="W965" t="s">
        <v>2292</v>
      </c>
      <c r="X965">
        <v>4</v>
      </c>
      <c r="Y965">
        <v>128</v>
      </c>
      <c r="Z965">
        <v>6.7</v>
      </c>
      <c r="AA965" t="s">
        <v>3431</v>
      </c>
      <c r="AB965" s="30" t="s">
        <v>7135</v>
      </c>
      <c r="AC965" s="30" t="s">
        <v>7136</v>
      </c>
      <c r="AD965" s="30" t="s">
        <v>6118</v>
      </c>
      <c r="AE965" s="30" t="s">
        <v>2085</v>
      </c>
      <c r="AF965" s="55" t="s">
        <v>2023</v>
      </c>
      <c r="AG965" s="30" t="s">
        <v>3435</v>
      </c>
      <c r="AH965" s="31">
        <v>311.99</v>
      </c>
      <c r="AI965" s="30" t="s">
        <v>2087</v>
      </c>
      <c r="AJ965" s="30" t="s">
        <v>2076</v>
      </c>
      <c r="AK965" s="30" t="s">
        <v>2076</v>
      </c>
      <c r="AL965" s="30" t="s">
        <v>2076</v>
      </c>
      <c r="AM965" s="30" t="s">
        <v>2076</v>
      </c>
      <c r="AN965" s="30" t="s">
        <v>4819</v>
      </c>
      <c r="AO965" s="30">
        <v>90</v>
      </c>
      <c r="AP965" s="30" t="s">
        <v>4820</v>
      </c>
      <c r="AQ965" s="30" t="s">
        <v>4821</v>
      </c>
      <c r="AR965" s="30" t="s">
        <v>4822</v>
      </c>
      <c r="AS965" s="30" t="s">
        <v>2076</v>
      </c>
      <c r="AT965" s="30" t="s">
        <v>2076</v>
      </c>
      <c r="AU965" s="30">
        <f>COUNTIF(Offers!$B$14:$B$2024,A965)</f>
        <v>1</v>
      </c>
      <c r="AV965" s="31">
        <f>_xlfn.MINIFS(Offers!$Q$14:$Q$2024,Offers!$B$14:$B$2024,A965)</f>
        <v>285.99</v>
      </c>
      <c r="AW965" s="30">
        <f>COUNTIFS(Offers!$B$14:$B$2024,A965,Offers!$L$14:$L$2024,"&lt;&gt;New")</f>
        <v>0</v>
      </c>
    </row>
    <row r="966" spans="1:49" ht="15.75" customHeight="1" x14ac:dyDescent="0.35">
      <c r="A966" s="60" t="s">
        <v>7137</v>
      </c>
      <c r="B966" s="60" t="s">
        <v>1281</v>
      </c>
      <c r="C966" s="60" t="s">
        <v>8</v>
      </c>
      <c r="D966" s="60" t="s">
        <v>4807</v>
      </c>
      <c r="E966" s="61" t="s">
        <v>1286</v>
      </c>
      <c r="F966" s="62">
        <v>662.99</v>
      </c>
      <c r="G966" s="60" t="s">
        <v>7138</v>
      </c>
      <c r="H966" s="60" t="s">
        <v>1345</v>
      </c>
      <c r="I966" s="60" t="s">
        <v>4960</v>
      </c>
      <c r="J966" s="60" t="s">
        <v>4851</v>
      </c>
      <c r="K966" s="60" t="s">
        <v>4852</v>
      </c>
      <c r="L966" s="60" t="s">
        <v>4961</v>
      </c>
      <c r="M966" s="60" t="s">
        <v>4811</v>
      </c>
      <c r="N966" s="60" t="s">
        <v>4812</v>
      </c>
      <c r="O966" s="60" t="s">
        <v>4798</v>
      </c>
      <c r="P966" s="60">
        <v>35</v>
      </c>
      <c r="Q966" s="63">
        <v>324</v>
      </c>
      <c r="R966" s="60" t="s">
        <v>7139</v>
      </c>
      <c r="S966" s="60" t="s">
        <v>4963</v>
      </c>
      <c r="T966" t="s">
        <v>2116</v>
      </c>
      <c r="U966">
        <v>14</v>
      </c>
      <c r="V966" s="49">
        <v>752.99</v>
      </c>
      <c r="W966" t="s">
        <v>2327</v>
      </c>
      <c r="X966">
        <v>8</v>
      </c>
      <c r="Y966">
        <v>256</v>
      </c>
      <c r="Z966">
        <v>6.5</v>
      </c>
      <c r="AA966" t="s">
        <v>3431</v>
      </c>
      <c r="AB966" s="30" t="s">
        <v>7140</v>
      </c>
      <c r="AC966" s="30" t="s">
        <v>7141</v>
      </c>
      <c r="AD966" s="30" t="s">
        <v>3898</v>
      </c>
      <c r="AE966" s="30" t="s">
        <v>2085</v>
      </c>
      <c r="AF966" s="51" t="s">
        <v>2025</v>
      </c>
      <c r="AG966" s="30" t="s">
        <v>3435</v>
      </c>
      <c r="AH966" s="31">
        <v>752.99</v>
      </c>
      <c r="AI966" s="30" t="s">
        <v>2087</v>
      </c>
      <c r="AJ966" s="30" t="s">
        <v>2076</v>
      </c>
      <c r="AK966" s="30" t="s">
        <v>2076</v>
      </c>
      <c r="AL966" s="30" t="s">
        <v>2076</v>
      </c>
      <c r="AM966" s="30" t="s">
        <v>2076</v>
      </c>
      <c r="AN966" s="30" t="s">
        <v>4966</v>
      </c>
      <c r="AO966" s="30">
        <v>120</v>
      </c>
      <c r="AP966" s="30" t="s">
        <v>4861</v>
      </c>
      <c r="AQ966" s="30" t="s">
        <v>4862</v>
      </c>
      <c r="AR966" s="30" t="s">
        <v>4822</v>
      </c>
      <c r="AS966" s="30" t="s">
        <v>2076</v>
      </c>
      <c r="AT966" s="30" t="s">
        <v>2076</v>
      </c>
      <c r="AU966" s="30">
        <f>COUNTIF(Offers!$B$14:$B$2024,A966)</f>
        <v>1</v>
      </c>
      <c r="AV966" s="31">
        <f>_xlfn.MINIFS(Offers!$Q$14:$Q$2024,Offers!$B$14:$B$2024,A966)</f>
        <v>662.99</v>
      </c>
      <c r="AW966" s="30">
        <f>COUNTIFS(Offers!$B$14:$B$2024,A966,Offers!$L$14:$L$2024,"&lt;&gt;New")</f>
        <v>0</v>
      </c>
    </row>
    <row r="967" spans="1:49" ht="15.75" customHeight="1" x14ac:dyDescent="0.35">
      <c r="A967" s="60" t="s">
        <v>7142</v>
      </c>
      <c r="B967" s="60" t="s">
        <v>1281</v>
      </c>
      <c r="C967" s="60" t="s">
        <v>8</v>
      </c>
      <c r="D967" s="60" t="s">
        <v>4807</v>
      </c>
      <c r="E967" s="61" t="s">
        <v>1287</v>
      </c>
      <c r="F967" s="62">
        <v>769.99</v>
      </c>
      <c r="G967" s="60" t="s">
        <v>7143</v>
      </c>
      <c r="H967" s="60" t="s">
        <v>53</v>
      </c>
      <c r="I967" s="60" t="s">
        <v>4850</v>
      </c>
      <c r="J967" s="60" t="s">
        <v>4851</v>
      </c>
      <c r="K967" s="60" t="s">
        <v>4852</v>
      </c>
      <c r="L967" s="60" t="s">
        <v>4853</v>
      </c>
      <c r="M967" s="60" t="s">
        <v>4854</v>
      </c>
      <c r="N967" s="60" t="s">
        <v>4880</v>
      </c>
      <c r="O967" s="60" t="s">
        <v>4798</v>
      </c>
      <c r="P967" s="60">
        <v>18</v>
      </c>
      <c r="Q967" s="63">
        <v>165</v>
      </c>
      <c r="R967" s="60" t="s">
        <v>7144</v>
      </c>
      <c r="S967" s="60" t="s">
        <v>4857</v>
      </c>
      <c r="T967" t="s">
        <v>2080</v>
      </c>
      <c r="U967">
        <v>14</v>
      </c>
      <c r="V967" s="49">
        <v>871.99</v>
      </c>
      <c r="W967" t="s">
        <v>2117</v>
      </c>
      <c r="X967">
        <v>8</v>
      </c>
      <c r="Y967">
        <v>256</v>
      </c>
      <c r="Z967">
        <v>6</v>
      </c>
      <c r="AA967" t="s">
        <v>3431</v>
      </c>
      <c r="AB967" s="30" t="s">
        <v>7145</v>
      </c>
      <c r="AC967" s="30" t="s">
        <v>7146</v>
      </c>
      <c r="AD967" s="30" t="s">
        <v>4695</v>
      </c>
      <c r="AE967" s="30" t="s">
        <v>2105</v>
      </c>
      <c r="AF967" s="51" t="s">
        <v>2025</v>
      </c>
      <c r="AG967" s="30" t="s">
        <v>3435</v>
      </c>
      <c r="AH967" s="31">
        <v>922.99</v>
      </c>
      <c r="AI967" s="30" t="s">
        <v>2087</v>
      </c>
      <c r="AJ967" s="30" t="s">
        <v>2076</v>
      </c>
      <c r="AK967" s="30" t="s">
        <v>2076</v>
      </c>
      <c r="AL967" s="30" t="s">
        <v>2076</v>
      </c>
      <c r="AM967" s="30" t="s">
        <v>2076</v>
      </c>
      <c r="AN967" s="30" t="s">
        <v>4860</v>
      </c>
      <c r="AO967" s="30">
        <v>120</v>
      </c>
      <c r="AP967" s="30" t="s">
        <v>4861</v>
      </c>
      <c r="AQ967" s="30" t="s">
        <v>4862</v>
      </c>
      <c r="AR967" s="30" t="s">
        <v>4822</v>
      </c>
      <c r="AS967" s="30" t="s">
        <v>2076</v>
      </c>
      <c r="AT967" s="30" t="s">
        <v>2076</v>
      </c>
      <c r="AU967" s="30">
        <f>COUNTIF(Offers!$B$14:$B$2024,A967)</f>
        <v>1</v>
      </c>
      <c r="AV967" s="31">
        <f>_xlfn.MINIFS(Offers!$Q$14:$Q$2024,Offers!$B$14:$B$2024,A967)</f>
        <v>769.99</v>
      </c>
      <c r="AW967" s="30">
        <f>COUNTIFS(Offers!$B$14:$B$2024,A967,Offers!$L$14:$L$2024,"&lt;&gt;New")</f>
        <v>0</v>
      </c>
    </row>
    <row r="968" spans="1:49" ht="15.75" customHeight="1" x14ac:dyDescent="0.35">
      <c r="A968" s="60" t="s">
        <v>7147</v>
      </c>
      <c r="B968" s="60" t="s">
        <v>1281</v>
      </c>
      <c r="C968" s="60" t="s">
        <v>8</v>
      </c>
      <c r="D968" s="60" t="s">
        <v>4790</v>
      </c>
      <c r="E968" s="61" t="s">
        <v>1288</v>
      </c>
      <c r="F968" s="62">
        <v>1049.99</v>
      </c>
      <c r="G968" s="60" t="s">
        <v>7148</v>
      </c>
      <c r="H968" s="60" t="s">
        <v>1345</v>
      </c>
      <c r="I968" s="60" t="s">
        <v>4825</v>
      </c>
      <c r="J968" s="60" t="s">
        <v>4890</v>
      </c>
      <c r="K968" s="60" t="s">
        <v>4891</v>
      </c>
      <c r="L968" s="60" t="s">
        <v>5038</v>
      </c>
      <c r="M968" s="60" t="s">
        <v>3532</v>
      </c>
      <c r="N968" s="60" t="s">
        <v>4918</v>
      </c>
      <c r="O968" s="60" t="s">
        <v>4798</v>
      </c>
      <c r="P968" s="60">
        <v>8</v>
      </c>
      <c r="Q968" s="63">
        <v>605</v>
      </c>
      <c r="R968" s="60" t="s">
        <v>7149</v>
      </c>
      <c r="S968" s="60" t="s">
        <v>4843</v>
      </c>
      <c r="T968" t="s">
        <v>2080</v>
      </c>
      <c r="U968">
        <v>14</v>
      </c>
      <c r="V968" s="49">
        <v>1097.99</v>
      </c>
      <c r="W968" t="s">
        <v>2241</v>
      </c>
      <c r="X968">
        <v>12</v>
      </c>
      <c r="Y968">
        <v>256</v>
      </c>
      <c r="Z968">
        <v>12.4</v>
      </c>
      <c r="AA968" t="s">
        <v>3431</v>
      </c>
      <c r="AB968" s="30" t="s">
        <v>7150</v>
      </c>
      <c r="AC968" s="30" t="s">
        <v>7151</v>
      </c>
      <c r="AD968" s="30" t="s">
        <v>5035</v>
      </c>
      <c r="AE968" s="30" t="s">
        <v>2105</v>
      </c>
      <c r="AF968" s="53" t="s">
        <v>2026</v>
      </c>
      <c r="AG968" s="30" t="s">
        <v>3435</v>
      </c>
      <c r="AH968" s="31">
        <v>1097.99</v>
      </c>
      <c r="AI968" s="30" t="s">
        <v>2087</v>
      </c>
      <c r="AJ968" s="30" t="s">
        <v>2076</v>
      </c>
      <c r="AK968" s="30" t="s">
        <v>2076</v>
      </c>
      <c r="AL968" s="30" t="s">
        <v>2076</v>
      </c>
      <c r="AM968" s="30" t="s">
        <v>2076</v>
      </c>
      <c r="AN968" s="30" t="s">
        <v>2092</v>
      </c>
      <c r="AO968" s="30">
        <v>120</v>
      </c>
      <c r="AP968" s="30" t="s">
        <v>4979</v>
      </c>
      <c r="AQ968" s="30" t="s">
        <v>4862</v>
      </c>
      <c r="AR968" s="30" t="s">
        <v>4805</v>
      </c>
      <c r="AS968" s="30" t="s">
        <v>2076</v>
      </c>
      <c r="AT968" s="30" t="s">
        <v>2076</v>
      </c>
      <c r="AU968" s="30">
        <f>COUNTIF(Offers!$B$14:$B$2024,A968)</f>
        <v>1</v>
      </c>
      <c r="AV968" s="31">
        <f>_xlfn.MINIFS(Offers!$Q$14:$Q$2024,Offers!$B$14:$B$2024,A968)</f>
        <v>1049.99</v>
      </c>
      <c r="AW968" s="30">
        <f>COUNTIFS(Offers!$B$14:$B$2024,A968,Offers!$L$14:$L$2024,"&lt;&gt;New")</f>
        <v>0</v>
      </c>
    </row>
    <row r="969" spans="1:49" ht="15.75" customHeight="1" x14ac:dyDescent="0.35">
      <c r="A969" s="60" t="s">
        <v>7152</v>
      </c>
      <c r="B969" s="60" t="s">
        <v>1281</v>
      </c>
      <c r="C969" s="60" t="s">
        <v>8</v>
      </c>
      <c r="D969" s="60" t="s">
        <v>4807</v>
      </c>
      <c r="E969" s="61" t="s">
        <v>1289</v>
      </c>
      <c r="F969" s="62">
        <v>1290.99</v>
      </c>
      <c r="G969" s="60" t="s">
        <v>7153</v>
      </c>
      <c r="H969" s="60" t="s">
        <v>1345</v>
      </c>
      <c r="I969" s="60" t="s">
        <v>4877</v>
      </c>
      <c r="J969" s="60" t="s">
        <v>4890</v>
      </c>
      <c r="K969" s="60" t="s">
        <v>4891</v>
      </c>
      <c r="L969" s="60" t="s">
        <v>4904</v>
      </c>
      <c r="M969" s="60" t="s">
        <v>4905</v>
      </c>
      <c r="N969" s="60" t="s">
        <v>4880</v>
      </c>
      <c r="O969" s="60" t="s">
        <v>4798</v>
      </c>
      <c r="P969" s="60">
        <v>28</v>
      </c>
      <c r="Q969" s="63">
        <v>176</v>
      </c>
      <c r="R969" s="60" t="s">
        <v>7154</v>
      </c>
      <c r="S969" s="60" t="s">
        <v>4882</v>
      </c>
      <c r="T969" t="s">
        <v>2080</v>
      </c>
      <c r="U969">
        <v>14</v>
      </c>
      <c r="V969" s="49">
        <v>1357.99</v>
      </c>
      <c r="W969" t="s">
        <v>2356</v>
      </c>
      <c r="X969">
        <v>12</v>
      </c>
      <c r="Y969">
        <v>512</v>
      </c>
      <c r="Z969">
        <v>6.4</v>
      </c>
      <c r="AA969" t="s">
        <v>3431</v>
      </c>
      <c r="AB969" s="30" t="s">
        <v>7155</v>
      </c>
      <c r="AC969" s="30" t="s">
        <v>7156</v>
      </c>
      <c r="AD969" s="30" t="s">
        <v>5725</v>
      </c>
      <c r="AE969" s="30" t="s">
        <v>2085</v>
      </c>
      <c r="AF969" s="54" t="s">
        <v>2027</v>
      </c>
      <c r="AG969" s="30" t="s">
        <v>3435</v>
      </c>
      <c r="AH969" s="31">
        <v>1403.99</v>
      </c>
      <c r="AI969" s="30" t="s">
        <v>2087</v>
      </c>
      <c r="AJ969" s="30" t="s">
        <v>2076</v>
      </c>
      <c r="AK969" s="30" t="s">
        <v>2076</v>
      </c>
      <c r="AL969" s="30" t="s">
        <v>2076</v>
      </c>
      <c r="AM969" s="30" t="s">
        <v>2076</v>
      </c>
      <c r="AN969" s="30" t="s">
        <v>4860</v>
      </c>
      <c r="AO969" s="30">
        <v>120</v>
      </c>
      <c r="AP969" s="30" t="s">
        <v>4911</v>
      </c>
      <c r="AQ969" s="30" t="s">
        <v>4912</v>
      </c>
      <c r="AR969" s="30" t="s">
        <v>4913</v>
      </c>
      <c r="AS969" s="30" t="s">
        <v>2076</v>
      </c>
      <c r="AT969" s="30" t="s">
        <v>2076</v>
      </c>
      <c r="AU969" s="30">
        <f>COUNTIF(Offers!$B$14:$B$2024,A969)</f>
        <v>1</v>
      </c>
      <c r="AV969" s="31">
        <f>_xlfn.MINIFS(Offers!$Q$14:$Q$2024,Offers!$B$14:$B$2024,A969)</f>
        <v>1290.99</v>
      </c>
      <c r="AW969" s="30">
        <f>COUNTIFS(Offers!$B$14:$B$2024,A969,Offers!$L$14:$L$2024,"&lt;&gt;New")</f>
        <v>0</v>
      </c>
    </row>
    <row r="970" spans="1:49" ht="15.75" customHeight="1" x14ac:dyDescent="0.35">
      <c r="A970" s="60" t="s">
        <v>7157</v>
      </c>
      <c r="B970" s="60" t="s">
        <v>1281</v>
      </c>
      <c r="C970" s="60" t="s">
        <v>8</v>
      </c>
      <c r="D970" s="60" t="s">
        <v>4790</v>
      </c>
      <c r="E970" s="61" t="s">
        <v>1290</v>
      </c>
      <c r="F970" s="62">
        <v>1341.99</v>
      </c>
      <c r="G970" s="60" t="s">
        <v>7158</v>
      </c>
      <c r="H970" s="60" t="s">
        <v>53</v>
      </c>
      <c r="I970" s="60" t="s">
        <v>5017</v>
      </c>
      <c r="J970" s="60" t="s">
        <v>4902</v>
      </c>
      <c r="K970" s="60" t="s">
        <v>4903</v>
      </c>
      <c r="L970" s="60" t="s">
        <v>3490</v>
      </c>
      <c r="M970" s="60" t="s">
        <v>5153</v>
      </c>
      <c r="N970" s="60" t="s">
        <v>4918</v>
      </c>
      <c r="O970" s="60" t="s">
        <v>4798</v>
      </c>
      <c r="P970" s="60">
        <v>9</v>
      </c>
      <c r="Q970" s="63">
        <v>586</v>
      </c>
      <c r="R970" s="60" t="s">
        <v>7159</v>
      </c>
      <c r="S970" s="60" t="s">
        <v>4920</v>
      </c>
      <c r="T970" t="s">
        <v>2080</v>
      </c>
      <c r="U970">
        <v>14</v>
      </c>
      <c r="V970" s="49">
        <v>1516.99</v>
      </c>
      <c r="W970" t="s">
        <v>2144</v>
      </c>
      <c r="X970">
        <v>16</v>
      </c>
      <c r="Y970">
        <v>1024</v>
      </c>
      <c r="Z970">
        <v>13</v>
      </c>
      <c r="AA970" t="s">
        <v>3431</v>
      </c>
      <c r="AB970" s="30" t="s">
        <v>7160</v>
      </c>
      <c r="AC970" s="30" t="s">
        <v>7161</v>
      </c>
      <c r="AD970" s="30" t="s">
        <v>3626</v>
      </c>
      <c r="AE970" s="30" t="s">
        <v>2085</v>
      </c>
      <c r="AF970" s="54" t="s">
        <v>2027</v>
      </c>
      <c r="AG970" s="30" t="s">
        <v>3435</v>
      </c>
      <c r="AH970" s="31">
        <v>1516.99</v>
      </c>
      <c r="AI970" s="30" t="s">
        <v>2087</v>
      </c>
      <c r="AJ970" s="30" t="s">
        <v>2076</v>
      </c>
      <c r="AK970" s="30" t="s">
        <v>2076</v>
      </c>
      <c r="AL970" s="30" t="s">
        <v>2076</v>
      </c>
      <c r="AM970" s="30" t="s">
        <v>2076</v>
      </c>
      <c r="AN970" s="30" t="s">
        <v>2092</v>
      </c>
      <c r="AO970" s="30">
        <v>120</v>
      </c>
      <c r="AP970" s="30" t="s">
        <v>4922</v>
      </c>
      <c r="AQ970" s="30" t="s">
        <v>4862</v>
      </c>
      <c r="AR970" s="30" t="s">
        <v>4805</v>
      </c>
      <c r="AS970" s="30" t="s">
        <v>2076</v>
      </c>
      <c r="AT970" s="30" t="s">
        <v>2076</v>
      </c>
      <c r="AU970" s="30">
        <f>COUNTIF(Offers!$B$14:$B$2024,A970)</f>
        <v>1</v>
      </c>
      <c r="AV970" s="31">
        <f>_xlfn.MINIFS(Offers!$Q$14:$Q$2024,Offers!$B$14:$B$2024,A970)</f>
        <v>1341.99</v>
      </c>
      <c r="AW970" s="30">
        <f>COUNTIFS(Offers!$B$14:$B$2024,A970,Offers!$L$14:$L$2024,"&lt;&gt;New")</f>
        <v>0</v>
      </c>
    </row>
    <row r="971" spans="1:49" ht="15.75" customHeight="1" x14ac:dyDescent="0.35">
      <c r="A971" s="60" t="s">
        <v>7162</v>
      </c>
      <c r="B971" s="60" t="s">
        <v>1281</v>
      </c>
      <c r="C971" s="60" t="s">
        <v>8</v>
      </c>
      <c r="D971" s="60" t="s">
        <v>4807</v>
      </c>
      <c r="E971" s="61" t="s">
        <v>1291</v>
      </c>
      <c r="F971" s="62">
        <v>1557.99</v>
      </c>
      <c r="G971" s="60" t="s">
        <v>7163</v>
      </c>
      <c r="H971" s="60" t="s">
        <v>1345</v>
      </c>
      <c r="I971" s="60" t="s">
        <v>4877</v>
      </c>
      <c r="J971" s="60" t="s">
        <v>4902</v>
      </c>
      <c r="K971" s="60" t="s">
        <v>4903</v>
      </c>
      <c r="L971" s="60" t="s">
        <v>4904</v>
      </c>
      <c r="M971" s="60" t="s">
        <v>4905</v>
      </c>
      <c r="N971" s="60" t="s">
        <v>4880</v>
      </c>
      <c r="O971" s="60" t="s">
        <v>4798</v>
      </c>
      <c r="P971" s="60">
        <v>31</v>
      </c>
      <c r="Q971" s="63">
        <v>234</v>
      </c>
      <c r="R971" s="60" t="s">
        <v>7164</v>
      </c>
      <c r="S971" s="60" t="s">
        <v>4907</v>
      </c>
      <c r="T971" t="s">
        <v>2100</v>
      </c>
      <c r="U971">
        <v>14</v>
      </c>
      <c r="V971" s="49">
        <v>1766.99</v>
      </c>
      <c r="W971" t="s">
        <v>2304</v>
      </c>
      <c r="X971">
        <v>16</v>
      </c>
      <c r="Y971">
        <v>512</v>
      </c>
      <c r="Z971">
        <v>6.8</v>
      </c>
      <c r="AA971" t="s">
        <v>3431</v>
      </c>
      <c r="AB971" s="30" t="s">
        <v>7165</v>
      </c>
      <c r="AC971" s="30" t="s">
        <v>7166</v>
      </c>
      <c r="AD971" s="30" t="s">
        <v>4069</v>
      </c>
      <c r="AE971" s="30" t="s">
        <v>2085</v>
      </c>
      <c r="AF971" s="54" t="s">
        <v>2027</v>
      </c>
      <c r="AG971" s="30" t="s">
        <v>3435</v>
      </c>
      <c r="AH971" s="31">
        <v>1823.99</v>
      </c>
      <c r="AI971" s="30" t="s">
        <v>2087</v>
      </c>
      <c r="AJ971" s="30" t="s">
        <v>2076</v>
      </c>
      <c r="AK971" s="30" t="s">
        <v>2076</v>
      </c>
      <c r="AL971" s="30" t="s">
        <v>2076</v>
      </c>
      <c r="AM971" s="30" t="s">
        <v>2076</v>
      </c>
      <c r="AN971" s="30" t="s">
        <v>4860</v>
      </c>
      <c r="AO971" s="30">
        <v>120</v>
      </c>
      <c r="AP971" s="30" t="s">
        <v>4911</v>
      </c>
      <c r="AQ971" s="30" t="s">
        <v>4912</v>
      </c>
      <c r="AR971" s="30" t="s">
        <v>4913</v>
      </c>
      <c r="AS971" s="30" t="s">
        <v>2076</v>
      </c>
      <c r="AT971" s="30" t="s">
        <v>2076</v>
      </c>
      <c r="AU971" s="30">
        <f>COUNTIF(Offers!$B$14:$B$2024,A971)</f>
        <v>3</v>
      </c>
      <c r="AV971" s="31">
        <f>_xlfn.MINIFS(Offers!$Q$14:$Q$2024,Offers!$B$14:$B$2024,A971)</f>
        <v>1305.99</v>
      </c>
      <c r="AW971" s="30">
        <f>COUNTIFS(Offers!$B$14:$B$2024,A971,Offers!$L$14:$L$2024,"&lt;&gt;New")</f>
        <v>2</v>
      </c>
    </row>
    <row r="972" spans="1:49" ht="15.75" customHeight="1" x14ac:dyDescent="0.35">
      <c r="A972" s="60" t="s">
        <v>7167</v>
      </c>
      <c r="B972" s="60" t="s">
        <v>1281</v>
      </c>
      <c r="C972" s="60" t="s">
        <v>8</v>
      </c>
      <c r="D972" s="60" t="s">
        <v>4807</v>
      </c>
      <c r="E972" s="61" t="s">
        <v>1292</v>
      </c>
      <c r="F972" s="62">
        <v>1720.99</v>
      </c>
      <c r="G972" s="60" t="s">
        <v>7168</v>
      </c>
      <c r="H972" s="60" t="s">
        <v>53</v>
      </c>
      <c r="I972" s="60" t="s">
        <v>4889</v>
      </c>
      <c r="J972" s="60" t="s">
        <v>4902</v>
      </c>
      <c r="K972" s="60" t="s">
        <v>4903</v>
      </c>
      <c r="L972" s="60" t="s">
        <v>4987</v>
      </c>
      <c r="M972" s="60" t="s">
        <v>4988</v>
      </c>
      <c r="N972" s="60" t="s">
        <v>4880</v>
      </c>
      <c r="O972" s="60" t="s">
        <v>4798</v>
      </c>
      <c r="P972" s="60">
        <v>22</v>
      </c>
      <c r="Q972" s="63">
        <v>260</v>
      </c>
      <c r="R972" s="60" t="s">
        <v>7169</v>
      </c>
      <c r="S972" s="60" t="s">
        <v>4990</v>
      </c>
      <c r="T972" t="s">
        <v>2100</v>
      </c>
      <c r="U972">
        <v>14</v>
      </c>
      <c r="V972" s="49">
        <v>1788.99</v>
      </c>
      <c r="W972" t="s">
        <v>2741</v>
      </c>
      <c r="X972">
        <v>16</v>
      </c>
      <c r="Y972">
        <v>1024</v>
      </c>
      <c r="Z972">
        <v>7.6</v>
      </c>
      <c r="AA972" t="s">
        <v>3431</v>
      </c>
      <c r="AB972" s="30" t="s">
        <v>7170</v>
      </c>
      <c r="AC972" s="30" t="s">
        <v>5112</v>
      </c>
      <c r="AD972" s="30" t="s">
        <v>3476</v>
      </c>
      <c r="AE972" s="30" t="s">
        <v>2085</v>
      </c>
      <c r="AF972" s="54" t="s">
        <v>2027</v>
      </c>
      <c r="AG972" s="30" t="s">
        <v>3435</v>
      </c>
      <c r="AH972" s="31">
        <v>1880.99</v>
      </c>
      <c r="AI972" s="30" t="s">
        <v>2087</v>
      </c>
      <c r="AJ972" s="30" t="s">
        <v>2076</v>
      </c>
      <c r="AK972" s="30" t="s">
        <v>2076</v>
      </c>
      <c r="AL972" s="30" t="s">
        <v>2076</v>
      </c>
      <c r="AM972" s="30" t="s">
        <v>2076</v>
      </c>
      <c r="AN972" s="30" t="s">
        <v>4898</v>
      </c>
      <c r="AO972" s="30">
        <v>120</v>
      </c>
      <c r="AP972" s="30" t="s">
        <v>4911</v>
      </c>
      <c r="AQ972" s="30" t="s">
        <v>4992</v>
      </c>
      <c r="AR972" s="30" t="s">
        <v>4913</v>
      </c>
      <c r="AS972" s="30" t="s">
        <v>2076</v>
      </c>
      <c r="AT972" s="30" t="s">
        <v>2076</v>
      </c>
      <c r="AU972" s="30">
        <f>COUNTIF(Offers!$B$14:$B$2024,A972)</f>
        <v>3</v>
      </c>
      <c r="AV972" s="31">
        <f>_xlfn.MINIFS(Offers!$Q$14:$Q$2024,Offers!$B$14:$B$2024,A972)</f>
        <v>1038.99</v>
      </c>
      <c r="AW972" s="30">
        <f>COUNTIFS(Offers!$B$14:$B$2024,A972,Offers!$L$14:$L$2024,"&lt;&gt;New")</f>
        <v>2</v>
      </c>
    </row>
    <row r="973" spans="1:49" ht="15.75" customHeight="1" x14ac:dyDescent="0.35">
      <c r="A973" s="60" t="s">
        <v>7171</v>
      </c>
      <c r="B973" s="60" t="s">
        <v>1293</v>
      </c>
      <c r="C973" s="60" t="s">
        <v>8</v>
      </c>
      <c r="D973" s="60" t="s">
        <v>4807</v>
      </c>
      <c r="E973" s="61" t="s">
        <v>1296</v>
      </c>
      <c r="F973" s="62">
        <v>212.99</v>
      </c>
      <c r="G973" s="60" t="s">
        <v>7172</v>
      </c>
      <c r="H973" s="60" t="s">
        <v>53</v>
      </c>
      <c r="I973" s="60" t="s">
        <v>4809</v>
      </c>
      <c r="J973" s="60" t="s">
        <v>4938</v>
      </c>
      <c r="K973" s="60" t="s">
        <v>4939</v>
      </c>
      <c r="L973" s="60" t="s">
        <v>4810</v>
      </c>
      <c r="M973" s="60" t="s">
        <v>4940</v>
      </c>
      <c r="N973" s="60" t="s">
        <v>4812</v>
      </c>
      <c r="O973" s="60" t="s">
        <v>4813</v>
      </c>
      <c r="P973" s="60">
        <v>20</v>
      </c>
      <c r="Q973" s="63">
        <v>191</v>
      </c>
      <c r="R973" s="60" t="s">
        <v>7173</v>
      </c>
      <c r="S973" s="60" t="s">
        <v>4815</v>
      </c>
      <c r="T973" t="s">
        <v>2080</v>
      </c>
      <c r="U973">
        <v>14</v>
      </c>
      <c r="V973" s="49">
        <v>232.99</v>
      </c>
      <c r="W973" t="s">
        <v>2450</v>
      </c>
      <c r="X973">
        <v>4</v>
      </c>
      <c r="Y973">
        <v>64</v>
      </c>
      <c r="Z973">
        <v>6.7</v>
      </c>
      <c r="AA973" t="s">
        <v>3431</v>
      </c>
      <c r="AB973" s="30" t="s">
        <v>7174</v>
      </c>
      <c r="AC973" s="30" t="s">
        <v>7175</v>
      </c>
      <c r="AD973" s="30" t="s">
        <v>5347</v>
      </c>
      <c r="AE973" s="30" t="s">
        <v>2085</v>
      </c>
      <c r="AF973" s="50" t="s">
        <v>2022</v>
      </c>
      <c r="AG973" s="30" t="s">
        <v>3435</v>
      </c>
      <c r="AH973" s="31">
        <v>241.99</v>
      </c>
      <c r="AI973" s="30" t="s">
        <v>2087</v>
      </c>
      <c r="AJ973" s="30" t="s">
        <v>2076</v>
      </c>
      <c r="AK973" s="30" t="s">
        <v>2076</v>
      </c>
      <c r="AL973" s="30" t="s">
        <v>2076</v>
      </c>
      <c r="AM973" s="30" t="s">
        <v>2076</v>
      </c>
      <c r="AN973" s="30" t="s">
        <v>4819</v>
      </c>
      <c r="AO973" s="30">
        <v>90</v>
      </c>
      <c r="AP973" s="30" t="s">
        <v>4944</v>
      </c>
      <c r="AQ973" s="30" t="s">
        <v>4804</v>
      </c>
      <c r="AR973" s="30" t="s">
        <v>4945</v>
      </c>
      <c r="AS973" s="30" t="s">
        <v>2076</v>
      </c>
      <c r="AT973" s="30" t="s">
        <v>2076</v>
      </c>
      <c r="AU973" s="30">
        <f>COUNTIF(Offers!$B$14:$B$2024,A973)</f>
        <v>1</v>
      </c>
      <c r="AV973" s="31">
        <f>_xlfn.MINIFS(Offers!$Q$14:$Q$2024,Offers!$B$14:$B$2024,A973)</f>
        <v>212.99</v>
      </c>
      <c r="AW973" s="30">
        <f>COUNTIFS(Offers!$B$14:$B$2024,A973,Offers!$L$14:$L$2024,"&lt;&gt;New")</f>
        <v>0</v>
      </c>
    </row>
    <row r="974" spans="1:49" ht="15.75" customHeight="1" x14ac:dyDescent="0.35">
      <c r="A974" s="60" t="s">
        <v>7176</v>
      </c>
      <c r="B974" s="60" t="s">
        <v>1293</v>
      </c>
      <c r="C974" s="60" t="s">
        <v>8</v>
      </c>
      <c r="D974" s="60" t="s">
        <v>4790</v>
      </c>
      <c r="E974" s="61" t="s">
        <v>1297</v>
      </c>
      <c r="F974" s="62">
        <v>317.99</v>
      </c>
      <c r="G974" s="60" t="s">
        <v>7177</v>
      </c>
      <c r="H974" s="60" t="s">
        <v>53</v>
      </c>
      <c r="I974" s="60" t="s">
        <v>4792</v>
      </c>
      <c r="J974" s="60" t="s">
        <v>4826</v>
      </c>
      <c r="K974" s="60" t="s">
        <v>4827</v>
      </c>
      <c r="L974" s="60" t="s">
        <v>4828</v>
      </c>
      <c r="M974" s="60" t="s">
        <v>4829</v>
      </c>
      <c r="N974" s="60" t="s">
        <v>4797</v>
      </c>
      <c r="O974" s="60" t="s">
        <v>4830</v>
      </c>
      <c r="P974" s="60">
        <v>186</v>
      </c>
      <c r="Q974" s="63">
        <v>404</v>
      </c>
      <c r="R974" s="60" t="s">
        <v>7178</v>
      </c>
      <c r="S974" s="60" t="s">
        <v>4832</v>
      </c>
      <c r="T974" t="s">
        <v>2080</v>
      </c>
      <c r="U974">
        <v>14</v>
      </c>
      <c r="V974" s="49">
        <v>340.99</v>
      </c>
      <c r="W974" t="s">
        <v>2361</v>
      </c>
      <c r="X974">
        <v>4</v>
      </c>
      <c r="Y974">
        <v>64</v>
      </c>
      <c r="Z974">
        <v>10.3</v>
      </c>
      <c r="AA974" t="s">
        <v>3431</v>
      </c>
      <c r="AB974" s="30" t="s">
        <v>7179</v>
      </c>
      <c r="AC974" s="30" t="s">
        <v>6123</v>
      </c>
      <c r="AD974" s="30" t="s">
        <v>5383</v>
      </c>
      <c r="AE974" s="30" t="s">
        <v>2105</v>
      </c>
      <c r="AF974" s="55" t="s">
        <v>2023</v>
      </c>
      <c r="AG974" s="30" t="s">
        <v>2086</v>
      </c>
      <c r="AH974" s="31">
        <v>340.99</v>
      </c>
      <c r="AI974" s="30" t="s">
        <v>2087</v>
      </c>
      <c r="AJ974" s="30" t="s">
        <v>2076</v>
      </c>
      <c r="AK974" s="30" t="s">
        <v>2076</v>
      </c>
      <c r="AL974" s="30" t="s">
        <v>2076</v>
      </c>
      <c r="AM974" s="30" t="s">
        <v>2076</v>
      </c>
      <c r="AN974" s="30" t="s">
        <v>2092</v>
      </c>
      <c r="AO974" s="30" t="s">
        <v>2076</v>
      </c>
      <c r="AP974" s="30" t="s">
        <v>2088</v>
      </c>
      <c r="AQ974" s="30" t="s">
        <v>4835</v>
      </c>
      <c r="AR974" s="30" t="s">
        <v>4805</v>
      </c>
      <c r="AS974" s="30" t="s">
        <v>2076</v>
      </c>
      <c r="AT974" s="30" t="s">
        <v>2076</v>
      </c>
      <c r="AU974" s="30">
        <f>COUNTIF(Offers!$B$14:$B$2024,A974)</f>
        <v>1</v>
      </c>
      <c r="AV974" s="31">
        <f>_xlfn.MINIFS(Offers!$Q$14:$Q$2024,Offers!$B$14:$B$2024,A974)</f>
        <v>317.99</v>
      </c>
      <c r="AW974" s="30">
        <f>COUNTIFS(Offers!$B$14:$B$2024,A974,Offers!$L$14:$L$2024,"&lt;&gt;New")</f>
        <v>0</v>
      </c>
    </row>
    <row r="975" spans="1:49" ht="15.75" customHeight="1" x14ac:dyDescent="0.35">
      <c r="A975" s="60" t="s">
        <v>7180</v>
      </c>
      <c r="B975" s="60" t="s">
        <v>1293</v>
      </c>
      <c r="C975" s="60" t="s">
        <v>8</v>
      </c>
      <c r="D975" s="60" t="s">
        <v>4790</v>
      </c>
      <c r="E975" s="61" t="s">
        <v>1298</v>
      </c>
      <c r="F975" s="62">
        <v>319.99</v>
      </c>
      <c r="G975" s="60" t="s">
        <v>7181</v>
      </c>
      <c r="H975" s="60" t="s">
        <v>53</v>
      </c>
      <c r="I975" s="60" t="s">
        <v>4792</v>
      </c>
      <c r="J975" s="60" t="s">
        <v>4793</v>
      </c>
      <c r="K975" s="60" t="s">
        <v>4794</v>
      </c>
      <c r="L975" s="60" t="s">
        <v>4795</v>
      </c>
      <c r="M975" s="60" t="s">
        <v>4796</v>
      </c>
      <c r="N975" s="60" t="s">
        <v>4797</v>
      </c>
      <c r="O975" s="60" t="s">
        <v>4798</v>
      </c>
      <c r="P975" s="60">
        <v>9</v>
      </c>
      <c r="Q975" s="63">
        <v>318</v>
      </c>
      <c r="R975" s="60" t="s">
        <v>7182</v>
      </c>
      <c r="S975" s="60" t="s">
        <v>4800</v>
      </c>
      <c r="T975" t="s">
        <v>2080</v>
      </c>
      <c r="U975">
        <v>14</v>
      </c>
      <c r="V975" s="49">
        <v>347.99</v>
      </c>
      <c r="W975" t="s">
        <v>2514</v>
      </c>
      <c r="X975">
        <v>4</v>
      </c>
      <c r="Y975">
        <v>128</v>
      </c>
      <c r="Z975">
        <v>8.3000000000000007</v>
      </c>
      <c r="AA975" t="s">
        <v>3431</v>
      </c>
      <c r="AB975" s="30" t="s">
        <v>7183</v>
      </c>
      <c r="AC975" s="30" t="s">
        <v>7184</v>
      </c>
      <c r="AD975" s="30" t="s">
        <v>5550</v>
      </c>
      <c r="AE975" s="30" t="s">
        <v>2085</v>
      </c>
      <c r="AF975" s="55" t="s">
        <v>2023</v>
      </c>
      <c r="AG975" s="30" t="s">
        <v>3435</v>
      </c>
      <c r="AH975" s="31">
        <v>357.99</v>
      </c>
      <c r="AI975" s="30" t="s">
        <v>2087</v>
      </c>
      <c r="AJ975" s="30" t="s">
        <v>2076</v>
      </c>
      <c r="AK975" s="30" t="s">
        <v>2076</v>
      </c>
      <c r="AL975" s="30" t="s">
        <v>2076</v>
      </c>
      <c r="AM975" s="30" t="s">
        <v>2076</v>
      </c>
      <c r="AN975" s="30" t="s">
        <v>2092</v>
      </c>
      <c r="AO975" s="30">
        <v>60</v>
      </c>
      <c r="AP975" s="30" t="s">
        <v>4803</v>
      </c>
      <c r="AQ975" s="30" t="s">
        <v>4804</v>
      </c>
      <c r="AR975" s="30" t="s">
        <v>4805</v>
      </c>
      <c r="AS975" s="30" t="s">
        <v>2076</v>
      </c>
      <c r="AT975" s="30" t="s">
        <v>2076</v>
      </c>
      <c r="AU975" s="30">
        <f>COUNTIF(Offers!$B$14:$B$2024,A975)</f>
        <v>1</v>
      </c>
      <c r="AV975" s="31">
        <f>_xlfn.MINIFS(Offers!$Q$14:$Q$2024,Offers!$B$14:$B$2024,A975)</f>
        <v>319.99</v>
      </c>
      <c r="AW975" s="30">
        <f>COUNTIFS(Offers!$B$14:$B$2024,A975,Offers!$L$14:$L$2024,"&lt;&gt;New")</f>
        <v>0</v>
      </c>
    </row>
    <row r="976" spans="1:49" ht="15.75" customHeight="1" x14ac:dyDescent="0.35">
      <c r="A976" s="60" t="s">
        <v>7185</v>
      </c>
      <c r="B976" s="60" t="s">
        <v>1293</v>
      </c>
      <c r="C976" s="60" t="s">
        <v>8</v>
      </c>
      <c r="D976" s="60" t="s">
        <v>4807</v>
      </c>
      <c r="E976" s="61" t="s">
        <v>1299</v>
      </c>
      <c r="F976" s="62">
        <v>417.99</v>
      </c>
      <c r="G976" s="60" t="s">
        <v>7186</v>
      </c>
      <c r="H976" s="60" t="s">
        <v>1345</v>
      </c>
      <c r="I976" s="60" t="s">
        <v>4960</v>
      </c>
      <c r="J976" s="60" t="s">
        <v>5072</v>
      </c>
      <c r="K976" s="60" t="s">
        <v>5073</v>
      </c>
      <c r="L976" s="60" t="s">
        <v>4961</v>
      </c>
      <c r="M976" s="60" t="s">
        <v>4811</v>
      </c>
      <c r="N976" s="60" t="s">
        <v>4812</v>
      </c>
      <c r="O976" s="60" t="s">
        <v>4798</v>
      </c>
      <c r="P976" s="60">
        <v>30</v>
      </c>
      <c r="Q976" s="63">
        <v>285</v>
      </c>
      <c r="R976" s="60" t="s">
        <v>7187</v>
      </c>
      <c r="S976" s="60" t="s">
        <v>4963</v>
      </c>
      <c r="T976" t="s">
        <v>2080</v>
      </c>
      <c r="U976">
        <v>14</v>
      </c>
      <c r="V976" s="49">
        <v>459.99</v>
      </c>
      <c r="W976" t="s">
        <v>2350</v>
      </c>
      <c r="X976">
        <v>6</v>
      </c>
      <c r="Y976">
        <v>128</v>
      </c>
      <c r="Z976">
        <v>6.6</v>
      </c>
      <c r="AA976" t="s">
        <v>3431</v>
      </c>
      <c r="AB976" s="30" t="s">
        <v>7188</v>
      </c>
      <c r="AC976" s="30" t="s">
        <v>7189</v>
      </c>
      <c r="AD976" s="30" t="s">
        <v>6222</v>
      </c>
      <c r="AE976" s="30" t="s">
        <v>2085</v>
      </c>
      <c r="AF976" s="55" t="s">
        <v>2023</v>
      </c>
      <c r="AG976" s="30" t="s">
        <v>3435</v>
      </c>
      <c r="AH976" s="31">
        <v>476.99</v>
      </c>
      <c r="AI976" s="30" t="s">
        <v>2087</v>
      </c>
      <c r="AJ976" s="30" t="s">
        <v>2076</v>
      </c>
      <c r="AK976" s="30" t="s">
        <v>2076</v>
      </c>
      <c r="AL976" s="30" t="s">
        <v>2076</v>
      </c>
      <c r="AM976" s="30" t="s">
        <v>2076</v>
      </c>
      <c r="AN976" s="30" t="s">
        <v>4966</v>
      </c>
      <c r="AO976" s="30">
        <v>120</v>
      </c>
      <c r="AP976" s="30" t="s">
        <v>4820</v>
      </c>
      <c r="AQ976" s="30" t="s">
        <v>4821</v>
      </c>
      <c r="AR976" s="30" t="s">
        <v>4822</v>
      </c>
      <c r="AS976" s="30" t="s">
        <v>2076</v>
      </c>
      <c r="AT976" s="30" t="s">
        <v>2076</v>
      </c>
      <c r="AU976" s="30">
        <f>COUNTIF(Offers!$B$14:$B$2024,A976)</f>
        <v>1</v>
      </c>
      <c r="AV976" s="31">
        <f>_xlfn.MINIFS(Offers!$Q$14:$Q$2024,Offers!$B$14:$B$2024,A976)</f>
        <v>417.99</v>
      </c>
      <c r="AW976" s="30">
        <f>COUNTIFS(Offers!$B$14:$B$2024,A976,Offers!$L$14:$L$2024,"&lt;&gt;New")</f>
        <v>0</v>
      </c>
    </row>
    <row r="977" spans="1:49" ht="15.75" customHeight="1" x14ac:dyDescent="0.35">
      <c r="A977" s="60" t="s">
        <v>7190</v>
      </c>
      <c r="B977" s="60" t="s">
        <v>1293</v>
      </c>
      <c r="C977" s="60" t="s">
        <v>8</v>
      </c>
      <c r="D977" s="60" t="s">
        <v>4807</v>
      </c>
      <c r="E977" s="61" t="s">
        <v>1300</v>
      </c>
      <c r="F977" s="62">
        <v>660.99</v>
      </c>
      <c r="G977" s="60" t="s">
        <v>7191</v>
      </c>
      <c r="H977" s="60" t="s">
        <v>53</v>
      </c>
      <c r="I977" s="60" t="s">
        <v>4850</v>
      </c>
      <c r="J977" s="60" t="s">
        <v>4851</v>
      </c>
      <c r="K977" s="60" t="s">
        <v>4852</v>
      </c>
      <c r="L977" s="60" t="s">
        <v>4853</v>
      </c>
      <c r="M977" s="60" t="s">
        <v>4854</v>
      </c>
      <c r="N977" s="60" t="s">
        <v>4855</v>
      </c>
      <c r="O977" s="60" t="s">
        <v>4798</v>
      </c>
      <c r="P977" s="60">
        <v>22</v>
      </c>
      <c r="Q977" s="63">
        <v>163</v>
      </c>
      <c r="R977" s="60" t="s">
        <v>7192</v>
      </c>
      <c r="S977" s="60" t="s">
        <v>4857</v>
      </c>
      <c r="T977" t="s">
        <v>2080</v>
      </c>
      <c r="U977">
        <v>14</v>
      </c>
      <c r="V977" s="49">
        <v>723.99</v>
      </c>
      <c r="W977" t="s">
        <v>2350</v>
      </c>
      <c r="X977">
        <v>8</v>
      </c>
      <c r="Y977">
        <v>256</v>
      </c>
      <c r="Z977">
        <v>5.9</v>
      </c>
      <c r="AA977" t="s">
        <v>3431</v>
      </c>
      <c r="AB977" s="30" t="s">
        <v>7174</v>
      </c>
      <c r="AC977" s="30" t="s">
        <v>7193</v>
      </c>
      <c r="AD977" s="30" t="s">
        <v>4405</v>
      </c>
      <c r="AE977" s="30" t="s">
        <v>2105</v>
      </c>
      <c r="AF977" s="51" t="s">
        <v>2025</v>
      </c>
      <c r="AG977" s="30" t="s">
        <v>3435</v>
      </c>
      <c r="AH977" s="31">
        <v>1107.99</v>
      </c>
      <c r="AI977" s="30" t="s">
        <v>2106</v>
      </c>
      <c r="AJ977" s="30" t="s">
        <v>2076</v>
      </c>
      <c r="AK977" s="30" t="s">
        <v>2076</v>
      </c>
      <c r="AL977" s="30" t="s">
        <v>2076</v>
      </c>
      <c r="AM977" s="30" t="s">
        <v>2076</v>
      </c>
      <c r="AN977" s="30" t="s">
        <v>4860</v>
      </c>
      <c r="AO977" s="30">
        <v>120</v>
      </c>
      <c r="AP977" s="30" t="s">
        <v>4861</v>
      </c>
      <c r="AQ977" s="30" t="s">
        <v>4862</v>
      </c>
      <c r="AR977" s="30" t="s">
        <v>4822</v>
      </c>
      <c r="AS977" s="30" t="s">
        <v>2076</v>
      </c>
      <c r="AT977" s="30" t="s">
        <v>2076</v>
      </c>
      <c r="AU977" s="30">
        <f>COUNTIF(Offers!$B$14:$B$2024,A977)</f>
        <v>3</v>
      </c>
      <c r="AV977" s="31">
        <f>_xlfn.MINIFS(Offers!$Q$14:$Q$2024,Offers!$B$14:$B$2024,A977)</f>
        <v>279.99</v>
      </c>
      <c r="AW977" s="30">
        <f>COUNTIFS(Offers!$B$14:$B$2024,A977,Offers!$L$14:$L$2024,"&lt;&gt;New")</f>
        <v>2</v>
      </c>
    </row>
    <row r="978" spans="1:49" ht="15.75" customHeight="1" x14ac:dyDescent="0.35">
      <c r="A978" s="60" t="s">
        <v>7194</v>
      </c>
      <c r="B978" s="60" t="s">
        <v>1293</v>
      </c>
      <c r="C978" s="60" t="s">
        <v>8</v>
      </c>
      <c r="D978" s="60" t="s">
        <v>4807</v>
      </c>
      <c r="E978" s="61" t="s">
        <v>1301</v>
      </c>
      <c r="F978" s="62">
        <v>853.99</v>
      </c>
      <c r="G978" s="60" t="s">
        <v>7195</v>
      </c>
      <c r="H978" s="60" t="s">
        <v>53</v>
      </c>
      <c r="I978" s="60" t="s">
        <v>4877</v>
      </c>
      <c r="J978" s="60" t="s">
        <v>4878</v>
      </c>
      <c r="K978" s="60" t="s">
        <v>4879</v>
      </c>
      <c r="L978" s="60" t="s">
        <v>4853</v>
      </c>
      <c r="M978" s="60" t="s">
        <v>4811</v>
      </c>
      <c r="N978" s="60" t="s">
        <v>4880</v>
      </c>
      <c r="O978" s="60" t="s">
        <v>4798</v>
      </c>
      <c r="P978" s="60">
        <v>23</v>
      </c>
      <c r="Q978" s="63">
        <v>191</v>
      </c>
      <c r="R978" s="60" t="s">
        <v>7196</v>
      </c>
      <c r="S978" s="60" t="s">
        <v>4882</v>
      </c>
      <c r="T978" t="s">
        <v>2080</v>
      </c>
      <c r="U978">
        <v>14</v>
      </c>
      <c r="V978" s="49">
        <v>920.99</v>
      </c>
      <c r="W978" t="s">
        <v>2609</v>
      </c>
      <c r="X978">
        <v>12</v>
      </c>
      <c r="Y978">
        <v>256</v>
      </c>
      <c r="Z978">
        <v>6.2</v>
      </c>
      <c r="AA978" t="s">
        <v>3431</v>
      </c>
      <c r="AB978" s="30" t="s">
        <v>7197</v>
      </c>
      <c r="AC978" s="30" t="s">
        <v>7198</v>
      </c>
      <c r="AD978" s="30" t="s">
        <v>5035</v>
      </c>
      <c r="AE978" s="30" t="s">
        <v>2180</v>
      </c>
      <c r="AF978" s="53" t="s">
        <v>2026</v>
      </c>
      <c r="AG978" s="30" t="s">
        <v>3435</v>
      </c>
      <c r="AH978" s="31">
        <v>1363.99</v>
      </c>
      <c r="AI978" s="30" t="s">
        <v>2106</v>
      </c>
      <c r="AJ978" s="30" t="s">
        <v>2076</v>
      </c>
      <c r="AK978" s="30" t="s">
        <v>2076</v>
      </c>
      <c r="AL978" s="30" t="s">
        <v>2076</v>
      </c>
      <c r="AM978" s="30" t="s">
        <v>2076</v>
      </c>
      <c r="AN978" s="30" t="s">
        <v>4860</v>
      </c>
      <c r="AO978" s="30">
        <v>120</v>
      </c>
      <c r="AP978" s="30" t="s">
        <v>4885</v>
      </c>
      <c r="AQ978" s="30" t="s">
        <v>4886</v>
      </c>
      <c r="AR978" s="30" t="s">
        <v>4822</v>
      </c>
      <c r="AS978" s="30" t="s">
        <v>2076</v>
      </c>
      <c r="AT978" s="30" t="s">
        <v>2076</v>
      </c>
      <c r="AU978" s="30">
        <f>COUNTIF(Offers!$B$14:$B$2024,A978)</f>
        <v>4</v>
      </c>
      <c r="AV978" s="31">
        <f>_xlfn.MINIFS(Offers!$Q$14:$Q$2024,Offers!$B$14:$B$2024,A978)</f>
        <v>326.99</v>
      </c>
      <c r="AW978" s="30">
        <f>COUNTIFS(Offers!$B$14:$B$2024,A978,Offers!$L$14:$L$2024,"&lt;&gt;New")</f>
        <v>2</v>
      </c>
    </row>
    <row r="979" spans="1:49" ht="15.75" customHeight="1" x14ac:dyDescent="0.35">
      <c r="A979" s="60" t="s">
        <v>7199</v>
      </c>
      <c r="B979" s="60" t="s">
        <v>1293</v>
      </c>
      <c r="C979" s="60" t="s">
        <v>8</v>
      </c>
      <c r="D979" s="60" t="s">
        <v>4790</v>
      </c>
      <c r="E979" s="61" t="s">
        <v>1302</v>
      </c>
      <c r="F979" s="62">
        <v>946.99</v>
      </c>
      <c r="G979" s="60" t="s">
        <v>7200</v>
      </c>
      <c r="H979" s="60" t="s">
        <v>53</v>
      </c>
      <c r="I979" s="60" t="s">
        <v>4825</v>
      </c>
      <c r="J979" s="60" t="s">
        <v>4878</v>
      </c>
      <c r="K979" s="60" t="s">
        <v>4879</v>
      </c>
      <c r="L979" s="60" t="s">
        <v>5038</v>
      </c>
      <c r="M979" s="60" t="s">
        <v>3532</v>
      </c>
      <c r="N979" s="60" t="s">
        <v>4918</v>
      </c>
      <c r="O979" s="60" t="s">
        <v>4798</v>
      </c>
      <c r="P979" s="60">
        <v>11</v>
      </c>
      <c r="Q979" s="63">
        <v>590</v>
      </c>
      <c r="R979" s="60" t="s">
        <v>7201</v>
      </c>
      <c r="S979" s="60" t="s">
        <v>4843</v>
      </c>
      <c r="T979" t="s">
        <v>2080</v>
      </c>
      <c r="U979">
        <v>14</v>
      </c>
      <c r="V979" s="49">
        <v>1034.99</v>
      </c>
      <c r="W979" t="s">
        <v>2117</v>
      </c>
      <c r="X979">
        <v>12</v>
      </c>
      <c r="Y979">
        <v>512</v>
      </c>
      <c r="Z979">
        <v>12.4</v>
      </c>
      <c r="AA979" t="s">
        <v>3431</v>
      </c>
      <c r="AB979" s="30" t="s">
        <v>7202</v>
      </c>
      <c r="AC979" s="30" t="s">
        <v>7203</v>
      </c>
      <c r="AD979" s="30" t="s">
        <v>5140</v>
      </c>
      <c r="AE979" s="30" t="s">
        <v>2085</v>
      </c>
      <c r="AF979" s="53" t="s">
        <v>2026</v>
      </c>
      <c r="AG979" s="30" t="s">
        <v>3435</v>
      </c>
      <c r="AH979" s="31">
        <v>1039.99</v>
      </c>
      <c r="AI979" s="30" t="s">
        <v>2087</v>
      </c>
      <c r="AJ979" s="30" t="s">
        <v>2076</v>
      </c>
      <c r="AK979" s="30" t="s">
        <v>2076</v>
      </c>
      <c r="AL979" s="30" t="s">
        <v>2076</v>
      </c>
      <c r="AM979" s="30" t="s">
        <v>2076</v>
      </c>
      <c r="AN979" s="30" t="s">
        <v>2092</v>
      </c>
      <c r="AO979" s="30">
        <v>120</v>
      </c>
      <c r="AP979" s="30" t="s">
        <v>4979</v>
      </c>
      <c r="AQ979" s="30" t="s">
        <v>4862</v>
      </c>
      <c r="AR979" s="30" t="s">
        <v>4805</v>
      </c>
      <c r="AS979" s="30" t="s">
        <v>2076</v>
      </c>
      <c r="AT979" s="30" t="s">
        <v>2076</v>
      </c>
      <c r="AU979" s="30">
        <f>COUNTIF(Offers!$B$14:$B$2024,A979)</f>
        <v>1</v>
      </c>
      <c r="AV979" s="31">
        <f>_xlfn.MINIFS(Offers!$Q$14:$Q$2024,Offers!$B$14:$B$2024,A979)</f>
        <v>946.99</v>
      </c>
      <c r="AW979" s="30">
        <f>COUNTIFS(Offers!$B$14:$B$2024,A979,Offers!$L$14:$L$2024,"&lt;&gt;New")</f>
        <v>0</v>
      </c>
    </row>
    <row r="980" spans="1:49" ht="15.75" customHeight="1" x14ac:dyDescent="0.35">
      <c r="A980" s="60" t="s">
        <v>7204</v>
      </c>
      <c r="B980" s="60" t="s">
        <v>1293</v>
      </c>
      <c r="C980" s="60" t="s">
        <v>8</v>
      </c>
      <c r="D980" s="60" t="s">
        <v>4807</v>
      </c>
      <c r="E980" s="61" t="s">
        <v>1303</v>
      </c>
      <c r="F980" s="62">
        <v>958.99</v>
      </c>
      <c r="G980" s="60" t="s">
        <v>7205</v>
      </c>
      <c r="H980" s="60" t="s">
        <v>53</v>
      </c>
      <c r="I980" s="60" t="s">
        <v>4889</v>
      </c>
      <c r="J980" s="60" t="s">
        <v>4878</v>
      </c>
      <c r="K980" s="60" t="s">
        <v>4879</v>
      </c>
      <c r="L980" s="60" t="s">
        <v>4892</v>
      </c>
      <c r="M980" s="60" t="s">
        <v>4893</v>
      </c>
      <c r="N980" s="60" t="s">
        <v>4880</v>
      </c>
      <c r="O980" s="60" t="s">
        <v>4798</v>
      </c>
      <c r="P980" s="60">
        <v>16</v>
      </c>
      <c r="Q980" s="63">
        <v>186</v>
      </c>
      <c r="R980" s="60" t="s">
        <v>7206</v>
      </c>
      <c r="S980" s="60" t="s">
        <v>4895</v>
      </c>
      <c r="T980" t="s">
        <v>2080</v>
      </c>
      <c r="U980">
        <v>14</v>
      </c>
      <c r="V980" s="49">
        <v>1053.99</v>
      </c>
      <c r="W980" t="s">
        <v>2609</v>
      </c>
      <c r="X980">
        <v>8</v>
      </c>
      <c r="Y980">
        <v>256</v>
      </c>
      <c r="Z980">
        <v>6.7</v>
      </c>
      <c r="AA980" t="s">
        <v>3431</v>
      </c>
      <c r="AB980" s="30" t="s">
        <v>7207</v>
      </c>
      <c r="AC980" s="30" t="s">
        <v>7208</v>
      </c>
      <c r="AD980" s="30" t="s">
        <v>3898</v>
      </c>
      <c r="AE980" s="30" t="s">
        <v>2085</v>
      </c>
      <c r="AF980" s="51" t="s">
        <v>2025</v>
      </c>
      <c r="AG980" s="30" t="s">
        <v>3435</v>
      </c>
      <c r="AH980" s="31">
        <v>1053.99</v>
      </c>
      <c r="AI980" s="30" t="s">
        <v>2087</v>
      </c>
      <c r="AJ980" s="30" t="s">
        <v>2076</v>
      </c>
      <c r="AK980" s="30" t="s">
        <v>2076</v>
      </c>
      <c r="AL980" s="30" t="s">
        <v>2076</v>
      </c>
      <c r="AM980" s="30" t="s">
        <v>2076</v>
      </c>
      <c r="AN980" s="30" t="s">
        <v>4898</v>
      </c>
      <c r="AO980" s="30">
        <v>60</v>
      </c>
      <c r="AP980" s="30" t="s">
        <v>4861</v>
      </c>
      <c r="AQ980" s="30" t="s">
        <v>4862</v>
      </c>
      <c r="AR980" s="30" t="s">
        <v>4822</v>
      </c>
      <c r="AS980" s="30" t="s">
        <v>2076</v>
      </c>
      <c r="AT980" s="30" t="s">
        <v>2076</v>
      </c>
      <c r="AU980" s="30">
        <f>COUNTIF(Offers!$B$14:$B$2024,A980)</f>
        <v>1</v>
      </c>
      <c r="AV980" s="31">
        <f>_xlfn.MINIFS(Offers!$Q$14:$Q$2024,Offers!$B$14:$B$2024,A980)</f>
        <v>958.99</v>
      </c>
      <c r="AW980" s="30">
        <f>COUNTIFS(Offers!$B$14:$B$2024,A980,Offers!$L$14:$L$2024,"&lt;&gt;New")</f>
        <v>0</v>
      </c>
    </row>
    <row r="981" spans="1:49" ht="15.75" customHeight="1" x14ac:dyDescent="0.35">
      <c r="A981" s="60" t="s">
        <v>7209</v>
      </c>
      <c r="B981" s="60" t="s">
        <v>1293</v>
      </c>
      <c r="C981" s="60" t="s">
        <v>8</v>
      </c>
      <c r="D981" s="60" t="s">
        <v>4807</v>
      </c>
      <c r="E981" s="61" t="s">
        <v>1304</v>
      </c>
      <c r="F981" s="62">
        <v>1533.99</v>
      </c>
      <c r="G981" s="60" t="s">
        <v>7210</v>
      </c>
      <c r="H981" s="60" t="s">
        <v>1345</v>
      </c>
      <c r="I981" s="60" t="s">
        <v>4877</v>
      </c>
      <c r="J981" s="60" t="s">
        <v>4902</v>
      </c>
      <c r="K981" s="60" t="s">
        <v>4903</v>
      </c>
      <c r="L981" s="60" t="s">
        <v>4904</v>
      </c>
      <c r="M981" s="60" t="s">
        <v>4905</v>
      </c>
      <c r="N981" s="60" t="s">
        <v>4880</v>
      </c>
      <c r="O981" s="60" t="s">
        <v>4798</v>
      </c>
      <c r="P981" s="60">
        <v>33</v>
      </c>
      <c r="Q981" s="63">
        <v>222</v>
      </c>
      <c r="R981" s="60" t="s">
        <v>7211</v>
      </c>
      <c r="S981" s="60" t="s">
        <v>4907</v>
      </c>
      <c r="T981" t="s">
        <v>2080</v>
      </c>
      <c r="U981">
        <v>14</v>
      </c>
      <c r="V981" s="49">
        <v>1587.99</v>
      </c>
      <c r="W981" t="s">
        <v>2471</v>
      </c>
      <c r="X981">
        <v>16</v>
      </c>
      <c r="Y981">
        <v>1024</v>
      </c>
      <c r="Z981">
        <v>6.9</v>
      </c>
      <c r="AA981" t="s">
        <v>3431</v>
      </c>
      <c r="AB981" s="30" t="s">
        <v>7212</v>
      </c>
      <c r="AC981" s="30" t="s">
        <v>7213</v>
      </c>
      <c r="AD981" s="30" t="s">
        <v>3626</v>
      </c>
      <c r="AE981" s="30" t="s">
        <v>2085</v>
      </c>
      <c r="AF981" s="54" t="s">
        <v>2027</v>
      </c>
      <c r="AG981" s="30" t="s">
        <v>3435</v>
      </c>
      <c r="AH981" s="31">
        <v>1628.99</v>
      </c>
      <c r="AI981" s="30" t="s">
        <v>2087</v>
      </c>
      <c r="AJ981" s="30" t="s">
        <v>2076</v>
      </c>
      <c r="AK981" s="30" t="s">
        <v>2076</v>
      </c>
      <c r="AL981" s="30" t="s">
        <v>2076</v>
      </c>
      <c r="AM981" s="30" t="s">
        <v>2076</v>
      </c>
      <c r="AN981" s="30" t="s">
        <v>4860</v>
      </c>
      <c r="AO981" s="30">
        <v>120</v>
      </c>
      <c r="AP981" s="30" t="s">
        <v>4911</v>
      </c>
      <c r="AQ981" s="30" t="s">
        <v>4912</v>
      </c>
      <c r="AR981" s="30" t="s">
        <v>4913</v>
      </c>
      <c r="AS981" s="30" t="s">
        <v>2076</v>
      </c>
      <c r="AT981" s="30" t="s">
        <v>2076</v>
      </c>
      <c r="AU981" s="30">
        <f>COUNTIF(Offers!$B$14:$B$2024,A981)</f>
        <v>1</v>
      </c>
      <c r="AV981" s="31">
        <f>_xlfn.MINIFS(Offers!$Q$14:$Q$2024,Offers!$B$14:$B$2024,A981)</f>
        <v>1533.99</v>
      </c>
      <c r="AW981" s="30">
        <f>COUNTIFS(Offers!$B$14:$B$2024,A981,Offers!$L$14:$L$2024,"&lt;&gt;New")</f>
        <v>0</v>
      </c>
    </row>
    <row r="982" spans="1:49" ht="15.75" customHeight="1" x14ac:dyDescent="0.35">
      <c r="A982" s="60" t="s">
        <v>7214</v>
      </c>
      <c r="B982" s="60" t="s">
        <v>1293</v>
      </c>
      <c r="C982" s="60" t="s">
        <v>8</v>
      </c>
      <c r="D982" s="60" t="s">
        <v>4790</v>
      </c>
      <c r="E982" s="61" t="s">
        <v>1305</v>
      </c>
      <c r="F982" s="62">
        <v>1715.99</v>
      </c>
      <c r="G982" s="60" t="s">
        <v>7215</v>
      </c>
      <c r="H982" s="60" t="s">
        <v>1345</v>
      </c>
      <c r="I982" s="60" t="s">
        <v>4865</v>
      </c>
      <c r="J982" s="60" t="s">
        <v>4902</v>
      </c>
      <c r="K982" s="60" t="s">
        <v>4903</v>
      </c>
      <c r="L982" s="60" t="s">
        <v>4916</v>
      </c>
      <c r="M982" s="60" t="s">
        <v>4917</v>
      </c>
      <c r="N982" s="60" t="s">
        <v>4918</v>
      </c>
      <c r="O982" s="60" t="s">
        <v>4798</v>
      </c>
      <c r="P982" s="60">
        <v>13</v>
      </c>
      <c r="Q982" s="63">
        <v>603</v>
      </c>
      <c r="R982" s="60" t="s">
        <v>7216</v>
      </c>
      <c r="S982" s="60" t="s">
        <v>4920</v>
      </c>
      <c r="T982" t="s">
        <v>2080</v>
      </c>
      <c r="U982">
        <v>14</v>
      </c>
      <c r="V982" s="49">
        <v>1907.99</v>
      </c>
      <c r="W982" t="s">
        <v>2241</v>
      </c>
      <c r="X982">
        <v>16</v>
      </c>
      <c r="Y982">
        <v>512</v>
      </c>
      <c r="Z982">
        <v>13</v>
      </c>
      <c r="AA982" t="s">
        <v>3431</v>
      </c>
      <c r="AB982" s="30" t="s">
        <v>7217</v>
      </c>
      <c r="AC982" s="30" t="s">
        <v>5917</v>
      </c>
      <c r="AD982" s="30" t="s">
        <v>3793</v>
      </c>
      <c r="AE982" s="30" t="s">
        <v>2085</v>
      </c>
      <c r="AF982" s="54" t="s">
        <v>2027</v>
      </c>
      <c r="AG982" s="30" t="s">
        <v>3435</v>
      </c>
      <c r="AH982" s="31">
        <v>1907.99</v>
      </c>
      <c r="AI982" s="30" t="s">
        <v>2087</v>
      </c>
      <c r="AJ982" s="30" t="s">
        <v>2076</v>
      </c>
      <c r="AK982" s="30" t="s">
        <v>2076</v>
      </c>
      <c r="AL982" s="30" t="s">
        <v>2076</v>
      </c>
      <c r="AM982" s="30" t="s">
        <v>2076</v>
      </c>
      <c r="AN982" s="30" t="s">
        <v>2092</v>
      </c>
      <c r="AO982" s="30">
        <v>144</v>
      </c>
      <c r="AP982" s="30" t="s">
        <v>4922</v>
      </c>
      <c r="AQ982" s="30" t="s">
        <v>4862</v>
      </c>
      <c r="AR982" s="30" t="s">
        <v>4805</v>
      </c>
      <c r="AS982" s="30" t="s">
        <v>2076</v>
      </c>
      <c r="AT982" s="30" t="s">
        <v>2076</v>
      </c>
      <c r="AU982" s="30">
        <f>COUNTIF(Offers!$B$14:$B$2024,A982)</f>
        <v>3</v>
      </c>
      <c r="AV982" s="31">
        <f>_xlfn.MINIFS(Offers!$Q$14:$Q$2024,Offers!$B$14:$B$2024,A982)</f>
        <v>955.99</v>
      </c>
      <c r="AW982" s="30">
        <f>COUNTIFS(Offers!$B$14:$B$2024,A982,Offers!$L$14:$L$2024,"&lt;&gt;New")</f>
        <v>2</v>
      </c>
    </row>
    <row r="983" spans="1:49" ht="15.75" customHeight="1" x14ac:dyDescent="0.35">
      <c r="A983" s="60" t="s">
        <v>7218</v>
      </c>
      <c r="B983" s="60" t="s">
        <v>1306</v>
      </c>
      <c r="C983" s="60" t="s">
        <v>8</v>
      </c>
      <c r="D983" s="60" t="s">
        <v>4790</v>
      </c>
      <c r="E983" s="61" t="s">
        <v>1309</v>
      </c>
      <c r="F983" s="62">
        <v>331.99</v>
      </c>
      <c r="G983" s="60" t="s">
        <v>7219</v>
      </c>
      <c r="H983" s="60" t="s">
        <v>53</v>
      </c>
      <c r="I983" s="60" t="s">
        <v>4792</v>
      </c>
      <c r="J983" s="60" t="s">
        <v>4793</v>
      </c>
      <c r="K983" s="60" t="s">
        <v>4794</v>
      </c>
      <c r="L983" s="60" t="s">
        <v>4795</v>
      </c>
      <c r="M983" s="60" t="s">
        <v>4796</v>
      </c>
      <c r="N983" s="60" t="s">
        <v>4797</v>
      </c>
      <c r="O983" s="60" t="s">
        <v>4798</v>
      </c>
      <c r="P983" s="60">
        <v>10</v>
      </c>
      <c r="Q983" s="63">
        <v>304</v>
      </c>
      <c r="R983" s="60" t="s">
        <v>7220</v>
      </c>
      <c r="S983" s="60" t="s">
        <v>4800</v>
      </c>
      <c r="T983" t="s">
        <v>2080</v>
      </c>
      <c r="U983">
        <v>14</v>
      </c>
      <c r="V983" s="49">
        <v>355.99</v>
      </c>
      <c r="W983" t="s">
        <v>2350</v>
      </c>
      <c r="X983">
        <v>4</v>
      </c>
      <c r="Y983">
        <v>128</v>
      </c>
      <c r="Z983">
        <v>8.3000000000000007</v>
      </c>
      <c r="AA983" t="s">
        <v>3431</v>
      </c>
      <c r="AB983" s="30" t="s">
        <v>7221</v>
      </c>
      <c r="AC983" s="30" t="s">
        <v>7222</v>
      </c>
      <c r="AD983" s="30" t="s">
        <v>6517</v>
      </c>
      <c r="AE983" s="30" t="s">
        <v>2085</v>
      </c>
      <c r="AF983" s="55" t="s">
        <v>2023</v>
      </c>
      <c r="AG983" s="30" t="s">
        <v>3435</v>
      </c>
      <c r="AH983" s="31">
        <v>355.99</v>
      </c>
      <c r="AI983" s="30" t="s">
        <v>2087</v>
      </c>
      <c r="AJ983" s="30" t="s">
        <v>2076</v>
      </c>
      <c r="AK983" s="30" t="s">
        <v>2076</v>
      </c>
      <c r="AL983" s="30" t="s">
        <v>2076</v>
      </c>
      <c r="AM983" s="30" t="s">
        <v>2076</v>
      </c>
      <c r="AN983" s="30" t="s">
        <v>2092</v>
      </c>
      <c r="AO983" s="30">
        <v>60</v>
      </c>
      <c r="AP983" s="30" t="s">
        <v>4803</v>
      </c>
      <c r="AQ983" s="30" t="s">
        <v>4804</v>
      </c>
      <c r="AR983" s="30" t="s">
        <v>4805</v>
      </c>
      <c r="AS983" s="30" t="s">
        <v>2076</v>
      </c>
      <c r="AT983" s="30" t="s">
        <v>2076</v>
      </c>
      <c r="AU983" s="30">
        <f>COUNTIF(Offers!$B$14:$B$2024,A983)</f>
        <v>1</v>
      </c>
      <c r="AV983" s="31">
        <f>_xlfn.MINIFS(Offers!$Q$14:$Q$2024,Offers!$B$14:$B$2024,A983)</f>
        <v>331.99</v>
      </c>
      <c r="AW983" s="30">
        <f>COUNTIFS(Offers!$B$14:$B$2024,A983,Offers!$L$14:$L$2024,"&lt;&gt;New")</f>
        <v>0</v>
      </c>
    </row>
    <row r="984" spans="1:49" ht="15.75" customHeight="1" x14ac:dyDescent="0.35">
      <c r="A984" s="60" t="s">
        <v>7223</v>
      </c>
      <c r="B984" s="60" t="s">
        <v>1306</v>
      </c>
      <c r="C984" s="60" t="s">
        <v>8</v>
      </c>
      <c r="D984" s="60" t="s">
        <v>4790</v>
      </c>
      <c r="E984" s="61" t="s">
        <v>1310</v>
      </c>
      <c r="F984" s="62">
        <v>430.99</v>
      </c>
      <c r="G984" s="60" t="s">
        <v>7224</v>
      </c>
      <c r="H984" s="60" t="s">
        <v>53</v>
      </c>
      <c r="I984" s="60" t="s">
        <v>4792</v>
      </c>
      <c r="J984" s="60" t="s">
        <v>4826</v>
      </c>
      <c r="K984" s="60" t="s">
        <v>4827</v>
      </c>
      <c r="L984" s="60" t="s">
        <v>4828</v>
      </c>
      <c r="M984" s="60" t="s">
        <v>4829</v>
      </c>
      <c r="N984" s="60" t="s">
        <v>4797</v>
      </c>
      <c r="O984" s="60" t="s">
        <v>4830</v>
      </c>
      <c r="P984" s="60">
        <v>153</v>
      </c>
      <c r="Q984" s="63">
        <v>415</v>
      </c>
      <c r="R984" s="60" t="s">
        <v>7225</v>
      </c>
      <c r="S984" s="60" t="s">
        <v>4832</v>
      </c>
      <c r="T984" t="s">
        <v>2080</v>
      </c>
      <c r="U984">
        <v>14</v>
      </c>
      <c r="V984" s="49">
        <v>475.99</v>
      </c>
      <c r="W984" t="s">
        <v>2235</v>
      </c>
      <c r="X984">
        <v>4</v>
      </c>
      <c r="Y984">
        <v>64</v>
      </c>
      <c r="Z984">
        <v>10.3</v>
      </c>
      <c r="AA984" t="s">
        <v>3431</v>
      </c>
      <c r="AB984" s="30" t="s">
        <v>7226</v>
      </c>
      <c r="AC984" s="30" t="s">
        <v>5540</v>
      </c>
      <c r="AD984" s="30" t="s">
        <v>4957</v>
      </c>
      <c r="AE984" s="30" t="s">
        <v>2085</v>
      </c>
      <c r="AF984" s="52" t="s">
        <v>2024</v>
      </c>
      <c r="AG984" s="30" t="s">
        <v>2086</v>
      </c>
      <c r="AH984" s="31">
        <v>482.99</v>
      </c>
      <c r="AI984" s="30" t="s">
        <v>2087</v>
      </c>
      <c r="AJ984" s="30" t="s">
        <v>2076</v>
      </c>
      <c r="AK984" s="30" t="s">
        <v>2076</v>
      </c>
      <c r="AL984" s="30" t="s">
        <v>2076</v>
      </c>
      <c r="AM984" s="30" t="s">
        <v>2076</v>
      </c>
      <c r="AN984" s="30" t="s">
        <v>2092</v>
      </c>
      <c r="AO984" s="30" t="s">
        <v>2076</v>
      </c>
      <c r="AP984" s="30" t="s">
        <v>2088</v>
      </c>
      <c r="AQ984" s="30" t="s">
        <v>4835</v>
      </c>
      <c r="AR984" s="30" t="s">
        <v>4805</v>
      </c>
      <c r="AS984" s="30" t="s">
        <v>2076</v>
      </c>
      <c r="AT984" s="30" t="s">
        <v>2076</v>
      </c>
      <c r="AU984" s="30">
        <f>COUNTIF(Offers!$B$14:$B$2024,A984)</f>
        <v>1</v>
      </c>
      <c r="AV984" s="31">
        <f>_xlfn.MINIFS(Offers!$Q$14:$Q$2024,Offers!$B$14:$B$2024,A984)</f>
        <v>430.99</v>
      </c>
      <c r="AW984" s="30">
        <f>COUNTIFS(Offers!$B$14:$B$2024,A984,Offers!$L$14:$L$2024,"&lt;&gt;New")</f>
        <v>0</v>
      </c>
    </row>
    <row r="985" spans="1:49" ht="15.75" customHeight="1" x14ac:dyDescent="0.35">
      <c r="A985" s="60" t="s">
        <v>7227</v>
      </c>
      <c r="B985" s="60" t="s">
        <v>1306</v>
      </c>
      <c r="C985" s="60" t="s">
        <v>8</v>
      </c>
      <c r="D985" s="60" t="s">
        <v>4790</v>
      </c>
      <c r="E985" s="61" t="s">
        <v>1311</v>
      </c>
      <c r="F985" s="62">
        <v>502.99</v>
      </c>
      <c r="G985" s="60" t="s">
        <v>7228</v>
      </c>
      <c r="H985" s="60" t="s">
        <v>53</v>
      </c>
      <c r="I985" s="60" t="s">
        <v>4792</v>
      </c>
      <c r="J985" s="60" t="s">
        <v>4838</v>
      </c>
      <c r="K985" s="60" t="s">
        <v>4839</v>
      </c>
      <c r="L985" s="60" t="s">
        <v>4840</v>
      </c>
      <c r="M985" s="60" t="s">
        <v>4841</v>
      </c>
      <c r="N985" s="60" t="s">
        <v>4797</v>
      </c>
      <c r="O985" s="60" t="s">
        <v>4798</v>
      </c>
      <c r="P985" s="60">
        <v>9</v>
      </c>
      <c r="Q985" s="63">
        <v>613</v>
      </c>
      <c r="R985" s="60" t="s">
        <v>7229</v>
      </c>
      <c r="S985" s="60" t="s">
        <v>4843</v>
      </c>
      <c r="T985" t="s">
        <v>2080</v>
      </c>
      <c r="U985">
        <v>14</v>
      </c>
      <c r="V985" s="49">
        <v>524.99</v>
      </c>
      <c r="W985" t="s">
        <v>2498</v>
      </c>
      <c r="X985">
        <v>8</v>
      </c>
      <c r="Y985">
        <v>256</v>
      </c>
      <c r="Z985">
        <v>12.4</v>
      </c>
      <c r="AA985" t="s">
        <v>3431</v>
      </c>
      <c r="AB985" s="30" t="s">
        <v>7230</v>
      </c>
      <c r="AC985" s="30" t="s">
        <v>7231</v>
      </c>
      <c r="AD985" s="30" t="s">
        <v>4053</v>
      </c>
      <c r="AE985" s="30" t="s">
        <v>2085</v>
      </c>
      <c r="AF985" s="52" t="s">
        <v>2024</v>
      </c>
      <c r="AG985" s="30" t="s">
        <v>3435</v>
      </c>
      <c r="AH985" s="31">
        <v>524.99</v>
      </c>
      <c r="AI985" s="30" t="s">
        <v>2087</v>
      </c>
      <c r="AJ985" s="30" t="s">
        <v>2076</v>
      </c>
      <c r="AK985" s="30" t="s">
        <v>2076</v>
      </c>
      <c r="AL985" s="30" t="s">
        <v>2076</v>
      </c>
      <c r="AM985" s="30" t="s">
        <v>2076</v>
      </c>
      <c r="AN985" s="30" t="s">
        <v>2092</v>
      </c>
      <c r="AO985" s="30">
        <v>60</v>
      </c>
      <c r="AP985" s="30" t="s">
        <v>4846</v>
      </c>
      <c r="AQ985" s="30" t="s">
        <v>4847</v>
      </c>
      <c r="AR985" s="30" t="s">
        <v>4805</v>
      </c>
      <c r="AS985" s="30" t="s">
        <v>2076</v>
      </c>
      <c r="AT985" s="30" t="s">
        <v>2076</v>
      </c>
      <c r="AU985" s="30">
        <f>COUNTIF(Offers!$B$14:$B$2024,A985)</f>
        <v>1</v>
      </c>
      <c r="AV985" s="31">
        <f>_xlfn.MINIFS(Offers!$Q$14:$Q$2024,Offers!$B$14:$B$2024,A985)</f>
        <v>502.99</v>
      </c>
      <c r="AW985" s="30">
        <f>COUNTIFS(Offers!$B$14:$B$2024,A985,Offers!$L$14:$L$2024,"&lt;&gt;New")</f>
        <v>0</v>
      </c>
    </row>
    <row r="986" spans="1:49" ht="15.75" customHeight="1" x14ac:dyDescent="0.35">
      <c r="A986" s="60" t="s">
        <v>7232</v>
      </c>
      <c r="B986" s="60" t="s">
        <v>1306</v>
      </c>
      <c r="C986" s="60" t="s">
        <v>8</v>
      </c>
      <c r="D986" s="60" t="s">
        <v>4807</v>
      </c>
      <c r="E986" s="61" t="s">
        <v>1312</v>
      </c>
      <c r="F986" s="62">
        <v>513.99</v>
      </c>
      <c r="G986" s="60" t="s">
        <v>7233</v>
      </c>
      <c r="H986" s="60" t="s">
        <v>53</v>
      </c>
      <c r="I986" s="60" t="s">
        <v>4850</v>
      </c>
      <c r="J986" s="60" t="s">
        <v>4838</v>
      </c>
      <c r="K986" s="60" t="s">
        <v>4839</v>
      </c>
      <c r="L986" s="60" t="s">
        <v>4853</v>
      </c>
      <c r="M986" s="60" t="s">
        <v>4854</v>
      </c>
      <c r="N986" s="60" t="s">
        <v>4855</v>
      </c>
      <c r="O986" s="60" t="s">
        <v>4798</v>
      </c>
      <c r="P986" s="60">
        <v>22</v>
      </c>
      <c r="Q986" s="63">
        <v>159</v>
      </c>
      <c r="R986" s="60" t="s">
        <v>7234</v>
      </c>
      <c r="S986" s="60" t="s">
        <v>4857</v>
      </c>
      <c r="T986" t="s">
        <v>2100</v>
      </c>
      <c r="U986">
        <v>14</v>
      </c>
      <c r="V986" s="49">
        <v>584.99</v>
      </c>
      <c r="W986" t="s">
        <v>2304</v>
      </c>
      <c r="X986">
        <v>8</v>
      </c>
      <c r="Y986">
        <v>256</v>
      </c>
      <c r="Z986">
        <v>6</v>
      </c>
      <c r="AA986" t="s">
        <v>3431</v>
      </c>
      <c r="AB986" s="30" t="s">
        <v>7226</v>
      </c>
      <c r="AC986" s="30" t="s">
        <v>7235</v>
      </c>
      <c r="AD986" s="30" t="s">
        <v>6187</v>
      </c>
      <c r="AE986" s="30" t="s">
        <v>2085</v>
      </c>
      <c r="AF986" s="52" t="s">
        <v>2024</v>
      </c>
      <c r="AG986" s="30" t="s">
        <v>3435</v>
      </c>
      <c r="AH986" s="31">
        <v>585.99</v>
      </c>
      <c r="AI986" s="30" t="s">
        <v>2087</v>
      </c>
      <c r="AJ986" s="30" t="s">
        <v>2076</v>
      </c>
      <c r="AK986" s="30" t="s">
        <v>2076</v>
      </c>
      <c r="AL986" s="30" t="s">
        <v>2076</v>
      </c>
      <c r="AM986" s="30" t="s">
        <v>2076</v>
      </c>
      <c r="AN986" s="30" t="s">
        <v>4860</v>
      </c>
      <c r="AO986" s="30">
        <v>120</v>
      </c>
      <c r="AP986" s="30" t="s">
        <v>5068</v>
      </c>
      <c r="AQ986" s="30" t="s">
        <v>5069</v>
      </c>
      <c r="AR986" s="30" t="s">
        <v>4822</v>
      </c>
      <c r="AS986" s="30" t="s">
        <v>2076</v>
      </c>
      <c r="AT986" s="30" t="s">
        <v>2076</v>
      </c>
      <c r="AU986" s="30">
        <f>COUNTIF(Offers!$B$14:$B$2024,A986)</f>
        <v>1</v>
      </c>
      <c r="AV986" s="31">
        <f>_xlfn.MINIFS(Offers!$Q$14:$Q$2024,Offers!$B$14:$B$2024,A986)</f>
        <v>513.99</v>
      </c>
      <c r="AW986" s="30">
        <f>COUNTIFS(Offers!$B$14:$B$2024,A986,Offers!$L$14:$L$2024,"&lt;&gt;New")</f>
        <v>0</v>
      </c>
    </row>
    <row r="987" spans="1:49" ht="15.75" customHeight="1" x14ac:dyDescent="0.35">
      <c r="A987" s="60" t="s">
        <v>7236</v>
      </c>
      <c r="B987" s="60" t="s">
        <v>1306</v>
      </c>
      <c r="C987" s="60" t="s">
        <v>8</v>
      </c>
      <c r="D987" s="60" t="s">
        <v>4807</v>
      </c>
      <c r="E987" s="61" t="s">
        <v>1313</v>
      </c>
      <c r="F987" s="62">
        <v>582.99</v>
      </c>
      <c r="G987" s="60" t="s">
        <v>7237</v>
      </c>
      <c r="H987" s="60" t="s">
        <v>1345</v>
      </c>
      <c r="I987" s="60" t="s">
        <v>4960</v>
      </c>
      <c r="J987" s="60" t="s">
        <v>4838</v>
      </c>
      <c r="K987" s="60" t="s">
        <v>4839</v>
      </c>
      <c r="L987" s="60" t="s">
        <v>4961</v>
      </c>
      <c r="M987" s="60" t="s">
        <v>4811</v>
      </c>
      <c r="N987" s="60" t="s">
        <v>4812</v>
      </c>
      <c r="O987" s="60" t="s">
        <v>4798</v>
      </c>
      <c r="P987" s="60">
        <v>30</v>
      </c>
      <c r="Q987" s="63">
        <v>336</v>
      </c>
      <c r="R987" s="60" t="s">
        <v>7238</v>
      </c>
      <c r="S987" s="60" t="s">
        <v>4963</v>
      </c>
      <c r="T987" t="s">
        <v>2100</v>
      </c>
      <c r="U987">
        <v>14</v>
      </c>
      <c r="V987" s="49">
        <v>650.99</v>
      </c>
      <c r="W987" t="s">
        <v>3035</v>
      </c>
      <c r="X987">
        <v>8</v>
      </c>
      <c r="Y987">
        <v>128</v>
      </c>
      <c r="Z987">
        <v>6.6</v>
      </c>
      <c r="AA987" t="s">
        <v>3431</v>
      </c>
      <c r="AB987" s="30" t="s">
        <v>7239</v>
      </c>
      <c r="AC987" s="30" t="s">
        <v>7240</v>
      </c>
      <c r="AD987" s="30" t="s">
        <v>5067</v>
      </c>
      <c r="AE987" s="30" t="s">
        <v>2085</v>
      </c>
      <c r="AF987" s="52" t="s">
        <v>2024</v>
      </c>
      <c r="AG987" s="30" t="s">
        <v>3435</v>
      </c>
      <c r="AH987" s="31">
        <v>650.99</v>
      </c>
      <c r="AI987" s="30" t="s">
        <v>2087</v>
      </c>
      <c r="AJ987" s="30" t="s">
        <v>2076</v>
      </c>
      <c r="AK987" s="30" t="s">
        <v>2076</v>
      </c>
      <c r="AL987" s="30" t="s">
        <v>2076</v>
      </c>
      <c r="AM987" s="30" t="s">
        <v>2076</v>
      </c>
      <c r="AN987" s="30" t="s">
        <v>4966</v>
      </c>
      <c r="AO987" s="30">
        <v>120</v>
      </c>
      <c r="AP987" s="30" t="s">
        <v>5068</v>
      </c>
      <c r="AQ987" s="30" t="s">
        <v>5069</v>
      </c>
      <c r="AR987" s="30" t="s">
        <v>4822</v>
      </c>
      <c r="AS987" s="30" t="s">
        <v>2076</v>
      </c>
      <c r="AT987" s="30" t="s">
        <v>2076</v>
      </c>
      <c r="AU987" s="30">
        <f>COUNTIF(Offers!$B$14:$B$2024,A987)</f>
        <v>1</v>
      </c>
      <c r="AV987" s="31">
        <f>_xlfn.MINIFS(Offers!$Q$14:$Q$2024,Offers!$B$14:$B$2024,A987)</f>
        <v>582.99</v>
      </c>
      <c r="AW987" s="30">
        <f>COUNTIFS(Offers!$B$14:$B$2024,A987,Offers!$L$14:$L$2024,"&lt;&gt;New")</f>
        <v>0</v>
      </c>
    </row>
    <row r="988" spans="1:49" ht="15.75" customHeight="1" x14ac:dyDescent="0.35">
      <c r="A988" s="60" t="s">
        <v>7241</v>
      </c>
      <c r="B988" s="60" t="s">
        <v>1306</v>
      </c>
      <c r="C988" s="60" t="s">
        <v>8</v>
      </c>
      <c r="D988" s="60" t="s">
        <v>4790</v>
      </c>
      <c r="E988" s="61" t="s">
        <v>1314</v>
      </c>
      <c r="F988" s="62">
        <v>649.99</v>
      </c>
      <c r="G988" s="60" t="s">
        <v>7242</v>
      </c>
      <c r="H988" s="60" t="s">
        <v>53</v>
      </c>
      <c r="I988" s="60" t="s">
        <v>5017</v>
      </c>
      <c r="J988" s="60" t="s">
        <v>4838</v>
      </c>
      <c r="K988" s="60" t="s">
        <v>4839</v>
      </c>
      <c r="L988" s="60" t="s">
        <v>4810</v>
      </c>
      <c r="M988" s="60" t="s">
        <v>5018</v>
      </c>
      <c r="N988" s="60" t="s">
        <v>5208</v>
      </c>
      <c r="O988" s="60" t="s">
        <v>4798</v>
      </c>
      <c r="P988" s="60">
        <v>12</v>
      </c>
      <c r="Q988" s="63">
        <v>504</v>
      </c>
      <c r="R988" s="60" t="s">
        <v>7243</v>
      </c>
      <c r="S988" s="60" t="s">
        <v>4975</v>
      </c>
      <c r="T988" t="s">
        <v>2116</v>
      </c>
      <c r="U988">
        <v>14</v>
      </c>
      <c r="V988" s="49">
        <v>732.99</v>
      </c>
      <c r="W988" t="s">
        <v>2117</v>
      </c>
      <c r="X988">
        <v>8</v>
      </c>
      <c r="Y988">
        <v>256</v>
      </c>
      <c r="Z988">
        <v>11</v>
      </c>
      <c r="AA988" t="s">
        <v>3431</v>
      </c>
      <c r="AB988" s="30" t="s">
        <v>7244</v>
      </c>
      <c r="AC988" s="30" t="s">
        <v>7245</v>
      </c>
      <c r="AD988" s="30" t="s">
        <v>3904</v>
      </c>
      <c r="AE988" s="30" t="s">
        <v>2085</v>
      </c>
      <c r="AF988" s="52" t="s">
        <v>2024</v>
      </c>
      <c r="AG988" s="30" t="s">
        <v>3435</v>
      </c>
      <c r="AH988" s="31">
        <v>732.99</v>
      </c>
      <c r="AI988" s="30" t="s">
        <v>2087</v>
      </c>
      <c r="AJ988" s="30" t="s">
        <v>2076</v>
      </c>
      <c r="AK988" s="30" t="s">
        <v>2076</v>
      </c>
      <c r="AL988" s="30" t="s">
        <v>2076</v>
      </c>
      <c r="AM988" s="30" t="s">
        <v>2076</v>
      </c>
      <c r="AN988" s="30" t="s">
        <v>2092</v>
      </c>
      <c r="AO988" s="30">
        <v>90</v>
      </c>
      <c r="AP988" s="30" t="s">
        <v>4846</v>
      </c>
      <c r="AQ988" s="30" t="s">
        <v>4847</v>
      </c>
      <c r="AR988" s="30" t="s">
        <v>4822</v>
      </c>
      <c r="AS988" s="30" t="s">
        <v>2076</v>
      </c>
      <c r="AT988" s="30" t="s">
        <v>2076</v>
      </c>
      <c r="AU988" s="30">
        <f>COUNTIF(Offers!$B$14:$B$2024,A988)</f>
        <v>1</v>
      </c>
      <c r="AV988" s="31">
        <f>_xlfn.MINIFS(Offers!$Q$14:$Q$2024,Offers!$B$14:$B$2024,A988)</f>
        <v>649.99</v>
      </c>
      <c r="AW988" s="30">
        <f>COUNTIFS(Offers!$B$14:$B$2024,A988,Offers!$L$14:$L$2024,"&lt;&gt;New")</f>
        <v>0</v>
      </c>
    </row>
    <row r="989" spans="1:49" ht="15.75" customHeight="1" x14ac:dyDescent="0.35">
      <c r="A989" s="60" t="s">
        <v>7246</v>
      </c>
      <c r="B989" s="60" t="s">
        <v>1306</v>
      </c>
      <c r="C989" s="60" t="s">
        <v>8</v>
      </c>
      <c r="D989" s="60" t="s">
        <v>4790</v>
      </c>
      <c r="E989" s="61" t="s">
        <v>1315</v>
      </c>
      <c r="F989" s="62">
        <v>751.99</v>
      </c>
      <c r="G989" s="60" t="s">
        <v>7247</v>
      </c>
      <c r="H989" s="60" t="s">
        <v>1345</v>
      </c>
      <c r="I989" s="60" t="s">
        <v>4865</v>
      </c>
      <c r="J989" s="60" t="s">
        <v>4851</v>
      </c>
      <c r="K989" s="60" t="s">
        <v>4852</v>
      </c>
      <c r="L989" s="60" t="s">
        <v>3490</v>
      </c>
      <c r="M989" s="60" t="s">
        <v>4866</v>
      </c>
      <c r="N989" s="60" t="s">
        <v>4867</v>
      </c>
      <c r="O989" s="60" t="s">
        <v>4798</v>
      </c>
      <c r="P989" s="60">
        <v>14</v>
      </c>
      <c r="Q989" s="63">
        <v>465</v>
      </c>
      <c r="R989" s="60" t="s">
        <v>7248</v>
      </c>
      <c r="S989" s="60" t="s">
        <v>4869</v>
      </c>
      <c r="T989" t="s">
        <v>2080</v>
      </c>
      <c r="U989">
        <v>14</v>
      </c>
      <c r="V989" s="49">
        <v>806.99</v>
      </c>
      <c r="W989" t="s">
        <v>2265</v>
      </c>
      <c r="X989">
        <v>12</v>
      </c>
      <c r="Y989">
        <v>256</v>
      </c>
      <c r="Z989">
        <v>11</v>
      </c>
      <c r="AA989" t="s">
        <v>3431</v>
      </c>
      <c r="AB989" s="30" t="s">
        <v>7249</v>
      </c>
      <c r="AC989" s="30" t="s">
        <v>7250</v>
      </c>
      <c r="AD989" s="30" t="s">
        <v>5505</v>
      </c>
      <c r="AE989" s="30" t="s">
        <v>2105</v>
      </c>
      <c r="AF989" s="51" t="s">
        <v>2025</v>
      </c>
      <c r="AG989" s="30" t="s">
        <v>3435</v>
      </c>
      <c r="AH989" s="31">
        <v>825.99</v>
      </c>
      <c r="AI989" s="30" t="s">
        <v>2087</v>
      </c>
      <c r="AJ989" s="30" t="s">
        <v>2076</v>
      </c>
      <c r="AK989" s="30" t="s">
        <v>2076</v>
      </c>
      <c r="AL989" s="30" t="s">
        <v>2076</v>
      </c>
      <c r="AM989" s="30" t="s">
        <v>2076</v>
      </c>
      <c r="AN989" s="30" t="s">
        <v>2092</v>
      </c>
      <c r="AO989" s="30">
        <v>120</v>
      </c>
      <c r="AP989" s="30" t="s">
        <v>4873</v>
      </c>
      <c r="AQ989" s="30" t="s">
        <v>4874</v>
      </c>
      <c r="AR989" s="30" t="s">
        <v>4805</v>
      </c>
      <c r="AS989" s="30" t="s">
        <v>2076</v>
      </c>
      <c r="AT989" s="30" t="s">
        <v>2076</v>
      </c>
      <c r="AU989" s="30">
        <f>COUNTIF(Offers!$B$14:$B$2024,A989)</f>
        <v>1</v>
      </c>
      <c r="AV989" s="31">
        <f>_xlfn.MINIFS(Offers!$Q$14:$Q$2024,Offers!$B$14:$B$2024,A989)</f>
        <v>751.99</v>
      </c>
      <c r="AW989" s="30">
        <f>COUNTIFS(Offers!$B$14:$B$2024,A989,Offers!$L$14:$L$2024,"&lt;&gt;New")</f>
        <v>0</v>
      </c>
    </row>
    <row r="990" spans="1:49" ht="15.75" customHeight="1" x14ac:dyDescent="0.35">
      <c r="A990" s="60" t="s">
        <v>7251</v>
      </c>
      <c r="B990" s="60" t="s">
        <v>1306</v>
      </c>
      <c r="C990" s="60" t="s">
        <v>8</v>
      </c>
      <c r="D990" s="60" t="s">
        <v>4807</v>
      </c>
      <c r="E990" s="61" t="s">
        <v>1316</v>
      </c>
      <c r="F990" s="62">
        <v>925.99</v>
      </c>
      <c r="G990" s="60" t="s">
        <v>7252</v>
      </c>
      <c r="H990" s="60" t="s">
        <v>53</v>
      </c>
      <c r="I990" s="60" t="s">
        <v>4889</v>
      </c>
      <c r="J990" s="60" t="s">
        <v>4878</v>
      </c>
      <c r="K990" s="60" t="s">
        <v>4879</v>
      </c>
      <c r="L990" s="60" t="s">
        <v>4892</v>
      </c>
      <c r="M990" s="60" t="s">
        <v>4893</v>
      </c>
      <c r="N990" s="60" t="s">
        <v>4880</v>
      </c>
      <c r="O990" s="60" t="s">
        <v>4798</v>
      </c>
      <c r="P990" s="60">
        <v>21</v>
      </c>
      <c r="Q990" s="63">
        <v>189</v>
      </c>
      <c r="R990" s="60" t="s">
        <v>7253</v>
      </c>
      <c r="S990" s="60" t="s">
        <v>4895</v>
      </c>
      <c r="T990" t="s">
        <v>2080</v>
      </c>
      <c r="U990">
        <v>14</v>
      </c>
      <c r="V990" s="49">
        <v>1028.99</v>
      </c>
      <c r="W990" t="s">
        <v>3055</v>
      </c>
      <c r="X990">
        <v>8</v>
      </c>
      <c r="Y990">
        <v>256</v>
      </c>
      <c r="Z990">
        <v>6.7</v>
      </c>
      <c r="AA990" t="s">
        <v>3431</v>
      </c>
      <c r="AB990" s="30" t="s">
        <v>7254</v>
      </c>
      <c r="AC990" s="30" t="s">
        <v>7255</v>
      </c>
      <c r="AD990" s="30" t="s">
        <v>6187</v>
      </c>
      <c r="AE990" s="30" t="s">
        <v>2085</v>
      </c>
      <c r="AF990" s="51" t="s">
        <v>2025</v>
      </c>
      <c r="AG990" s="30" t="s">
        <v>3435</v>
      </c>
      <c r="AH990" s="31">
        <v>1028.99</v>
      </c>
      <c r="AI990" s="30" t="s">
        <v>2087</v>
      </c>
      <c r="AJ990" s="30" t="s">
        <v>2076</v>
      </c>
      <c r="AK990" s="30" t="s">
        <v>2076</v>
      </c>
      <c r="AL990" s="30" t="s">
        <v>2076</v>
      </c>
      <c r="AM990" s="30" t="s">
        <v>2076</v>
      </c>
      <c r="AN990" s="30" t="s">
        <v>4898</v>
      </c>
      <c r="AO990" s="30">
        <v>60</v>
      </c>
      <c r="AP990" s="30" t="s">
        <v>4861</v>
      </c>
      <c r="AQ990" s="30" t="s">
        <v>4862</v>
      </c>
      <c r="AR990" s="30" t="s">
        <v>4822</v>
      </c>
      <c r="AS990" s="30" t="s">
        <v>2076</v>
      </c>
      <c r="AT990" s="30" t="s">
        <v>2076</v>
      </c>
      <c r="AU990" s="30">
        <f>COUNTIF(Offers!$B$14:$B$2024,A990)</f>
        <v>1</v>
      </c>
      <c r="AV990" s="31">
        <f>_xlfn.MINIFS(Offers!$Q$14:$Q$2024,Offers!$B$14:$B$2024,A990)</f>
        <v>925.99</v>
      </c>
      <c r="AW990" s="30">
        <f>COUNTIFS(Offers!$B$14:$B$2024,A990,Offers!$L$14:$L$2024,"&lt;&gt;New")</f>
        <v>0</v>
      </c>
    </row>
    <row r="991" spans="1:49" ht="15.75" customHeight="1" x14ac:dyDescent="0.35">
      <c r="A991" s="60" t="s">
        <v>7256</v>
      </c>
      <c r="B991" s="60" t="s">
        <v>1306</v>
      </c>
      <c r="C991" s="60" t="s">
        <v>8</v>
      </c>
      <c r="D991" s="60" t="s">
        <v>4807</v>
      </c>
      <c r="E991" s="61" t="s">
        <v>1317</v>
      </c>
      <c r="F991" s="62">
        <v>1123.99</v>
      </c>
      <c r="G991" s="60" t="s">
        <v>7257</v>
      </c>
      <c r="H991" s="60" t="s">
        <v>53</v>
      </c>
      <c r="I991" s="60" t="s">
        <v>4877</v>
      </c>
      <c r="J991" s="60" t="s">
        <v>4890</v>
      </c>
      <c r="K991" s="60" t="s">
        <v>4891</v>
      </c>
      <c r="L991" s="60" t="s">
        <v>4904</v>
      </c>
      <c r="M991" s="60" t="s">
        <v>4905</v>
      </c>
      <c r="N991" s="60" t="s">
        <v>4880</v>
      </c>
      <c r="O991" s="60" t="s">
        <v>4798</v>
      </c>
      <c r="P991" s="60">
        <v>35</v>
      </c>
      <c r="Q991" s="63">
        <v>210</v>
      </c>
      <c r="R991" s="60" t="s">
        <v>7258</v>
      </c>
      <c r="S991" s="60" t="s">
        <v>4907</v>
      </c>
      <c r="T991" t="s">
        <v>2080</v>
      </c>
      <c r="U991">
        <v>14</v>
      </c>
      <c r="V991" s="49">
        <v>1230.99</v>
      </c>
      <c r="W991" t="s">
        <v>2101</v>
      </c>
      <c r="X991">
        <v>16</v>
      </c>
      <c r="Y991">
        <v>512</v>
      </c>
      <c r="Z991">
        <v>6.8</v>
      </c>
      <c r="AA991" t="s">
        <v>3431</v>
      </c>
      <c r="AB991" s="30" t="s">
        <v>7259</v>
      </c>
      <c r="AC991" s="30" t="s">
        <v>7260</v>
      </c>
      <c r="AD991" s="30" t="s">
        <v>3464</v>
      </c>
      <c r="AE991" s="30" t="s">
        <v>2105</v>
      </c>
      <c r="AF991" s="54" t="s">
        <v>2027</v>
      </c>
      <c r="AG991" s="30" t="s">
        <v>3435</v>
      </c>
      <c r="AH991" s="31">
        <v>1230.99</v>
      </c>
      <c r="AI991" s="30" t="s">
        <v>2087</v>
      </c>
      <c r="AJ991" s="30" t="s">
        <v>2076</v>
      </c>
      <c r="AK991" s="30" t="s">
        <v>2076</v>
      </c>
      <c r="AL991" s="30" t="s">
        <v>2076</v>
      </c>
      <c r="AM991" s="30" t="s">
        <v>2076</v>
      </c>
      <c r="AN991" s="30" t="s">
        <v>4860</v>
      </c>
      <c r="AO991" s="30">
        <v>120</v>
      </c>
      <c r="AP991" s="30" t="s">
        <v>4911</v>
      </c>
      <c r="AQ991" s="30" t="s">
        <v>4912</v>
      </c>
      <c r="AR991" s="30" t="s">
        <v>4913</v>
      </c>
      <c r="AS991" s="30" t="s">
        <v>2076</v>
      </c>
      <c r="AT991" s="30" t="s">
        <v>2076</v>
      </c>
      <c r="AU991" s="30">
        <f>COUNTIF(Offers!$B$14:$B$2024,A991)</f>
        <v>1</v>
      </c>
      <c r="AV991" s="31">
        <f>_xlfn.MINIFS(Offers!$Q$14:$Q$2024,Offers!$B$14:$B$2024,A991)</f>
        <v>1123.99</v>
      </c>
      <c r="AW991" s="30">
        <f>COUNTIFS(Offers!$B$14:$B$2024,A991,Offers!$L$14:$L$2024,"&lt;&gt;New")</f>
        <v>0</v>
      </c>
    </row>
    <row r="992" spans="1:49" ht="15.75" customHeight="1" x14ac:dyDescent="0.35">
      <c r="A992" s="60" t="s">
        <v>7261</v>
      </c>
      <c r="B992" s="60" t="s">
        <v>1306</v>
      </c>
      <c r="C992" s="60" t="s">
        <v>8</v>
      </c>
      <c r="D992" s="60" t="s">
        <v>4807</v>
      </c>
      <c r="E992" s="61" t="s">
        <v>1318</v>
      </c>
      <c r="F992" s="62">
        <v>1339.99</v>
      </c>
      <c r="G992" s="60" t="s">
        <v>7262</v>
      </c>
      <c r="H992" s="60" t="s">
        <v>53</v>
      </c>
      <c r="I992" s="60" t="s">
        <v>4889</v>
      </c>
      <c r="J992" s="60" t="s">
        <v>4902</v>
      </c>
      <c r="K992" s="60" t="s">
        <v>4903</v>
      </c>
      <c r="L992" s="60" t="s">
        <v>4987</v>
      </c>
      <c r="M992" s="60" t="s">
        <v>4988</v>
      </c>
      <c r="N992" s="60" t="s">
        <v>4880</v>
      </c>
      <c r="O992" s="60" t="s">
        <v>4798</v>
      </c>
      <c r="P992" s="60">
        <v>22</v>
      </c>
      <c r="Q992" s="63">
        <v>230</v>
      </c>
      <c r="R992" s="60" t="s">
        <v>7263</v>
      </c>
      <c r="S992" s="60" t="s">
        <v>4990</v>
      </c>
      <c r="T992" t="s">
        <v>2100</v>
      </c>
      <c r="U992">
        <v>14</v>
      </c>
      <c r="V992" s="49">
        <v>1460.99</v>
      </c>
      <c r="W992" t="s">
        <v>2498</v>
      </c>
      <c r="X992">
        <v>12</v>
      </c>
      <c r="Y992">
        <v>512</v>
      </c>
      <c r="Z992">
        <v>7.6</v>
      </c>
      <c r="AA992" t="s">
        <v>3431</v>
      </c>
      <c r="AB992" s="30" t="s">
        <v>7264</v>
      </c>
      <c r="AC992" s="30" t="s">
        <v>7265</v>
      </c>
      <c r="AD992" s="30" t="s">
        <v>5107</v>
      </c>
      <c r="AE992" s="30" t="s">
        <v>2085</v>
      </c>
      <c r="AF992" s="54" t="s">
        <v>2027</v>
      </c>
      <c r="AG992" s="30" t="s">
        <v>3435</v>
      </c>
      <c r="AH992" s="31">
        <v>1460.99</v>
      </c>
      <c r="AI992" s="30" t="s">
        <v>2087</v>
      </c>
      <c r="AJ992" s="30" t="s">
        <v>2076</v>
      </c>
      <c r="AK992" s="30" t="s">
        <v>2076</v>
      </c>
      <c r="AL992" s="30" t="s">
        <v>2076</v>
      </c>
      <c r="AM992" s="30" t="s">
        <v>2076</v>
      </c>
      <c r="AN992" s="30" t="s">
        <v>4898</v>
      </c>
      <c r="AO992" s="30">
        <v>120</v>
      </c>
      <c r="AP992" s="30" t="s">
        <v>4911</v>
      </c>
      <c r="AQ992" s="30" t="s">
        <v>4992</v>
      </c>
      <c r="AR992" s="30" t="s">
        <v>4913</v>
      </c>
      <c r="AS992" s="30" t="s">
        <v>2076</v>
      </c>
      <c r="AT992" s="30" t="s">
        <v>2076</v>
      </c>
      <c r="AU992" s="30">
        <f>COUNTIF(Offers!$B$14:$B$2024,A992)</f>
        <v>1</v>
      </c>
      <c r="AV992" s="31">
        <f>_xlfn.MINIFS(Offers!$Q$14:$Q$2024,Offers!$B$14:$B$2024,A992)</f>
        <v>1339.99</v>
      </c>
      <c r="AW992" s="30">
        <f>COUNTIFS(Offers!$B$14:$B$2024,A992,Offers!$L$14:$L$2024,"&lt;&gt;New")</f>
        <v>0</v>
      </c>
    </row>
    <row r="993" spans="1:49" ht="15.75" customHeight="1" x14ac:dyDescent="0.35">
      <c r="A993" s="60" t="s">
        <v>7266</v>
      </c>
      <c r="B993" s="60" t="s">
        <v>1319</v>
      </c>
      <c r="C993" s="60" t="s">
        <v>8</v>
      </c>
      <c r="D993" s="60" t="s">
        <v>4790</v>
      </c>
      <c r="E993" s="61" t="s">
        <v>1321</v>
      </c>
      <c r="F993" s="62">
        <v>93.99</v>
      </c>
      <c r="G993" s="60" t="s">
        <v>7267</v>
      </c>
      <c r="H993" s="60" t="s">
        <v>53</v>
      </c>
      <c r="I993" s="60" t="s">
        <v>4925</v>
      </c>
      <c r="J993" s="60" t="s">
        <v>4926</v>
      </c>
      <c r="K993" s="60" t="s">
        <v>3424</v>
      </c>
      <c r="L993" s="60" t="s">
        <v>4795</v>
      </c>
      <c r="M993" s="60" t="s">
        <v>4927</v>
      </c>
      <c r="N993" s="60" t="s">
        <v>4797</v>
      </c>
      <c r="O993" s="60" t="s">
        <v>4928</v>
      </c>
      <c r="P993" s="60">
        <v>11</v>
      </c>
      <c r="Q993" s="63">
        <v>446</v>
      </c>
      <c r="R993" s="60" t="s">
        <v>7268</v>
      </c>
      <c r="S993" s="60" t="s">
        <v>4930</v>
      </c>
      <c r="T993" t="s">
        <v>2080</v>
      </c>
      <c r="U993">
        <v>30</v>
      </c>
      <c r="V993" s="49">
        <v>105.99</v>
      </c>
      <c r="W993" t="s">
        <v>2404</v>
      </c>
      <c r="X993">
        <v>3</v>
      </c>
      <c r="Y993">
        <v>32</v>
      </c>
      <c r="Z993">
        <v>10.1</v>
      </c>
      <c r="AA993" t="s">
        <v>3431</v>
      </c>
      <c r="AB993" s="30" t="s">
        <v>7269</v>
      </c>
      <c r="AC993" s="30" t="s">
        <v>7270</v>
      </c>
      <c r="AD993" s="30" t="s">
        <v>5874</v>
      </c>
      <c r="AE993" s="30" t="s">
        <v>2085</v>
      </c>
      <c r="AF993" s="50" t="s">
        <v>2022</v>
      </c>
      <c r="AG993" s="30" t="s">
        <v>2086</v>
      </c>
      <c r="AH993" s="31">
        <v>105.99</v>
      </c>
      <c r="AI993" s="30" t="s">
        <v>2087</v>
      </c>
      <c r="AJ993" s="30" t="s">
        <v>2076</v>
      </c>
      <c r="AK993" s="30" t="s">
        <v>2076</v>
      </c>
      <c r="AL993" s="30" t="s">
        <v>2076</v>
      </c>
      <c r="AM993" s="30" t="s">
        <v>2076</v>
      </c>
      <c r="AN993" s="30" t="s">
        <v>2092</v>
      </c>
      <c r="AO993" s="30">
        <v>60</v>
      </c>
      <c r="AP993" s="30" t="s">
        <v>4934</v>
      </c>
      <c r="AQ993" s="30" t="s">
        <v>4935</v>
      </c>
      <c r="AR993" s="30" t="s">
        <v>4805</v>
      </c>
      <c r="AS993" s="30" t="s">
        <v>2076</v>
      </c>
      <c r="AT993" s="30" t="s">
        <v>2076</v>
      </c>
      <c r="AU993" s="30">
        <f>COUNTIF(Offers!$B$14:$B$2024,A993)</f>
        <v>2</v>
      </c>
      <c r="AV993" s="31">
        <f>_xlfn.MINIFS(Offers!$Q$14:$Q$2024,Offers!$B$14:$B$2024,A993)</f>
        <v>77.989999999999995</v>
      </c>
      <c r="AW993" s="30">
        <f>COUNTIFS(Offers!$B$14:$B$2024,A993,Offers!$L$14:$L$2024,"&lt;&gt;New")</f>
        <v>1</v>
      </c>
    </row>
    <row r="994" spans="1:49" ht="15.75" customHeight="1" x14ac:dyDescent="0.35">
      <c r="A994" s="60" t="s">
        <v>7271</v>
      </c>
      <c r="B994" s="60" t="s">
        <v>1319</v>
      </c>
      <c r="C994" s="60" t="s">
        <v>8</v>
      </c>
      <c r="D994" s="60" t="s">
        <v>4790</v>
      </c>
      <c r="E994" s="61" t="s">
        <v>1322</v>
      </c>
      <c r="F994" s="62">
        <v>259.99</v>
      </c>
      <c r="G994" s="60" t="s">
        <v>7272</v>
      </c>
      <c r="H994" s="60" t="s">
        <v>53</v>
      </c>
      <c r="I994" s="60" t="s">
        <v>4792</v>
      </c>
      <c r="J994" s="60" t="s">
        <v>4826</v>
      </c>
      <c r="K994" s="60" t="s">
        <v>4827</v>
      </c>
      <c r="L994" s="60" t="s">
        <v>4828</v>
      </c>
      <c r="M994" s="60" t="s">
        <v>4829</v>
      </c>
      <c r="N994" s="60" t="s">
        <v>4797</v>
      </c>
      <c r="O994" s="60" t="s">
        <v>4830</v>
      </c>
      <c r="P994" s="60">
        <v>153</v>
      </c>
      <c r="Q994" s="63">
        <v>429</v>
      </c>
      <c r="R994" s="60" t="s">
        <v>7273</v>
      </c>
      <c r="S994" s="60" t="s">
        <v>4832</v>
      </c>
      <c r="T994" t="s">
        <v>2080</v>
      </c>
      <c r="U994">
        <v>30</v>
      </c>
      <c r="V994" s="49">
        <v>297.99</v>
      </c>
      <c r="W994" t="s">
        <v>2551</v>
      </c>
      <c r="X994">
        <v>4</v>
      </c>
      <c r="Y994">
        <v>64</v>
      </c>
      <c r="Z994">
        <v>10.3</v>
      </c>
      <c r="AA994" t="s">
        <v>3431</v>
      </c>
      <c r="AB994" s="30" t="s">
        <v>7274</v>
      </c>
      <c r="AC994" s="30" t="s">
        <v>7275</v>
      </c>
      <c r="AD994" s="30" t="s">
        <v>5824</v>
      </c>
      <c r="AE994" s="30" t="s">
        <v>2105</v>
      </c>
      <c r="AF994" s="55" t="s">
        <v>2023</v>
      </c>
      <c r="AG994" s="30" t="s">
        <v>2086</v>
      </c>
      <c r="AH994" s="31">
        <v>311.99</v>
      </c>
      <c r="AI994" s="30" t="s">
        <v>2087</v>
      </c>
      <c r="AJ994" s="30" t="s">
        <v>2076</v>
      </c>
      <c r="AK994" s="30" t="s">
        <v>2076</v>
      </c>
      <c r="AL994" s="30" t="s">
        <v>2076</v>
      </c>
      <c r="AM994" s="30" t="s">
        <v>2076</v>
      </c>
      <c r="AN994" s="30" t="s">
        <v>2092</v>
      </c>
      <c r="AO994" s="30" t="s">
        <v>2076</v>
      </c>
      <c r="AP994" s="30" t="s">
        <v>2088</v>
      </c>
      <c r="AQ994" s="30" t="s">
        <v>4835</v>
      </c>
      <c r="AR994" s="30" t="s">
        <v>4805</v>
      </c>
      <c r="AS994" s="30" t="s">
        <v>2076</v>
      </c>
      <c r="AT994" s="30" t="s">
        <v>2076</v>
      </c>
      <c r="AU994" s="30">
        <f>COUNTIF(Offers!$B$14:$B$2024,A994)</f>
        <v>1</v>
      </c>
      <c r="AV994" s="31">
        <f>_xlfn.MINIFS(Offers!$Q$14:$Q$2024,Offers!$B$14:$B$2024,A994)</f>
        <v>259.99</v>
      </c>
      <c r="AW994" s="30">
        <f>COUNTIFS(Offers!$B$14:$B$2024,A994,Offers!$L$14:$L$2024,"&lt;&gt;New")</f>
        <v>0</v>
      </c>
    </row>
    <row r="995" spans="1:49" ht="15.75" customHeight="1" x14ac:dyDescent="0.35">
      <c r="A995" s="60" t="s">
        <v>7276</v>
      </c>
      <c r="B995" s="60" t="s">
        <v>1319</v>
      </c>
      <c r="C995" s="60" t="s">
        <v>8</v>
      </c>
      <c r="D995" s="60" t="s">
        <v>4807</v>
      </c>
      <c r="E995" s="61" t="s">
        <v>1323</v>
      </c>
      <c r="F995" s="62">
        <v>323.99</v>
      </c>
      <c r="G995" s="60" t="s">
        <v>7277</v>
      </c>
      <c r="H995" s="60" t="s">
        <v>1345</v>
      </c>
      <c r="I995" s="60" t="s">
        <v>4960</v>
      </c>
      <c r="J995" s="60" t="s">
        <v>4793</v>
      </c>
      <c r="K995" s="60" t="s">
        <v>4794</v>
      </c>
      <c r="L995" s="60" t="s">
        <v>4961</v>
      </c>
      <c r="M995" s="60" t="s">
        <v>4811</v>
      </c>
      <c r="N995" s="60" t="s">
        <v>4812</v>
      </c>
      <c r="O995" s="60" t="s">
        <v>4813</v>
      </c>
      <c r="P995" s="60">
        <v>30</v>
      </c>
      <c r="Q995" s="63">
        <v>306</v>
      </c>
      <c r="R995" s="60" t="s">
        <v>7278</v>
      </c>
      <c r="S995" s="60" t="s">
        <v>4963</v>
      </c>
      <c r="T995" t="s">
        <v>2100</v>
      </c>
      <c r="U995">
        <v>30</v>
      </c>
      <c r="V995" s="49">
        <v>372.99</v>
      </c>
      <c r="W995" t="s">
        <v>2498</v>
      </c>
      <c r="X995">
        <v>6</v>
      </c>
      <c r="Y995">
        <v>128</v>
      </c>
      <c r="Z995">
        <v>6.5</v>
      </c>
      <c r="AA995" t="s">
        <v>3431</v>
      </c>
      <c r="AB995" s="30" t="s">
        <v>7279</v>
      </c>
      <c r="AC995" s="30" t="s">
        <v>7280</v>
      </c>
      <c r="AD995" s="30" t="s">
        <v>7281</v>
      </c>
      <c r="AE995" s="30" t="s">
        <v>2085</v>
      </c>
      <c r="AF995" s="55" t="s">
        <v>2023</v>
      </c>
      <c r="AG995" s="30" t="s">
        <v>3435</v>
      </c>
      <c r="AH995" s="31">
        <v>372.99</v>
      </c>
      <c r="AI995" s="30" t="s">
        <v>2087</v>
      </c>
      <c r="AJ995" s="30" t="s">
        <v>2076</v>
      </c>
      <c r="AK995" s="30" t="s">
        <v>2076</v>
      </c>
      <c r="AL995" s="30" t="s">
        <v>2076</v>
      </c>
      <c r="AM995" s="30" t="s">
        <v>2076</v>
      </c>
      <c r="AN995" s="30" t="s">
        <v>4966</v>
      </c>
      <c r="AO995" s="30">
        <v>120</v>
      </c>
      <c r="AP995" s="30" t="s">
        <v>4820</v>
      </c>
      <c r="AQ995" s="30" t="s">
        <v>4821</v>
      </c>
      <c r="AR995" s="30" t="s">
        <v>4822</v>
      </c>
      <c r="AS995" s="30" t="s">
        <v>2076</v>
      </c>
      <c r="AT995" s="30" t="s">
        <v>2076</v>
      </c>
      <c r="AU995" s="30">
        <f>COUNTIF(Offers!$B$14:$B$2024,A995)</f>
        <v>2</v>
      </c>
      <c r="AV995" s="31">
        <f>_xlfn.MINIFS(Offers!$Q$14:$Q$2024,Offers!$B$14:$B$2024,A995)</f>
        <v>256.99</v>
      </c>
      <c r="AW995" s="30">
        <f>COUNTIFS(Offers!$B$14:$B$2024,A995,Offers!$L$14:$L$2024,"&lt;&gt;New")</f>
        <v>1</v>
      </c>
    </row>
    <row r="996" spans="1:49" ht="15.75" customHeight="1" x14ac:dyDescent="0.35">
      <c r="A996" s="60" t="s">
        <v>7282</v>
      </c>
      <c r="B996" s="60" t="s">
        <v>1319</v>
      </c>
      <c r="C996" s="60" t="s">
        <v>8</v>
      </c>
      <c r="D996" s="60" t="s">
        <v>4807</v>
      </c>
      <c r="E996" s="61" t="s">
        <v>1324</v>
      </c>
      <c r="F996" s="62">
        <v>355.99</v>
      </c>
      <c r="G996" s="60" t="s">
        <v>7283</v>
      </c>
      <c r="H996" s="60" t="s">
        <v>1345</v>
      </c>
      <c r="I996" s="60" t="s">
        <v>4809</v>
      </c>
      <c r="J996" s="60" t="s">
        <v>5072</v>
      </c>
      <c r="K996" s="60" t="s">
        <v>5073</v>
      </c>
      <c r="L996" s="60" t="s">
        <v>4853</v>
      </c>
      <c r="M996" s="60" t="s">
        <v>4811</v>
      </c>
      <c r="N996" s="60" t="s">
        <v>4812</v>
      </c>
      <c r="O996" s="60" t="s">
        <v>4798</v>
      </c>
      <c r="P996" s="60">
        <v>24</v>
      </c>
      <c r="Q996" s="63">
        <v>210</v>
      </c>
      <c r="R996" s="60" t="s">
        <v>7284</v>
      </c>
      <c r="S996" s="60" t="s">
        <v>4815</v>
      </c>
      <c r="T996" t="s">
        <v>2080</v>
      </c>
      <c r="U996">
        <v>30</v>
      </c>
      <c r="V996" s="49">
        <v>383.99</v>
      </c>
      <c r="W996" t="s">
        <v>2200</v>
      </c>
      <c r="X996">
        <v>8</v>
      </c>
      <c r="Y996">
        <v>128</v>
      </c>
      <c r="Z996">
        <v>6.5</v>
      </c>
      <c r="AA996" t="s">
        <v>3431</v>
      </c>
      <c r="AB996" s="30" t="s">
        <v>7285</v>
      </c>
      <c r="AC996" s="30" t="s">
        <v>7286</v>
      </c>
      <c r="AD996" s="30" t="s">
        <v>3434</v>
      </c>
      <c r="AE996" s="30" t="s">
        <v>2105</v>
      </c>
      <c r="AF996" s="52" t="s">
        <v>2024</v>
      </c>
      <c r="AG996" s="30" t="s">
        <v>3435</v>
      </c>
      <c r="AH996" s="31">
        <v>383.99</v>
      </c>
      <c r="AI996" s="30" t="s">
        <v>2087</v>
      </c>
      <c r="AJ996" s="30" t="s">
        <v>2076</v>
      </c>
      <c r="AK996" s="30" t="s">
        <v>2076</v>
      </c>
      <c r="AL996" s="30" t="s">
        <v>2076</v>
      </c>
      <c r="AM996" s="30" t="s">
        <v>2076</v>
      </c>
      <c r="AN996" s="30" t="s">
        <v>4819</v>
      </c>
      <c r="AO996" s="30">
        <v>120</v>
      </c>
      <c r="AP996" s="30" t="s">
        <v>5068</v>
      </c>
      <c r="AQ996" s="30" t="s">
        <v>5069</v>
      </c>
      <c r="AR996" s="30" t="s">
        <v>4822</v>
      </c>
      <c r="AS996" s="30" t="s">
        <v>2076</v>
      </c>
      <c r="AT996" s="30" t="s">
        <v>2076</v>
      </c>
      <c r="AU996" s="30">
        <f>COUNTIF(Offers!$B$14:$B$2024,A996)</f>
        <v>2</v>
      </c>
      <c r="AV996" s="31">
        <f>_xlfn.MINIFS(Offers!$Q$14:$Q$2024,Offers!$B$14:$B$2024,A996)</f>
        <v>295.99</v>
      </c>
      <c r="AW996" s="30">
        <f>COUNTIFS(Offers!$B$14:$B$2024,A996,Offers!$L$14:$L$2024,"&lt;&gt;New")</f>
        <v>1</v>
      </c>
    </row>
    <row r="997" spans="1:49" ht="15.75" customHeight="1" x14ac:dyDescent="0.35">
      <c r="A997" s="60" t="s">
        <v>7287</v>
      </c>
      <c r="B997" s="60" t="s">
        <v>1319</v>
      </c>
      <c r="C997" s="60" t="s">
        <v>8</v>
      </c>
      <c r="D997" s="60" t="s">
        <v>4790</v>
      </c>
      <c r="E997" s="61" t="s">
        <v>1325</v>
      </c>
      <c r="F997" s="62">
        <v>419.99</v>
      </c>
      <c r="G997" s="60" t="s">
        <v>7288</v>
      </c>
      <c r="H997" s="60" t="s">
        <v>53</v>
      </c>
      <c r="I997" s="60" t="s">
        <v>4825</v>
      </c>
      <c r="J997" s="60" t="s">
        <v>5072</v>
      </c>
      <c r="K997" s="60" t="s">
        <v>5073</v>
      </c>
      <c r="L997" s="60" t="s">
        <v>3490</v>
      </c>
      <c r="M997" s="60" t="s">
        <v>5018</v>
      </c>
      <c r="N997" s="60" t="s">
        <v>4797</v>
      </c>
      <c r="O997" s="60" t="s">
        <v>4798</v>
      </c>
      <c r="P997" s="60">
        <v>11</v>
      </c>
      <c r="Q997" s="63">
        <v>290</v>
      </c>
      <c r="R997" s="60" t="s">
        <v>7289</v>
      </c>
      <c r="S997" s="60" t="s">
        <v>4800</v>
      </c>
      <c r="T997" t="s">
        <v>2080</v>
      </c>
      <c r="U997">
        <v>30</v>
      </c>
      <c r="V997" s="49">
        <v>481.99</v>
      </c>
      <c r="W997" t="s">
        <v>2350</v>
      </c>
      <c r="X997">
        <v>12</v>
      </c>
      <c r="Y997">
        <v>256</v>
      </c>
      <c r="Z997">
        <v>8.3000000000000007</v>
      </c>
      <c r="AA997" t="s">
        <v>3431</v>
      </c>
      <c r="AB997" s="30" t="s">
        <v>7290</v>
      </c>
      <c r="AC997" s="30" t="s">
        <v>7291</v>
      </c>
      <c r="AD997" s="30" t="s">
        <v>5029</v>
      </c>
      <c r="AE997" s="30" t="s">
        <v>2085</v>
      </c>
      <c r="AF997" s="51" t="s">
        <v>2025</v>
      </c>
      <c r="AG997" s="30" t="s">
        <v>3435</v>
      </c>
      <c r="AH997" s="31">
        <v>481.99</v>
      </c>
      <c r="AI997" s="30" t="s">
        <v>2087</v>
      </c>
      <c r="AJ997" s="30" t="s">
        <v>2076</v>
      </c>
      <c r="AK997" s="30" t="s">
        <v>2076</v>
      </c>
      <c r="AL997" s="30" t="s">
        <v>2076</v>
      </c>
      <c r="AM997" s="30" t="s">
        <v>2076</v>
      </c>
      <c r="AN997" s="30" t="s">
        <v>2092</v>
      </c>
      <c r="AO997" s="30">
        <v>120</v>
      </c>
      <c r="AP997" s="30" t="s">
        <v>4873</v>
      </c>
      <c r="AQ997" s="30" t="s">
        <v>4874</v>
      </c>
      <c r="AR997" s="30" t="s">
        <v>4805</v>
      </c>
      <c r="AS997" s="30" t="s">
        <v>2076</v>
      </c>
      <c r="AT997" s="30" t="s">
        <v>2076</v>
      </c>
      <c r="AU997" s="30">
        <f>COUNTIF(Offers!$B$14:$B$2024,A997)</f>
        <v>1</v>
      </c>
      <c r="AV997" s="31">
        <f>_xlfn.MINIFS(Offers!$Q$14:$Q$2024,Offers!$B$14:$B$2024,A997)</f>
        <v>419.99</v>
      </c>
      <c r="AW997" s="30">
        <f>COUNTIFS(Offers!$B$14:$B$2024,A997,Offers!$L$14:$L$2024,"&lt;&gt;New")</f>
        <v>0</v>
      </c>
    </row>
    <row r="998" spans="1:49" ht="15.75" customHeight="1" x14ac:dyDescent="0.35">
      <c r="A998" s="60" t="s">
        <v>7292</v>
      </c>
      <c r="B998" s="60" t="s">
        <v>1319</v>
      </c>
      <c r="C998" s="60" t="s">
        <v>8</v>
      </c>
      <c r="D998" s="60" t="s">
        <v>4807</v>
      </c>
      <c r="E998" s="61" t="s">
        <v>1326</v>
      </c>
      <c r="F998" s="62">
        <v>545.99</v>
      </c>
      <c r="G998" s="60" t="s">
        <v>7293</v>
      </c>
      <c r="H998" s="60" t="s">
        <v>53</v>
      </c>
      <c r="I998" s="60" t="s">
        <v>4850</v>
      </c>
      <c r="J998" s="60" t="s">
        <v>4838</v>
      </c>
      <c r="K998" s="60" t="s">
        <v>4839</v>
      </c>
      <c r="L998" s="60" t="s">
        <v>4853</v>
      </c>
      <c r="M998" s="60" t="s">
        <v>4854</v>
      </c>
      <c r="N998" s="60" t="s">
        <v>4855</v>
      </c>
      <c r="O998" s="60" t="s">
        <v>4798</v>
      </c>
      <c r="P998" s="60">
        <v>21</v>
      </c>
      <c r="Q998" s="63">
        <v>163</v>
      </c>
      <c r="R998" s="60" t="s">
        <v>7294</v>
      </c>
      <c r="S998" s="60" t="s">
        <v>4857</v>
      </c>
      <c r="T998" t="s">
        <v>2080</v>
      </c>
      <c r="U998">
        <v>30</v>
      </c>
      <c r="V998" s="49">
        <v>605.99</v>
      </c>
      <c r="W998" t="s">
        <v>2081</v>
      </c>
      <c r="X998">
        <v>8</v>
      </c>
      <c r="Y998">
        <v>256</v>
      </c>
      <c r="Z998">
        <v>6.1</v>
      </c>
      <c r="AA998" t="s">
        <v>3431</v>
      </c>
      <c r="AB998" s="30" t="s">
        <v>7295</v>
      </c>
      <c r="AC998" s="30" t="s">
        <v>7296</v>
      </c>
      <c r="AD998" s="30" t="s">
        <v>3620</v>
      </c>
      <c r="AE998" s="30" t="s">
        <v>2105</v>
      </c>
      <c r="AF998" s="52" t="s">
        <v>2024</v>
      </c>
      <c r="AG998" s="30" t="s">
        <v>3435</v>
      </c>
      <c r="AH998" s="31">
        <v>607.99</v>
      </c>
      <c r="AI998" s="30" t="s">
        <v>2087</v>
      </c>
      <c r="AJ998" s="30" t="s">
        <v>2076</v>
      </c>
      <c r="AK998" s="30" t="s">
        <v>2076</v>
      </c>
      <c r="AL998" s="30" t="s">
        <v>2076</v>
      </c>
      <c r="AM998" s="30" t="s">
        <v>2076</v>
      </c>
      <c r="AN998" s="30" t="s">
        <v>4860</v>
      </c>
      <c r="AO998" s="30">
        <v>120</v>
      </c>
      <c r="AP998" s="30" t="s">
        <v>5068</v>
      </c>
      <c r="AQ998" s="30" t="s">
        <v>5069</v>
      </c>
      <c r="AR998" s="30" t="s">
        <v>4822</v>
      </c>
      <c r="AS998" s="30" t="s">
        <v>2076</v>
      </c>
      <c r="AT998" s="30" t="s">
        <v>2076</v>
      </c>
      <c r="AU998" s="30">
        <f>COUNTIF(Offers!$B$14:$B$2024,A998)</f>
        <v>1</v>
      </c>
      <c r="AV998" s="31">
        <f>_xlfn.MINIFS(Offers!$Q$14:$Q$2024,Offers!$B$14:$B$2024,A998)</f>
        <v>545.99</v>
      </c>
      <c r="AW998" s="30">
        <f>COUNTIFS(Offers!$B$14:$B$2024,A998,Offers!$L$14:$L$2024,"&lt;&gt;New")</f>
        <v>0</v>
      </c>
    </row>
    <row r="999" spans="1:49" ht="15.75" customHeight="1" x14ac:dyDescent="0.35">
      <c r="A999" s="60" t="s">
        <v>7297</v>
      </c>
      <c r="B999" s="60" t="s">
        <v>1319</v>
      </c>
      <c r="C999" s="60" t="s">
        <v>8</v>
      </c>
      <c r="D999" s="60" t="s">
        <v>4807</v>
      </c>
      <c r="E999" s="61" t="s">
        <v>1327</v>
      </c>
      <c r="F999" s="62">
        <v>1052.99</v>
      </c>
      <c r="G999" s="60" t="s">
        <v>7298</v>
      </c>
      <c r="H999" s="60" t="s">
        <v>53</v>
      </c>
      <c r="I999" s="60" t="s">
        <v>4889</v>
      </c>
      <c r="J999" s="60" t="s">
        <v>4890</v>
      </c>
      <c r="K999" s="60" t="s">
        <v>4891</v>
      </c>
      <c r="L999" s="60" t="s">
        <v>4892</v>
      </c>
      <c r="M999" s="60" t="s">
        <v>4893</v>
      </c>
      <c r="N999" s="60" t="s">
        <v>4880</v>
      </c>
      <c r="O999" s="60" t="s">
        <v>4798</v>
      </c>
      <c r="P999" s="60">
        <v>22</v>
      </c>
      <c r="Q999" s="63">
        <v>183</v>
      </c>
      <c r="R999" s="60" t="s">
        <v>7299</v>
      </c>
      <c r="S999" s="60" t="s">
        <v>4895</v>
      </c>
      <c r="T999" t="s">
        <v>2080</v>
      </c>
      <c r="U999">
        <v>30</v>
      </c>
      <c r="V999" s="49">
        <v>1196.99</v>
      </c>
      <c r="W999" t="s">
        <v>2280</v>
      </c>
      <c r="X999">
        <v>12</v>
      </c>
      <c r="Y999">
        <v>256</v>
      </c>
      <c r="Z999">
        <v>6.7</v>
      </c>
      <c r="AA999" t="s">
        <v>3431</v>
      </c>
      <c r="AB999" s="30" t="s">
        <v>7300</v>
      </c>
      <c r="AC999" s="30" t="s">
        <v>7301</v>
      </c>
      <c r="AD999" s="30" t="s">
        <v>5029</v>
      </c>
      <c r="AE999" s="30" t="s">
        <v>2085</v>
      </c>
      <c r="AF999" s="53" t="s">
        <v>2026</v>
      </c>
      <c r="AG999" s="30" t="s">
        <v>3435</v>
      </c>
      <c r="AH999" s="31">
        <v>1240.99</v>
      </c>
      <c r="AI999" s="30" t="s">
        <v>2087</v>
      </c>
      <c r="AJ999" s="30" t="s">
        <v>2076</v>
      </c>
      <c r="AK999" s="30" t="s">
        <v>2076</v>
      </c>
      <c r="AL999" s="30" t="s">
        <v>2076</v>
      </c>
      <c r="AM999" s="30" t="s">
        <v>2076</v>
      </c>
      <c r="AN999" s="30" t="s">
        <v>4898</v>
      </c>
      <c r="AO999" s="30">
        <v>60</v>
      </c>
      <c r="AP999" s="30" t="s">
        <v>4885</v>
      </c>
      <c r="AQ999" s="30" t="s">
        <v>4899</v>
      </c>
      <c r="AR999" s="30" t="s">
        <v>4822</v>
      </c>
      <c r="AS999" s="30" t="s">
        <v>2076</v>
      </c>
      <c r="AT999" s="30" t="s">
        <v>2076</v>
      </c>
      <c r="AU999" s="30">
        <f>COUNTIF(Offers!$B$14:$B$2024,A999)</f>
        <v>2</v>
      </c>
      <c r="AV999" s="31">
        <f>_xlfn.MINIFS(Offers!$Q$14:$Q$2024,Offers!$B$14:$B$2024,A999)</f>
        <v>859.99</v>
      </c>
      <c r="AW999" s="30">
        <f>COUNTIFS(Offers!$B$14:$B$2024,A999,Offers!$L$14:$L$2024,"&lt;&gt;New")</f>
        <v>1</v>
      </c>
    </row>
    <row r="1000" spans="1:49" ht="15.75" customHeight="1" x14ac:dyDescent="0.35">
      <c r="A1000" s="60" t="s">
        <v>7302</v>
      </c>
      <c r="B1000" s="60" t="s">
        <v>1319</v>
      </c>
      <c r="C1000" s="60" t="s">
        <v>8</v>
      </c>
      <c r="D1000" s="60" t="s">
        <v>4790</v>
      </c>
      <c r="E1000" s="61" t="s">
        <v>1328</v>
      </c>
      <c r="F1000" s="62">
        <v>1097.99</v>
      </c>
      <c r="G1000" s="60" t="s">
        <v>7303</v>
      </c>
      <c r="H1000" s="60" t="s">
        <v>1345</v>
      </c>
      <c r="I1000" s="60" t="s">
        <v>4825</v>
      </c>
      <c r="J1000" s="60" t="s">
        <v>4890</v>
      </c>
      <c r="K1000" s="60" t="s">
        <v>4891</v>
      </c>
      <c r="L1000" s="60" t="s">
        <v>5038</v>
      </c>
      <c r="M1000" s="60" t="s">
        <v>3532</v>
      </c>
      <c r="N1000" s="60" t="s">
        <v>4918</v>
      </c>
      <c r="O1000" s="60" t="s">
        <v>4798</v>
      </c>
      <c r="P1000" s="60">
        <v>8</v>
      </c>
      <c r="Q1000" s="63">
        <v>635</v>
      </c>
      <c r="R1000" s="60" t="s">
        <v>7304</v>
      </c>
      <c r="S1000" s="60" t="s">
        <v>4843</v>
      </c>
      <c r="T1000" t="s">
        <v>2080</v>
      </c>
      <c r="U1000">
        <v>30</v>
      </c>
      <c r="V1000" s="49">
        <v>1214.99</v>
      </c>
      <c r="W1000" t="s">
        <v>2918</v>
      </c>
      <c r="X1000">
        <v>12</v>
      </c>
      <c r="Y1000">
        <v>256</v>
      </c>
      <c r="Z1000">
        <v>12.4</v>
      </c>
      <c r="AA1000" t="s">
        <v>3431</v>
      </c>
      <c r="AB1000" s="30" t="s">
        <v>7305</v>
      </c>
      <c r="AC1000" s="30" t="s">
        <v>5455</v>
      </c>
      <c r="AD1000" s="30" t="s">
        <v>5399</v>
      </c>
      <c r="AE1000" s="30" t="s">
        <v>2085</v>
      </c>
      <c r="AF1000" s="53" t="s">
        <v>2026</v>
      </c>
      <c r="AG1000" s="30" t="s">
        <v>3435</v>
      </c>
      <c r="AH1000" s="31">
        <v>1214.99</v>
      </c>
      <c r="AI1000" s="30" t="s">
        <v>2087</v>
      </c>
      <c r="AJ1000" s="30" t="s">
        <v>2076</v>
      </c>
      <c r="AK1000" s="30" t="s">
        <v>2076</v>
      </c>
      <c r="AL1000" s="30" t="s">
        <v>2076</v>
      </c>
      <c r="AM1000" s="30" t="s">
        <v>2076</v>
      </c>
      <c r="AN1000" s="30" t="s">
        <v>2092</v>
      </c>
      <c r="AO1000" s="30">
        <v>120</v>
      </c>
      <c r="AP1000" s="30" t="s">
        <v>4979</v>
      </c>
      <c r="AQ1000" s="30" t="s">
        <v>4862</v>
      </c>
      <c r="AR1000" s="30" t="s">
        <v>4805</v>
      </c>
      <c r="AS1000" s="30" t="s">
        <v>2076</v>
      </c>
      <c r="AT1000" s="30" t="s">
        <v>2076</v>
      </c>
      <c r="AU1000" s="30">
        <f>COUNTIF(Offers!$B$14:$B$2024,A1000)</f>
        <v>1</v>
      </c>
      <c r="AV1000" s="31">
        <f>_xlfn.MINIFS(Offers!$Q$14:$Q$2024,Offers!$B$14:$B$2024,A1000)</f>
        <v>1097.99</v>
      </c>
      <c r="AW1000" s="30">
        <f>COUNTIFS(Offers!$B$14:$B$2024,A1000,Offers!$L$14:$L$2024,"&lt;&gt;New")</f>
        <v>0</v>
      </c>
    </row>
    <row r="1001" spans="1:49" ht="15.75" customHeight="1" x14ac:dyDescent="0.35">
      <c r="A1001" s="60" t="s">
        <v>7306</v>
      </c>
      <c r="B1001" s="60" t="s">
        <v>1319</v>
      </c>
      <c r="C1001" s="60" t="s">
        <v>8</v>
      </c>
      <c r="D1001" s="60" t="s">
        <v>4807</v>
      </c>
      <c r="E1001" s="61" t="s">
        <v>1329</v>
      </c>
      <c r="F1001" s="62">
        <v>1267.99</v>
      </c>
      <c r="G1001" s="60" t="s">
        <v>7307</v>
      </c>
      <c r="H1001" s="60" t="s">
        <v>1345</v>
      </c>
      <c r="I1001" s="60" t="s">
        <v>4877</v>
      </c>
      <c r="J1001" s="60" t="s">
        <v>4890</v>
      </c>
      <c r="K1001" s="60" t="s">
        <v>4891</v>
      </c>
      <c r="L1001" s="60" t="s">
        <v>4904</v>
      </c>
      <c r="M1001" s="60" t="s">
        <v>4905</v>
      </c>
      <c r="N1001" s="60" t="s">
        <v>4880</v>
      </c>
      <c r="O1001" s="60" t="s">
        <v>4798</v>
      </c>
      <c r="P1001" s="60">
        <v>28</v>
      </c>
      <c r="Q1001" s="63">
        <v>193</v>
      </c>
      <c r="R1001" s="60" t="s">
        <v>7308</v>
      </c>
      <c r="S1001" s="60" t="s">
        <v>4882</v>
      </c>
      <c r="T1001" t="s">
        <v>2080</v>
      </c>
      <c r="U1001">
        <v>30</v>
      </c>
      <c r="V1001" s="49">
        <v>1392.99</v>
      </c>
      <c r="W1001" t="s">
        <v>2465</v>
      </c>
      <c r="X1001">
        <v>16</v>
      </c>
      <c r="Y1001">
        <v>512</v>
      </c>
      <c r="Z1001">
        <v>6.5</v>
      </c>
      <c r="AA1001" t="s">
        <v>3431</v>
      </c>
      <c r="AB1001" s="30" t="s">
        <v>7290</v>
      </c>
      <c r="AC1001" s="30" t="s">
        <v>7309</v>
      </c>
      <c r="AD1001" s="30" t="s">
        <v>3548</v>
      </c>
      <c r="AE1001" s="30" t="s">
        <v>2085</v>
      </c>
      <c r="AF1001" s="54" t="s">
        <v>2027</v>
      </c>
      <c r="AG1001" s="30" t="s">
        <v>3435</v>
      </c>
      <c r="AH1001" s="31">
        <v>1435.99</v>
      </c>
      <c r="AI1001" s="30" t="s">
        <v>2087</v>
      </c>
      <c r="AJ1001" s="30" t="s">
        <v>2076</v>
      </c>
      <c r="AK1001" s="30" t="s">
        <v>2076</v>
      </c>
      <c r="AL1001" s="30" t="s">
        <v>2076</v>
      </c>
      <c r="AM1001" s="30" t="s">
        <v>2076</v>
      </c>
      <c r="AN1001" s="30" t="s">
        <v>4860</v>
      </c>
      <c r="AO1001" s="30">
        <v>120</v>
      </c>
      <c r="AP1001" s="30" t="s">
        <v>4911</v>
      </c>
      <c r="AQ1001" s="30" t="s">
        <v>4912</v>
      </c>
      <c r="AR1001" s="30" t="s">
        <v>4913</v>
      </c>
      <c r="AS1001" s="30" t="s">
        <v>2076</v>
      </c>
      <c r="AT1001" s="30" t="s">
        <v>2076</v>
      </c>
      <c r="AU1001" s="30">
        <f>COUNTIF(Offers!$B$14:$B$2024,A1001)</f>
        <v>1</v>
      </c>
      <c r="AV1001" s="31">
        <f>_xlfn.MINIFS(Offers!$Q$14:$Q$2024,Offers!$B$14:$B$2024,A1001)</f>
        <v>1267.99</v>
      </c>
      <c r="AW1001" s="30">
        <f>COUNTIFS(Offers!$B$14:$B$2024,A1001,Offers!$L$14:$L$2024,"&lt;&gt;New")</f>
        <v>0</v>
      </c>
    </row>
    <row r="1002" spans="1:49" ht="15.75" customHeight="1" x14ac:dyDescent="0.35">
      <c r="A1002" s="60" t="s">
        <v>7310</v>
      </c>
      <c r="B1002" s="60" t="s">
        <v>1319</v>
      </c>
      <c r="C1002" s="60" t="s">
        <v>8</v>
      </c>
      <c r="D1002" s="60" t="s">
        <v>4807</v>
      </c>
      <c r="E1002" s="61" t="s">
        <v>1330</v>
      </c>
      <c r="F1002" s="62">
        <v>1396.99</v>
      </c>
      <c r="G1002" s="60" t="s">
        <v>7311</v>
      </c>
      <c r="H1002" s="60" t="s">
        <v>53</v>
      </c>
      <c r="I1002" s="60" t="s">
        <v>4877</v>
      </c>
      <c r="J1002" s="60" t="s">
        <v>4902</v>
      </c>
      <c r="K1002" s="60" t="s">
        <v>4903</v>
      </c>
      <c r="L1002" s="60" t="s">
        <v>4904</v>
      </c>
      <c r="M1002" s="60" t="s">
        <v>4905</v>
      </c>
      <c r="N1002" s="60" t="s">
        <v>4880</v>
      </c>
      <c r="O1002" s="60" t="s">
        <v>4798</v>
      </c>
      <c r="P1002" s="60">
        <v>31</v>
      </c>
      <c r="Q1002" s="63">
        <v>234</v>
      </c>
      <c r="R1002" s="60" t="s">
        <v>7312</v>
      </c>
      <c r="S1002" s="60" t="s">
        <v>4907</v>
      </c>
      <c r="T1002" t="s">
        <v>2080</v>
      </c>
      <c r="U1002">
        <v>30</v>
      </c>
      <c r="V1002" s="49">
        <v>1472.99</v>
      </c>
      <c r="W1002" t="s">
        <v>2918</v>
      </c>
      <c r="X1002">
        <v>12</v>
      </c>
      <c r="Y1002">
        <v>512</v>
      </c>
      <c r="Z1002">
        <v>6.8</v>
      </c>
      <c r="AA1002" t="s">
        <v>3431</v>
      </c>
      <c r="AB1002" s="30" t="s">
        <v>7313</v>
      </c>
      <c r="AC1002" s="30" t="s">
        <v>7314</v>
      </c>
      <c r="AD1002" s="30" t="s">
        <v>4910</v>
      </c>
      <c r="AE1002" s="30" t="s">
        <v>2105</v>
      </c>
      <c r="AF1002" s="54" t="s">
        <v>2027</v>
      </c>
      <c r="AG1002" s="30" t="s">
        <v>3435</v>
      </c>
      <c r="AH1002" s="31">
        <v>1500.99</v>
      </c>
      <c r="AI1002" s="30" t="s">
        <v>2087</v>
      </c>
      <c r="AJ1002" s="30" t="s">
        <v>2076</v>
      </c>
      <c r="AK1002" s="30" t="s">
        <v>2076</v>
      </c>
      <c r="AL1002" s="30" t="s">
        <v>2076</v>
      </c>
      <c r="AM1002" s="30" t="s">
        <v>2076</v>
      </c>
      <c r="AN1002" s="30" t="s">
        <v>4860</v>
      </c>
      <c r="AO1002" s="30">
        <v>120</v>
      </c>
      <c r="AP1002" s="30" t="s">
        <v>4911</v>
      </c>
      <c r="AQ1002" s="30" t="s">
        <v>4912</v>
      </c>
      <c r="AR1002" s="30" t="s">
        <v>4913</v>
      </c>
      <c r="AS1002" s="30" t="s">
        <v>2076</v>
      </c>
      <c r="AT1002" s="30" t="s">
        <v>2076</v>
      </c>
      <c r="AU1002" s="30">
        <f>COUNTIF(Offers!$B$14:$B$2024,A1002)</f>
        <v>1</v>
      </c>
      <c r="AV1002" s="31">
        <f>_xlfn.MINIFS(Offers!$Q$14:$Q$2024,Offers!$B$14:$B$2024,A1002)</f>
        <v>1396.99</v>
      </c>
      <c r="AW1002" s="30">
        <f>COUNTIFS(Offers!$B$14:$B$2024,A1002,Offers!$L$14:$L$2024,"&lt;&gt;New")</f>
        <v>0</v>
      </c>
    </row>
    <row r="1003" spans="1:49" ht="15.75" customHeight="1" x14ac:dyDescent="0.35">
      <c r="A1003" s="60" t="s">
        <v>7315</v>
      </c>
      <c r="B1003" s="60" t="s">
        <v>1331</v>
      </c>
      <c r="C1003" s="60" t="s">
        <v>8</v>
      </c>
      <c r="D1003" s="60" t="s">
        <v>4790</v>
      </c>
      <c r="E1003" s="61" t="s">
        <v>1333</v>
      </c>
      <c r="F1003" s="62">
        <v>131.99</v>
      </c>
      <c r="G1003" s="60" t="s">
        <v>7316</v>
      </c>
      <c r="H1003" s="60" t="s">
        <v>53</v>
      </c>
      <c r="I1003" s="60" t="s">
        <v>4925</v>
      </c>
      <c r="J1003" s="60" t="s">
        <v>4926</v>
      </c>
      <c r="K1003" s="60" t="s">
        <v>3424</v>
      </c>
      <c r="L1003" s="60" t="s">
        <v>4795</v>
      </c>
      <c r="M1003" s="60" t="s">
        <v>4927</v>
      </c>
      <c r="N1003" s="60" t="s">
        <v>4797</v>
      </c>
      <c r="O1003" s="60" t="s">
        <v>4928</v>
      </c>
      <c r="P1003" s="60">
        <v>11</v>
      </c>
      <c r="Q1003" s="63">
        <v>411</v>
      </c>
      <c r="R1003" s="60" t="s">
        <v>7317</v>
      </c>
      <c r="S1003" s="60" t="s">
        <v>4930</v>
      </c>
      <c r="T1003" t="s">
        <v>2080</v>
      </c>
      <c r="U1003">
        <v>15</v>
      </c>
      <c r="V1003" s="49">
        <v>144.99</v>
      </c>
      <c r="W1003" t="s">
        <v>2387</v>
      </c>
      <c r="X1003">
        <v>4</v>
      </c>
      <c r="Y1003">
        <v>64</v>
      </c>
      <c r="Z1003">
        <v>10.1</v>
      </c>
      <c r="AA1003" t="s">
        <v>3431</v>
      </c>
      <c r="AB1003" s="30" t="s">
        <v>7318</v>
      </c>
      <c r="AC1003" s="30" t="s">
        <v>7319</v>
      </c>
      <c r="AD1003" s="30" t="s">
        <v>4957</v>
      </c>
      <c r="AE1003" s="30" t="s">
        <v>2085</v>
      </c>
      <c r="AF1003" s="55" t="s">
        <v>2023</v>
      </c>
      <c r="AG1003" s="30" t="s">
        <v>2086</v>
      </c>
      <c r="AH1003" s="31">
        <v>148.99</v>
      </c>
      <c r="AI1003" s="30" t="s">
        <v>2087</v>
      </c>
      <c r="AJ1003" s="30" t="s">
        <v>2076</v>
      </c>
      <c r="AK1003" s="30" t="s">
        <v>2076</v>
      </c>
      <c r="AL1003" s="30" t="s">
        <v>2076</v>
      </c>
      <c r="AM1003" s="30" t="s">
        <v>2076</v>
      </c>
      <c r="AN1003" s="30" t="s">
        <v>2092</v>
      </c>
      <c r="AO1003" s="30">
        <v>60</v>
      </c>
      <c r="AP1003" s="30" t="s">
        <v>4934</v>
      </c>
      <c r="AQ1003" s="30" t="s">
        <v>4935</v>
      </c>
      <c r="AR1003" s="30" t="s">
        <v>4805</v>
      </c>
      <c r="AS1003" s="30" t="s">
        <v>2076</v>
      </c>
      <c r="AT1003" s="30" t="s">
        <v>2076</v>
      </c>
      <c r="AU1003" s="30">
        <f>COUNTIF(Offers!$B$14:$B$2024,A1003)</f>
        <v>2</v>
      </c>
      <c r="AV1003" s="31">
        <f>_xlfn.MINIFS(Offers!$Q$14:$Q$2024,Offers!$B$14:$B$2024,A1003)</f>
        <v>114.99</v>
      </c>
      <c r="AW1003" s="30">
        <f>COUNTIFS(Offers!$B$14:$B$2024,A1003,Offers!$L$14:$L$2024,"&lt;&gt;New")</f>
        <v>1</v>
      </c>
    </row>
    <row r="1004" spans="1:49" ht="15.75" customHeight="1" x14ac:dyDescent="0.35">
      <c r="A1004" s="60" t="s">
        <v>7320</v>
      </c>
      <c r="B1004" s="60" t="s">
        <v>1331</v>
      </c>
      <c r="C1004" s="60" t="s">
        <v>8</v>
      </c>
      <c r="D1004" s="60" t="s">
        <v>4807</v>
      </c>
      <c r="E1004" s="61" t="s">
        <v>1334</v>
      </c>
      <c r="F1004" s="62">
        <v>383.99</v>
      </c>
      <c r="G1004" s="60" t="s">
        <v>7321</v>
      </c>
      <c r="H1004" s="60" t="s">
        <v>1345</v>
      </c>
      <c r="I1004" s="60" t="s">
        <v>4809</v>
      </c>
      <c r="J1004" s="60" t="s">
        <v>5072</v>
      </c>
      <c r="K1004" s="60" t="s">
        <v>5073</v>
      </c>
      <c r="L1004" s="60" t="s">
        <v>4853</v>
      </c>
      <c r="M1004" s="60" t="s">
        <v>4811</v>
      </c>
      <c r="N1004" s="60" t="s">
        <v>4812</v>
      </c>
      <c r="O1004" s="60" t="s">
        <v>4798</v>
      </c>
      <c r="P1004" s="60">
        <v>24</v>
      </c>
      <c r="Q1004" s="63">
        <v>184</v>
      </c>
      <c r="R1004" s="60" t="s">
        <v>7322</v>
      </c>
      <c r="S1004" s="60" t="s">
        <v>4815</v>
      </c>
      <c r="T1004" t="s">
        <v>2080</v>
      </c>
      <c r="U1004">
        <v>15</v>
      </c>
      <c r="V1004" s="49">
        <v>413.99</v>
      </c>
      <c r="W1004" t="s">
        <v>2157</v>
      </c>
      <c r="X1004">
        <v>8</v>
      </c>
      <c r="Y1004">
        <v>256</v>
      </c>
      <c r="Z1004">
        <v>6.7</v>
      </c>
      <c r="AA1004" t="s">
        <v>3431</v>
      </c>
      <c r="AB1004" s="30" t="s">
        <v>7323</v>
      </c>
      <c r="AC1004" s="30" t="s">
        <v>7324</v>
      </c>
      <c r="AD1004" s="30" t="s">
        <v>3449</v>
      </c>
      <c r="AE1004" s="30" t="s">
        <v>2085</v>
      </c>
      <c r="AF1004" s="52" t="s">
        <v>2024</v>
      </c>
      <c r="AG1004" s="30" t="s">
        <v>3435</v>
      </c>
      <c r="AH1004" s="31">
        <v>413.99</v>
      </c>
      <c r="AI1004" s="30" t="s">
        <v>2087</v>
      </c>
      <c r="AJ1004" s="30" t="s">
        <v>2076</v>
      </c>
      <c r="AK1004" s="30" t="s">
        <v>2076</v>
      </c>
      <c r="AL1004" s="30" t="s">
        <v>2076</v>
      </c>
      <c r="AM1004" s="30" t="s">
        <v>2076</v>
      </c>
      <c r="AN1004" s="30" t="s">
        <v>4819</v>
      </c>
      <c r="AO1004" s="30">
        <v>120</v>
      </c>
      <c r="AP1004" s="30" t="s">
        <v>5068</v>
      </c>
      <c r="AQ1004" s="30" t="s">
        <v>5069</v>
      </c>
      <c r="AR1004" s="30" t="s">
        <v>4822</v>
      </c>
      <c r="AS1004" s="30" t="s">
        <v>2076</v>
      </c>
      <c r="AT1004" s="30" t="s">
        <v>2076</v>
      </c>
      <c r="AU1004" s="30">
        <f>COUNTIF(Offers!$B$14:$B$2024,A1004)</f>
        <v>1</v>
      </c>
      <c r="AV1004" s="31">
        <f>_xlfn.MINIFS(Offers!$Q$14:$Q$2024,Offers!$B$14:$B$2024,A1004)</f>
        <v>383.99</v>
      </c>
      <c r="AW1004" s="30">
        <f>COUNTIFS(Offers!$B$14:$B$2024,A1004,Offers!$L$14:$L$2024,"&lt;&gt;New")</f>
        <v>0</v>
      </c>
    </row>
    <row r="1005" spans="1:49" ht="15.75" customHeight="1" x14ac:dyDescent="0.35">
      <c r="A1005" s="60" t="s">
        <v>7325</v>
      </c>
      <c r="B1005" s="60" t="s">
        <v>1331</v>
      </c>
      <c r="C1005" s="60" t="s">
        <v>8</v>
      </c>
      <c r="D1005" s="60" t="s">
        <v>4790</v>
      </c>
      <c r="E1005" s="61" t="s">
        <v>1335</v>
      </c>
      <c r="F1005" s="62">
        <v>443.99</v>
      </c>
      <c r="G1005" s="60" t="s">
        <v>7326</v>
      </c>
      <c r="H1005" s="60" t="s">
        <v>53</v>
      </c>
      <c r="I1005" s="60" t="s">
        <v>4825</v>
      </c>
      <c r="J1005" s="60" t="s">
        <v>5072</v>
      </c>
      <c r="K1005" s="60" t="s">
        <v>5073</v>
      </c>
      <c r="L1005" s="60" t="s">
        <v>3490</v>
      </c>
      <c r="M1005" s="60" t="s">
        <v>5018</v>
      </c>
      <c r="N1005" s="60" t="s">
        <v>4797</v>
      </c>
      <c r="O1005" s="60" t="s">
        <v>4798</v>
      </c>
      <c r="P1005" s="60">
        <v>9</v>
      </c>
      <c r="Q1005" s="63">
        <v>333</v>
      </c>
      <c r="R1005" s="60" t="s">
        <v>7327</v>
      </c>
      <c r="S1005" s="60" t="s">
        <v>4800</v>
      </c>
      <c r="T1005" t="s">
        <v>2080</v>
      </c>
      <c r="U1005">
        <v>15</v>
      </c>
      <c r="V1005" s="49">
        <v>489.99</v>
      </c>
      <c r="W1005" t="s">
        <v>2200</v>
      </c>
      <c r="X1005">
        <v>8</v>
      </c>
      <c r="Y1005">
        <v>256</v>
      </c>
      <c r="Z1005">
        <v>8.3000000000000007</v>
      </c>
      <c r="AA1005" t="s">
        <v>3431</v>
      </c>
      <c r="AB1005" s="30" t="s">
        <v>7328</v>
      </c>
      <c r="AC1005" s="30" t="s">
        <v>7329</v>
      </c>
      <c r="AD1005" s="30" t="s">
        <v>6187</v>
      </c>
      <c r="AE1005" s="30" t="s">
        <v>2085</v>
      </c>
      <c r="AF1005" s="51" t="s">
        <v>2025</v>
      </c>
      <c r="AG1005" s="30" t="s">
        <v>3435</v>
      </c>
      <c r="AH1005" s="31">
        <v>489.99</v>
      </c>
      <c r="AI1005" s="30" t="s">
        <v>2087</v>
      </c>
      <c r="AJ1005" s="30" t="s">
        <v>2076</v>
      </c>
      <c r="AK1005" s="30" t="s">
        <v>2076</v>
      </c>
      <c r="AL1005" s="30" t="s">
        <v>2076</v>
      </c>
      <c r="AM1005" s="30" t="s">
        <v>2076</v>
      </c>
      <c r="AN1005" s="30" t="s">
        <v>2092</v>
      </c>
      <c r="AO1005" s="30">
        <v>120</v>
      </c>
      <c r="AP1005" s="30" t="s">
        <v>4873</v>
      </c>
      <c r="AQ1005" s="30" t="s">
        <v>4874</v>
      </c>
      <c r="AR1005" s="30" t="s">
        <v>4805</v>
      </c>
      <c r="AS1005" s="30" t="s">
        <v>2076</v>
      </c>
      <c r="AT1005" s="30" t="s">
        <v>2076</v>
      </c>
      <c r="AU1005" s="30">
        <f>COUNTIF(Offers!$B$14:$B$2024,A1005)</f>
        <v>4</v>
      </c>
      <c r="AV1005" s="31">
        <f>_xlfn.MINIFS(Offers!$Q$14:$Q$2024,Offers!$B$14:$B$2024,A1005)</f>
        <v>263.99</v>
      </c>
      <c r="AW1005" s="30">
        <f>COUNTIFS(Offers!$B$14:$B$2024,A1005,Offers!$L$14:$L$2024,"&lt;&gt;New")</f>
        <v>3</v>
      </c>
    </row>
    <row r="1006" spans="1:49" ht="15.75" customHeight="1" x14ac:dyDescent="0.35">
      <c r="A1006" s="60" t="s">
        <v>7330</v>
      </c>
      <c r="B1006" s="60" t="s">
        <v>1331</v>
      </c>
      <c r="C1006" s="60" t="s">
        <v>8</v>
      </c>
      <c r="D1006" s="60" t="s">
        <v>4790</v>
      </c>
      <c r="E1006" s="61" t="s">
        <v>1336</v>
      </c>
      <c r="F1006" s="62">
        <v>455.99</v>
      </c>
      <c r="G1006" s="60" t="s">
        <v>7331</v>
      </c>
      <c r="H1006" s="60" t="s">
        <v>53</v>
      </c>
      <c r="I1006" s="60" t="s">
        <v>5017</v>
      </c>
      <c r="J1006" s="60" t="s">
        <v>5072</v>
      </c>
      <c r="K1006" s="60" t="s">
        <v>5073</v>
      </c>
      <c r="L1006" s="60" t="s">
        <v>4810</v>
      </c>
      <c r="M1006" s="60" t="s">
        <v>5018</v>
      </c>
      <c r="N1006" s="60" t="s">
        <v>4797</v>
      </c>
      <c r="O1006" s="60" t="s">
        <v>4798</v>
      </c>
      <c r="P1006" s="60">
        <v>10</v>
      </c>
      <c r="Q1006" s="63">
        <v>478</v>
      </c>
      <c r="R1006" s="60" t="s">
        <v>7332</v>
      </c>
      <c r="S1006" s="60" t="s">
        <v>4869</v>
      </c>
      <c r="T1006" t="s">
        <v>2080</v>
      </c>
      <c r="U1006">
        <v>15</v>
      </c>
      <c r="V1006" s="49">
        <v>472.99</v>
      </c>
      <c r="W1006" t="s">
        <v>2298</v>
      </c>
      <c r="X1006">
        <v>8</v>
      </c>
      <c r="Y1006">
        <v>256</v>
      </c>
      <c r="Z1006">
        <v>11</v>
      </c>
      <c r="AA1006" t="s">
        <v>3431</v>
      </c>
      <c r="AB1006" s="30" t="s">
        <v>7333</v>
      </c>
      <c r="AC1006" s="30" t="s">
        <v>7334</v>
      </c>
      <c r="AD1006" s="30" t="s">
        <v>3449</v>
      </c>
      <c r="AE1006" s="30" t="s">
        <v>2085</v>
      </c>
      <c r="AF1006" s="52" t="s">
        <v>2024</v>
      </c>
      <c r="AG1006" s="30" t="s">
        <v>3435</v>
      </c>
      <c r="AH1006" s="31">
        <v>495.99</v>
      </c>
      <c r="AI1006" s="30" t="s">
        <v>2087</v>
      </c>
      <c r="AJ1006" s="30" t="s">
        <v>2076</v>
      </c>
      <c r="AK1006" s="30" t="s">
        <v>2076</v>
      </c>
      <c r="AL1006" s="30" t="s">
        <v>2076</v>
      </c>
      <c r="AM1006" s="30" t="s">
        <v>2076</v>
      </c>
      <c r="AN1006" s="30" t="s">
        <v>2092</v>
      </c>
      <c r="AO1006" s="30">
        <v>90</v>
      </c>
      <c r="AP1006" s="30" t="s">
        <v>4846</v>
      </c>
      <c r="AQ1006" s="30" t="s">
        <v>4847</v>
      </c>
      <c r="AR1006" s="30" t="s">
        <v>4805</v>
      </c>
      <c r="AS1006" s="30" t="s">
        <v>2076</v>
      </c>
      <c r="AT1006" s="30" t="s">
        <v>2076</v>
      </c>
      <c r="AU1006" s="30">
        <f>COUNTIF(Offers!$B$14:$B$2024,A1006)</f>
        <v>2</v>
      </c>
      <c r="AV1006" s="31">
        <f>_xlfn.MINIFS(Offers!$Q$14:$Q$2024,Offers!$B$14:$B$2024,A1006)</f>
        <v>344.99</v>
      </c>
      <c r="AW1006" s="30">
        <f>COUNTIFS(Offers!$B$14:$B$2024,A1006,Offers!$L$14:$L$2024,"&lt;&gt;New")</f>
        <v>1</v>
      </c>
    </row>
    <row r="1007" spans="1:49" ht="15.75" customHeight="1" x14ac:dyDescent="0.35">
      <c r="A1007" s="60" t="s">
        <v>7335</v>
      </c>
      <c r="B1007" s="60" t="s">
        <v>1331</v>
      </c>
      <c r="C1007" s="60" t="s">
        <v>8</v>
      </c>
      <c r="D1007" s="60" t="s">
        <v>4807</v>
      </c>
      <c r="E1007" s="61" t="s">
        <v>1337</v>
      </c>
      <c r="F1007" s="62">
        <v>743.99</v>
      </c>
      <c r="G1007" s="60" t="s">
        <v>7336</v>
      </c>
      <c r="H1007" s="60" t="s">
        <v>53</v>
      </c>
      <c r="I1007" s="60" t="s">
        <v>4850</v>
      </c>
      <c r="J1007" s="60" t="s">
        <v>4851</v>
      </c>
      <c r="K1007" s="60" t="s">
        <v>4852</v>
      </c>
      <c r="L1007" s="60" t="s">
        <v>4853</v>
      </c>
      <c r="M1007" s="60" t="s">
        <v>4854</v>
      </c>
      <c r="N1007" s="60" t="s">
        <v>4880</v>
      </c>
      <c r="O1007" s="60" t="s">
        <v>4798</v>
      </c>
      <c r="P1007" s="60">
        <v>19</v>
      </c>
      <c r="Q1007" s="63">
        <v>159</v>
      </c>
      <c r="R1007" s="60" t="s">
        <v>7337</v>
      </c>
      <c r="S1007" s="60" t="s">
        <v>4857</v>
      </c>
      <c r="T1007" t="s">
        <v>2100</v>
      </c>
      <c r="U1007">
        <v>15</v>
      </c>
      <c r="V1007" s="49">
        <v>847.99</v>
      </c>
      <c r="W1007" t="s">
        <v>2235</v>
      </c>
      <c r="X1007">
        <v>8</v>
      </c>
      <c r="Y1007">
        <v>256</v>
      </c>
      <c r="Z1007">
        <v>6</v>
      </c>
      <c r="AA1007" t="s">
        <v>3431</v>
      </c>
      <c r="AB1007" s="30" t="s">
        <v>7338</v>
      </c>
      <c r="AC1007" s="30" t="s">
        <v>7339</v>
      </c>
      <c r="AD1007" s="30" t="s">
        <v>3898</v>
      </c>
      <c r="AE1007" s="30" t="s">
        <v>2085</v>
      </c>
      <c r="AF1007" s="51" t="s">
        <v>2025</v>
      </c>
      <c r="AG1007" s="30" t="s">
        <v>3435</v>
      </c>
      <c r="AH1007" s="31">
        <v>847.99</v>
      </c>
      <c r="AI1007" s="30" t="s">
        <v>2087</v>
      </c>
      <c r="AJ1007" s="30" t="s">
        <v>2076</v>
      </c>
      <c r="AK1007" s="30" t="s">
        <v>2076</v>
      </c>
      <c r="AL1007" s="30" t="s">
        <v>2076</v>
      </c>
      <c r="AM1007" s="30" t="s">
        <v>2076</v>
      </c>
      <c r="AN1007" s="30" t="s">
        <v>4860</v>
      </c>
      <c r="AO1007" s="30">
        <v>120</v>
      </c>
      <c r="AP1007" s="30" t="s">
        <v>4861</v>
      </c>
      <c r="AQ1007" s="30" t="s">
        <v>4862</v>
      </c>
      <c r="AR1007" s="30" t="s">
        <v>4822</v>
      </c>
      <c r="AS1007" s="30" t="s">
        <v>2076</v>
      </c>
      <c r="AT1007" s="30" t="s">
        <v>2076</v>
      </c>
      <c r="AU1007" s="30">
        <f>COUNTIF(Offers!$B$14:$B$2024,A1007)</f>
        <v>1</v>
      </c>
      <c r="AV1007" s="31">
        <f>_xlfn.MINIFS(Offers!$Q$14:$Q$2024,Offers!$B$14:$B$2024,A1007)</f>
        <v>743.99</v>
      </c>
      <c r="AW1007" s="30">
        <f>COUNTIFS(Offers!$B$14:$B$2024,A1007,Offers!$L$14:$L$2024,"&lt;&gt;New")</f>
        <v>0</v>
      </c>
    </row>
    <row r="1008" spans="1:49" ht="15.75" customHeight="1" x14ac:dyDescent="0.35">
      <c r="A1008" s="60" t="s">
        <v>7340</v>
      </c>
      <c r="B1008" s="60" t="s">
        <v>1331</v>
      </c>
      <c r="C1008" s="60" t="s">
        <v>8</v>
      </c>
      <c r="D1008" s="60" t="s">
        <v>4790</v>
      </c>
      <c r="E1008" s="61" t="s">
        <v>1338</v>
      </c>
      <c r="F1008" s="62">
        <v>850.99</v>
      </c>
      <c r="G1008" s="60" t="s">
        <v>7341</v>
      </c>
      <c r="H1008" s="60" t="s">
        <v>53</v>
      </c>
      <c r="I1008" s="60" t="s">
        <v>4865</v>
      </c>
      <c r="J1008" s="60" t="s">
        <v>4878</v>
      </c>
      <c r="K1008" s="60" t="s">
        <v>4879</v>
      </c>
      <c r="L1008" s="60" t="s">
        <v>3490</v>
      </c>
      <c r="M1008" s="60" t="s">
        <v>4866</v>
      </c>
      <c r="N1008" s="60" t="s">
        <v>5019</v>
      </c>
      <c r="O1008" s="60" t="s">
        <v>4798</v>
      </c>
      <c r="P1008" s="60">
        <v>11</v>
      </c>
      <c r="Q1008" s="63">
        <v>553</v>
      </c>
      <c r="R1008" s="60" t="s">
        <v>7342</v>
      </c>
      <c r="S1008" s="60" t="s">
        <v>4975</v>
      </c>
      <c r="T1008" t="s">
        <v>2080</v>
      </c>
      <c r="U1008">
        <v>15</v>
      </c>
      <c r="V1008" s="49">
        <v>972.99</v>
      </c>
      <c r="W1008" t="s">
        <v>2393</v>
      </c>
      <c r="X1008">
        <v>12</v>
      </c>
      <c r="Y1008">
        <v>256</v>
      </c>
      <c r="Z1008">
        <v>11</v>
      </c>
      <c r="AA1008" t="s">
        <v>3431</v>
      </c>
      <c r="AB1008" s="30" t="s">
        <v>7343</v>
      </c>
      <c r="AC1008" s="30" t="s">
        <v>7344</v>
      </c>
      <c r="AD1008" s="30" t="s">
        <v>5505</v>
      </c>
      <c r="AE1008" s="30" t="s">
        <v>2085</v>
      </c>
      <c r="AF1008" s="51" t="s">
        <v>2025</v>
      </c>
      <c r="AG1008" s="30" t="s">
        <v>3435</v>
      </c>
      <c r="AH1008" s="31">
        <v>1010.99</v>
      </c>
      <c r="AI1008" s="30" t="s">
        <v>2087</v>
      </c>
      <c r="AJ1008" s="30" t="s">
        <v>2076</v>
      </c>
      <c r="AK1008" s="30" t="s">
        <v>2076</v>
      </c>
      <c r="AL1008" s="30" t="s">
        <v>2076</v>
      </c>
      <c r="AM1008" s="30" t="s">
        <v>2076</v>
      </c>
      <c r="AN1008" s="30" t="s">
        <v>2092</v>
      </c>
      <c r="AO1008" s="30">
        <v>120</v>
      </c>
      <c r="AP1008" s="30" t="s">
        <v>4873</v>
      </c>
      <c r="AQ1008" s="30" t="s">
        <v>4874</v>
      </c>
      <c r="AR1008" s="30" t="s">
        <v>4822</v>
      </c>
      <c r="AS1008" s="30" t="s">
        <v>2076</v>
      </c>
      <c r="AT1008" s="30" t="s">
        <v>2076</v>
      </c>
      <c r="AU1008" s="30">
        <f>COUNTIF(Offers!$B$14:$B$2024,A1008)</f>
        <v>1</v>
      </c>
      <c r="AV1008" s="31">
        <f>_xlfn.MINIFS(Offers!$Q$14:$Q$2024,Offers!$B$14:$B$2024,A1008)</f>
        <v>850.99</v>
      </c>
      <c r="AW1008" s="30">
        <f>COUNTIFS(Offers!$B$14:$B$2024,A1008,Offers!$L$14:$L$2024,"&lt;&gt;New")</f>
        <v>0</v>
      </c>
    </row>
    <row r="1009" spans="1:49" ht="15.75" customHeight="1" x14ac:dyDescent="0.35">
      <c r="A1009" s="60" t="s">
        <v>7345</v>
      </c>
      <c r="B1009" s="60" t="s">
        <v>1331</v>
      </c>
      <c r="C1009" s="60" t="s">
        <v>8</v>
      </c>
      <c r="D1009" s="60" t="s">
        <v>4807</v>
      </c>
      <c r="E1009" s="61" t="s">
        <v>1339</v>
      </c>
      <c r="F1009" s="62">
        <v>1113.99</v>
      </c>
      <c r="G1009" s="60" t="s">
        <v>7346</v>
      </c>
      <c r="H1009" s="60" t="s">
        <v>1345</v>
      </c>
      <c r="I1009" s="60" t="s">
        <v>4889</v>
      </c>
      <c r="J1009" s="60" t="s">
        <v>4890</v>
      </c>
      <c r="K1009" s="60" t="s">
        <v>4891</v>
      </c>
      <c r="L1009" s="60" t="s">
        <v>4892</v>
      </c>
      <c r="M1009" s="60" t="s">
        <v>4893</v>
      </c>
      <c r="N1009" s="60" t="s">
        <v>4880</v>
      </c>
      <c r="O1009" s="60" t="s">
        <v>4798</v>
      </c>
      <c r="P1009" s="60">
        <v>19</v>
      </c>
      <c r="Q1009" s="63">
        <v>199</v>
      </c>
      <c r="R1009" s="60" t="s">
        <v>7347</v>
      </c>
      <c r="S1009" s="60" t="s">
        <v>4895</v>
      </c>
      <c r="T1009" t="s">
        <v>2080</v>
      </c>
      <c r="U1009">
        <v>15</v>
      </c>
      <c r="V1009" s="49">
        <v>1268.99</v>
      </c>
      <c r="W1009" t="s">
        <v>2875</v>
      </c>
      <c r="X1009">
        <v>12</v>
      </c>
      <c r="Y1009">
        <v>512</v>
      </c>
      <c r="Z1009">
        <v>6.7</v>
      </c>
      <c r="AA1009" t="s">
        <v>3431</v>
      </c>
      <c r="AB1009" s="30" t="s">
        <v>7348</v>
      </c>
      <c r="AC1009" s="30" t="s">
        <v>7349</v>
      </c>
      <c r="AD1009" s="30" t="s">
        <v>4910</v>
      </c>
      <c r="AE1009" s="30" t="s">
        <v>2085</v>
      </c>
      <c r="AF1009" s="53" t="s">
        <v>2026</v>
      </c>
      <c r="AG1009" s="30" t="s">
        <v>3435</v>
      </c>
      <c r="AH1009" s="31">
        <v>1295.99</v>
      </c>
      <c r="AI1009" s="30" t="s">
        <v>2087</v>
      </c>
      <c r="AJ1009" s="30" t="s">
        <v>2076</v>
      </c>
      <c r="AK1009" s="30" t="s">
        <v>2076</v>
      </c>
      <c r="AL1009" s="30" t="s">
        <v>2076</v>
      </c>
      <c r="AM1009" s="30" t="s">
        <v>2076</v>
      </c>
      <c r="AN1009" s="30" t="s">
        <v>4898</v>
      </c>
      <c r="AO1009" s="30">
        <v>60</v>
      </c>
      <c r="AP1009" s="30" t="s">
        <v>4885</v>
      </c>
      <c r="AQ1009" s="30" t="s">
        <v>4899</v>
      </c>
      <c r="AR1009" s="30" t="s">
        <v>4822</v>
      </c>
      <c r="AS1009" s="30" t="s">
        <v>2076</v>
      </c>
      <c r="AT1009" s="30" t="s">
        <v>2076</v>
      </c>
      <c r="AU1009" s="30">
        <f>COUNTIF(Offers!$B$14:$B$2024,A1009)</f>
        <v>1</v>
      </c>
      <c r="AV1009" s="31">
        <f>_xlfn.MINIFS(Offers!$Q$14:$Q$2024,Offers!$B$14:$B$2024,A1009)</f>
        <v>1113.99</v>
      </c>
      <c r="AW1009" s="30">
        <f>COUNTIFS(Offers!$B$14:$B$2024,A1009,Offers!$L$14:$L$2024,"&lt;&gt;New")</f>
        <v>0</v>
      </c>
    </row>
    <row r="1010" spans="1:49" ht="15.75" customHeight="1" x14ac:dyDescent="0.35">
      <c r="A1010" s="60" t="s">
        <v>7350</v>
      </c>
      <c r="B1010" s="60" t="s">
        <v>1331</v>
      </c>
      <c r="C1010" s="60" t="s">
        <v>8</v>
      </c>
      <c r="D1010" s="60" t="s">
        <v>4807</v>
      </c>
      <c r="E1010" s="61" t="s">
        <v>1340</v>
      </c>
      <c r="F1010" s="62">
        <v>1198.99</v>
      </c>
      <c r="G1010" s="60" t="s">
        <v>7351</v>
      </c>
      <c r="H1010" s="60" t="s">
        <v>1345</v>
      </c>
      <c r="I1010" s="60" t="s">
        <v>4877</v>
      </c>
      <c r="J1010" s="60" t="s">
        <v>4890</v>
      </c>
      <c r="K1010" s="60" t="s">
        <v>4891</v>
      </c>
      <c r="L1010" s="60" t="s">
        <v>4904</v>
      </c>
      <c r="M1010" s="60" t="s">
        <v>4905</v>
      </c>
      <c r="N1010" s="60" t="s">
        <v>4880</v>
      </c>
      <c r="O1010" s="60" t="s">
        <v>4798</v>
      </c>
      <c r="P1010" s="60">
        <v>27</v>
      </c>
      <c r="Q1010" s="63">
        <v>192</v>
      </c>
      <c r="R1010" s="60" t="s">
        <v>7352</v>
      </c>
      <c r="S1010" s="60" t="s">
        <v>4882</v>
      </c>
      <c r="T1010" t="s">
        <v>2100</v>
      </c>
      <c r="U1010">
        <v>15</v>
      </c>
      <c r="V1010" s="49">
        <v>1325.99</v>
      </c>
      <c r="W1010" t="s">
        <v>2228</v>
      </c>
      <c r="X1010">
        <v>16</v>
      </c>
      <c r="Y1010">
        <v>512</v>
      </c>
      <c r="Z1010">
        <v>6.4</v>
      </c>
      <c r="AA1010" t="s">
        <v>3431</v>
      </c>
      <c r="AB1010" s="30" t="s">
        <v>7353</v>
      </c>
      <c r="AC1010" s="30" t="s">
        <v>7354</v>
      </c>
      <c r="AD1010" s="30" t="s">
        <v>3793</v>
      </c>
      <c r="AE1010" s="30" t="s">
        <v>2085</v>
      </c>
      <c r="AF1010" s="54" t="s">
        <v>2027</v>
      </c>
      <c r="AG1010" s="30" t="s">
        <v>3435</v>
      </c>
      <c r="AH1010" s="31">
        <v>1325.99</v>
      </c>
      <c r="AI1010" s="30" t="s">
        <v>2087</v>
      </c>
      <c r="AJ1010" s="30" t="s">
        <v>2076</v>
      </c>
      <c r="AK1010" s="30" t="s">
        <v>2076</v>
      </c>
      <c r="AL1010" s="30" t="s">
        <v>2076</v>
      </c>
      <c r="AM1010" s="30" t="s">
        <v>2076</v>
      </c>
      <c r="AN1010" s="30" t="s">
        <v>4860</v>
      </c>
      <c r="AO1010" s="30">
        <v>120</v>
      </c>
      <c r="AP1010" s="30" t="s">
        <v>4911</v>
      </c>
      <c r="AQ1010" s="30" t="s">
        <v>4912</v>
      </c>
      <c r="AR1010" s="30" t="s">
        <v>4913</v>
      </c>
      <c r="AS1010" s="30" t="s">
        <v>2076</v>
      </c>
      <c r="AT1010" s="30" t="s">
        <v>2076</v>
      </c>
      <c r="AU1010" s="30">
        <f>COUNTIF(Offers!$B$14:$B$2024,A1010)</f>
        <v>1</v>
      </c>
      <c r="AV1010" s="31">
        <f>_xlfn.MINIFS(Offers!$Q$14:$Q$2024,Offers!$B$14:$B$2024,A1010)</f>
        <v>1198.99</v>
      </c>
      <c r="AW1010" s="30">
        <f>COUNTIFS(Offers!$B$14:$B$2024,A1010,Offers!$L$14:$L$2024,"&lt;&gt;New")</f>
        <v>0</v>
      </c>
    </row>
    <row r="1011" spans="1:49" ht="15.75" customHeight="1" x14ac:dyDescent="0.35">
      <c r="A1011" s="60" t="s">
        <v>7355</v>
      </c>
      <c r="B1011" s="60" t="s">
        <v>1331</v>
      </c>
      <c r="C1011" s="60" t="s">
        <v>8</v>
      </c>
      <c r="D1011" s="60" t="s">
        <v>4790</v>
      </c>
      <c r="E1011" s="61" t="s">
        <v>1341</v>
      </c>
      <c r="F1011" s="62">
        <v>1211.99</v>
      </c>
      <c r="G1011" s="60" t="s">
        <v>7356</v>
      </c>
      <c r="H1011" s="60" t="s">
        <v>1345</v>
      </c>
      <c r="I1011" s="60" t="s">
        <v>4825</v>
      </c>
      <c r="J1011" s="60" t="s">
        <v>4890</v>
      </c>
      <c r="K1011" s="60" t="s">
        <v>4891</v>
      </c>
      <c r="L1011" s="60" t="s">
        <v>5038</v>
      </c>
      <c r="M1011" s="60" t="s">
        <v>3532</v>
      </c>
      <c r="N1011" s="60" t="s">
        <v>4918</v>
      </c>
      <c r="O1011" s="60" t="s">
        <v>4798</v>
      </c>
      <c r="P1011" s="60">
        <v>12</v>
      </c>
      <c r="Q1011" s="63">
        <v>533</v>
      </c>
      <c r="R1011" s="60" t="s">
        <v>7357</v>
      </c>
      <c r="S1011" s="60" t="s">
        <v>4843</v>
      </c>
      <c r="T1011" t="s">
        <v>2080</v>
      </c>
      <c r="U1011">
        <v>15</v>
      </c>
      <c r="V1011" s="49">
        <v>1388.99</v>
      </c>
      <c r="W1011" t="s">
        <v>2356</v>
      </c>
      <c r="X1011">
        <v>12</v>
      </c>
      <c r="Y1011">
        <v>512</v>
      </c>
      <c r="Z1011">
        <v>12.4</v>
      </c>
      <c r="AA1011" t="s">
        <v>3431</v>
      </c>
      <c r="AB1011" s="30" t="s">
        <v>7358</v>
      </c>
      <c r="AC1011" s="30" t="s">
        <v>7359</v>
      </c>
      <c r="AD1011" s="30" t="s">
        <v>5669</v>
      </c>
      <c r="AE1011" s="30" t="s">
        <v>2105</v>
      </c>
      <c r="AF1011" s="53" t="s">
        <v>2026</v>
      </c>
      <c r="AG1011" s="30" t="s">
        <v>3435</v>
      </c>
      <c r="AH1011" s="31">
        <v>1411.99</v>
      </c>
      <c r="AI1011" s="30" t="s">
        <v>2087</v>
      </c>
      <c r="AJ1011" s="30" t="s">
        <v>2076</v>
      </c>
      <c r="AK1011" s="30" t="s">
        <v>2076</v>
      </c>
      <c r="AL1011" s="30" t="s">
        <v>2076</v>
      </c>
      <c r="AM1011" s="30" t="s">
        <v>2076</v>
      </c>
      <c r="AN1011" s="30" t="s">
        <v>2092</v>
      </c>
      <c r="AO1011" s="30">
        <v>120</v>
      </c>
      <c r="AP1011" s="30" t="s">
        <v>4979</v>
      </c>
      <c r="AQ1011" s="30" t="s">
        <v>4862</v>
      </c>
      <c r="AR1011" s="30" t="s">
        <v>4805</v>
      </c>
      <c r="AS1011" s="30" t="s">
        <v>2076</v>
      </c>
      <c r="AT1011" s="30" t="s">
        <v>2076</v>
      </c>
      <c r="AU1011" s="30">
        <f>COUNTIF(Offers!$B$14:$B$2024,A1011)</f>
        <v>1</v>
      </c>
      <c r="AV1011" s="31">
        <f>_xlfn.MINIFS(Offers!$Q$14:$Q$2024,Offers!$B$14:$B$2024,A1011)</f>
        <v>1211.99</v>
      </c>
      <c r="AW1011" s="30">
        <f>COUNTIFS(Offers!$B$14:$B$2024,A1011,Offers!$L$14:$L$2024,"&lt;&gt;New")</f>
        <v>0</v>
      </c>
    </row>
    <row r="1012" spans="1:49" ht="15.75" customHeight="1" x14ac:dyDescent="0.35">
      <c r="A1012" s="60" t="s">
        <v>7360</v>
      </c>
      <c r="B1012" s="60" t="s">
        <v>1331</v>
      </c>
      <c r="C1012" s="60" t="s">
        <v>8</v>
      </c>
      <c r="D1012" s="60" t="s">
        <v>4807</v>
      </c>
      <c r="E1012" s="61" t="s">
        <v>1342</v>
      </c>
      <c r="F1012" s="62">
        <v>1584.99</v>
      </c>
      <c r="G1012" s="60" t="s">
        <v>7361</v>
      </c>
      <c r="H1012" s="60" t="s">
        <v>53</v>
      </c>
      <c r="I1012" s="60" t="s">
        <v>4889</v>
      </c>
      <c r="J1012" s="60" t="s">
        <v>4902</v>
      </c>
      <c r="K1012" s="60" t="s">
        <v>4903</v>
      </c>
      <c r="L1012" s="60" t="s">
        <v>4987</v>
      </c>
      <c r="M1012" s="60" t="s">
        <v>4988</v>
      </c>
      <c r="N1012" s="60" t="s">
        <v>4880</v>
      </c>
      <c r="O1012" s="60" t="s">
        <v>4798</v>
      </c>
      <c r="P1012" s="60">
        <v>22</v>
      </c>
      <c r="Q1012" s="63">
        <v>257</v>
      </c>
      <c r="R1012" s="60" t="s">
        <v>7362</v>
      </c>
      <c r="S1012" s="60" t="s">
        <v>4990</v>
      </c>
      <c r="T1012" t="s">
        <v>2080</v>
      </c>
      <c r="U1012">
        <v>15</v>
      </c>
      <c r="V1012" s="49">
        <v>1668.99</v>
      </c>
      <c r="W1012" t="s">
        <v>2371</v>
      </c>
      <c r="X1012">
        <v>16</v>
      </c>
      <c r="Y1012">
        <v>1024</v>
      </c>
      <c r="Z1012">
        <v>7.6</v>
      </c>
      <c r="AA1012" t="s">
        <v>3431</v>
      </c>
      <c r="AB1012" s="30" t="s">
        <v>7363</v>
      </c>
      <c r="AC1012" s="30" t="s">
        <v>7364</v>
      </c>
      <c r="AD1012" s="30" t="s">
        <v>3485</v>
      </c>
      <c r="AE1012" s="30" t="s">
        <v>2105</v>
      </c>
      <c r="AF1012" s="54" t="s">
        <v>2027</v>
      </c>
      <c r="AG1012" s="30" t="s">
        <v>3435</v>
      </c>
      <c r="AH1012" s="31">
        <v>1668.99</v>
      </c>
      <c r="AI1012" s="30" t="s">
        <v>2087</v>
      </c>
      <c r="AJ1012" s="30" t="s">
        <v>2076</v>
      </c>
      <c r="AK1012" s="30" t="s">
        <v>2076</v>
      </c>
      <c r="AL1012" s="30" t="s">
        <v>2076</v>
      </c>
      <c r="AM1012" s="30" t="s">
        <v>2076</v>
      </c>
      <c r="AN1012" s="30" t="s">
        <v>4898</v>
      </c>
      <c r="AO1012" s="30">
        <v>120</v>
      </c>
      <c r="AP1012" s="30" t="s">
        <v>4911</v>
      </c>
      <c r="AQ1012" s="30" t="s">
        <v>4992</v>
      </c>
      <c r="AR1012" s="30" t="s">
        <v>4913</v>
      </c>
      <c r="AS1012" s="30" t="s">
        <v>2076</v>
      </c>
      <c r="AT1012" s="30" t="s">
        <v>2076</v>
      </c>
      <c r="AU1012" s="30">
        <f>COUNTIF(Offers!$B$14:$B$2024,A1012)</f>
        <v>1</v>
      </c>
      <c r="AV1012" s="31">
        <f>_xlfn.MINIFS(Offers!$Q$14:$Q$2024,Offers!$B$14:$B$2024,A1012)</f>
        <v>1584.99</v>
      </c>
      <c r="AW1012" s="30">
        <f>COUNTIFS(Offers!$B$14:$B$2024,A1012,Offers!$L$14:$L$2024,"&lt;&gt;New")</f>
        <v>0</v>
      </c>
    </row>
    <row r="1013" spans="1:49" ht="15.75" customHeight="1" x14ac:dyDescent="0.35">
      <c r="A1013" s="64" t="s">
        <v>7365</v>
      </c>
      <c r="B1013" s="64" t="s">
        <v>1343</v>
      </c>
      <c r="C1013" s="64" t="s">
        <v>9</v>
      </c>
      <c r="D1013" s="64" t="s">
        <v>7366</v>
      </c>
      <c r="E1013" s="65" t="s">
        <v>1348</v>
      </c>
      <c r="F1013" s="66">
        <v>60.99</v>
      </c>
      <c r="G1013" s="64" t="s">
        <v>7367</v>
      </c>
      <c r="H1013" s="64" t="s">
        <v>1345</v>
      </c>
      <c r="I1013" s="64" t="s">
        <v>7368</v>
      </c>
      <c r="J1013" s="64" t="s">
        <v>7369</v>
      </c>
      <c r="K1013" s="64" t="s">
        <v>2076</v>
      </c>
      <c r="L1013" s="64" t="s">
        <v>2076</v>
      </c>
      <c r="M1013" s="64" t="s">
        <v>2076</v>
      </c>
      <c r="N1013" s="64" t="s">
        <v>7370</v>
      </c>
      <c r="O1013" s="64" t="s">
        <v>2076</v>
      </c>
      <c r="P1013" s="64" t="s">
        <v>2076</v>
      </c>
      <c r="Q1013" s="67">
        <v>108</v>
      </c>
      <c r="R1013" s="64" t="s">
        <v>7371</v>
      </c>
      <c r="S1013" s="64" t="s">
        <v>7372</v>
      </c>
      <c r="T1013" t="s">
        <v>2080</v>
      </c>
      <c r="U1013">
        <v>30</v>
      </c>
      <c r="V1013" s="49">
        <v>65.989999999999995</v>
      </c>
      <c r="W1013" t="s">
        <v>2875</v>
      </c>
      <c r="X1013" t="s">
        <v>2076</v>
      </c>
      <c r="Y1013" t="s">
        <v>2076</v>
      </c>
      <c r="Z1013" t="s">
        <v>2076</v>
      </c>
      <c r="AA1013" t="s">
        <v>2076</v>
      </c>
      <c r="AB1013" s="36" t="s">
        <v>7373</v>
      </c>
      <c r="AC1013" s="36" t="s">
        <v>7374</v>
      </c>
      <c r="AD1013" s="36" t="s">
        <v>2147</v>
      </c>
      <c r="AE1013" s="36" t="s">
        <v>2105</v>
      </c>
      <c r="AF1013" s="52" t="s">
        <v>2024</v>
      </c>
      <c r="AG1013" s="36" t="s">
        <v>2086</v>
      </c>
      <c r="AH1013" s="37">
        <v>65.989999999999995</v>
      </c>
      <c r="AI1013" s="36" t="s">
        <v>2087</v>
      </c>
      <c r="AJ1013" s="36" t="s">
        <v>2076</v>
      </c>
      <c r="AK1013" s="36" t="s">
        <v>2076</v>
      </c>
      <c r="AL1013" s="36" t="s">
        <v>2076</v>
      </c>
      <c r="AM1013" s="36" t="s">
        <v>2076</v>
      </c>
      <c r="AN1013" s="36" t="s">
        <v>2076</v>
      </c>
      <c r="AO1013" s="36" t="s">
        <v>2076</v>
      </c>
      <c r="AP1013" s="36" t="s">
        <v>2076</v>
      </c>
      <c r="AQ1013" s="36" t="s">
        <v>2076</v>
      </c>
      <c r="AR1013" s="36" t="s">
        <v>2076</v>
      </c>
      <c r="AS1013" s="36" t="s">
        <v>7375</v>
      </c>
      <c r="AT1013" s="36" t="s">
        <v>7376</v>
      </c>
      <c r="AU1013" s="36">
        <f>COUNTIF(Offers!$B$14:$B$2024,A1013)</f>
        <v>2</v>
      </c>
      <c r="AV1013" s="37">
        <f>_xlfn.MINIFS(Offers!$Q$14:$Q$2024,Offers!$B$14:$B$2024,A1013)</f>
        <v>44.99</v>
      </c>
      <c r="AW1013" s="36">
        <f>COUNTIFS(Offers!$B$14:$B$2024,A1013,Offers!$L$14:$L$2024,"&lt;&gt;New")</f>
        <v>1</v>
      </c>
    </row>
    <row r="1014" spans="1:49" ht="15.75" customHeight="1" x14ac:dyDescent="0.35">
      <c r="A1014" s="64" t="s">
        <v>7377</v>
      </c>
      <c r="B1014" s="64" t="s">
        <v>1343</v>
      </c>
      <c r="C1014" s="64" t="s">
        <v>9</v>
      </c>
      <c r="D1014" s="64" t="s">
        <v>7378</v>
      </c>
      <c r="E1014" s="65" t="s">
        <v>1349</v>
      </c>
      <c r="F1014" s="66">
        <v>74.989999999999995</v>
      </c>
      <c r="G1014" s="64" t="s">
        <v>7379</v>
      </c>
      <c r="H1014" s="64" t="s">
        <v>1345</v>
      </c>
      <c r="I1014" s="64" t="s">
        <v>7380</v>
      </c>
      <c r="J1014" s="64" t="s">
        <v>7381</v>
      </c>
      <c r="K1014" s="64" t="s">
        <v>2076</v>
      </c>
      <c r="L1014" s="64" t="s">
        <v>2076</v>
      </c>
      <c r="M1014" s="64" t="s">
        <v>2076</v>
      </c>
      <c r="N1014" s="64" t="s">
        <v>7382</v>
      </c>
      <c r="O1014" s="64" t="s">
        <v>2076</v>
      </c>
      <c r="P1014" s="64">
        <v>92</v>
      </c>
      <c r="Q1014" s="67">
        <v>74</v>
      </c>
      <c r="R1014" s="64" t="s">
        <v>7383</v>
      </c>
      <c r="S1014" s="64" t="s">
        <v>7384</v>
      </c>
      <c r="T1014" t="s">
        <v>2080</v>
      </c>
      <c r="U1014">
        <v>30</v>
      </c>
      <c r="V1014" s="49">
        <v>77.989999999999995</v>
      </c>
      <c r="W1014" t="s">
        <v>3035</v>
      </c>
      <c r="X1014" t="s">
        <v>2076</v>
      </c>
      <c r="Y1014" t="s">
        <v>2076</v>
      </c>
      <c r="Z1014" t="s">
        <v>2076</v>
      </c>
      <c r="AA1014" t="s">
        <v>2076</v>
      </c>
      <c r="AB1014" s="36" t="s">
        <v>7385</v>
      </c>
      <c r="AC1014" s="36" t="s">
        <v>7386</v>
      </c>
      <c r="AD1014" s="36" t="s">
        <v>2268</v>
      </c>
      <c r="AE1014" s="36" t="s">
        <v>2105</v>
      </c>
      <c r="AF1014" s="55" t="s">
        <v>2023</v>
      </c>
      <c r="AG1014" s="36" t="s">
        <v>2086</v>
      </c>
      <c r="AH1014" s="37">
        <v>77.989999999999995</v>
      </c>
      <c r="AI1014" s="36" t="s">
        <v>2087</v>
      </c>
      <c r="AJ1014" s="36" t="s">
        <v>2076</v>
      </c>
      <c r="AK1014" s="36" t="s">
        <v>2076</v>
      </c>
      <c r="AL1014" s="36" t="s">
        <v>2076</v>
      </c>
      <c r="AM1014" s="36" t="s">
        <v>2076</v>
      </c>
      <c r="AN1014" s="36" t="s">
        <v>2076</v>
      </c>
      <c r="AO1014" s="36" t="s">
        <v>2076</v>
      </c>
      <c r="AP1014" s="36" t="s">
        <v>2076</v>
      </c>
      <c r="AQ1014" s="36" t="s">
        <v>2076</v>
      </c>
      <c r="AR1014" s="36" t="s">
        <v>2076</v>
      </c>
      <c r="AS1014" s="36" t="s">
        <v>7387</v>
      </c>
      <c r="AT1014" s="36" t="s">
        <v>7388</v>
      </c>
      <c r="AU1014" s="36">
        <f>COUNTIF(Offers!$B$14:$B$2024,A1014)</f>
        <v>1</v>
      </c>
      <c r="AV1014" s="37">
        <f>_xlfn.MINIFS(Offers!$Q$14:$Q$2024,Offers!$B$14:$B$2024,A1014)</f>
        <v>74.989999999999995</v>
      </c>
      <c r="AW1014" s="36">
        <f>COUNTIFS(Offers!$B$14:$B$2024,A1014,Offers!$L$14:$L$2024,"&lt;&gt;New")</f>
        <v>0</v>
      </c>
    </row>
    <row r="1015" spans="1:49" ht="15.75" customHeight="1" x14ac:dyDescent="0.35">
      <c r="A1015" s="64" t="s">
        <v>7389</v>
      </c>
      <c r="B1015" s="64" t="s">
        <v>1343</v>
      </c>
      <c r="C1015" s="64" t="s">
        <v>9</v>
      </c>
      <c r="D1015" s="64" t="s">
        <v>7390</v>
      </c>
      <c r="E1015" s="65" t="s">
        <v>1350</v>
      </c>
      <c r="F1015" s="66">
        <v>129.99</v>
      </c>
      <c r="G1015" s="64" t="s">
        <v>7391</v>
      </c>
      <c r="H1015" s="64" t="s">
        <v>1345</v>
      </c>
      <c r="I1015" s="64" t="s">
        <v>7392</v>
      </c>
      <c r="J1015" s="64" t="s">
        <v>2076</v>
      </c>
      <c r="K1015" s="64" t="s">
        <v>2076</v>
      </c>
      <c r="L1015" s="64" t="s">
        <v>2076</v>
      </c>
      <c r="M1015" s="64" t="s">
        <v>7393</v>
      </c>
      <c r="N1015" s="64" t="s">
        <v>7394</v>
      </c>
      <c r="O1015" s="64" t="s">
        <v>2076</v>
      </c>
      <c r="P1015" s="64" t="s">
        <v>2076</v>
      </c>
      <c r="Q1015" s="67">
        <v>156</v>
      </c>
      <c r="R1015" s="64" t="s">
        <v>7395</v>
      </c>
      <c r="S1015" s="64" t="s">
        <v>7396</v>
      </c>
      <c r="T1015" t="s">
        <v>2080</v>
      </c>
      <c r="U1015">
        <v>30</v>
      </c>
      <c r="V1015" s="49">
        <v>139.99</v>
      </c>
      <c r="W1015" t="s">
        <v>2504</v>
      </c>
      <c r="X1015" t="s">
        <v>2076</v>
      </c>
      <c r="Y1015" t="s">
        <v>2076</v>
      </c>
      <c r="Z1015" t="s">
        <v>2076</v>
      </c>
      <c r="AA1015" t="s">
        <v>2076</v>
      </c>
      <c r="AB1015" s="36" t="s">
        <v>7397</v>
      </c>
      <c r="AC1015" s="36" t="s">
        <v>7398</v>
      </c>
      <c r="AD1015" s="36" t="s">
        <v>2171</v>
      </c>
      <c r="AE1015" s="36" t="s">
        <v>2085</v>
      </c>
      <c r="AF1015" s="52" t="s">
        <v>2024</v>
      </c>
      <c r="AG1015" s="36" t="s">
        <v>2086</v>
      </c>
      <c r="AH1015" s="37">
        <v>147.99</v>
      </c>
      <c r="AI1015" s="36" t="s">
        <v>2087</v>
      </c>
      <c r="AJ1015" s="36" t="s">
        <v>2076</v>
      </c>
      <c r="AK1015" s="36" t="s">
        <v>2076</v>
      </c>
      <c r="AL1015" s="36" t="s">
        <v>2076</v>
      </c>
      <c r="AM1015" s="36" t="s">
        <v>2076</v>
      </c>
      <c r="AN1015" s="36" t="s">
        <v>2076</v>
      </c>
      <c r="AO1015" s="36" t="s">
        <v>2076</v>
      </c>
      <c r="AP1015" s="36" t="s">
        <v>2076</v>
      </c>
      <c r="AQ1015" s="36" t="s">
        <v>2076</v>
      </c>
      <c r="AR1015" s="36" t="s">
        <v>2076</v>
      </c>
      <c r="AS1015" s="36" t="s">
        <v>7399</v>
      </c>
      <c r="AT1015" s="36" t="s">
        <v>7400</v>
      </c>
      <c r="AU1015" s="36">
        <f>COUNTIF(Offers!$B$14:$B$2024,A1015)</f>
        <v>1</v>
      </c>
      <c r="AV1015" s="37">
        <f>_xlfn.MINIFS(Offers!$Q$14:$Q$2024,Offers!$B$14:$B$2024,A1015)</f>
        <v>129.99</v>
      </c>
      <c r="AW1015" s="36">
        <f>COUNTIFS(Offers!$B$14:$B$2024,A1015,Offers!$L$14:$L$2024,"&lt;&gt;New")</f>
        <v>0</v>
      </c>
    </row>
    <row r="1016" spans="1:49" ht="15.75" customHeight="1" x14ac:dyDescent="0.35">
      <c r="A1016" s="64" t="s">
        <v>7401</v>
      </c>
      <c r="B1016" s="64" t="s">
        <v>1343</v>
      </c>
      <c r="C1016" s="64" t="s">
        <v>9</v>
      </c>
      <c r="D1016" s="64" t="s">
        <v>7402</v>
      </c>
      <c r="E1016" s="65" t="s">
        <v>1351</v>
      </c>
      <c r="F1016" s="66">
        <v>168.99</v>
      </c>
      <c r="G1016" s="64" t="s">
        <v>7403</v>
      </c>
      <c r="H1016" s="64" t="s">
        <v>7404</v>
      </c>
      <c r="I1016" s="64" t="s">
        <v>7405</v>
      </c>
      <c r="J1016" s="64" t="s">
        <v>2076</v>
      </c>
      <c r="K1016" s="64" t="s">
        <v>2076</v>
      </c>
      <c r="L1016" s="64" t="s">
        <v>2076</v>
      </c>
      <c r="M1016" s="64" t="s">
        <v>2076</v>
      </c>
      <c r="N1016" s="64" t="s">
        <v>7406</v>
      </c>
      <c r="O1016" s="64" t="s">
        <v>2076</v>
      </c>
      <c r="P1016" s="64" t="s">
        <v>2076</v>
      </c>
      <c r="Q1016" s="67">
        <v>83</v>
      </c>
      <c r="R1016" s="64" t="s">
        <v>7407</v>
      </c>
      <c r="S1016" s="64" t="s">
        <v>7408</v>
      </c>
      <c r="T1016" t="s">
        <v>2080</v>
      </c>
      <c r="U1016">
        <v>30</v>
      </c>
      <c r="V1016" s="49">
        <v>192.99</v>
      </c>
      <c r="W1016" t="s">
        <v>2176</v>
      </c>
      <c r="X1016" t="s">
        <v>2076</v>
      </c>
      <c r="Y1016" t="s">
        <v>2076</v>
      </c>
      <c r="Z1016" t="s">
        <v>2076</v>
      </c>
      <c r="AA1016" t="s">
        <v>2076</v>
      </c>
      <c r="AB1016" s="36" t="s">
        <v>7409</v>
      </c>
      <c r="AC1016" s="36" t="s">
        <v>7410</v>
      </c>
      <c r="AD1016" s="36" t="s">
        <v>2179</v>
      </c>
      <c r="AE1016" s="36" t="s">
        <v>2085</v>
      </c>
      <c r="AF1016" s="52" t="s">
        <v>2024</v>
      </c>
      <c r="AG1016" s="36" t="s">
        <v>2086</v>
      </c>
      <c r="AH1016" s="37">
        <v>202.99</v>
      </c>
      <c r="AI1016" s="36" t="s">
        <v>2087</v>
      </c>
      <c r="AJ1016" s="36" t="s">
        <v>2076</v>
      </c>
      <c r="AK1016" s="36" t="s">
        <v>2076</v>
      </c>
      <c r="AL1016" s="36" t="s">
        <v>2076</v>
      </c>
      <c r="AM1016" s="36" t="s">
        <v>2076</v>
      </c>
      <c r="AN1016" s="36" t="s">
        <v>2076</v>
      </c>
      <c r="AO1016" s="36" t="s">
        <v>2076</v>
      </c>
      <c r="AP1016" s="36" t="s">
        <v>2076</v>
      </c>
      <c r="AQ1016" s="36" t="s">
        <v>2076</v>
      </c>
      <c r="AR1016" s="36" t="s">
        <v>2076</v>
      </c>
      <c r="AS1016" s="36" t="s">
        <v>7411</v>
      </c>
      <c r="AT1016" s="36" t="s">
        <v>7412</v>
      </c>
      <c r="AU1016" s="36">
        <f>COUNTIF(Offers!$B$14:$B$2024,A1016)</f>
        <v>1</v>
      </c>
      <c r="AV1016" s="37">
        <f>_xlfn.MINIFS(Offers!$Q$14:$Q$2024,Offers!$B$14:$B$2024,A1016)</f>
        <v>168.99</v>
      </c>
      <c r="AW1016" s="36">
        <f>COUNTIFS(Offers!$B$14:$B$2024,A1016,Offers!$L$14:$L$2024,"&lt;&gt;New")</f>
        <v>0</v>
      </c>
    </row>
    <row r="1017" spans="1:49" ht="15.75" customHeight="1" x14ac:dyDescent="0.35">
      <c r="A1017" s="64" t="s">
        <v>7413</v>
      </c>
      <c r="B1017" s="64" t="s">
        <v>1343</v>
      </c>
      <c r="C1017" s="64" t="s">
        <v>9</v>
      </c>
      <c r="D1017" s="64" t="s">
        <v>7414</v>
      </c>
      <c r="E1017" s="65" t="s">
        <v>1352</v>
      </c>
      <c r="F1017" s="66">
        <v>178.99</v>
      </c>
      <c r="G1017" s="64" t="s">
        <v>7415</v>
      </c>
      <c r="H1017" s="64" t="s">
        <v>1345</v>
      </c>
      <c r="I1017" s="64" t="s">
        <v>7416</v>
      </c>
      <c r="J1017" s="64" t="s">
        <v>2076</v>
      </c>
      <c r="K1017" s="64" t="s">
        <v>2076</v>
      </c>
      <c r="L1017" s="64" t="s">
        <v>2076</v>
      </c>
      <c r="M1017" s="64" t="s">
        <v>2076</v>
      </c>
      <c r="N1017" s="64" t="s">
        <v>7417</v>
      </c>
      <c r="O1017" s="64" t="s">
        <v>2076</v>
      </c>
      <c r="P1017" s="64" t="s">
        <v>2076</v>
      </c>
      <c r="Q1017" s="67">
        <v>7447</v>
      </c>
      <c r="R1017" s="64" t="s">
        <v>7418</v>
      </c>
      <c r="S1017" s="64" t="s">
        <v>7419</v>
      </c>
      <c r="T1017" t="s">
        <v>2080</v>
      </c>
      <c r="U1017">
        <v>30</v>
      </c>
      <c r="V1017" s="49">
        <v>189.99</v>
      </c>
      <c r="W1017" t="s">
        <v>2409</v>
      </c>
      <c r="X1017" t="s">
        <v>2076</v>
      </c>
      <c r="Y1017" t="s">
        <v>2076</v>
      </c>
      <c r="Z1017" t="s">
        <v>2076</v>
      </c>
      <c r="AA1017" t="s">
        <v>2076</v>
      </c>
      <c r="AB1017" s="36" t="s">
        <v>7420</v>
      </c>
      <c r="AC1017" s="36" t="s">
        <v>7421</v>
      </c>
      <c r="AD1017" s="36" t="s">
        <v>2171</v>
      </c>
      <c r="AE1017" s="36" t="s">
        <v>2105</v>
      </c>
      <c r="AF1017" s="53" t="s">
        <v>2026</v>
      </c>
      <c r="AG1017" s="36" t="s">
        <v>2086</v>
      </c>
      <c r="AH1017" s="37">
        <v>189.99</v>
      </c>
      <c r="AI1017" s="36" t="s">
        <v>2087</v>
      </c>
      <c r="AJ1017" s="36" t="s">
        <v>2076</v>
      </c>
      <c r="AK1017" s="36" t="s">
        <v>2076</v>
      </c>
      <c r="AL1017" s="36" t="s">
        <v>2076</v>
      </c>
      <c r="AM1017" s="36" t="s">
        <v>2076</v>
      </c>
      <c r="AN1017" s="36" t="s">
        <v>2076</v>
      </c>
      <c r="AO1017" s="36" t="s">
        <v>2076</v>
      </c>
      <c r="AP1017" s="36" t="s">
        <v>2076</v>
      </c>
      <c r="AQ1017" s="36" t="s">
        <v>2076</v>
      </c>
      <c r="AR1017" s="36" t="s">
        <v>2076</v>
      </c>
      <c r="AS1017" s="36" t="s">
        <v>7422</v>
      </c>
      <c r="AT1017" s="36" t="s">
        <v>7423</v>
      </c>
      <c r="AU1017" s="36">
        <f>COUNTIF(Offers!$B$14:$B$2024,A1017)</f>
        <v>1</v>
      </c>
      <c r="AV1017" s="37">
        <f>_xlfn.MINIFS(Offers!$Q$14:$Q$2024,Offers!$B$14:$B$2024,A1017)</f>
        <v>178.99</v>
      </c>
      <c r="AW1017" s="36">
        <f>COUNTIFS(Offers!$B$14:$B$2024,A1017,Offers!$L$14:$L$2024,"&lt;&gt;New")</f>
        <v>0</v>
      </c>
    </row>
    <row r="1018" spans="1:49" ht="15.75" customHeight="1" x14ac:dyDescent="0.35">
      <c r="A1018" s="64" t="s">
        <v>7424</v>
      </c>
      <c r="B1018" s="64" t="s">
        <v>1343</v>
      </c>
      <c r="C1018" s="64" t="s">
        <v>9</v>
      </c>
      <c r="D1018" s="64" t="s">
        <v>7425</v>
      </c>
      <c r="E1018" s="65" t="s">
        <v>1353</v>
      </c>
      <c r="F1018" s="66">
        <v>224.99</v>
      </c>
      <c r="G1018" s="64" t="s">
        <v>7426</v>
      </c>
      <c r="H1018" s="64" t="s">
        <v>7427</v>
      </c>
      <c r="I1018" s="64" t="s">
        <v>7428</v>
      </c>
      <c r="J1018" s="64" t="s">
        <v>2076</v>
      </c>
      <c r="K1018" s="64" t="s">
        <v>2076</v>
      </c>
      <c r="L1018" s="64" t="s">
        <v>2076</v>
      </c>
      <c r="M1018" s="64" t="s">
        <v>2076</v>
      </c>
      <c r="N1018" s="64" t="s">
        <v>7429</v>
      </c>
      <c r="O1018" s="64" t="s">
        <v>2076</v>
      </c>
      <c r="P1018" s="64" t="s">
        <v>2076</v>
      </c>
      <c r="Q1018" s="67">
        <v>1711</v>
      </c>
      <c r="R1018" s="64" t="s">
        <v>7430</v>
      </c>
      <c r="S1018" s="64" t="s">
        <v>7431</v>
      </c>
      <c r="T1018" t="s">
        <v>2080</v>
      </c>
      <c r="U1018">
        <v>30</v>
      </c>
      <c r="V1018" s="49">
        <v>252.99</v>
      </c>
      <c r="W1018" t="s">
        <v>3035</v>
      </c>
      <c r="X1018" t="s">
        <v>2076</v>
      </c>
      <c r="Y1018" t="s">
        <v>2076</v>
      </c>
      <c r="Z1018" t="s">
        <v>2076</v>
      </c>
      <c r="AA1018" t="s">
        <v>2076</v>
      </c>
      <c r="AB1018" s="36" t="s">
        <v>7432</v>
      </c>
      <c r="AC1018" s="36" t="s">
        <v>7433</v>
      </c>
      <c r="AD1018" s="36" t="s">
        <v>2120</v>
      </c>
      <c r="AE1018" s="36" t="s">
        <v>2085</v>
      </c>
      <c r="AF1018" s="53" t="s">
        <v>2026</v>
      </c>
      <c r="AG1018" s="36" t="s">
        <v>2086</v>
      </c>
      <c r="AH1018" s="37">
        <v>252.99</v>
      </c>
      <c r="AI1018" s="36" t="s">
        <v>2087</v>
      </c>
      <c r="AJ1018" s="36" t="s">
        <v>2076</v>
      </c>
      <c r="AK1018" s="36" t="s">
        <v>2076</v>
      </c>
      <c r="AL1018" s="36" t="s">
        <v>2076</v>
      </c>
      <c r="AM1018" s="36" t="s">
        <v>2076</v>
      </c>
      <c r="AN1018" s="36" t="s">
        <v>2076</v>
      </c>
      <c r="AO1018" s="36" t="s">
        <v>2076</v>
      </c>
      <c r="AP1018" s="36" t="s">
        <v>2076</v>
      </c>
      <c r="AQ1018" s="36" t="s">
        <v>2076</v>
      </c>
      <c r="AR1018" s="36" t="s">
        <v>2076</v>
      </c>
      <c r="AS1018" s="36" t="s">
        <v>7434</v>
      </c>
      <c r="AT1018" s="36" t="s">
        <v>7435</v>
      </c>
      <c r="AU1018" s="36">
        <f>COUNTIF(Offers!$B$14:$B$2024,A1018)</f>
        <v>1</v>
      </c>
      <c r="AV1018" s="37">
        <f>_xlfn.MINIFS(Offers!$Q$14:$Q$2024,Offers!$B$14:$B$2024,A1018)</f>
        <v>224.99</v>
      </c>
      <c r="AW1018" s="36">
        <f>COUNTIFS(Offers!$B$14:$B$2024,A1018,Offers!$L$14:$L$2024,"&lt;&gt;New")</f>
        <v>0</v>
      </c>
    </row>
    <row r="1019" spans="1:49" ht="15.75" customHeight="1" x14ac:dyDescent="0.35">
      <c r="A1019" s="64" t="s">
        <v>7436</v>
      </c>
      <c r="B1019" s="64" t="s">
        <v>1343</v>
      </c>
      <c r="C1019" s="64" t="s">
        <v>9</v>
      </c>
      <c r="D1019" s="64" t="s">
        <v>7437</v>
      </c>
      <c r="E1019" s="65" t="s">
        <v>1354</v>
      </c>
      <c r="F1019" s="66">
        <v>229.99</v>
      </c>
      <c r="G1019" s="64" t="s">
        <v>7438</v>
      </c>
      <c r="H1019" s="64" t="s">
        <v>7439</v>
      </c>
      <c r="I1019" s="64" t="s">
        <v>7405</v>
      </c>
      <c r="J1019" s="64" t="s">
        <v>7440</v>
      </c>
      <c r="K1019" s="64" t="s">
        <v>2076</v>
      </c>
      <c r="L1019" s="64" t="s">
        <v>2076</v>
      </c>
      <c r="M1019" s="64" t="s">
        <v>2076</v>
      </c>
      <c r="N1019" s="64" t="s">
        <v>7441</v>
      </c>
      <c r="O1019" s="64" t="s">
        <v>2076</v>
      </c>
      <c r="P1019" s="64" t="s">
        <v>2076</v>
      </c>
      <c r="Q1019" s="67">
        <v>1609</v>
      </c>
      <c r="R1019" s="64" t="s">
        <v>7442</v>
      </c>
      <c r="S1019" s="64" t="s">
        <v>7443</v>
      </c>
      <c r="T1019" t="s">
        <v>2100</v>
      </c>
      <c r="U1019">
        <v>30</v>
      </c>
      <c r="V1019" s="49">
        <v>253.99</v>
      </c>
      <c r="W1019" t="s">
        <v>2200</v>
      </c>
      <c r="X1019" t="s">
        <v>2076</v>
      </c>
      <c r="Y1019" t="s">
        <v>2076</v>
      </c>
      <c r="Z1019" t="s">
        <v>2076</v>
      </c>
      <c r="AA1019" t="s">
        <v>2076</v>
      </c>
      <c r="AB1019" s="36" t="s">
        <v>7444</v>
      </c>
      <c r="AC1019" s="36" t="s">
        <v>7445</v>
      </c>
      <c r="AD1019" s="36" t="s">
        <v>2224</v>
      </c>
      <c r="AE1019" s="36" t="s">
        <v>2085</v>
      </c>
      <c r="AF1019" s="55" t="s">
        <v>2023</v>
      </c>
      <c r="AG1019" s="36" t="s">
        <v>2086</v>
      </c>
      <c r="AH1019" s="37">
        <v>262.99</v>
      </c>
      <c r="AI1019" s="36" t="s">
        <v>2087</v>
      </c>
      <c r="AJ1019" s="36" t="s">
        <v>2076</v>
      </c>
      <c r="AK1019" s="36" t="s">
        <v>2076</v>
      </c>
      <c r="AL1019" s="36" t="s">
        <v>2076</v>
      </c>
      <c r="AM1019" s="36" t="s">
        <v>2076</v>
      </c>
      <c r="AN1019" s="36" t="s">
        <v>2076</v>
      </c>
      <c r="AO1019" s="36" t="s">
        <v>2076</v>
      </c>
      <c r="AP1019" s="36" t="s">
        <v>2076</v>
      </c>
      <c r="AQ1019" s="36" t="s">
        <v>2076</v>
      </c>
      <c r="AR1019" s="36" t="s">
        <v>2076</v>
      </c>
      <c r="AS1019" s="36" t="s">
        <v>7446</v>
      </c>
      <c r="AT1019" s="36" t="s">
        <v>7447</v>
      </c>
      <c r="AU1019" s="36">
        <f>COUNTIF(Offers!$B$14:$B$2024,A1019)</f>
        <v>4</v>
      </c>
      <c r="AV1019" s="37">
        <f>_xlfn.MINIFS(Offers!$Q$14:$Q$2024,Offers!$B$14:$B$2024,A1019)</f>
        <v>110.99</v>
      </c>
      <c r="AW1019" s="36">
        <f>COUNTIFS(Offers!$B$14:$B$2024,A1019,Offers!$L$14:$L$2024,"&lt;&gt;New")</f>
        <v>3</v>
      </c>
    </row>
    <row r="1020" spans="1:49" ht="15.75" customHeight="1" x14ac:dyDescent="0.35">
      <c r="A1020" s="64" t="s">
        <v>7448</v>
      </c>
      <c r="B1020" s="64" t="s">
        <v>1343</v>
      </c>
      <c r="C1020" s="64" t="s">
        <v>9</v>
      </c>
      <c r="D1020" s="64" t="s">
        <v>7449</v>
      </c>
      <c r="E1020" s="65" t="s">
        <v>1355</v>
      </c>
      <c r="F1020" s="66">
        <v>294.99</v>
      </c>
      <c r="G1020" s="64" t="s">
        <v>7450</v>
      </c>
      <c r="H1020" s="64" t="s">
        <v>7451</v>
      </c>
      <c r="I1020" s="64" t="s">
        <v>7405</v>
      </c>
      <c r="J1020" s="64" t="s">
        <v>7452</v>
      </c>
      <c r="K1020" s="64" t="s">
        <v>2076</v>
      </c>
      <c r="L1020" s="64" t="s">
        <v>2076</v>
      </c>
      <c r="M1020" s="64" t="s">
        <v>2076</v>
      </c>
      <c r="N1020" s="64" t="s">
        <v>7453</v>
      </c>
      <c r="O1020" s="64" t="s">
        <v>2076</v>
      </c>
      <c r="P1020" s="64" t="s">
        <v>2076</v>
      </c>
      <c r="Q1020" s="67">
        <v>15</v>
      </c>
      <c r="R1020" s="64" t="s">
        <v>7454</v>
      </c>
      <c r="S1020" s="64" t="s">
        <v>7455</v>
      </c>
      <c r="T1020" t="s">
        <v>2080</v>
      </c>
      <c r="U1020">
        <v>30</v>
      </c>
      <c r="V1020" s="49">
        <v>319.99</v>
      </c>
      <c r="W1020" t="s">
        <v>2361</v>
      </c>
      <c r="X1020" t="s">
        <v>2076</v>
      </c>
      <c r="Y1020" t="s">
        <v>2076</v>
      </c>
      <c r="Z1020" t="s">
        <v>2076</v>
      </c>
      <c r="AA1020" t="s">
        <v>2076</v>
      </c>
      <c r="AB1020" s="36" t="s">
        <v>7385</v>
      </c>
      <c r="AC1020" s="36" t="s">
        <v>7456</v>
      </c>
      <c r="AD1020" s="36" t="s">
        <v>2224</v>
      </c>
      <c r="AE1020" s="36" t="s">
        <v>2085</v>
      </c>
      <c r="AF1020" s="53" t="s">
        <v>2026</v>
      </c>
      <c r="AG1020" s="36" t="s">
        <v>2086</v>
      </c>
      <c r="AH1020" s="37">
        <v>322.99</v>
      </c>
      <c r="AI1020" s="36" t="s">
        <v>2087</v>
      </c>
      <c r="AJ1020" s="36" t="s">
        <v>2076</v>
      </c>
      <c r="AK1020" s="36" t="s">
        <v>2076</v>
      </c>
      <c r="AL1020" s="36" t="s">
        <v>2076</v>
      </c>
      <c r="AM1020" s="36" t="s">
        <v>2076</v>
      </c>
      <c r="AN1020" s="36" t="s">
        <v>2076</v>
      </c>
      <c r="AO1020" s="36" t="s">
        <v>2076</v>
      </c>
      <c r="AP1020" s="36" t="s">
        <v>2076</v>
      </c>
      <c r="AQ1020" s="36" t="s">
        <v>2076</v>
      </c>
      <c r="AR1020" s="36" t="s">
        <v>2076</v>
      </c>
      <c r="AS1020" s="36" t="s">
        <v>7457</v>
      </c>
      <c r="AT1020" s="36" t="s">
        <v>7458</v>
      </c>
      <c r="AU1020" s="36">
        <f>COUNTIF(Offers!$B$14:$B$2024,A1020)</f>
        <v>1</v>
      </c>
      <c r="AV1020" s="37">
        <f>_xlfn.MINIFS(Offers!$Q$14:$Q$2024,Offers!$B$14:$B$2024,A1020)</f>
        <v>294.99</v>
      </c>
      <c r="AW1020" s="36">
        <f>COUNTIFS(Offers!$B$14:$B$2024,A1020,Offers!$L$14:$L$2024,"&lt;&gt;New")</f>
        <v>0</v>
      </c>
    </row>
    <row r="1021" spans="1:49" ht="15.75" customHeight="1" x14ac:dyDescent="0.35">
      <c r="A1021" s="64" t="s">
        <v>7459</v>
      </c>
      <c r="B1021" s="64" t="s">
        <v>1343</v>
      </c>
      <c r="C1021" s="64" t="s">
        <v>9</v>
      </c>
      <c r="D1021" s="64" t="s">
        <v>7460</v>
      </c>
      <c r="E1021" s="65" t="s">
        <v>1356</v>
      </c>
      <c r="F1021" s="66">
        <v>596.99</v>
      </c>
      <c r="G1021" s="64" t="s">
        <v>7461</v>
      </c>
      <c r="H1021" s="64" t="s">
        <v>7439</v>
      </c>
      <c r="I1021" s="64" t="s">
        <v>7462</v>
      </c>
      <c r="J1021" s="64" t="s">
        <v>2076</v>
      </c>
      <c r="K1021" s="64" t="s">
        <v>2076</v>
      </c>
      <c r="L1021" s="64" t="s">
        <v>7463</v>
      </c>
      <c r="M1021" s="64" t="s">
        <v>7464</v>
      </c>
      <c r="N1021" s="64" t="s">
        <v>7465</v>
      </c>
      <c r="O1021" s="64" t="s">
        <v>2076</v>
      </c>
      <c r="P1021" s="64" t="s">
        <v>2076</v>
      </c>
      <c r="Q1021" s="67">
        <v>5716</v>
      </c>
      <c r="R1021" s="64" t="s">
        <v>7466</v>
      </c>
      <c r="S1021" s="64" t="s">
        <v>7467</v>
      </c>
      <c r="T1021" t="s">
        <v>2080</v>
      </c>
      <c r="U1021">
        <v>30</v>
      </c>
      <c r="V1021" s="49">
        <v>686.99</v>
      </c>
      <c r="W1021" t="s">
        <v>2344</v>
      </c>
      <c r="X1021" t="s">
        <v>2076</v>
      </c>
      <c r="Y1021" t="s">
        <v>2076</v>
      </c>
      <c r="Z1021" t="s">
        <v>2076</v>
      </c>
      <c r="AA1021" t="s">
        <v>2076</v>
      </c>
      <c r="AB1021" s="36" t="s">
        <v>7468</v>
      </c>
      <c r="AC1021" s="36" t="s">
        <v>7469</v>
      </c>
      <c r="AD1021" s="36" t="s">
        <v>2120</v>
      </c>
      <c r="AE1021" s="36" t="s">
        <v>2085</v>
      </c>
      <c r="AF1021" s="53" t="s">
        <v>2026</v>
      </c>
      <c r="AG1021" s="36" t="s">
        <v>3435</v>
      </c>
      <c r="AH1021" s="37">
        <v>686.99</v>
      </c>
      <c r="AI1021" s="36" t="s">
        <v>2087</v>
      </c>
      <c r="AJ1021" s="36" t="s">
        <v>2076</v>
      </c>
      <c r="AK1021" s="36" t="s">
        <v>2076</v>
      </c>
      <c r="AL1021" s="36" t="s">
        <v>2076</v>
      </c>
      <c r="AM1021" s="36" t="s">
        <v>2076</v>
      </c>
      <c r="AN1021" s="36" t="s">
        <v>2076</v>
      </c>
      <c r="AO1021" s="36">
        <v>240</v>
      </c>
      <c r="AP1021" s="36" t="s">
        <v>2076</v>
      </c>
      <c r="AQ1021" s="36" t="s">
        <v>2076</v>
      </c>
      <c r="AR1021" s="36" t="s">
        <v>2076</v>
      </c>
      <c r="AS1021" s="36" t="s">
        <v>7470</v>
      </c>
      <c r="AT1021" s="36" t="s">
        <v>7471</v>
      </c>
      <c r="AU1021" s="36">
        <f>COUNTIF(Offers!$B$14:$B$2024,A1021)</f>
        <v>1</v>
      </c>
      <c r="AV1021" s="37">
        <f>_xlfn.MINIFS(Offers!$Q$14:$Q$2024,Offers!$B$14:$B$2024,A1021)</f>
        <v>596.99</v>
      </c>
      <c r="AW1021" s="36">
        <f>COUNTIFS(Offers!$B$14:$B$2024,A1021,Offers!$L$14:$L$2024,"&lt;&gt;New")</f>
        <v>0</v>
      </c>
    </row>
    <row r="1022" spans="1:49" ht="15.75" customHeight="1" x14ac:dyDescent="0.35">
      <c r="A1022" s="64" t="s">
        <v>7472</v>
      </c>
      <c r="B1022" s="64" t="s">
        <v>1343</v>
      </c>
      <c r="C1022" s="64" t="s">
        <v>9</v>
      </c>
      <c r="D1022" s="64" t="s">
        <v>7473</v>
      </c>
      <c r="E1022" s="65" t="s">
        <v>1357</v>
      </c>
      <c r="F1022" s="66">
        <v>1593.99</v>
      </c>
      <c r="G1022" s="64" t="s">
        <v>7474</v>
      </c>
      <c r="H1022" s="64" t="s">
        <v>7439</v>
      </c>
      <c r="I1022" s="64" t="s">
        <v>7405</v>
      </c>
      <c r="J1022" s="64" t="s">
        <v>2076</v>
      </c>
      <c r="K1022" s="64" t="s">
        <v>7475</v>
      </c>
      <c r="L1022" s="64" t="s">
        <v>2076</v>
      </c>
      <c r="M1022" s="64" t="s">
        <v>2076</v>
      </c>
      <c r="N1022" s="64" t="s">
        <v>7476</v>
      </c>
      <c r="O1022" s="64" t="s">
        <v>2076</v>
      </c>
      <c r="P1022" s="64" t="s">
        <v>2076</v>
      </c>
      <c r="Q1022" s="67">
        <v>1743</v>
      </c>
      <c r="R1022" s="64" t="s">
        <v>7477</v>
      </c>
      <c r="S1022" s="64" t="s">
        <v>7478</v>
      </c>
      <c r="T1022" t="s">
        <v>2080</v>
      </c>
      <c r="U1022">
        <v>30</v>
      </c>
      <c r="V1022" s="49">
        <v>1691.99</v>
      </c>
      <c r="W1022" t="s">
        <v>2228</v>
      </c>
      <c r="X1022" t="s">
        <v>2076</v>
      </c>
      <c r="Y1022" t="s">
        <v>2076</v>
      </c>
      <c r="Z1022" t="s">
        <v>2076</v>
      </c>
      <c r="AA1022" t="s">
        <v>2076</v>
      </c>
      <c r="AB1022" s="36" t="s">
        <v>7373</v>
      </c>
      <c r="AC1022" s="36" t="s">
        <v>7479</v>
      </c>
      <c r="AD1022" s="36" t="s">
        <v>2254</v>
      </c>
      <c r="AE1022" s="36" t="s">
        <v>2085</v>
      </c>
      <c r="AF1022" s="51" t="s">
        <v>2025</v>
      </c>
      <c r="AG1022" s="36" t="s">
        <v>3435</v>
      </c>
      <c r="AH1022" s="37">
        <v>1766.99</v>
      </c>
      <c r="AI1022" s="36" t="s">
        <v>2087</v>
      </c>
      <c r="AJ1022" s="36" t="s">
        <v>2076</v>
      </c>
      <c r="AK1022" s="36" t="s">
        <v>2076</v>
      </c>
      <c r="AL1022" s="36" t="s">
        <v>2076</v>
      </c>
      <c r="AM1022" s="36" t="s">
        <v>2076</v>
      </c>
      <c r="AN1022" s="36" t="s">
        <v>2076</v>
      </c>
      <c r="AO1022" s="36" t="s">
        <v>2076</v>
      </c>
      <c r="AP1022" s="36" t="s">
        <v>2076</v>
      </c>
      <c r="AQ1022" s="36" t="s">
        <v>2076</v>
      </c>
      <c r="AR1022" s="36" t="s">
        <v>2076</v>
      </c>
      <c r="AS1022" s="36" t="s">
        <v>7480</v>
      </c>
      <c r="AT1022" s="36" t="s">
        <v>7481</v>
      </c>
      <c r="AU1022" s="36">
        <f>COUNTIF(Offers!$B$14:$B$2024,A1022)</f>
        <v>1</v>
      </c>
      <c r="AV1022" s="37">
        <f>_xlfn.MINIFS(Offers!$Q$14:$Q$2024,Offers!$B$14:$B$2024,A1022)</f>
        <v>1593.99</v>
      </c>
      <c r="AW1022" s="36">
        <f>COUNTIFS(Offers!$B$14:$B$2024,A1022,Offers!$L$14:$L$2024,"&lt;&gt;New")</f>
        <v>0</v>
      </c>
    </row>
    <row r="1023" spans="1:49" ht="15.75" customHeight="1" x14ac:dyDescent="0.35">
      <c r="A1023" s="64" t="s">
        <v>7482</v>
      </c>
      <c r="B1023" s="64" t="s">
        <v>1358</v>
      </c>
      <c r="C1023" s="64" t="s">
        <v>9</v>
      </c>
      <c r="D1023" s="64" t="s">
        <v>7378</v>
      </c>
      <c r="E1023" s="65" t="s">
        <v>1362</v>
      </c>
      <c r="F1023" s="66">
        <v>18.989999999999998</v>
      </c>
      <c r="G1023" s="64" t="s">
        <v>7483</v>
      </c>
      <c r="H1023" s="64" t="s">
        <v>1345</v>
      </c>
      <c r="I1023" s="64" t="s">
        <v>7405</v>
      </c>
      <c r="J1023" s="64" t="s">
        <v>7484</v>
      </c>
      <c r="K1023" s="64" t="s">
        <v>2076</v>
      </c>
      <c r="L1023" s="64" t="s">
        <v>2076</v>
      </c>
      <c r="M1023" s="64" t="s">
        <v>2076</v>
      </c>
      <c r="N1023" s="64" t="s">
        <v>7485</v>
      </c>
      <c r="O1023" s="64" t="s">
        <v>2076</v>
      </c>
      <c r="P1023" s="64" t="s">
        <v>2076</v>
      </c>
      <c r="Q1023" s="67">
        <v>91</v>
      </c>
      <c r="R1023" s="64" t="s">
        <v>7486</v>
      </c>
      <c r="S1023" s="64" t="s">
        <v>7384</v>
      </c>
      <c r="T1023" t="s">
        <v>2080</v>
      </c>
      <c r="U1023">
        <v>30</v>
      </c>
      <c r="V1023" s="49">
        <v>21.99</v>
      </c>
      <c r="W1023" t="s">
        <v>2350</v>
      </c>
      <c r="X1023" t="s">
        <v>2076</v>
      </c>
      <c r="Y1023" t="s">
        <v>2076</v>
      </c>
      <c r="Z1023" t="s">
        <v>2076</v>
      </c>
      <c r="AA1023" t="s">
        <v>2076</v>
      </c>
      <c r="AB1023" s="36" t="s">
        <v>7487</v>
      </c>
      <c r="AC1023" s="36" t="s">
        <v>7488</v>
      </c>
      <c r="AD1023" s="36" t="s">
        <v>2147</v>
      </c>
      <c r="AE1023" s="36" t="s">
        <v>2085</v>
      </c>
      <c r="AF1023" s="50" t="s">
        <v>2022</v>
      </c>
      <c r="AG1023" s="36" t="s">
        <v>2086</v>
      </c>
      <c r="AH1023" s="37">
        <v>21.99</v>
      </c>
      <c r="AI1023" s="36" t="s">
        <v>2087</v>
      </c>
      <c r="AJ1023" s="36" t="s">
        <v>2076</v>
      </c>
      <c r="AK1023" s="36" t="s">
        <v>2076</v>
      </c>
      <c r="AL1023" s="36" t="s">
        <v>2076</v>
      </c>
      <c r="AM1023" s="36" t="s">
        <v>2076</v>
      </c>
      <c r="AN1023" s="36" t="s">
        <v>2076</v>
      </c>
      <c r="AO1023" s="36" t="s">
        <v>2076</v>
      </c>
      <c r="AP1023" s="36" t="s">
        <v>2076</v>
      </c>
      <c r="AQ1023" s="36" t="s">
        <v>2076</v>
      </c>
      <c r="AR1023" s="36" t="s">
        <v>2076</v>
      </c>
      <c r="AS1023" s="36" t="s">
        <v>7489</v>
      </c>
      <c r="AT1023" s="36" t="s">
        <v>7388</v>
      </c>
      <c r="AU1023" s="36">
        <f>COUNTIF(Offers!$B$14:$B$2024,A1023)</f>
        <v>1</v>
      </c>
      <c r="AV1023" s="37">
        <f>_xlfn.MINIFS(Offers!$Q$14:$Q$2024,Offers!$B$14:$B$2024,A1023)</f>
        <v>18.989999999999998</v>
      </c>
      <c r="AW1023" s="36">
        <f>COUNTIFS(Offers!$B$14:$B$2024,A1023,Offers!$L$14:$L$2024,"&lt;&gt;New")</f>
        <v>0</v>
      </c>
    </row>
    <row r="1024" spans="1:49" ht="15.75" customHeight="1" x14ac:dyDescent="0.35">
      <c r="A1024" s="64" t="s">
        <v>7490</v>
      </c>
      <c r="B1024" s="64" t="s">
        <v>1358</v>
      </c>
      <c r="C1024" s="64" t="s">
        <v>9</v>
      </c>
      <c r="D1024" s="64" t="s">
        <v>7366</v>
      </c>
      <c r="E1024" s="65" t="s">
        <v>1363</v>
      </c>
      <c r="F1024" s="66">
        <v>42.99</v>
      </c>
      <c r="G1024" s="64" t="s">
        <v>7491</v>
      </c>
      <c r="H1024" s="64" t="s">
        <v>1345</v>
      </c>
      <c r="I1024" s="64" t="s">
        <v>7368</v>
      </c>
      <c r="J1024" s="64" t="s">
        <v>7492</v>
      </c>
      <c r="K1024" s="64" t="s">
        <v>2076</v>
      </c>
      <c r="L1024" s="64" t="s">
        <v>2076</v>
      </c>
      <c r="M1024" s="64" t="s">
        <v>2076</v>
      </c>
      <c r="N1024" s="64" t="s">
        <v>7370</v>
      </c>
      <c r="O1024" s="64" t="s">
        <v>2076</v>
      </c>
      <c r="P1024" s="64" t="s">
        <v>2076</v>
      </c>
      <c r="Q1024" s="67">
        <v>78</v>
      </c>
      <c r="R1024" s="64" t="s">
        <v>7493</v>
      </c>
      <c r="S1024" s="64" t="s">
        <v>7372</v>
      </c>
      <c r="T1024" t="s">
        <v>2080</v>
      </c>
      <c r="U1024">
        <v>30</v>
      </c>
      <c r="V1024" s="49">
        <v>45.99</v>
      </c>
      <c r="W1024" t="s">
        <v>2322</v>
      </c>
      <c r="X1024" t="s">
        <v>2076</v>
      </c>
      <c r="Y1024" t="s">
        <v>2076</v>
      </c>
      <c r="Z1024" t="s">
        <v>2076</v>
      </c>
      <c r="AA1024" t="s">
        <v>2076</v>
      </c>
      <c r="AB1024" s="36" t="s">
        <v>7494</v>
      </c>
      <c r="AC1024" s="36" t="s">
        <v>7495</v>
      </c>
      <c r="AD1024" s="36" t="s">
        <v>2120</v>
      </c>
      <c r="AE1024" s="36" t="s">
        <v>2105</v>
      </c>
      <c r="AF1024" s="55" t="s">
        <v>2023</v>
      </c>
      <c r="AG1024" s="36" t="s">
        <v>2086</v>
      </c>
      <c r="AH1024" s="37">
        <v>45.99</v>
      </c>
      <c r="AI1024" s="36" t="s">
        <v>2087</v>
      </c>
      <c r="AJ1024" s="36" t="s">
        <v>2076</v>
      </c>
      <c r="AK1024" s="36" t="s">
        <v>2076</v>
      </c>
      <c r="AL1024" s="36" t="s">
        <v>2076</v>
      </c>
      <c r="AM1024" s="36" t="s">
        <v>2076</v>
      </c>
      <c r="AN1024" s="36" t="s">
        <v>2076</v>
      </c>
      <c r="AO1024" s="36" t="s">
        <v>2076</v>
      </c>
      <c r="AP1024" s="36" t="s">
        <v>2076</v>
      </c>
      <c r="AQ1024" s="36" t="s">
        <v>2076</v>
      </c>
      <c r="AR1024" s="36" t="s">
        <v>2076</v>
      </c>
      <c r="AS1024" s="36" t="s">
        <v>7375</v>
      </c>
      <c r="AT1024" s="36" t="s">
        <v>7376</v>
      </c>
      <c r="AU1024" s="36">
        <f>COUNTIF(Offers!$B$14:$B$2024,A1024)</f>
        <v>1</v>
      </c>
      <c r="AV1024" s="37">
        <f>_xlfn.MINIFS(Offers!$Q$14:$Q$2024,Offers!$B$14:$B$2024,A1024)</f>
        <v>42.99</v>
      </c>
      <c r="AW1024" s="36">
        <f>COUNTIFS(Offers!$B$14:$B$2024,A1024,Offers!$L$14:$L$2024,"&lt;&gt;New")</f>
        <v>0</v>
      </c>
    </row>
    <row r="1025" spans="1:49" ht="15.75" customHeight="1" x14ac:dyDescent="0.35">
      <c r="A1025" s="64" t="s">
        <v>7496</v>
      </c>
      <c r="B1025" s="64" t="s">
        <v>1358</v>
      </c>
      <c r="C1025" s="64" t="s">
        <v>9</v>
      </c>
      <c r="D1025" s="64" t="s">
        <v>7425</v>
      </c>
      <c r="E1025" s="65" t="s">
        <v>1364</v>
      </c>
      <c r="F1025" s="66">
        <v>93.99</v>
      </c>
      <c r="G1025" s="64" t="s">
        <v>7497</v>
      </c>
      <c r="H1025" s="64" t="s">
        <v>7498</v>
      </c>
      <c r="I1025" s="64" t="s">
        <v>7499</v>
      </c>
      <c r="J1025" s="64" t="s">
        <v>2076</v>
      </c>
      <c r="K1025" s="64" t="s">
        <v>2076</v>
      </c>
      <c r="L1025" s="64" t="s">
        <v>2076</v>
      </c>
      <c r="M1025" s="64" t="s">
        <v>2076</v>
      </c>
      <c r="N1025" s="64" t="s">
        <v>7500</v>
      </c>
      <c r="O1025" s="64" t="s">
        <v>2076</v>
      </c>
      <c r="P1025" s="64" t="s">
        <v>2076</v>
      </c>
      <c r="Q1025" s="67">
        <v>1723</v>
      </c>
      <c r="R1025" s="64" t="s">
        <v>7501</v>
      </c>
      <c r="S1025" s="64" t="s">
        <v>7431</v>
      </c>
      <c r="T1025" t="s">
        <v>2080</v>
      </c>
      <c r="U1025">
        <v>30</v>
      </c>
      <c r="V1025" s="49">
        <v>105.99</v>
      </c>
      <c r="W1025" t="s">
        <v>2208</v>
      </c>
      <c r="X1025" t="s">
        <v>2076</v>
      </c>
      <c r="Y1025" t="s">
        <v>2076</v>
      </c>
      <c r="Z1025" t="s">
        <v>2076</v>
      </c>
      <c r="AA1025" t="s">
        <v>2076</v>
      </c>
      <c r="AB1025" s="36" t="s">
        <v>7502</v>
      </c>
      <c r="AC1025" s="36" t="s">
        <v>7503</v>
      </c>
      <c r="AD1025" s="36" t="s">
        <v>2104</v>
      </c>
      <c r="AE1025" s="36" t="s">
        <v>2085</v>
      </c>
      <c r="AF1025" s="55" t="s">
        <v>2023</v>
      </c>
      <c r="AG1025" s="36" t="s">
        <v>2086</v>
      </c>
      <c r="AH1025" s="37">
        <v>105.99</v>
      </c>
      <c r="AI1025" s="36" t="s">
        <v>2087</v>
      </c>
      <c r="AJ1025" s="36" t="s">
        <v>2076</v>
      </c>
      <c r="AK1025" s="36" t="s">
        <v>2076</v>
      </c>
      <c r="AL1025" s="36" t="s">
        <v>2076</v>
      </c>
      <c r="AM1025" s="36" t="s">
        <v>2076</v>
      </c>
      <c r="AN1025" s="36" t="s">
        <v>2076</v>
      </c>
      <c r="AO1025" s="36" t="s">
        <v>2076</v>
      </c>
      <c r="AP1025" s="36" t="s">
        <v>2076</v>
      </c>
      <c r="AQ1025" s="36" t="s">
        <v>2076</v>
      </c>
      <c r="AR1025" s="36" t="s">
        <v>2076</v>
      </c>
      <c r="AS1025" s="36" t="s">
        <v>7434</v>
      </c>
      <c r="AT1025" s="36" t="s">
        <v>7435</v>
      </c>
      <c r="AU1025" s="36">
        <f>COUNTIF(Offers!$B$14:$B$2024,A1025)</f>
        <v>1</v>
      </c>
      <c r="AV1025" s="37">
        <f>_xlfn.MINIFS(Offers!$Q$14:$Q$2024,Offers!$B$14:$B$2024,A1025)</f>
        <v>93.99</v>
      </c>
      <c r="AW1025" s="36">
        <f>COUNTIFS(Offers!$B$14:$B$2024,A1025,Offers!$L$14:$L$2024,"&lt;&gt;New")</f>
        <v>0</v>
      </c>
    </row>
    <row r="1026" spans="1:49" ht="15.75" customHeight="1" x14ac:dyDescent="0.35">
      <c r="A1026" s="64" t="s">
        <v>7504</v>
      </c>
      <c r="B1026" s="64" t="s">
        <v>1358</v>
      </c>
      <c r="C1026" s="64" t="s">
        <v>9</v>
      </c>
      <c r="D1026" s="64" t="s">
        <v>7390</v>
      </c>
      <c r="E1026" s="65" t="s">
        <v>1365</v>
      </c>
      <c r="F1026" s="66">
        <v>107.99</v>
      </c>
      <c r="G1026" s="64" t="s">
        <v>7505</v>
      </c>
      <c r="H1026" s="64" t="s">
        <v>1345</v>
      </c>
      <c r="I1026" s="64" t="s">
        <v>7392</v>
      </c>
      <c r="J1026" s="64" t="s">
        <v>2076</v>
      </c>
      <c r="K1026" s="64" t="s">
        <v>2076</v>
      </c>
      <c r="L1026" s="64" t="s">
        <v>2076</v>
      </c>
      <c r="M1026" s="64" t="s">
        <v>7393</v>
      </c>
      <c r="N1026" s="64" t="s">
        <v>7394</v>
      </c>
      <c r="O1026" s="64" t="s">
        <v>2076</v>
      </c>
      <c r="P1026" s="64" t="s">
        <v>2076</v>
      </c>
      <c r="Q1026" s="67">
        <v>146</v>
      </c>
      <c r="R1026" s="64" t="s">
        <v>7506</v>
      </c>
      <c r="S1026" s="64" t="s">
        <v>7396</v>
      </c>
      <c r="T1026" t="s">
        <v>2080</v>
      </c>
      <c r="U1026">
        <v>30</v>
      </c>
      <c r="V1026" s="49">
        <v>112.99</v>
      </c>
      <c r="W1026" t="s">
        <v>2393</v>
      </c>
      <c r="X1026" t="s">
        <v>2076</v>
      </c>
      <c r="Y1026" t="s">
        <v>2076</v>
      </c>
      <c r="Z1026" t="s">
        <v>2076</v>
      </c>
      <c r="AA1026" t="s">
        <v>2076</v>
      </c>
      <c r="AB1026" s="36" t="s">
        <v>7507</v>
      </c>
      <c r="AC1026" s="36" t="s">
        <v>7508</v>
      </c>
      <c r="AD1026" s="36" t="s">
        <v>2224</v>
      </c>
      <c r="AE1026" s="36" t="s">
        <v>2085</v>
      </c>
      <c r="AF1026" s="55" t="s">
        <v>2023</v>
      </c>
      <c r="AG1026" s="36" t="s">
        <v>2086</v>
      </c>
      <c r="AH1026" s="37">
        <v>112.99</v>
      </c>
      <c r="AI1026" s="36" t="s">
        <v>2087</v>
      </c>
      <c r="AJ1026" s="36" t="s">
        <v>2076</v>
      </c>
      <c r="AK1026" s="36" t="s">
        <v>2076</v>
      </c>
      <c r="AL1026" s="36" t="s">
        <v>2076</v>
      </c>
      <c r="AM1026" s="36" t="s">
        <v>2076</v>
      </c>
      <c r="AN1026" s="36" t="s">
        <v>2076</v>
      </c>
      <c r="AO1026" s="36" t="s">
        <v>2076</v>
      </c>
      <c r="AP1026" s="36" t="s">
        <v>2076</v>
      </c>
      <c r="AQ1026" s="36" t="s">
        <v>2076</v>
      </c>
      <c r="AR1026" s="36" t="s">
        <v>2076</v>
      </c>
      <c r="AS1026" s="36" t="s">
        <v>7399</v>
      </c>
      <c r="AT1026" s="36" t="s">
        <v>7400</v>
      </c>
      <c r="AU1026" s="36">
        <f>COUNTIF(Offers!$B$14:$B$2024,A1026)</f>
        <v>1</v>
      </c>
      <c r="AV1026" s="37">
        <f>_xlfn.MINIFS(Offers!$Q$14:$Q$2024,Offers!$B$14:$B$2024,A1026)</f>
        <v>107.99</v>
      </c>
      <c r="AW1026" s="36">
        <f>COUNTIFS(Offers!$B$14:$B$2024,A1026,Offers!$L$14:$L$2024,"&lt;&gt;New")</f>
        <v>0</v>
      </c>
    </row>
    <row r="1027" spans="1:49" ht="15.75" customHeight="1" x14ac:dyDescent="0.35">
      <c r="A1027" s="64" t="s">
        <v>7509</v>
      </c>
      <c r="B1027" s="64" t="s">
        <v>1358</v>
      </c>
      <c r="C1027" s="64" t="s">
        <v>9</v>
      </c>
      <c r="D1027" s="64" t="s">
        <v>7510</v>
      </c>
      <c r="E1027" s="65" t="s">
        <v>1366</v>
      </c>
      <c r="F1027" s="66">
        <v>125.99</v>
      </c>
      <c r="G1027" s="64" t="s">
        <v>7511</v>
      </c>
      <c r="H1027" s="64" t="s">
        <v>7512</v>
      </c>
      <c r="I1027" s="64" t="s">
        <v>7405</v>
      </c>
      <c r="J1027" s="64" t="s">
        <v>2076</v>
      </c>
      <c r="K1027" s="64" t="s">
        <v>2076</v>
      </c>
      <c r="L1027" s="64" t="s">
        <v>2076</v>
      </c>
      <c r="M1027" s="64" t="s">
        <v>2076</v>
      </c>
      <c r="N1027" s="64" t="s">
        <v>7513</v>
      </c>
      <c r="O1027" s="64" t="s">
        <v>2076</v>
      </c>
      <c r="P1027" s="64" t="s">
        <v>2076</v>
      </c>
      <c r="Q1027" s="67">
        <v>1678</v>
      </c>
      <c r="R1027" s="64" t="s">
        <v>7514</v>
      </c>
      <c r="S1027" s="64" t="s">
        <v>7515</v>
      </c>
      <c r="T1027" t="s">
        <v>2080</v>
      </c>
      <c r="U1027">
        <v>30</v>
      </c>
      <c r="V1027" s="49">
        <v>136.99</v>
      </c>
      <c r="W1027" t="s">
        <v>2246</v>
      </c>
      <c r="X1027" t="s">
        <v>2076</v>
      </c>
      <c r="Y1027" t="s">
        <v>2076</v>
      </c>
      <c r="Z1027" t="s">
        <v>2076</v>
      </c>
      <c r="AA1027" t="s">
        <v>2076</v>
      </c>
      <c r="AB1027" s="36" t="s">
        <v>7516</v>
      </c>
      <c r="AC1027" s="36" t="s">
        <v>7517</v>
      </c>
      <c r="AD1027" s="36" t="s">
        <v>2179</v>
      </c>
      <c r="AE1027" s="36" t="s">
        <v>2085</v>
      </c>
      <c r="AF1027" s="51" t="s">
        <v>2025</v>
      </c>
      <c r="AG1027" s="36" t="s">
        <v>2086</v>
      </c>
      <c r="AH1027" s="37">
        <v>136.99</v>
      </c>
      <c r="AI1027" s="36" t="s">
        <v>2087</v>
      </c>
      <c r="AJ1027" s="36" t="s">
        <v>2076</v>
      </c>
      <c r="AK1027" s="36" t="s">
        <v>2076</v>
      </c>
      <c r="AL1027" s="36" t="s">
        <v>2076</v>
      </c>
      <c r="AM1027" s="36" t="s">
        <v>2076</v>
      </c>
      <c r="AN1027" s="36" t="s">
        <v>2076</v>
      </c>
      <c r="AO1027" s="36" t="s">
        <v>2076</v>
      </c>
      <c r="AP1027" s="36" t="s">
        <v>2076</v>
      </c>
      <c r="AQ1027" s="36" t="s">
        <v>2076</v>
      </c>
      <c r="AR1027" s="36" t="s">
        <v>2076</v>
      </c>
      <c r="AS1027" s="36" t="s">
        <v>7518</v>
      </c>
      <c r="AT1027" s="36" t="s">
        <v>7519</v>
      </c>
      <c r="AU1027" s="36">
        <f>COUNTIF(Offers!$B$14:$B$2024,A1027)</f>
        <v>1</v>
      </c>
      <c r="AV1027" s="37">
        <f>_xlfn.MINIFS(Offers!$Q$14:$Q$2024,Offers!$B$14:$B$2024,A1027)</f>
        <v>125.99</v>
      </c>
      <c r="AW1027" s="36">
        <f>COUNTIFS(Offers!$B$14:$B$2024,A1027,Offers!$L$14:$L$2024,"&lt;&gt;New")</f>
        <v>0</v>
      </c>
    </row>
    <row r="1028" spans="1:49" ht="15.75" customHeight="1" x14ac:dyDescent="0.35">
      <c r="A1028" s="64" t="s">
        <v>7520</v>
      </c>
      <c r="B1028" s="64" t="s">
        <v>1358</v>
      </c>
      <c r="C1028" s="64" t="s">
        <v>9</v>
      </c>
      <c r="D1028" s="64" t="s">
        <v>7402</v>
      </c>
      <c r="E1028" s="65" t="s">
        <v>1367</v>
      </c>
      <c r="F1028" s="66">
        <v>160.99</v>
      </c>
      <c r="G1028" s="64" t="s">
        <v>7521</v>
      </c>
      <c r="H1028" s="64" t="s">
        <v>7404</v>
      </c>
      <c r="I1028" s="64" t="s">
        <v>7405</v>
      </c>
      <c r="J1028" s="64" t="s">
        <v>2076</v>
      </c>
      <c r="K1028" s="64" t="s">
        <v>2076</v>
      </c>
      <c r="L1028" s="64" t="s">
        <v>2076</v>
      </c>
      <c r="M1028" s="64" t="s">
        <v>2076</v>
      </c>
      <c r="N1028" s="64" t="s">
        <v>7406</v>
      </c>
      <c r="O1028" s="64" t="s">
        <v>2076</v>
      </c>
      <c r="P1028" s="64" t="s">
        <v>2076</v>
      </c>
      <c r="Q1028" s="67">
        <v>70</v>
      </c>
      <c r="R1028" s="64" t="s">
        <v>7522</v>
      </c>
      <c r="S1028" s="64" t="s">
        <v>7408</v>
      </c>
      <c r="T1028" t="s">
        <v>2080</v>
      </c>
      <c r="U1028">
        <v>30</v>
      </c>
      <c r="V1028" s="49">
        <v>177.99</v>
      </c>
      <c r="W1028" t="s">
        <v>2741</v>
      </c>
      <c r="X1028" t="s">
        <v>2076</v>
      </c>
      <c r="Y1028" t="s">
        <v>2076</v>
      </c>
      <c r="Z1028" t="s">
        <v>2076</v>
      </c>
      <c r="AA1028" t="s">
        <v>2076</v>
      </c>
      <c r="AB1028" s="36" t="s">
        <v>7523</v>
      </c>
      <c r="AC1028" s="36" t="s">
        <v>7524</v>
      </c>
      <c r="AD1028" s="36" t="s">
        <v>2120</v>
      </c>
      <c r="AE1028" s="36" t="s">
        <v>2085</v>
      </c>
      <c r="AF1028" s="52" t="s">
        <v>2024</v>
      </c>
      <c r="AG1028" s="36" t="s">
        <v>2086</v>
      </c>
      <c r="AH1028" s="37">
        <v>183.99</v>
      </c>
      <c r="AI1028" s="36" t="s">
        <v>2087</v>
      </c>
      <c r="AJ1028" s="36" t="s">
        <v>2076</v>
      </c>
      <c r="AK1028" s="36" t="s">
        <v>2076</v>
      </c>
      <c r="AL1028" s="36" t="s">
        <v>2076</v>
      </c>
      <c r="AM1028" s="36" t="s">
        <v>2076</v>
      </c>
      <c r="AN1028" s="36" t="s">
        <v>2076</v>
      </c>
      <c r="AO1028" s="36" t="s">
        <v>2076</v>
      </c>
      <c r="AP1028" s="36" t="s">
        <v>2076</v>
      </c>
      <c r="AQ1028" s="36" t="s">
        <v>2076</v>
      </c>
      <c r="AR1028" s="36" t="s">
        <v>2076</v>
      </c>
      <c r="AS1028" s="36" t="s">
        <v>7411</v>
      </c>
      <c r="AT1028" s="36" t="s">
        <v>7412</v>
      </c>
      <c r="AU1028" s="36">
        <f>COUNTIF(Offers!$B$14:$B$2024,A1028)</f>
        <v>1</v>
      </c>
      <c r="AV1028" s="37">
        <f>_xlfn.MINIFS(Offers!$Q$14:$Q$2024,Offers!$B$14:$B$2024,A1028)</f>
        <v>160.99</v>
      </c>
      <c r="AW1028" s="36">
        <f>COUNTIFS(Offers!$B$14:$B$2024,A1028,Offers!$L$14:$L$2024,"&lt;&gt;New")</f>
        <v>0</v>
      </c>
    </row>
    <row r="1029" spans="1:49" ht="15.75" customHeight="1" x14ac:dyDescent="0.35">
      <c r="A1029" s="64" t="s">
        <v>7525</v>
      </c>
      <c r="B1029" s="64" t="s">
        <v>1358</v>
      </c>
      <c r="C1029" s="64" t="s">
        <v>9</v>
      </c>
      <c r="D1029" s="64" t="s">
        <v>7526</v>
      </c>
      <c r="E1029" s="65" t="s">
        <v>1368</v>
      </c>
      <c r="F1029" s="66">
        <v>181.99</v>
      </c>
      <c r="G1029" s="64" t="s">
        <v>7527</v>
      </c>
      <c r="H1029" s="64" t="s">
        <v>1345</v>
      </c>
      <c r="I1029" s="64" t="s">
        <v>7528</v>
      </c>
      <c r="J1029" s="64" t="s">
        <v>2076</v>
      </c>
      <c r="K1029" s="64" t="s">
        <v>2076</v>
      </c>
      <c r="L1029" s="64" t="s">
        <v>2076</v>
      </c>
      <c r="M1029" s="64" t="s">
        <v>2076</v>
      </c>
      <c r="N1029" s="64" t="s">
        <v>7529</v>
      </c>
      <c r="O1029" s="64" t="s">
        <v>2076</v>
      </c>
      <c r="P1029" s="64" t="s">
        <v>2076</v>
      </c>
      <c r="Q1029" s="67">
        <v>456</v>
      </c>
      <c r="R1029" s="64" t="s">
        <v>7530</v>
      </c>
      <c r="S1029" s="64" t="s">
        <v>7531</v>
      </c>
      <c r="T1029" t="s">
        <v>2080</v>
      </c>
      <c r="U1029">
        <v>30</v>
      </c>
      <c r="V1029" s="49">
        <v>201.99</v>
      </c>
      <c r="W1029" t="s">
        <v>2387</v>
      </c>
      <c r="X1029" t="s">
        <v>2076</v>
      </c>
      <c r="Y1029" t="s">
        <v>2076</v>
      </c>
      <c r="Z1029" t="s">
        <v>2076</v>
      </c>
      <c r="AA1029" t="s">
        <v>2076</v>
      </c>
      <c r="AB1029" s="36" t="s">
        <v>7532</v>
      </c>
      <c r="AC1029" s="36" t="s">
        <v>7533</v>
      </c>
      <c r="AD1029" s="36" t="s">
        <v>2179</v>
      </c>
      <c r="AE1029" s="36" t="s">
        <v>2085</v>
      </c>
      <c r="AF1029" s="52" t="s">
        <v>2024</v>
      </c>
      <c r="AG1029" s="36" t="s">
        <v>2086</v>
      </c>
      <c r="AH1029" s="37">
        <v>210.99</v>
      </c>
      <c r="AI1029" s="36" t="s">
        <v>2087</v>
      </c>
      <c r="AJ1029" s="36" t="s">
        <v>2076</v>
      </c>
      <c r="AK1029" s="36" t="s">
        <v>2076</v>
      </c>
      <c r="AL1029" s="36" t="s">
        <v>2076</v>
      </c>
      <c r="AM1029" s="36" t="s">
        <v>2076</v>
      </c>
      <c r="AN1029" s="36" t="s">
        <v>2076</v>
      </c>
      <c r="AO1029" s="36" t="s">
        <v>2076</v>
      </c>
      <c r="AP1029" s="36" t="s">
        <v>2076</v>
      </c>
      <c r="AQ1029" s="36" t="s">
        <v>2076</v>
      </c>
      <c r="AR1029" s="36" t="s">
        <v>2076</v>
      </c>
      <c r="AS1029" s="36" t="s">
        <v>7534</v>
      </c>
      <c r="AT1029" s="36" t="s">
        <v>7535</v>
      </c>
      <c r="AU1029" s="36">
        <f>COUNTIF(Offers!$B$14:$B$2024,A1029)</f>
        <v>1</v>
      </c>
      <c r="AV1029" s="37">
        <f>_xlfn.MINIFS(Offers!$Q$14:$Q$2024,Offers!$B$14:$B$2024,A1029)</f>
        <v>181.99</v>
      </c>
      <c r="AW1029" s="36">
        <f>COUNTIFS(Offers!$B$14:$B$2024,A1029,Offers!$L$14:$L$2024,"&lt;&gt;New")</f>
        <v>0</v>
      </c>
    </row>
    <row r="1030" spans="1:49" ht="15.75" customHeight="1" x14ac:dyDescent="0.35">
      <c r="A1030" s="64" t="s">
        <v>7536</v>
      </c>
      <c r="B1030" s="64" t="s">
        <v>1358</v>
      </c>
      <c r="C1030" s="64" t="s">
        <v>9</v>
      </c>
      <c r="D1030" s="64" t="s">
        <v>7449</v>
      </c>
      <c r="E1030" s="65" t="s">
        <v>1369</v>
      </c>
      <c r="F1030" s="66">
        <v>296.99</v>
      </c>
      <c r="G1030" s="64" t="s">
        <v>7537</v>
      </c>
      <c r="H1030" s="64" t="s">
        <v>7451</v>
      </c>
      <c r="I1030" s="64" t="s">
        <v>7405</v>
      </c>
      <c r="J1030" s="64" t="s">
        <v>7452</v>
      </c>
      <c r="K1030" s="64" t="s">
        <v>2076</v>
      </c>
      <c r="L1030" s="64" t="s">
        <v>2076</v>
      </c>
      <c r="M1030" s="64" t="s">
        <v>2076</v>
      </c>
      <c r="N1030" s="64" t="s">
        <v>7453</v>
      </c>
      <c r="O1030" s="64" t="s">
        <v>2076</v>
      </c>
      <c r="P1030" s="64" t="s">
        <v>2076</v>
      </c>
      <c r="Q1030" s="67">
        <v>13</v>
      </c>
      <c r="R1030" s="64" t="s">
        <v>7538</v>
      </c>
      <c r="S1030" s="64" t="s">
        <v>7455</v>
      </c>
      <c r="T1030" t="s">
        <v>2080</v>
      </c>
      <c r="U1030">
        <v>30</v>
      </c>
      <c r="V1030" s="49">
        <v>324.99</v>
      </c>
      <c r="W1030" t="s">
        <v>2655</v>
      </c>
      <c r="X1030" t="s">
        <v>2076</v>
      </c>
      <c r="Y1030" t="s">
        <v>2076</v>
      </c>
      <c r="Z1030" t="s">
        <v>2076</v>
      </c>
      <c r="AA1030" t="s">
        <v>2076</v>
      </c>
      <c r="AB1030" s="36" t="s">
        <v>7539</v>
      </c>
      <c r="AC1030" s="36" t="s">
        <v>7540</v>
      </c>
      <c r="AD1030" s="36" t="s">
        <v>2084</v>
      </c>
      <c r="AE1030" s="36" t="s">
        <v>2105</v>
      </c>
      <c r="AF1030" s="53" t="s">
        <v>2026</v>
      </c>
      <c r="AG1030" s="36" t="s">
        <v>2086</v>
      </c>
      <c r="AH1030" s="37">
        <v>324.99</v>
      </c>
      <c r="AI1030" s="36" t="s">
        <v>2087</v>
      </c>
      <c r="AJ1030" s="36" t="s">
        <v>2076</v>
      </c>
      <c r="AK1030" s="36" t="s">
        <v>2076</v>
      </c>
      <c r="AL1030" s="36" t="s">
        <v>2076</v>
      </c>
      <c r="AM1030" s="36" t="s">
        <v>2076</v>
      </c>
      <c r="AN1030" s="36" t="s">
        <v>2076</v>
      </c>
      <c r="AO1030" s="36" t="s">
        <v>2076</v>
      </c>
      <c r="AP1030" s="36" t="s">
        <v>2076</v>
      </c>
      <c r="AQ1030" s="36" t="s">
        <v>2076</v>
      </c>
      <c r="AR1030" s="36" t="s">
        <v>2076</v>
      </c>
      <c r="AS1030" s="36" t="s">
        <v>7457</v>
      </c>
      <c r="AT1030" s="36" t="s">
        <v>7458</v>
      </c>
      <c r="AU1030" s="36">
        <f>COUNTIF(Offers!$B$14:$B$2024,A1030)</f>
        <v>1</v>
      </c>
      <c r="AV1030" s="37">
        <f>_xlfn.MINIFS(Offers!$Q$14:$Q$2024,Offers!$B$14:$B$2024,A1030)</f>
        <v>296.99</v>
      </c>
      <c r="AW1030" s="36">
        <f>COUNTIFS(Offers!$B$14:$B$2024,A1030,Offers!$L$14:$L$2024,"&lt;&gt;New")</f>
        <v>0</v>
      </c>
    </row>
    <row r="1031" spans="1:49" ht="15.75" customHeight="1" x14ac:dyDescent="0.35">
      <c r="A1031" s="64" t="s">
        <v>7541</v>
      </c>
      <c r="B1031" s="64" t="s">
        <v>1358</v>
      </c>
      <c r="C1031" s="64" t="s">
        <v>9</v>
      </c>
      <c r="D1031" s="64" t="s">
        <v>7437</v>
      </c>
      <c r="E1031" s="65" t="s">
        <v>1370</v>
      </c>
      <c r="F1031" s="66">
        <v>322.99</v>
      </c>
      <c r="G1031" s="64" t="s">
        <v>7542</v>
      </c>
      <c r="H1031" s="64" t="s">
        <v>7439</v>
      </c>
      <c r="I1031" s="64" t="s">
        <v>7405</v>
      </c>
      <c r="J1031" s="64" t="s">
        <v>7440</v>
      </c>
      <c r="K1031" s="64" t="s">
        <v>2076</v>
      </c>
      <c r="L1031" s="64" t="s">
        <v>2076</v>
      </c>
      <c r="M1031" s="64" t="s">
        <v>2076</v>
      </c>
      <c r="N1031" s="64" t="s">
        <v>7543</v>
      </c>
      <c r="O1031" s="64" t="s">
        <v>2076</v>
      </c>
      <c r="P1031" s="64" t="s">
        <v>2076</v>
      </c>
      <c r="Q1031" s="67">
        <v>1785</v>
      </c>
      <c r="R1031" s="64" t="s">
        <v>7544</v>
      </c>
      <c r="S1031" s="64" t="s">
        <v>7443</v>
      </c>
      <c r="T1031" t="s">
        <v>2080</v>
      </c>
      <c r="U1031">
        <v>30</v>
      </c>
      <c r="V1031" s="49">
        <v>341.99</v>
      </c>
      <c r="W1031" t="s">
        <v>2322</v>
      </c>
      <c r="X1031" t="s">
        <v>2076</v>
      </c>
      <c r="Y1031" t="s">
        <v>2076</v>
      </c>
      <c r="Z1031" t="s">
        <v>2076</v>
      </c>
      <c r="AA1031" t="s">
        <v>2076</v>
      </c>
      <c r="AB1031" s="36" t="s">
        <v>7545</v>
      </c>
      <c r="AC1031" s="36" t="s">
        <v>7546</v>
      </c>
      <c r="AD1031" s="36" t="s">
        <v>2179</v>
      </c>
      <c r="AE1031" s="36" t="s">
        <v>2085</v>
      </c>
      <c r="AF1031" s="51" t="s">
        <v>2025</v>
      </c>
      <c r="AG1031" s="36" t="s">
        <v>2086</v>
      </c>
      <c r="AH1031" s="37">
        <v>341.99</v>
      </c>
      <c r="AI1031" s="36" t="s">
        <v>2087</v>
      </c>
      <c r="AJ1031" s="36" t="s">
        <v>2076</v>
      </c>
      <c r="AK1031" s="36" t="s">
        <v>2076</v>
      </c>
      <c r="AL1031" s="36" t="s">
        <v>2076</v>
      </c>
      <c r="AM1031" s="36" t="s">
        <v>2076</v>
      </c>
      <c r="AN1031" s="36" t="s">
        <v>2076</v>
      </c>
      <c r="AO1031" s="36" t="s">
        <v>2076</v>
      </c>
      <c r="AP1031" s="36" t="s">
        <v>2076</v>
      </c>
      <c r="AQ1031" s="36" t="s">
        <v>2076</v>
      </c>
      <c r="AR1031" s="36" t="s">
        <v>2076</v>
      </c>
      <c r="AS1031" s="36" t="s">
        <v>7446</v>
      </c>
      <c r="AT1031" s="36" t="s">
        <v>7447</v>
      </c>
      <c r="AU1031" s="36">
        <f>COUNTIF(Offers!$B$14:$B$2024,A1031)</f>
        <v>1</v>
      </c>
      <c r="AV1031" s="37">
        <f>_xlfn.MINIFS(Offers!$Q$14:$Q$2024,Offers!$B$14:$B$2024,A1031)</f>
        <v>322.99</v>
      </c>
      <c r="AW1031" s="36">
        <f>COUNTIFS(Offers!$B$14:$B$2024,A1031,Offers!$L$14:$L$2024,"&lt;&gt;New")</f>
        <v>0</v>
      </c>
    </row>
    <row r="1032" spans="1:49" ht="15.75" customHeight="1" x14ac:dyDescent="0.35">
      <c r="A1032" s="64" t="s">
        <v>7547</v>
      </c>
      <c r="B1032" s="64" t="s">
        <v>1358</v>
      </c>
      <c r="C1032" s="64" t="s">
        <v>9</v>
      </c>
      <c r="D1032" s="64" t="s">
        <v>7473</v>
      </c>
      <c r="E1032" s="65" t="s">
        <v>1371</v>
      </c>
      <c r="F1032" s="66">
        <v>880.99</v>
      </c>
      <c r="G1032" s="64" t="s">
        <v>7548</v>
      </c>
      <c r="H1032" s="64" t="s">
        <v>7439</v>
      </c>
      <c r="I1032" s="64" t="s">
        <v>7405</v>
      </c>
      <c r="J1032" s="64" t="s">
        <v>2076</v>
      </c>
      <c r="K1032" s="64" t="s">
        <v>7549</v>
      </c>
      <c r="L1032" s="64" t="s">
        <v>2076</v>
      </c>
      <c r="M1032" s="64" t="s">
        <v>2076</v>
      </c>
      <c r="N1032" s="64" t="s">
        <v>7550</v>
      </c>
      <c r="O1032" s="64" t="s">
        <v>2076</v>
      </c>
      <c r="P1032" s="64" t="s">
        <v>2076</v>
      </c>
      <c r="Q1032" s="67">
        <v>1784</v>
      </c>
      <c r="R1032" s="64" t="s">
        <v>7551</v>
      </c>
      <c r="S1032" s="64" t="s">
        <v>7478</v>
      </c>
      <c r="T1032" t="s">
        <v>2116</v>
      </c>
      <c r="U1032">
        <v>30</v>
      </c>
      <c r="V1032" s="49">
        <v>953.99</v>
      </c>
      <c r="W1032" t="s">
        <v>2918</v>
      </c>
      <c r="X1032" t="s">
        <v>2076</v>
      </c>
      <c r="Y1032" t="s">
        <v>2076</v>
      </c>
      <c r="Z1032" t="s">
        <v>2076</v>
      </c>
      <c r="AA1032" t="s">
        <v>2076</v>
      </c>
      <c r="AB1032" s="36" t="s">
        <v>7552</v>
      </c>
      <c r="AC1032" s="36" t="s">
        <v>7553</v>
      </c>
      <c r="AD1032" s="36" t="s">
        <v>2104</v>
      </c>
      <c r="AE1032" s="36" t="s">
        <v>2085</v>
      </c>
      <c r="AF1032" s="51" t="s">
        <v>2025</v>
      </c>
      <c r="AG1032" s="36" t="s">
        <v>3435</v>
      </c>
      <c r="AH1032" s="37">
        <v>988.99</v>
      </c>
      <c r="AI1032" s="36" t="s">
        <v>2087</v>
      </c>
      <c r="AJ1032" s="36" t="s">
        <v>2076</v>
      </c>
      <c r="AK1032" s="36" t="s">
        <v>2076</v>
      </c>
      <c r="AL1032" s="36" t="s">
        <v>2076</v>
      </c>
      <c r="AM1032" s="36" t="s">
        <v>2076</v>
      </c>
      <c r="AN1032" s="36" t="s">
        <v>2076</v>
      </c>
      <c r="AO1032" s="36" t="s">
        <v>2076</v>
      </c>
      <c r="AP1032" s="36" t="s">
        <v>2076</v>
      </c>
      <c r="AQ1032" s="36" t="s">
        <v>2076</v>
      </c>
      <c r="AR1032" s="36" t="s">
        <v>2076</v>
      </c>
      <c r="AS1032" s="36" t="s">
        <v>7480</v>
      </c>
      <c r="AT1032" s="36" t="s">
        <v>7481</v>
      </c>
      <c r="AU1032" s="36">
        <f>COUNTIF(Offers!$B$14:$B$2024,A1032)</f>
        <v>2</v>
      </c>
      <c r="AV1032" s="37">
        <f>_xlfn.MINIFS(Offers!$Q$14:$Q$2024,Offers!$B$14:$B$2024,A1032)</f>
        <v>776.99</v>
      </c>
      <c r="AW1032" s="36">
        <f>COUNTIFS(Offers!$B$14:$B$2024,A1032,Offers!$L$14:$L$2024,"&lt;&gt;New")</f>
        <v>1</v>
      </c>
    </row>
    <row r="1033" spans="1:49" ht="15.75" customHeight="1" x14ac:dyDescent="0.35">
      <c r="A1033" s="64" t="s">
        <v>7554</v>
      </c>
      <c r="B1033" s="64" t="s">
        <v>1372</v>
      </c>
      <c r="C1033" s="64" t="s">
        <v>9</v>
      </c>
      <c r="D1033" s="64" t="s">
        <v>7378</v>
      </c>
      <c r="E1033" s="65" t="s">
        <v>1376</v>
      </c>
      <c r="F1033" s="66">
        <v>50.99</v>
      </c>
      <c r="G1033" s="64" t="s">
        <v>7555</v>
      </c>
      <c r="H1033" s="64" t="s">
        <v>1345</v>
      </c>
      <c r="I1033" s="64" t="s">
        <v>7405</v>
      </c>
      <c r="J1033" s="64" t="s">
        <v>7484</v>
      </c>
      <c r="K1033" s="64" t="s">
        <v>2076</v>
      </c>
      <c r="L1033" s="64" t="s">
        <v>2076</v>
      </c>
      <c r="M1033" s="64" t="s">
        <v>2076</v>
      </c>
      <c r="N1033" s="64" t="s">
        <v>7485</v>
      </c>
      <c r="O1033" s="64" t="s">
        <v>2076</v>
      </c>
      <c r="P1033" s="64" t="s">
        <v>2076</v>
      </c>
      <c r="Q1033" s="67">
        <v>85</v>
      </c>
      <c r="R1033" s="64" t="s">
        <v>7556</v>
      </c>
      <c r="S1033" s="64" t="s">
        <v>7384</v>
      </c>
      <c r="T1033" t="s">
        <v>2116</v>
      </c>
      <c r="U1033">
        <v>60</v>
      </c>
      <c r="V1033" s="49">
        <v>57.99</v>
      </c>
      <c r="W1033" t="s">
        <v>2409</v>
      </c>
      <c r="X1033" t="s">
        <v>2076</v>
      </c>
      <c r="Y1033" t="s">
        <v>2076</v>
      </c>
      <c r="Z1033" t="s">
        <v>2076</v>
      </c>
      <c r="AA1033" t="s">
        <v>2076</v>
      </c>
      <c r="AB1033" s="36" t="s">
        <v>7557</v>
      </c>
      <c r="AC1033" s="36" t="s">
        <v>7558</v>
      </c>
      <c r="AD1033" s="36" t="s">
        <v>2120</v>
      </c>
      <c r="AE1033" s="36" t="s">
        <v>2105</v>
      </c>
      <c r="AF1033" s="50" t="s">
        <v>2022</v>
      </c>
      <c r="AG1033" s="36" t="s">
        <v>2086</v>
      </c>
      <c r="AH1033" s="37">
        <v>65.989999999999995</v>
      </c>
      <c r="AI1033" s="36" t="s">
        <v>4399</v>
      </c>
      <c r="AJ1033" s="36" t="s">
        <v>2076</v>
      </c>
      <c r="AK1033" s="36" t="s">
        <v>2076</v>
      </c>
      <c r="AL1033" s="36" t="s">
        <v>2076</v>
      </c>
      <c r="AM1033" s="36" t="s">
        <v>2076</v>
      </c>
      <c r="AN1033" s="36" t="s">
        <v>2076</v>
      </c>
      <c r="AO1033" s="36" t="s">
        <v>2076</v>
      </c>
      <c r="AP1033" s="36" t="s">
        <v>2076</v>
      </c>
      <c r="AQ1033" s="36" t="s">
        <v>2076</v>
      </c>
      <c r="AR1033" s="36" t="s">
        <v>2076</v>
      </c>
      <c r="AS1033" s="36" t="s">
        <v>7489</v>
      </c>
      <c r="AT1033" s="36" t="s">
        <v>7388</v>
      </c>
      <c r="AU1033" s="36">
        <f>COUNTIF(Offers!$B$14:$B$2024,A1033)</f>
        <v>1</v>
      </c>
      <c r="AV1033" s="37">
        <f>_xlfn.MINIFS(Offers!$Q$14:$Q$2024,Offers!$B$14:$B$2024,A1033)</f>
        <v>50.99</v>
      </c>
      <c r="AW1033" s="36">
        <f>COUNTIFS(Offers!$B$14:$B$2024,A1033,Offers!$L$14:$L$2024,"&lt;&gt;New")</f>
        <v>0</v>
      </c>
    </row>
    <row r="1034" spans="1:49" ht="15.75" customHeight="1" x14ac:dyDescent="0.35">
      <c r="A1034" s="64" t="s">
        <v>7559</v>
      </c>
      <c r="B1034" s="64" t="s">
        <v>1372</v>
      </c>
      <c r="C1034" s="64" t="s">
        <v>9</v>
      </c>
      <c r="D1034" s="64" t="s">
        <v>7560</v>
      </c>
      <c r="E1034" s="65" t="s">
        <v>1377</v>
      </c>
      <c r="F1034" s="66">
        <v>73.989999999999995</v>
      </c>
      <c r="G1034" s="64" t="s">
        <v>7561</v>
      </c>
      <c r="H1034" s="64" t="s">
        <v>1345</v>
      </c>
      <c r="I1034" s="64" t="s">
        <v>7405</v>
      </c>
      <c r="J1034" s="64" t="s">
        <v>2076</v>
      </c>
      <c r="K1034" s="64" t="s">
        <v>2076</v>
      </c>
      <c r="L1034" s="64" t="s">
        <v>2076</v>
      </c>
      <c r="M1034" s="64" t="s">
        <v>2076</v>
      </c>
      <c r="N1034" s="64" t="s">
        <v>7562</v>
      </c>
      <c r="O1034" s="64" t="s">
        <v>2076</v>
      </c>
      <c r="P1034" s="64" t="s">
        <v>2076</v>
      </c>
      <c r="Q1034" s="67">
        <v>405</v>
      </c>
      <c r="R1034" s="64" t="s">
        <v>7563</v>
      </c>
      <c r="S1034" s="64" t="s">
        <v>7564</v>
      </c>
      <c r="T1034" t="s">
        <v>2080</v>
      </c>
      <c r="U1034">
        <v>60</v>
      </c>
      <c r="V1034" s="49">
        <v>80.989999999999995</v>
      </c>
      <c r="W1034" t="s">
        <v>2655</v>
      </c>
      <c r="X1034" t="s">
        <v>2076</v>
      </c>
      <c r="Y1034" t="s">
        <v>2076</v>
      </c>
      <c r="Z1034" t="s">
        <v>2076</v>
      </c>
      <c r="AA1034" t="s">
        <v>2076</v>
      </c>
      <c r="AB1034" s="36" t="s">
        <v>7565</v>
      </c>
      <c r="AC1034" s="36" t="s">
        <v>7566</v>
      </c>
      <c r="AD1034" s="36" t="s">
        <v>2147</v>
      </c>
      <c r="AE1034" s="36" t="s">
        <v>2085</v>
      </c>
      <c r="AF1034" s="52" t="s">
        <v>2024</v>
      </c>
      <c r="AG1034" s="36" t="s">
        <v>2086</v>
      </c>
      <c r="AH1034" s="37">
        <v>83.99</v>
      </c>
      <c r="AI1034" s="36" t="s">
        <v>2087</v>
      </c>
      <c r="AJ1034" s="36" t="s">
        <v>2076</v>
      </c>
      <c r="AK1034" s="36" t="s">
        <v>2076</v>
      </c>
      <c r="AL1034" s="36" t="s">
        <v>2076</v>
      </c>
      <c r="AM1034" s="36" t="s">
        <v>2076</v>
      </c>
      <c r="AN1034" s="36" t="s">
        <v>2076</v>
      </c>
      <c r="AO1034" s="36" t="s">
        <v>2076</v>
      </c>
      <c r="AP1034" s="36" t="s">
        <v>2076</v>
      </c>
      <c r="AQ1034" s="36" t="s">
        <v>2076</v>
      </c>
      <c r="AR1034" s="36" t="s">
        <v>2076</v>
      </c>
      <c r="AS1034" s="36" t="s">
        <v>7567</v>
      </c>
      <c r="AT1034" s="36" t="s">
        <v>7568</v>
      </c>
      <c r="AU1034" s="36">
        <f>COUNTIF(Offers!$B$14:$B$2024,A1034)</f>
        <v>1</v>
      </c>
      <c r="AV1034" s="37">
        <f>_xlfn.MINIFS(Offers!$Q$14:$Q$2024,Offers!$B$14:$B$2024,A1034)</f>
        <v>73.989999999999995</v>
      </c>
      <c r="AW1034" s="36">
        <f>COUNTIFS(Offers!$B$14:$B$2024,A1034,Offers!$L$14:$L$2024,"&lt;&gt;New")</f>
        <v>0</v>
      </c>
    </row>
    <row r="1035" spans="1:49" ht="15.75" customHeight="1" x14ac:dyDescent="0.35">
      <c r="A1035" s="64" t="s">
        <v>7569</v>
      </c>
      <c r="B1035" s="64" t="s">
        <v>1372</v>
      </c>
      <c r="C1035" s="64" t="s">
        <v>9</v>
      </c>
      <c r="D1035" s="64" t="s">
        <v>7366</v>
      </c>
      <c r="E1035" s="65" t="s">
        <v>1378</v>
      </c>
      <c r="F1035" s="66">
        <v>79.989999999999995</v>
      </c>
      <c r="G1035" s="64" t="s">
        <v>7570</v>
      </c>
      <c r="H1035" s="64" t="s">
        <v>1345</v>
      </c>
      <c r="I1035" s="64" t="s">
        <v>7368</v>
      </c>
      <c r="J1035" s="64" t="s">
        <v>7571</v>
      </c>
      <c r="K1035" s="64" t="s">
        <v>2076</v>
      </c>
      <c r="L1035" s="64" t="s">
        <v>2076</v>
      </c>
      <c r="M1035" s="64" t="s">
        <v>2076</v>
      </c>
      <c r="N1035" s="64" t="s">
        <v>7370</v>
      </c>
      <c r="O1035" s="64" t="s">
        <v>2076</v>
      </c>
      <c r="P1035" s="64" t="s">
        <v>2076</v>
      </c>
      <c r="Q1035" s="67">
        <v>86</v>
      </c>
      <c r="R1035" s="64" t="s">
        <v>7572</v>
      </c>
      <c r="S1035" s="64" t="s">
        <v>7372</v>
      </c>
      <c r="T1035" t="s">
        <v>2100</v>
      </c>
      <c r="U1035">
        <v>60</v>
      </c>
      <c r="V1035" s="49">
        <v>90.99</v>
      </c>
      <c r="W1035" t="s">
        <v>2393</v>
      </c>
      <c r="X1035" t="s">
        <v>2076</v>
      </c>
      <c r="Y1035" t="s">
        <v>2076</v>
      </c>
      <c r="Z1035" t="s">
        <v>2076</v>
      </c>
      <c r="AA1035" t="s">
        <v>2076</v>
      </c>
      <c r="AB1035" s="36" t="s">
        <v>7573</v>
      </c>
      <c r="AC1035" s="36" t="s">
        <v>7574</v>
      </c>
      <c r="AD1035" s="36" t="s">
        <v>2179</v>
      </c>
      <c r="AE1035" s="36" t="s">
        <v>2105</v>
      </c>
      <c r="AF1035" s="52" t="s">
        <v>2024</v>
      </c>
      <c r="AG1035" s="36" t="s">
        <v>2086</v>
      </c>
      <c r="AH1035" s="37">
        <v>94.99</v>
      </c>
      <c r="AI1035" s="36" t="s">
        <v>2087</v>
      </c>
      <c r="AJ1035" s="36" t="s">
        <v>2076</v>
      </c>
      <c r="AK1035" s="36" t="s">
        <v>2076</v>
      </c>
      <c r="AL1035" s="36" t="s">
        <v>2076</v>
      </c>
      <c r="AM1035" s="36" t="s">
        <v>2076</v>
      </c>
      <c r="AN1035" s="36" t="s">
        <v>2076</v>
      </c>
      <c r="AO1035" s="36" t="s">
        <v>2076</v>
      </c>
      <c r="AP1035" s="36" t="s">
        <v>2076</v>
      </c>
      <c r="AQ1035" s="36" t="s">
        <v>2076</v>
      </c>
      <c r="AR1035" s="36" t="s">
        <v>2076</v>
      </c>
      <c r="AS1035" s="36" t="s">
        <v>7375</v>
      </c>
      <c r="AT1035" s="36" t="s">
        <v>7376</v>
      </c>
      <c r="AU1035" s="36">
        <f>COUNTIF(Offers!$B$14:$B$2024,A1035)</f>
        <v>1</v>
      </c>
      <c r="AV1035" s="37">
        <f>_xlfn.MINIFS(Offers!$Q$14:$Q$2024,Offers!$B$14:$B$2024,A1035)</f>
        <v>79.989999999999995</v>
      </c>
      <c r="AW1035" s="36">
        <f>COUNTIFS(Offers!$B$14:$B$2024,A1035,Offers!$L$14:$L$2024,"&lt;&gt;New")</f>
        <v>0</v>
      </c>
    </row>
    <row r="1036" spans="1:49" ht="15.75" customHeight="1" x14ac:dyDescent="0.35">
      <c r="A1036" s="64" t="s">
        <v>7575</v>
      </c>
      <c r="B1036" s="64" t="s">
        <v>1372</v>
      </c>
      <c r="C1036" s="64" t="s">
        <v>9</v>
      </c>
      <c r="D1036" s="64" t="s">
        <v>7526</v>
      </c>
      <c r="E1036" s="65" t="s">
        <v>1379</v>
      </c>
      <c r="F1036" s="66">
        <v>94.99</v>
      </c>
      <c r="G1036" s="64" t="s">
        <v>7576</v>
      </c>
      <c r="H1036" s="64" t="s">
        <v>1345</v>
      </c>
      <c r="I1036" s="64" t="s">
        <v>7528</v>
      </c>
      <c r="J1036" s="64" t="s">
        <v>2076</v>
      </c>
      <c r="K1036" s="64" t="s">
        <v>2076</v>
      </c>
      <c r="L1036" s="64" t="s">
        <v>2076</v>
      </c>
      <c r="M1036" s="64" t="s">
        <v>2076</v>
      </c>
      <c r="N1036" s="64" t="s">
        <v>7577</v>
      </c>
      <c r="O1036" s="64" t="s">
        <v>2076</v>
      </c>
      <c r="P1036" s="64" t="s">
        <v>2076</v>
      </c>
      <c r="Q1036" s="67">
        <v>399</v>
      </c>
      <c r="R1036" s="64" t="s">
        <v>7578</v>
      </c>
      <c r="S1036" s="64" t="s">
        <v>7531</v>
      </c>
      <c r="T1036" t="s">
        <v>2080</v>
      </c>
      <c r="U1036">
        <v>60</v>
      </c>
      <c r="V1036" s="49">
        <v>105.99</v>
      </c>
      <c r="W1036" t="s">
        <v>2471</v>
      </c>
      <c r="X1036" t="s">
        <v>2076</v>
      </c>
      <c r="Y1036" t="s">
        <v>2076</v>
      </c>
      <c r="Z1036" t="s">
        <v>2076</v>
      </c>
      <c r="AA1036" t="s">
        <v>2076</v>
      </c>
      <c r="AB1036" s="36" t="s">
        <v>7557</v>
      </c>
      <c r="AC1036" s="36" t="s">
        <v>7579</v>
      </c>
      <c r="AD1036" s="36" t="s">
        <v>2147</v>
      </c>
      <c r="AE1036" s="36" t="s">
        <v>2085</v>
      </c>
      <c r="AF1036" s="55" t="s">
        <v>2023</v>
      </c>
      <c r="AG1036" s="36" t="s">
        <v>2086</v>
      </c>
      <c r="AH1036" s="37">
        <v>105.99</v>
      </c>
      <c r="AI1036" s="36" t="s">
        <v>2087</v>
      </c>
      <c r="AJ1036" s="36" t="s">
        <v>2076</v>
      </c>
      <c r="AK1036" s="36" t="s">
        <v>2076</v>
      </c>
      <c r="AL1036" s="36" t="s">
        <v>2076</v>
      </c>
      <c r="AM1036" s="36" t="s">
        <v>2076</v>
      </c>
      <c r="AN1036" s="36" t="s">
        <v>2076</v>
      </c>
      <c r="AO1036" s="36" t="s">
        <v>2076</v>
      </c>
      <c r="AP1036" s="36" t="s">
        <v>2076</v>
      </c>
      <c r="AQ1036" s="36" t="s">
        <v>2076</v>
      </c>
      <c r="AR1036" s="36" t="s">
        <v>2076</v>
      </c>
      <c r="AS1036" s="36" t="s">
        <v>7534</v>
      </c>
      <c r="AT1036" s="36" t="s">
        <v>7535</v>
      </c>
      <c r="AU1036" s="36">
        <f>COUNTIF(Offers!$B$14:$B$2024,A1036)</f>
        <v>1</v>
      </c>
      <c r="AV1036" s="37">
        <f>_xlfn.MINIFS(Offers!$Q$14:$Q$2024,Offers!$B$14:$B$2024,A1036)</f>
        <v>94.99</v>
      </c>
      <c r="AW1036" s="36">
        <f>COUNTIFS(Offers!$B$14:$B$2024,A1036,Offers!$L$14:$L$2024,"&lt;&gt;New")</f>
        <v>0</v>
      </c>
    </row>
    <row r="1037" spans="1:49" ht="15.75" customHeight="1" x14ac:dyDescent="0.35">
      <c r="A1037" s="64" t="s">
        <v>7580</v>
      </c>
      <c r="B1037" s="64" t="s">
        <v>1372</v>
      </c>
      <c r="C1037" s="64" t="s">
        <v>9</v>
      </c>
      <c r="D1037" s="64" t="s">
        <v>7414</v>
      </c>
      <c r="E1037" s="65" t="s">
        <v>1380</v>
      </c>
      <c r="F1037" s="66">
        <v>136.99</v>
      </c>
      <c r="G1037" s="64" t="s">
        <v>7581</v>
      </c>
      <c r="H1037" s="64" t="s">
        <v>1345</v>
      </c>
      <c r="I1037" s="64" t="s">
        <v>7416</v>
      </c>
      <c r="J1037" s="64" t="s">
        <v>2076</v>
      </c>
      <c r="K1037" s="64" t="s">
        <v>2076</v>
      </c>
      <c r="L1037" s="64" t="s">
        <v>2076</v>
      </c>
      <c r="M1037" s="64" t="s">
        <v>2076</v>
      </c>
      <c r="N1037" s="64" t="s">
        <v>7417</v>
      </c>
      <c r="O1037" s="64" t="s">
        <v>2076</v>
      </c>
      <c r="P1037" s="64" t="s">
        <v>2076</v>
      </c>
      <c r="Q1037" s="67">
        <v>9367</v>
      </c>
      <c r="R1037" s="64" t="s">
        <v>7582</v>
      </c>
      <c r="S1037" s="64" t="s">
        <v>7419</v>
      </c>
      <c r="T1037" t="s">
        <v>2100</v>
      </c>
      <c r="U1037">
        <v>60</v>
      </c>
      <c r="V1037" s="49">
        <v>148.99</v>
      </c>
      <c r="W1037" t="s">
        <v>2409</v>
      </c>
      <c r="X1037" t="s">
        <v>2076</v>
      </c>
      <c r="Y1037" t="s">
        <v>2076</v>
      </c>
      <c r="Z1037" t="s">
        <v>2076</v>
      </c>
      <c r="AA1037" t="s">
        <v>2076</v>
      </c>
      <c r="AB1037" s="36" t="s">
        <v>7583</v>
      </c>
      <c r="AC1037" s="36" t="s">
        <v>7584</v>
      </c>
      <c r="AD1037" s="36" t="s">
        <v>2254</v>
      </c>
      <c r="AE1037" s="36" t="s">
        <v>2105</v>
      </c>
      <c r="AF1037" s="51" t="s">
        <v>2025</v>
      </c>
      <c r="AG1037" s="36" t="s">
        <v>2086</v>
      </c>
      <c r="AH1037" s="37">
        <v>193.99</v>
      </c>
      <c r="AI1037" s="36" t="s">
        <v>2106</v>
      </c>
      <c r="AJ1037" s="36" t="s">
        <v>2076</v>
      </c>
      <c r="AK1037" s="36" t="s">
        <v>2076</v>
      </c>
      <c r="AL1037" s="36" t="s">
        <v>2076</v>
      </c>
      <c r="AM1037" s="36" t="s">
        <v>2076</v>
      </c>
      <c r="AN1037" s="36" t="s">
        <v>2076</v>
      </c>
      <c r="AO1037" s="36" t="s">
        <v>2076</v>
      </c>
      <c r="AP1037" s="36" t="s">
        <v>2076</v>
      </c>
      <c r="AQ1037" s="36" t="s">
        <v>2076</v>
      </c>
      <c r="AR1037" s="36" t="s">
        <v>2076</v>
      </c>
      <c r="AS1037" s="36" t="s">
        <v>7422</v>
      </c>
      <c r="AT1037" s="36" t="s">
        <v>7423</v>
      </c>
      <c r="AU1037" s="36">
        <f>COUNTIF(Offers!$B$14:$B$2024,A1037)</f>
        <v>1</v>
      </c>
      <c r="AV1037" s="37">
        <f>_xlfn.MINIFS(Offers!$Q$14:$Q$2024,Offers!$B$14:$B$2024,A1037)</f>
        <v>136.99</v>
      </c>
      <c r="AW1037" s="36">
        <f>COUNTIFS(Offers!$B$14:$B$2024,A1037,Offers!$L$14:$L$2024,"&lt;&gt;New")</f>
        <v>0</v>
      </c>
    </row>
    <row r="1038" spans="1:49" ht="15.75" customHeight="1" x14ac:dyDescent="0.35">
      <c r="A1038" s="64" t="s">
        <v>7585</v>
      </c>
      <c r="B1038" s="64" t="s">
        <v>1372</v>
      </c>
      <c r="C1038" s="64" t="s">
        <v>9</v>
      </c>
      <c r="D1038" s="64" t="s">
        <v>7425</v>
      </c>
      <c r="E1038" s="65" t="s">
        <v>1381</v>
      </c>
      <c r="F1038" s="66">
        <v>169.99</v>
      </c>
      <c r="G1038" s="64" t="s">
        <v>7586</v>
      </c>
      <c r="H1038" s="64" t="s">
        <v>7427</v>
      </c>
      <c r="I1038" s="64" t="s">
        <v>7587</v>
      </c>
      <c r="J1038" s="64" t="s">
        <v>2076</v>
      </c>
      <c r="K1038" s="64" t="s">
        <v>2076</v>
      </c>
      <c r="L1038" s="64" t="s">
        <v>2076</v>
      </c>
      <c r="M1038" s="64" t="s">
        <v>2076</v>
      </c>
      <c r="N1038" s="64" t="s">
        <v>7429</v>
      </c>
      <c r="O1038" s="64" t="s">
        <v>2076</v>
      </c>
      <c r="P1038" s="64" t="s">
        <v>2076</v>
      </c>
      <c r="Q1038" s="67">
        <v>2215</v>
      </c>
      <c r="R1038" s="64" t="s">
        <v>7588</v>
      </c>
      <c r="S1038" s="64" t="s">
        <v>7431</v>
      </c>
      <c r="T1038" t="s">
        <v>2100</v>
      </c>
      <c r="U1038">
        <v>60</v>
      </c>
      <c r="V1038" s="49">
        <v>189.99</v>
      </c>
      <c r="W1038" t="s">
        <v>2504</v>
      </c>
      <c r="X1038" t="s">
        <v>2076</v>
      </c>
      <c r="Y1038" t="s">
        <v>2076</v>
      </c>
      <c r="Z1038" t="s">
        <v>2076</v>
      </c>
      <c r="AA1038" t="s">
        <v>2076</v>
      </c>
      <c r="AB1038" s="36" t="s">
        <v>7557</v>
      </c>
      <c r="AC1038" s="36" t="s">
        <v>7589</v>
      </c>
      <c r="AD1038" s="36" t="s">
        <v>2084</v>
      </c>
      <c r="AE1038" s="36" t="s">
        <v>2105</v>
      </c>
      <c r="AF1038" s="51" t="s">
        <v>2025</v>
      </c>
      <c r="AG1038" s="36" t="s">
        <v>2086</v>
      </c>
      <c r="AH1038" s="37">
        <v>189.99</v>
      </c>
      <c r="AI1038" s="36" t="s">
        <v>2087</v>
      </c>
      <c r="AJ1038" s="36" t="s">
        <v>2076</v>
      </c>
      <c r="AK1038" s="36" t="s">
        <v>2076</v>
      </c>
      <c r="AL1038" s="36" t="s">
        <v>2076</v>
      </c>
      <c r="AM1038" s="36" t="s">
        <v>2076</v>
      </c>
      <c r="AN1038" s="36" t="s">
        <v>2076</v>
      </c>
      <c r="AO1038" s="36" t="s">
        <v>2076</v>
      </c>
      <c r="AP1038" s="36" t="s">
        <v>2076</v>
      </c>
      <c r="AQ1038" s="36" t="s">
        <v>2076</v>
      </c>
      <c r="AR1038" s="36" t="s">
        <v>2076</v>
      </c>
      <c r="AS1038" s="36" t="s">
        <v>7434</v>
      </c>
      <c r="AT1038" s="36" t="s">
        <v>7435</v>
      </c>
      <c r="AU1038" s="36">
        <f>COUNTIF(Offers!$B$14:$B$2024,A1038)</f>
        <v>2</v>
      </c>
      <c r="AV1038" s="37">
        <f>_xlfn.MINIFS(Offers!$Q$14:$Q$2024,Offers!$B$14:$B$2024,A1038)</f>
        <v>113.99</v>
      </c>
      <c r="AW1038" s="36">
        <f>COUNTIFS(Offers!$B$14:$B$2024,A1038,Offers!$L$14:$L$2024,"&lt;&gt;New")</f>
        <v>1</v>
      </c>
    </row>
    <row r="1039" spans="1:49" ht="15.75" customHeight="1" x14ac:dyDescent="0.35">
      <c r="A1039" s="64" t="s">
        <v>7590</v>
      </c>
      <c r="B1039" s="64" t="s">
        <v>1372</v>
      </c>
      <c r="C1039" s="64" t="s">
        <v>9</v>
      </c>
      <c r="D1039" s="64" t="s">
        <v>7390</v>
      </c>
      <c r="E1039" s="65" t="s">
        <v>1382</v>
      </c>
      <c r="F1039" s="66">
        <v>227.99</v>
      </c>
      <c r="G1039" s="64" t="s">
        <v>7591</v>
      </c>
      <c r="H1039" s="64" t="s">
        <v>1345</v>
      </c>
      <c r="I1039" s="64" t="s">
        <v>7392</v>
      </c>
      <c r="J1039" s="64" t="s">
        <v>2076</v>
      </c>
      <c r="K1039" s="64" t="s">
        <v>2076</v>
      </c>
      <c r="L1039" s="64" t="s">
        <v>2076</v>
      </c>
      <c r="M1039" s="64" t="s">
        <v>7393</v>
      </c>
      <c r="N1039" s="64" t="s">
        <v>7394</v>
      </c>
      <c r="O1039" s="64" t="s">
        <v>2076</v>
      </c>
      <c r="P1039" s="64" t="s">
        <v>2076</v>
      </c>
      <c r="Q1039" s="67">
        <v>165</v>
      </c>
      <c r="R1039" s="64" t="s">
        <v>7592</v>
      </c>
      <c r="S1039" s="64" t="s">
        <v>7396</v>
      </c>
      <c r="T1039" t="s">
        <v>2080</v>
      </c>
      <c r="U1039">
        <v>60</v>
      </c>
      <c r="V1039" s="49">
        <v>252.99</v>
      </c>
      <c r="W1039" t="s">
        <v>2361</v>
      </c>
      <c r="X1039" t="s">
        <v>2076</v>
      </c>
      <c r="Y1039" t="s">
        <v>2076</v>
      </c>
      <c r="Z1039" t="s">
        <v>2076</v>
      </c>
      <c r="AA1039" t="s">
        <v>2076</v>
      </c>
      <c r="AB1039" s="36" t="s">
        <v>7593</v>
      </c>
      <c r="AC1039" s="36" t="s">
        <v>7594</v>
      </c>
      <c r="AD1039" s="36" t="s">
        <v>2268</v>
      </c>
      <c r="AE1039" s="36" t="s">
        <v>2085</v>
      </c>
      <c r="AF1039" s="53" t="s">
        <v>2026</v>
      </c>
      <c r="AG1039" s="36" t="s">
        <v>2086</v>
      </c>
      <c r="AH1039" s="37">
        <v>252.99</v>
      </c>
      <c r="AI1039" s="36" t="s">
        <v>2087</v>
      </c>
      <c r="AJ1039" s="36" t="s">
        <v>2076</v>
      </c>
      <c r="AK1039" s="36" t="s">
        <v>2076</v>
      </c>
      <c r="AL1039" s="36" t="s">
        <v>2076</v>
      </c>
      <c r="AM1039" s="36" t="s">
        <v>2076</v>
      </c>
      <c r="AN1039" s="36" t="s">
        <v>2076</v>
      </c>
      <c r="AO1039" s="36" t="s">
        <v>2076</v>
      </c>
      <c r="AP1039" s="36" t="s">
        <v>2076</v>
      </c>
      <c r="AQ1039" s="36" t="s">
        <v>2076</v>
      </c>
      <c r="AR1039" s="36" t="s">
        <v>2076</v>
      </c>
      <c r="AS1039" s="36" t="s">
        <v>7399</v>
      </c>
      <c r="AT1039" s="36" t="s">
        <v>7400</v>
      </c>
      <c r="AU1039" s="36">
        <f>COUNTIF(Offers!$B$14:$B$2024,A1039)</f>
        <v>1</v>
      </c>
      <c r="AV1039" s="37">
        <f>_xlfn.MINIFS(Offers!$Q$14:$Q$2024,Offers!$B$14:$B$2024,A1039)</f>
        <v>227.99</v>
      </c>
      <c r="AW1039" s="36">
        <f>COUNTIFS(Offers!$B$14:$B$2024,A1039,Offers!$L$14:$L$2024,"&lt;&gt;New")</f>
        <v>0</v>
      </c>
    </row>
    <row r="1040" spans="1:49" ht="15.75" customHeight="1" x14ac:dyDescent="0.35">
      <c r="A1040" s="64" t="s">
        <v>7595</v>
      </c>
      <c r="B1040" s="64" t="s">
        <v>1372</v>
      </c>
      <c r="C1040" s="64" t="s">
        <v>9</v>
      </c>
      <c r="D1040" s="64" t="s">
        <v>7437</v>
      </c>
      <c r="E1040" s="65" t="s">
        <v>1383</v>
      </c>
      <c r="F1040" s="66">
        <v>310.99</v>
      </c>
      <c r="G1040" s="64" t="s">
        <v>7596</v>
      </c>
      <c r="H1040" s="64" t="s">
        <v>7439</v>
      </c>
      <c r="I1040" s="64" t="s">
        <v>7405</v>
      </c>
      <c r="J1040" s="64" t="s">
        <v>7597</v>
      </c>
      <c r="K1040" s="64" t="s">
        <v>2076</v>
      </c>
      <c r="L1040" s="64" t="s">
        <v>2076</v>
      </c>
      <c r="M1040" s="64" t="s">
        <v>2076</v>
      </c>
      <c r="N1040" s="64" t="s">
        <v>7543</v>
      </c>
      <c r="O1040" s="64" t="s">
        <v>2076</v>
      </c>
      <c r="P1040" s="64" t="s">
        <v>2076</v>
      </c>
      <c r="Q1040" s="67">
        <v>1654</v>
      </c>
      <c r="R1040" s="64" t="s">
        <v>7598</v>
      </c>
      <c r="S1040" s="64" t="s">
        <v>7443</v>
      </c>
      <c r="T1040" t="s">
        <v>2080</v>
      </c>
      <c r="U1040">
        <v>60</v>
      </c>
      <c r="V1040" s="49">
        <v>347.99</v>
      </c>
      <c r="W1040" t="s">
        <v>2265</v>
      </c>
      <c r="X1040" t="s">
        <v>2076</v>
      </c>
      <c r="Y1040" t="s">
        <v>2076</v>
      </c>
      <c r="Z1040" t="s">
        <v>2076</v>
      </c>
      <c r="AA1040" t="s">
        <v>2076</v>
      </c>
      <c r="AB1040" s="36" t="s">
        <v>7599</v>
      </c>
      <c r="AC1040" s="36" t="s">
        <v>7600</v>
      </c>
      <c r="AD1040" s="36" t="s">
        <v>2147</v>
      </c>
      <c r="AE1040" s="36" t="s">
        <v>2085</v>
      </c>
      <c r="AF1040" s="51" t="s">
        <v>2025</v>
      </c>
      <c r="AG1040" s="36" t="s">
        <v>2086</v>
      </c>
      <c r="AH1040" s="37">
        <v>351.99</v>
      </c>
      <c r="AI1040" s="36" t="s">
        <v>2087</v>
      </c>
      <c r="AJ1040" s="36" t="s">
        <v>2076</v>
      </c>
      <c r="AK1040" s="36" t="s">
        <v>2076</v>
      </c>
      <c r="AL1040" s="36" t="s">
        <v>2076</v>
      </c>
      <c r="AM1040" s="36" t="s">
        <v>2076</v>
      </c>
      <c r="AN1040" s="36" t="s">
        <v>2076</v>
      </c>
      <c r="AO1040" s="36" t="s">
        <v>2076</v>
      </c>
      <c r="AP1040" s="36" t="s">
        <v>2076</v>
      </c>
      <c r="AQ1040" s="36" t="s">
        <v>2076</v>
      </c>
      <c r="AR1040" s="36" t="s">
        <v>2076</v>
      </c>
      <c r="AS1040" s="36" t="s">
        <v>7446</v>
      </c>
      <c r="AT1040" s="36" t="s">
        <v>7601</v>
      </c>
      <c r="AU1040" s="36">
        <f>COUNTIF(Offers!$B$14:$B$2024,A1040)</f>
        <v>1</v>
      </c>
      <c r="AV1040" s="37">
        <f>_xlfn.MINIFS(Offers!$Q$14:$Q$2024,Offers!$B$14:$B$2024,A1040)</f>
        <v>310.99</v>
      </c>
      <c r="AW1040" s="36">
        <f>COUNTIFS(Offers!$B$14:$B$2024,A1040,Offers!$L$14:$L$2024,"&lt;&gt;New")</f>
        <v>0</v>
      </c>
    </row>
    <row r="1041" spans="1:49" ht="15.75" customHeight="1" x14ac:dyDescent="0.35">
      <c r="A1041" s="64" t="s">
        <v>7602</v>
      </c>
      <c r="B1041" s="64" t="s">
        <v>1372</v>
      </c>
      <c r="C1041" s="64" t="s">
        <v>9</v>
      </c>
      <c r="D1041" s="64" t="s">
        <v>2034</v>
      </c>
      <c r="E1041" s="65" t="s">
        <v>1384</v>
      </c>
      <c r="F1041" s="66">
        <v>575.99</v>
      </c>
      <c r="G1041" s="64" t="s">
        <v>7603</v>
      </c>
      <c r="H1041" s="64" t="s">
        <v>7439</v>
      </c>
      <c r="I1041" s="64" t="s">
        <v>7405</v>
      </c>
      <c r="J1041" s="64" t="s">
        <v>7604</v>
      </c>
      <c r="K1041" s="64" t="s">
        <v>7605</v>
      </c>
      <c r="L1041" s="64" t="s">
        <v>2076</v>
      </c>
      <c r="M1041" s="64" t="s">
        <v>2076</v>
      </c>
      <c r="N1041" s="64" t="s">
        <v>2076</v>
      </c>
      <c r="O1041" s="64" t="s">
        <v>2076</v>
      </c>
      <c r="P1041" s="64" t="s">
        <v>2076</v>
      </c>
      <c r="Q1041" s="67">
        <v>48</v>
      </c>
      <c r="R1041" s="64" t="s">
        <v>7606</v>
      </c>
      <c r="S1041" s="64" t="s">
        <v>7607</v>
      </c>
      <c r="T1041" t="s">
        <v>2080</v>
      </c>
      <c r="U1041">
        <v>60</v>
      </c>
      <c r="V1041" s="49">
        <v>656.99</v>
      </c>
      <c r="W1041" t="s">
        <v>2741</v>
      </c>
      <c r="X1041" t="s">
        <v>2076</v>
      </c>
      <c r="Y1041" t="s">
        <v>2076</v>
      </c>
      <c r="Z1041" t="s">
        <v>2076</v>
      </c>
      <c r="AA1041" t="s">
        <v>2076</v>
      </c>
      <c r="AB1041" s="36" t="s">
        <v>7608</v>
      </c>
      <c r="AC1041" s="36" t="s">
        <v>7609</v>
      </c>
      <c r="AD1041" s="36" t="s">
        <v>2104</v>
      </c>
      <c r="AE1041" s="36" t="s">
        <v>2085</v>
      </c>
      <c r="AF1041" s="53" t="s">
        <v>2026</v>
      </c>
      <c r="AG1041" s="36" t="s">
        <v>3435</v>
      </c>
      <c r="AH1041" s="37">
        <v>656.99</v>
      </c>
      <c r="AI1041" s="36" t="s">
        <v>2087</v>
      </c>
      <c r="AJ1041" s="36" t="s">
        <v>2076</v>
      </c>
      <c r="AK1041" s="36" t="s">
        <v>2076</v>
      </c>
      <c r="AL1041" s="36" t="s">
        <v>2076</v>
      </c>
      <c r="AM1041" s="36" t="s">
        <v>2076</v>
      </c>
      <c r="AN1041" s="36" t="s">
        <v>2076</v>
      </c>
      <c r="AO1041" s="36" t="s">
        <v>2076</v>
      </c>
      <c r="AP1041" s="36" t="s">
        <v>2076</v>
      </c>
      <c r="AQ1041" s="36" t="s">
        <v>2076</v>
      </c>
      <c r="AR1041" s="36" t="s">
        <v>2076</v>
      </c>
      <c r="AS1041" s="36" t="s">
        <v>7610</v>
      </c>
      <c r="AT1041" s="36" t="s">
        <v>7611</v>
      </c>
      <c r="AU1041" s="36">
        <f>COUNTIF(Offers!$B$14:$B$2024,A1041)</f>
        <v>1</v>
      </c>
      <c r="AV1041" s="37">
        <f>_xlfn.MINIFS(Offers!$Q$14:$Q$2024,Offers!$B$14:$B$2024,A1041)</f>
        <v>575.99</v>
      </c>
      <c r="AW1041" s="36">
        <f>COUNTIFS(Offers!$B$14:$B$2024,A1041,Offers!$L$14:$L$2024,"&lt;&gt;New")</f>
        <v>0</v>
      </c>
    </row>
    <row r="1042" spans="1:49" ht="15.75" customHeight="1" x14ac:dyDescent="0.35">
      <c r="A1042" s="64" t="s">
        <v>7612</v>
      </c>
      <c r="B1042" s="64" t="s">
        <v>1372</v>
      </c>
      <c r="C1042" s="64" t="s">
        <v>9</v>
      </c>
      <c r="D1042" s="64" t="s">
        <v>7460</v>
      </c>
      <c r="E1042" s="65" t="s">
        <v>1385</v>
      </c>
      <c r="F1042" s="66">
        <v>615.99</v>
      </c>
      <c r="G1042" s="64" t="s">
        <v>7613</v>
      </c>
      <c r="H1042" s="64" t="s">
        <v>7439</v>
      </c>
      <c r="I1042" s="64" t="s">
        <v>7462</v>
      </c>
      <c r="J1042" s="64" t="s">
        <v>2076</v>
      </c>
      <c r="K1042" s="64" t="s">
        <v>2076</v>
      </c>
      <c r="L1042" s="64" t="s">
        <v>7614</v>
      </c>
      <c r="M1042" s="64" t="s">
        <v>7464</v>
      </c>
      <c r="N1042" s="64" t="s">
        <v>7465</v>
      </c>
      <c r="O1042" s="64" t="s">
        <v>2076</v>
      </c>
      <c r="P1042" s="64" t="s">
        <v>2076</v>
      </c>
      <c r="Q1042" s="67">
        <v>6844</v>
      </c>
      <c r="R1042" s="64" t="s">
        <v>7615</v>
      </c>
      <c r="S1042" s="64" t="s">
        <v>7467</v>
      </c>
      <c r="T1042" t="s">
        <v>2080</v>
      </c>
      <c r="U1042">
        <v>60</v>
      </c>
      <c r="V1042" s="49">
        <v>640.99</v>
      </c>
      <c r="W1042" t="s">
        <v>3055</v>
      </c>
      <c r="X1042" t="s">
        <v>2076</v>
      </c>
      <c r="Y1042" t="s">
        <v>2076</v>
      </c>
      <c r="Z1042" t="s">
        <v>2076</v>
      </c>
      <c r="AA1042" t="s">
        <v>2076</v>
      </c>
      <c r="AB1042" s="36" t="s">
        <v>7557</v>
      </c>
      <c r="AC1042" s="36" t="s">
        <v>7616</v>
      </c>
      <c r="AD1042" s="36" t="s">
        <v>2268</v>
      </c>
      <c r="AE1042" s="36" t="s">
        <v>2085</v>
      </c>
      <c r="AF1042" s="54" t="s">
        <v>2027</v>
      </c>
      <c r="AG1042" s="36" t="s">
        <v>3435</v>
      </c>
      <c r="AH1042" s="37">
        <v>677.99</v>
      </c>
      <c r="AI1042" s="36" t="s">
        <v>2087</v>
      </c>
      <c r="AJ1042" s="36" t="s">
        <v>2076</v>
      </c>
      <c r="AK1042" s="36" t="s">
        <v>2076</v>
      </c>
      <c r="AL1042" s="36" t="s">
        <v>2076</v>
      </c>
      <c r="AM1042" s="36" t="s">
        <v>2076</v>
      </c>
      <c r="AN1042" s="36" t="s">
        <v>2076</v>
      </c>
      <c r="AO1042" s="36">
        <v>360</v>
      </c>
      <c r="AP1042" s="36" t="s">
        <v>2076</v>
      </c>
      <c r="AQ1042" s="36" t="s">
        <v>2076</v>
      </c>
      <c r="AR1042" s="36" t="s">
        <v>2076</v>
      </c>
      <c r="AS1042" s="36" t="s">
        <v>7470</v>
      </c>
      <c r="AT1042" s="36" t="s">
        <v>7471</v>
      </c>
      <c r="AU1042" s="36">
        <f>COUNTIF(Offers!$B$14:$B$2024,A1042)</f>
        <v>1</v>
      </c>
      <c r="AV1042" s="37">
        <f>_xlfn.MINIFS(Offers!$Q$14:$Q$2024,Offers!$B$14:$B$2024,A1042)</f>
        <v>615.99</v>
      </c>
      <c r="AW1042" s="36">
        <f>COUNTIFS(Offers!$B$14:$B$2024,A1042,Offers!$L$14:$L$2024,"&lt;&gt;New")</f>
        <v>0</v>
      </c>
    </row>
    <row r="1043" spans="1:49" ht="15.75" customHeight="1" x14ac:dyDescent="0.35">
      <c r="A1043" s="64" t="s">
        <v>7617</v>
      </c>
      <c r="B1043" s="64" t="s">
        <v>1386</v>
      </c>
      <c r="C1043" s="64" t="s">
        <v>9</v>
      </c>
      <c r="D1043" s="64" t="s">
        <v>7560</v>
      </c>
      <c r="E1043" s="65" t="s">
        <v>1390</v>
      </c>
      <c r="F1043" s="66">
        <v>72.989999999999995</v>
      </c>
      <c r="G1043" s="64" t="s">
        <v>7618</v>
      </c>
      <c r="H1043" s="64" t="s">
        <v>1345</v>
      </c>
      <c r="I1043" s="64" t="s">
        <v>7405</v>
      </c>
      <c r="J1043" s="64" t="s">
        <v>2076</v>
      </c>
      <c r="K1043" s="64" t="s">
        <v>2076</v>
      </c>
      <c r="L1043" s="64" t="s">
        <v>2076</v>
      </c>
      <c r="M1043" s="64" t="s">
        <v>2076</v>
      </c>
      <c r="N1043" s="64" t="s">
        <v>7562</v>
      </c>
      <c r="O1043" s="64" t="s">
        <v>2076</v>
      </c>
      <c r="P1043" s="64" t="s">
        <v>2076</v>
      </c>
      <c r="Q1043" s="67">
        <v>516</v>
      </c>
      <c r="R1043" s="64" t="s">
        <v>7619</v>
      </c>
      <c r="S1043" s="64" t="s">
        <v>7564</v>
      </c>
      <c r="T1043" t="s">
        <v>2080</v>
      </c>
      <c r="U1043">
        <v>30</v>
      </c>
      <c r="V1043" s="49">
        <v>82.99</v>
      </c>
      <c r="W1043" t="s">
        <v>2176</v>
      </c>
      <c r="X1043" t="s">
        <v>2076</v>
      </c>
      <c r="Y1043" t="s">
        <v>2076</v>
      </c>
      <c r="Z1043" t="s">
        <v>2076</v>
      </c>
      <c r="AA1043" t="s">
        <v>2076</v>
      </c>
      <c r="AB1043" s="36" t="s">
        <v>7620</v>
      </c>
      <c r="AC1043" s="36" t="s">
        <v>7621</v>
      </c>
      <c r="AD1043" s="36" t="s">
        <v>2120</v>
      </c>
      <c r="AE1043" s="36" t="s">
        <v>2085</v>
      </c>
      <c r="AF1043" s="52" t="s">
        <v>2024</v>
      </c>
      <c r="AG1043" s="36" t="s">
        <v>2086</v>
      </c>
      <c r="AH1043" s="37">
        <v>87.99</v>
      </c>
      <c r="AI1043" s="36" t="s">
        <v>2087</v>
      </c>
      <c r="AJ1043" s="36" t="s">
        <v>2076</v>
      </c>
      <c r="AK1043" s="36" t="s">
        <v>2076</v>
      </c>
      <c r="AL1043" s="36" t="s">
        <v>2076</v>
      </c>
      <c r="AM1043" s="36" t="s">
        <v>2076</v>
      </c>
      <c r="AN1043" s="36" t="s">
        <v>2076</v>
      </c>
      <c r="AO1043" s="36" t="s">
        <v>2076</v>
      </c>
      <c r="AP1043" s="36" t="s">
        <v>2076</v>
      </c>
      <c r="AQ1043" s="36" t="s">
        <v>2076</v>
      </c>
      <c r="AR1043" s="36" t="s">
        <v>2076</v>
      </c>
      <c r="AS1043" s="36" t="s">
        <v>7567</v>
      </c>
      <c r="AT1043" s="36" t="s">
        <v>7568</v>
      </c>
      <c r="AU1043" s="36">
        <f>COUNTIF(Offers!$B$14:$B$2024,A1043)</f>
        <v>1</v>
      </c>
      <c r="AV1043" s="37">
        <f>_xlfn.MINIFS(Offers!$Q$14:$Q$2024,Offers!$B$14:$B$2024,A1043)</f>
        <v>72.989999999999995</v>
      </c>
      <c r="AW1043" s="36">
        <f>COUNTIFS(Offers!$B$14:$B$2024,A1043,Offers!$L$14:$L$2024,"&lt;&gt;New")</f>
        <v>0</v>
      </c>
    </row>
    <row r="1044" spans="1:49" ht="15.75" customHeight="1" x14ac:dyDescent="0.35">
      <c r="A1044" s="64" t="s">
        <v>7622</v>
      </c>
      <c r="B1044" s="64" t="s">
        <v>1386</v>
      </c>
      <c r="C1044" s="64" t="s">
        <v>9</v>
      </c>
      <c r="D1044" s="64" t="s">
        <v>7449</v>
      </c>
      <c r="E1044" s="65" t="s">
        <v>1391</v>
      </c>
      <c r="F1044" s="66">
        <v>109.99</v>
      </c>
      <c r="G1044" s="64" t="s">
        <v>7623</v>
      </c>
      <c r="H1044" s="64" t="s">
        <v>1345</v>
      </c>
      <c r="I1044" s="64" t="s">
        <v>7392</v>
      </c>
      <c r="J1044" s="64" t="s">
        <v>2076</v>
      </c>
      <c r="K1044" s="64" t="s">
        <v>2076</v>
      </c>
      <c r="L1044" s="64" t="s">
        <v>2076</v>
      </c>
      <c r="M1044" s="64" t="s">
        <v>2076</v>
      </c>
      <c r="N1044" s="64" t="s">
        <v>7624</v>
      </c>
      <c r="O1044" s="64" t="s">
        <v>2076</v>
      </c>
      <c r="P1044" s="64" t="s">
        <v>2076</v>
      </c>
      <c r="Q1044" s="67">
        <v>215</v>
      </c>
      <c r="R1044" s="64" t="s">
        <v>7625</v>
      </c>
      <c r="S1044" s="64" t="s">
        <v>7626</v>
      </c>
      <c r="T1044" t="s">
        <v>2080</v>
      </c>
      <c r="U1044">
        <v>30</v>
      </c>
      <c r="V1044" s="49">
        <v>125.99</v>
      </c>
      <c r="W1044" t="s">
        <v>2356</v>
      </c>
      <c r="X1044" t="s">
        <v>2076</v>
      </c>
      <c r="Y1044" t="s">
        <v>2076</v>
      </c>
      <c r="Z1044" t="s">
        <v>2076</v>
      </c>
      <c r="AA1044" t="s">
        <v>2076</v>
      </c>
      <c r="AB1044" s="36" t="s">
        <v>7627</v>
      </c>
      <c r="AC1044" s="36" t="s">
        <v>7628</v>
      </c>
      <c r="AD1044" s="36" t="s">
        <v>2268</v>
      </c>
      <c r="AE1044" s="36" t="s">
        <v>2085</v>
      </c>
      <c r="AF1044" s="55" t="s">
        <v>2023</v>
      </c>
      <c r="AG1044" s="36" t="s">
        <v>2086</v>
      </c>
      <c r="AH1044" s="37">
        <v>125.99</v>
      </c>
      <c r="AI1044" s="36" t="s">
        <v>2087</v>
      </c>
      <c r="AJ1044" s="36" t="s">
        <v>2076</v>
      </c>
      <c r="AK1044" s="36" t="s">
        <v>2076</v>
      </c>
      <c r="AL1044" s="36" t="s">
        <v>2076</v>
      </c>
      <c r="AM1044" s="36" t="s">
        <v>2076</v>
      </c>
      <c r="AN1044" s="36" t="s">
        <v>2076</v>
      </c>
      <c r="AO1044" s="36" t="s">
        <v>2076</v>
      </c>
      <c r="AP1044" s="36" t="s">
        <v>2076</v>
      </c>
      <c r="AQ1044" s="36" t="s">
        <v>2076</v>
      </c>
      <c r="AR1044" s="36" t="s">
        <v>2076</v>
      </c>
      <c r="AS1044" s="36" t="s">
        <v>7629</v>
      </c>
      <c r="AT1044" s="36" t="s">
        <v>7630</v>
      </c>
      <c r="AU1044" s="36">
        <f>COUNTIF(Offers!$B$14:$B$2024,A1044)</f>
        <v>1</v>
      </c>
      <c r="AV1044" s="37">
        <f>_xlfn.MINIFS(Offers!$Q$14:$Q$2024,Offers!$B$14:$B$2024,A1044)</f>
        <v>109.99</v>
      </c>
      <c r="AW1044" s="36">
        <f>COUNTIFS(Offers!$B$14:$B$2024,A1044,Offers!$L$14:$L$2024,"&lt;&gt;New")</f>
        <v>0</v>
      </c>
    </row>
    <row r="1045" spans="1:49" ht="15.75" customHeight="1" x14ac:dyDescent="0.35">
      <c r="A1045" s="64" t="s">
        <v>7631</v>
      </c>
      <c r="B1045" s="64" t="s">
        <v>1386</v>
      </c>
      <c r="C1045" s="64" t="s">
        <v>9</v>
      </c>
      <c r="D1045" s="64" t="s">
        <v>7378</v>
      </c>
      <c r="E1045" s="65" t="s">
        <v>1392</v>
      </c>
      <c r="F1045" s="66">
        <v>132.99</v>
      </c>
      <c r="G1045" s="64" t="s">
        <v>7632</v>
      </c>
      <c r="H1045" s="64" t="s">
        <v>1345</v>
      </c>
      <c r="I1045" s="64" t="s">
        <v>7380</v>
      </c>
      <c r="J1045" s="64" t="s">
        <v>7633</v>
      </c>
      <c r="K1045" s="64" t="s">
        <v>2076</v>
      </c>
      <c r="L1045" s="64" t="s">
        <v>2076</v>
      </c>
      <c r="M1045" s="64" t="s">
        <v>2076</v>
      </c>
      <c r="N1045" s="64" t="s">
        <v>7382</v>
      </c>
      <c r="O1045" s="64" t="s">
        <v>2076</v>
      </c>
      <c r="P1045" s="64">
        <v>94</v>
      </c>
      <c r="Q1045" s="67">
        <v>74</v>
      </c>
      <c r="R1045" s="64" t="s">
        <v>7634</v>
      </c>
      <c r="S1045" s="64" t="s">
        <v>7384</v>
      </c>
      <c r="T1045" t="s">
        <v>2080</v>
      </c>
      <c r="U1045">
        <v>30</v>
      </c>
      <c r="V1045" s="49">
        <v>151.99</v>
      </c>
      <c r="W1045" t="s">
        <v>2545</v>
      </c>
      <c r="X1045" t="s">
        <v>2076</v>
      </c>
      <c r="Y1045" t="s">
        <v>2076</v>
      </c>
      <c r="Z1045" t="s">
        <v>2076</v>
      </c>
      <c r="AA1045" t="s">
        <v>2076</v>
      </c>
      <c r="AB1045" s="36" t="s">
        <v>7635</v>
      </c>
      <c r="AC1045" s="36" t="s">
        <v>7636</v>
      </c>
      <c r="AD1045" s="36" t="s">
        <v>2254</v>
      </c>
      <c r="AE1045" s="36" t="s">
        <v>2085</v>
      </c>
      <c r="AF1045" s="51" t="s">
        <v>2025</v>
      </c>
      <c r="AG1045" s="36" t="s">
        <v>2086</v>
      </c>
      <c r="AH1045" s="37">
        <v>151.99</v>
      </c>
      <c r="AI1045" s="36" t="s">
        <v>2087</v>
      </c>
      <c r="AJ1045" s="36" t="s">
        <v>2076</v>
      </c>
      <c r="AK1045" s="36" t="s">
        <v>2076</v>
      </c>
      <c r="AL1045" s="36" t="s">
        <v>2076</v>
      </c>
      <c r="AM1045" s="36" t="s">
        <v>2076</v>
      </c>
      <c r="AN1045" s="36" t="s">
        <v>2076</v>
      </c>
      <c r="AO1045" s="36" t="s">
        <v>2076</v>
      </c>
      <c r="AP1045" s="36" t="s">
        <v>2076</v>
      </c>
      <c r="AQ1045" s="36" t="s">
        <v>2076</v>
      </c>
      <c r="AR1045" s="36" t="s">
        <v>2076</v>
      </c>
      <c r="AS1045" s="36" t="s">
        <v>7387</v>
      </c>
      <c r="AT1045" s="36" t="s">
        <v>7388</v>
      </c>
      <c r="AU1045" s="36">
        <f>COUNTIF(Offers!$B$14:$B$2024,A1045)</f>
        <v>1</v>
      </c>
      <c r="AV1045" s="37">
        <f>_xlfn.MINIFS(Offers!$Q$14:$Q$2024,Offers!$B$14:$B$2024,A1045)</f>
        <v>132.99</v>
      </c>
      <c r="AW1045" s="36">
        <f>COUNTIFS(Offers!$B$14:$B$2024,A1045,Offers!$L$14:$L$2024,"&lt;&gt;New")</f>
        <v>0</v>
      </c>
    </row>
    <row r="1046" spans="1:49" ht="15.75" customHeight="1" x14ac:dyDescent="0.35">
      <c r="A1046" s="64" t="s">
        <v>7637</v>
      </c>
      <c r="B1046" s="64" t="s">
        <v>1386</v>
      </c>
      <c r="C1046" s="64" t="s">
        <v>9</v>
      </c>
      <c r="D1046" s="64" t="s">
        <v>7390</v>
      </c>
      <c r="E1046" s="65" t="s">
        <v>1393</v>
      </c>
      <c r="F1046" s="66">
        <v>137.99</v>
      </c>
      <c r="G1046" s="64" t="s">
        <v>7638</v>
      </c>
      <c r="H1046" s="64" t="s">
        <v>1345</v>
      </c>
      <c r="I1046" s="64" t="s">
        <v>7392</v>
      </c>
      <c r="J1046" s="64" t="s">
        <v>2076</v>
      </c>
      <c r="K1046" s="64" t="s">
        <v>2076</v>
      </c>
      <c r="L1046" s="64" t="s">
        <v>2076</v>
      </c>
      <c r="M1046" s="64" t="s">
        <v>7393</v>
      </c>
      <c r="N1046" s="64" t="s">
        <v>7394</v>
      </c>
      <c r="O1046" s="64" t="s">
        <v>2076</v>
      </c>
      <c r="P1046" s="64" t="s">
        <v>2076</v>
      </c>
      <c r="Q1046" s="67">
        <v>145</v>
      </c>
      <c r="R1046" s="64" t="s">
        <v>7639</v>
      </c>
      <c r="S1046" s="64" t="s">
        <v>7396</v>
      </c>
      <c r="T1046" t="s">
        <v>2080</v>
      </c>
      <c r="U1046">
        <v>30</v>
      </c>
      <c r="V1046" s="49">
        <v>156.99</v>
      </c>
      <c r="W1046" t="s">
        <v>2741</v>
      </c>
      <c r="X1046" t="s">
        <v>2076</v>
      </c>
      <c r="Y1046" t="s">
        <v>2076</v>
      </c>
      <c r="Z1046" t="s">
        <v>2076</v>
      </c>
      <c r="AA1046" t="s">
        <v>2076</v>
      </c>
      <c r="AB1046" s="36" t="s">
        <v>7640</v>
      </c>
      <c r="AC1046" s="36" t="s">
        <v>7641</v>
      </c>
      <c r="AD1046" s="36" t="s">
        <v>2268</v>
      </c>
      <c r="AE1046" s="36" t="s">
        <v>2105</v>
      </c>
      <c r="AF1046" s="52" t="s">
        <v>2024</v>
      </c>
      <c r="AG1046" s="36" t="s">
        <v>2086</v>
      </c>
      <c r="AH1046" s="37">
        <v>164.99</v>
      </c>
      <c r="AI1046" s="36" t="s">
        <v>2087</v>
      </c>
      <c r="AJ1046" s="36" t="s">
        <v>2076</v>
      </c>
      <c r="AK1046" s="36" t="s">
        <v>2076</v>
      </c>
      <c r="AL1046" s="36" t="s">
        <v>2076</v>
      </c>
      <c r="AM1046" s="36" t="s">
        <v>2076</v>
      </c>
      <c r="AN1046" s="36" t="s">
        <v>2076</v>
      </c>
      <c r="AO1046" s="36" t="s">
        <v>2076</v>
      </c>
      <c r="AP1046" s="36" t="s">
        <v>2076</v>
      </c>
      <c r="AQ1046" s="36" t="s">
        <v>2076</v>
      </c>
      <c r="AR1046" s="36" t="s">
        <v>2076</v>
      </c>
      <c r="AS1046" s="36" t="s">
        <v>7399</v>
      </c>
      <c r="AT1046" s="36" t="s">
        <v>7400</v>
      </c>
      <c r="AU1046" s="36">
        <f>COUNTIF(Offers!$B$14:$B$2024,A1046)</f>
        <v>1</v>
      </c>
      <c r="AV1046" s="37">
        <f>_xlfn.MINIFS(Offers!$Q$14:$Q$2024,Offers!$B$14:$B$2024,A1046)</f>
        <v>137.99</v>
      </c>
      <c r="AW1046" s="36">
        <f>COUNTIFS(Offers!$B$14:$B$2024,A1046,Offers!$L$14:$L$2024,"&lt;&gt;New")</f>
        <v>0</v>
      </c>
    </row>
    <row r="1047" spans="1:49" ht="15.75" customHeight="1" x14ac:dyDescent="0.35">
      <c r="A1047" s="64" t="s">
        <v>7642</v>
      </c>
      <c r="B1047" s="64" t="s">
        <v>1386</v>
      </c>
      <c r="C1047" s="64" t="s">
        <v>9</v>
      </c>
      <c r="D1047" s="64" t="s">
        <v>7510</v>
      </c>
      <c r="E1047" s="65" t="s">
        <v>1394</v>
      </c>
      <c r="F1047" s="66">
        <v>169.99</v>
      </c>
      <c r="G1047" s="64" t="s">
        <v>7643</v>
      </c>
      <c r="H1047" s="64" t="s">
        <v>7512</v>
      </c>
      <c r="I1047" s="64" t="s">
        <v>7405</v>
      </c>
      <c r="J1047" s="64" t="s">
        <v>2076</v>
      </c>
      <c r="K1047" s="64" t="s">
        <v>2076</v>
      </c>
      <c r="L1047" s="64" t="s">
        <v>2076</v>
      </c>
      <c r="M1047" s="64" t="s">
        <v>2076</v>
      </c>
      <c r="N1047" s="64" t="s">
        <v>7513</v>
      </c>
      <c r="O1047" s="64" t="s">
        <v>2076</v>
      </c>
      <c r="P1047" s="64" t="s">
        <v>2076</v>
      </c>
      <c r="Q1047" s="67">
        <v>1630</v>
      </c>
      <c r="R1047" s="64" t="s">
        <v>7644</v>
      </c>
      <c r="S1047" s="64" t="s">
        <v>7515</v>
      </c>
      <c r="T1047" t="s">
        <v>2080</v>
      </c>
      <c r="U1047">
        <v>30</v>
      </c>
      <c r="V1047" s="49">
        <v>193.99</v>
      </c>
      <c r="W1047" t="s">
        <v>2333</v>
      </c>
      <c r="X1047" t="s">
        <v>2076</v>
      </c>
      <c r="Y1047" t="s">
        <v>2076</v>
      </c>
      <c r="Z1047" t="s">
        <v>2076</v>
      </c>
      <c r="AA1047" t="s">
        <v>2076</v>
      </c>
      <c r="AB1047" s="36" t="s">
        <v>7645</v>
      </c>
      <c r="AC1047" s="36" t="s">
        <v>7646</v>
      </c>
      <c r="AD1047" s="36" t="s">
        <v>2120</v>
      </c>
      <c r="AE1047" s="36" t="s">
        <v>2085</v>
      </c>
      <c r="AF1047" s="53" t="s">
        <v>2026</v>
      </c>
      <c r="AG1047" s="36" t="s">
        <v>2086</v>
      </c>
      <c r="AH1047" s="37">
        <v>198.99</v>
      </c>
      <c r="AI1047" s="36" t="s">
        <v>2087</v>
      </c>
      <c r="AJ1047" s="36" t="s">
        <v>2076</v>
      </c>
      <c r="AK1047" s="36" t="s">
        <v>2076</v>
      </c>
      <c r="AL1047" s="36" t="s">
        <v>2076</v>
      </c>
      <c r="AM1047" s="36" t="s">
        <v>2076</v>
      </c>
      <c r="AN1047" s="36" t="s">
        <v>2076</v>
      </c>
      <c r="AO1047" s="36" t="s">
        <v>2076</v>
      </c>
      <c r="AP1047" s="36" t="s">
        <v>2076</v>
      </c>
      <c r="AQ1047" s="36" t="s">
        <v>2076</v>
      </c>
      <c r="AR1047" s="36" t="s">
        <v>2076</v>
      </c>
      <c r="AS1047" s="36" t="s">
        <v>7518</v>
      </c>
      <c r="AT1047" s="36" t="s">
        <v>7519</v>
      </c>
      <c r="AU1047" s="36">
        <f>COUNTIF(Offers!$B$14:$B$2024,A1047)</f>
        <v>2</v>
      </c>
      <c r="AV1047" s="37">
        <f>_xlfn.MINIFS(Offers!$Q$14:$Q$2024,Offers!$B$14:$B$2024,A1047)</f>
        <v>153.99</v>
      </c>
      <c r="AW1047" s="36">
        <f>COUNTIFS(Offers!$B$14:$B$2024,A1047,Offers!$L$14:$L$2024,"&lt;&gt;New")</f>
        <v>1</v>
      </c>
    </row>
    <row r="1048" spans="1:49" ht="15.75" customHeight="1" x14ac:dyDescent="0.35">
      <c r="A1048" s="64" t="s">
        <v>7647</v>
      </c>
      <c r="B1048" s="64" t="s">
        <v>1386</v>
      </c>
      <c r="C1048" s="64" t="s">
        <v>9</v>
      </c>
      <c r="D1048" s="64" t="s">
        <v>7425</v>
      </c>
      <c r="E1048" s="65" t="s">
        <v>1395</v>
      </c>
      <c r="F1048" s="66">
        <v>186.99</v>
      </c>
      <c r="G1048" s="64" t="s">
        <v>7648</v>
      </c>
      <c r="H1048" s="64" t="s">
        <v>7498</v>
      </c>
      <c r="I1048" s="64" t="s">
        <v>7587</v>
      </c>
      <c r="J1048" s="64" t="s">
        <v>2076</v>
      </c>
      <c r="K1048" s="64" t="s">
        <v>2076</v>
      </c>
      <c r="L1048" s="64" t="s">
        <v>2076</v>
      </c>
      <c r="M1048" s="64" t="s">
        <v>2076</v>
      </c>
      <c r="N1048" s="64" t="s">
        <v>7429</v>
      </c>
      <c r="O1048" s="64" t="s">
        <v>2076</v>
      </c>
      <c r="P1048" s="64" t="s">
        <v>2076</v>
      </c>
      <c r="Q1048" s="67">
        <v>2219</v>
      </c>
      <c r="R1048" s="64" t="s">
        <v>7649</v>
      </c>
      <c r="S1048" s="64" t="s">
        <v>7431</v>
      </c>
      <c r="T1048" t="s">
        <v>2080</v>
      </c>
      <c r="U1048">
        <v>30</v>
      </c>
      <c r="V1048" s="49">
        <v>201.99</v>
      </c>
      <c r="W1048" t="s">
        <v>2356</v>
      </c>
      <c r="X1048" t="s">
        <v>2076</v>
      </c>
      <c r="Y1048" t="s">
        <v>2076</v>
      </c>
      <c r="Z1048" t="s">
        <v>2076</v>
      </c>
      <c r="AA1048" t="s">
        <v>2076</v>
      </c>
      <c r="AB1048" s="36" t="s">
        <v>7650</v>
      </c>
      <c r="AC1048" s="36" t="s">
        <v>7651</v>
      </c>
      <c r="AD1048" s="36" t="s">
        <v>2268</v>
      </c>
      <c r="AE1048" s="36" t="s">
        <v>2085</v>
      </c>
      <c r="AF1048" s="51" t="s">
        <v>2025</v>
      </c>
      <c r="AG1048" s="36" t="s">
        <v>2086</v>
      </c>
      <c r="AH1048" s="37">
        <v>213.99</v>
      </c>
      <c r="AI1048" s="36" t="s">
        <v>2087</v>
      </c>
      <c r="AJ1048" s="36" t="s">
        <v>2076</v>
      </c>
      <c r="AK1048" s="36" t="s">
        <v>2076</v>
      </c>
      <c r="AL1048" s="36" t="s">
        <v>2076</v>
      </c>
      <c r="AM1048" s="36" t="s">
        <v>2076</v>
      </c>
      <c r="AN1048" s="36" t="s">
        <v>2076</v>
      </c>
      <c r="AO1048" s="36" t="s">
        <v>2076</v>
      </c>
      <c r="AP1048" s="36" t="s">
        <v>2076</v>
      </c>
      <c r="AQ1048" s="36" t="s">
        <v>2076</v>
      </c>
      <c r="AR1048" s="36" t="s">
        <v>2076</v>
      </c>
      <c r="AS1048" s="36" t="s">
        <v>7434</v>
      </c>
      <c r="AT1048" s="36" t="s">
        <v>7435</v>
      </c>
      <c r="AU1048" s="36">
        <f>COUNTIF(Offers!$B$14:$B$2024,A1048)</f>
        <v>2</v>
      </c>
      <c r="AV1048" s="37">
        <f>_xlfn.MINIFS(Offers!$Q$14:$Q$2024,Offers!$B$14:$B$2024,A1048)</f>
        <v>163.99</v>
      </c>
      <c r="AW1048" s="36">
        <f>COUNTIFS(Offers!$B$14:$B$2024,A1048,Offers!$L$14:$L$2024,"&lt;&gt;New")</f>
        <v>1</v>
      </c>
    </row>
    <row r="1049" spans="1:49" ht="15.75" customHeight="1" x14ac:dyDescent="0.35">
      <c r="A1049" s="64" t="s">
        <v>7652</v>
      </c>
      <c r="B1049" s="64" t="s">
        <v>1386</v>
      </c>
      <c r="C1049" s="64" t="s">
        <v>9</v>
      </c>
      <c r="D1049" s="64" t="s">
        <v>7402</v>
      </c>
      <c r="E1049" s="65" t="s">
        <v>1396</v>
      </c>
      <c r="F1049" s="66">
        <v>204.99</v>
      </c>
      <c r="G1049" s="64" t="s">
        <v>7653</v>
      </c>
      <c r="H1049" s="64" t="s">
        <v>7404</v>
      </c>
      <c r="I1049" s="64" t="s">
        <v>7405</v>
      </c>
      <c r="J1049" s="64" t="s">
        <v>2076</v>
      </c>
      <c r="K1049" s="64" t="s">
        <v>2076</v>
      </c>
      <c r="L1049" s="64" t="s">
        <v>2076</v>
      </c>
      <c r="M1049" s="64" t="s">
        <v>2076</v>
      </c>
      <c r="N1049" s="64" t="s">
        <v>7654</v>
      </c>
      <c r="O1049" s="64" t="s">
        <v>2076</v>
      </c>
      <c r="P1049" s="64" t="s">
        <v>2076</v>
      </c>
      <c r="Q1049" s="67">
        <v>80</v>
      </c>
      <c r="R1049" s="64" t="s">
        <v>7655</v>
      </c>
      <c r="S1049" s="64" t="s">
        <v>7408</v>
      </c>
      <c r="T1049" t="s">
        <v>2080</v>
      </c>
      <c r="U1049">
        <v>30</v>
      </c>
      <c r="V1049" s="49">
        <v>223.99</v>
      </c>
      <c r="W1049" t="s">
        <v>2322</v>
      </c>
      <c r="X1049" t="s">
        <v>2076</v>
      </c>
      <c r="Y1049" t="s">
        <v>2076</v>
      </c>
      <c r="Z1049" t="s">
        <v>2076</v>
      </c>
      <c r="AA1049" t="s">
        <v>2076</v>
      </c>
      <c r="AB1049" s="36" t="s">
        <v>7627</v>
      </c>
      <c r="AC1049" s="36" t="s">
        <v>7656</v>
      </c>
      <c r="AD1049" s="36" t="s">
        <v>2268</v>
      </c>
      <c r="AE1049" s="36" t="s">
        <v>2105</v>
      </c>
      <c r="AF1049" s="51" t="s">
        <v>2025</v>
      </c>
      <c r="AG1049" s="36" t="s">
        <v>2086</v>
      </c>
      <c r="AH1049" s="37">
        <v>225.99</v>
      </c>
      <c r="AI1049" s="36" t="s">
        <v>2087</v>
      </c>
      <c r="AJ1049" s="36" t="s">
        <v>2076</v>
      </c>
      <c r="AK1049" s="36" t="s">
        <v>2076</v>
      </c>
      <c r="AL1049" s="36" t="s">
        <v>2076</v>
      </c>
      <c r="AM1049" s="36" t="s">
        <v>2076</v>
      </c>
      <c r="AN1049" s="36" t="s">
        <v>2076</v>
      </c>
      <c r="AO1049" s="36" t="s">
        <v>2076</v>
      </c>
      <c r="AP1049" s="36" t="s">
        <v>2076</v>
      </c>
      <c r="AQ1049" s="36" t="s">
        <v>2076</v>
      </c>
      <c r="AR1049" s="36" t="s">
        <v>2076</v>
      </c>
      <c r="AS1049" s="36" t="s">
        <v>7411</v>
      </c>
      <c r="AT1049" s="36" t="s">
        <v>7412</v>
      </c>
      <c r="AU1049" s="36">
        <f>COUNTIF(Offers!$B$14:$B$2024,A1049)</f>
        <v>2</v>
      </c>
      <c r="AV1049" s="37">
        <f>_xlfn.MINIFS(Offers!$Q$14:$Q$2024,Offers!$B$14:$B$2024,A1049)</f>
        <v>185.99</v>
      </c>
      <c r="AW1049" s="36">
        <f>COUNTIFS(Offers!$B$14:$B$2024,A1049,Offers!$L$14:$L$2024,"&lt;&gt;New")</f>
        <v>1</v>
      </c>
    </row>
    <row r="1050" spans="1:49" ht="15.75" customHeight="1" x14ac:dyDescent="0.35">
      <c r="A1050" s="64" t="s">
        <v>7657</v>
      </c>
      <c r="B1050" s="64" t="s">
        <v>1386</v>
      </c>
      <c r="C1050" s="64" t="s">
        <v>9</v>
      </c>
      <c r="D1050" s="64" t="s">
        <v>2034</v>
      </c>
      <c r="E1050" s="65" t="s">
        <v>1397</v>
      </c>
      <c r="F1050" s="66">
        <v>342.99</v>
      </c>
      <c r="G1050" s="64" t="s">
        <v>7658</v>
      </c>
      <c r="H1050" s="64" t="s">
        <v>7439</v>
      </c>
      <c r="I1050" s="64" t="s">
        <v>7405</v>
      </c>
      <c r="J1050" s="64" t="s">
        <v>7659</v>
      </c>
      <c r="K1050" s="64" t="s">
        <v>7605</v>
      </c>
      <c r="L1050" s="64" t="s">
        <v>2076</v>
      </c>
      <c r="M1050" s="64" t="s">
        <v>2076</v>
      </c>
      <c r="N1050" s="64" t="s">
        <v>2076</v>
      </c>
      <c r="O1050" s="64" t="s">
        <v>2076</v>
      </c>
      <c r="P1050" s="64" t="s">
        <v>2076</v>
      </c>
      <c r="Q1050" s="67">
        <v>41</v>
      </c>
      <c r="R1050" s="64" t="s">
        <v>7660</v>
      </c>
      <c r="S1050" s="64" t="s">
        <v>7607</v>
      </c>
      <c r="T1050" t="s">
        <v>2116</v>
      </c>
      <c r="U1050">
        <v>30</v>
      </c>
      <c r="V1050" s="49">
        <v>354.99</v>
      </c>
      <c r="W1050" t="s">
        <v>2741</v>
      </c>
      <c r="X1050" t="s">
        <v>2076</v>
      </c>
      <c r="Y1050" t="s">
        <v>2076</v>
      </c>
      <c r="Z1050" t="s">
        <v>2076</v>
      </c>
      <c r="AA1050" t="s">
        <v>2076</v>
      </c>
      <c r="AB1050" s="36" t="s">
        <v>7661</v>
      </c>
      <c r="AC1050" s="36" t="s">
        <v>7662</v>
      </c>
      <c r="AD1050" s="36" t="s">
        <v>2120</v>
      </c>
      <c r="AE1050" s="36" t="s">
        <v>2085</v>
      </c>
      <c r="AF1050" s="51" t="s">
        <v>2025</v>
      </c>
      <c r="AG1050" s="36" t="s">
        <v>3435</v>
      </c>
      <c r="AH1050" s="37">
        <v>354.99</v>
      </c>
      <c r="AI1050" s="36" t="s">
        <v>2087</v>
      </c>
      <c r="AJ1050" s="36" t="s">
        <v>2076</v>
      </c>
      <c r="AK1050" s="36" t="s">
        <v>2076</v>
      </c>
      <c r="AL1050" s="36" t="s">
        <v>2076</v>
      </c>
      <c r="AM1050" s="36" t="s">
        <v>2076</v>
      </c>
      <c r="AN1050" s="36" t="s">
        <v>2076</v>
      </c>
      <c r="AO1050" s="36" t="s">
        <v>2076</v>
      </c>
      <c r="AP1050" s="36" t="s">
        <v>2076</v>
      </c>
      <c r="AQ1050" s="36" t="s">
        <v>2076</v>
      </c>
      <c r="AR1050" s="36" t="s">
        <v>2076</v>
      </c>
      <c r="AS1050" s="36" t="s">
        <v>7610</v>
      </c>
      <c r="AT1050" s="36" t="s">
        <v>7663</v>
      </c>
      <c r="AU1050" s="36">
        <f>COUNTIF(Offers!$B$14:$B$2024,A1050)</f>
        <v>1</v>
      </c>
      <c r="AV1050" s="37">
        <f>_xlfn.MINIFS(Offers!$Q$14:$Q$2024,Offers!$B$14:$B$2024,A1050)</f>
        <v>342.99</v>
      </c>
      <c r="AW1050" s="36">
        <f>COUNTIFS(Offers!$B$14:$B$2024,A1050,Offers!$L$14:$L$2024,"&lt;&gt;New")</f>
        <v>0</v>
      </c>
    </row>
    <row r="1051" spans="1:49" ht="15.75" customHeight="1" x14ac:dyDescent="0.35">
      <c r="A1051" s="64" t="s">
        <v>7664</v>
      </c>
      <c r="B1051" s="64" t="s">
        <v>1386</v>
      </c>
      <c r="C1051" s="64" t="s">
        <v>9</v>
      </c>
      <c r="D1051" s="64" t="s">
        <v>7437</v>
      </c>
      <c r="E1051" s="65" t="s">
        <v>1398</v>
      </c>
      <c r="F1051" s="66">
        <v>516.99</v>
      </c>
      <c r="G1051" s="64" t="s">
        <v>7665</v>
      </c>
      <c r="H1051" s="64" t="s">
        <v>7439</v>
      </c>
      <c r="I1051" s="64" t="s">
        <v>7405</v>
      </c>
      <c r="J1051" s="64" t="s">
        <v>7597</v>
      </c>
      <c r="K1051" s="64" t="s">
        <v>2076</v>
      </c>
      <c r="L1051" s="64" t="s">
        <v>2076</v>
      </c>
      <c r="M1051" s="64" t="s">
        <v>2076</v>
      </c>
      <c r="N1051" s="64" t="s">
        <v>7666</v>
      </c>
      <c r="O1051" s="64" t="s">
        <v>2076</v>
      </c>
      <c r="P1051" s="64" t="s">
        <v>2076</v>
      </c>
      <c r="Q1051" s="67">
        <v>1284</v>
      </c>
      <c r="R1051" s="64" t="s">
        <v>7667</v>
      </c>
      <c r="S1051" s="64" t="s">
        <v>7443</v>
      </c>
      <c r="T1051" t="s">
        <v>2080</v>
      </c>
      <c r="U1051">
        <v>30</v>
      </c>
      <c r="V1051" s="49">
        <v>587.99</v>
      </c>
      <c r="W1051" t="s">
        <v>2157</v>
      </c>
      <c r="X1051" t="s">
        <v>2076</v>
      </c>
      <c r="Y1051" t="s">
        <v>2076</v>
      </c>
      <c r="Z1051" t="s">
        <v>2076</v>
      </c>
      <c r="AA1051" t="s">
        <v>2076</v>
      </c>
      <c r="AB1051" s="36" t="s">
        <v>7635</v>
      </c>
      <c r="AC1051" s="36" t="s">
        <v>7668</v>
      </c>
      <c r="AD1051" s="36" t="s">
        <v>2120</v>
      </c>
      <c r="AE1051" s="36" t="s">
        <v>2085</v>
      </c>
      <c r="AF1051" s="54" t="s">
        <v>2027</v>
      </c>
      <c r="AG1051" s="36" t="s">
        <v>2086</v>
      </c>
      <c r="AH1051" s="37">
        <v>611.99</v>
      </c>
      <c r="AI1051" s="36" t="s">
        <v>2087</v>
      </c>
      <c r="AJ1051" s="36" t="s">
        <v>2076</v>
      </c>
      <c r="AK1051" s="36" t="s">
        <v>2076</v>
      </c>
      <c r="AL1051" s="36" t="s">
        <v>2076</v>
      </c>
      <c r="AM1051" s="36" t="s">
        <v>2076</v>
      </c>
      <c r="AN1051" s="36" t="s">
        <v>2076</v>
      </c>
      <c r="AO1051" s="36" t="s">
        <v>2076</v>
      </c>
      <c r="AP1051" s="36" t="s">
        <v>2076</v>
      </c>
      <c r="AQ1051" s="36" t="s">
        <v>2076</v>
      </c>
      <c r="AR1051" s="36" t="s">
        <v>2076</v>
      </c>
      <c r="AS1051" s="36" t="s">
        <v>7446</v>
      </c>
      <c r="AT1051" s="36" t="s">
        <v>7601</v>
      </c>
      <c r="AU1051" s="36">
        <f>COUNTIF(Offers!$B$14:$B$2024,A1051)</f>
        <v>1</v>
      </c>
      <c r="AV1051" s="37">
        <f>_xlfn.MINIFS(Offers!$Q$14:$Q$2024,Offers!$B$14:$B$2024,A1051)</f>
        <v>516.99</v>
      </c>
      <c r="AW1051" s="36">
        <f>COUNTIFS(Offers!$B$14:$B$2024,A1051,Offers!$L$14:$L$2024,"&lt;&gt;New")</f>
        <v>0</v>
      </c>
    </row>
    <row r="1052" spans="1:49" ht="15.75" customHeight="1" x14ac:dyDescent="0.35">
      <c r="A1052" s="64" t="s">
        <v>7669</v>
      </c>
      <c r="B1052" s="64" t="s">
        <v>1386</v>
      </c>
      <c r="C1052" s="64" t="s">
        <v>9</v>
      </c>
      <c r="D1052" s="64" t="s">
        <v>7460</v>
      </c>
      <c r="E1052" s="65" t="s">
        <v>1399</v>
      </c>
      <c r="F1052" s="66">
        <v>618.99</v>
      </c>
      <c r="G1052" s="64" t="s">
        <v>7670</v>
      </c>
      <c r="H1052" s="64" t="s">
        <v>7439</v>
      </c>
      <c r="I1052" s="64" t="s">
        <v>7462</v>
      </c>
      <c r="J1052" s="64" t="s">
        <v>2076</v>
      </c>
      <c r="K1052" s="64" t="s">
        <v>2076</v>
      </c>
      <c r="L1052" s="64" t="s">
        <v>7614</v>
      </c>
      <c r="M1052" s="64" t="s">
        <v>7464</v>
      </c>
      <c r="N1052" s="64" t="s">
        <v>7465</v>
      </c>
      <c r="O1052" s="64" t="s">
        <v>2076</v>
      </c>
      <c r="P1052" s="64" t="s">
        <v>2076</v>
      </c>
      <c r="Q1052" s="67">
        <v>6532</v>
      </c>
      <c r="R1052" s="64" t="s">
        <v>7671</v>
      </c>
      <c r="S1052" s="64" t="s">
        <v>7467</v>
      </c>
      <c r="T1052" t="s">
        <v>2080</v>
      </c>
      <c r="U1052">
        <v>30</v>
      </c>
      <c r="V1052" s="49">
        <v>690.99</v>
      </c>
      <c r="W1052" t="s">
        <v>2387</v>
      </c>
      <c r="X1052" t="s">
        <v>2076</v>
      </c>
      <c r="Y1052" t="s">
        <v>2076</v>
      </c>
      <c r="Z1052" t="s">
        <v>2076</v>
      </c>
      <c r="AA1052" t="s">
        <v>2076</v>
      </c>
      <c r="AB1052" s="36" t="s">
        <v>7672</v>
      </c>
      <c r="AC1052" s="36" t="s">
        <v>7673</v>
      </c>
      <c r="AD1052" s="36" t="s">
        <v>2171</v>
      </c>
      <c r="AE1052" s="36" t="s">
        <v>2105</v>
      </c>
      <c r="AF1052" s="54" t="s">
        <v>2027</v>
      </c>
      <c r="AG1052" s="36" t="s">
        <v>3435</v>
      </c>
      <c r="AH1052" s="37">
        <v>703.99</v>
      </c>
      <c r="AI1052" s="36" t="s">
        <v>2087</v>
      </c>
      <c r="AJ1052" s="36" t="s">
        <v>2076</v>
      </c>
      <c r="AK1052" s="36" t="s">
        <v>2076</v>
      </c>
      <c r="AL1052" s="36" t="s">
        <v>2076</v>
      </c>
      <c r="AM1052" s="36" t="s">
        <v>2076</v>
      </c>
      <c r="AN1052" s="36" t="s">
        <v>2076</v>
      </c>
      <c r="AO1052" s="36">
        <v>360</v>
      </c>
      <c r="AP1052" s="36" t="s">
        <v>2076</v>
      </c>
      <c r="AQ1052" s="36" t="s">
        <v>2076</v>
      </c>
      <c r="AR1052" s="36" t="s">
        <v>2076</v>
      </c>
      <c r="AS1052" s="36" t="s">
        <v>7470</v>
      </c>
      <c r="AT1052" s="36" t="s">
        <v>7471</v>
      </c>
      <c r="AU1052" s="36">
        <f>COUNTIF(Offers!$B$14:$B$2024,A1052)</f>
        <v>1</v>
      </c>
      <c r="AV1052" s="37">
        <f>_xlfn.MINIFS(Offers!$Q$14:$Q$2024,Offers!$B$14:$B$2024,A1052)</f>
        <v>618.99</v>
      </c>
      <c r="AW1052" s="36">
        <f>COUNTIFS(Offers!$B$14:$B$2024,A1052,Offers!$L$14:$L$2024,"&lt;&gt;New")</f>
        <v>0</v>
      </c>
    </row>
    <row r="1053" spans="1:49" ht="15.75" customHeight="1" x14ac:dyDescent="0.35">
      <c r="A1053" s="64" t="s">
        <v>7674</v>
      </c>
      <c r="B1053" s="64" t="s">
        <v>1400</v>
      </c>
      <c r="C1053" s="64" t="s">
        <v>9</v>
      </c>
      <c r="D1053" s="64" t="s">
        <v>7402</v>
      </c>
      <c r="E1053" s="65" t="s">
        <v>1404</v>
      </c>
      <c r="F1053" s="66">
        <v>86.99</v>
      </c>
      <c r="G1053" s="64" t="s">
        <v>7675</v>
      </c>
      <c r="H1053" s="64" t="s">
        <v>7404</v>
      </c>
      <c r="I1053" s="64" t="s">
        <v>7405</v>
      </c>
      <c r="J1053" s="64" t="s">
        <v>2076</v>
      </c>
      <c r="K1053" s="64" t="s">
        <v>2076</v>
      </c>
      <c r="L1053" s="64" t="s">
        <v>2076</v>
      </c>
      <c r="M1053" s="64" t="s">
        <v>2076</v>
      </c>
      <c r="N1053" s="64" t="s">
        <v>7676</v>
      </c>
      <c r="O1053" s="64" t="s">
        <v>2076</v>
      </c>
      <c r="P1053" s="64" t="s">
        <v>2076</v>
      </c>
      <c r="Q1053" s="67">
        <v>63</v>
      </c>
      <c r="R1053" s="64" t="s">
        <v>7677</v>
      </c>
      <c r="S1053" s="64" t="s">
        <v>7408</v>
      </c>
      <c r="T1053" t="s">
        <v>2080</v>
      </c>
      <c r="U1053">
        <v>60</v>
      </c>
      <c r="V1053" s="49">
        <v>90.99</v>
      </c>
      <c r="W1053" t="s">
        <v>2498</v>
      </c>
      <c r="X1053" t="s">
        <v>2076</v>
      </c>
      <c r="Y1053" t="s">
        <v>2076</v>
      </c>
      <c r="Z1053" t="s">
        <v>2076</v>
      </c>
      <c r="AA1053" t="s">
        <v>2076</v>
      </c>
      <c r="AB1053" s="36" t="s">
        <v>7678</v>
      </c>
      <c r="AC1053" s="36" t="s">
        <v>7679</v>
      </c>
      <c r="AD1053" s="36" t="s">
        <v>2120</v>
      </c>
      <c r="AE1053" s="36" t="s">
        <v>2105</v>
      </c>
      <c r="AF1053" s="55" t="s">
        <v>2023</v>
      </c>
      <c r="AG1053" s="36" t="s">
        <v>2086</v>
      </c>
      <c r="AH1053" s="37">
        <v>90.99</v>
      </c>
      <c r="AI1053" s="36" t="s">
        <v>2087</v>
      </c>
      <c r="AJ1053" s="36" t="s">
        <v>2076</v>
      </c>
      <c r="AK1053" s="36" t="s">
        <v>2076</v>
      </c>
      <c r="AL1053" s="36" t="s">
        <v>2076</v>
      </c>
      <c r="AM1053" s="36" t="s">
        <v>2076</v>
      </c>
      <c r="AN1053" s="36" t="s">
        <v>2076</v>
      </c>
      <c r="AO1053" s="36" t="s">
        <v>2076</v>
      </c>
      <c r="AP1053" s="36" t="s">
        <v>2076</v>
      </c>
      <c r="AQ1053" s="36" t="s">
        <v>2076</v>
      </c>
      <c r="AR1053" s="36" t="s">
        <v>2076</v>
      </c>
      <c r="AS1053" s="36" t="s">
        <v>7411</v>
      </c>
      <c r="AT1053" s="36" t="s">
        <v>7412</v>
      </c>
      <c r="AU1053" s="36">
        <f>COUNTIF(Offers!$B$14:$B$2024,A1053)</f>
        <v>1</v>
      </c>
      <c r="AV1053" s="37">
        <f>_xlfn.MINIFS(Offers!$Q$14:$Q$2024,Offers!$B$14:$B$2024,A1053)</f>
        <v>86.99</v>
      </c>
      <c r="AW1053" s="36">
        <f>COUNTIFS(Offers!$B$14:$B$2024,A1053,Offers!$L$14:$L$2024,"&lt;&gt;New")</f>
        <v>0</v>
      </c>
    </row>
    <row r="1054" spans="1:49" ht="15.75" customHeight="1" x14ac:dyDescent="0.35">
      <c r="A1054" s="64" t="s">
        <v>7680</v>
      </c>
      <c r="B1054" s="64" t="s">
        <v>1400</v>
      </c>
      <c r="C1054" s="64" t="s">
        <v>9</v>
      </c>
      <c r="D1054" s="64" t="s">
        <v>7560</v>
      </c>
      <c r="E1054" s="65" t="s">
        <v>1405</v>
      </c>
      <c r="F1054" s="66">
        <v>89.99</v>
      </c>
      <c r="G1054" s="64" t="s">
        <v>7681</v>
      </c>
      <c r="H1054" s="64" t="s">
        <v>1345</v>
      </c>
      <c r="I1054" s="64" t="s">
        <v>7405</v>
      </c>
      <c r="J1054" s="64" t="s">
        <v>2076</v>
      </c>
      <c r="K1054" s="64" t="s">
        <v>2076</v>
      </c>
      <c r="L1054" s="64" t="s">
        <v>2076</v>
      </c>
      <c r="M1054" s="64" t="s">
        <v>2076</v>
      </c>
      <c r="N1054" s="64" t="s">
        <v>7562</v>
      </c>
      <c r="O1054" s="64" t="s">
        <v>2076</v>
      </c>
      <c r="P1054" s="64" t="s">
        <v>2076</v>
      </c>
      <c r="Q1054" s="67">
        <v>455</v>
      </c>
      <c r="R1054" s="64" t="s">
        <v>7682</v>
      </c>
      <c r="S1054" s="64" t="s">
        <v>7564</v>
      </c>
      <c r="T1054" t="s">
        <v>2080</v>
      </c>
      <c r="U1054">
        <v>60</v>
      </c>
      <c r="V1054" s="49">
        <v>98.99</v>
      </c>
      <c r="W1054" t="s">
        <v>2545</v>
      </c>
      <c r="X1054" t="s">
        <v>2076</v>
      </c>
      <c r="Y1054" t="s">
        <v>2076</v>
      </c>
      <c r="Z1054" t="s">
        <v>2076</v>
      </c>
      <c r="AA1054" t="s">
        <v>2076</v>
      </c>
      <c r="AB1054" s="36" t="s">
        <v>7683</v>
      </c>
      <c r="AC1054" s="36" t="s">
        <v>7684</v>
      </c>
      <c r="AD1054" s="36" t="s">
        <v>2120</v>
      </c>
      <c r="AE1054" s="36" t="s">
        <v>2180</v>
      </c>
      <c r="AF1054" s="51" t="s">
        <v>2025</v>
      </c>
      <c r="AG1054" s="36" t="s">
        <v>2086</v>
      </c>
      <c r="AH1054" s="37">
        <v>125.99</v>
      </c>
      <c r="AI1054" s="36" t="s">
        <v>2106</v>
      </c>
      <c r="AJ1054" s="36" t="s">
        <v>2076</v>
      </c>
      <c r="AK1054" s="36" t="s">
        <v>2076</v>
      </c>
      <c r="AL1054" s="36" t="s">
        <v>2076</v>
      </c>
      <c r="AM1054" s="36" t="s">
        <v>2076</v>
      </c>
      <c r="AN1054" s="36" t="s">
        <v>2076</v>
      </c>
      <c r="AO1054" s="36" t="s">
        <v>2076</v>
      </c>
      <c r="AP1054" s="36" t="s">
        <v>2076</v>
      </c>
      <c r="AQ1054" s="36" t="s">
        <v>2076</v>
      </c>
      <c r="AR1054" s="36" t="s">
        <v>2076</v>
      </c>
      <c r="AS1054" s="36" t="s">
        <v>7567</v>
      </c>
      <c r="AT1054" s="36" t="s">
        <v>7568</v>
      </c>
      <c r="AU1054" s="36">
        <f>COUNTIF(Offers!$B$14:$B$2024,A1054)</f>
        <v>1</v>
      </c>
      <c r="AV1054" s="37">
        <f>_xlfn.MINIFS(Offers!$Q$14:$Q$2024,Offers!$B$14:$B$2024,A1054)</f>
        <v>89.99</v>
      </c>
      <c r="AW1054" s="36">
        <f>COUNTIFS(Offers!$B$14:$B$2024,A1054,Offers!$L$14:$L$2024,"&lt;&gt;New")</f>
        <v>0</v>
      </c>
    </row>
    <row r="1055" spans="1:49" ht="15.75" customHeight="1" x14ac:dyDescent="0.35">
      <c r="A1055" s="64" t="s">
        <v>7685</v>
      </c>
      <c r="B1055" s="64" t="s">
        <v>1400</v>
      </c>
      <c r="C1055" s="64" t="s">
        <v>9</v>
      </c>
      <c r="D1055" s="64" t="s">
        <v>7510</v>
      </c>
      <c r="E1055" s="65" t="s">
        <v>1406</v>
      </c>
      <c r="F1055" s="66">
        <v>106.99</v>
      </c>
      <c r="G1055" s="64" t="s">
        <v>7686</v>
      </c>
      <c r="H1055" s="64" t="s">
        <v>7512</v>
      </c>
      <c r="I1055" s="64" t="s">
        <v>7405</v>
      </c>
      <c r="J1055" s="64" t="s">
        <v>2076</v>
      </c>
      <c r="K1055" s="64" t="s">
        <v>2076</v>
      </c>
      <c r="L1055" s="64" t="s">
        <v>2076</v>
      </c>
      <c r="M1055" s="64" t="s">
        <v>2076</v>
      </c>
      <c r="N1055" s="64" t="s">
        <v>7513</v>
      </c>
      <c r="O1055" s="64" t="s">
        <v>2076</v>
      </c>
      <c r="P1055" s="64" t="s">
        <v>2076</v>
      </c>
      <c r="Q1055" s="67">
        <v>1800</v>
      </c>
      <c r="R1055" s="64" t="s">
        <v>7687</v>
      </c>
      <c r="S1055" s="64" t="s">
        <v>7515</v>
      </c>
      <c r="T1055" t="s">
        <v>2100</v>
      </c>
      <c r="U1055">
        <v>60</v>
      </c>
      <c r="V1055" s="49">
        <v>117.99</v>
      </c>
      <c r="W1055" t="s">
        <v>2246</v>
      </c>
      <c r="X1055" t="s">
        <v>2076</v>
      </c>
      <c r="Y1055" t="s">
        <v>2076</v>
      </c>
      <c r="Z1055" t="s">
        <v>2076</v>
      </c>
      <c r="AA1055" t="s">
        <v>2076</v>
      </c>
      <c r="AB1055" s="36" t="s">
        <v>7688</v>
      </c>
      <c r="AC1055" s="36" t="s">
        <v>7689</v>
      </c>
      <c r="AD1055" s="36" t="s">
        <v>2179</v>
      </c>
      <c r="AE1055" s="36" t="s">
        <v>2085</v>
      </c>
      <c r="AF1055" s="52" t="s">
        <v>2024</v>
      </c>
      <c r="AG1055" s="36" t="s">
        <v>2086</v>
      </c>
      <c r="AH1055" s="37">
        <v>118.99</v>
      </c>
      <c r="AI1055" s="36" t="s">
        <v>2087</v>
      </c>
      <c r="AJ1055" s="36" t="s">
        <v>2076</v>
      </c>
      <c r="AK1055" s="36" t="s">
        <v>2076</v>
      </c>
      <c r="AL1055" s="36" t="s">
        <v>2076</v>
      </c>
      <c r="AM1055" s="36" t="s">
        <v>2076</v>
      </c>
      <c r="AN1055" s="36" t="s">
        <v>2076</v>
      </c>
      <c r="AO1055" s="36" t="s">
        <v>2076</v>
      </c>
      <c r="AP1055" s="36" t="s">
        <v>2076</v>
      </c>
      <c r="AQ1055" s="36" t="s">
        <v>2076</v>
      </c>
      <c r="AR1055" s="36" t="s">
        <v>2076</v>
      </c>
      <c r="AS1055" s="36" t="s">
        <v>7518</v>
      </c>
      <c r="AT1055" s="36" t="s">
        <v>7519</v>
      </c>
      <c r="AU1055" s="36">
        <f>COUNTIF(Offers!$B$14:$B$2024,A1055)</f>
        <v>1</v>
      </c>
      <c r="AV1055" s="37">
        <f>_xlfn.MINIFS(Offers!$Q$14:$Q$2024,Offers!$B$14:$B$2024,A1055)</f>
        <v>106.99</v>
      </c>
      <c r="AW1055" s="36">
        <f>COUNTIFS(Offers!$B$14:$B$2024,A1055,Offers!$L$14:$L$2024,"&lt;&gt;New")</f>
        <v>0</v>
      </c>
    </row>
    <row r="1056" spans="1:49" ht="15.75" customHeight="1" x14ac:dyDescent="0.35">
      <c r="A1056" s="64" t="s">
        <v>7690</v>
      </c>
      <c r="B1056" s="64" t="s">
        <v>1400</v>
      </c>
      <c r="C1056" s="64" t="s">
        <v>9</v>
      </c>
      <c r="D1056" s="64" t="s">
        <v>7449</v>
      </c>
      <c r="E1056" s="65" t="s">
        <v>1407</v>
      </c>
      <c r="F1056" s="66">
        <v>136.99</v>
      </c>
      <c r="G1056" s="64" t="s">
        <v>7691</v>
      </c>
      <c r="H1056" s="64" t="s">
        <v>1345</v>
      </c>
      <c r="I1056" s="64" t="s">
        <v>7392</v>
      </c>
      <c r="J1056" s="64" t="s">
        <v>2076</v>
      </c>
      <c r="K1056" s="64" t="s">
        <v>2076</v>
      </c>
      <c r="L1056" s="64" t="s">
        <v>2076</v>
      </c>
      <c r="M1056" s="64" t="s">
        <v>2076</v>
      </c>
      <c r="N1056" s="64" t="s">
        <v>7624</v>
      </c>
      <c r="O1056" s="64" t="s">
        <v>2076</v>
      </c>
      <c r="P1056" s="64" t="s">
        <v>2076</v>
      </c>
      <c r="Q1056" s="67">
        <v>241</v>
      </c>
      <c r="R1056" s="64" t="s">
        <v>7692</v>
      </c>
      <c r="S1056" s="64" t="s">
        <v>7626</v>
      </c>
      <c r="T1056" t="s">
        <v>2100</v>
      </c>
      <c r="U1056">
        <v>60</v>
      </c>
      <c r="V1056" s="49">
        <v>146.99</v>
      </c>
      <c r="W1056" t="s">
        <v>2273</v>
      </c>
      <c r="X1056" t="s">
        <v>2076</v>
      </c>
      <c r="Y1056" t="s">
        <v>2076</v>
      </c>
      <c r="Z1056" t="s">
        <v>2076</v>
      </c>
      <c r="AA1056" t="s">
        <v>2076</v>
      </c>
      <c r="AB1056" s="36" t="s">
        <v>7693</v>
      </c>
      <c r="AC1056" s="36" t="s">
        <v>7694</v>
      </c>
      <c r="AD1056" s="36" t="s">
        <v>2120</v>
      </c>
      <c r="AE1056" s="36" t="s">
        <v>2105</v>
      </c>
      <c r="AF1056" s="55" t="s">
        <v>2023</v>
      </c>
      <c r="AG1056" s="36" t="s">
        <v>2086</v>
      </c>
      <c r="AH1056" s="37">
        <v>146.99</v>
      </c>
      <c r="AI1056" s="36" t="s">
        <v>2087</v>
      </c>
      <c r="AJ1056" s="36" t="s">
        <v>2076</v>
      </c>
      <c r="AK1056" s="36" t="s">
        <v>2076</v>
      </c>
      <c r="AL1056" s="36" t="s">
        <v>2076</v>
      </c>
      <c r="AM1056" s="36" t="s">
        <v>2076</v>
      </c>
      <c r="AN1056" s="36" t="s">
        <v>2076</v>
      </c>
      <c r="AO1056" s="36" t="s">
        <v>2076</v>
      </c>
      <c r="AP1056" s="36" t="s">
        <v>2076</v>
      </c>
      <c r="AQ1056" s="36" t="s">
        <v>2076</v>
      </c>
      <c r="AR1056" s="36" t="s">
        <v>2076</v>
      </c>
      <c r="AS1056" s="36" t="s">
        <v>7629</v>
      </c>
      <c r="AT1056" s="36" t="s">
        <v>7630</v>
      </c>
      <c r="AU1056" s="36">
        <f>COUNTIF(Offers!$B$14:$B$2024,A1056)</f>
        <v>1</v>
      </c>
      <c r="AV1056" s="37">
        <f>_xlfn.MINIFS(Offers!$Q$14:$Q$2024,Offers!$B$14:$B$2024,A1056)</f>
        <v>136.99</v>
      </c>
      <c r="AW1056" s="36">
        <f>COUNTIFS(Offers!$B$14:$B$2024,A1056,Offers!$L$14:$L$2024,"&lt;&gt;New")</f>
        <v>0</v>
      </c>
    </row>
    <row r="1057" spans="1:49" ht="15.75" customHeight="1" x14ac:dyDescent="0.35">
      <c r="A1057" s="64" t="s">
        <v>7695</v>
      </c>
      <c r="B1057" s="64" t="s">
        <v>1400</v>
      </c>
      <c r="C1057" s="64" t="s">
        <v>9</v>
      </c>
      <c r="D1057" s="64" t="s">
        <v>7378</v>
      </c>
      <c r="E1057" s="65" t="s">
        <v>1408</v>
      </c>
      <c r="F1057" s="66">
        <v>158.99</v>
      </c>
      <c r="G1057" s="64" t="s">
        <v>7696</v>
      </c>
      <c r="H1057" s="64" t="s">
        <v>1345</v>
      </c>
      <c r="I1057" s="64" t="s">
        <v>7380</v>
      </c>
      <c r="J1057" s="64" t="s">
        <v>7633</v>
      </c>
      <c r="K1057" s="64" t="s">
        <v>2076</v>
      </c>
      <c r="L1057" s="64" t="s">
        <v>2076</v>
      </c>
      <c r="M1057" s="64" t="s">
        <v>2076</v>
      </c>
      <c r="N1057" s="64" t="s">
        <v>7382</v>
      </c>
      <c r="O1057" s="64" t="s">
        <v>2076</v>
      </c>
      <c r="P1057" s="64">
        <v>114</v>
      </c>
      <c r="Q1057" s="67">
        <v>92</v>
      </c>
      <c r="R1057" s="64" t="s">
        <v>7697</v>
      </c>
      <c r="S1057" s="64" t="s">
        <v>7384</v>
      </c>
      <c r="T1057" t="s">
        <v>2080</v>
      </c>
      <c r="U1057">
        <v>60</v>
      </c>
      <c r="V1057" s="49">
        <v>178.99</v>
      </c>
      <c r="W1057" t="s">
        <v>2404</v>
      </c>
      <c r="X1057" t="s">
        <v>2076</v>
      </c>
      <c r="Y1057" t="s">
        <v>2076</v>
      </c>
      <c r="Z1057" t="s">
        <v>2076</v>
      </c>
      <c r="AA1057" t="s">
        <v>2076</v>
      </c>
      <c r="AB1057" s="36" t="s">
        <v>7698</v>
      </c>
      <c r="AC1057" s="36" t="s">
        <v>7699</v>
      </c>
      <c r="AD1057" s="36" t="s">
        <v>2120</v>
      </c>
      <c r="AE1057" s="36" t="s">
        <v>2105</v>
      </c>
      <c r="AF1057" s="53" t="s">
        <v>2026</v>
      </c>
      <c r="AG1057" s="36" t="s">
        <v>2086</v>
      </c>
      <c r="AH1057" s="37">
        <v>260.99</v>
      </c>
      <c r="AI1057" s="36" t="s">
        <v>2106</v>
      </c>
      <c r="AJ1057" s="36" t="s">
        <v>2076</v>
      </c>
      <c r="AK1057" s="36" t="s">
        <v>2076</v>
      </c>
      <c r="AL1057" s="36" t="s">
        <v>2076</v>
      </c>
      <c r="AM1057" s="36" t="s">
        <v>2076</v>
      </c>
      <c r="AN1057" s="36" t="s">
        <v>2076</v>
      </c>
      <c r="AO1057" s="36" t="s">
        <v>2076</v>
      </c>
      <c r="AP1057" s="36" t="s">
        <v>2076</v>
      </c>
      <c r="AQ1057" s="36" t="s">
        <v>2076</v>
      </c>
      <c r="AR1057" s="36" t="s">
        <v>2076</v>
      </c>
      <c r="AS1057" s="36" t="s">
        <v>7489</v>
      </c>
      <c r="AT1057" s="36" t="s">
        <v>7388</v>
      </c>
      <c r="AU1057" s="36">
        <f>COUNTIF(Offers!$B$14:$B$2024,A1057)</f>
        <v>3</v>
      </c>
      <c r="AV1057" s="37">
        <f>_xlfn.MINIFS(Offers!$Q$14:$Q$2024,Offers!$B$14:$B$2024,A1057)</f>
        <v>88.99</v>
      </c>
      <c r="AW1057" s="36">
        <f>COUNTIFS(Offers!$B$14:$B$2024,A1057,Offers!$L$14:$L$2024,"&lt;&gt;New")</f>
        <v>1</v>
      </c>
    </row>
    <row r="1058" spans="1:49" ht="15.75" customHeight="1" x14ac:dyDescent="0.35">
      <c r="A1058" s="64" t="s">
        <v>7700</v>
      </c>
      <c r="B1058" s="64" t="s">
        <v>1400</v>
      </c>
      <c r="C1058" s="64" t="s">
        <v>9</v>
      </c>
      <c r="D1058" s="64" t="s">
        <v>7390</v>
      </c>
      <c r="E1058" s="65" t="s">
        <v>1409</v>
      </c>
      <c r="F1058" s="66">
        <v>203.99</v>
      </c>
      <c r="G1058" s="64" t="s">
        <v>7701</v>
      </c>
      <c r="H1058" s="64" t="s">
        <v>1345</v>
      </c>
      <c r="I1058" s="64" t="s">
        <v>7392</v>
      </c>
      <c r="J1058" s="64" t="s">
        <v>2076</v>
      </c>
      <c r="K1058" s="64" t="s">
        <v>2076</v>
      </c>
      <c r="L1058" s="64" t="s">
        <v>2076</v>
      </c>
      <c r="M1058" s="64" t="s">
        <v>7393</v>
      </c>
      <c r="N1058" s="64" t="s">
        <v>7394</v>
      </c>
      <c r="O1058" s="64" t="s">
        <v>2076</v>
      </c>
      <c r="P1058" s="64" t="s">
        <v>2076</v>
      </c>
      <c r="Q1058" s="67">
        <v>130</v>
      </c>
      <c r="R1058" s="64" t="s">
        <v>7702</v>
      </c>
      <c r="S1058" s="64" t="s">
        <v>7396</v>
      </c>
      <c r="T1058" t="s">
        <v>2080</v>
      </c>
      <c r="U1058">
        <v>60</v>
      </c>
      <c r="V1058" s="49">
        <v>223.99</v>
      </c>
      <c r="W1058" t="s">
        <v>2322</v>
      </c>
      <c r="X1058" t="s">
        <v>2076</v>
      </c>
      <c r="Y1058" t="s">
        <v>2076</v>
      </c>
      <c r="Z1058" t="s">
        <v>2076</v>
      </c>
      <c r="AA1058" t="s">
        <v>2076</v>
      </c>
      <c r="AB1058" s="36" t="s">
        <v>7698</v>
      </c>
      <c r="AC1058" s="36" t="s">
        <v>7703</v>
      </c>
      <c r="AD1058" s="36" t="s">
        <v>2268</v>
      </c>
      <c r="AE1058" s="36" t="s">
        <v>2180</v>
      </c>
      <c r="AF1058" s="53" t="s">
        <v>2026</v>
      </c>
      <c r="AG1058" s="36" t="s">
        <v>2086</v>
      </c>
      <c r="AH1058" s="37">
        <v>313.99</v>
      </c>
      <c r="AI1058" s="36" t="s">
        <v>2106</v>
      </c>
      <c r="AJ1058" s="36" t="s">
        <v>2076</v>
      </c>
      <c r="AK1058" s="36" t="s">
        <v>2076</v>
      </c>
      <c r="AL1058" s="36" t="s">
        <v>2076</v>
      </c>
      <c r="AM1058" s="36" t="s">
        <v>2076</v>
      </c>
      <c r="AN1058" s="36" t="s">
        <v>2076</v>
      </c>
      <c r="AO1058" s="36" t="s">
        <v>2076</v>
      </c>
      <c r="AP1058" s="36" t="s">
        <v>2076</v>
      </c>
      <c r="AQ1058" s="36" t="s">
        <v>2076</v>
      </c>
      <c r="AR1058" s="36" t="s">
        <v>2076</v>
      </c>
      <c r="AS1058" s="36" t="s">
        <v>7399</v>
      </c>
      <c r="AT1058" s="36" t="s">
        <v>7400</v>
      </c>
      <c r="AU1058" s="36">
        <f>COUNTIF(Offers!$B$14:$B$2024,A1058)</f>
        <v>2</v>
      </c>
      <c r="AV1058" s="37">
        <f>_xlfn.MINIFS(Offers!$Q$14:$Q$2024,Offers!$B$14:$B$2024,A1058)</f>
        <v>168.99</v>
      </c>
      <c r="AW1058" s="36">
        <f>COUNTIFS(Offers!$B$14:$B$2024,A1058,Offers!$L$14:$L$2024,"&lt;&gt;New")</f>
        <v>0</v>
      </c>
    </row>
    <row r="1059" spans="1:49" ht="15.75" customHeight="1" x14ac:dyDescent="0.35">
      <c r="A1059" s="64" t="s">
        <v>7704</v>
      </c>
      <c r="B1059" s="64" t="s">
        <v>1400</v>
      </c>
      <c r="C1059" s="64" t="s">
        <v>9</v>
      </c>
      <c r="D1059" s="64" t="s">
        <v>7526</v>
      </c>
      <c r="E1059" s="65" t="s">
        <v>1410</v>
      </c>
      <c r="F1059" s="66">
        <v>241.99</v>
      </c>
      <c r="G1059" s="64" t="s">
        <v>7705</v>
      </c>
      <c r="H1059" s="64" t="s">
        <v>1345</v>
      </c>
      <c r="I1059" s="64" t="s">
        <v>7528</v>
      </c>
      <c r="J1059" s="64" t="s">
        <v>2076</v>
      </c>
      <c r="K1059" s="64" t="s">
        <v>2076</v>
      </c>
      <c r="L1059" s="64" t="s">
        <v>2076</v>
      </c>
      <c r="M1059" s="64" t="s">
        <v>2076</v>
      </c>
      <c r="N1059" s="64" t="s">
        <v>7529</v>
      </c>
      <c r="O1059" s="64" t="s">
        <v>2076</v>
      </c>
      <c r="P1059" s="64" t="s">
        <v>2076</v>
      </c>
      <c r="Q1059" s="67">
        <v>418</v>
      </c>
      <c r="R1059" s="64" t="s">
        <v>7706</v>
      </c>
      <c r="S1059" s="64" t="s">
        <v>7531</v>
      </c>
      <c r="T1059" t="s">
        <v>2080</v>
      </c>
      <c r="U1059">
        <v>60</v>
      </c>
      <c r="V1059" s="49">
        <v>268.99</v>
      </c>
      <c r="W1059" t="s">
        <v>2514</v>
      </c>
      <c r="X1059" t="s">
        <v>2076</v>
      </c>
      <c r="Y1059" t="s">
        <v>2076</v>
      </c>
      <c r="Z1059" t="s">
        <v>2076</v>
      </c>
      <c r="AA1059" t="s">
        <v>2076</v>
      </c>
      <c r="AB1059" s="36" t="s">
        <v>7707</v>
      </c>
      <c r="AC1059" s="36" t="s">
        <v>7708</v>
      </c>
      <c r="AD1059" s="36" t="s">
        <v>2120</v>
      </c>
      <c r="AE1059" s="36" t="s">
        <v>2085</v>
      </c>
      <c r="AF1059" s="51" t="s">
        <v>2025</v>
      </c>
      <c r="AG1059" s="36" t="s">
        <v>2086</v>
      </c>
      <c r="AH1059" s="37">
        <v>269.99</v>
      </c>
      <c r="AI1059" s="36" t="s">
        <v>2087</v>
      </c>
      <c r="AJ1059" s="36" t="s">
        <v>2076</v>
      </c>
      <c r="AK1059" s="36" t="s">
        <v>2076</v>
      </c>
      <c r="AL1059" s="36" t="s">
        <v>2076</v>
      </c>
      <c r="AM1059" s="36" t="s">
        <v>2076</v>
      </c>
      <c r="AN1059" s="36" t="s">
        <v>2076</v>
      </c>
      <c r="AO1059" s="36" t="s">
        <v>2076</v>
      </c>
      <c r="AP1059" s="36" t="s">
        <v>2076</v>
      </c>
      <c r="AQ1059" s="36" t="s">
        <v>2076</v>
      </c>
      <c r="AR1059" s="36" t="s">
        <v>2076</v>
      </c>
      <c r="AS1059" s="36" t="s">
        <v>7534</v>
      </c>
      <c r="AT1059" s="36" t="s">
        <v>7535</v>
      </c>
      <c r="AU1059" s="36">
        <f>COUNTIF(Offers!$B$14:$B$2024,A1059)</f>
        <v>1</v>
      </c>
      <c r="AV1059" s="37">
        <f>_xlfn.MINIFS(Offers!$Q$14:$Q$2024,Offers!$B$14:$B$2024,A1059)</f>
        <v>241.99</v>
      </c>
      <c r="AW1059" s="36">
        <f>COUNTIFS(Offers!$B$14:$B$2024,A1059,Offers!$L$14:$L$2024,"&lt;&gt;New")</f>
        <v>0</v>
      </c>
    </row>
    <row r="1060" spans="1:49" ht="15.75" customHeight="1" x14ac:dyDescent="0.35">
      <c r="A1060" s="64" t="s">
        <v>7709</v>
      </c>
      <c r="B1060" s="64" t="s">
        <v>1400</v>
      </c>
      <c r="C1060" s="64" t="s">
        <v>9</v>
      </c>
      <c r="D1060" s="64" t="s">
        <v>7437</v>
      </c>
      <c r="E1060" s="65" t="s">
        <v>1411</v>
      </c>
      <c r="F1060" s="66">
        <v>368.99</v>
      </c>
      <c r="G1060" s="64" t="s">
        <v>7710</v>
      </c>
      <c r="H1060" s="64" t="s">
        <v>7439</v>
      </c>
      <c r="I1060" s="64" t="s">
        <v>7405</v>
      </c>
      <c r="J1060" s="64" t="s">
        <v>7597</v>
      </c>
      <c r="K1060" s="64" t="s">
        <v>2076</v>
      </c>
      <c r="L1060" s="64" t="s">
        <v>2076</v>
      </c>
      <c r="M1060" s="64" t="s">
        <v>2076</v>
      </c>
      <c r="N1060" s="64" t="s">
        <v>7543</v>
      </c>
      <c r="O1060" s="64" t="s">
        <v>2076</v>
      </c>
      <c r="P1060" s="64" t="s">
        <v>2076</v>
      </c>
      <c r="Q1060" s="67">
        <v>1607</v>
      </c>
      <c r="R1060" s="64" t="s">
        <v>7711</v>
      </c>
      <c r="S1060" s="64" t="s">
        <v>7443</v>
      </c>
      <c r="T1060" t="s">
        <v>2080</v>
      </c>
      <c r="U1060">
        <v>60</v>
      </c>
      <c r="V1060" s="49">
        <v>406.99</v>
      </c>
      <c r="W1060" t="s">
        <v>2371</v>
      </c>
      <c r="X1060" t="s">
        <v>2076</v>
      </c>
      <c r="Y1060" t="s">
        <v>2076</v>
      </c>
      <c r="Z1060" t="s">
        <v>2076</v>
      </c>
      <c r="AA1060" t="s">
        <v>2076</v>
      </c>
      <c r="AB1060" s="36" t="s">
        <v>7712</v>
      </c>
      <c r="AC1060" s="36" t="s">
        <v>7713</v>
      </c>
      <c r="AD1060" s="36" t="s">
        <v>2179</v>
      </c>
      <c r="AE1060" s="36" t="s">
        <v>2105</v>
      </c>
      <c r="AF1060" s="53" t="s">
        <v>2026</v>
      </c>
      <c r="AG1060" s="36" t="s">
        <v>2086</v>
      </c>
      <c r="AH1060" s="37">
        <v>408.99</v>
      </c>
      <c r="AI1060" s="36" t="s">
        <v>2087</v>
      </c>
      <c r="AJ1060" s="36" t="s">
        <v>2076</v>
      </c>
      <c r="AK1060" s="36" t="s">
        <v>2076</v>
      </c>
      <c r="AL1060" s="36" t="s">
        <v>2076</v>
      </c>
      <c r="AM1060" s="36" t="s">
        <v>2076</v>
      </c>
      <c r="AN1060" s="36" t="s">
        <v>2076</v>
      </c>
      <c r="AO1060" s="36" t="s">
        <v>2076</v>
      </c>
      <c r="AP1060" s="36" t="s">
        <v>2076</v>
      </c>
      <c r="AQ1060" s="36" t="s">
        <v>2076</v>
      </c>
      <c r="AR1060" s="36" t="s">
        <v>2076</v>
      </c>
      <c r="AS1060" s="36" t="s">
        <v>7446</v>
      </c>
      <c r="AT1060" s="36" t="s">
        <v>7601</v>
      </c>
      <c r="AU1060" s="36">
        <f>COUNTIF(Offers!$B$14:$B$2024,A1060)</f>
        <v>1</v>
      </c>
      <c r="AV1060" s="37">
        <f>_xlfn.MINIFS(Offers!$Q$14:$Q$2024,Offers!$B$14:$B$2024,A1060)</f>
        <v>368.99</v>
      </c>
      <c r="AW1060" s="36">
        <f>COUNTIFS(Offers!$B$14:$B$2024,A1060,Offers!$L$14:$L$2024,"&lt;&gt;New")</f>
        <v>0</v>
      </c>
    </row>
    <row r="1061" spans="1:49" ht="15.75" customHeight="1" x14ac:dyDescent="0.35">
      <c r="A1061" s="64" t="s">
        <v>7714</v>
      </c>
      <c r="B1061" s="64" t="s">
        <v>1400</v>
      </c>
      <c r="C1061" s="64" t="s">
        <v>9</v>
      </c>
      <c r="D1061" s="64" t="s">
        <v>7460</v>
      </c>
      <c r="E1061" s="65" t="s">
        <v>1412</v>
      </c>
      <c r="F1061" s="66">
        <v>371.99</v>
      </c>
      <c r="G1061" s="64" t="s">
        <v>7715</v>
      </c>
      <c r="H1061" s="64" t="s">
        <v>7439</v>
      </c>
      <c r="I1061" s="64" t="s">
        <v>7716</v>
      </c>
      <c r="J1061" s="64" t="s">
        <v>2076</v>
      </c>
      <c r="K1061" s="64" t="s">
        <v>2076</v>
      </c>
      <c r="L1061" s="64" t="s">
        <v>3868</v>
      </c>
      <c r="M1061" s="64" t="s">
        <v>7464</v>
      </c>
      <c r="N1061" s="64" t="s">
        <v>7717</v>
      </c>
      <c r="O1061" s="64" t="s">
        <v>2076</v>
      </c>
      <c r="P1061" s="64" t="s">
        <v>2076</v>
      </c>
      <c r="Q1061" s="67">
        <v>5284</v>
      </c>
      <c r="R1061" s="64" t="s">
        <v>7718</v>
      </c>
      <c r="S1061" s="64" t="s">
        <v>7467</v>
      </c>
      <c r="T1061" t="s">
        <v>2080</v>
      </c>
      <c r="U1061">
        <v>60</v>
      </c>
      <c r="V1061" s="49">
        <v>388.99</v>
      </c>
      <c r="W1061" t="s">
        <v>2117</v>
      </c>
      <c r="X1061" t="s">
        <v>2076</v>
      </c>
      <c r="Y1061" t="s">
        <v>2076</v>
      </c>
      <c r="Z1061" t="s">
        <v>2076</v>
      </c>
      <c r="AA1061" t="s">
        <v>2076</v>
      </c>
      <c r="AB1061" s="36" t="s">
        <v>7719</v>
      </c>
      <c r="AC1061" s="36" t="s">
        <v>7720</v>
      </c>
      <c r="AD1061" s="36" t="s">
        <v>2147</v>
      </c>
      <c r="AE1061" s="36" t="s">
        <v>2085</v>
      </c>
      <c r="AF1061" s="55" t="s">
        <v>2023</v>
      </c>
      <c r="AG1061" s="36" t="s">
        <v>3435</v>
      </c>
      <c r="AH1061" s="37">
        <v>391.99</v>
      </c>
      <c r="AI1061" s="36" t="s">
        <v>2087</v>
      </c>
      <c r="AJ1061" s="36" t="s">
        <v>2076</v>
      </c>
      <c r="AK1061" s="36" t="s">
        <v>2076</v>
      </c>
      <c r="AL1061" s="36" t="s">
        <v>2076</v>
      </c>
      <c r="AM1061" s="36" t="s">
        <v>2076</v>
      </c>
      <c r="AN1061" s="36" t="s">
        <v>2076</v>
      </c>
      <c r="AO1061" s="36">
        <v>165</v>
      </c>
      <c r="AP1061" s="36" t="s">
        <v>2076</v>
      </c>
      <c r="AQ1061" s="36" t="s">
        <v>2076</v>
      </c>
      <c r="AR1061" s="36" t="s">
        <v>2076</v>
      </c>
      <c r="AS1061" s="36" t="s">
        <v>7470</v>
      </c>
      <c r="AT1061" s="36" t="s">
        <v>7471</v>
      </c>
      <c r="AU1061" s="36">
        <f>COUNTIF(Offers!$B$14:$B$2024,A1061)</f>
        <v>1</v>
      </c>
      <c r="AV1061" s="37">
        <f>_xlfn.MINIFS(Offers!$Q$14:$Q$2024,Offers!$B$14:$B$2024,A1061)</f>
        <v>371.99</v>
      </c>
      <c r="AW1061" s="36">
        <f>COUNTIFS(Offers!$B$14:$B$2024,A1061,Offers!$L$14:$L$2024,"&lt;&gt;New")</f>
        <v>0</v>
      </c>
    </row>
    <row r="1062" spans="1:49" ht="15.75" customHeight="1" x14ac:dyDescent="0.35">
      <c r="A1062" s="64" t="s">
        <v>7721</v>
      </c>
      <c r="B1062" s="64" t="s">
        <v>1400</v>
      </c>
      <c r="C1062" s="64" t="s">
        <v>9</v>
      </c>
      <c r="D1062" s="64" t="s">
        <v>7473</v>
      </c>
      <c r="E1062" s="65" t="s">
        <v>1413</v>
      </c>
      <c r="F1062" s="66">
        <v>569.99</v>
      </c>
      <c r="G1062" s="64" t="s">
        <v>7722</v>
      </c>
      <c r="H1062" s="64" t="s">
        <v>7439</v>
      </c>
      <c r="I1062" s="64" t="s">
        <v>7405</v>
      </c>
      <c r="J1062" s="64" t="s">
        <v>2076</v>
      </c>
      <c r="K1062" s="64" t="s">
        <v>7723</v>
      </c>
      <c r="L1062" s="64" t="s">
        <v>2076</v>
      </c>
      <c r="M1062" s="64" t="s">
        <v>2076</v>
      </c>
      <c r="N1062" s="64" t="s">
        <v>7550</v>
      </c>
      <c r="O1062" s="64" t="s">
        <v>2076</v>
      </c>
      <c r="P1062" s="64" t="s">
        <v>2076</v>
      </c>
      <c r="Q1062" s="67">
        <v>875</v>
      </c>
      <c r="R1062" s="64" t="s">
        <v>7724</v>
      </c>
      <c r="S1062" s="64" t="s">
        <v>7478</v>
      </c>
      <c r="T1062" t="s">
        <v>2080</v>
      </c>
      <c r="U1062">
        <v>60</v>
      </c>
      <c r="V1062" s="49">
        <v>624.99</v>
      </c>
      <c r="W1062" t="s">
        <v>3055</v>
      </c>
      <c r="X1062" t="s">
        <v>2076</v>
      </c>
      <c r="Y1062" t="s">
        <v>2076</v>
      </c>
      <c r="Z1062" t="s">
        <v>2076</v>
      </c>
      <c r="AA1062" t="s">
        <v>2076</v>
      </c>
      <c r="AB1062" s="36" t="s">
        <v>7725</v>
      </c>
      <c r="AC1062" s="36" t="s">
        <v>7726</v>
      </c>
      <c r="AD1062" s="36" t="s">
        <v>2120</v>
      </c>
      <c r="AE1062" s="36" t="s">
        <v>2180</v>
      </c>
      <c r="AF1062" s="55" t="s">
        <v>2023</v>
      </c>
      <c r="AG1062" s="36" t="s">
        <v>3435</v>
      </c>
      <c r="AH1062" s="37">
        <v>764.99</v>
      </c>
      <c r="AI1062" s="36" t="s">
        <v>2106</v>
      </c>
      <c r="AJ1062" s="36" t="s">
        <v>2076</v>
      </c>
      <c r="AK1062" s="36" t="s">
        <v>2076</v>
      </c>
      <c r="AL1062" s="36" t="s">
        <v>2076</v>
      </c>
      <c r="AM1062" s="36" t="s">
        <v>2076</v>
      </c>
      <c r="AN1062" s="36" t="s">
        <v>2076</v>
      </c>
      <c r="AO1062" s="36" t="s">
        <v>2076</v>
      </c>
      <c r="AP1062" s="36" t="s">
        <v>2076</v>
      </c>
      <c r="AQ1062" s="36" t="s">
        <v>2076</v>
      </c>
      <c r="AR1062" s="36" t="s">
        <v>2076</v>
      </c>
      <c r="AS1062" s="36" t="s">
        <v>7727</v>
      </c>
      <c r="AT1062" s="36" t="s">
        <v>7481</v>
      </c>
      <c r="AU1062" s="36">
        <f>COUNTIF(Offers!$B$14:$B$2024,A1062)</f>
        <v>2</v>
      </c>
      <c r="AV1062" s="37">
        <f>_xlfn.MINIFS(Offers!$Q$14:$Q$2024,Offers!$B$14:$B$2024,A1062)</f>
        <v>294.99</v>
      </c>
      <c r="AW1062" s="36">
        <f>COUNTIFS(Offers!$B$14:$B$2024,A1062,Offers!$L$14:$L$2024,"&lt;&gt;New")</f>
        <v>1</v>
      </c>
    </row>
    <row r="1063" spans="1:49" ht="15.75" customHeight="1" x14ac:dyDescent="0.35">
      <c r="A1063" s="64" t="s">
        <v>7728</v>
      </c>
      <c r="B1063" s="64" t="s">
        <v>1414</v>
      </c>
      <c r="C1063" s="64" t="s">
        <v>9</v>
      </c>
      <c r="D1063" s="64" t="s">
        <v>7560</v>
      </c>
      <c r="E1063" s="65" t="s">
        <v>1417</v>
      </c>
      <c r="F1063" s="66">
        <v>31.99</v>
      </c>
      <c r="G1063" s="64" t="s">
        <v>7729</v>
      </c>
      <c r="H1063" s="64" t="s">
        <v>1345</v>
      </c>
      <c r="I1063" s="64" t="s">
        <v>7405</v>
      </c>
      <c r="J1063" s="64" t="s">
        <v>2076</v>
      </c>
      <c r="K1063" s="64" t="s">
        <v>2076</v>
      </c>
      <c r="L1063" s="64" t="s">
        <v>2076</v>
      </c>
      <c r="M1063" s="64" t="s">
        <v>2076</v>
      </c>
      <c r="N1063" s="64" t="s">
        <v>7562</v>
      </c>
      <c r="O1063" s="64" t="s">
        <v>2076</v>
      </c>
      <c r="P1063" s="64" t="s">
        <v>2076</v>
      </c>
      <c r="Q1063" s="67">
        <v>491</v>
      </c>
      <c r="R1063" s="64" t="s">
        <v>7730</v>
      </c>
      <c r="S1063" s="64" t="s">
        <v>7564</v>
      </c>
      <c r="T1063" t="s">
        <v>2080</v>
      </c>
      <c r="U1063">
        <v>45</v>
      </c>
      <c r="V1063" s="49">
        <v>35.99</v>
      </c>
      <c r="W1063" t="s">
        <v>2361</v>
      </c>
      <c r="X1063" t="s">
        <v>2076</v>
      </c>
      <c r="Y1063" t="s">
        <v>2076</v>
      </c>
      <c r="Z1063" t="s">
        <v>2076</v>
      </c>
      <c r="AA1063" t="s">
        <v>2076</v>
      </c>
      <c r="AB1063" s="36" t="s">
        <v>7731</v>
      </c>
      <c r="AC1063" s="36" t="s">
        <v>7732</v>
      </c>
      <c r="AD1063" s="36" t="s">
        <v>2179</v>
      </c>
      <c r="AE1063" s="36" t="s">
        <v>2085</v>
      </c>
      <c r="AF1063" s="50" t="s">
        <v>2022</v>
      </c>
      <c r="AG1063" s="36" t="s">
        <v>2086</v>
      </c>
      <c r="AH1063" s="37">
        <v>35.99</v>
      </c>
      <c r="AI1063" s="36" t="s">
        <v>2087</v>
      </c>
      <c r="AJ1063" s="36" t="s">
        <v>2076</v>
      </c>
      <c r="AK1063" s="36" t="s">
        <v>2076</v>
      </c>
      <c r="AL1063" s="36" t="s">
        <v>2076</v>
      </c>
      <c r="AM1063" s="36" t="s">
        <v>2076</v>
      </c>
      <c r="AN1063" s="36" t="s">
        <v>2076</v>
      </c>
      <c r="AO1063" s="36" t="s">
        <v>2076</v>
      </c>
      <c r="AP1063" s="36" t="s">
        <v>2076</v>
      </c>
      <c r="AQ1063" s="36" t="s">
        <v>2076</v>
      </c>
      <c r="AR1063" s="36" t="s">
        <v>2076</v>
      </c>
      <c r="AS1063" s="36" t="s">
        <v>7567</v>
      </c>
      <c r="AT1063" s="36" t="s">
        <v>7568</v>
      </c>
      <c r="AU1063" s="36">
        <f>COUNTIF(Offers!$B$14:$B$2024,A1063)</f>
        <v>1</v>
      </c>
      <c r="AV1063" s="37">
        <f>_xlfn.MINIFS(Offers!$Q$14:$Q$2024,Offers!$B$14:$B$2024,A1063)</f>
        <v>31.99</v>
      </c>
      <c r="AW1063" s="36">
        <f>COUNTIFS(Offers!$B$14:$B$2024,A1063,Offers!$L$14:$L$2024,"&lt;&gt;New")</f>
        <v>0</v>
      </c>
    </row>
    <row r="1064" spans="1:49" ht="15.75" customHeight="1" x14ac:dyDescent="0.35">
      <c r="A1064" s="64" t="s">
        <v>7733</v>
      </c>
      <c r="B1064" s="64" t="s">
        <v>1414</v>
      </c>
      <c r="C1064" s="64" t="s">
        <v>9</v>
      </c>
      <c r="D1064" s="64" t="s">
        <v>7366</v>
      </c>
      <c r="E1064" s="65" t="s">
        <v>1418</v>
      </c>
      <c r="F1064" s="66">
        <v>49.99</v>
      </c>
      <c r="G1064" s="64" t="s">
        <v>7734</v>
      </c>
      <c r="H1064" s="64" t="s">
        <v>1345</v>
      </c>
      <c r="I1064" s="64" t="s">
        <v>7368</v>
      </c>
      <c r="J1064" s="64" t="s">
        <v>7571</v>
      </c>
      <c r="K1064" s="64" t="s">
        <v>2076</v>
      </c>
      <c r="L1064" s="64" t="s">
        <v>2076</v>
      </c>
      <c r="M1064" s="64" t="s">
        <v>2076</v>
      </c>
      <c r="N1064" s="64" t="s">
        <v>7370</v>
      </c>
      <c r="O1064" s="64" t="s">
        <v>2076</v>
      </c>
      <c r="P1064" s="64" t="s">
        <v>2076</v>
      </c>
      <c r="Q1064" s="67">
        <v>78</v>
      </c>
      <c r="R1064" s="64" t="s">
        <v>7735</v>
      </c>
      <c r="S1064" s="64" t="s">
        <v>7372</v>
      </c>
      <c r="T1064" t="s">
        <v>2080</v>
      </c>
      <c r="U1064">
        <v>45</v>
      </c>
      <c r="V1064" s="49">
        <v>56.99</v>
      </c>
      <c r="W1064" t="s">
        <v>2117</v>
      </c>
      <c r="X1064" t="s">
        <v>2076</v>
      </c>
      <c r="Y1064" t="s">
        <v>2076</v>
      </c>
      <c r="Z1064" t="s">
        <v>2076</v>
      </c>
      <c r="AA1064" t="s">
        <v>2076</v>
      </c>
      <c r="AB1064" s="36" t="s">
        <v>7736</v>
      </c>
      <c r="AC1064" s="36" t="s">
        <v>7737</v>
      </c>
      <c r="AD1064" s="36" t="s">
        <v>2147</v>
      </c>
      <c r="AE1064" s="36" t="s">
        <v>2085</v>
      </c>
      <c r="AF1064" s="55" t="s">
        <v>2023</v>
      </c>
      <c r="AG1064" s="36" t="s">
        <v>2086</v>
      </c>
      <c r="AH1064" s="37">
        <v>58.99</v>
      </c>
      <c r="AI1064" s="36" t="s">
        <v>2087</v>
      </c>
      <c r="AJ1064" s="36" t="s">
        <v>2076</v>
      </c>
      <c r="AK1064" s="36" t="s">
        <v>2076</v>
      </c>
      <c r="AL1064" s="36" t="s">
        <v>2076</v>
      </c>
      <c r="AM1064" s="36" t="s">
        <v>2076</v>
      </c>
      <c r="AN1064" s="36" t="s">
        <v>2076</v>
      </c>
      <c r="AO1064" s="36" t="s">
        <v>2076</v>
      </c>
      <c r="AP1064" s="36" t="s">
        <v>2076</v>
      </c>
      <c r="AQ1064" s="36" t="s">
        <v>2076</v>
      </c>
      <c r="AR1064" s="36" t="s">
        <v>2076</v>
      </c>
      <c r="AS1064" s="36" t="s">
        <v>7375</v>
      </c>
      <c r="AT1064" s="36" t="s">
        <v>7376</v>
      </c>
      <c r="AU1064" s="36">
        <f>COUNTIF(Offers!$B$14:$B$2024,A1064)</f>
        <v>1</v>
      </c>
      <c r="AV1064" s="37">
        <f>_xlfn.MINIFS(Offers!$Q$14:$Q$2024,Offers!$B$14:$B$2024,A1064)</f>
        <v>49.99</v>
      </c>
      <c r="AW1064" s="36">
        <f>COUNTIFS(Offers!$B$14:$B$2024,A1064,Offers!$L$14:$L$2024,"&lt;&gt;New")</f>
        <v>0</v>
      </c>
    </row>
    <row r="1065" spans="1:49" ht="15.75" customHeight="1" x14ac:dyDescent="0.35">
      <c r="A1065" s="64" t="s">
        <v>7738</v>
      </c>
      <c r="B1065" s="64" t="s">
        <v>1414</v>
      </c>
      <c r="C1065" s="64" t="s">
        <v>9</v>
      </c>
      <c r="D1065" s="64" t="s">
        <v>7378</v>
      </c>
      <c r="E1065" s="65" t="s">
        <v>1419</v>
      </c>
      <c r="F1065" s="66">
        <v>139.99</v>
      </c>
      <c r="G1065" s="64" t="s">
        <v>7739</v>
      </c>
      <c r="H1065" s="64" t="s">
        <v>1345</v>
      </c>
      <c r="I1065" s="64" t="s">
        <v>7380</v>
      </c>
      <c r="J1065" s="64" t="s">
        <v>7633</v>
      </c>
      <c r="K1065" s="64" t="s">
        <v>2076</v>
      </c>
      <c r="L1065" s="64" t="s">
        <v>2076</v>
      </c>
      <c r="M1065" s="64" t="s">
        <v>2076</v>
      </c>
      <c r="N1065" s="64" t="s">
        <v>7382</v>
      </c>
      <c r="O1065" s="64" t="s">
        <v>2076</v>
      </c>
      <c r="P1065" s="64">
        <v>105</v>
      </c>
      <c r="Q1065" s="67">
        <v>77</v>
      </c>
      <c r="R1065" s="64" t="s">
        <v>7740</v>
      </c>
      <c r="S1065" s="64" t="s">
        <v>7384</v>
      </c>
      <c r="T1065" t="s">
        <v>2100</v>
      </c>
      <c r="U1065">
        <v>45</v>
      </c>
      <c r="V1065" s="49">
        <v>148.99</v>
      </c>
      <c r="W1065" t="s">
        <v>2741</v>
      </c>
      <c r="X1065" t="s">
        <v>2076</v>
      </c>
      <c r="Y1065" t="s">
        <v>2076</v>
      </c>
      <c r="Z1065" t="s">
        <v>2076</v>
      </c>
      <c r="AA1065" t="s">
        <v>2076</v>
      </c>
      <c r="AB1065" s="36" t="s">
        <v>7741</v>
      </c>
      <c r="AC1065" s="36" t="s">
        <v>7742</v>
      </c>
      <c r="AD1065" s="36" t="s">
        <v>2120</v>
      </c>
      <c r="AE1065" s="36" t="s">
        <v>2105</v>
      </c>
      <c r="AF1065" s="51" t="s">
        <v>2025</v>
      </c>
      <c r="AG1065" s="36" t="s">
        <v>2086</v>
      </c>
      <c r="AH1065" s="37">
        <v>148.99</v>
      </c>
      <c r="AI1065" s="36" t="s">
        <v>2087</v>
      </c>
      <c r="AJ1065" s="36" t="s">
        <v>2076</v>
      </c>
      <c r="AK1065" s="36" t="s">
        <v>2076</v>
      </c>
      <c r="AL1065" s="36" t="s">
        <v>2076</v>
      </c>
      <c r="AM1065" s="36" t="s">
        <v>2076</v>
      </c>
      <c r="AN1065" s="36" t="s">
        <v>2076</v>
      </c>
      <c r="AO1065" s="36" t="s">
        <v>2076</v>
      </c>
      <c r="AP1065" s="36" t="s">
        <v>2076</v>
      </c>
      <c r="AQ1065" s="36" t="s">
        <v>2076</v>
      </c>
      <c r="AR1065" s="36" t="s">
        <v>2076</v>
      </c>
      <c r="AS1065" s="36" t="s">
        <v>7387</v>
      </c>
      <c r="AT1065" s="36" t="s">
        <v>7388</v>
      </c>
      <c r="AU1065" s="36">
        <f>COUNTIF(Offers!$B$14:$B$2024,A1065)</f>
        <v>1</v>
      </c>
      <c r="AV1065" s="37">
        <f>_xlfn.MINIFS(Offers!$Q$14:$Q$2024,Offers!$B$14:$B$2024,A1065)</f>
        <v>139.99</v>
      </c>
      <c r="AW1065" s="36">
        <f>COUNTIFS(Offers!$B$14:$B$2024,A1065,Offers!$L$14:$L$2024,"&lt;&gt;New")</f>
        <v>0</v>
      </c>
    </row>
    <row r="1066" spans="1:49" ht="15.75" customHeight="1" x14ac:dyDescent="0.35">
      <c r="A1066" s="64" t="s">
        <v>7743</v>
      </c>
      <c r="B1066" s="64" t="s">
        <v>1414</v>
      </c>
      <c r="C1066" s="64" t="s">
        <v>9</v>
      </c>
      <c r="D1066" s="64" t="s">
        <v>7414</v>
      </c>
      <c r="E1066" s="65" t="s">
        <v>1420</v>
      </c>
      <c r="F1066" s="66">
        <v>150.99</v>
      </c>
      <c r="G1066" s="64" t="s">
        <v>7744</v>
      </c>
      <c r="H1066" s="64" t="s">
        <v>1345</v>
      </c>
      <c r="I1066" s="64" t="s">
        <v>7416</v>
      </c>
      <c r="J1066" s="64" t="s">
        <v>2076</v>
      </c>
      <c r="K1066" s="64" t="s">
        <v>2076</v>
      </c>
      <c r="L1066" s="64" t="s">
        <v>2076</v>
      </c>
      <c r="M1066" s="64" t="s">
        <v>2076</v>
      </c>
      <c r="N1066" s="64" t="s">
        <v>7417</v>
      </c>
      <c r="O1066" s="64" t="s">
        <v>2076</v>
      </c>
      <c r="P1066" s="64" t="s">
        <v>2076</v>
      </c>
      <c r="Q1066" s="67">
        <v>7116</v>
      </c>
      <c r="R1066" s="64" t="s">
        <v>7745</v>
      </c>
      <c r="S1066" s="64" t="s">
        <v>7419</v>
      </c>
      <c r="T1066" t="s">
        <v>2080</v>
      </c>
      <c r="U1066">
        <v>45</v>
      </c>
      <c r="V1066" s="49">
        <v>160.99</v>
      </c>
      <c r="W1066" t="s">
        <v>2117</v>
      </c>
      <c r="X1066" t="s">
        <v>2076</v>
      </c>
      <c r="Y1066" t="s">
        <v>2076</v>
      </c>
      <c r="Z1066" t="s">
        <v>2076</v>
      </c>
      <c r="AA1066" t="s">
        <v>2076</v>
      </c>
      <c r="AB1066" s="36" t="s">
        <v>7746</v>
      </c>
      <c r="AC1066" s="36" t="s">
        <v>7747</v>
      </c>
      <c r="AD1066" s="36" t="s">
        <v>2268</v>
      </c>
      <c r="AE1066" s="36" t="s">
        <v>2085</v>
      </c>
      <c r="AF1066" s="51" t="s">
        <v>2025</v>
      </c>
      <c r="AG1066" s="36" t="s">
        <v>2086</v>
      </c>
      <c r="AH1066" s="37">
        <v>160.99</v>
      </c>
      <c r="AI1066" s="36" t="s">
        <v>2087</v>
      </c>
      <c r="AJ1066" s="36" t="s">
        <v>2076</v>
      </c>
      <c r="AK1066" s="36" t="s">
        <v>2076</v>
      </c>
      <c r="AL1066" s="36" t="s">
        <v>2076</v>
      </c>
      <c r="AM1066" s="36" t="s">
        <v>2076</v>
      </c>
      <c r="AN1066" s="36" t="s">
        <v>2076</v>
      </c>
      <c r="AO1066" s="36" t="s">
        <v>2076</v>
      </c>
      <c r="AP1066" s="36" t="s">
        <v>2076</v>
      </c>
      <c r="AQ1066" s="36" t="s">
        <v>2076</v>
      </c>
      <c r="AR1066" s="36" t="s">
        <v>2076</v>
      </c>
      <c r="AS1066" s="36" t="s">
        <v>7422</v>
      </c>
      <c r="AT1066" s="36" t="s">
        <v>7423</v>
      </c>
      <c r="AU1066" s="36">
        <f>COUNTIF(Offers!$B$14:$B$2024,A1066)</f>
        <v>1</v>
      </c>
      <c r="AV1066" s="37">
        <f>_xlfn.MINIFS(Offers!$Q$14:$Q$2024,Offers!$B$14:$B$2024,A1066)</f>
        <v>150.99</v>
      </c>
      <c r="AW1066" s="36">
        <f>COUNTIFS(Offers!$B$14:$B$2024,A1066,Offers!$L$14:$L$2024,"&lt;&gt;New")</f>
        <v>0</v>
      </c>
    </row>
    <row r="1067" spans="1:49" ht="15.75" customHeight="1" x14ac:dyDescent="0.35">
      <c r="A1067" s="64" t="s">
        <v>7748</v>
      </c>
      <c r="B1067" s="64" t="s">
        <v>1414</v>
      </c>
      <c r="C1067" s="64" t="s">
        <v>9</v>
      </c>
      <c r="D1067" s="64" t="s">
        <v>7749</v>
      </c>
      <c r="E1067" s="65" t="s">
        <v>1421</v>
      </c>
      <c r="F1067" s="66">
        <v>170.99</v>
      </c>
      <c r="G1067" s="64" t="s">
        <v>7750</v>
      </c>
      <c r="H1067" s="64" t="s">
        <v>1345</v>
      </c>
      <c r="I1067" s="64" t="s">
        <v>7380</v>
      </c>
      <c r="J1067" s="64" t="s">
        <v>2076</v>
      </c>
      <c r="K1067" s="64" t="s">
        <v>2076</v>
      </c>
      <c r="L1067" s="64" t="s">
        <v>2076</v>
      </c>
      <c r="M1067" s="64" t="s">
        <v>2076</v>
      </c>
      <c r="N1067" s="64" t="s">
        <v>7382</v>
      </c>
      <c r="O1067" s="64" t="s">
        <v>2076</v>
      </c>
      <c r="P1067" s="64">
        <v>258</v>
      </c>
      <c r="Q1067" s="67">
        <v>900</v>
      </c>
      <c r="R1067" s="64" t="s">
        <v>7751</v>
      </c>
      <c r="S1067" s="64" t="s">
        <v>7752</v>
      </c>
      <c r="T1067" t="s">
        <v>2080</v>
      </c>
      <c r="U1067">
        <v>45</v>
      </c>
      <c r="V1067" s="49">
        <v>183.99</v>
      </c>
      <c r="W1067" t="s">
        <v>2144</v>
      </c>
      <c r="X1067" t="s">
        <v>2076</v>
      </c>
      <c r="Y1067" t="s">
        <v>2076</v>
      </c>
      <c r="Z1067" t="s">
        <v>2076</v>
      </c>
      <c r="AA1067" t="s">
        <v>2076</v>
      </c>
      <c r="AB1067" s="36" t="s">
        <v>7731</v>
      </c>
      <c r="AC1067" s="36" t="s">
        <v>7753</v>
      </c>
      <c r="AD1067" s="36" t="s">
        <v>2120</v>
      </c>
      <c r="AE1067" s="36" t="s">
        <v>2105</v>
      </c>
      <c r="AF1067" s="51" t="s">
        <v>2025</v>
      </c>
      <c r="AG1067" s="36" t="s">
        <v>2086</v>
      </c>
      <c r="AH1067" s="37">
        <v>183.99</v>
      </c>
      <c r="AI1067" s="36" t="s">
        <v>2087</v>
      </c>
      <c r="AJ1067" s="36" t="s">
        <v>2076</v>
      </c>
      <c r="AK1067" s="36" t="s">
        <v>2076</v>
      </c>
      <c r="AL1067" s="36" t="s">
        <v>2076</v>
      </c>
      <c r="AM1067" s="36" t="s">
        <v>2076</v>
      </c>
      <c r="AN1067" s="36" t="s">
        <v>2076</v>
      </c>
      <c r="AO1067" s="36" t="s">
        <v>2076</v>
      </c>
      <c r="AP1067" s="36" t="s">
        <v>2076</v>
      </c>
      <c r="AQ1067" s="36" t="s">
        <v>2076</v>
      </c>
      <c r="AR1067" s="36" t="s">
        <v>2076</v>
      </c>
      <c r="AS1067" s="36" t="s">
        <v>7754</v>
      </c>
      <c r="AT1067" s="36" t="s">
        <v>7755</v>
      </c>
      <c r="AU1067" s="36">
        <f>COUNTIF(Offers!$B$14:$B$2024,A1067)</f>
        <v>1</v>
      </c>
      <c r="AV1067" s="37">
        <f>_xlfn.MINIFS(Offers!$Q$14:$Q$2024,Offers!$B$14:$B$2024,A1067)</f>
        <v>170.99</v>
      </c>
      <c r="AW1067" s="36">
        <f>COUNTIFS(Offers!$B$14:$B$2024,A1067,Offers!$L$14:$L$2024,"&lt;&gt;New")</f>
        <v>0</v>
      </c>
    </row>
    <row r="1068" spans="1:49" ht="15.75" customHeight="1" x14ac:dyDescent="0.35">
      <c r="A1068" s="64" t="s">
        <v>7756</v>
      </c>
      <c r="B1068" s="64" t="s">
        <v>1414</v>
      </c>
      <c r="C1068" s="64" t="s">
        <v>9</v>
      </c>
      <c r="D1068" s="64" t="s">
        <v>7390</v>
      </c>
      <c r="E1068" s="65" t="s">
        <v>1422</v>
      </c>
      <c r="F1068" s="66">
        <v>173.99</v>
      </c>
      <c r="G1068" s="64" t="s">
        <v>7757</v>
      </c>
      <c r="H1068" s="64" t="s">
        <v>1345</v>
      </c>
      <c r="I1068" s="64" t="s">
        <v>7392</v>
      </c>
      <c r="J1068" s="64" t="s">
        <v>2076</v>
      </c>
      <c r="K1068" s="64" t="s">
        <v>2076</v>
      </c>
      <c r="L1068" s="64" t="s">
        <v>2076</v>
      </c>
      <c r="M1068" s="64" t="s">
        <v>7393</v>
      </c>
      <c r="N1068" s="64" t="s">
        <v>7394</v>
      </c>
      <c r="O1068" s="64" t="s">
        <v>2076</v>
      </c>
      <c r="P1068" s="64" t="s">
        <v>2076</v>
      </c>
      <c r="Q1068" s="67">
        <v>152</v>
      </c>
      <c r="R1068" s="64" t="s">
        <v>7758</v>
      </c>
      <c r="S1068" s="64" t="s">
        <v>7396</v>
      </c>
      <c r="T1068" t="s">
        <v>2080</v>
      </c>
      <c r="U1068">
        <v>45</v>
      </c>
      <c r="V1068" s="49">
        <v>183.99</v>
      </c>
      <c r="W1068" t="s">
        <v>2176</v>
      </c>
      <c r="X1068" t="s">
        <v>2076</v>
      </c>
      <c r="Y1068" t="s">
        <v>2076</v>
      </c>
      <c r="Z1068" t="s">
        <v>2076</v>
      </c>
      <c r="AA1068" t="s">
        <v>2076</v>
      </c>
      <c r="AB1068" s="36" t="s">
        <v>7759</v>
      </c>
      <c r="AC1068" s="36" t="s">
        <v>7760</v>
      </c>
      <c r="AD1068" s="36" t="s">
        <v>2120</v>
      </c>
      <c r="AE1068" s="36" t="s">
        <v>2085</v>
      </c>
      <c r="AF1068" s="51" t="s">
        <v>2025</v>
      </c>
      <c r="AG1068" s="36" t="s">
        <v>2086</v>
      </c>
      <c r="AH1068" s="37">
        <v>185.99</v>
      </c>
      <c r="AI1068" s="36" t="s">
        <v>2087</v>
      </c>
      <c r="AJ1068" s="36" t="s">
        <v>2076</v>
      </c>
      <c r="AK1068" s="36" t="s">
        <v>2076</v>
      </c>
      <c r="AL1068" s="36" t="s">
        <v>2076</v>
      </c>
      <c r="AM1068" s="36" t="s">
        <v>2076</v>
      </c>
      <c r="AN1068" s="36" t="s">
        <v>2076</v>
      </c>
      <c r="AO1068" s="36" t="s">
        <v>2076</v>
      </c>
      <c r="AP1068" s="36" t="s">
        <v>2076</v>
      </c>
      <c r="AQ1068" s="36" t="s">
        <v>2076</v>
      </c>
      <c r="AR1068" s="36" t="s">
        <v>2076</v>
      </c>
      <c r="AS1068" s="36" t="s">
        <v>7399</v>
      </c>
      <c r="AT1068" s="36" t="s">
        <v>7400</v>
      </c>
      <c r="AU1068" s="36">
        <f>COUNTIF(Offers!$B$14:$B$2024,A1068)</f>
        <v>1</v>
      </c>
      <c r="AV1068" s="37">
        <f>_xlfn.MINIFS(Offers!$Q$14:$Q$2024,Offers!$B$14:$B$2024,A1068)</f>
        <v>173.99</v>
      </c>
      <c r="AW1068" s="36">
        <f>COUNTIFS(Offers!$B$14:$B$2024,A1068,Offers!$L$14:$L$2024,"&lt;&gt;New")</f>
        <v>0</v>
      </c>
    </row>
    <row r="1069" spans="1:49" ht="15.75" customHeight="1" x14ac:dyDescent="0.35">
      <c r="A1069" s="64" t="s">
        <v>7761</v>
      </c>
      <c r="B1069" s="64" t="s">
        <v>1414</v>
      </c>
      <c r="C1069" s="64" t="s">
        <v>9</v>
      </c>
      <c r="D1069" s="64" t="s">
        <v>7402</v>
      </c>
      <c r="E1069" s="65" t="s">
        <v>1423</v>
      </c>
      <c r="F1069" s="66">
        <v>178.99</v>
      </c>
      <c r="G1069" s="64" t="s">
        <v>7762</v>
      </c>
      <c r="H1069" s="64" t="s">
        <v>7404</v>
      </c>
      <c r="I1069" s="64" t="s">
        <v>7405</v>
      </c>
      <c r="J1069" s="64" t="s">
        <v>2076</v>
      </c>
      <c r="K1069" s="64" t="s">
        <v>2076</v>
      </c>
      <c r="L1069" s="64" t="s">
        <v>2076</v>
      </c>
      <c r="M1069" s="64" t="s">
        <v>2076</v>
      </c>
      <c r="N1069" s="64" t="s">
        <v>7406</v>
      </c>
      <c r="O1069" s="64" t="s">
        <v>2076</v>
      </c>
      <c r="P1069" s="64" t="s">
        <v>2076</v>
      </c>
      <c r="Q1069" s="67">
        <v>77</v>
      </c>
      <c r="R1069" s="64" t="s">
        <v>7763</v>
      </c>
      <c r="S1069" s="64" t="s">
        <v>7408</v>
      </c>
      <c r="T1069" t="s">
        <v>2080</v>
      </c>
      <c r="U1069">
        <v>45</v>
      </c>
      <c r="V1069" s="49">
        <v>194.99</v>
      </c>
      <c r="W1069" t="s">
        <v>2176</v>
      </c>
      <c r="X1069" t="s">
        <v>2076</v>
      </c>
      <c r="Y1069" t="s">
        <v>2076</v>
      </c>
      <c r="Z1069" t="s">
        <v>2076</v>
      </c>
      <c r="AA1069" t="s">
        <v>2076</v>
      </c>
      <c r="AB1069" s="36" t="s">
        <v>7764</v>
      </c>
      <c r="AC1069" s="36" t="s">
        <v>7765</v>
      </c>
      <c r="AD1069" s="36" t="s">
        <v>2084</v>
      </c>
      <c r="AE1069" s="36" t="s">
        <v>2085</v>
      </c>
      <c r="AF1069" s="51" t="s">
        <v>2025</v>
      </c>
      <c r="AG1069" s="36" t="s">
        <v>2086</v>
      </c>
      <c r="AH1069" s="37">
        <v>194.99</v>
      </c>
      <c r="AI1069" s="36" t="s">
        <v>2087</v>
      </c>
      <c r="AJ1069" s="36" t="s">
        <v>2076</v>
      </c>
      <c r="AK1069" s="36" t="s">
        <v>2076</v>
      </c>
      <c r="AL1069" s="36" t="s">
        <v>2076</v>
      </c>
      <c r="AM1069" s="36" t="s">
        <v>2076</v>
      </c>
      <c r="AN1069" s="36" t="s">
        <v>2076</v>
      </c>
      <c r="AO1069" s="36" t="s">
        <v>2076</v>
      </c>
      <c r="AP1069" s="36" t="s">
        <v>2076</v>
      </c>
      <c r="AQ1069" s="36" t="s">
        <v>2076</v>
      </c>
      <c r="AR1069" s="36" t="s">
        <v>2076</v>
      </c>
      <c r="AS1069" s="36" t="s">
        <v>7411</v>
      </c>
      <c r="AT1069" s="36" t="s">
        <v>7412</v>
      </c>
      <c r="AU1069" s="36">
        <f>COUNTIF(Offers!$B$14:$B$2024,A1069)</f>
        <v>1</v>
      </c>
      <c r="AV1069" s="37">
        <f>_xlfn.MINIFS(Offers!$Q$14:$Q$2024,Offers!$B$14:$B$2024,A1069)</f>
        <v>178.99</v>
      </c>
      <c r="AW1069" s="36">
        <f>COUNTIFS(Offers!$B$14:$B$2024,A1069,Offers!$L$14:$L$2024,"&lt;&gt;New")</f>
        <v>0</v>
      </c>
    </row>
    <row r="1070" spans="1:49" ht="15.75" customHeight="1" x14ac:dyDescent="0.35">
      <c r="A1070" s="64" t="s">
        <v>7766</v>
      </c>
      <c r="B1070" s="64" t="s">
        <v>1414</v>
      </c>
      <c r="C1070" s="64" t="s">
        <v>9</v>
      </c>
      <c r="D1070" s="64" t="s">
        <v>7449</v>
      </c>
      <c r="E1070" s="65" t="s">
        <v>1424</v>
      </c>
      <c r="F1070" s="66">
        <v>261.99</v>
      </c>
      <c r="G1070" s="64" t="s">
        <v>7767</v>
      </c>
      <c r="H1070" s="64" t="s">
        <v>7451</v>
      </c>
      <c r="I1070" s="64" t="s">
        <v>7405</v>
      </c>
      <c r="J1070" s="64" t="s">
        <v>7452</v>
      </c>
      <c r="K1070" s="64" t="s">
        <v>2076</v>
      </c>
      <c r="L1070" s="64" t="s">
        <v>2076</v>
      </c>
      <c r="M1070" s="64" t="s">
        <v>2076</v>
      </c>
      <c r="N1070" s="64" t="s">
        <v>7453</v>
      </c>
      <c r="O1070" s="64" t="s">
        <v>2076</v>
      </c>
      <c r="P1070" s="64" t="s">
        <v>2076</v>
      </c>
      <c r="Q1070" s="67">
        <v>18</v>
      </c>
      <c r="R1070" s="64" t="s">
        <v>7768</v>
      </c>
      <c r="S1070" s="64" t="s">
        <v>7455</v>
      </c>
      <c r="T1070" t="s">
        <v>2080</v>
      </c>
      <c r="U1070">
        <v>45</v>
      </c>
      <c r="V1070" s="49">
        <v>280.99</v>
      </c>
      <c r="W1070" t="s">
        <v>2504</v>
      </c>
      <c r="X1070" t="s">
        <v>2076</v>
      </c>
      <c r="Y1070" t="s">
        <v>2076</v>
      </c>
      <c r="Z1070" t="s">
        <v>2076</v>
      </c>
      <c r="AA1070" t="s">
        <v>2076</v>
      </c>
      <c r="AB1070" s="36" t="s">
        <v>7736</v>
      </c>
      <c r="AC1070" s="36" t="s">
        <v>7769</v>
      </c>
      <c r="AD1070" s="36" t="s">
        <v>2120</v>
      </c>
      <c r="AE1070" s="36" t="s">
        <v>2105</v>
      </c>
      <c r="AF1070" s="51" t="s">
        <v>2025</v>
      </c>
      <c r="AG1070" s="36" t="s">
        <v>2086</v>
      </c>
      <c r="AH1070" s="37">
        <v>404.99</v>
      </c>
      <c r="AI1070" s="36" t="s">
        <v>2106</v>
      </c>
      <c r="AJ1070" s="36" t="s">
        <v>2076</v>
      </c>
      <c r="AK1070" s="36" t="s">
        <v>2076</v>
      </c>
      <c r="AL1070" s="36" t="s">
        <v>2076</v>
      </c>
      <c r="AM1070" s="36" t="s">
        <v>2076</v>
      </c>
      <c r="AN1070" s="36" t="s">
        <v>2076</v>
      </c>
      <c r="AO1070" s="36" t="s">
        <v>2076</v>
      </c>
      <c r="AP1070" s="36" t="s">
        <v>2076</v>
      </c>
      <c r="AQ1070" s="36" t="s">
        <v>2076</v>
      </c>
      <c r="AR1070" s="36" t="s">
        <v>2076</v>
      </c>
      <c r="AS1070" s="36" t="s">
        <v>7457</v>
      </c>
      <c r="AT1070" s="36" t="s">
        <v>7458</v>
      </c>
      <c r="AU1070" s="36">
        <f>COUNTIF(Offers!$B$14:$B$2024,A1070)</f>
        <v>4</v>
      </c>
      <c r="AV1070" s="37">
        <f>_xlfn.MINIFS(Offers!$Q$14:$Q$2024,Offers!$B$14:$B$2024,A1070)</f>
        <v>126.99</v>
      </c>
      <c r="AW1070" s="36">
        <f>COUNTIFS(Offers!$B$14:$B$2024,A1070,Offers!$L$14:$L$2024,"&lt;&gt;New")</f>
        <v>2</v>
      </c>
    </row>
    <row r="1071" spans="1:49" ht="15.75" customHeight="1" x14ac:dyDescent="0.35">
      <c r="A1071" s="64" t="s">
        <v>7770</v>
      </c>
      <c r="B1071" s="64" t="s">
        <v>1414</v>
      </c>
      <c r="C1071" s="64" t="s">
        <v>9</v>
      </c>
      <c r="D1071" s="64" t="s">
        <v>7437</v>
      </c>
      <c r="E1071" s="65" t="s">
        <v>1425</v>
      </c>
      <c r="F1071" s="66">
        <v>305.99</v>
      </c>
      <c r="G1071" s="64" t="s">
        <v>7771</v>
      </c>
      <c r="H1071" s="64" t="s">
        <v>7439</v>
      </c>
      <c r="I1071" s="64" t="s">
        <v>7405</v>
      </c>
      <c r="J1071" s="64" t="s">
        <v>7772</v>
      </c>
      <c r="K1071" s="64" t="s">
        <v>2076</v>
      </c>
      <c r="L1071" s="64" t="s">
        <v>2076</v>
      </c>
      <c r="M1071" s="64" t="s">
        <v>2076</v>
      </c>
      <c r="N1071" s="64" t="s">
        <v>7543</v>
      </c>
      <c r="O1071" s="64" t="s">
        <v>2076</v>
      </c>
      <c r="P1071" s="64" t="s">
        <v>2076</v>
      </c>
      <c r="Q1071" s="67">
        <v>1351</v>
      </c>
      <c r="R1071" s="64" t="s">
        <v>7773</v>
      </c>
      <c r="S1071" s="64" t="s">
        <v>7443</v>
      </c>
      <c r="T1071" t="s">
        <v>2080</v>
      </c>
      <c r="U1071">
        <v>45</v>
      </c>
      <c r="V1071" s="49">
        <v>327.99</v>
      </c>
      <c r="W1071" t="s">
        <v>2315</v>
      </c>
      <c r="X1071" t="s">
        <v>2076</v>
      </c>
      <c r="Y1071" t="s">
        <v>2076</v>
      </c>
      <c r="Z1071" t="s">
        <v>2076</v>
      </c>
      <c r="AA1071" t="s">
        <v>2076</v>
      </c>
      <c r="AB1071" s="36" t="s">
        <v>7774</v>
      </c>
      <c r="AC1071" s="36" t="s">
        <v>7775</v>
      </c>
      <c r="AD1071" s="36" t="s">
        <v>2268</v>
      </c>
      <c r="AE1071" s="36" t="s">
        <v>2085</v>
      </c>
      <c r="AF1071" s="52" t="s">
        <v>2024</v>
      </c>
      <c r="AG1071" s="36" t="s">
        <v>2086</v>
      </c>
      <c r="AH1071" s="37">
        <v>343.99</v>
      </c>
      <c r="AI1071" s="36" t="s">
        <v>2087</v>
      </c>
      <c r="AJ1071" s="36" t="s">
        <v>2076</v>
      </c>
      <c r="AK1071" s="36" t="s">
        <v>2076</v>
      </c>
      <c r="AL1071" s="36" t="s">
        <v>2076</v>
      </c>
      <c r="AM1071" s="36" t="s">
        <v>2076</v>
      </c>
      <c r="AN1071" s="36" t="s">
        <v>2076</v>
      </c>
      <c r="AO1071" s="36" t="s">
        <v>2076</v>
      </c>
      <c r="AP1071" s="36" t="s">
        <v>2076</v>
      </c>
      <c r="AQ1071" s="36" t="s">
        <v>2076</v>
      </c>
      <c r="AR1071" s="36" t="s">
        <v>2076</v>
      </c>
      <c r="AS1071" s="36" t="s">
        <v>7446</v>
      </c>
      <c r="AT1071" s="36" t="s">
        <v>7776</v>
      </c>
      <c r="AU1071" s="36">
        <f>COUNTIF(Offers!$B$14:$B$2024,A1071)</f>
        <v>1</v>
      </c>
      <c r="AV1071" s="37">
        <f>_xlfn.MINIFS(Offers!$Q$14:$Q$2024,Offers!$B$14:$B$2024,A1071)</f>
        <v>305.99</v>
      </c>
      <c r="AW1071" s="36">
        <f>COUNTIFS(Offers!$B$14:$B$2024,A1071,Offers!$L$14:$L$2024,"&lt;&gt;New")</f>
        <v>0</v>
      </c>
    </row>
    <row r="1072" spans="1:49" ht="15.75" customHeight="1" x14ac:dyDescent="0.35">
      <c r="A1072" s="64" t="s">
        <v>7777</v>
      </c>
      <c r="B1072" s="64" t="s">
        <v>1414</v>
      </c>
      <c r="C1072" s="64" t="s">
        <v>9</v>
      </c>
      <c r="D1072" s="64" t="s">
        <v>7460</v>
      </c>
      <c r="E1072" s="65" t="s">
        <v>1426</v>
      </c>
      <c r="F1072" s="66">
        <v>319.99</v>
      </c>
      <c r="G1072" s="64" t="s">
        <v>7778</v>
      </c>
      <c r="H1072" s="64" t="s">
        <v>7439</v>
      </c>
      <c r="I1072" s="64" t="s">
        <v>7779</v>
      </c>
      <c r="J1072" s="64" t="s">
        <v>2076</v>
      </c>
      <c r="K1072" s="64" t="s">
        <v>2076</v>
      </c>
      <c r="L1072" s="64" t="s">
        <v>3868</v>
      </c>
      <c r="M1072" s="64" t="s">
        <v>7464</v>
      </c>
      <c r="N1072" s="64" t="s">
        <v>7717</v>
      </c>
      <c r="O1072" s="64" t="s">
        <v>2076</v>
      </c>
      <c r="P1072" s="64" t="s">
        <v>2076</v>
      </c>
      <c r="Q1072" s="67">
        <v>6028</v>
      </c>
      <c r="R1072" s="64" t="s">
        <v>7780</v>
      </c>
      <c r="S1072" s="64" t="s">
        <v>7467</v>
      </c>
      <c r="T1072" t="s">
        <v>2080</v>
      </c>
      <c r="U1072">
        <v>45</v>
      </c>
      <c r="V1072" s="49">
        <v>367.99</v>
      </c>
      <c r="W1072" t="s">
        <v>2265</v>
      </c>
      <c r="X1072" t="s">
        <v>2076</v>
      </c>
      <c r="Y1072" t="s">
        <v>2076</v>
      </c>
      <c r="Z1072" t="s">
        <v>2076</v>
      </c>
      <c r="AA1072" t="s">
        <v>2076</v>
      </c>
      <c r="AB1072" s="36" t="s">
        <v>7781</v>
      </c>
      <c r="AC1072" s="36" t="s">
        <v>7782</v>
      </c>
      <c r="AD1072" s="36" t="s">
        <v>2120</v>
      </c>
      <c r="AE1072" s="36" t="s">
        <v>2105</v>
      </c>
      <c r="AF1072" s="55" t="s">
        <v>2023</v>
      </c>
      <c r="AG1072" s="36" t="s">
        <v>3435</v>
      </c>
      <c r="AH1072" s="37">
        <v>367.99</v>
      </c>
      <c r="AI1072" s="36" t="s">
        <v>2087</v>
      </c>
      <c r="AJ1072" s="36" t="s">
        <v>2076</v>
      </c>
      <c r="AK1072" s="36" t="s">
        <v>2076</v>
      </c>
      <c r="AL1072" s="36" t="s">
        <v>2076</v>
      </c>
      <c r="AM1072" s="36" t="s">
        <v>2076</v>
      </c>
      <c r="AN1072" s="36" t="s">
        <v>2076</v>
      </c>
      <c r="AO1072" s="36">
        <v>165</v>
      </c>
      <c r="AP1072" s="36" t="s">
        <v>2076</v>
      </c>
      <c r="AQ1072" s="36" t="s">
        <v>2076</v>
      </c>
      <c r="AR1072" s="36" t="s">
        <v>2076</v>
      </c>
      <c r="AS1072" s="36" t="s">
        <v>7470</v>
      </c>
      <c r="AT1072" s="36" t="s">
        <v>7471</v>
      </c>
      <c r="AU1072" s="36">
        <f>COUNTIF(Offers!$B$14:$B$2024,A1072)</f>
        <v>3</v>
      </c>
      <c r="AV1072" s="37">
        <f>_xlfn.MINIFS(Offers!$Q$14:$Q$2024,Offers!$B$14:$B$2024,A1072)</f>
        <v>179.99</v>
      </c>
      <c r="AW1072" s="36">
        <f>COUNTIFS(Offers!$B$14:$B$2024,A1072,Offers!$L$14:$L$2024,"&lt;&gt;New")</f>
        <v>2</v>
      </c>
    </row>
    <row r="1073" spans="1:49" ht="15.75" customHeight="1" x14ac:dyDescent="0.35">
      <c r="A1073" s="64" t="s">
        <v>7783</v>
      </c>
      <c r="B1073" s="64" t="s">
        <v>1427</v>
      </c>
      <c r="C1073" s="64" t="s">
        <v>9</v>
      </c>
      <c r="D1073" s="64" t="s">
        <v>7560</v>
      </c>
      <c r="E1073" s="65" t="s">
        <v>1431</v>
      </c>
      <c r="F1073" s="66">
        <v>76.989999999999995</v>
      </c>
      <c r="G1073" s="64" t="s">
        <v>7784</v>
      </c>
      <c r="H1073" s="64" t="s">
        <v>1345</v>
      </c>
      <c r="I1073" s="64" t="s">
        <v>7405</v>
      </c>
      <c r="J1073" s="64" t="s">
        <v>2076</v>
      </c>
      <c r="K1073" s="64" t="s">
        <v>2076</v>
      </c>
      <c r="L1073" s="64" t="s">
        <v>2076</v>
      </c>
      <c r="M1073" s="64" t="s">
        <v>2076</v>
      </c>
      <c r="N1073" s="64" t="s">
        <v>7562</v>
      </c>
      <c r="O1073" s="64" t="s">
        <v>2076</v>
      </c>
      <c r="P1073" s="64" t="s">
        <v>2076</v>
      </c>
      <c r="Q1073" s="67">
        <v>387</v>
      </c>
      <c r="R1073" s="64" t="s">
        <v>7785</v>
      </c>
      <c r="S1073" s="64" t="s">
        <v>7564</v>
      </c>
      <c r="T1073" t="s">
        <v>2080</v>
      </c>
      <c r="U1073">
        <v>14</v>
      </c>
      <c r="V1073" s="49">
        <v>82.99</v>
      </c>
      <c r="W1073" t="s">
        <v>2131</v>
      </c>
      <c r="X1073" t="s">
        <v>2076</v>
      </c>
      <c r="Y1073" t="s">
        <v>2076</v>
      </c>
      <c r="Z1073" t="s">
        <v>2076</v>
      </c>
      <c r="AA1073" t="s">
        <v>2076</v>
      </c>
      <c r="AB1073" s="36" t="s">
        <v>7786</v>
      </c>
      <c r="AC1073" s="36" t="s">
        <v>7787</v>
      </c>
      <c r="AD1073" s="36" t="s">
        <v>2179</v>
      </c>
      <c r="AE1073" s="36" t="s">
        <v>2085</v>
      </c>
      <c r="AF1073" s="52" t="s">
        <v>2024</v>
      </c>
      <c r="AG1073" s="36" t="s">
        <v>2086</v>
      </c>
      <c r="AH1073" s="37">
        <v>83.99</v>
      </c>
      <c r="AI1073" s="36" t="s">
        <v>2087</v>
      </c>
      <c r="AJ1073" s="36" t="s">
        <v>2076</v>
      </c>
      <c r="AK1073" s="36" t="s">
        <v>2076</v>
      </c>
      <c r="AL1073" s="36" t="s">
        <v>2076</v>
      </c>
      <c r="AM1073" s="36" t="s">
        <v>2076</v>
      </c>
      <c r="AN1073" s="36" t="s">
        <v>2076</v>
      </c>
      <c r="AO1073" s="36" t="s">
        <v>2076</v>
      </c>
      <c r="AP1073" s="36" t="s">
        <v>2076</v>
      </c>
      <c r="AQ1073" s="36" t="s">
        <v>2076</v>
      </c>
      <c r="AR1073" s="36" t="s">
        <v>2076</v>
      </c>
      <c r="AS1073" s="36" t="s">
        <v>7567</v>
      </c>
      <c r="AT1073" s="36" t="s">
        <v>7568</v>
      </c>
      <c r="AU1073" s="36">
        <f>COUNTIF(Offers!$B$14:$B$2024,A1073)</f>
        <v>1</v>
      </c>
      <c r="AV1073" s="37">
        <f>_xlfn.MINIFS(Offers!$Q$14:$Q$2024,Offers!$B$14:$B$2024,A1073)</f>
        <v>76.989999999999995</v>
      </c>
      <c r="AW1073" s="36">
        <f>COUNTIFS(Offers!$B$14:$B$2024,A1073,Offers!$L$14:$L$2024,"&lt;&gt;New")</f>
        <v>0</v>
      </c>
    </row>
    <row r="1074" spans="1:49" ht="15.75" customHeight="1" x14ac:dyDescent="0.35">
      <c r="A1074" s="64" t="s">
        <v>7788</v>
      </c>
      <c r="B1074" s="64" t="s">
        <v>1427</v>
      </c>
      <c r="C1074" s="64" t="s">
        <v>9</v>
      </c>
      <c r="D1074" s="64" t="s">
        <v>7414</v>
      </c>
      <c r="E1074" s="65" t="s">
        <v>1432</v>
      </c>
      <c r="F1074" s="66">
        <v>116.99</v>
      </c>
      <c r="G1074" s="64" t="s">
        <v>7789</v>
      </c>
      <c r="H1074" s="64" t="s">
        <v>1345</v>
      </c>
      <c r="I1074" s="64" t="s">
        <v>7416</v>
      </c>
      <c r="J1074" s="64" t="s">
        <v>2076</v>
      </c>
      <c r="K1074" s="64" t="s">
        <v>2076</v>
      </c>
      <c r="L1074" s="64" t="s">
        <v>2076</v>
      </c>
      <c r="M1074" s="64" t="s">
        <v>2076</v>
      </c>
      <c r="N1074" s="64" t="s">
        <v>7417</v>
      </c>
      <c r="O1074" s="64" t="s">
        <v>2076</v>
      </c>
      <c r="P1074" s="64" t="s">
        <v>2076</v>
      </c>
      <c r="Q1074" s="67">
        <v>8613</v>
      </c>
      <c r="R1074" s="64" t="s">
        <v>7790</v>
      </c>
      <c r="S1074" s="64" t="s">
        <v>7419</v>
      </c>
      <c r="T1074" t="s">
        <v>2100</v>
      </c>
      <c r="U1074">
        <v>14</v>
      </c>
      <c r="V1074" s="49">
        <v>123.99</v>
      </c>
      <c r="W1074" t="s">
        <v>2081</v>
      </c>
      <c r="X1074" t="s">
        <v>2076</v>
      </c>
      <c r="Y1074" t="s">
        <v>2076</v>
      </c>
      <c r="Z1074" t="s">
        <v>2076</v>
      </c>
      <c r="AA1074" t="s">
        <v>2076</v>
      </c>
      <c r="AB1074" s="36" t="s">
        <v>7791</v>
      </c>
      <c r="AC1074" s="36" t="s">
        <v>7792</v>
      </c>
      <c r="AD1074" s="36" t="s">
        <v>2120</v>
      </c>
      <c r="AE1074" s="36" t="s">
        <v>2085</v>
      </c>
      <c r="AF1074" s="52" t="s">
        <v>2024</v>
      </c>
      <c r="AG1074" s="36" t="s">
        <v>2086</v>
      </c>
      <c r="AH1074" s="37">
        <v>126.99</v>
      </c>
      <c r="AI1074" s="36" t="s">
        <v>2087</v>
      </c>
      <c r="AJ1074" s="36" t="s">
        <v>2076</v>
      </c>
      <c r="AK1074" s="36" t="s">
        <v>2076</v>
      </c>
      <c r="AL1074" s="36" t="s">
        <v>2076</v>
      </c>
      <c r="AM1074" s="36" t="s">
        <v>2076</v>
      </c>
      <c r="AN1074" s="36" t="s">
        <v>2076</v>
      </c>
      <c r="AO1074" s="36" t="s">
        <v>2076</v>
      </c>
      <c r="AP1074" s="36" t="s">
        <v>2076</v>
      </c>
      <c r="AQ1074" s="36" t="s">
        <v>2076</v>
      </c>
      <c r="AR1074" s="36" t="s">
        <v>2076</v>
      </c>
      <c r="AS1074" s="36" t="s">
        <v>7422</v>
      </c>
      <c r="AT1074" s="36" t="s">
        <v>7423</v>
      </c>
      <c r="AU1074" s="36">
        <f>COUNTIF(Offers!$B$14:$B$2024,A1074)</f>
        <v>1</v>
      </c>
      <c r="AV1074" s="37">
        <f>_xlfn.MINIFS(Offers!$Q$14:$Q$2024,Offers!$B$14:$B$2024,A1074)</f>
        <v>116.99</v>
      </c>
      <c r="AW1074" s="36">
        <f>COUNTIFS(Offers!$B$14:$B$2024,A1074,Offers!$L$14:$L$2024,"&lt;&gt;New")</f>
        <v>0</v>
      </c>
    </row>
    <row r="1075" spans="1:49" ht="15.75" customHeight="1" x14ac:dyDescent="0.35">
      <c r="A1075" s="64" t="s">
        <v>7793</v>
      </c>
      <c r="B1075" s="64" t="s">
        <v>1427</v>
      </c>
      <c r="C1075" s="64" t="s">
        <v>9</v>
      </c>
      <c r="D1075" s="64" t="s">
        <v>7526</v>
      </c>
      <c r="E1075" s="65" t="s">
        <v>1433</v>
      </c>
      <c r="F1075" s="66">
        <v>121.99</v>
      </c>
      <c r="G1075" s="64" t="s">
        <v>7794</v>
      </c>
      <c r="H1075" s="64" t="s">
        <v>1345</v>
      </c>
      <c r="I1075" s="64" t="s">
        <v>7528</v>
      </c>
      <c r="J1075" s="64" t="s">
        <v>2076</v>
      </c>
      <c r="K1075" s="64" t="s">
        <v>2076</v>
      </c>
      <c r="L1075" s="64" t="s">
        <v>2076</v>
      </c>
      <c r="M1075" s="64" t="s">
        <v>2076</v>
      </c>
      <c r="N1075" s="64" t="s">
        <v>7577</v>
      </c>
      <c r="O1075" s="64" t="s">
        <v>2076</v>
      </c>
      <c r="P1075" s="64" t="s">
        <v>2076</v>
      </c>
      <c r="Q1075" s="67">
        <v>404</v>
      </c>
      <c r="R1075" s="64" t="s">
        <v>7795</v>
      </c>
      <c r="S1075" s="64" t="s">
        <v>7531</v>
      </c>
      <c r="T1075" t="s">
        <v>2080</v>
      </c>
      <c r="U1075">
        <v>14</v>
      </c>
      <c r="V1075" s="49">
        <v>126.99</v>
      </c>
      <c r="W1075" t="s">
        <v>2200</v>
      </c>
      <c r="X1075" t="s">
        <v>2076</v>
      </c>
      <c r="Y1075" t="s">
        <v>2076</v>
      </c>
      <c r="Z1075" t="s">
        <v>2076</v>
      </c>
      <c r="AA1075" t="s">
        <v>2076</v>
      </c>
      <c r="AB1075" s="36" t="s">
        <v>7796</v>
      </c>
      <c r="AC1075" s="36" t="s">
        <v>7797</v>
      </c>
      <c r="AD1075" s="36" t="s">
        <v>2171</v>
      </c>
      <c r="AE1075" s="36" t="s">
        <v>2085</v>
      </c>
      <c r="AF1075" s="55" t="s">
        <v>2023</v>
      </c>
      <c r="AG1075" s="36" t="s">
        <v>2086</v>
      </c>
      <c r="AH1075" s="37">
        <v>126.99</v>
      </c>
      <c r="AI1075" s="36" t="s">
        <v>2087</v>
      </c>
      <c r="AJ1075" s="36" t="s">
        <v>2076</v>
      </c>
      <c r="AK1075" s="36" t="s">
        <v>2076</v>
      </c>
      <c r="AL1075" s="36" t="s">
        <v>2076</v>
      </c>
      <c r="AM1075" s="36" t="s">
        <v>2076</v>
      </c>
      <c r="AN1075" s="36" t="s">
        <v>2076</v>
      </c>
      <c r="AO1075" s="36" t="s">
        <v>2076</v>
      </c>
      <c r="AP1075" s="36" t="s">
        <v>2076</v>
      </c>
      <c r="AQ1075" s="36" t="s">
        <v>2076</v>
      </c>
      <c r="AR1075" s="36" t="s">
        <v>2076</v>
      </c>
      <c r="AS1075" s="36" t="s">
        <v>7534</v>
      </c>
      <c r="AT1075" s="36" t="s">
        <v>7535</v>
      </c>
      <c r="AU1075" s="36">
        <f>COUNTIF(Offers!$B$14:$B$2024,A1075)</f>
        <v>1</v>
      </c>
      <c r="AV1075" s="37">
        <f>_xlfn.MINIFS(Offers!$Q$14:$Q$2024,Offers!$B$14:$B$2024,A1075)</f>
        <v>121.99</v>
      </c>
      <c r="AW1075" s="36">
        <f>COUNTIFS(Offers!$B$14:$B$2024,A1075,Offers!$L$14:$L$2024,"&lt;&gt;New")</f>
        <v>0</v>
      </c>
    </row>
    <row r="1076" spans="1:49" ht="15.75" customHeight="1" x14ac:dyDescent="0.35">
      <c r="A1076" s="64" t="s">
        <v>7798</v>
      </c>
      <c r="B1076" s="64" t="s">
        <v>1427</v>
      </c>
      <c r="C1076" s="64" t="s">
        <v>9</v>
      </c>
      <c r="D1076" s="64" t="s">
        <v>7449</v>
      </c>
      <c r="E1076" s="65" t="s">
        <v>1434</v>
      </c>
      <c r="F1076" s="66">
        <v>155.99</v>
      </c>
      <c r="G1076" s="64" t="s">
        <v>7799</v>
      </c>
      <c r="H1076" s="64" t="s">
        <v>7451</v>
      </c>
      <c r="I1076" s="64" t="s">
        <v>7405</v>
      </c>
      <c r="J1076" s="64" t="s">
        <v>7800</v>
      </c>
      <c r="K1076" s="64" t="s">
        <v>2076</v>
      </c>
      <c r="L1076" s="64" t="s">
        <v>2076</v>
      </c>
      <c r="M1076" s="64" t="s">
        <v>2076</v>
      </c>
      <c r="N1076" s="64" t="s">
        <v>7801</v>
      </c>
      <c r="O1076" s="64" t="s">
        <v>2076</v>
      </c>
      <c r="P1076" s="64" t="s">
        <v>2076</v>
      </c>
      <c r="Q1076" s="67">
        <v>14</v>
      </c>
      <c r="R1076" s="64" t="s">
        <v>7802</v>
      </c>
      <c r="S1076" s="64" t="s">
        <v>7455</v>
      </c>
      <c r="T1076" t="s">
        <v>2080</v>
      </c>
      <c r="U1076">
        <v>14</v>
      </c>
      <c r="V1076" s="49">
        <v>173.99</v>
      </c>
      <c r="W1076" t="s">
        <v>2545</v>
      </c>
      <c r="X1076" t="s">
        <v>2076</v>
      </c>
      <c r="Y1076" t="s">
        <v>2076</v>
      </c>
      <c r="Z1076" t="s">
        <v>2076</v>
      </c>
      <c r="AA1076" t="s">
        <v>2076</v>
      </c>
      <c r="AB1076" s="36" t="s">
        <v>7803</v>
      </c>
      <c r="AC1076" s="36" t="s">
        <v>7804</v>
      </c>
      <c r="AD1076" s="36" t="s">
        <v>2254</v>
      </c>
      <c r="AE1076" s="36" t="s">
        <v>2085</v>
      </c>
      <c r="AF1076" s="52" t="s">
        <v>2024</v>
      </c>
      <c r="AG1076" s="36" t="s">
        <v>2086</v>
      </c>
      <c r="AH1076" s="37">
        <v>183.99</v>
      </c>
      <c r="AI1076" s="36" t="s">
        <v>2087</v>
      </c>
      <c r="AJ1076" s="36" t="s">
        <v>2076</v>
      </c>
      <c r="AK1076" s="36" t="s">
        <v>2076</v>
      </c>
      <c r="AL1076" s="36" t="s">
        <v>2076</v>
      </c>
      <c r="AM1076" s="36" t="s">
        <v>2076</v>
      </c>
      <c r="AN1076" s="36" t="s">
        <v>2076</v>
      </c>
      <c r="AO1076" s="36" t="s">
        <v>2076</v>
      </c>
      <c r="AP1076" s="36" t="s">
        <v>2076</v>
      </c>
      <c r="AQ1076" s="36" t="s">
        <v>2076</v>
      </c>
      <c r="AR1076" s="36" t="s">
        <v>2076</v>
      </c>
      <c r="AS1076" s="36" t="s">
        <v>7805</v>
      </c>
      <c r="AT1076" s="36" t="s">
        <v>7806</v>
      </c>
      <c r="AU1076" s="36">
        <f>COUNTIF(Offers!$B$14:$B$2024,A1076)</f>
        <v>1</v>
      </c>
      <c r="AV1076" s="37">
        <f>_xlfn.MINIFS(Offers!$Q$14:$Q$2024,Offers!$B$14:$B$2024,A1076)</f>
        <v>155.99</v>
      </c>
      <c r="AW1076" s="36">
        <f>COUNTIFS(Offers!$B$14:$B$2024,A1076,Offers!$L$14:$L$2024,"&lt;&gt;New")</f>
        <v>0</v>
      </c>
    </row>
    <row r="1077" spans="1:49" ht="15.75" customHeight="1" x14ac:dyDescent="0.35">
      <c r="A1077" s="64" t="s">
        <v>7807</v>
      </c>
      <c r="B1077" s="64" t="s">
        <v>1427</v>
      </c>
      <c r="C1077" s="64" t="s">
        <v>9</v>
      </c>
      <c r="D1077" s="64" t="s">
        <v>7390</v>
      </c>
      <c r="E1077" s="65" t="s">
        <v>1435</v>
      </c>
      <c r="F1077" s="66">
        <v>185.99</v>
      </c>
      <c r="G1077" s="64" t="s">
        <v>7808</v>
      </c>
      <c r="H1077" s="64" t="s">
        <v>1345</v>
      </c>
      <c r="I1077" s="64" t="s">
        <v>7392</v>
      </c>
      <c r="J1077" s="64" t="s">
        <v>2076</v>
      </c>
      <c r="K1077" s="64" t="s">
        <v>2076</v>
      </c>
      <c r="L1077" s="64" t="s">
        <v>2076</v>
      </c>
      <c r="M1077" s="64" t="s">
        <v>7393</v>
      </c>
      <c r="N1077" s="64" t="s">
        <v>7394</v>
      </c>
      <c r="O1077" s="64" t="s">
        <v>2076</v>
      </c>
      <c r="P1077" s="64" t="s">
        <v>2076</v>
      </c>
      <c r="Q1077" s="67">
        <v>121</v>
      </c>
      <c r="R1077" s="64" t="s">
        <v>7809</v>
      </c>
      <c r="S1077" s="64" t="s">
        <v>7396</v>
      </c>
      <c r="T1077" t="s">
        <v>2080</v>
      </c>
      <c r="U1077">
        <v>14</v>
      </c>
      <c r="V1077" s="49">
        <v>208.99</v>
      </c>
      <c r="W1077" t="s">
        <v>2144</v>
      </c>
      <c r="X1077" t="s">
        <v>2076</v>
      </c>
      <c r="Y1077" t="s">
        <v>2076</v>
      </c>
      <c r="Z1077" t="s">
        <v>2076</v>
      </c>
      <c r="AA1077" t="s">
        <v>2076</v>
      </c>
      <c r="AB1077" s="36" t="s">
        <v>7796</v>
      </c>
      <c r="AC1077" s="36" t="s">
        <v>7810</v>
      </c>
      <c r="AD1077" s="36" t="s">
        <v>2104</v>
      </c>
      <c r="AE1077" s="36" t="s">
        <v>2085</v>
      </c>
      <c r="AF1077" s="51" t="s">
        <v>2025</v>
      </c>
      <c r="AG1077" s="36" t="s">
        <v>2086</v>
      </c>
      <c r="AH1077" s="37">
        <v>208.99</v>
      </c>
      <c r="AI1077" s="36" t="s">
        <v>2087</v>
      </c>
      <c r="AJ1077" s="36" t="s">
        <v>2076</v>
      </c>
      <c r="AK1077" s="36" t="s">
        <v>2076</v>
      </c>
      <c r="AL1077" s="36" t="s">
        <v>2076</v>
      </c>
      <c r="AM1077" s="36" t="s">
        <v>2076</v>
      </c>
      <c r="AN1077" s="36" t="s">
        <v>2076</v>
      </c>
      <c r="AO1077" s="36" t="s">
        <v>2076</v>
      </c>
      <c r="AP1077" s="36" t="s">
        <v>2076</v>
      </c>
      <c r="AQ1077" s="36" t="s">
        <v>2076</v>
      </c>
      <c r="AR1077" s="36" t="s">
        <v>2076</v>
      </c>
      <c r="AS1077" s="36" t="s">
        <v>7399</v>
      </c>
      <c r="AT1077" s="36" t="s">
        <v>7400</v>
      </c>
      <c r="AU1077" s="36">
        <f>COUNTIF(Offers!$B$14:$B$2024,A1077)</f>
        <v>1</v>
      </c>
      <c r="AV1077" s="37">
        <f>_xlfn.MINIFS(Offers!$Q$14:$Q$2024,Offers!$B$14:$B$2024,A1077)</f>
        <v>185.99</v>
      </c>
      <c r="AW1077" s="36">
        <f>COUNTIFS(Offers!$B$14:$B$2024,A1077,Offers!$L$14:$L$2024,"&lt;&gt;New")</f>
        <v>0</v>
      </c>
    </row>
    <row r="1078" spans="1:49" ht="15.75" customHeight="1" x14ac:dyDescent="0.35">
      <c r="A1078" s="64" t="s">
        <v>7811</v>
      </c>
      <c r="B1078" s="64" t="s">
        <v>1427</v>
      </c>
      <c r="C1078" s="64" t="s">
        <v>9</v>
      </c>
      <c r="D1078" s="64" t="s">
        <v>7749</v>
      </c>
      <c r="E1078" s="65" t="s">
        <v>1436</v>
      </c>
      <c r="F1078" s="66">
        <v>186.99</v>
      </c>
      <c r="G1078" s="64" t="s">
        <v>7812</v>
      </c>
      <c r="H1078" s="64" t="s">
        <v>1345</v>
      </c>
      <c r="I1078" s="64" t="s">
        <v>7380</v>
      </c>
      <c r="J1078" s="64" t="s">
        <v>2076</v>
      </c>
      <c r="K1078" s="64" t="s">
        <v>2076</v>
      </c>
      <c r="L1078" s="64" t="s">
        <v>2076</v>
      </c>
      <c r="M1078" s="64" t="s">
        <v>2076</v>
      </c>
      <c r="N1078" s="64" t="s">
        <v>7382</v>
      </c>
      <c r="O1078" s="64" t="s">
        <v>2076</v>
      </c>
      <c r="P1078" s="64">
        <v>309</v>
      </c>
      <c r="Q1078" s="67">
        <v>834</v>
      </c>
      <c r="R1078" s="64" t="s">
        <v>7813</v>
      </c>
      <c r="S1078" s="64" t="s">
        <v>7752</v>
      </c>
      <c r="T1078" t="s">
        <v>2080</v>
      </c>
      <c r="U1078">
        <v>14</v>
      </c>
      <c r="V1078" s="49">
        <v>194.99</v>
      </c>
      <c r="W1078" t="s">
        <v>2404</v>
      </c>
      <c r="X1078" t="s">
        <v>2076</v>
      </c>
      <c r="Y1078" t="s">
        <v>2076</v>
      </c>
      <c r="Z1078" t="s">
        <v>2076</v>
      </c>
      <c r="AA1078" t="s">
        <v>2076</v>
      </c>
      <c r="AB1078" s="36" t="s">
        <v>7814</v>
      </c>
      <c r="AC1078" s="36" t="s">
        <v>7815</v>
      </c>
      <c r="AD1078" s="36" t="s">
        <v>2147</v>
      </c>
      <c r="AE1078" s="36" t="s">
        <v>2105</v>
      </c>
      <c r="AF1078" s="53" t="s">
        <v>2026</v>
      </c>
      <c r="AG1078" s="36" t="s">
        <v>2086</v>
      </c>
      <c r="AH1078" s="37">
        <v>196.99</v>
      </c>
      <c r="AI1078" s="36" t="s">
        <v>2087</v>
      </c>
      <c r="AJ1078" s="36" t="s">
        <v>2076</v>
      </c>
      <c r="AK1078" s="36" t="s">
        <v>2076</v>
      </c>
      <c r="AL1078" s="36" t="s">
        <v>2076</v>
      </c>
      <c r="AM1078" s="36" t="s">
        <v>2076</v>
      </c>
      <c r="AN1078" s="36" t="s">
        <v>2076</v>
      </c>
      <c r="AO1078" s="36" t="s">
        <v>2076</v>
      </c>
      <c r="AP1078" s="36" t="s">
        <v>2076</v>
      </c>
      <c r="AQ1078" s="36" t="s">
        <v>2076</v>
      </c>
      <c r="AR1078" s="36" t="s">
        <v>2076</v>
      </c>
      <c r="AS1078" s="36" t="s">
        <v>7816</v>
      </c>
      <c r="AT1078" s="36" t="s">
        <v>7755</v>
      </c>
      <c r="AU1078" s="36">
        <f>COUNTIF(Offers!$B$14:$B$2024,A1078)</f>
        <v>1</v>
      </c>
      <c r="AV1078" s="37">
        <f>_xlfn.MINIFS(Offers!$Q$14:$Q$2024,Offers!$B$14:$B$2024,A1078)</f>
        <v>186.99</v>
      </c>
      <c r="AW1078" s="36">
        <f>COUNTIFS(Offers!$B$14:$B$2024,A1078,Offers!$L$14:$L$2024,"&lt;&gt;New")</f>
        <v>0</v>
      </c>
    </row>
    <row r="1079" spans="1:49" ht="15.75" customHeight="1" x14ac:dyDescent="0.35">
      <c r="A1079" s="64" t="s">
        <v>7817</v>
      </c>
      <c r="B1079" s="64" t="s">
        <v>1427</v>
      </c>
      <c r="C1079" s="64" t="s">
        <v>9</v>
      </c>
      <c r="D1079" s="64" t="s">
        <v>2034</v>
      </c>
      <c r="E1079" s="65" t="s">
        <v>1437</v>
      </c>
      <c r="F1079" s="66">
        <v>191.99</v>
      </c>
      <c r="G1079" s="64" t="s">
        <v>7818</v>
      </c>
      <c r="H1079" s="64" t="s">
        <v>7439</v>
      </c>
      <c r="I1079" s="64" t="s">
        <v>7405</v>
      </c>
      <c r="J1079" s="64" t="s">
        <v>7819</v>
      </c>
      <c r="K1079" s="64" t="s">
        <v>7820</v>
      </c>
      <c r="L1079" s="64" t="s">
        <v>2076</v>
      </c>
      <c r="M1079" s="64" t="s">
        <v>2076</v>
      </c>
      <c r="N1079" s="64" t="s">
        <v>2076</v>
      </c>
      <c r="O1079" s="64" t="s">
        <v>2076</v>
      </c>
      <c r="P1079" s="64" t="s">
        <v>2076</v>
      </c>
      <c r="Q1079" s="67">
        <v>41</v>
      </c>
      <c r="R1079" s="64" t="s">
        <v>7821</v>
      </c>
      <c r="S1079" s="64" t="s">
        <v>7607</v>
      </c>
      <c r="T1079" t="s">
        <v>2116</v>
      </c>
      <c r="U1079">
        <v>14</v>
      </c>
      <c r="V1079" s="49">
        <v>202.99</v>
      </c>
      <c r="W1079" t="s">
        <v>2514</v>
      </c>
      <c r="X1079" t="s">
        <v>2076</v>
      </c>
      <c r="Y1079" t="s">
        <v>2076</v>
      </c>
      <c r="Z1079" t="s">
        <v>2076</v>
      </c>
      <c r="AA1079" t="s">
        <v>2076</v>
      </c>
      <c r="AB1079" s="36" t="s">
        <v>7822</v>
      </c>
      <c r="AC1079" s="36" t="s">
        <v>7823</v>
      </c>
      <c r="AD1079" s="36" t="s">
        <v>2120</v>
      </c>
      <c r="AE1079" s="36" t="s">
        <v>2105</v>
      </c>
      <c r="AF1079" s="55" t="s">
        <v>2023</v>
      </c>
      <c r="AG1079" s="36" t="s">
        <v>3435</v>
      </c>
      <c r="AH1079" s="37">
        <v>202.99</v>
      </c>
      <c r="AI1079" s="36" t="s">
        <v>2087</v>
      </c>
      <c r="AJ1079" s="36" t="s">
        <v>2076</v>
      </c>
      <c r="AK1079" s="36" t="s">
        <v>2076</v>
      </c>
      <c r="AL1079" s="36" t="s">
        <v>2076</v>
      </c>
      <c r="AM1079" s="36" t="s">
        <v>2076</v>
      </c>
      <c r="AN1079" s="36" t="s">
        <v>2076</v>
      </c>
      <c r="AO1079" s="36" t="s">
        <v>2076</v>
      </c>
      <c r="AP1079" s="36" t="s">
        <v>2076</v>
      </c>
      <c r="AQ1079" s="36" t="s">
        <v>2076</v>
      </c>
      <c r="AR1079" s="36" t="s">
        <v>2076</v>
      </c>
      <c r="AS1079" s="36" t="s">
        <v>7610</v>
      </c>
      <c r="AT1079" s="36" t="s">
        <v>7824</v>
      </c>
      <c r="AU1079" s="36">
        <f>COUNTIF(Offers!$B$14:$B$2024,A1079)</f>
        <v>3</v>
      </c>
      <c r="AV1079" s="37">
        <f>_xlfn.MINIFS(Offers!$Q$14:$Q$2024,Offers!$B$14:$B$2024,A1079)</f>
        <v>150.99</v>
      </c>
      <c r="AW1079" s="36">
        <f>COUNTIFS(Offers!$B$14:$B$2024,A1079,Offers!$L$14:$L$2024,"&lt;&gt;New")</f>
        <v>2</v>
      </c>
    </row>
    <row r="1080" spans="1:49" ht="15.75" customHeight="1" x14ac:dyDescent="0.35">
      <c r="A1080" s="64" t="s">
        <v>7825</v>
      </c>
      <c r="B1080" s="64" t="s">
        <v>1427</v>
      </c>
      <c r="C1080" s="64" t="s">
        <v>9</v>
      </c>
      <c r="D1080" s="64" t="s">
        <v>7510</v>
      </c>
      <c r="E1080" s="65" t="s">
        <v>1438</v>
      </c>
      <c r="F1080" s="66">
        <v>202.99</v>
      </c>
      <c r="G1080" s="64" t="s">
        <v>7826</v>
      </c>
      <c r="H1080" s="64" t="s">
        <v>7512</v>
      </c>
      <c r="I1080" s="64" t="s">
        <v>7405</v>
      </c>
      <c r="J1080" s="64" t="s">
        <v>2076</v>
      </c>
      <c r="K1080" s="64" t="s">
        <v>2076</v>
      </c>
      <c r="L1080" s="64" t="s">
        <v>2076</v>
      </c>
      <c r="M1080" s="64" t="s">
        <v>2076</v>
      </c>
      <c r="N1080" s="64" t="s">
        <v>7513</v>
      </c>
      <c r="O1080" s="64" t="s">
        <v>2076</v>
      </c>
      <c r="P1080" s="64" t="s">
        <v>2076</v>
      </c>
      <c r="Q1080" s="67">
        <v>2006</v>
      </c>
      <c r="R1080" s="64" t="s">
        <v>7827</v>
      </c>
      <c r="S1080" s="64" t="s">
        <v>7515</v>
      </c>
      <c r="T1080" t="s">
        <v>2100</v>
      </c>
      <c r="U1080">
        <v>14</v>
      </c>
      <c r="V1080" s="49">
        <v>220.99</v>
      </c>
      <c r="W1080" t="s">
        <v>2539</v>
      </c>
      <c r="X1080" t="s">
        <v>2076</v>
      </c>
      <c r="Y1080" t="s">
        <v>2076</v>
      </c>
      <c r="Z1080" t="s">
        <v>2076</v>
      </c>
      <c r="AA1080" t="s">
        <v>2076</v>
      </c>
      <c r="AB1080" s="36" t="s">
        <v>7828</v>
      </c>
      <c r="AC1080" s="36" t="s">
        <v>7829</v>
      </c>
      <c r="AD1080" s="36" t="s">
        <v>2254</v>
      </c>
      <c r="AE1080" s="36" t="s">
        <v>2085</v>
      </c>
      <c r="AF1080" s="53" t="s">
        <v>2026</v>
      </c>
      <c r="AG1080" s="36" t="s">
        <v>2086</v>
      </c>
      <c r="AH1080" s="37">
        <v>226.99</v>
      </c>
      <c r="AI1080" s="36" t="s">
        <v>2087</v>
      </c>
      <c r="AJ1080" s="36" t="s">
        <v>2076</v>
      </c>
      <c r="AK1080" s="36" t="s">
        <v>2076</v>
      </c>
      <c r="AL1080" s="36" t="s">
        <v>2076</v>
      </c>
      <c r="AM1080" s="36" t="s">
        <v>2076</v>
      </c>
      <c r="AN1080" s="36" t="s">
        <v>2076</v>
      </c>
      <c r="AO1080" s="36" t="s">
        <v>2076</v>
      </c>
      <c r="AP1080" s="36" t="s">
        <v>2076</v>
      </c>
      <c r="AQ1080" s="36" t="s">
        <v>2076</v>
      </c>
      <c r="AR1080" s="36" t="s">
        <v>2076</v>
      </c>
      <c r="AS1080" s="36" t="s">
        <v>7518</v>
      </c>
      <c r="AT1080" s="36" t="s">
        <v>7519</v>
      </c>
      <c r="AU1080" s="36">
        <f>COUNTIF(Offers!$B$14:$B$2024,A1080)</f>
        <v>2</v>
      </c>
      <c r="AV1080" s="37">
        <f>_xlfn.MINIFS(Offers!$Q$14:$Q$2024,Offers!$B$14:$B$2024,A1080)</f>
        <v>162.99</v>
      </c>
      <c r="AW1080" s="36">
        <f>COUNTIFS(Offers!$B$14:$B$2024,A1080,Offers!$L$14:$L$2024,"&lt;&gt;New")</f>
        <v>1</v>
      </c>
    </row>
    <row r="1081" spans="1:49" ht="15.75" customHeight="1" x14ac:dyDescent="0.35">
      <c r="A1081" s="64" t="s">
        <v>7830</v>
      </c>
      <c r="B1081" s="64" t="s">
        <v>1427</v>
      </c>
      <c r="C1081" s="64" t="s">
        <v>9</v>
      </c>
      <c r="D1081" s="64" t="s">
        <v>7460</v>
      </c>
      <c r="E1081" s="65" t="s">
        <v>1439</v>
      </c>
      <c r="F1081" s="66">
        <v>423.99</v>
      </c>
      <c r="G1081" s="64" t="s">
        <v>7831</v>
      </c>
      <c r="H1081" s="64" t="s">
        <v>7439</v>
      </c>
      <c r="I1081" s="64" t="s">
        <v>7716</v>
      </c>
      <c r="J1081" s="64" t="s">
        <v>2076</v>
      </c>
      <c r="K1081" s="64" t="s">
        <v>2076</v>
      </c>
      <c r="L1081" s="64" t="s">
        <v>7832</v>
      </c>
      <c r="M1081" s="64" t="s">
        <v>7464</v>
      </c>
      <c r="N1081" s="64" t="s">
        <v>7717</v>
      </c>
      <c r="O1081" s="64" t="s">
        <v>2076</v>
      </c>
      <c r="P1081" s="64" t="s">
        <v>2076</v>
      </c>
      <c r="Q1081" s="67">
        <v>6015</v>
      </c>
      <c r="R1081" s="64" t="s">
        <v>7833</v>
      </c>
      <c r="S1081" s="64" t="s">
        <v>7467</v>
      </c>
      <c r="T1081" t="s">
        <v>2080</v>
      </c>
      <c r="U1081">
        <v>14</v>
      </c>
      <c r="V1081" s="49">
        <v>460.99</v>
      </c>
      <c r="W1081" t="s">
        <v>2741</v>
      </c>
      <c r="X1081" t="s">
        <v>2076</v>
      </c>
      <c r="Y1081" t="s">
        <v>2076</v>
      </c>
      <c r="Z1081" t="s">
        <v>2076</v>
      </c>
      <c r="AA1081" t="s">
        <v>2076</v>
      </c>
      <c r="AB1081" s="36" t="s">
        <v>7834</v>
      </c>
      <c r="AC1081" s="36" t="s">
        <v>7835</v>
      </c>
      <c r="AD1081" s="36" t="s">
        <v>2254</v>
      </c>
      <c r="AE1081" s="36" t="s">
        <v>2105</v>
      </c>
      <c r="AF1081" s="52" t="s">
        <v>2024</v>
      </c>
      <c r="AG1081" s="36" t="s">
        <v>3435</v>
      </c>
      <c r="AH1081" s="37">
        <v>487.99</v>
      </c>
      <c r="AI1081" s="36" t="s">
        <v>2087</v>
      </c>
      <c r="AJ1081" s="36" t="s">
        <v>2076</v>
      </c>
      <c r="AK1081" s="36" t="s">
        <v>2076</v>
      </c>
      <c r="AL1081" s="36" t="s">
        <v>2076</v>
      </c>
      <c r="AM1081" s="36" t="s">
        <v>2076</v>
      </c>
      <c r="AN1081" s="36" t="s">
        <v>2076</v>
      </c>
      <c r="AO1081" s="36">
        <v>180</v>
      </c>
      <c r="AP1081" s="36" t="s">
        <v>2076</v>
      </c>
      <c r="AQ1081" s="36" t="s">
        <v>2076</v>
      </c>
      <c r="AR1081" s="36" t="s">
        <v>2076</v>
      </c>
      <c r="AS1081" s="36" t="s">
        <v>7470</v>
      </c>
      <c r="AT1081" s="36" t="s">
        <v>7471</v>
      </c>
      <c r="AU1081" s="36">
        <f>COUNTIF(Offers!$B$14:$B$2024,A1081)</f>
        <v>3</v>
      </c>
      <c r="AV1081" s="37">
        <f>_xlfn.MINIFS(Offers!$Q$14:$Q$2024,Offers!$B$14:$B$2024,A1081)</f>
        <v>350.99</v>
      </c>
      <c r="AW1081" s="36">
        <f>COUNTIFS(Offers!$B$14:$B$2024,A1081,Offers!$L$14:$L$2024,"&lt;&gt;New")</f>
        <v>2</v>
      </c>
    </row>
    <row r="1082" spans="1:49" ht="15.75" customHeight="1" x14ac:dyDescent="0.35">
      <c r="A1082" s="64" t="s">
        <v>7836</v>
      </c>
      <c r="B1082" s="64" t="s">
        <v>1427</v>
      </c>
      <c r="C1082" s="64" t="s">
        <v>9</v>
      </c>
      <c r="D1082" s="64" t="s">
        <v>7437</v>
      </c>
      <c r="E1082" s="65" t="s">
        <v>1440</v>
      </c>
      <c r="F1082" s="66">
        <v>578.99</v>
      </c>
      <c r="G1082" s="64" t="s">
        <v>7837</v>
      </c>
      <c r="H1082" s="64" t="s">
        <v>7439</v>
      </c>
      <c r="I1082" s="64" t="s">
        <v>7405</v>
      </c>
      <c r="J1082" s="64" t="s">
        <v>7440</v>
      </c>
      <c r="K1082" s="64" t="s">
        <v>2076</v>
      </c>
      <c r="L1082" s="64" t="s">
        <v>2076</v>
      </c>
      <c r="M1082" s="64" t="s">
        <v>2076</v>
      </c>
      <c r="N1082" s="64" t="s">
        <v>7666</v>
      </c>
      <c r="O1082" s="64" t="s">
        <v>2076</v>
      </c>
      <c r="P1082" s="64" t="s">
        <v>2076</v>
      </c>
      <c r="Q1082" s="67">
        <v>1365</v>
      </c>
      <c r="R1082" s="64" t="s">
        <v>7838</v>
      </c>
      <c r="S1082" s="64" t="s">
        <v>7443</v>
      </c>
      <c r="T1082" t="s">
        <v>2080</v>
      </c>
      <c r="U1082">
        <v>14</v>
      </c>
      <c r="V1082" s="49">
        <v>635.99</v>
      </c>
      <c r="W1082" t="s">
        <v>2322</v>
      </c>
      <c r="X1082" t="s">
        <v>2076</v>
      </c>
      <c r="Y1082" t="s">
        <v>2076</v>
      </c>
      <c r="Z1082" t="s">
        <v>2076</v>
      </c>
      <c r="AA1082" t="s">
        <v>2076</v>
      </c>
      <c r="AB1082" s="36" t="s">
        <v>7839</v>
      </c>
      <c r="AC1082" s="36" t="s">
        <v>7840</v>
      </c>
      <c r="AD1082" s="36" t="s">
        <v>2084</v>
      </c>
      <c r="AE1082" s="36" t="s">
        <v>2085</v>
      </c>
      <c r="AF1082" s="54" t="s">
        <v>2027</v>
      </c>
      <c r="AG1082" s="36" t="s">
        <v>2086</v>
      </c>
      <c r="AH1082" s="37">
        <v>669.99</v>
      </c>
      <c r="AI1082" s="36" t="s">
        <v>2087</v>
      </c>
      <c r="AJ1082" s="36" t="s">
        <v>2076</v>
      </c>
      <c r="AK1082" s="36" t="s">
        <v>2076</v>
      </c>
      <c r="AL1082" s="36" t="s">
        <v>2076</v>
      </c>
      <c r="AM1082" s="36" t="s">
        <v>2076</v>
      </c>
      <c r="AN1082" s="36" t="s">
        <v>2076</v>
      </c>
      <c r="AO1082" s="36" t="s">
        <v>2076</v>
      </c>
      <c r="AP1082" s="36" t="s">
        <v>2076</v>
      </c>
      <c r="AQ1082" s="36" t="s">
        <v>2076</v>
      </c>
      <c r="AR1082" s="36" t="s">
        <v>2076</v>
      </c>
      <c r="AS1082" s="36" t="s">
        <v>7446</v>
      </c>
      <c r="AT1082" s="36" t="s">
        <v>7447</v>
      </c>
      <c r="AU1082" s="36">
        <f>COUNTIF(Offers!$B$14:$B$2024,A1082)</f>
        <v>3</v>
      </c>
      <c r="AV1082" s="37">
        <f>_xlfn.MINIFS(Offers!$Q$14:$Q$2024,Offers!$B$14:$B$2024,A1082)</f>
        <v>497.99</v>
      </c>
      <c r="AW1082" s="36">
        <f>COUNTIFS(Offers!$B$14:$B$2024,A1082,Offers!$L$14:$L$2024,"&lt;&gt;New")</f>
        <v>2</v>
      </c>
    </row>
    <row r="1083" spans="1:49" ht="15.75" customHeight="1" x14ac:dyDescent="0.35">
      <c r="A1083" s="64" t="s">
        <v>7841</v>
      </c>
      <c r="B1083" s="64" t="s">
        <v>1441</v>
      </c>
      <c r="C1083" s="64" t="s">
        <v>9</v>
      </c>
      <c r="D1083" s="64" t="s">
        <v>7378</v>
      </c>
      <c r="E1083" s="65" t="s">
        <v>1445</v>
      </c>
      <c r="F1083" s="66">
        <v>40.99</v>
      </c>
      <c r="G1083" s="64" t="s">
        <v>7842</v>
      </c>
      <c r="H1083" s="64" t="s">
        <v>1345</v>
      </c>
      <c r="I1083" s="64" t="s">
        <v>7405</v>
      </c>
      <c r="J1083" s="64" t="s">
        <v>7484</v>
      </c>
      <c r="K1083" s="64" t="s">
        <v>2076</v>
      </c>
      <c r="L1083" s="64" t="s">
        <v>2076</v>
      </c>
      <c r="M1083" s="64" t="s">
        <v>2076</v>
      </c>
      <c r="N1083" s="64" t="s">
        <v>7485</v>
      </c>
      <c r="O1083" s="64" t="s">
        <v>2076</v>
      </c>
      <c r="P1083" s="64" t="s">
        <v>2076</v>
      </c>
      <c r="Q1083" s="67">
        <v>80</v>
      </c>
      <c r="R1083" s="64" t="s">
        <v>7843</v>
      </c>
      <c r="S1083" s="64" t="s">
        <v>7384</v>
      </c>
      <c r="T1083" t="s">
        <v>2080</v>
      </c>
      <c r="U1083">
        <v>30</v>
      </c>
      <c r="V1083" s="49">
        <v>45.99</v>
      </c>
      <c r="W1083" t="s">
        <v>2404</v>
      </c>
      <c r="X1083" t="s">
        <v>2076</v>
      </c>
      <c r="Y1083" t="s">
        <v>2076</v>
      </c>
      <c r="Z1083" t="s">
        <v>2076</v>
      </c>
      <c r="AA1083" t="s">
        <v>2076</v>
      </c>
      <c r="AB1083" s="36" t="s">
        <v>7844</v>
      </c>
      <c r="AC1083" s="36" t="s">
        <v>7845</v>
      </c>
      <c r="AD1083" s="36" t="s">
        <v>2084</v>
      </c>
      <c r="AE1083" s="36" t="s">
        <v>2105</v>
      </c>
      <c r="AF1083" s="50" t="s">
        <v>2022</v>
      </c>
      <c r="AG1083" s="36" t="s">
        <v>2086</v>
      </c>
      <c r="AH1083" s="37">
        <v>45.99</v>
      </c>
      <c r="AI1083" s="36" t="s">
        <v>2087</v>
      </c>
      <c r="AJ1083" s="36" t="s">
        <v>2076</v>
      </c>
      <c r="AK1083" s="36" t="s">
        <v>2076</v>
      </c>
      <c r="AL1083" s="36" t="s">
        <v>2076</v>
      </c>
      <c r="AM1083" s="36" t="s">
        <v>2076</v>
      </c>
      <c r="AN1083" s="36" t="s">
        <v>2076</v>
      </c>
      <c r="AO1083" s="36" t="s">
        <v>2076</v>
      </c>
      <c r="AP1083" s="36" t="s">
        <v>2076</v>
      </c>
      <c r="AQ1083" s="36" t="s">
        <v>2076</v>
      </c>
      <c r="AR1083" s="36" t="s">
        <v>2076</v>
      </c>
      <c r="AS1083" s="36" t="s">
        <v>7489</v>
      </c>
      <c r="AT1083" s="36" t="s">
        <v>7388</v>
      </c>
      <c r="AU1083" s="36">
        <f>COUNTIF(Offers!$B$14:$B$2024,A1083)</f>
        <v>1</v>
      </c>
      <c r="AV1083" s="37">
        <f>_xlfn.MINIFS(Offers!$Q$14:$Q$2024,Offers!$B$14:$B$2024,A1083)</f>
        <v>40.99</v>
      </c>
      <c r="AW1083" s="36">
        <f>COUNTIFS(Offers!$B$14:$B$2024,A1083,Offers!$L$14:$L$2024,"&lt;&gt;New")</f>
        <v>0</v>
      </c>
    </row>
    <row r="1084" spans="1:49" ht="15.75" customHeight="1" x14ac:dyDescent="0.35">
      <c r="A1084" s="64" t="s">
        <v>7846</v>
      </c>
      <c r="B1084" s="64" t="s">
        <v>1441</v>
      </c>
      <c r="C1084" s="64" t="s">
        <v>9</v>
      </c>
      <c r="D1084" s="64" t="s">
        <v>7560</v>
      </c>
      <c r="E1084" s="65" t="s">
        <v>1446</v>
      </c>
      <c r="F1084" s="66">
        <v>55.99</v>
      </c>
      <c r="G1084" s="64" t="s">
        <v>7847</v>
      </c>
      <c r="H1084" s="64" t="s">
        <v>1345</v>
      </c>
      <c r="I1084" s="64" t="s">
        <v>7405</v>
      </c>
      <c r="J1084" s="64" t="s">
        <v>2076</v>
      </c>
      <c r="K1084" s="64" t="s">
        <v>2076</v>
      </c>
      <c r="L1084" s="64" t="s">
        <v>2076</v>
      </c>
      <c r="M1084" s="64" t="s">
        <v>2076</v>
      </c>
      <c r="N1084" s="64" t="s">
        <v>7562</v>
      </c>
      <c r="O1084" s="64" t="s">
        <v>2076</v>
      </c>
      <c r="P1084" s="64" t="s">
        <v>2076</v>
      </c>
      <c r="Q1084" s="67">
        <v>407</v>
      </c>
      <c r="R1084" s="64" t="s">
        <v>7848</v>
      </c>
      <c r="S1084" s="64" t="s">
        <v>7564</v>
      </c>
      <c r="T1084" t="s">
        <v>2116</v>
      </c>
      <c r="U1084">
        <v>30</v>
      </c>
      <c r="V1084" s="49">
        <v>58.99</v>
      </c>
      <c r="W1084" t="s">
        <v>2551</v>
      </c>
      <c r="X1084" t="s">
        <v>2076</v>
      </c>
      <c r="Y1084" t="s">
        <v>2076</v>
      </c>
      <c r="Z1084" t="s">
        <v>2076</v>
      </c>
      <c r="AA1084" t="s">
        <v>2076</v>
      </c>
      <c r="AB1084" s="36" t="s">
        <v>7849</v>
      </c>
      <c r="AC1084" s="36" t="s">
        <v>7850</v>
      </c>
      <c r="AD1084" s="36" t="s">
        <v>2224</v>
      </c>
      <c r="AE1084" s="36" t="s">
        <v>2085</v>
      </c>
      <c r="AF1084" s="55" t="s">
        <v>2023</v>
      </c>
      <c r="AG1084" s="36" t="s">
        <v>2086</v>
      </c>
      <c r="AH1084" s="37">
        <v>58.99</v>
      </c>
      <c r="AI1084" s="36" t="s">
        <v>2087</v>
      </c>
      <c r="AJ1084" s="36" t="s">
        <v>2076</v>
      </c>
      <c r="AK1084" s="36" t="s">
        <v>2076</v>
      </c>
      <c r="AL1084" s="36" t="s">
        <v>2076</v>
      </c>
      <c r="AM1084" s="36" t="s">
        <v>2076</v>
      </c>
      <c r="AN1084" s="36" t="s">
        <v>2076</v>
      </c>
      <c r="AO1084" s="36" t="s">
        <v>2076</v>
      </c>
      <c r="AP1084" s="36" t="s">
        <v>2076</v>
      </c>
      <c r="AQ1084" s="36" t="s">
        <v>2076</v>
      </c>
      <c r="AR1084" s="36" t="s">
        <v>2076</v>
      </c>
      <c r="AS1084" s="36" t="s">
        <v>7567</v>
      </c>
      <c r="AT1084" s="36" t="s">
        <v>7568</v>
      </c>
      <c r="AU1084" s="36">
        <f>COUNTIF(Offers!$B$14:$B$2024,A1084)</f>
        <v>3</v>
      </c>
      <c r="AV1084" s="37">
        <f>_xlfn.MINIFS(Offers!$Q$14:$Q$2024,Offers!$B$14:$B$2024,A1084)</f>
        <v>40.99</v>
      </c>
      <c r="AW1084" s="36">
        <f>COUNTIFS(Offers!$B$14:$B$2024,A1084,Offers!$L$14:$L$2024,"&lt;&gt;New")</f>
        <v>2</v>
      </c>
    </row>
    <row r="1085" spans="1:49" ht="15.75" customHeight="1" x14ac:dyDescent="0.35">
      <c r="A1085" s="64" t="s">
        <v>7851</v>
      </c>
      <c r="B1085" s="64" t="s">
        <v>1441</v>
      </c>
      <c r="C1085" s="64" t="s">
        <v>9</v>
      </c>
      <c r="D1085" s="64" t="s">
        <v>7414</v>
      </c>
      <c r="E1085" s="65" t="s">
        <v>1447</v>
      </c>
      <c r="F1085" s="66">
        <v>109.99</v>
      </c>
      <c r="G1085" s="64" t="s">
        <v>7852</v>
      </c>
      <c r="H1085" s="64" t="s">
        <v>1345</v>
      </c>
      <c r="I1085" s="64" t="s">
        <v>7416</v>
      </c>
      <c r="J1085" s="64" t="s">
        <v>2076</v>
      </c>
      <c r="K1085" s="64" t="s">
        <v>2076</v>
      </c>
      <c r="L1085" s="64" t="s">
        <v>2076</v>
      </c>
      <c r="M1085" s="64" t="s">
        <v>2076</v>
      </c>
      <c r="N1085" s="64" t="s">
        <v>7417</v>
      </c>
      <c r="O1085" s="64" t="s">
        <v>2076</v>
      </c>
      <c r="P1085" s="64" t="s">
        <v>2076</v>
      </c>
      <c r="Q1085" s="67">
        <v>6928</v>
      </c>
      <c r="R1085" s="64" t="s">
        <v>7853</v>
      </c>
      <c r="S1085" s="64" t="s">
        <v>7419</v>
      </c>
      <c r="T1085" t="s">
        <v>2080</v>
      </c>
      <c r="U1085">
        <v>30</v>
      </c>
      <c r="V1085" s="49">
        <v>119.99</v>
      </c>
      <c r="W1085" t="s">
        <v>2101</v>
      </c>
      <c r="X1085" t="s">
        <v>2076</v>
      </c>
      <c r="Y1085" t="s">
        <v>2076</v>
      </c>
      <c r="Z1085" t="s">
        <v>2076</v>
      </c>
      <c r="AA1085" t="s">
        <v>2076</v>
      </c>
      <c r="AB1085" s="36" t="s">
        <v>7854</v>
      </c>
      <c r="AC1085" s="36" t="s">
        <v>7855</v>
      </c>
      <c r="AD1085" s="36" t="s">
        <v>2179</v>
      </c>
      <c r="AE1085" s="36" t="s">
        <v>2105</v>
      </c>
      <c r="AF1085" s="55" t="s">
        <v>2023</v>
      </c>
      <c r="AG1085" s="36" t="s">
        <v>2086</v>
      </c>
      <c r="AH1085" s="37">
        <v>143.99</v>
      </c>
      <c r="AI1085" s="36" t="s">
        <v>2106</v>
      </c>
      <c r="AJ1085" s="36" t="s">
        <v>2076</v>
      </c>
      <c r="AK1085" s="36" t="s">
        <v>2076</v>
      </c>
      <c r="AL1085" s="36" t="s">
        <v>2076</v>
      </c>
      <c r="AM1085" s="36" t="s">
        <v>2076</v>
      </c>
      <c r="AN1085" s="36" t="s">
        <v>2076</v>
      </c>
      <c r="AO1085" s="36" t="s">
        <v>2076</v>
      </c>
      <c r="AP1085" s="36" t="s">
        <v>2076</v>
      </c>
      <c r="AQ1085" s="36" t="s">
        <v>2076</v>
      </c>
      <c r="AR1085" s="36" t="s">
        <v>2076</v>
      </c>
      <c r="AS1085" s="36" t="s">
        <v>7422</v>
      </c>
      <c r="AT1085" s="36" t="s">
        <v>7423</v>
      </c>
      <c r="AU1085" s="36">
        <f>COUNTIF(Offers!$B$14:$B$2024,A1085)</f>
        <v>2</v>
      </c>
      <c r="AV1085" s="37">
        <f>_xlfn.MINIFS(Offers!$Q$14:$Q$2024,Offers!$B$14:$B$2024,A1085)</f>
        <v>66.989999999999995</v>
      </c>
      <c r="AW1085" s="36">
        <f>COUNTIFS(Offers!$B$14:$B$2024,A1085,Offers!$L$14:$L$2024,"&lt;&gt;New")</f>
        <v>1</v>
      </c>
    </row>
    <row r="1086" spans="1:49" ht="15.75" customHeight="1" x14ac:dyDescent="0.35">
      <c r="A1086" s="64" t="s">
        <v>7856</v>
      </c>
      <c r="B1086" s="64" t="s">
        <v>1441</v>
      </c>
      <c r="C1086" s="64" t="s">
        <v>9</v>
      </c>
      <c r="D1086" s="64" t="s">
        <v>7749</v>
      </c>
      <c r="E1086" s="65" t="s">
        <v>1448</v>
      </c>
      <c r="F1086" s="66">
        <v>129.99</v>
      </c>
      <c r="G1086" s="64" t="s">
        <v>7857</v>
      </c>
      <c r="H1086" s="64" t="s">
        <v>1345</v>
      </c>
      <c r="I1086" s="64" t="s">
        <v>7380</v>
      </c>
      <c r="J1086" s="64" t="s">
        <v>2076</v>
      </c>
      <c r="K1086" s="64" t="s">
        <v>2076</v>
      </c>
      <c r="L1086" s="64" t="s">
        <v>2076</v>
      </c>
      <c r="M1086" s="64" t="s">
        <v>2076</v>
      </c>
      <c r="N1086" s="64" t="s">
        <v>7382</v>
      </c>
      <c r="O1086" s="64" t="s">
        <v>2076</v>
      </c>
      <c r="P1086" s="64">
        <v>225</v>
      </c>
      <c r="Q1086" s="67">
        <v>954</v>
      </c>
      <c r="R1086" s="64" t="s">
        <v>7858</v>
      </c>
      <c r="S1086" s="64" t="s">
        <v>7752</v>
      </c>
      <c r="T1086" t="s">
        <v>2100</v>
      </c>
      <c r="U1086">
        <v>30</v>
      </c>
      <c r="V1086" s="49">
        <v>146.99</v>
      </c>
      <c r="W1086" t="s">
        <v>2241</v>
      </c>
      <c r="X1086" t="s">
        <v>2076</v>
      </c>
      <c r="Y1086" t="s">
        <v>2076</v>
      </c>
      <c r="Z1086" t="s">
        <v>2076</v>
      </c>
      <c r="AA1086" t="s">
        <v>2076</v>
      </c>
      <c r="AB1086" s="36" t="s">
        <v>7859</v>
      </c>
      <c r="AC1086" s="36" t="s">
        <v>7860</v>
      </c>
      <c r="AD1086" s="36" t="s">
        <v>2120</v>
      </c>
      <c r="AE1086" s="36" t="s">
        <v>2105</v>
      </c>
      <c r="AF1086" s="55" t="s">
        <v>2023</v>
      </c>
      <c r="AG1086" s="36" t="s">
        <v>2086</v>
      </c>
      <c r="AH1086" s="37">
        <v>149.99</v>
      </c>
      <c r="AI1086" s="36" t="s">
        <v>2087</v>
      </c>
      <c r="AJ1086" s="36" t="s">
        <v>2076</v>
      </c>
      <c r="AK1086" s="36" t="s">
        <v>2076</v>
      </c>
      <c r="AL1086" s="36" t="s">
        <v>2076</v>
      </c>
      <c r="AM1086" s="36" t="s">
        <v>2076</v>
      </c>
      <c r="AN1086" s="36" t="s">
        <v>2076</v>
      </c>
      <c r="AO1086" s="36" t="s">
        <v>2076</v>
      </c>
      <c r="AP1086" s="36" t="s">
        <v>2076</v>
      </c>
      <c r="AQ1086" s="36" t="s">
        <v>2076</v>
      </c>
      <c r="AR1086" s="36" t="s">
        <v>2076</v>
      </c>
      <c r="AS1086" s="36" t="s">
        <v>7861</v>
      </c>
      <c r="AT1086" s="36" t="s">
        <v>7755</v>
      </c>
      <c r="AU1086" s="36">
        <f>COUNTIF(Offers!$B$14:$B$2024,A1086)</f>
        <v>1</v>
      </c>
      <c r="AV1086" s="37">
        <f>_xlfn.MINIFS(Offers!$Q$14:$Q$2024,Offers!$B$14:$B$2024,A1086)</f>
        <v>129.99</v>
      </c>
      <c r="AW1086" s="36">
        <f>COUNTIFS(Offers!$B$14:$B$2024,A1086,Offers!$L$14:$L$2024,"&lt;&gt;New")</f>
        <v>0</v>
      </c>
    </row>
    <row r="1087" spans="1:49" ht="15.75" customHeight="1" x14ac:dyDescent="0.35">
      <c r="A1087" s="64" t="s">
        <v>7862</v>
      </c>
      <c r="B1087" s="64" t="s">
        <v>1441</v>
      </c>
      <c r="C1087" s="64" t="s">
        <v>9</v>
      </c>
      <c r="D1087" s="64" t="s">
        <v>7449</v>
      </c>
      <c r="E1087" s="65" t="s">
        <v>1449</v>
      </c>
      <c r="F1087" s="66">
        <v>130.99</v>
      </c>
      <c r="G1087" s="64" t="s">
        <v>7863</v>
      </c>
      <c r="H1087" s="64" t="s">
        <v>7451</v>
      </c>
      <c r="I1087" s="64" t="s">
        <v>7405</v>
      </c>
      <c r="J1087" s="64" t="s">
        <v>7800</v>
      </c>
      <c r="K1087" s="64" t="s">
        <v>2076</v>
      </c>
      <c r="L1087" s="64" t="s">
        <v>2076</v>
      </c>
      <c r="M1087" s="64" t="s">
        <v>2076</v>
      </c>
      <c r="N1087" s="64" t="s">
        <v>7801</v>
      </c>
      <c r="O1087" s="64" t="s">
        <v>2076</v>
      </c>
      <c r="P1087" s="64" t="s">
        <v>2076</v>
      </c>
      <c r="Q1087" s="67">
        <v>18</v>
      </c>
      <c r="R1087" s="64" t="s">
        <v>7864</v>
      </c>
      <c r="S1087" s="64" t="s">
        <v>7455</v>
      </c>
      <c r="T1087" t="s">
        <v>2080</v>
      </c>
      <c r="U1087">
        <v>30</v>
      </c>
      <c r="V1087" s="49">
        <v>139.99</v>
      </c>
      <c r="W1087" t="s">
        <v>2131</v>
      </c>
      <c r="X1087" t="s">
        <v>2076</v>
      </c>
      <c r="Y1087" t="s">
        <v>2076</v>
      </c>
      <c r="Z1087" t="s">
        <v>2076</v>
      </c>
      <c r="AA1087" t="s">
        <v>2076</v>
      </c>
      <c r="AB1087" s="36" t="s">
        <v>7865</v>
      </c>
      <c r="AC1087" s="36" t="s">
        <v>7866</v>
      </c>
      <c r="AD1087" s="36" t="s">
        <v>2268</v>
      </c>
      <c r="AE1087" s="36" t="s">
        <v>2085</v>
      </c>
      <c r="AF1087" s="55" t="s">
        <v>2023</v>
      </c>
      <c r="AG1087" s="36" t="s">
        <v>2086</v>
      </c>
      <c r="AH1087" s="37">
        <v>139.99</v>
      </c>
      <c r="AI1087" s="36" t="s">
        <v>2087</v>
      </c>
      <c r="AJ1087" s="36" t="s">
        <v>2076</v>
      </c>
      <c r="AK1087" s="36" t="s">
        <v>2076</v>
      </c>
      <c r="AL1087" s="36" t="s">
        <v>2076</v>
      </c>
      <c r="AM1087" s="36" t="s">
        <v>2076</v>
      </c>
      <c r="AN1087" s="36" t="s">
        <v>2076</v>
      </c>
      <c r="AO1087" s="36" t="s">
        <v>2076</v>
      </c>
      <c r="AP1087" s="36" t="s">
        <v>2076</v>
      </c>
      <c r="AQ1087" s="36" t="s">
        <v>2076</v>
      </c>
      <c r="AR1087" s="36" t="s">
        <v>2076</v>
      </c>
      <c r="AS1087" s="36" t="s">
        <v>7805</v>
      </c>
      <c r="AT1087" s="36" t="s">
        <v>7806</v>
      </c>
      <c r="AU1087" s="36">
        <f>COUNTIF(Offers!$B$14:$B$2024,A1087)</f>
        <v>1</v>
      </c>
      <c r="AV1087" s="37">
        <f>_xlfn.MINIFS(Offers!$Q$14:$Q$2024,Offers!$B$14:$B$2024,A1087)</f>
        <v>130.99</v>
      </c>
      <c r="AW1087" s="36">
        <f>COUNTIFS(Offers!$B$14:$B$2024,A1087,Offers!$L$14:$L$2024,"&lt;&gt;New")</f>
        <v>0</v>
      </c>
    </row>
    <row r="1088" spans="1:49" ht="15.75" customHeight="1" x14ac:dyDescent="0.35">
      <c r="A1088" s="64" t="s">
        <v>7867</v>
      </c>
      <c r="B1088" s="64" t="s">
        <v>1441</v>
      </c>
      <c r="C1088" s="64" t="s">
        <v>9</v>
      </c>
      <c r="D1088" s="64" t="s">
        <v>7510</v>
      </c>
      <c r="E1088" s="65" t="s">
        <v>1450</v>
      </c>
      <c r="F1088" s="66">
        <v>202.99</v>
      </c>
      <c r="G1088" s="64" t="s">
        <v>7868</v>
      </c>
      <c r="H1088" s="64" t="s">
        <v>7512</v>
      </c>
      <c r="I1088" s="64" t="s">
        <v>7405</v>
      </c>
      <c r="J1088" s="64" t="s">
        <v>2076</v>
      </c>
      <c r="K1088" s="64" t="s">
        <v>2076</v>
      </c>
      <c r="L1088" s="64" t="s">
        <v>2076</v>
      </c>
      <c r="M1088" s="64" t="s">
        <v>2076</v>
      </c>
      <c r="N1088" s="64" t="s">
        <v>7513</v>
      </c>
      <c r="O1088" s="64" t="s">
        <v>2076</v>
      </c>
      <c r="P1088" s="64" t="s">
        <v>2076</v>
      </c>
      <c r="Q1088" s="67">
        <v>1645</v>
      </c>
      <c r="R1088" s="64" t="s">
        <v>7869</v>
      </c>
      <c r="S1088" s="64" t="s">
        <v>7515</v>
      </c>
      <c r="T1088" t="s">
        <v>2080</v>
      </c>
      <c r="U1088">
        <v>30</v>
      </c>
      <c r="V1088" s="49">
        <v>210.99</v>
      </c>
      <c r="W1088" t="s">
        <v>2235</v>
      </c>
      <c r="X1088" t="s">
        <v>2076</v>
      </c>
      <c r="Y1088" t="s">
        <v>2076</v>
      </c>
      <c r="Z1088" t="s">
        <v>2076</v>
      </c>
      <c r="AA1088" t="s">
        <v>2076</v>
      </c>
      <c r="AB1088" s="36" t="s">
        <v>7870</v>
      </c>
      <c r="AC1088" s="36" t="s">
        <v>7871</v>
      </c>
      <c r="AD1088" s="36" t="s">
        <v>2179</v>
      </c>
      <c r="AE1088" s="36" t="s">
        <v>2085</v>
      </c>
      <c r="AF1088" s="53" t="s">
        <v>2026</v>
      </c>
      <c r="AG1088" s="36" t="s">
        <v>2086</v>
      </c>
      <c r="AH1088" s="37">
        <v>210.99</v>
      </c>
      <c r="AI1088" s="36" t="s">
        <v>2087</v>
      </c>
      <c r="AJ1088" s="36" t="s">
        <v>2076</v>
      </c>
      <c r="AK1088" s="36" t="s">
        <v>2076</v>
      </c>
      <c r="AL1088" s="36" t="s">
        <v>2076</v>
      </c>
      <c r="AM1088" s="36" t="s">
        <v>2076</v>
      </c>
      <c r="AN1088" s="36" t="s">
        <v>2076</v>
      </c>
      <c r="AO1088" s="36" t="s">
        <v>2076</v>
      </c>
      <c r="AP1088" s="36" t="s">
        <v>2076</v>
      </c>
      <c r="AQ1088" s="36" t="s">
        <v>2076</v>
      </c>
      <c r="AR1088" s="36" t="s">
        <v>2076</v>
      </c>
      <c r="AS1088" s="36" t="s">
        <v>7518</v>
      </c>
      <c r="AT1088" s="36" t="s">
        <v>7519</v>
      </c>
      <c r="AU1088" s="36">
        <f>COUNTIF(Offers!$B$14:$B$2024,A1088)</f>
        <v>1</v>
      </c>
      <c r="AV1088" s="37">
        <f>_xlfn.MINIFS(Offers!$Q$14:$Q$2024,Offers!$B$14:$B$2024,A1088)</f>
        <v>202.99</v>
      </c>
      <c r="AW1088" s="36">
        <f>COUNTIFS(Offers!$B$14:$B$2024,A1088,Offers!$L$14:$L$2024,"&lt;&gt;New")</f>
        <v>0</v>
      </c>
    </row>
    <row r="1089" spans="1:49" ht="15.75" customHeight="1" x14ac:dyDescent="0.35">
      <c r="A1089" s="64" t="s">
        <v>7872</v>
      </c>
      <c r="B1089" s="64" t="s">
        <v>1441</v>
      </c>
      <c r="C1089" s="64" t="s">
        <v>9</v>
      </c>
      <c r="D1089" s="64" t="s">
        <v>2034</v>
      </c>
      <c r="E1089" s="65" t="s">
        <v>1451</v>
      </c>
      <c r="F1089" s="66">
        <v>208.99</v>
      </c>
      <c r="G1089" s="64" t="s">
        <v>7873</v>
      </c>
      <c r="H1089" s="64" t="s">
        <v>7439</v>
      </c>
      <c r="I1089" s="64" t="s">
        <v>7405</v>
      </c>
      <c r="J1089" s="64" t="s">
        <v>7874</v>
      </c>
      <c r="K1089" s="64" t="s">
        <v>7820</v>
      </c>
      <c r="L1089" s="64" t="s">
        <v>2076</v>
      </c>
      <c r="M1089" s="64" t="s">
        <v>2076</v>
      </c>
      <c r="N1089" s="64" t="s">
        <v>2076</v>
      </c>
      <c r="O1089" s="64" t="s">
        <v>2076</v>
      </c>
      <c r="P1089" s="64" t="s">
        <v>2076</v>
      </c>
      <c r="Q1089" s="67">
        <v>58</v>
      </c>
      <c r="R1089" s="64" t="s">
        <v>7875</v>
      </c>
      <c r="S1089" s="64" t="s">
        <v>7607</v>
      </c>
      <c r="T1089" t="s">
        <v>2080</v>
      </c>
      <c r="U1089">
        <v>30</v>
      </c>
      <c r="V1089" s="49">
        <v>230.99</v>
      </c>
      <c r="W1089" t="s">
        <v>2081</v>
      </c>
      <c r="X1089" t="s">
        <v>2076</v>
      </c>
      <c r="Y1089" t="s">
        <v>2076</v>
      </c>
      <c r="Z1089" t="s">
        <v>2076</v>
      </c>
      <c r="AA1089" t="s">
        <v>2076</v>
      </c>
      <c r="AB1089" s="36" t="s">
        <v>7876</v>
      </c>
      <c r="AC1089" s="36" t="s">
        <v>7877</v>
      </c>
      <c r="AD1089" s="36" t="s">
        <v>2268</v>
      </c>
      <c r="AE1089" s="36" t="s">
        <v>2085</v>
      </c>
      <c r="AF1089" s="52" t="s">
        <v>2024</v>
      </c>
      <c r="AG1089" s="36" t="s">
        <v>3435</v>
      </c>
      <c r="AH1089" s="37">
        <v>230.99</v>
      </c>
      <c r="AI1089" s="36" t="s">
        <v>2087</v>
      </c>
      <c r="AJ1089" s="36" t="s">
        <v>2076</v>
      </c>
      <c r="AK1089" s="36" t="s">
        <v>2076</v>
      </c>
      <c r="AL1089" s="36" t="s">
        <v>2076</v>
      </c>
      <c r="AM1089" s="36" t="s">
        <v>2076</v>
      </c>
      <c r="AN1089" s="36" t="s">
        <v>2076</v>
      </c>
      <c r="AO1089" s="36" t="s">
        <v>2076</v>
      </c>
      <c r="AP1089" s="36" t="s">
        <v>2076</v>
      </c>
      <c r="AQ1089" s="36" t="s">
        <v>2076</v>
      </c>
      <c r="AR1089" s="36" t="s">
        <v>2076</v>
      </c>
      <c r="AS1089" s="36" t="s">
        <v>7610</v>
      </c>
      <c r="AT1089" s="36" t="s">
        <v>7878</v>
      </c>
      <c r="AU1089" s="36">
        <f>COUNTIF(Offers!$B$14:$B$2024,A1089)</f>
        <v>1</v>
      </c>
      <c r="AV1089" s="37">
        <f>_xlfn.MINIFS(Offers!$Q$14:$Q$2024,Offers!$B$14:$B$2024,A1089)</f>
        <v>208.99</v>
      </c>
      <c r="AW1089" s="36">
        <f>COUNTIFS(Offers!$B$14:$B$2024,A1089,Offers!$L$14:$L$2024,"&lt;&gt;New")</f>
        <v>0</v>
      </c>
    </row>
    <row r="1090" spans="1:49" ht="15.75" customHeight="1" x14ac:dyDescent="0.35">
      <c r="A1090" s="64" t="s">
        <v>7879</v>
      </c>
      <c r="B1090" s="64" t="s">
        <v>1441</v>
      </c>
      <c r="C1090" s="64" t="s">
        <v>9</v>
      </c>
      <c r="D1090" s="64" t="s">
        <v>7437</v>
      </c>
      <c r="E1090" s="65" t="s">
        <v>1452</v>
      </c>
      <c r="F1090" s="66">
        <v>351.99</v>
      </c>
      <c r="G1090" s="64" t="s">
        <v>7880</v>
      </c>
      <c r="H1090" s="64" t="s">
        <v>7439</v>
      </c>
      <c r="I1090" s="64" t="s">
        <v>7405</v>
      </c>
      <c r="J1090" s="64" t="s">
        <v>7597</v>
      </c>
      <c r="K1090" s="64" t="s">
        <v>2076</v>
      </c>
      <c r="L1090" s="64" t="s">
        <v>2076</v>
      </c>
      <c r="M1090" s="64" t="s">
        <v>2076</v>
      </c>
      <c r="N1090" s="64" t="s">
        <v>7543</v>
      </c>
      <c r="O1090" s="64" t="s">
        <v>2076</v>
      </c>
      <c r="P1090" s="64" t="s">
        <v>2076</v>
      </c>
      <c r="Q1090" s="67">
        <v>1458</v>
      </c>
      <c r="R1090" s="64" t="s">
        <v>7881</v>
      </c>
      <c r="S1090" s="64" t="s">
        <v>7443</v>
      </c>
      <c r="T1090" t="s">
        <v>2080</v>
      </c>
      <c r="U1090">
        <v>30</v>
      </c>
      <c r="V1090" s="49">
        <v>371.99</v>
      </c>
      <c r="W1090" t="s">
        <v>2117</v>
      </c>
      <c r="X1090" t="s">
        <v>2076</v>
      </c>
      <c r="Y1090" t="s">
        <v>2076</v>
      </c>
      <c r="Z1090" t="s">
        <v>2076</v>
      </c>
      <c r="AA1090" t="s">
        <v>2076</v>
      </c>
      <c r="AB1090" s="36" t="s">
        <v>7882</v>
      </c>
      <c r="AC1090" s="36" t="s">
        <v>7883</v>
      </c>
      <c r="AD1090" s="36" t="s">
        <v>2171</v>
      </c>
      <c r="AE1090" s="36" t="s">
        <v>2085</v>
      </c>
      <c r="AF1090" s="51" t="s">
        <v>2025</v>
      </c>
      <c r="AG1090" s="36" t="s">
        <v>2086</v>
      </c>
      <c r="AH1090" s="37">
        <v>386.99</v>
      </c>
      <c r="AI1090" s="36" t="s">
        <v>2087</v>
      </c>
      <c r="AJ1090" s="36" t="s">
        <v>2076</v>
      </c>
      <c r="AK1090" s="36" t="s">
        <v>2076</v>
      </c>
      <c r="AL1090" s="36" t="s">
        <v>2076</v>
      </c>
      <c r="AM1090" s="36" t="s">
        <v>2076</v>
      </c>
      <c r="AN1090" s="36" t="s">
        <v>2076</v>
      </c>
      <c r="AO1090" s="36" t="s">
        <v>2076</v>
      </c>
      <c r="AP1090" s="36" t="s">
        <v>2076</v>
      </c>
      <c r="AQ1090" s="36" t="s">
        <v>2076</v>
      </c>
      <c r="AR1090" s="36" t="s">
        <v>2076</v>
      </c>
      <c r="AS1090" s="36" t="s">
        <v>7446</v>
      </c>
      <c r="AT1090" s="36" t="s">
        <v>7601</v>
      </c>
      <c r="AU1090" s="36">
        <f>COUNTIF(Offers!$B$14:$B$2024,A1090)</f>
        <v>1</v>
      </c>
      <c r="AV1090" s="37">
        <f>_xlfn.MINIFS(Offers!$Q$14:$Q$2024,Offers!$B$14:$B$2024,A1090)</f>
        <v>351.99</v>
      </c>
      <c r="AW1090" s="36">
        <f>COUNTIFS(Offers!$B$14:$B$2024,A1090,Offers!$L$14:$L$2024,"&lt;&gt;New")</f>
        <v>0</v>
      </c>
    </row>
    <row r="1091" spans="1:49" ht="15.75" customHeight="1" x14ac:dyDescent="0.35">
      <c r="A1091" s="64" t="s">
        <v>7884</v>
      </c>
      <c r="B1091" s="64" t="s">
        <v>1441</v>
      </c>
      <c r="C1091" s="64" t="s">
        <v>9</v>
      </c>
      <c r="D1091" s="64" t="s">
        <v>7460</v>
      </c>
      <c r="E1091" s="65" t="s">
        <v>1453</v>
      </c>
      <c r="F1091" s="66">
        <v>636.99</v>
      </c>
      <c r="G1091" s="64" t="s">
        <v>7885</v>
      </c>
      <c r="H1091" s="64" t="s">
        <v>7439</v>
      </c>
      <c r="I1091" s="64" t="s">
        <v>7462</v>
      </c>
      <c r="J1091" s="64" t="s">
        <v>2076</v>
      </c>
      <c r="K1091" s="64" t="s">
        <v>2076</v>
      </c>
      <c r="L1091" s="64" t="s">
        <v>7614</v>
      </c>
      <c r="M1091" s="64" t="s">
        <v>7464</v>
      </c>
      <c r="N1091" s="64" t="s">
        <v>7465</v>
      </c>
      <c r="O1091" s="64" t="s">
        <v>2076</v>
      </c>
      <c r="P1091" s="64" t="s">
        <v>2076</v>
      </c>
      <c r="Q1091" s="67">
        <v>7125</v>
      </c>
      <c r="R1091" s="64" t="s">
        <v>7886</v>
      </c>
      <c r="S1091" s="64" t="s">
        <v>7467</v>
      </c>
      <c r="T1091" t="s">
        <v>2100</v>
      </c>
      <c r="U1091">
        <v>30</v>
      </c>
      <c r="V1091" s="49">
        <v>684.99</v>
      </c>
      <c r="W1091" t="s">
        <v>2350</v>
      </c>
      <c r="X1091" t="s">
        <v>2076</v>
      </c>
      <c r="Y1091" t="s">
        <v>2076</v>
      </c>
      <c r="Z1091" t="s">
        <v>2076</v>
      </c>
      <c r="AA1091" t="s">
        <v>2076</v>
      </c>
      <c r="AB1091" s="36" t="s">
        <v>7887</v>
      </c>
      <c r="AC1091" s="36" t="s">
        <v>7888</v>
      </c>
      <c r="AD1091" s="36" t="s">
        <v>2084</v>
      </c>
      <c r="AE1091" s="36" t="s">
        <v>2085</v>
      </c>
      <c r="AF1091" s="54" t="s">
        <v>2027</v>
      </c>
      <c r="AG1091" s="36" t="s">
        <v>3435</v>
      </c>
      <c r="AH1091" s="37">
        <v>684.99</v>
      </c>
      <c r="AI1091" s="36" t="s">
        <v>2087</v>
      </c>
      <c r="AJ1091" s="36" t="s">
        <v>2076</v>
      </c>
      <c r="AK1091" s="36" t="s">
        <v>2076</v>
      </c>
      <c r="AL1091" s="36" t="s">
        <v>2076</v>
      </c>
      <c r="AM1091" s="36" t="s">
        <v>2076</v>
      </c>
      <c r="AN1091" s="36" t="s">
        <v>2076</v>
      </c>
      <c r="AO1091" s="36">
        <v>360</v>
      </c>
      <c r="AP1091" s="36" t="s">
        <v>2076</v>
      </c>
      <c r="AQ1091" s="36" t="s">
        <v>2076</v>
      </c>
      <c r="AR1091" s="36" t="s">
        <v>2076</v>
      </c>
      <c r="AS1091" s="36" t="s">
        <v>7470</v>
      </c>
      <c r="AT1091" s="36" t="s">
        <v>7471</v>
      </c>
      <c r="AU1091" s="36">
        <f>COUNTIF(Offers!$B$14:$B$2024,A1091)</f>
        <v>1</v>
      </c>
      <c r="AV1091" s="37">
        <f>_xlfn.MINIFS(Offers!$Q$14:$Q$2024,Offers!$B$14:$B$2024,A1091)</f>
        <v>636.99</v>
      </c>
      <c r="AW1091" s="36">
        <f>COUNTIFS(Offers!$B$14:$B$2024,A1091,Offers!$L$14:$L$2024,"&lt;&gt;New")</f>
        <v>0</v>
      </c>
    </row>
    <row r="1092" spans="1:49" ht="15.75" customHeight="1" x14ac:dyDescent="0.35">
      <c r="A1092" s="64" t="s">
        <v>7889</v>
      </c>
      <c r="B1092" s="64" t="s">
        <v>1441</v>
      </c>
      <c r="C1092" s="64" t="s">
        <v>9</v>
      </c>
      <c r="D1092" s="64" t="s">
        <v>7473</v>
      </c>
      <c r="E1092" s="65" t="s">
        <v>1454</v>
      </c>
      <c r="F1092" s="66">
        <v>1956.99</v>
      </c>
      <c r="G1092" s="64" t="s">
        <v>7890</v>
      </c>
      <c r="H1092" s="64" t="s">
        <v>7439</v>
      </c>
      <c r="I1092" s="64" t="s">
        <v>7405</v>
      </c>
      <c r="J1092" s="64" t="s">
        <v>2076</v>
      </c>
      <c r="K1092" s="64" t="s">
        <v>7891</v>
      </c>
      <c r="L1092" s="64" t="s">
        <v>2076</v>
      </c>
      <c r="M1092" s="64" t="s">
        <v>2076</v>
      </c>
      <c r="N1092" s="64" t="s">
        <v>7476</v>
      </c>
      <c r="O1092" s="64" t="s">
        <v>2076</v>
      </c>
      <c r="P1092" s="64" t="s">
        <v>2076</v>
      </c>
      <c r="Q1092" s="67">
        <v>1508</v>
      </c>
      <c r="R1092" s="64" t="s">
        <v>7892</v>
      </c>
      <c r="S1092" s="64" t="s">
        <v>7478</v>
      </c>
      <c r="T1092" t="s">
        <v>2080</v>
      </c>
      <c r="U1092">
        <v>30</v>
      </c>
      <c r="V1092" s="49">
        <v>2118.9899999999998</v>
      </c>
      <c r="W1092" t="s">
        <v>2444</v>
      </c>
      <c r="X1092" t="s">
        <v>2076</v>
      </c>
      <c r="Y1092" t="s">
        <v>2076</v>
      </c>
      <c r="Z1092" t="s">
        <v>2076</v>
      </c>
      <c r="AA1092" t="s">
        <v>2076</v>
      </c>
      <c r="AB1092" s="36" t="s">
        <v>7893</v>
      </c>
      <c r="AC1092" s="36" t="s">
        <v>7894</v>
      </c>
      <c r="AD1092" s="36" t="s">
        <v>2254</v>
      </c>
      <c r="AE1092" s="36" t="s">
        <v>2085</v>
      </c>
      <c r="AF1092" s="53" t="s">
        <v>2026</v>
      </c>
      <c r="AG1092" s="36" t="s">
        <v>3435</v>
      </c>
      <c r="AH1092" s="37">
        <v>2237.9899999999998</v>
      </c>
      <c r="AI1092" s="36" t="s">
        <v>2087</v>
      </c>
      <c r="AJ1092" s="36" t="s">
        <v>2076</v>
      </c>
      <c r="AK1092" s="36" t="s">
        <v>2076</v>
      </c>
      <c r="AL1092" s="36" t="s">
        <v>2076</v>
      </c>
      <c r="AM1092" s="36" t="s">
        <v>2076</v>
      </c>
      <c r="AN1092" s="36" t="s">
        <v>2076</v>
      </c>
      <c r="AO1092" s="36" t="s">
        <v>2076</v>
      </c>
      <c r="AP1092" s="36" t="s">
        <v>2076</v>
      </c>
      <c r="AQ1092" s="36" t="s">
        <v>2076</v>
      </c>
      <c r="AR1092" s="36" t="s">
        <v>2076</v>
      </c>
      <c r="AS1092" s="36" t="s">
        <v>7895</v>
      </c>
      <c r="AT1092" s="36" t="s">
        <v>7896</v>
      </c>
      <c r="AU1092" s="36">
        <f>COUNTIF(Offers!$B$14:$B$2024,A1092)</f>
        <v>1</v>
      </c>
      <c r="AV1092" s="37">
        <f>_xlfn.MINIFS(Offers!$Q$14:$Q$2024,Offers!$B$14:$B$2024,A1092)</f>
        <v>1956.99</v>
      </c>
      <c r="AW1092" s="36">
        <f>COUNTIFS(Offers!$B$14:$B$2024,A1092,Offers!$L$14:$L$2024,"&lt;&gt;New")</f>
        <v>0</v>
      </c>
    </row>
    <row r="1093" spans="1:49" ht="15.75" customHeight="1" x14ac:dyDescent="0.35">
      <c r="A1093" s="64" t="s">
        <v>7897</v>
      </c>
      <c r="B1093" s="64" t="s">
        <v>1455</v>
      </c>
      <c r="C1093" s="64" t="s">
        <v>9</v>
      </c>
      <c r="D1093" s="64" t="s">
        <v>7560</v>
      </c>
      <c r="E1093" s="65" t="s">
        <v>1459</v>
      </c>
      <c r="F1093" s="66">
        <v>40.99</v>
      </c>
      <c r="G1093" s="64" t="s">
        <v>7898</v>
      </c>
      <c r="H1093" s="64" t="s">
        <v>1345</v>
      </c>
      <c r="I1093" s="64" t="s">
        <v>7405</v>
      </c>
      <c r="J1093" s="64" t="s">
        <v>2076</v>
      </c>
      <c r="K1093" s="64" t="s">
        <v>2076</v>
      </c>
      <c r="L1093" s="64" t="s">
        <v>2076</v>
      </c>
      <c r="M1093" s="64" t="s">
        <v>2076</v>
      </c>
      <c r="N1093" s="64" t="s">
        <v>7562</v>
      </c>
      <c r="O1093" s="64" t="s">
        <v>2076</v>
      </c>
      <c r="P1093" s="64" t="s">
        <v>2076</v>
      </c>
      <c r="Q1093" s="67">
        <v>400</v>
      </c>
      <c r="R1093" s="64" t="s">
        <v>7899</v>
      </c>
      <c r="S1093" s="64" t="s">
        <v>7564</v>
      </c>
      <c r="T1093" t="s">
        <v>2080</v>
      </c>
      <c r="U1093">
        <v>30</v>
      </c>
      <c r="V1093" s="49">
        <v>43.99</v>
      </c>
      <c r="W1093" t="s">
        <v>2356</v>
      </c>
      <c r="X1093" t="s">
        <v>2076</v>
      </c>
      <c r="Y1093" t="s">
        <v>2076</v>
      </c>
      <c r="Z1093" t="s">
        <v>2076</v>
      </c>
      <c r="AA1093" t="s">
        <v>2076</v>
      </c>
      <c r="AB1093" s="36" t="s">
        <v>7900</v>
      </c>
      <c r="AC1093" s="36" t="s">
        <v>7901</v>
      </c>
      <c r="AD1093" s="36" t="s">
        <v>2120</v>
      </c>
      <c r="AE1093" s="36" t="s">
        <v>2105</v>
      </c>
      <c r="AF1093" s="50" t="s">
        <v>2022</v>
      </c>
      <c r="AG1093" s="36" t="s">
        <v>2086</v>
      </c>
      <c r="AH1093" s="37">
        <v>43.99</v>
      </c>
      <c r="AI1093" s="36" t="s">
        <v>2087</v>
      </c>
      <c r="AJ1093" s="36" t="s">
        <v>2076</v>
      </c>
      <c r="AK1093" s="36" t="s">
        <v>2076</v>
      </c>
      <c r="AL1093" s="36" t="s">
        <v>2076</v>
      </c>
      <c r="AM1093" s="36" t="s">
        <v>2076</v>
      </c>
      <c r="AN1093" s="36" t="s">
        <v>2076</v>
      </c>
      <c r="AO1093" s="36" t="s">
        <v>2076</v>
      </c>
      <c r="AP1093" s="36" t="s">
        <v>2076</v>
      </c>
      <c r="AQ1093" s="36" t="s">
        <v>2076</v>
      </c>
      <c r="AR1093" s="36" t="s">
        <v>2076</v>
      </c>
      <c r="AS1093" s="36" t="s">
        <v>7567</v>
      </c>
      <c r="AT1093" s="36" t="s">
        <v>7568</v>
      </c>
      <c r="AU1093" s="36">
        <f>COUNTIF(Offers!$B$14:$B$2024,A1093)</f>
        <v>1</v>
      </c>
      <c r="AV1093" s="37">
        <f>_xlfn.MINIFS(Offers!$Q$14:$Q$2024,Offers!$B$14:$B$2024,A1093)</f>
        <v>40.99</v>
      </c>
      <c r="AW1093" s="36">
        <f>COUNTIFS(Offers!$B$14:$B$2024,A1093,Offers!$L$14:$L$2024,"&lt;&gt;New")</f>
        <v>0</v>
      </c>
    </row>
    <row r="1094" spans="1:49" ht="15.75" customHeight="1" x14ac:dyDescent="0.35">
      <c r="A1094" s="64" t="s">
        <v>7902</v>
      </c>
      <c r="B1094" s="64" t="s">
        <v>1455</v>
      </c>
      <c r="C1094" s="64" t="s">
        <v>9</v>
      </c>
      <c r="D1094" s="64" t="s">
        <v>7366</v>
      </c>
      <c r="E1094" s="65" t="s">
        <v>1460</v>
      </c>
      <c r="F1094" s="66">
        <v>90.99</v>
      </c>
      <c r="G1094" s="64" t="s">
        <v>7903</v>
      </c>
      <c r="H1094" s="64" t="s">
        <v>1345</v>
      </c>
      <c r="I1094" s="64" t="s">
        <v>7368</v>
      </c>
      <c r="J1094" s="64" t="s">
        <v>7369</v>
      </c>
      <c r="K1094" s="64" t="s">
        <v>2076</v>
      </c>
      <c r="L1094" s="64" t="s">
        <v>2076</v>
      </c>
      <c r="M1094" s="64" t="s">
        <v>2076</v>
      </c>
      <c r="N1094" s="64" t="s">
        <v>7370</v>
      </c>
      <c r="O1094" s="64" t="s">
        <v>2076</v>
      </c>
      <c r="P1094" s="64" t="s">
        <v>2076</v>
      </c>
      <c r="Q1094" s="67">
        <v>70</v>
      </c>
      <c r="R1094" s="64" t="s">
        <v>7904</v>
      </c>
      <c r="S1094" s="64" t="s">
        <v>7372</v>
      </c>
      <c r="T1094" t="s">
        <v>2116</v>
      </c>
      <c r="U1094">
        <v>30</v>
      </c>
      <c r="V1094" s="49">
        <v>101.99</v>
      </c>
      <c r="W1094" t="s">
        <v>2393</v>
      </c>
      <c r="X1094" t="s">
        <v>2076</v>
      </c>
      <c r="Y1094" t="s">
        <v>2076</v>
      </c>
      <c r="Z1094" t="s">
        <v>2076</v>
      </c>
      <c r="AA1094" t="s">
        <v>2076</v>
      </c>
      <c r="AB1094" s="36" t="s">
        <v>7905</v>
      </c>
      <c r="AC1094" s="36" t="s">
        <v>7906</v>
      </c>
      <c r="AD1094" s="36" t="s">
        <v>2268</v>
      </c>
      <c r="AE1094" s="36" t="s">
        <v>2085</v>
      </c>
      <c r="AF1094" s="52" t="s">
        <v>2024</v>
      </c>
      <c r="AG1094" s="36" t="s">
        <v>2086</v>
      </c>
      <c r="AH1094" s="37">
        <v>105.99</v>
      </c>
      <c r="AI1094" s="36" t="s">
        <v>2087</v>
      </c>
      <c r="AJ1094" s="36" t="s">
        <v>2076</v>
      </c>
      <c r="AK1094" s="36" t="s">
        <v>2076</v>
      </c>
      <c r="AL1094" s="36" t="s">
        <v>2076</v>
      </c>
      <c r="AM1094" s="36" t="s">
        <v>2076</v>
      </c>
      <c r="AN1094" s="36" t="s">
        <v>2076</v>
      </c>
      <c r="AO1094" s="36" t="s">
        <v>2076</v>
      </c>
      <c r="AP1094" s="36" t="s">
        <v>2076</v>
      </c>
      <c r="AQ1094" s="36" t="s">
        <v>2076</v>
      </c>
      <c r="AR1094" s="36" t="s">
        <v>2076</v>
      </c>
      <c r="AS1094" s="36" t="s">
        <v>7375</v>
      </c>
      <c r="AT1094" s="36" t="s">
        <v>7376</v>
      </c>
      <c r="AU1094" s="36">
        <f>COUNTIF(Offers!$B$14:$B$2024,A1094)</f>
        <v>3</v>
      </c>
      <c r="AV1094" s="37">
        <f>_xlfn.MINIFS(Offers!$Q$14:$Q$2024,Offers!$B$14:$B$2024,A1094)</f>
        <v>77.989999999999995</v>
      </c>
      <c r="AW1094" s="36">
        <f>COUNTIFS(Offers!$B$14:$B$2024,A1094,Offers!$L$14:$L$2024,"&lt;&gt;New")</f>
        <v>2</v>
      </c>
    </row>
    <row r="1095" spans="1:49" ht="15.75" customHeight="1" x14ac:dyDescent="0.35">
      <c r="A1095" s="64" t="s">
        <v>7907</v>
      </c>
      <c r="B1095" s="64" t="s">
        <v>1455</v>
      </c>
      <c r="C1095" s="64" t="s">
        <v>9</v>
      </c>
      <c r="D1095" s="64" t="s">
        <v>7449</v>
      </c>
      <c r="E1095" s="65" t="s">
        <v>1461</v>
      </c>
      <c r="F1095" s="66">
        <v>92.99</v>
      </c>
      <c r="G1095" s="64" t="s">
        <v>7908</v>
      </c>
      <c r="H1095" s="64" t="s">
        <v>1345</v>
      </c>
      <c r="I1095" s="64" t="s">
        <v>7392</v>
      </c>
      <c r="J1095" s="64" t="s">
        <v>2076</v>
      </c>
      <c r="K1095" s="64" t="s">
        <v>2076</v>
      </c>
      <c r="L1095" s="64" t="s">
        <v>2076</v>
      </c>
      <c r="M1095" s="64" t="s">
        <v>2076</v>
      </c>
      <c r="N1095" s="64" t="s">
        <v>7624</v>
      </c>
      <c r="O1095" s="64" t="s">
        <v>2076</v>
      </c>
      <c r="P1095" s="64" t="s">
        <v>2076</v>
      </c>
      <c r="Q1095" s="67">
        <v>229</v>
      </c>
      <c r="R1095" s="64" t="s">
        <v>7909</v>
      </c>
      <c r="S1095" s="64" t="s">
        <v>7626</v>
      </c>
      <c r="T1095" t="s">
        <v>2100</v>
      </c>
      <c r="U1095">
        <v>30</v>
      </c>
      <c r="V1095" s="49">
        <v>100.99</v>
      </c>
      <c r="W1095" t="s">
        <v>2280</v>
      </c>
      <c r="X1095" t="s">
        <v>2076</v>
      </c>
      <c r="Y1095" t="s">
        <v>2076</v>
      </c>
      <c r="Z1095" t="s">
        <v>2076</v>
      </c>
      <c r="AA1095" t="s">
        <v>2076</v>
      </c>
      <c r="AB1095" s="36" t="s">
        <v>7910</v>
      </c>
      <c r="AC1095" s="36" t="s">
        <v>7911</v>
      </c>
      <c r="AD1095" s="36" t="s">
        <v>2171</v>
      </c>
      <c r="AE1095" s="36" t="s">
        <v>2085</v>
      </c>
      <c r="AF1095" s="55" t="s">
        <v>2023</v>
      </c>
      <c r="AG1095" s="36" t="s">
        <v>2086</v>
      </c>
      <c r="AH1095" s="37">
        <v>100.99</v>
      </c>
      <c r="AI1095" s="36" t="s">
        <v>2087</v>
      </c>
      <c r="AJ1095" s="36" t="s">
        <v>2076</v>
      </c>
      <c r="AK1095" s="36" t="s">
        <v>2076</v>
      </c>
      <c r="AL1095" s="36" t="s">
        <v>2076</v>
      </c>
      <c r="AM1095" s="36" t="s">
        <v>2076</v>
      </c>
      <c r="AN1095" s="36" t="s">
        <v>2076</v>
      </c>
      <c r="AO1095" s="36" t="s">
        <v>2076</v>
      </c>
      <c r="AP1095" s="36" t="s">
        <v>2076</v>
      </c>
      <c r="AQ1095" s="36" t="s">
        <v>2076</v>
      </c>
      <c r="AR1095" s="36" t="s">
        <v>2076</v>
      </c>
      <c r="AS1095" s="36" t="s">
        <v>7629</v>
      </c>
      <c r="AT1095" s="36" t="s">
        <v>7630</v>
      </c>
      <c r="AU1095" s="36">
        <f>COUNTIF(Offers!$B$14:$B$2024,A1095)</f>
        <v>2</v>
      </c>
      <c r="AV1095" s="37">
        <f>_xlfn.MINIFS(Offers!$Q$14:$Q$2024,Offers!$B$14:$B$2024,A1095)</f>
        <v>79.989999999999995</v>
      </c>
      <c r="AW1095" s="36">
        <f>COUNTIFS(Offers!$B$14:$B$2024,A1095,Offers!$L$14:$L$2024,"&lt;&gt;New")</f>
        <v>1</v>
      </c>
    </row>
    <row r="1096" spans="1:49" ht="15.75" customHeight="1" x14ac:dyDescent="0.35">
      <c r="A1096" s="64" t="s">
        <v>7912</v>
      </c>
      <c r="B1096" s="64" t="s">
        <v>1455</v>
      </c>
      <c r="C1096" s="64" t="s">
        <v>9</v>
      </c>
      <c r="D1096" s="64" t="s">
        <v>7749</v>
      </c>
      <c r="E1096" s="65" t="s">
        <v>1462</v>
      </c>
      <c r="F1096" s="66">
        <v>118.99</v>
      </c>
      <c r="G1096" s="64" t="s">
        <v>7913</v>
      </c>
      <c r="H1096" s="64" t="s">
        <v>1345</v>
      </c>
      <c r="I1096" s="64" t="s">
        <v>7405</v>
      </c>
      <c r="J1096" s="64" t="s">
        <v>2076</v>
      </c>
      <c r="K1096" s="64" t="s">
        <v>2076</v>
      </c>
      <c r="L1096" s="64" t="s">
        <v>2076</v>
      </c>
      <c r="M1096" s="64" t="s">
        <v>2076</v>
      </c>
      <c r="N1096" s="64" t="s">
        <v>7485</v>
      </c>
      <c r="O1096" s="64" t="s">
        <v>2076</v>
      </c>
      <c r="P1096" s="64" t="s">
        <v>2076</v>
      </c>
      <c r="Q1096" s="67">
        <v>908</v>
      </c>
      <c r="R1096" s="64" t="s">
        <v>7914</v>
      </c>
      <c r="S1096" s="64" t="s">
        <v>7752</v>
      </c>
      <c r="T1096" t="s">
        <v>2100</v>
      </c>
      <c r="U1096">
        <v>30</v>
      </c>
      <c r="V1096" s="49">
        <v>128.99</v>
      </c>
      <c r="W1096" t="s">
        <v>2292</v>
      </c>
      <c r="X1096" t="s">
        <v>2076</v>
      </c>
      <c r="Y1096" t="s">
        <v>2076</v>
      </c>
      <c r="Z1096" t="s">
        <v>2076</v>
      </c>
      <c r="AA1096" t="s">
        <v>2076</v>
      </c>
      <c r="AB1096" s="36" t="s">
        <v>7910</v>
      </c>
      <c r="AC1096" s="36" t="s">
        <v>7915</v>
      </c>
      <c r="AD1096" s="36" t="s">
        <v>2179</v>
      </c>
      <c r="AE1096" s="36" t="s">
        <v>2105</v>
      </c>
      <c r="AF1096" s="50" t="s">
        <v>2022</v>
      </c>
      <c r="AG1096" s="36" t="s">
        <v>2086</v>
      </c>
      <c r="AH1096" s="37">
        <v>132.99</v>
      </c>
      <c r="AI1096" s="36" t="s">
        <v>2087</v>
      </c>
      <c r="AJ1096" s="36" t="s">
        <v>2076</v>
      </c>
      <c r="AK1096" s="36" t="s">
        <v>2076</v>
      </c>
      <c r="AL1096" s="36" t="s">
        <v>2076</v>
      </c>
      <c r="AM1096" s="36" t="s">
        <v>2076</v>
      </c>
      <c r="AN1096" s="36" t="s">
        <v>2076</v>
      </c>
      <c r="AO1096" s="36" t="s">
        <v>2076</v>
      </c>
      <c r="AP1096" s="36" t="s">
        <v>2076</v>
      </c>
      <c r="AQ1096" s="36" t="s">
        <v>2076</v>
      </c>
      <c r="AR1096" s="36" t="s">
        <v>2076</v>
      </c>
      <c r="AS1096" s="36" t="s">
        <v>7916</v>
      </c>
      <c r="AT1096" s="36" t="s">
        <v>7755</v>
      </c>
      <c r="AU1096" s="36">
        <f>COUNTIF(Offers!$B$14:$B$2024,A1096)</f>
        <v>2</v>
      </c>
      <c r="AV1096" s="37">
        <f>_xlfn.MINIFS(Offers!$Q$14:$Q$2024,Offers!$B$14:$B$2024,A1096)</f>
        <v>97.99</v>
      </c>
      <c r="AW1096" s="36">
        <f>COUNTIFS(Offers!$B$14:$B$2024,A1096,Offers!$L$14:$L$2024,"&lt;&gt;New")</f>
        <v>1</v>
      </c>
    </row>
    <row r="1097" spans="1:49" ht="15.75" customHeight="1" x14ac:dyDescent="0.35">
      <c r="A1097" s="64" t="s">
        <v>7917</v>
      </c>
      <c r="B1097" s="64" t="s">
        <v>1455</v>
      </c>
      <c r="C1097" s="64" t="s">
        <v>9</v>
      </c>
      <c r="D1097" s="64" t="s">
        <v>7526</v>
      </c>
      <c r="E1097" s="65" t="s">
        <v>1463</v>
      </c>
      <c r="F1097" s="66">
        <v>129.99</v>
      </c>
      <c r="G1097" s="64" t="s">
        <v>7918</v>
      </c>
      <c r="H1097" s="64" t="s">
        <v>1345</v>
      </c>
      <c r="I1097" s="64" t="s">
        <v>7528</v>
      </c>
      <c r="J1097" s="64" t="s">
        <v>2076</v>
      </c>
      <c r="K1097" s="64" t="s">
        <v>2076</v>
      </c>
      <c r="L1097" s="64" t="s">
        <v>2076</v>
      </c>
      <c r="M1097" s="64" t="s">
        <v>2076</v>
      </c>
      <c r="N1097" s="64" t="s">
        <v>7577</v>
      </c>
      <c r="O1097" s="64" t="s">
        <v>2076</v>
      </c>
      <c r="P1097" s="64" t="s">
        <v>2076</v>
      </c>
      <c r="Q1097" s="67">
        <v>306</v>
      </c>
      <c r="R1097" s="64" t="s">
        <v>7919</v>
      </c>
      <c r="S1097" s="64" t="s">
        <v>7531</v>
      </c>
      <c r="T1097" t="s">
        <v>2080</v>
      </c>
      <c r="U1097">
        <v>30</v>
      </c>
      <c r="V1097" s="49">
        <v>147.99</v>
      </c>
      <c r="W1097" t="s">
        <v>2465</v>
      </c>
      <c r="X1097" t="s">
        <v>2076</v>
      </c>
      <c r="Y1097" t="s">
        <v>2076</v>
      </c>
      <c r="Z1097" t="s">
        <v>2076</v>
      </c>
      <c r="AA1097" t="s">
        <v>2076</v>
      </c>
      <c r="AB1097" s="36" t="s">
        <v>7920</v>
      </c>
      <c r="AC1097" s="36" t="s">
        <v>7921</v>
      </c>
      <c r="AD1097" s="36" t="s">
        <v>2254</v>
      </c>
      <c r="AE1097" s="36" t="s">
        <v>2105</v>
      </c>
      <c r="AF1097" s="55" t="s">
        <v>2023</v>
      </c>
      <c r="AG1097" s="36" t="s">
        <v>2086</v>
      </c>
      <c r="AH1097" s="37">
        <v>151.99</v>
      </c>
      <c r="AI1097" s="36" t="s">
        <v>2087</v>
      </c>
      <c r="AJ1097" s="36" t="s">
        <v>2076</v>
      </c>
      <c r="AK1097" s="36" t="s">
        <v>2076</v>
      </c>
      <c r="AL1097" s="36" t="s">
        <v>2076</v>
      </c>
      <c r="AM1097" s="36" t="s">
        <v>2076</v>
      </c>
      <c r="AN1097" s="36" t="s">
        <v>2076</v>
      </c>
      <c r="AO1097" s="36" t="s">
        <v>2076</v>
      </c>
      <c r="AP1097" s="36" t="s">
        <v>2076</v>
      </c>
      <c r="AQ1097" s="36" t="s">
        <v>2076</v>
      </c>
      <c r="AR1097" s="36" t="s">
        <v>2076</v>
      </c>
      <c r="AS1097" s="36" t="s">
        <v>7534</v>
      </c>
      <c r="AT1097" s="36" t="s">
        <v>7535</v>
      </c>
      <c r="AU1097" s="36">
        <f>COUNTIF(Offers!$B$14:$B$2024,A1097)</f>
        <v>1</v>
      </c>
      <c r="AV1097" s="37">
        <f>_xlfn.MINIFS(Offers!$Q$14:$Q$2024,Offers!$B$14:$B$2024,A1097)</f>
        <v>129.99</v>
      </c>
      <c r="AW1097" s="36">
        <f>COUNTIFS(Offers!$B$14:$B$2024,A1097,Offers!$L$14:$L$2024,"&lt;&gt;New")</f>
        <v>0</v>
      </c>
    </row>
    <row r="1098" spans="1:49" ht="15.75" customHeight="1" x14ac:dyDescent="0.35">
      <c r="A1098" s="64" t="s">
        <v>7922</v>
      </c>
      <c r="B1098" s="64" t="s">
        <v>1455</v>
      </c>
      <c r="C1098" s="64" t="s">
        <v>9</v>
      </c>
      <c r="D1098" s="64" t="s">
        <v>7378</v>
      </c>
      <c r="E1098" s="65" t="s">
        <v>1464</v>
      </c>
      <c r="F1098" s="66">
        <v>142.99</v>
      </c>
      <c r="G1098" s="64" t="s">
        <v>7923</v>
      </c>
      <c r="H1098" s="64" t="s">
        <v>1345</v>
      </c>
      <c r="I1098" s="64" t="s">
        <v>7380</v>
      </c>
      <c r="J1098" s="64" t="s">
        <v>7633</v>
      </c>
      <c r="K1098" s="64" t="s">
        <v>2076</v>
      </c>
      <c r="L1098" s="64" t="s">
        <v>2076</v>
      </c>
      <c r="M1098" s="64" t="s">
        <v>2076</v>
      </c>
      <c r="N1098" s="64" t="s">
        <v>7382</v>
      </c>
      <c r="O1098" s="64" t="s">
        <v>2076</v>
      </c>
      <c r="P1098" s="64">
        <v>91</v>
      </c>
      <c r="Q1098" s="67">
        <v>56</v>
      </c>
      <c r="R1098" s="64" t="s">
        <v>7924</v>
      </c>
      <c r="S1098" s="64" t="s">
        <v>7384</v>
      </c>
      <c r="T1098" t="s">
        <v>2080</v>
      </c>
      <c r="U1098">
        <v>30</v>
      </c>
      <c r="V1098" s="49">
        <v>157.99</v>
      </c>
      <c r="W1098" t="s">
        <v>2208</v>
      </c>
      <c r="X1098" t="s">
        <v>2076</v>
      </c>
      <c r="Y1098" t="s">
        <v>2076</v>
      </c>
      <c r="Z1098" t="s">
        <v>2076</v>
      </c>
      <c r="AA1098" t="s">
        <v>2076</v>
      </c>
      <c r="AB1098" s="36" t="s">
        <v>7925</v>
      </c>
      <c r="AC1098" s="36" t="s">
        <v>7926</v>
      </c>
      <c r="AD1098" s="36" t="s">
        <v>2147</v>
      </c>
      <c r="AE1098" s="36" t="s">
        <v>2085</v>
      </c>
      <c r="AF1098" s="53" t="s">
        <v>2026</v>
      </c>
      <c r="AG1098" s="36" t="s">
        <v>2086</v>
      </c>
      <c r="AH1098" s="37">
        <v>162.99</v>
      </c>
      <c r="AI1098" s="36" t="s">
        <v>2087</v>
      </c>
      <c r="AJ1098" s="36" t="s">
        <v>2076</v>
      </c>
      <c r="AK1098" s="36" t="s">
        <v>2076</v>
      </c>
      <c r="AL1098" s="36" t="s">
        <v>2076</v>
      </c>
      <c r="AM1098" s="36" t="s">
        <v>2076</v>
      </c>
      <c r="AN1098" s="36" t="s">
        <v>2076</v>
      </c>
      <c r="AO1098" s="36" t="s">
        <v>2076</v>
      </c>
      <c r="AP1098" s="36" t="s">
        <v>2076</v>
      </c>
      <c r="AQ1098" s="36" t="s">
        <v>2076</v>
      </c>
      <c r="AR1098" s="36" t="s">
        <v>2076</v>
      </c>
      <c r="AS1098" s="36" t="s">
        <v>7489</v>
      </c>
      <c r="AT1098" s="36" t="s">
        <v>7388</v>
      </c>
      <c r="AU1098" s="36">
        <f>COUNTIF(Offers!$B$14:$B$2024,A1098)</f>
        <v>1</v>
      </c>
      <c r="AV1098" s="37">
        <f>_xlfn.MINIFS(Offers!$Q$14:$Q$2024,Offers!$B$14:$B$2024,A1098)</f>
        <v>142.99</v>
      </c>
      <c r="AW1098" s="36">
        <f>COUNTIFS(Offers!$B$14:$B$2024,A1098,Offers!$L$14:$L$2024,"&lt;&gt;New")</f>
        <v>0</v>
      </c>
    </row>
    <row r="1099" spans="1:49" ht="15.75" customHeight="1" x14ac:dyDescent="0.35">
      <c r="A1099" s="64" t="s">
        <v>7927</v>
      </c>
      <c r="B1099" s="64" t="s">
        <v>1455</v>
      </c>
      <c r="C1099" s="64" t="s">
        <v>9</v>
      </c>
      <c r="D1099" s="64" t="s">
        <v>7390</v>
      </c>
      <c r="E1099" s="65" t="s">
        <v>1465</v>
      </c>
      <c r="F1099" s="66">
        <v>154.99</v>
      </c>
      <c r="G1099" s="64" t="s">
        <v>7928</v>
      </c>
      <c r="H1099" s="64" t="s">
        <v>1345</v>
      </c>
      <c r="I1099" s="64" t="s">
        <v>7392</v>
      </c>
      <c r="J1099" s="64" t="s">
        <v>2076</v>
      </c>
      <c r="K1099" s="64" t="s">
        <v>2076</v>
      </c>
      <c r="L1099" s="64" t="s">
        <v>2076</v>
      </c>
      <c r="M1099" s="64" t="s">
        <v>7393</v>
      </c>
      <c r="N1099" s="64" t="s">
        <v>7394</v>
      </c>
      <c r="O1099" s="64" t="s">
        <v>2076</v>
      </c>
      <c r="P1099" s="64" t="s">
        <v>2076</v>
      </c>
      <c r="Q1099" s="67">
        <v>115</v>
      </c>
      <c r="R1099" s="64" t="s">
        <v>7929</v>
      </c>
      <c r="S1099" s="64" t="s">
        <v>7396</v>
      </c>
      <c r="T1099" t="s">
        <v>2100</v>
      </c>
      <c r="U1099">
        <v>30</v>
      </c>
      <c r="V1099" s="49">
        <v>177.99</v>
      </c>
      <c r="W1099" t="s">
        <v>2444</v>
      </c>
      <c r="X1099" t="s">
        <v>2076</v>
      </c>
      <c r="Y1099" t="s">
        <v>2076</v>
      </c>
      <c r="Z1099" t="s">
        <v>2076</v>
      </c>
      <c r="AA1099" t="s">
        <v>2076</v>
      </c>
      <c r="AB1099" s="36" t="s">
        <v>7930</v>
      </c>
      <c r="AC1099" s="36" t="s">
        <v>7931</v>
      </c>
      <c r="AD1099" s="36" t="s">
        <v>2179</v>
      </c>
      <c r="AE1099" s="36" t="s">
        <v>2085</v>
      </c>
      <c r="AF1099" s="51" t="s">
        <v>2025</v>
      </c>
      <c r="AG1099" s="36" t="s">
        <v>2086</v>
      </c>
      <c r="AH1099" s="37">
        <v>184.99</v>
      </c>
      <c r="AI1099" s="36" t="s">
        <v>2087</v>
      </c>
      <c r="AJ1099" s="36" t="s">
        <v>2076</v>
      </c>
      <c r="AK1099" s="36" t="s">
        <v>2076</v>
      </c>
      <c r="AL1099" s="36" t="s">
        <v>2076</v>
      </c>
      <c r="AM1099" s="36" t="s">
        <v>2076</v>
      </c>
      <c r="AN1099" s="36" t="s">
        <v>2076</v>
      </c>
      <c r="AO1099" s="36" t="s">
        <v>2076</v>
      </c>
      <c r="AP1099" s="36" t="s">
        <v>2076</v>
      </c>
      <c r="AQ1099" s="36" t="s">
        <v>2076</v>
      </c>
      <c r="AR1099" s="36" t="s">
        <v>2076</v>
      </c>
      <c r="AS1099" s="36" t="s">
        <v>7399</v>
      </c>
      <c r="AT1099" s="36" t="s">
        <v>7400</v>
      </c>
      <c r="AU1099" s="36">
        <f>COUNTIF(Offers!$B$14:$B$2024,A1099)</f>
        <v>1</v>
      </c>
      <c r="AV1099" s="37">
        <f>_xlfn.MINIFS(Offers!$Q$14:$Q$2024,Offers!$B$14:$B$2024,A1099)</f>
        <v>154.99</v>
      </c>
      <c r="AW1099" s="36">
        <f>COUNTIFS(Offers!$B$14:$B$2024,A1099,Offers!$L$14:$L$2024,"&lt;&gt;New")</f>
        <v>0</v>
      </c>
    </row>
    <row r="1100" spans="1:49" ht="15.75" customHeight="1" x14ac:dyDescent="0.35">
      <c r="A1100" s="64" t="s">
        <v>7932</v>
      </c>
      <c r="B1100" s="64" t="s">
        <v>1455</v>
      </c>
      <c r="C1100" s="64" t="s">
        <v>9</v>
      </c>
      <c r="D1100" s="64" t="s">
        <v>7414</v>
      </c>
      <c r="E1100" s="65" t="s">
        <v>1466</v>
      </c>
      <c r="F1100" s="66">
        <v>216.99</v>
      </c>
      <c r="G1100" s="64" t="s">
        <v>7933</v>
      </c>
      <c r="H1100" s="64" t="s">
        <v>1345</v>
      </c>
      <c r="I1100" s="64" t="s">
        <v>7416</v>
      </c>
      <c r="J1100" s="64" t="s">
        <v>2076</v>
      </c>
      <c r="K1100" s="64" t="s">
        <v>2076</v>
      </c>
      <c r="L1100" s="64" t="s">
        <v>2076</v>
      </c>
      <c r="M1100" s="64" t="s">
        <v>2076</v>
      </c>
      <c r="N1100" s="64" t="s">
        <v>7417</v>
      </c>
      <c r="O1100" s="64" t="s">
        <v>2076</v>
      </c>
      <c r="P1100" s="64" t="s">
        <v>2076</v>
      </c>
      <c r="Q1100" s="67">
        <v>8765</v>
      </c>
      <c r="R1100" s="64" t="s">
        <v>7934</v>
      </c>
      <c r="S1100" s="64" t="s">
        <v>7419</v>
      </c>
      <c r="T1100" t="s">
        <v>2100</v>
      </c>
      <c r="U1100">
        <v>30</v>
      </c>
      <c r="V1100" s="49">
        <v>235.99</v>
      </c>
      <c r="W1100" t="s">
        <v>2333</v>
      </c>
      <c r="X1100" t="s">
        <v>2076</v>
      </c>
      <c r="Y1100" t="s">
        <v>2076</v>
      </c>
      <c r="Z1100" t="s">
        <v>2076</v>
      </c>
      <c r="AA1100" t="s">
        <v>2076</v>
      </c>
      <c r="AB1100" s="36" t="s">
        <v>7935</v>
      </c>
      <c r="AC1100" s="36" t="s">
        <v>7936</v>
      </c>
      <c r="AD1100" s="36" t="s">
        <v>2268</v>
      </c>
      <c r="AE1100" s="36" t="s">
        <v>2085</v>
      </c>
      <c r="AF1100" s="53" t="s">
        <v>2026</v>
      </c>
      <c r="AG1100" s="36" t="s">
        <v>2086</v>
      </c>
      <c r="AH1100" s="37">
        <v>237.99</v>
      </c>
      <c r="AI1100" s="36" t="s">
        <v>2087</v>
      </c>
      <c r="AJ1100" s="36" t="s">
        <v>2076</v>
      </c>
      <c r="AK1100" s="36" t="s">
        <v>2076</v>
      </c>
      <c r="AL1100" s="36" t="s">
        <v>2076</v>
      </c>
      <c r="AM1100" s="36" t="s">
        <v>2076</v>
      </c>
      <c r="AN1100" s="36" t="s">
        <v>2076</v>
      </c>
      <c r="AO1100" s="36" t="s">
        <v>2076</v>
      </c>
      <c r="AP1100" s="36" t="s">
        <v>2076</v>
      </c>
      <c r="AQ1100" s="36" t="s">
        <v>2076</v>
      </c>
      <c r="AR1100" s="36" t="s">
        <v>2076</v>
      </c>
      <c r="AS1100" s="36" t="s">
        <v>7422</v>
      </c>
      <c r="AT1100" s="36" t="s">
        <v>7423</v>
      </c>
      <c r="AU1100" s="36">
        <f>COUNTIF(Offers!$B$14:$B$2024,A1100)</f>
        <v>1</v>
      </c>
      <c r="AV1100" s="37">
        <f>_xlfn.MINIFS(Offers!$Q$14:$Q$2024,Offers!$B$14:$B$2024,A1100)</f>
        <v>216.99</v>
      </c>
      <c r="AW1100" s="36">
        <f>COUNTIFS(Offers!$B$14:$B$2024,A1100,Offers!$L$14:$L$2024,"&lt;&gt;New")</f>
        <v>0</v>
      </c>
    </row>
    <row r="1101" spans="1:49" ht="15.75" customHeight="1" x14ac:dyDescent="0.35">
      <c r="A1101" s="64" t="s">
        <v>7937</v>
      </c>
      <c r="B1101" s="64" t="s">
        <v>1455</v>
      </c>
      <c r="C1101" s="64" t="s">
        <v>9</v>
      </c>
      <c r="D1101" s="64" t="s">
        <v>7460</v>
      </c>
      <c r="E1101" s="65" t="s">
        <v>1467</v>
      </c>
      <c r="F1101" s="66">
        <v>440.99</v>
      </c>
      <c r="G1101" s="64" t="s">
        <v>7938</v>
      </c>
      <c r="H1101" s="64" t="s">
        <v>7439</v>
      </c>
      <c r="I1101" s="64" t="s">
        <v>7716</v>
      </c>
      <c r="J1101" s="64" t="s">
        <v>2076</v>
      </c>
      <c r="K1101" s="64" t="s">
        <v>2076</v>
      </c>
      <c r="L1101" s="64" t="s">
        <v>7832</v>
      </c>
      <c r="M1101" s="64" t="s">
        <v>7464</v>
      </c>
      <c r="N1101" s="64" t="s">
        <v>7717</v>
      </c>
      <c r="O1101" s="64" t="s">
        <v>2076</v>
      </c>
      <c r="P1101" s="64" t="s">
        <v>2076</v>
      </c>
      <c r="Q1101" s="67">
        <v>6418</v>
      </c>
      <c r="R1101" s="64" t="s">
        <v>7939</v>
      </c>
      <c r="S1101" s="64" t="s">
        <v>7467</v>
      </c>
      <c r="T1101" t="s">
        <v>2100</v>
      </c>
      <c r="U1101">
        <v>30</v>
      </c>
      <c r="V1101" s="49">
        <v>495.99</v>
      </c>
      <c r="W1101" t="s">
        <v>2187</v>
      </c>
      <c r="X1101" t="s">
        <v>2076</v>
      </c>
      <c r="Y1101" t="s">
        <v>2076</v>
      </c>
      <c r="Z1101" t="s">
        <v>2076</v>
      </c>
      <c r="AA1101" t="s">
        <v>2076</v>
      </c>
      <c r="AB1101" s="36" t="s">
        <v>7940</v>
      </c>
      <c r="AC1101" s="36" t="s">
        <v>7941</v>
      </c>
      <c r="AD1101" s="36" t="s">
        <v>2179</v>
      </c>
      <c r="AE1101" s="36" t="s">
        <v>2105</v>
      </c>
      <c r="AF1101" s="52" t="s">
        <v>2024</v>
      </c>
      <c r="AG1101" s="36" t="s">
        <v>3435</v>
      </c>
      <c r="AH1101" s="37">
        <v>495.99</v>
      </c>
      <c r="AI1101" s="36" t="s">
        <v>2087</v>
      </c>
      <c r="AJ1101" s="36" t="s">
        <v>2076</v>
      </c>
      <c r="AK1101" s="36" t="s">
        <v>2076</v>
      </c>
      <c r="AL1101" s="36" t="s">
        <v>2076</v>
      </c>
      <c r="AM1101" s="36" t="s">
        <v>2076</v>
      </c>
      <c r="AN1101" s="36" t="s">
        <v>2076</v>
      </c>
      <c r="AO1101" s="36">
        <v>180</v>
      </c>
      <c r="AP1101" s="36" t="s">
        <v>2076</v>
      </c>
      <c r="AQ1101" s="36" t="s">
        <v>2076</v>
      </c>
      <c r="AR1101" s="36" t="s">
        <v>2076</v>
      </c>
      <c r="AS1101" s="36" t="s">
        <v>7470</v>
      </c>
      <c r="AT1101" s="36" t="s">
        <v>7471</v>
      </c>
      <c r="AU1101" s="36">
        <f>COUNTIF(Offers!$B$14:$B$2024,A1101)</f>
        <v>1</v>
      </c>
      <c r="AV1101" s="37">
        <f>_xlfn.MINIFS(Offers!$Q$14:$Q$2024,Offers!$B$14:$B$2024,A1101)</f>
        <v>440.99</v>
      </c>
      <c r="AW1101" s="36">
        <f>COUNTIFS(Offers!$B$14:$B$2024,A1101,Offers!$L$14:$L$2024,"&lt;&gt;New")</f>
        <v>0</v>
      </c>
    </row>
    <row r="1102" spans="1:49" ht="15.75" customHeight="1" x14ac:dyDescent="0.35">
      <c r="A1102" s="64" t="s">
        <v>7942</v>
      </c>
      <c r="B1102" s="64" t="s">
        <v>1455</v>
      </c>
      <c r="C1102" s="64" t="s">
        <v>9</v>
      </c>
      <c r="D1102" s="64" t="s">
        <v>7473</v>
      </c>
      <c r="E1102" s="65" t="s">
        <v>1468</v>
      </c>
      <c r="F1102" s="66">
        <v>1344.99</v>
      </c>
      <c r="G1102" s="64" t="s">
        <v>7943</v>
      </c>
      <c r="H1102" s="64" t="s">
        <v>7439</v>
      </c>
      <c r="I1102" s="64" t="s">
        <v>7405</v>
      </c>
      <c r="J1102" s="64" t="s">
        <v>2076</v>
      </c>
      <c r="K1102" s="64" t="s">
        <v>7944</v>
      </c>
      <c r="L1102" s="64" t="s">
        <v>2076</v>
      </c>
      <c r="M1102" s="64" t="s">
        <v>2076</v>
      </c>
      <c r="N1102" s="64" t="s">
        <v>7476</v>
      </c>
      <c r="O1102" s="64" t="s">
        <v>2076</v>
      </c>
      <c r="P1102" s="64" t="s">
        <v>2076</v>
      </c>
      <c r="Q1102" s="67">
        <v>1064</v>
      </c>
      <c r="R1102" s="64" t="s">
        <v>7945</v>
      </c>
      <c r="S1102" s="64" t="s">
        <v>7478</v>
      </c>
      <c r="T1102" t="s">
        <v>2080</v>
      </c>
      <c r="U1102">
        <v>30</v>
      </c>
      <c r="V1102" s="49">
        <v>1401.99</v>
      </c>
      <c r="W1102" t="s">
        <v>2273</v>
      </c>
      <c r="X1102" t="s">
        <v>2076</v>
      </c>
      <c r="Y1102" t="s">
        <v>2076</v>
      </c>
      <c r="Z1102" t="s">
        <v>2076</v>
      </c>
      <c r="AA1102" t="s">
        <v>2076</v>
      </c>
      <c r="AB1102" s="36" t="s">
        <v>7946</v>
      </c>
      <c r="AC1102" s="36" t="s">
        <v>7947</v>
      </c>
      <c r="AD1102" s="36" t="s">
        <v>2171</v>
      </c>
      <c r="AE1102" s="36" t="s">
        <v>2085</v>
      </c>
      <c r="AF1102" s="51" t="s">
        <v>2025</v>
      </c>
      <c r="AG1102" s="36" t="s">
        <v>3435</v>
      </c>
      <c r="AH1102" s="37">
        <v>1464.99</v>
      </c>
      <c r="AI1102" s="36" t="s">
        <v>2087</v>
      </c>
      <c r="AJ1102" s="36" t="s">
        <v>2076</v>
      </c>
      <c r="AK1102" s="36" t="s">
        <v>2076</v>
      </c>
      <c r="AL1102" s="36" t="s">
        <v>2076</v>
      </c>
      <c r="AM1102" s="36" t="s">
        <v>2076</v>
      </c>
      <c r="AN1102" s="36" t="s">
        <v>2076</v>
      </c>
      <c r="AO1102" s="36" t="s">
        <v>2076</v>
      </c>
      <c r="AP1102" s="36" t="s">
        <v>2076</v>
      </c>
      <c r="AQ1102" s="36" t="s">
        <v>2076</v>
      </c>
      <c r="AR1102" s="36" t="s">
        <v>2076</v>
      </c>
      <c r="AS1102" s="36" t="s">
        <v>7480</v>
      </c>
      <c r="AT1102" s="36" t="s">
        <v>7481</v>
      </c>
      <c r="AU1102" s="36">
        <f>COUNTIF(Offers!$B$14:$B$2024,A1102)</f>
        <v>2</v>
      </c>
      <c r="AV1102" s="37">
        <f>_xlfn.MINIFS(Offers!$Q$14:$Q$2024,Offers!$B$14:$B$2024,A1102)</f>
        <v>1004.99</v>
      </c>
      <c r="AW1102" s="36">
        <f>COUNTIFS(Offers!$B$14:$B$2024,A1102,Offers!$L$14:$L$2024,"&lt;&gt;New")</f>
        <v>1</v>
      </c>
    </row>
    <row r="1103" spans="1:49" ht="15.75" customHeight="1" x14ac:dyDescent="0.35">
      <c r="A1103" s="64" t="s">
        <v>7948</v>
      </c>
      <c r="B1103" s="64" t="s">
        <v>1469</v>
      </c>
      <c r="C1103" s="64" t="s">
        <v>9</v>
      </c>
      <c r="D1103" s="64" t="s">
        <v>7366</v>
      </c>
      <c r="E1103" s="65" t="s">
        <v>1472</v>
      </c>
      <c r="F1103" s="66">
        <v>67.989999999999995</v>
      </c>
      <c r="G1103" s="64" t="s">
        <v>7949</v>
      </c>
      <c r="H1103" s="64" t="s">
        <v>1345</v>
      </c>
      <c r="I1103" s="64" t="s">
        <v>7368</v>
      </c>
      <c r="J1103" s="64" t="s">
        <v>7492</v>
      </c>
      <c r="K1103" s="64" t="s">
        <v>2076</v>
      </c>
      <c r="L1103" s="64" t="s">
        <v>2076</v>
      </c>
      <c r="M1103" s="64" t="s">
        <v>2076</v>
      </c>
      <c r="N1103" s="64" t="s">
        <v>7370</v>
      </c>
      <c r="O1103" s="64" t="s">
        <v>2076</v>
      </c>
      <c r="P1103" s="64" t="s">
        <v>2076</v>
      </c>
      <c r="Q1103" s="67">
        <v>82</v>
      </c>
      <c r="R1103" s="64" t="s">
        <v>7950</v>
      </c>
      <c r="S1103" s="64" t="s">
        <v>7372</v>
      </c>
      <c r="T1103" t="s">
        <v>2100</v>
      </c>
      <c r="U1103">
        <v>45</v>
      </c>
      <c r="V1103" s="49">
        <v>75.989999999999995</v>
      </c>
      <c r="W1103" t="s">
        <v>2465</v>
      </c>
      <c r="X1103" t="s">
        <v>2076</v>
      </c>
      <c r="Y1103" t="s">
        <v>2076</v>
      </c>
      <c r="Z1103" t="s">
        <v>2076</v>
      </c>
      <c r="AA1103" t="s">
        <v>2076</v>
      </c>
      <c r="AB1103" s="36" t="s">
        <v>7951</v>
      </c>
      <c r="AC1103" s="36" t="s">
        <v>7952</v>
      </c>
      <c r="AD1103" s="36" t="s">
        <v>2254</v>
      </c>
      <c r="AE1103" s="36" t="s">
        <v>2085</v>
      </c>
      <c r="AF1103" s="52" t="s">
        <v>2024</v>
      </c>
      <c r="AG1103" s="36" t="s">
        <v>2086</v>
      </c>
      <c r="AH1103" s="37">
        <v>75.989999999999995</v>
      </c>
      <c r="AI1103" s="36" t="s">
        <v>2087</v>
      </c>
      <c r="AJ1103" s="36" t="s">
        <v>2076</v>
      </c>
      <c r="AK1103" s="36" t="s">
        <v>2076</v>
      </c>
      <c r="AL1103" s="36" t="s">
        <v>2076</v>
      </c>
      <c r="AM1103" s="36" t="s">
        <v>2076</v>
      </c>
      <c r="AN1103" s="36" t="s">
        <v>2076</v>
      </c>
      <c r="AO1103" s="36" t="s">
        <v>2076</v>
      </c>
      <c r="AP1103" s="36" t="s">
        <v>2076</v>
      </c>
      <c r="AQ1103" s="36" t="s">
        <v>2076</v>
      </c>
      <c r="AR1103" s="36" t="s">
        <v>2076</v>
      </c>
      <c r="AS1103" s="36" t="s">
        <v>7375</v>
      </c>
      <c r="AT1103" s="36" t="s">
        <v>7376</v>
      </c>
      <c r="AU1103" s="36">
        <f>COUNTIF(Offers!$B$14:$B$2024,A1103)</f>
        <v>1</v>
      </c>
      <c r="AV1103" s="37">
        <f>_xlfn.MINIFS(Offers!$Q$14:$Q$2024,Offers!$B$14:$B$2024,A1103)</f>
        <v>67.989999999999995</v>
      </c>
      <c r="AW1103" s="36">
        <f>COUNTIFS(Offers!$B$14:$B$2024,A1103,Offers!$L$14:$L$2024,"&lt;&gt;New")</f>
        <v>0</v>
      </c>
    </row>
    <row r="1104" spans="1:49" ht="15.75" customHeight="1" x14ac:dyDescent="0.35">
      <c r="A1104" s="64" t="s">
        <v>7953</v>
      </c>
      <c r="B1104" s="64" t="s">
        <v>1469</v>
      </c>
      <c r="C1104" s="64" t="s">
        <v>9</v>
      </c>
      <c r="D1104" s="64" t="s">
        <v>7560</v>
      </c>
      <c r="E1104" s="65" t="s">
        <v>1473</v>
      </c>
      <c r="F1104" s="66">
        <v>84.99</v>
      </c>
      <c r="G1104" s="64" t="s">
        <v>7954</v>
      </c>
      <c r="H1104" s="64" t="s">
        <v>1345</v>
      </c>
      <c r="I1104" s="64" t="s">
        <v>7405</v>
      </c>
      <c r="J1104" s="64" t="s">
        <v>2076</v>
      </c>
      <c r="K1104" s="64" t="s">
        <v>2076</v>
      </c>
      <c r="L1104" s="64" t="s">
        <v>2076</v>
      </c>
      <c r="M1104" s="64" t="s">
        <v>2076</v>
      </c>
      <c r="N1104" s="64" t="s">
        <v>7562</v>
      </c>
      <c r="O1104" s="64" t="s">
        <v>2076</v>
      </c>
      <c r="P1104" s="64" t="s">
        <v>2076</v>
      </c>
      <c r="Q1104" s="67">
        <v>421</v>
      </c>
      <c r="R1104" s="64" t="s">
        <v>7955</v>
      </c>
      <c r="S1104" s="64" t="s">
        <v>7564</v>
      </c>
      <c r="T1104" t="s">
        <v>2080</v>
      </c>
      <c r="U1104">
        <v>45</v>
      </c>
      <c r="V1104" s="49">
        <v>92.99</v>
      </c>
      <c r="W1104" t="s">
        <v>2504</v>
      </c>
      <c r="X1104" t="s">
        <v>2076</v>
      </c>
      <c r="Y1104" t="s">
        <v>2076</v>
      </c>
      <c r="Z1104" t="s">
        <v>2076</v>
      </c>
      <c r="AA1104" t="s">
        <v>2076</v>
      </c>
      <c r="AB1104" s="36" t="s">
        <v>7956</v>
      </c>
      <c r="AC1104" s="36" t="s">
        <v>7957</v>
      </c>
      <c r="AD1104" s="36" t="s">
        <v>2171</v>
      </c>
      <c r="AE1104" s="36" t="s">
        <v>2085</v>
      </c>
      <c r="AF1104" s="51" t="s">
        <v>2025</v>
      </c>
      <c r="AG1104" s="36" t="s">
        <v>2086</v>
      </c>
      <c r="AH1104" s="37">
        <v>92.99</v>
      </c>
      <c r="AI1104" s="36" t="s">
        <v>2087</v>
      </c>
      <c r="AJ1104" s="36" t="s">
        <v>2076</v>
      </c>
      <c r="AK1104" s="36" t="s">
        <v>2076</v>
      </c>
      <c r="AL1104" s="36" t="s">
        <v>2076</v>
      </c>
      <c r="AM1104" s="36" t="s">
        <v>2076</v>
      </c>
      <c r="AN1104" s="36" t="s">
        <v>2076</v>
      </c>
      <c r="AO1104" s="36" t="s">
        <v>2076</v>
      </c>
      <c r="AP1104" s="36" t="s">
        <v>2076</v>
      </c>
      <c r="AQ1104" s="36" t="s">
        <v>2076</v>
      </c>
      <c r="AR1104" s="36" t="s">
        <v>2076</v>
      </c>
      <c r="AS1104" s="36" t="s">
        <v>7567</v>
      </c>
      <c r="AT1104" s="36" t="s">
        <v>7568</v>
      </c>
      <c r="AU1104" s="36">
        <f>COUNTIF(Offers!$B$14:$B$2024,A1104)</f>
        <v>1</v>
      </c>
      <c r="AV1104" s="37">
        <f>_xlfn.MINIFS(Offers!$Q$14:$Q$2024,Offers!$B$14:$B$2024,A1104)</f>
        <v>84.99</v>
      </c>
      <c r="AW1104" s="36">
        <f>COUNTIFS(Offers!$B$14:$B$2024,A1104,Offers!$L$14:$L$2024,"&lt;&gt;New")</f>
        <v>0</v>
      </c>
    </row>
    <row r="1105" spans="1:49" ht="15.75" customHeight="1" x14ac:dyDescent="0.35">
      <c r="A1105" s="64" t="s">
        <v>7958</v>
      </c>
      <c r="B1105" s="64" t="s">
        <v>1469</v>
      </c>
      <c r="C1105" s="64" t="s">
        <v>9</v>
      </c>
      <c r="D1105" s="64" t="s">
        <v>7390</v>
      </c>
      <c r="E1105" s="65" t="s">
        <v>1474</v>
      </c>
      <c r="F1105" s="66">
        <v>102.99</v>
      </c>
      <c r="G1105" s="64" t="s">
        <v>7959</v>
      </c>
      <c r="H1105" s="64" t="s">
        <v>1345</v>
      </c>
      <c r="I1105" s="64" t="s">
        <v>7392</v>
      </c>
      <c r="J1105" s="64" t="s">
        <v>2076</v>
      </c>
      <c r="K1105" s="64" t="s">
        <v>2076</v>
      </c>
      <c r="L1105" s="64" t="s">
        <v>2076</v>
      </c>
      <c r="M1105" s="64" t="s">
        <v>7393</v>
      </c>
      <c r="N1105" s="64" t="s">
        <v>7394</v>
      </c>
      <c r="O1105" s="64" t="s">
        <v>2076</v>
      </c>
      <c r="P1105" s="64" t="s">
        <v>2076</v>
      </c>
      <c r="Q1105" s="67">
        <v>178</v>
      </c>
      <c r="R1105" s="64" t="s">
        <v>7960</v>
      </c>
      <c r="S1105" s="64" t="s">
        <v>7396</v>
      </c>
      <c r="T1105" t="s">
        <v>2080</v>
      </c>
      <c r="U1105">
        <v>45</v>
      </c>
      <c r="V1105" s="49">
        <v>113.99</v>
      </c>
      <c r="W1105" t="s">
        <v>2176</v>
      </c>
      <c r="X1105" t="s">
        <v>2076</v>
      </c>
      <c r="Y1105" t="s">
        <v>2076</v>
      </c>
      <c r="Z1105" t="s">
        <v>2076</v>
      </c>
      <c r="AA1105" t="s">
        <v>2076</v>
      </c>
      <c r="AB1105" s="36" t="s">
        <v>7961</v>
      </c>
      <c r="AC1105" s="36" t="s">
        <v>7962</v>
      </c>
      <c r="AD1105" s="36" t="s">
        <v>2268</v>
      </c>
      <c r="AE1105" s="36" t="s">
        <v>2085</v>
      </c>
      <c r="AF1105" s="55" t="s">
        <v>2023</v>
      </c>
      <c r="AG1105" s="36" t="s">
        <v>2086</v>
      </c>
      <c r="AH1105" s="37">
        <v>117.99</v>
      </c>
      <c r="AI1105" s="36" t="s">
        <v>2087</v>
      </c>
      <c r="AJ1105" s="36" t="s">
        <v>2076</v>
      </c>
      <c r="AK1105" s="36" t="s">
        <v>2076</v>
      </c>
      <c r="AL1105" s="36" t="s">
        <v>2076</v>
      </c>
      <c r="AM1105" s="36" t="s">
        <v>2076</v>
      </c>
      <c r="AN1105" s="36" t="s">
        <v>2076</v>
      </c>
      <c r="AO1105" s="36" t="s">
        <v>2076</v>
      </c>
      <c r="AP1105" s="36" t="s">
        <v>2076</v>
      </c>
      <c r="AQ1105" s="36" t="s">
        <v>2076</v>
      </c>
      <c r="AR1105" s="36" t="s">
        <v>2076</v>
      </c>
      <c r="AS1105" s="36" t="s">
        <v>7399</v>
      </c>
      <c r="AT1105" s="36" t="s">
        <v>7400</v>
      </c>
      <c r="AU1105" s="36">
        <f>COUNTIF(Offers!$B$14:$B$2024,A1105)</f>
        <v>1</v>
      </c>
      <c r="AV1105" s="37">
        <f>_xlfn.MINIFS(Offers!$Q$14:$Q$2024,Offers!$B$14:$B$2024,A1105)</f>
        <v>102.99</v>
      </c>
      <c r="AW1105" s="36">
        <f>COUNTIFS(Offers!$B$14:$B$2024,A1105,Offers!$L$14:$L$2024,"&lt;&gt;New")</f>
        <v>0</v>
      </c>
    </row>
    <row r="1106" spans="1:49" ht="15.75" customHeight="1" x14ac:dyDescent="0.35">
      <c r="A1106" s="64" t="s">
        <v>7963</v>
      </c>
      <c r="B1106" s="64" t="s">
        <v>1469</v>
      </c>
      <c r="C1106" s="64" t="s">
        <v>9</v>
      </c>
      <c r="D1106" s="64" t="s">
        <v>7425</v>
      </c>
      <c r="E1106" s="65" t="s">
        <v>1475</v>
      </c>
      <c r="F1106" s="66">
        <v>110.99</v>
      </c>
      <c r="G1106" s="64" t="s">
        <v>7964</v>
      </c>
      <c r="H1106" s="64" t="s">
        <v>7427</v>
      </c>
      <c r="I1106" s="64" t="s">
        <v>7499</v>
      </c>
      <c r="J1106" s="64" t="s">
        <v>2076</v>
      </c>
      <c r="K1106" s="64" t="s">
        <v>2076</v>
      </c>
      <c r="L1106" s="64" t="s">
        <v>2076</v>
      </c>
      <c r="M1106" s="64" t="s">
        <v>2076</v>
      </c>
      <c r="N1106" s="64" t="s">
        <v>7500</v>
      </c>
      <c r="O1106" s="64" t="s">
        <v>2076</v>
      </c>
      <c r="P1106" s="64" t="s">
        <v>2076</v>
      </c>
      <c r="Q1106" s="67">
        <v>2007</v>
      </c>
      <c r="R1106" s="64" t="s">
        <v>7965</v>
      </c>
      <c r="S1106" s="64" t="s">
        <v>7431</v>
      </c>
      <c r="T1106" t="s">
        <v>2080</v>
      </c>
      <c r="U1106">
        <v>45</v>
      </c>
      <c r="V1106" s="49">
        <v>121.99</v>
      </c>
      <c r="W1106" t="s">
        <v>2280</v>
      </c>
      <c r="X1106" t="s">
        <v>2076</v>
      </c>
      <c r="Y1106" t="s">
        <v>2076</v>
      </c>
      <c r="Z1106" t="s">
        <v>2076</v>
      </c>
      <c r="AA1106" t="s">
        <v>2076</v>
      </c>
      <c r="AB1106" s="36" t="s">
        <v>7966</v>
      </c>
      <c r="AC1106" s="36" t="s">
        <v>7967</v>
      </c>
      <c r="AD1106" s="36" t="s">
        <v>2104</v>
      </c>
      <c r="AE1106" s="36" t="s">
        <v>2085</v>
      </c>
      <c r="AF1106" s="55" t="s">
        <v>2023</v>
      </c>
      <c r="AG1106" s="36" t="s">
        <v>2086</v>
      </c>
      <c r="AH1106" s="37">
        <v>122.99</v>
      </c>
      <c r="AI1106" s="36" t="s">
        <v>2087</v>
      </c>
      <c r="AJ1106" s="36" t="s">
        <v>2076</v>
      </c>
      <c r="AK1106" s="36" t="s">
        <v>2076</v>
      </c>
      <c r="AL1106" s="36" t="s">
        <v>2076</v>
      </c>
      <c r="AM1106" s="36" t="s">
        <v>2076</v>
      </c>
      <c r="AN1106" s="36" t="s">
        <v>2076</v>
      </c>
      <c r="AO1106" s="36" t="s">
        <v>2076</v>
      </c>
      <c r="AP1106" s="36" t="s">
        <v>2076</v>
      </c>
      <c r="AQ1106" s="36" t="s">
        <v>2076</v>
      </c>
      <c r="AR1106" s="36" t="s">
        <v>2076</v>
      </c>
      <c r="AS1106" s="36" t="s">
        <v>7434</v>
      </c>
      <c r="AT1106" s="36" t="s">
        <v>7435</v>
      </c>
      <c r="AU1106" s="36">
        <f>COUNTIF(Offers!$B$14:$B$2024,A1106)</f>
        <v>1</v>
      </c>
      <c r="AV1106" s="37">
        <f>_xlfn.MINIFS(Offers!$Q$14:$Q$2024,Offers!$B$14:$B$2024,A1106)</f>
        <v>110.99</v>
      </c>
      <c r="AW1106" s="36">
        <f>COUNTIFS(Offers!$B$14:$B$2024,A1106,Offers!$L$14:$L$2024,"&lt;&gt;New")</f>
        <v>0</v>
      </c>
    </row>
    <row r="1107" spans="1:49" ht="15.75" customHeight="1" x14ac:dyDescent="0.35">
      <c r="A1107" s="64" t="s">
        <v>7968</v>
      </c>
      <c r="B1107" s="64" t="s">
        <v>1469</v>
      </c>
      <c r="C1107" s="64" t="s">
        <v>9</v>
      </c>
      <c r="D1107" s="64" t="s">
        <v>7510</v>
      </c>
      <c r="E1107" s="65" t="s">
        <v>1476</v>
      </c>
      <c r="F1107" s="66">
        <v>159.99</v>
      </c>
      <c r="G1107" s="64" t="s">
        <v>7969</v>
      </c>
      <c r="H1107" s="64" t="s">
        <v>7451</v>
      </c>
      <c r="I1107" s="64" t="s">
        <v>7405</v>
      </c>
      <c r="J1107" s="64" t="s">
        <v>2076</v>
      </c>
      <c r="K1107" s="64" t="s">
        <v>2076</v>
      </c>
      <c r="L1107" s="64" t="s">
        <v>2076</v>
      </c>
      <c r="M1107" s="64" t="s">
        <v>2076</v>
      </c>
      <c r="N1107" s="64" t="s">
        <v>7513</v>
      </c>
      <c r="O1107" s="64" t="s">
        <v>2076</v>
      </c>
      <c r="P1107" s="64" t="s">
        <v>2076</v>
      </c>
      <c r="Q1107" s="67">
        <v>1987</v>
      </c>
      <c r="R1107" s="64" t="s">
        <v>7970</v>
      </c>
      <c r="S1107" s="64" t="s">
        <v>7515</v>
      </c>
      <c r="T1107" t="s">
        <v>2080</v>
      </c>
      <c r="U1107">
        <v>45</v>
      </c>
      <c r="V1107" s="49">
        <v>165.99</v>
      </c>
      <c r="W1107" t="s">
        <v>2444</v>
      </c>
      <c r="X1107" t="s">
        <v>2076</v>
      </c>
      <c r="Y1107" t="s">
        <v>2076</v>
      </c>
      <c r="Z1107" t="s">
        <v>2076</v>
      </c>
      <c r="AA1107" t="s">
        <v>2076</v>
      </c>
      <c r="AB1107" s="36" t="s">
        <v>7971</v>
      </c>
      <c r="AC1107" s="36" t="s">
        <v>7972</v>
      </c>
      <c r="AD1107" s="36" t="s">
        <v>2104</v>
      </c>
      <c r="AE1107" s="36" t="s">
        <v>2105</v>
      </c>
      <c r="AF1107" s="51" t="s">
        <v>2025</v>
      </c>
      <c r="AG1107" s="36" t="s">
        <v>2086</v>
      </c>
      <c r="AH1107" s="37">
        <v>270.99</v>
      </c>
      <c r="AI1107" s="36" t="s">
        <v>2106</v>
      </c>
      <c r="AJ1107" s="36" t="s">
        <v>2076</v>
      </c>
      <c r="AK1107" s="36" t="s">
        <v>2076</v>
      </c>
      <c r="AL1107" s="36" t="s">
        <v>2076</v>
      </c>
      <c r="AM1107" s="36" t="s">
        <v>2076</v>
      </c>
      <c r="AN1107" s="36" t="s">
        <v>2076</v>
      </c>
      <c r="AO1107" s="36" t="s">
        <v>2076</v>
      </c>
      <c r="AP1107" s="36" t="s">
        <v>2076</v>
      </c>
      <c r="AQ1107" s="36" t="s">
        <v>2076</v>
      </c>
      <c r="AR1107" s="36" t="s">
        <v>2076</v>
      </c>
      <c r="AS1107" s="36" t="s">
        <v>7518</v>
      </c>
      <c r="AT1107" s="36" t="s">
        <v>7519</v>
      </c>
      <c r="AU1107" s="36">
        <f>COUNTIF(Offers!$B$14:$B$2024,A1107)</f>
        <v>3</v>
      </c>
      <c r="AV1107" s="37">
        <f>_xlfn.MINIFS(Offers!$Q$14:$Q$2024,Offers!$B$14:$B$2024,A1107)</f>
        <v>99.99</v>
      </c>
      <c r="AW1107" s="36">
        <f>COUNTIFS(Offers!$B$14:$B$2024,A1107,Offers!$L$14:$L$2024,"&lt;&gt;New")</f>
        <v>2</v>
      </c>
    </row>
    <row r="1108" spans="1:49" ht="15.75" customHeight="1" x14ac:dyDescent="0.35">
      <c r="A1108" s="64" t="s">
        <v>7973</v>
      </c>
      <c r="B1108" s="64" t="s">
        <v>1469</v>
      </c>
      <c r="C1108" s="64" t="s">
        <v>9</v>
      </c>
      <c r="D1108" s="64" t="s">
        <v>7449</v>
      </c>
      <c r="E1108" s="65" t="s">
        <v>1477</v>
      </c>
      <c r="F1108" s="66">
        <v>166.99</v>
      </c>
      <c r="G1108" s="64" t="s">
        <v>7974</v>
      </c>
      <c r="H1108" s="64" t="s">
        <v>7451</v>
      </c>
      <c r="I1108" s="64" t="s">
        <v>7405</v>
      </c>
      <c r="J1108" s="64" t="s">
        <v>7975</v>
      </c>
      <c r="K1108" s="64" t="s">
        <v>2076</v>
      </c>
      <c r="L1108" s="64" t="s">
        <v>2076</v>
      </c>
      <c r="M1108" s="64" t="s">
        <v>2076</v>
      </c>
      <c r="N1108" s="64" t="s">
        <v>7801</v>
      </c>
      <c r="O1108" s="64" t="s">
        <v>2076</v>
      </c>
      <c r="P1108" s="64" t="s">
        <v>2076</v>
      </c>
      <c r="Q1108" s="67">
        <v>7</v>
      </c>
      <c r="R1108" s="64" t="s">
        <v>7976</v>
      </c>
      <c r="S1108" s="64" t="s">
        <v>7455</v>
      </c>
      <c r="T1108" t="s">
        <v>2080</v>
      </c>
      <c r="U1108">
        <v>45</v>
      </c>
      <c r="V1108" s="49">
        <v>176.99</v>
      </c>
      <c r="W1108" t="s">
        <v>2918</v>
      </c>
      <c r="X1108" t="s">
        <v>2076</v>
      </c>
      <c r="Y1108" t="s">
        <v>2076</v>
      </c>
      <c r="Z1108" t="s">
        <v>2076</v>
      </c>
      <c r="AA1108" t="s">
        <v>2076</v>
      </c>
      <c r="AB1108" s="36" t="s">
        <v>7977</v>
      </c>
      <c r="AC1108" s="36" t="s">
        <v>7978</v>
      </c>
      <c r="AD1108" s="36" t="s">
        <v>2268</v>
      </c>
      <c r="AE1108" s="36" t="s">
        <v>2105</v>
      </c>
      <c r="AF1108" s="52" t="s">
        <v>2024</v>
      </c>
      <c r="AG1108" s="36" t="s">
        <v>2086</v>
      </c>
      <c r="AH1108" s="37">
        <v>176.99</v>
      </c>
      <c r="AI1108" s="36" t="s">
        <v>2087</v>
      </c>
      <c r="AJ1108" s="36" t="s">
        <v>2076</v>
      </c>
      <c r="AK1108" s="36" t="s">
        <v>2076</v>
      </c>
      <c r="AL1108" s="36" t="s">
        <v>2076</v>
      </c>
      <c r="AM1108" s="36" t="s">
        <v>2076</v>
      </c>
      <c r="AN1108" s="36" t="s">
        <v>2076</v>
      </c>
      <c r="AO1108" s="36" t="s">
        <v>2076</v>
      </c>
      <c r="AP1108" s="36" t="s">
        <v>2076</v>
      </c>
      <c r="AQ1108" s="36" t="s">
        <v>2076</v>
      </c>
      <c r="AR1108" s="36" t="s">
        <v>2076</v>
      </c>
      <c r="AS1108" s="36" t="s">
        <v>7805</v>
      </c>
      <c r="AT1108" s="36" t="s">
        <v>7806</v>
      </c>
      <c r="AU1108" s="36">
        <f>COUNTIF(Offers!$B$14:$B$2024,A1108)</f>
        <v>1</v>
      </c>
      <c r="AV1108" s="37">
        <f>_xlfn.MINIFS(Offers!$Q$14:$Q$2024,Offers!$B$14:$B$2024,A1108)</f>
        <v>166.99</v>
      </c>
      <c r="AW1108" s="36">
        <f>COUNTIFS(Offers!$B$14:$B$2024,A1108,Offers!$L$14:$L$2024,"&lt;&gt;New")</f>
        <v>0</v>
      </c>
    </row>
    <row r="1109" spans="1:49" ht="15.75" customHeight="1" x14ac:dyDescent="0.35">
      <c r="A1109" s="64" t="s">
        <v>7979</v>
      </c>
      <c r="B1109" s="64" t="s">
        <v>1469</v>
      </c>
      <c r="C1109" s="64" t="s">
        <v>9</v>
      </c>
      <c r="D1109" s="64" t="s">
        <v>7526</v>
      </c>
      <c r="E1109" s="65" t="s">
        <v>1478</v>
      </c>
      <c r="F1109" s="66">
        <v>269.99</v>
      </c>
      <c r="G1109" s="64" t="s">
        <v>7980</v>
      </c>
      <c r="H1109" s="64" t="s">
        <v>1345</v>
      </c>
      <c r="I1109" s="64" t="s">
        <v>7528</v>
      </c>
      <c r="J1109" s="64" t="s">
        <v>2076</v>
      </c>
      <c r="K1109" s="64" t="s">
        <v>2076</v>
      </c>
      <c r="L1109" s="64" t="s">
        <v>2076</v>
      </c>
      <c r="M1109" s="64" t="s">
        <v>2076</v>
      </c>
      <c r="N1109" s="64" t="s">
        <v>7981</v>
      </c>
      <c r="O1109" s="64" t="s">
        <v>2076</v>
      </c>
      <c r="P1109" s="64" t="s">
        <v>2076</v>
      </c>
      <c r="Q1109" s="67">
        <v>292</v>
      </c>
      <c r="R1109" s="64" t="s">
        <v>7982</v>
      </c>
      <c r="S1109" s="64" t="s">
        <v>7531</v>
      </c>
      <c r="T1109" t="s">
        <v>2080</v>
      </c>
      <c r="U1109">
        <v>45</v>
      </c>
      <c r="V1109" s="49">
        <v>292.99</v>
      </c>
      <c r="W1109" t="s">
        <v>2477</v>
      </c>
      <c r="X1109" t="s">
        <v>2076</v>
      </c>
      <c r="Y1109" t="s">
        <v>2076</v>
      </c>
      <c r="Z1109" t="s">
        <v>2076</v>
      </c>
      <c r="AA1109" t="s">
        <v>2076</v>
      </c>
      <c r="AB1109" s="36" t="s">
        <v>7971</v>
      </c>
      <c r="AC1109" s="36" t="s">
        <v>7983</v>
      </c>
      <c r="AD1109" s="36" t="s">
        <v>2120</v>
      </c>
      <c r="AE1109" s="36" t="s">
        <v>2105</v>
      </c>
      <c r="AF1109" s="51" t="s">
        <v>2025</v>
      </c>
      <c r="AG1109" s="36" t="s">
        <v>2086</v>
      </c>
      <c r="AH1109" s="37">
        <v>398.99</v>
      </c>
      <c r="AI1109" s="36" t="s">
        <v>2106</v>
      </c>
      <c r="AJ1109" s="36" t="s">
        <v>2076</v>
      </c>
      <c r="AK1109" s="36" t="s">
        <v>2076</v>
      </c>
      <c r="AL1109" s="36" t="s">
        <v>2076</v>
      </c>
      <c r="AM1109" s="36" t="s">
        <v>2076</v>
      </c>
      <c r="AN1109" s="36" t="s">
        <v>2076</v>
      </c>
      <c r="AO1109" s="36" t="s">
        <v>2076</v>
      </c>
      <c r="AP1109" s="36" t="s">
        <v>2076</v>
      </c>
      <c r="AQ1109" s="36" t="s">
        <v>2076</v>
      </c>
      <c r="AR1109" s="36" t="s">
        <v>2076</v>
      </c>
      <c r="AS1109" s="36" t="s">
        <v>7534</v>
      </c>
      <c r="AT1109" s="36" t="s">
        <v>7535</v>
      </c>
      <c r="AU1109" s="36">
        <f>COUNTIF(Offers!$B$14:$B$2024,A1109)</f>
        <v>3</v>
      </c>
      <c r="AV1109" s="37">
        <f>_xlfn.MINIFS(Offers!$Q$14:$Q$2024,Offers!$B$14:$B$2024,A1109)</f>
        <v>139.99</v>
      </c>
      <c r="AW1109" s="36">
        <f>COUNTIFS(Offers!$B$14:$B$2024,A1109,Offers!$L$14:$L$2024,"&lt;&gt;New")</f>
        <v>2</v>
      </c>
    </row>
    <row r="1110" spans="1:49" ht="15.75" customHeight="1" x14ac:dyDescent="0.35">
      <c r="A1110" s="64" t="s">
        <v>7984</v>
      </c>
      <c r="B1110" s="64" t="s">
        <v>1469</v>
      </c>
      <c r="C1110" s="64" t="s">
        <v>9</v>
      </c>
      <c r="D1110" s="64" t="s">
        <v>7437</v>
      </c>
      <c r="E1110" s="65" t="s">
        <v>1479</v>
      </c>
      <c r="F1110" s="66">
        <v>411.99</v>
      </c>
      <c r="G1110" s="64" t="s">
        <v>7985</v>
      </c>
      <c r="H1110" s="64" t="s">
        <v>7439</v>
      </c>
      <c r="I1110" s="64" t="s">
        <v>7405</v>
      </c>
      <c r="J1110" s="64" t="s">
        <v>7440</v>
      </c>
      <c r="K1110" s="64" t="s">
        <v>2076</v>
      </c>
      <c r="L1110" s="64" t="s">
        <v>2076</v>
      </c>
      <c r="M1110" s="64" t="s">
        <v>2076</v>
      </c>
      <c r="N1110" s="64" t="s">
        <v>7543</v>
      </c>
      <c r="O1110" s="64" t="s">
        <v>2076</v>
      </c>
      <c r="P1110" s="64" t="s">
        <v>2076</v>
      </c>
      <c r="Q1110" s="67">
        <v>1584</v>
      </c>
      <c r="R1110" s="64" t="s">
        <v>7986</v>
      </c>
      <c r="S1110" s="64" t="s">
        <v>7443</v>
      </c>
      <c r="T1110" t="s">
        <v>2100</v>
      </c>
      <c r="U1110">
        <v>45</v>
      </c>
      <c r="V1110" s="49">
        <v>453.99</v>
      </c>
      <c r="W1110" t="s">
        <v>2545</v>
      </c>
      <c r="X1110" t="s">
        <v>2076</v>
      </c>
      <c r="Y1110" t="s">
        <v>2076</v>
      </c>
      <c r="Z1110" t="s">
        <v>2076</v>
      </c>
      <c r="AA1110" t="s">
        <v>2076</v>
      </c>
      <c r="AB1110" s="36" t="s">
        <v>7987</v>
      </c>
      <c r="AC1110" s="36" t="s">
        <v>7988</v>
      </c>
      <c r="AD1110" s="36" t="s">
        <v>2179</v>
      </c>
      <c r="AE1110" s="36" t="s">
        <v>2085</v>
      </c>
      <c r="AF1110" s="53" t="s">
        <v>2026</v>
      </c>
      <c r="AG1110" s="36" t="s">
        <v>2086</v>
      </c>
      <c r="AH1110" s="37">
        <v>453.99</v>
      </c>
      <c r="AI1110" s="36" t="s">
        <v>2087</v>
      </c>
      <c r="AJ1110" s="36" t="s">
        <v>2076</v>
      </c>
      <c r="AK1110" s="36" t="s">
        <v>2076</v>
      </c>
      <c r="AL1110" s="36" t="s">
        <v>2076</v>
      </c>
      <c r="AM1110" s="36" t="s">
        <v>2076</v>
      </c>
      <c r="AN1110" s="36" t="s">
        <v>2076</v>
      </c>
      <c r="AO1110" s="36" t="s">
        <v>2076</v>
      </c>
      <c r="AP1110" s="36" t="s">
        <v>2076</v>
      </c>
      <c r="AQ1110" s="36" t="s">
        <v>2076</v>
      </c>
      <c r="AR1110" s="36" t="s">
        <v>2076</v>
      </c>
      <c r="AS1110" s="36" t="s">
        <v>7446</v>
      </c>
      <c r="AT1110" s="36" t="s">
        <v>7447</v>
      </c>
      <c r="AU1110" s="36">
        <f>COUNTIF(Offers!$B$14:$B$2024,A1110)</f>
        <v>1</v>
      </c>
      <c r="AV1110" s="37">
        <f>_xlfn.MINIFS(Offers!$Q$14:$Q$2024,Offers!$B$14:$B$2024,A1110)</f>
        <v>411.99</v>
      </c>
      <c r="AW1110" s="36">
        <f>COUNTIFS(Offers!$B$14:$B$2024,A1110,Offers!$L$14:$L$2024,"&lt;&gt;New")</f>
        <v>0</v>
      </c>
    </row>
    <row r="1111" spans="1:49" ht="15.75" customHeight="1" x14ac:dyDescent="0.35">
      <c r="A1111" s="64" t="s">
        <v>7989</v>
      </c>
      <c r="B1111" s="64" t="s">
        <v>1469</v>
      </c>
      <c r="C1111" s="64" t="s">
        <v>9</v>
      </c>
      <c r="D1111" s="64" t="s">
        <v>7460</v>
      </c>
      <c r="E1111" s="65" t="s">
        <v>1480</v>
      </c>
      <c r="F1111" s="66">
        <v>577.99</v>
      </c>
      <c r="G1111" s="64" t="s">
        <v>7990</v>
      </c>
      <c r="H1111" s="64" t="s">
        <v>7439</v>
      </c>
      <c r="I1111" s="64" t="s">
        <v>7462</v>
      </c>
      <c r="J1111" s="64" t="s">
        <v>2076</v>
      </c>
      <c r="K1111" s="64" t="s">
        <v>2076</v>
      </c>
      <c r="L1111" s="64" t="s">
        <v>7463</v>
      </c>
      <c r="M1111" s="64" t="s">
        <v>7464</v>
      </c>
      <c r="N1111" s="64" t="s">
        <v>7465</v>
      </c>
      <c r="O1111" s="64" t="s">
        <v>2076</v>
      </c>
      <c r="P1111" s="64" t="s">
        <v>2076</v>
      </c>
      <c r="Q1111" s="67">
        <v>5395</v>
      </c>
      <c r="R1111" s="64" t="s">
        <v>7991</v>
      </c>
      <c r="S1111" s="64" t="s">
        <v>7467</v>
      </c>
      <c r="T1111" t="s">
        <v>2080</v>
      </c>
      <c r="U1111">
        <v>45</v>
      </c>
      <c r="V1111" s="49">
        <v>609.99</v>
      </c>
      <c r="W1111" t="s">
        <v>2315</v>
      </c>
      <c r="X1111" t="s">
        <v>2076</v>
      </c>
      <c r="Y1111" t="s">
        <v>2076</v>
      </c>
      <c r="Z1111" t="s">
        <v>2076</v>
      </c>
      <c r="AA1111" t="s">
        <v>2076</v>
      </c>
      <c r="AB1111" s="36" t="s">
        <v>7992</v>
      </c>
      <c r="AC1111" s="36" t="s">
        <v>7993</v>
      </c>
      <c r="AD1111" s="36" t="s">
        <v>2084</v>
      </c>
      <c r="AE1111" s="36" t="s">
        <v>2105</v>
      </c>
      <c r="AF1111" s="51" t="s">
        <v>2025</v>
      </c>
      <c r="AG1111" s="36" t="s">
        <v>3435</v>
      </c>
      <c r="AH1111" s="37">
        <v>609.99</v>
      </c>
      <c r="AI1111" s="36" t="s">
        <v>2087</v>
      </c>
      <c r="AJ1111" s="36" t="s">
        <v>2076</v>
      </c>
      <c r="AK1111" s="36" t="s">
        <v>2076</v>
      </c>
      <c r="AL1111" s="36" t="s">
        <v>2076</v>
      </c>
      <c r="AM1111" s="36" t="s">
        <v>2076</v>
      </c>
      <c r="AN1111" s="36" t="s">
        <v>2076</v>
      </c>
      <c r="AO1111" s="36">
        <v>240</v>
      </c>
      <c r="AP1111" s="36" t="s">
        <v>2076</v>
      </c>
      <c r="AQ1111" s="36" t="s">
        <v>2076</v>
      </c>
      <c r="AR1111" s="36" t="s">
        <v>2076</v>
      </c>
      <c r="AS1111" s="36" t="s">
        <v>7470</v>
      </c>
      <c r="AT1111" s="36" t="s">
        <v>7471</v>
      </c>
      <c r="AU1111" s="36">
        <f>COUNTIF(Offers!$B$14:$B$2024,A1111)</f>
        <v>1</v>
      </c>
      <c r="AV1111" s="37">
        <f>_xlfn.MINIFS(Offers!$Q$14:$Q$2024,Offers!$B$14:$B$2024,A1111)</f>
        <v>577.99</v>
      </c>
      <c r="AW1111" s="36">
        <f>COUNTIFS(Offers!$B$14:$B$2024,A1111,Offers!$L$14:$L$2024,"&lt;&gt;New")</f>
        <v>0</v>
      </c>
    </row>
    <row r="1112" spans="1:49" ht="15.75" customHeight="1" x14ac:dyDescent="0.35">
      <c r="A1112" s="64" t="s">
        <v>7994</v>
      </c>
      <c r="B1112" s="64" t="s">
        <v>1469</v>
      </c>
      <c r="C1112" s="64" t="s">
        <v>9</v>
      </c>
      <c r="D1112" s="64" t="s">
        <v>7473</v>
      </c>
      <c r="E1112" s="65" t="s">
        <v>1481</v>
      </c>
      <c r="F1112" s="66">
        <v>1673.99</v>
      </c>
      <c r="G1112" s="64" t="s">
        <v>7995</v>
      </c>
      <c r="H1112" s="64" t="s">
        <v>7439</v>
      </c>
      <c r="I1112" s="64" t="s">
        <v>7405</v>
      </c>
      <c r="J1112" s="64" t="s">
        <v>2076</v>
      </c>
      <c r="K1112" s="64" t="s">
        <v>7996</v>
      </c>
      <c r="L1112" s="64" t="s">
        <v>2076</v>
      </c>
      <c r="M1112" s="64" t="s">
        <v>2076</v>
      </c>
      <c r="N1112" s="64" t="s">
        <v>7550</v>
      </c>
      <c r="O1112" s="64" t="s">
        <v>2076</v>
      </c>
      <c r="P1112" s="64" t="s">
        <v>2076</v>
      </c>
      <c r="Q1112" s="67">
        <v>1528</v>
      </c>
      <c r="R1112" s="64" t="s">
        <v>7997</v>
      </c>
      <c r="S1112" s="64" t="s">
        <v>7478</v>
      </c>
      <c r="T1112" t="s">
        <v>2100</v>
      </c>
      <c r="U1112">
        <v>45</v>
      </c>
      <c r="V1112" s="49">
        <v>1871.99</v>
      </c>
      <c r="W1112" t="s">
        <v>2387</v>
      </c>
      <c r="X1112" t="s">
        <v>2076</v>
      </c>
      <c r="Y1112" t="s">
        <v>2076</v>
      </c>
      <c r="Z1112" t="s">
        <v>2076</v>
      </c>
      <c r="AA1112" t="s">
        <v>2076</v>
      </c>
      <c r="AB1112" s="36" t="s">
        <v>7998</v>
      </c>
      <c r="AC1112" s="36" t="s">
        <v>7999</v>
      </c>
      <c r="AD1112" s="36" t="s">
        <v>2120</v>
      </c>
      <c r="AE1112" s="36" t="s">
        <v>2105</v>
      </c>
      <c r="AF1112" s="54" t="s">
        <v>2027</v>
      </c>
      <c r="AG1112" s="36" t="s">
        <v>3435</v>
      </c>
      <c r="AH1112" s="37">
        <v>1979.99</v>
      </c>
      <c r="AI1112" s="36" t="s">
        <v>2087</v>
      </c>
      <c r="AJ1112" s="36" t="s">
        <v>2076</v>
      </c>
      <c r="AK1112" s="36" t="s">
        <v>2076</v>
      </c>
      <c r="AL1112" s="36" t="s">
        <v>2076</v>
      </c>
      <c r="AM1112" s="36" t="s">
        <v>2076</v>
      </c>
      <c r="AN1112" s="36" t="s">
        <v>2076</v>
      </c>
      <c r="AO1112" s="36" t="s">
        <v>2076</v>
      </c>
      <c r="AP1112" s="36" t="s">
        <v>2076</v>
      </c>
      <c r="AQ1112" s="36" t="s">
        <v>2076</v>
      </c>
      <c r="AR1112" s="36" t="s">
        <v>2076</v>
      </c>
      <c r="AS1112" s="36" t="s">
        <v>8000</v>
      </c>
      <c r="AT1112" s="36" t="s">
        <v>7896</v>
      </c>
      <c r="AU1112" s="36">
        <f>COUNTIF(Offers!$B$14:$B$2024,A1112)</f>
        <v>1</v>
      </c>
      <c r="AV1112" s="37">
        <f>_xlfn.MINIFS(Offers!$Q$14:$Q$2024,Offers!$B$14:$B$2024,A1112)</f>
        <v>1673.99</v>
      </c>
      <c r="AW1112" s="36">
        <f>COUNTIFS(Offers!$B$14:$B$2024,A1112,Offers!$L$14:$L$2024,"&lt;&gt;New")</f>
        <v>0</v>
      </c>
    </row>
    <row r="1113" spans="1:49" ht="15.75" customHeight="1" x14ac:dyDescent="0.35">
      <c r="A1113" s="64" t="s">
        <v>8001</v>
      </c>
      <c r="B1113" s="64" t="s">
        <v>1482</v>
      </c>
      <c r="C1113" s="64" t="s">
        <v>9</v>
      </c>
      <c r="D1113" s="64" t="s">
        <v>7560</v>
      </c>
      <c r="E1113" s="65" t="s">
        <v>1485</v>
      </c>
      <c r="F1113" s="66">
        <v>92.99</v>
      </c>
      <c r="G1113" s="64" t="s">
        <v>8002</v>
      </c>
      <c r="H1113" s="64" t="s">
        <v>1345</v>
      </c>
      <c r="I1113" s="64" t="s">
        <v>7405</v>
      </c>
      <c r="J1113" s="64" t="s">
        <v>2076</v>
      </c>
      <c r="K1113" s="64" t="s">
        <v>2076</v>
      </c>
      <c r="L1113" s="64" t="s">
        <v>2076</v>
      </c>
      <c r="M1113" s="64" t="s">
        <v>2076</v>
      </c>
      <c r="N1113" s="64" t="s">
        <v>7562</v>
      </c>
      <c r="O1113" s="64" t="s">
        <v>2076</v>
      </c>
      <c r="P1113" s="64" t="s">
        <v>2076</v>
      </c>
      <c r="Q1113" s="67">
        <v>421</v>
      </c>
      <c r="R1113" s="64" t="s">
        <v>8003</v>
      </c>
      <c r="S1113" s="64" t="s">
        <v>7564</v>
      </c>
      <c r="T1113" t="s">
        <v>2080</v>
      </c>
      <c r="U1113">
        <v>30</v>
      </c>
      <c r="V1113" s="49">
        <v>102.99</v>
      </c>
      <c r="W1113" t="s">
        <v>2304</v>
      </c>
      <c r="X1113" t="s">
        <v>2076</v>
      </c>
      <c r="Y1113" t="s">
        <v>2076</v>
      </c>
      <c r="Z1113" t="s">
        <v>2076</v>
      </c>
      <c r="AA1113" t="s">
        <v>2076</v>
      </c>
      <c r="AB1113" s="36" t="s">
        <v>8004</v>
      </c>
      <c r="AC1113" s="36" t="s">
        <v>8005</v>
      </c>
      <c r="AD1113" s="36" t="s">
        <v>2120</v>
      </c>
      <c r="AE1113" s="36" t="s">
        <v>2085</v>
      </c>
      <c r="AF1113" s="51" t="s">
        <v>2025</v>
      </c>
      <c r="AG1113" s="36" t="s">
        <v>2086</v>
      </c>
      <c r="AH1113" s="37">
        <v>102.99</v>
      </c>
      <c r="AI1113" s="36" t="s">
        <v>2087</v>
      </c>
      <c r="AJ1113" s="36" t="s">
        <v>2076</v>
      </c>
      <c r="AK1113" s="36" t="s">
        <v>2076</v>
      </c>
      <c r="AL1113" s="36" t="s">
        <v>2076</v>
      </c>
      <c r="AM1113" s="36" t="s">
        <v>2076</v>
      </c>
      <c r="AN1113" s="36" t="s">
        <v>2076</v>
      </c>
      <c r="AO1113" s="36" t="s">
        <v>2076</v>
      </c>
      <c r="AP1113" s="36" t="s">
        <v>2076</v>
      </c>
      <c r="AQ1113" s="36" t="s">
        <v>2076</v>
      </c>
      <c r="AR1113" s="36" t="s">
        <v>2076</v>
      </c>
      <c r="AS1113" s="36" t="s">
        <v>7567</v>
      </c>
      <c r="AT1113" s="36" t="s">
        <v>7568</v>
      </c>
      <c r="AU1113" s="36">
        <f>COUNTIF(Offers!$B$14:$B$2024,A1113)</f>
        <v>1</v>
      </c>
      <c r="AV1113" s="37">
        <f>_xlfn.MINIFS(Offers!$Q$14:$Q$2024,Offers!$B$14:$B$2024,A1113)</f>
        <v>92.99</v>
      </c>
      <c r="AW1113" s="36">
        <f>COUNTIFS(Offers!$B$14:$B$2024,A1113,Offers!$L$14:$L$2024,"&lt;&gt;New")</f>
        <v>0</v>
      </c>
    </row>
    <row r="1114" spans="1:49" ht="15.75" customHeight="1" x14ac:dyDescent="0.35">
      <c r="A1114" s="64" t="s">
        <v>8006</v>
      </c>
      <c r="B1114" s="64" t="s">
        <v>1482</v>
      </c>
      <c r="C1114" s="64" t="s">
        <v>9</v>
      </c>
      <c r="D1114" s="64" t="s">
        <v>7366</v>
      </c>
      <c r="E1114" s="65" t="s">
        <v>1486</v>
      </c>
      <c r="F1114" s="66">
        <v>96.99</v>
      </c>
      <c r="G1114" s="64" t="s">
        <v>8007</v>
      </c>
      <c r="H1114" s="64" t="s">
        <v>1345</v>
      </c>
      <c r="I1114" s="64" t="s">
        <v>7368</v>
      </c>
      <c r="J1114" s="64" t="s">
        <v>7571</v>
      </c>
      <c r="K1114" s="64" t="s">
        <v>2076</v>
      </c>
      <c r="L1114" s="64" t="s">
        <v>2076</v>
      </c>
      <c r="M1114" s="64" t="s">
        <v>2076</v>
      </c>
      <c r="N1114" s="64" t="s">
        <v>7370</v>
      </c>
      <c r="O1114" s="64" t="s">
        <v>2076</v>
      </c>
      <c r="P1114" s="64" t="s">
        <v>2076</v>
      </c>
      <c r="Q1114" s="67">
        <v>78</v>
      </c>
      <c r="R1114" s="64" t="s">
        <v>8008</v>
      </c>
      <c r="S1114" s="64" t="s">
        <v>7372</v>
      </c>
      <c r="T1114" t="s">
        <v>2100</v>
      </c>
      <c r="U1114">
        <v>30</v>
      </c>
      <c r="V1114" s="49">
        <v>106.99</v>
      </c>
      <c r="W1114" t="s">
        <v>2356</v>
      </c>
      <c r="X1114" t="s">
        <v>2076</v>
      </c>
      <c r="Y1114" t="s">
        <v>2076</v>
      </c>
      <c r="Z1114" t="s">
        <v>2076</v>
      </c>
      <c r="AA1114" t="s">
        <v>2076</v>
      </c>
      <c r="AB1114" s="36" t="s">
        <v>8009</v>
      </c>
      <c r="AC1114" s="36" t="s">
        <v>8010</v>
      </c>
      <c r="AD1114" s="36" t="s">
        <v>2171</v>
      </c>
      <c r="AE1114" s="36" t="s">
        <v>2085</v>
      </c>
      <c r="AF1114" s="51" t="s">
        <v>2025</v>
      </c>
      <c r="AG1114" s="36" t="s">
        <v>2086</v>
      </c>
      <c r="AH1114" s="37">
        <v>110.99</v>
      </c>
      <c r="AI1114" s="36" t="s">
        <v>2087</v>
      </c>
      <c r="AJ1114" s="36" t="s">
        <v>2076</v>
      </c>
      <c r="AK1114" s="36" t="s">
        <v>2076</v>
      </c>
      <c r="AL1114" s="36" t="s">
        <v>2076</v>
      </c>
      <c r="AM1114" s="36" t="s">
        <v>2076</v>
      </c>
      <c r="AN1114" s="36" t="s">
        <v>2076</v>
      </c>
      <c r="AO1114" s="36" t="s">
        <v>2076</v>
      </c>
      <c r="AP1114" s="36" t="s">
        <v>2076</v>
      </c>
      <c r="AQ1114" s="36" t="s">
        <v>2076</v>
      </c>
      <c r="AR1114" s="36" t="s">
        <v>2076</v>
      </c>
      <c r="AS1114" s="36" t="s">
        <v>7375</v>
      </c>
      <c r="AT1114" s="36" t="s">
        <v>7376</v>
      </c>
      <c r="AU1114" s="36">
        <f>COUNTIF(Offers!$B$14:$B$2024,A1114)</f>
        <v>2</v>
      </c>
      <c r="AV1114" s="37">
        <f>_xlfn.MINIFS(Offers!$Q$14:$Q$2024,Offers!$B$14:$B$2024,A1114)</f>
        <v>82.99</v>
      </c>
      <c r="AW1114" s="36">
        <f>COUNTIFS(Offers!$B$14:$B$2024,A1114,Offers!$L$14:$L$2024,"&lt;&gt;New")</f>
        <v>1</v>
      </c>
    </row>
    <row r="1115" spans="1:49" ht="15.75" customHeight="1" x14ac:dyDescent="0.35">
      <c r="A1115" s="64" t="s">
        <v>8011</v>
      </c>
      <c r="B1115" s="64" t="s">
        <v>1482</v>
      </c>
      <c r="C1115" s="64" t="s">
        <v>9</v>
      </c>
      <c r="D1115" s="64" t="s">
        <v>7449</v>
      </c>
      <c r="E1115" s="65" t="s">
        <v>1487</v>
      </c>
      <c r="F1115" s="66">
        <v>112.99</v>
      </c>
      <c r="G1115" s="64" t="s">
        <v>8012</v>
      </c>
      <c r="H1115" s="64" t="s">
        <v>7451</v>
      </c>
      <c r="I1115" s="64" t="s">
        <v>7405</v>
      </c>
      <c r="J1115" s="64" t="s">
        <v>7800</v>
      </c>
      <c r="K1115" s="64" t="s">
        <v>2076</v>
      </c>
      <c r="L1115" s="64" t="s">
        <v>2076</v>
      </c>
      <c r="M1115" s="64" t="s">
        <v>2076</v>
      </c>
      <c r="N1115" s="64" t="s">
        <v>7801</v>
      </c>
      <c r="O1115" s="64" t="s">
        <v>2076</v>
      </c>
      <c r="P1115" s="64" t="s">
        <v>2076</v>
      </c>
      <c r="Q1115" s="67">
        <v>30</v>
      </c>
      <c r="R1115" s="64" t="s">
        <v>8013</v>
      </c>
      <c r="S1115" s="64" t="s">
        <v>7455</v>
      </c>
      <c r="T1115" t="s">
        <v>2080</v>
      </c>
      <c r="U1115">
        <v>30</v>
      </c>
      <c r="V1115" s="49">
        <v>124.99</v>
      </c>
      <c r="W1115" t="s">
        <v>2700</v>
      </c>
      <c r="X1115" t="s">
        <v>2076</v>
      </c>
      <c r="Y1115" t="s">
        <v>2076</v>
      </c>
      <c r="Z1115" t="s">
        <v>2076</v>
      </c>
      <c r="AA1115" t="s">
        <v>2076</v>
      </c>
      <c r="AB1115" s="36" t="s">
        <v>8014</v>
      </c>
      <c r="AC1115" s="36" t="s">
        <v>8015</v>
      </c>
      <c r="AD1115" s="36" t="s">
        <v>2120</v>
      </c>
      <c r="AE1115" s="36" t="s">
        <v>2085</v>
      </c>
      <c r="AF1115" s="55" t="s">
        <v>2023</v>
      </c>
      <c r="AG1115" s="36" t="s">
        <v>2086</v>
      </c>
      <c r="AH1115" s="37">
        <v>124.99</v>
      </c>
      <c r="AI1115" s="36" t="s">
        <v>2087</v>
      </c>
      <c r="AJ1115" s="36" t="s">
        <v>2076</v>
      </c>
      <c r="AK1115" s="36" t="s">
        <v>2076</v>
      </c>
      <c r="AL1115" s="36" t="s">
        <v>2076</v>
      </c>
      <c r="AM1115" s="36" t="s">
        <v>2076</v>
      </c>
      <c r="AN1115" s="36" t="s">
        <v>2076</v>
      </c>
      <c r="AO1115" s="36" t="s">
        <v>2076</v>
      </c>
      <c r="AP1115" s="36" t="s">
        <v>2076</v>
      </c>
      <c r="AQ1115" s="36" t="s">
        <v>2076</v>
      </c>
      <c r="AR1115" s="36" t="s">
        <v>2076</v>
      </c>
      <c r="AS1115" s="36" t="s">
        <v>7805</v>
      </c>
      <c r="AT1115" s="36" t="s">
        <v>7806</v>
      </c>
      <c r="AU1115" s="36">
        <f>COUNTIF(Offers!$B$14:$B$2024,A1115)</f>
        <v>1</v>
      </c>
      <c r="AV1115" s="37">
        <f>_xlfn.MINIFS(Offers!$Q$14:$Q$2024,Offers!$B$14:$B$2024,A1115)</f>
        <v>112.99</v>
      </c>
      <c r="AW1115" s="36">
        <f>COUNTIFS(Offers!$B$14:$B$2024,A1115,Offers!$L$14:$L$2024,"&lt;&gt;New")</f>
        <v>0</v>
      </c>
    </row>
    <row r="1116" spans="1:49" ht="15.75" customHeight="1" x14ac:dyDescent="0.35">
      <c r="A1116" s="64" t="s">
        <v>8016</v>
      </c>
      <c r="B1116" s="64" t="s">
        <v>1482</v>
      </c>
      <c r="C1116" s="64" t="s">
        <v>9</v>
      </c>
      <c r="D1116" s="64" t="s">
        <v>7414</v>
      </c>
      <c r="E1116" s="65" t="s">
        <v>1488</v>
      </c>
      <c r="F1116" s="66">
        <v>152.99</v>
      </c>
      <c r="G1116" s="64" t="s">
        <v>8017</v>
      </c>
      <c r="H1116" s="64" t="s">
        <v>1345</v>
      </c>
      <c r="I1116" s="64" t="s">
        <v>7416</v>
      </c>
      <c r="J1116" s="64" t="s">
        <v>2076</v>
      </c>
      <c r="K1116" s="64" t="s">
        <v>2076</v>
      </c>
      <c r="L1116" s="64" t="s">
        <v>2076</v>
      </c>
      <c r="M1116" s="64" t="s">
        <v>2076</v>
      </c>
      <c r="N1116" s="64" t="s">
        <v>7417</v>
      </c>
      <c r="O1116" s="64" t="s">
        <v>2076</v>
      </c>
      <c r="P1116" s="64" t="s">
        <v>2076</v>
      </c>
      <c r="Q1116" s="67">
        <v>6554</v>
      </c>
      <c r="R1116" s="64" t="s">
        <v>8018</v>
      </c>
      <c r="S1116" s="64" t="s">
        <v>7419</v>
      </c>
      <c r="T1116" t="s">
        <v>2100</v>
      </c>
      <c r="U1116">
        <v>30</v>
      </c>
      <c r="V1116" s="49">
        <v>162.99</v>
      </c>
      <c r="W1116" t="s">
        <v>2168</v>
      </c>
      <c r="X1116" t="s">
        <v>2076</v>
      </c>
      <c r="Y1116" t="s">
        <v>2076</v>
      </c>
      <c r="Z1116" t="s">
        <v>2076</v>
      </c>
      <c r="AA1116" t="s">
        <v>2076</v>
      </c>
      <c r="AB1116" s="36" t="s">
        <v>8019</v>
      </c>
      <c r="AC1116" s="36" t="s">
        <v>8020</v>
      </c>
      <c r="AD1116" s="36" t="s">
        <v>2104</v>
      </c>
      <c r="AE1116" s="36" t="s">
        <v>2085</v>
      </c>
      <c r="AF1116" s="53" t="s">
        <v>2026</v>
      </c>
      <c r="AG1116" s="36" t="s">
        <v>2086</v>
      </c>
      <c r="AH1116" s="37">
        <v>171.99</v>
      </c>
      <c r="AI1116" s="36" t="s">
        <v>2087</v>
      </c>
      <c r="AJ1116" s="36" t="s">
        <v>2076</v>
      </c>
      <c r="AK1116" s="36" t="s">
        <v>2076</v>
      </c>
      <c r="AL1116" s="36" t="s">
        <v>2076</v>
      </c>
      <c r="AM1116" s="36" t="s">
        <v>2076</v>
      </c>
      <c r="AN1116" s="36" t="s">
        <v>2076</v>
      </c>
      <c r="AO1116" s="36" t="s">
        <v>2076</v>
      </c>
      <c r="AP1116" s="36" t="s">
        <v>2076</v>
      </c>
      <c r="AQ1116" s="36" t="s">
        <v>2076</v>
      </c>
      <c r="AR1116" s="36" t="s">
        <v>2076</v>
      </c>
      <c r="AS1116" s="36" t="s">
        <v>7422</v>
      </c>
      <c r="AT1116" s="36" t="s">
        <v>7423</v>
      </c>
      <c r="AU1116" s="36">
        <f>COUNTIF(Offers!$B$14:$B$2024,A1116)</f>
        <v>1</v>
      </c>
      <c r="AV1116" s="37">
        <f>_xlfn.MINIFS(Offers!$Q$14:$Q$2024,Offers!$B$14:$B$2024,A1116)</f>
        <v>152.99</v>
      </c>
      <c r="AW1116" s="36">
        <f>COUNTIFS(Offers!$B$14:$B$2024,A1116,Offers!$L$14:$L$2024,"&lt;&gt;New")</f>
        <v>0</v>
      </c>
    </row>
    <row r="1117" spans="1:49" ht="15.75" customHeight="1" x14ac:dyDescent="0.35">
      <c r="A1117" s="64" t="s">
        <v>8021</v>
      </c>
      <c r="B1117" s="64" t="s">
        <v>1482</v>
      </c>
      <c r="C1117" s="64" t="s">
        <v>9</v>
      </c>
      <c r="D1117" s="64" t="s">
        <v>7449</v>
      </c>
      <c r="E1117" s="65" t="s">
        <v>1489</v>
      </c>
      <c r="F1117" s="66">
        <v>175.99</v>
      </c>
      <c r="G1117" s="64" t="s">
        <v>8022</v>
      </c>
      <c r="H1117" s="64" t="s">
        <v>1345</v>
      </c>
      <c r="I1117" s="64" t="s">
        <v>7392</v>
      </c>
      <c r="J1117" s="64" t="s">
        <v>2076</v>
      </c>
      <c r="K1117" s="64" t="s">
        <v>2076</v>
      </c>
      <c r="L1117" s="64" t="s">
        <v>2076</v>
      </c>
      <c r="M1117" s="64" t="s">
        <v>2076</v>
      </c>
      <c r="N1117" s="64" t="s">
        <v>7624</v>
      </c>
      <c r="O1117" s="64" t="s">
        <v>2076</v>
      </c>
      <c r="P1117" s="64" t="s">
        <v>2076</v>
      </c>
      <c r="Q1117" s="67">
        <v>208</v>
      </c>
      <c r="R1117" s="64" t="s">
        <v>8023</v>
      </c>
      <c r="S1117" s="64" t="s">
        <v>7626</v>
      </c>
      <c r="T1117" t="s">
        <v>2080</v>
      </c>
      <c r="U1117">
        <v>30</v>
      </c>
      <c r="V1117" s="49">
        <v>198.99</v>
      </c>
      <c r="W1117" t="s">
        <v>2273</v>
      </c>
      <c r="X1117" t="s">
        <v>2076</v>
      </c>
      <c r="Y1117" t="s">
        <v>2076</v>
      </c>
      <c r="Z1117" t="s">
        <v>2076</v>
      </c>
      <c r="AA1117" t="s">
        <v>2076</v>
      </c>
      <c r="AB1117" s="36" t="s">
        <v>8024</v>
      </c>
      <c r="AC1117" s="36" t="s">
        <v>8025</v>
      </c>
      <c r="AD1117" s="36" t="s">
        <v>2224</v>
      </c>
      <c r="AE1117" s="36" t="s">
        <v>2105</v>
      </c>
      <c r="AF1117" s="52" t="s">
        <v>2024</v>
      </c>
      <c r="AG1117" s="36" t="s">
        <v>2086</v>
      </c>
      <c r="AH1117" s="37">
        <v>198.99</v>
      </c>
      <c r="AI1117" s="36" t="s">
        <v>2087</v>
      </c>
      <c r="AJ1117" s="36" t="s">
        <v>2076</v>
      </c>
      <c r="AK1117" s="36" t="s">
        <v>2076</v>
      </c>
      <c r="AL1117" s="36" t="s">
        <v>2076</v>
      </c>
      <c r="AM1117" s="36" t="s">
        <v>2076</v>
      </c>
      <c r="AN1117" s="36" t="s">
        <v>2076</v>
      </c>
      <c r="AO1117" s="36" t="s">
        <v>2076</v>
      </c>
      <c r="AP1117" s="36" t="s">
        <v>2076</v>
      </c>
      <c r="AQ1117" s="36" t="s">
        <v>2076</v>
      </c>
      <c r="AR1117" s="36" t="s">
        <v>2076</v>
      </c>
      <c r="AS1117" s="36" t="s">
        <v>7629</v>
      </c>
      <c r="AT1117" s="36" t="s">
        <v>7630</v>
      </c>
      <c r="AU1117" s="36">
        <f>COUNTIF(Offers!$B$14:$B$2024,A1117)</f>
        <v>1</v>
      </c>
      <c r="AV1117" s="37">
        <f>_xlfn.MINIFS(Offers!$Q$14:$Q$2024,Offers!$B$14:$B$2024,A1117)</f>
        <v>175.99</v>
      </c>
      <c r="AW1117" s="36">
        <f>COUNTIFS(Offers!$B$14:$B$2024,A1117,Offers!$L$14:$L$2024,"&lt;&gt;New")</f>
        <v>0</v>
      </c>
    </row>
    <row r="1118" spans="1:49" ht="15.75" customHeight="1" x14ac:dyDescent="0.35">
      <c r="A1118" s="64" t="s">
        <v>8026</v>
      </c>
      <c r="B1118" s="64" t="s">
        <v>1482</v>
      </c>
      <c r="C1118" s="64" t="s">
        <v>9</v>
      </c>
      <c r="D1118" s="64" t="s">
        <v>7749</v>
      </c>
      <c r="E1118" s="65" t="s">
        <v>1490</v>
      </c>
      <c r="F1118" s="66">
        <v>228.99</v>
      </c>
      <c r="G1118" s="64" t="s">
        <v>8027</v>
      </c>
      <c r="H1118" s="64" t="s">
        <v>1345</v>
      </c>
      <c r="I1118" s="64" t="s">
        <v>7380</v>
      </c>
      <c r="J1118" s="64" t="s">
        <v>2076</v>
      </c>
      <c r="K1118" s="64" t="s">
        <v>2076</v>
      </c>
      <c r="L1118" s="64" t="s">
        <v>2076</v>
      </c>
      <c r="M1118" s="64" t="s">
        <v>2076</v>
      </c>
      <c r="N1118" s="64" t="s">
        <v>7382</v>
      </c>
      <c r="O1118" s="64" t="s">
        <v>2076</v>
      </c>
      <c r="P1118" s="64">
        <v>230</v>
      </c>
      <c r="Q1118" s="67">
        <v>819</v>
      </c>
      <c r="R1118" s="64" t="s">
        <v>8028</v>
      </c>
      <c r="S1118" s="64" t="s">
        <v>7752</v>
      </c>
      <c r="T1118" t="s">
        <v>2080</v>
      </c>
      <c r="U1118">
        <v>30</v>
      </c>
      <c r="V1118" s="49">
        <v>236.99</v>
      </c>
      <c r="W1118" t="s">
        <v>2144</v>
      </c>
      <c r="X1118" t="s">
        <v>2076</v>
      </c>
      <c r="Y1118" t="s">
        <v>2076</v>
      </c>
      <c r="Z1118" t="s">
        <v>2076</v>
      </c>
      <c r="AA1118" t="s">
        <v>2076</v>
      </c>
      <c r="AB1118" s="36" t="s">
        <v>8029</v>
      </c>
      <c r="AC1118" s="36" t="s">
        <v>8030</v>
      </c>
      <c r="AD1118" s="36" t="s">
        <v>2254</v>
      </c>
      <c r="AE1118" s="36" t="s">
        <v>2085</v>
      </c>
      <c r="AF1118" s="53" t="s">
        <v>2026</v>
      </c>
      <c r="AG1118" s="36" t="s">
        <v>2086</v>
      </c>
      <c r="AH1118" s="37">
        <v>236.99</v>
      </c>
      <c r="AI1118" s="36" t="s">
        <v>2087</v>
      </c>
      <c r="AJ1118" s="36" t="s">
        <v>2076</v>
      </c>
      <c r="AK1118" s="36" t="s">
        <v>2076</v>
      </c>
      <c r="AL1118" s="36" t="s">
        <v>2076</v>
      </c>
      <c r="AM1118" s="36" t="s">
        <v>2076</v>
      </c>
      <c r="AN1118" s="36" t="s">
        <v>2076</v>
      </c>
      <c r="AO1118" s="36" t="s">
        <v>2076</v>
      </c>
      <c r="AP1118" s="36" t="s">
        <v>2076</v>
      </c>
      <c r="AQ1118" s="36" t="s">
        <v>2076</v>
      </c>
      <c r="AR1118" s="36" t="s">
        <v>2076</v>
      </c>
      <c r="AS1118" s="36" t="s">
        <v>7816</v>
      </c>
      <c r="AT1118" s="36" t="s">
        <v>7755</v>
      </c>
      <c r="AU1118" s="36">
        <f>COUNTIF(Offers!$B$14:$B$2024,A1118)</f>
        <v>1</v>
      </c>
      <c r="AV1118" s="37">
        <f>_xlfn.MINIFS(Offers!$Q$14:$Q$2024,Offers!$B$14:$B$2024,A1118)</f>
        <v>228.99</v>
      </c>
      <c r="AW1118" s="36">
        <f>COUNTIFS(Offers!$B$14:$B$2024,A1118,Offers!$L$14:$L$2024,"&lt;&gt;New")</f>
        <v>0</v>
      </c>
    </row>
    <row r="1119" spans="1:49" ht="15.75" customHeight="1" x14ac:dyDescent="0.35">
      <c r="A1119" s="64" t="s">
        <v>8031</v>
      </c>
      <c r="B1119" s="64" t="s">
        <v>1482</v>
      </c>
      <c r="C1119" s="64" t="s">
        <v>9</v>
      </c>
      <c r="D1119" s="64" t="s">
        <v>7460</v>
      </c>
      <c r="E1119" s="65" t="s">
        <v>1491</v>
      </c>
      <c r="F1119" s="66">
        <v>426.99</v>
      </c>
      <c r="G1119" s="64" t="s">
        <v>8032</v>
      </c>
      <c r="H1119" s="64" t="s">
        <v>7439</v>
      </c>
      <c r="I1119" s="64" t="s">
        <v>7716</v>
      </c>
      <c r="J1119" s="64" t="s">
        <v>2076</v>
      </c>
      <c r="K1119" s="64" t="s">
        <v>2076</v>
      </c>
      <c r="L1119" s="64" t="s">
        <v>7832</v>
      </c>
      <c r="M1119" s="64" t="s">
        <v>7464</v>
      </c>
      <c r="N1119" s="64" t="s">
        <v>7717</v>
      </c>
      <c r="O1119" s="64" t="s">
        <v>2076</v>
      </c>
      <c r="P1119" s="64" t="s">
        <v>2076</v>
      </c>
      <c r="Q1119" s="67">
        <v>6109</v>
      </c>
      <c r="R1119" s="64" t="s">
        <v>8033</v>
      </c>
      <c r="S1119" s="64" t="s">
        <v>7467</v>
      </c>
      <c r="T1119" t="s">
        <v>2080</v>
      </c>
      <c r="U1119">
        <v>30</v>
      </c>
      <c r="V1119" s="49">
        <v>462.99</v>
      </c>
      <c r="W1119" t="s">
        <v>2655</v>
      </c>
      <c r="X1119" t="s">
        <v>2076</v>
      </c>
      <c r="Y1119" t="s">
        <v>2076</v>
      </c>
      <c r="Z1119" t="s">
        <v>2076</v>
      </c>
      <c r="AA1119" t="s">
        <v>2076</v>
      </c>
      <c r="AB1119" s="36" t="s">
        <v>8034</v>
      </c>
      <c r="AC1119" s="36" t="s">
        <v>8035</v>
      </c>
      <c r="AD1119" s="36" t="s">
        <v>2104</v>
      </c>
      <c r="AE1119" s="36" t="s">
        <v>2085</v>
      </c>
      <c r="AF1119" s="52" t="s">
        <v>2024</v>
      </c>
      <c r="AG1119" s="36" t="s">
        <v>3435</v>
      </c>
      <c r="AH1119" s="37">
        <v>488.99</v>
      </c>
      <c r="AI1119" s="36" t="s">
        <v>2087</v>
      </c>
      <c r="AJ1119" s="36" t="s">
        <v>2076</v>
      </c>
      <c r="AK1119" s="36" t="s">
        <v>2076</v>
      </c>
      <c r="AL1119" s="36" t="s">
        <v>2076</v>
      </c>
      <c r="AM1119" s="36" t="s">
        <v>2076</v>
      </c>
      <c r="AN1119" s="36" t="s">
        <v>2076</v>
      </c>
      <c r="AO1119" s="36">
        <v>180</v>
      </c>
      <c r="AP1119" s="36" t="s">
        <v>2076</v>
      </c>
      <c r="AQ1119" s="36" t="s">
        <v>2076</v>
      </c>
      <c r="AR1119" s="36" t="s">
        <v>2076</v>
      </c>
      <c r="AS1119" s="36" t="s">
        <v>7470</v>
      </c>
      <c r="AT1119" s="36" t="s">
        <v>7471</v>
      </c>
      <c r="AU1119" s="36">
        <f>COUNTIF(Offers!$B$14:$B$2024,A1119)</f>
        <v>2</v>
      </c>
      <c r="AV1119" s="37">
        <f>_xlfn.MINIFS(Offers!$Q$14:$Q$2024,Offers!$B$14:$B$2024,A1119)</f>
        <v>356.99</v>
      </c>
      <c r="AW1119" s="36">
        <f>COUNTIFS(Offers!$B$14:$B$2024,A1119,Offers!$L$14:$L$2024,"&lt;&gt;New")</f>
        <v>1</v>
      </c>
    </row>
    <row r="1120" spans="1:49" ht="15.75" customHeight="1" x14ac:dyDescent="0.35">
      <c r="A1120" s="64" t="s">
        <v>8036</v>
      </c>
      <c r="B1120" s="64" t="s">
        <v>1482</v>
      </c>
      <c r="C1120" s="64" t="s">
        <v>9</v>
      </c>
      <c r="D1120" s="64" t="s">
        <v>7437</v>
      </c>
      <c r="E1120" s="65" t="s">
        <v>1492</v>
      </c>
      <c r="F1120" s="66">
        <v>596.99</v>
      </c>
      <c r="G1120" s="64" t="s">
        <v>8037</v>
      </c>
      <c r="H1120" s="64" t="s">
        <v>7439</v>
      </c>
      <c r="I1120" s="64" t="s">
        <v>7405</v>
      </c>
      <c r="J1120" s="64" t="s">
        <v>7440</v>
      </c>
      <c r="K1120" s="64" t="s">
        <v>2076</v>
      </c>
      <c r="L1120" s="64" t="s">
        <v>2076</v>
      </c>
      <c r="M1120" s="64" t="s">
        <v>2076</v>
      </c>
      <c r="N1120" s="64" t="s">
        <v>7666</v>
      </c>
      <c r="O1120" s="64" t="s">
        <v>2076</v>
      </c>
      <c r="P1120" s="64" t="s">
        <v>2076</v>
      </c>
      <c r="Q1120" s="67">
        <v>1754</v>
      </c>
      <c r="R1120" s="64" t="s">
        <v>8038</v>
      </c>
      <c r="S1120" s="64" t="s">
        <v>7443</v>
      </c>
      <c r="T1120" t="s">
        <v>2080</v>
      </c>
      <c r="U1120">
        <v>30</v>
      </c>
      <c r="V1120" s="49">
        <v>631.99</v>
      </c>
      <c r="W1120" t="s">
        <v>2450</v>
      </c>
      <c r="X1120" t="s">
        <v>2076</v>
      </c>
      <c r="Y1120" t="s">
        <v>2076</v>
      </c>
      <c r="Z1120" t="s">
        <v>2076</v>
      </c>
      <c r="AA1120" t="s">
        <v>2076</v>
      </c>
      <c r="AB1120" s="36" t="s">
        <v>8019</v>
      </c>
      <c r="AC1120" s="36" t="s">
        <v>8039</v>
      </c>
      <c r="AD1120" s="36" t="s">
        <v>2224</v>
      </c>
      <c r="AE1120" s="36" t="s">
        <v>2105</v>
      </c>
      <c r="AF1120" s="54" t="s">
        <v>2027</v>
      </c>
      <c r="AG1120" s="36" t="s">
        <v>2086</v>
      </c>
      <c r="AH1120" s="37">
        <v>668.99</v>
      </c>
      <c r="AI1120" s="36" t="s">
        <v>2087</v>
      </c>
      <c r="AJ1120" s="36" t="s">
        <v>2076</v>
      </c>
      <c r="AK1120" s="36" t="s">
        <v>2076</v>
      </c>
      <c r="AL1120" s="36" t="s">
        <v>2076</v>
      </c>
      <c r="AM1120" s="36" t="s">
        <v>2076</v>
      </c>
      <c r="AN1120" s="36" t="s">
        <v>2076</v>
      </c>
      <c r="AO1120" s="36" t="s">
        <v>2076</v>
      </c>
      <c r="AP1120" s="36" t="s">
        <v>2076</v>
      </c>
      <c r="AQ1120" s="36" t="s">
        <v>2076</v>
      </c>
      <c r="AR1120" s="36" t="s">
        <v>2076</v>
      </c>
      <c r="AS1120" s="36" t="s">
        <v>7446</v>
      </c>
      <c r="AT1120" s="36" t="s">
        <v>7447</v>
      </c>
      <c r="AU1120" s="36">
        <f>COUNTIF(Offers!$B$14:$B$2024,A1120)</f>
        <v>4</v>
      </c>
      <c r="AV1120" s="37">
        <f>_xlfn.MINIFS(Offers!$Q$14:$Q$2024,Offers!$B$14:$B$2024,A1120)</f>
        <v>333.99</v>
      </c>
      <c r="AW1120" s="36">
        <f>COUNTIFS(Offers!$B$14:$B$2024,A1120,Offers!$L$14:$L$2024,"&lt;&gt;New")</f>
        <v>3</v>
      </c>
    </row>
    <row r="1121" spans="1:49" ht="15.75" customHeight="1" x14ac:dyDescent="0.35">
      <c r="A1121" s="64" t="s">
        <v>8040</v>
      </c>
      <c r="B1121" s="64" t="s">
        <v>1482</v>
      </c>
      <c r="C1121" s="64" t="s">
        <v>9</v>
      </c>
      <c r="D1121" s="64" t="s">
        <v>2034</v>
      </c>
      <c r="E1121" s="65" t="s">
        <v>1493</v>
      </c>
      <c r="F1121" s="66">
        <v>692.99</v>
      </c>
      <c r="G1121" s="64" t="s">
        <v>8041</v>
      </c>
      <c r="H1121" s="64" t="s">
        <v>7439</v>
      </c>
      <c r="I1121" s="64" t="s">
        <v>7405</v>
      </c>
      <c r="J1121" s="64" t="s">
        <v>8042</v>
      </c>
      <c r="K1121" s="64" t="s">
        <v>7605</v>
      </c>
      <c r="L1121" s="64" t="s">
        <v>2076</v>
      </c>
      <c r="M1121" s="64" t="s">
        <v>2076</v>
      </c>
      <c r="N1121" s="64" t="s">
        <v>2076</v>
      </c>
      <c r="O1121" s="64" t="s">
        <v>2076</v>
      </c>
      <c r="P1121" s="64" t="s">
        <v>2076</v>
      </c>
      <c r="Q1121" s="67">
        <v>50</v>
      </c>
      <c r="R1121" s="64" t="s">
        <v>8043</v>
      </c>
      <c r="S1121" s="64" t="s">
        <v>7607</v>
      </c>
      <c r="T1121" t="s">
        <v>2080</v>
      </c>
      <c r="U1121">
        <v>30</v>
      </c>
      <c r="V1121" s="49">
        <v>791.99</v>
      </c>
      <c r="W1121" t="s">
        <v>2918</v>
      </c>
      <c r="X1121" t="s">
        <v>2076</v>
      </c>
      <c r="Y1121" t="s">
        <v>2076</v>
      </c>
      <c r="Z1121" t="s">
        <v>2076</v>
      </c>
      <c r="AA1121" t="s">
        <v>2076</v>
      </c>
      <c r="AB1121" s="36" t="s">
        <v>8044</v>
      </c>
      <c r="AC1121" s="36" t="s">
        <v>8045</v>
      </c>
      <c r="AD1121" s="36" t="s">
        <v>2171</v>
      </c>
      <c r="AE1121" s="36" t="s">
        <v>2105</v>
      </c>
      <c r="AF1121" s="54" t="s">
        <v>2027</v>
      </c>
      <c r="AG1121" s="36" t="s">
        <v>3435</v>
      </c>
      <c r="AH1121" s="37">
        <v>830.99</v>
      </c>
      <c r="AI1121" s="36" t="s">
        <v>2087</v>
      </c>
      <c r="AJ1121" s="36" t="s">
        <v>2076</v>
      </c>
      <c r="AK1121" s="36" t="s">
        <v>2076</v>
      </c>
      <c r="AL1121" s="36" t="s">
        <v>2076</v>
      </c>
      <c r="AM1121" s="36" t="s">
        <v>2076</v>
      </c>
      <c r="AN1121" s="36" t="s">
        <v>2076</v>
      </c>
      <c r="AO1121" s="36" t="s">
        <v>2076</v>
      </c>
      <c r="AP1121" s="36" t="s">
        <v>2076</v>
      </c>
      <c r="AQ1121" s="36" t="s">
        <v>2076</v>
      </c>
      <c r="AR1121" s="36" t="s">
        <v>2076</v>
      </c>
      <c r="AS1121" s="36" t="s">
        <v>7610</v>
      </c>
      <c r="AT1121" s="36" t="s">
        <v>8046</v>
      </c>
      <c r="AU1121" s="36">
        <f>COUNTIF(Offers!$B$14:$B$2024,A1121)</f>
        <v>2</v>
      </c>
      <c r="AV1121" s="37">
        <f>_xlfn.MINIFS(Offers!$Q$14:$Q$2024,Offers!$B$14:$B$2024,A1121)</f>
        <v>555.99</v>
      </c>
      <c r="AW1121" s="36">
        <f>COUNTIFS(Offers!$B$14:$B$2024,A1121,Offers!$L$14:$L$2024,"&lt;&gt;New")</f>
        <v>1</v>
      </c>
    </row>
    <row r="1122" spans="1:49" ht="15.75" customHeight="1" x14ac:dyDescent="0.35">
      <c r="A1122" s="64" t="s">
        <v>8047</v>
      </c>
      <c r="B1122" s="64" t="s">
        <v>1482</v>
      </c>
      <c r="C1122" s="64" t="s">
        <v>9</v>
      </c>
      <c r="D1122" s="64" t="s">
        <v>7473</v>
      </c>
      <c r="E1122" s="65" t="s">
        <v>1494</v>
      </c>
      <c r="F1122" s="66">
        <v>1010.99</v>
      </c>
      <c r="G1122" s="64" t="s">
        <v>8048</v>
      </c>
      <c r="H1122" s="64" t="s">
        <v>7439</v>
      </c>
      <c r="I1122" s="64" t="s">
        <v>7405</v>
      </c>
      <c r="J1122" s="64" t="s">
        <v>2076</v>
      </c>
      <c r="K1122" s="64" t="s">
        <v>8049</v>
      </c>
      <c r="L1122" s="64" t="s">
        <v>2076</v>
      </c>
      <c r="M1122" s="64" t="s">
        <v>2076</v>
      </c>
      <c r="N1122" s="64" t="s">
        <v>7550</v>
      </c>
      <c r="O1122" s="64" t="s">
        <v>2076</v>
      </c>
      <c r="P1122" s="64" t="s">
        <v>2076</v>
      </c>
      <c r="Q1122" s="67">
        <v>1437</v>
      </c>
      <c r="R1122" s="64" t="s">
        <v>8050</v>
      </c>
      <c r="S1122" s="64" t="s">
        <v>7478</v>
      </c>
      <c r="T1122" t="s">
        <v>2080</v>
      </c>
      <c r="U1122">
        <v>30</v>
      </c>
      <c r="V1122" s="49">
        <v>1044.99</v>
      </c>
      <c r="W1122" t="s">
        <v>2322</v>
      </c>
      <c r="X1122" t="s">
        <v>2076</v>
      </c>
      <c r="Y1122" t="s">
        <v>2076</v>
      </c>
      <c r="Z1122" t="s">
        <v>2076</v>
      </c>
      <c r="AA1122" t="s">
        <v>2076</v>
      </c>
      <c r="AB1122" s="36" t="s">
        <v>8051</v>
      </c>
      <c r="AC1122" s="36" t="s">
        <v>8052</v>
      </c>
      <c r="AD1122" s="36" t="s">
        <v>2147</v>
      </c>
      <c r="AE1122" s="36" t="s">
        <v>2105</v>
      </c>
      <c r="AF1122" s="51" t="s">
        <v>2025</v>
      </c>
      <c r="AG1122" s="36" t="s">
        <v>3435</v>
      </c>
      <c r="AH1122" s="37">
        <v>1098.99</v>
      </c>
      <c r="AI1122" s="36" t="s">
        <v>2087</v>
      </c>
      <c r="AJ1122" s="36" t="s">
        <v>2076</v>
      </c>
      <c r="AK1122" s="36" t="s">
        <v>2076</v>
      </c>
      <c r="AL1122" s="36" t="s">
        <v>2076</v>
      </c>
      <c r="AM1122" s="36" t="s">
        <v>2076</v>
      </c>
      <c r="AN1122" s="36" t="s">
        <v>2076</v>
      </c>
      <c r="AO1122" s="36" t="s">
        <v>2076</v>
      </c>
      <c r="AP1122" s="36" t="s">
        <v>2076</v>
      </c>
      <c r="AQ1122" s="36" t="s">
        <v>2076</v>
      </c>
      <c r="AR1122" s="36" t="s">
        <v>2076</v>
      </c>
      <c r="AS1122" s="36" t="s">
        <v>7480</v>
      </c>
      <c r="AT1122" s="36" t="s">
        <v>7481</v>
      </c>
      <c r="AU1122" s="36">
        <f>COUNTIF(Offers!$B$14:$B$2024,A1122)</f>
        <v>1</v>
      </c>
      <c r="AV1122" s="37">
        <f>_xlfn.MINIFS(Offers!$Q$14:$Q$2024,Offers!$B$14:$B$2024,A1122)</f>
        <v>1010.99</v>
      </c>
      <c r="AW1122" s="36">
        <f>COUNTIFS(Offers!$B$14:$B$2024,A1122,Offers!$L$14:$L$2024,"&lt;&gt;New")</f>
        <v>0</v>
      </c>
    </row>
    <row r="1123" spans="1:49" ht="15.75" customHeight="1" x14ac:dyDescent="0.35">
      <c r="A1123" s="64" t="s">
        <v>8053</v>
      </c>
      <c r="B1123" s="64" t="s">
        <v>1495</v>
      </c>
      <c r="C1123" s="64" t="s">
        <v>9</v>
      </c>
      <c r="D1123" s="64" t="s">
        <v>7366</v>
      </c>
      <c r="E1123" s="65" t="s">
        <v>1498</v>
      </c>
      <c r="F1123" s="66">
        <v>72.989999999999995</v>
      </c>
      <c r="G1123" s="64" t="s">
        <v>8054</v>
      </c>
      <c r="H1123" s="64" t="s">
        <v>1345</v>
      </c>
      <c r="I1123" s="64" t="s">
        <v>7368</v>
      </c>
      <c r="J1123" s="64" t="s">
        <v>7369</v>
      </c>
      <c r="K1123" s="64" t="s">
        <v>2076</v>
      </c>
      <c r="L1123" s="64" t="s">
        <v>2076</v>
      </c>
      <c r="M1123" s="64" t="s">
        <v>2076</v>
      </c>
      <c r="N1123" s="64" t="s">
        <v>7370</v>
      </c>
      <c r="O1123" s="64" t="s">
        <v>2076</v>
      </c>
      <c r="P1123" s="64" t="s">
        <v>2076</v>
      </c>
      <c r="Q1123" s="67">
        <v>109</v>
      </c>
      <c r="R1123" s="64" t="s">
        <v>8055</v>
      </c>
      <c r="S1123" s="64" t="s">
        <v>7372</v>
      </c>
      <c r="T1123" t="s">
        <v>2080</v>
      </c>
      <c r="U1123">
        <v>60</v>
      </c>
      <c r="V1123" s="49">
        <v>76.989999999999995</v>
      </c>
      <c r="W1123" t="s">
        <v>2273</v>
      </c>
      <c r="X1123" t="s">
        <v>2076</v>
      </c>
      <c r="Y1123" t="s">
        <v>2076</v>
      </c>
      <c r="Z1123" t="s">
        <v>2076</v>
      </c>
      <c r="AA1123" t="s">
        <v>2076</v>
      </c>
      <c r="AB1123" s="36" t="s">
        <v>8056</v>
      </c>
      <c r="AC1123" s="36" t="s">
        <v>8057</v>
      </c>
      <c r="AD1123" s="36" t="s">
        <v>2268</v>
      </c>
      <c r="AE1123" s="36" t="s">
        <v>2085</v>
      </c>
      <c r="AF1123" s="52" t="s">
        <v>2024</v>
      </c>
      <c r="AG1123" s="36" t="s">
        <v>2086</v>
      </c>
      <c r="AH1123" s="37">
        <v>80.989999999999995</v>
      </c>
      <c r="AI1123" s="36" t="s">
        <v>2087</v>
      </c>
      <c r="AJ1123" s="36" t="s">
        <v>2076</v>
      </c>
      <c r="AK1123" s="36" t="s">
        <v>2076</v>
      </c>
      <c r="AL1123" s="36" t="s">
        <v>2076</v>
      </c>
      <c r="AM1123" s="36" t="s">
        <v>2076</v>
      </c>
      <c r="AN1123" s="36" t="s">
        <v>2076</v>
      </c>
      <c r="AO1123" s="36" t="s">
        <v>2076</v>
      </c>
      <c r="AP1123" s="36" t="s">
        <v>2076</v>
      </c>
      <c r="AQ1123" s="36" t="s">
        <v>2076</v>
      </c>
      <c r="AR1123" s="36" t="s">
        <v>2076</v>
      </c>
      <c r="AS1123" s="36" t="s">
        <v>7375</v>
      </c>
      <c r="AT1123" s="36" t="s">
        <v>7376</v>
      </c>
      <c r="AU1123" s="36">
        <f>COUNTIF(Offers!$B$14:$B$2024,A1123)</f>
        <v>2</v>
      </c>
      <c r="AV1123" s="37">
        <f>_xlfn.MINIFS(Offers!$Q$14:$Q$2024,Offers!$B$14:$B$2024,A1123)</f>
        <v>59.99</v>
      </c>
      <c r="AW1123" s="36">
        <f>COUNTIFS(Offers!$B$14:$B$2024,A1123,Offers!$L$14:$L$2024,"&lt;&gt;New")</f>
        <v>1</v>
      </c>
    </row>
    <row r="1124" spans="1:49" ht="15.75" customHeight="1" x14ac:dyDescent="0.35">
      <c r="A1124" s="64" t="s">
        <v>8058</v>
      </c>
      <c r="B1124" s="64" t="s">
        <v>1495</v>
      </c>
      <c r="C1124" s="64" t="s">
        <v>9</v>
      </c>
      <c r="D1124" s="64" t="s">
        <v>7414</v>
      </c>
      <c r="E1124" s="65" t="s">
        <v>1499</v>
      </c>
      <c r="F1124" s="66">
        <v>122.99</v>
      </c>
      <c r="G1124" s="64" t="s">
        <v>8059</v>
      </c>
      <c r="H1124" s="64" t="s">
        <v>1345</v>
      </c>
      <c r="I1124" s="64" t="s">
        <v>7416</v>
      </c>
      <c r="J1124" s="64" t="s">
        <v>2076</v>
      </c>
      <c r="K1124" s="64" t="s">
        <v>2076</v>
      </c>
      <c r="L1124" s="64" t="s">
        <v>2076</v>
      </c>
      <c r="M1124" s="64" t="s">
        <v>2076</v>
      </c>
      <c r="N1124" s="64" t="s">
        <v>7417</v>
      </c>
      <c r="O1124" s="64" t="s">
        <v>2076</v>
      </c>
      <c r="P1124" s="64" t="s">
        <v>2076</v>
      </c>
      <c r="Q1124" s="67">
        <v>7200</v>
      </c>
      <c r="R1124" s="64" t="s">
        <v>8060</v>
      </c>
      <c r="S1124" s="64" t="s">
        <v>7419</v>
      </c>
      <c r="T1124" t="s">
        <v>2080</v>
      </c>
      <c r="U1124">
        <v>60</v>
      </c>
      <c r="V1124" s="49">
        <v>134.99</v>
      </c>
      <c r="W1124" t="s">
        <v>2144</v>
      </c>
      <c r="X1124" t="s">
        <v>2076</v>
      </c>
      <c r="Y1124" t="s">
        <v>2076</v>
      </c>
      <c r="Z1124" t="s">
        <v>2076</v>
      </c>
      <c r="AA1124" t="s">
        <v>2076</v>
      </c>
      <c r="AB1124" s="36" t="s">
        <v>8061</v>
      </c>
      <c r="AC1124" s="36" t="s">
        <v>8062</v>
      </c>
      <c r="AD1124" s="36" t="s">
        <v>2254</v>
      </c>
      <c r="AE1124" s="36" t="s">
        <v>2085</v>
      </c>
      <c r="AF1124" s="52" t="s">
        <v>2024</v>
      </c>
      <c r="AG1124" s="36" t="s">
        <v>2086</v>
      </c>
      <c r="AH1124" s="37">
        <v>140.99</v>
      </c>
      <c r="AI1124" s="36" t="s">
        <v>2087</v>
      </c>
      <c r="AJ1124" s="36" t="s">
        <v>2076</v>
      </c>
      <c r="AK1124" s="36" t="s">
        <v>2076</v>
      </c>
      <c r="AL1124" s="36" t="s">
        <v>2076</v>
      </c>
      <c r="AM1124" s="36" t="s">
        <v>2076</v>
      </c>
      <c r="AN1124" s="36" t="s">
        <v>2076</v>
      </c>
      <c r="AO1124" s="36" t="s">
        <v>2076</v>
      </c>
      <c r="AP1124" s="36" t="s">
        <v>2076</v>
      </c>
      <c r="AQ1124" s="36" t="s">
        <v>2076</v>
      </c>
      <c r="AR1124" s="36" t="s">
        <v>2076</v>
      </c>
      <c r="AS1124" s="36" t="s">
        <v>7422</v>
      </c>
      <c r="AT1124" s="36" t="s">
        <v>7423</v>
      </c>
      <c r="AU1124" s="36">
        <f>COUNTIF(Offers!$B$14:$B$2024,A1124)</f>
        <v>2</v>
      </c>
      <c r="AV1124" s="37">
        <f>_xlfn.MINIFS(Offers!$Q$14:$Q$2024,Offers!$B$14:$B$2024,A1124)</f>
        <v>104.99</v>
      </c>
      <c r="AW1124" s="36">
        <f>COUNTIFS(Offers!$B$14:$B$2024,A1124,Offers!$L$14:$L$2024,"&lt;&gt;New")</f>
        <v>1</v>
      </c>
    </row>
    <row r="1125" spans="1:49" ht="15.75" customHeight="1" x14ac:dyDescent="0.35">
      <c r="A1125" s="64" t="s">
        <v>8063</v>
      </c>
      <c r="B1125" s="64" t="s">
        <v>1495</v>
      </c>
      <c r="C1125" s="64" t="s">
        <v>9</v>
      </c>
      <c r="D1125" s="64" t="s">
        <v>7425</v>
      </c>
      <c r="E1125" s="65" t="s">
        <v>1500</v>
      </c>
      <c r="F1125" s="66">
        <v>129.99</v>
      </c>
      <c r="G1125" s="64" t="s">
        <v>8064</v>
      </c>
      <c r="H1125" s="64" t="s">
        <v>7427</v>
      </c>
      <c r="I1125" s="64" t="s">
        <v>7499</v>
      </c>
      <c r="J1125" s="64" t="s">
        <v>2076</v>
      </c>
      <c r="K1125" s="64" t="s">
        <v>2076</v>
      </c>
      <c r="L1125" s="64" t="s">
        <v>2076</v>
      </c>
      <c r="M1125" s="64" t="s">
        <v>2076</v>
      </c>
      <c r="N1125" s="64" t="s">
        <v>7500</v>
      </c>
      <c r="O1125" s="64" t="s">
        <v>2076</v>
      </c>
      <c r="P1125" s="64" t="s">
        <v>2076</v>
      </c>
      <c r="Q1125" s="67">
        <v>1918</v>
      </c>
      <c r="R1125" s="64" t="s">
        <v>8065</v>
      </c>
      <c r="S1125" s="64" t="s">
        <v>7431</v>
      </c>
      <c r="T1125" t="s">
        <v>2080</v>
      </c>
      <c r="U1125">
        <v>60</v>
      </c>
      <c r="V1125" s="49">
        <v>138.99</v>
      </c>
      <c r="W1125" t="s">
        <v>2514</v>
      </c>
      <c r="X1125" t="s">
        <v>2076</v>
      </c>
      <c r="Y1125" t="s">
        <v>2076</v>
      </c>
      <c r="Z1125" t="s">
        <v>2076</v>
      </c>
      <c r="AA1125" t="s">
        <v>2076</v>
      </c>
      <c r="AB1125" s="36" t="s">
        <v>8066</v>
      </c>
      <c r="AC1125" s="36" t="s">
        <v>8067</v>
      </c>
      <c r="AD1125" s="36" t="s">
        <v>2147</v>
      </c>
      <c r="AE1125" s="36" t="s">
        <v>2105</v>
      </c>
      <c r="AF1125" s="52" t="s">
        <v>2024</v>
      </c>
      <c r="AG1125" s="36" t="s">
        <v>2086</v>
      </c>
      <c r="AH1125" s="37">
        <v>138.99</v>
      </c>
      <c r="AI1125" s="36" t="s">
        <v>2087</v>
      </c>
      <c r="AJ1125" s="36" t="s">
        <v>2076</v>
      </c>
      <c r="AK1125" s="36" t="s">
        <v>2076</v>
      </c>
      <c r="AL1125" s="36" t="s">
        <v>2076</v>
      </c>
      <c r="AM1125" s="36" t="s">
        <v>2076</v>
      </c>
      <c r="AN1125" s="36" t="s">
        <v>2076</v>
      </c>
      <c r="AO1125" s="36" t="s">
        <v>2076</v>
      </c>
      <c r="AP1125" s="36" t="s">
        <v>2076</v>
      </c>
      <c r="AQ1125" s="36" t="s">
        <v>2076</v>
      </c>
      <c r="AR1125" s="36" t="s">
        <v>2076</v>
      </c>
      <c r="AS1125" s="36" t="s">
        <v>7434</v>
      </c>
      <c r="AT1125" s="36" t="s">
        <v>7435</v>
      </c>
      <c r="AU1125" s="36">
        <f>COUNTIF(Offers!$B$14:$B$2024,A1125)</f>
        <v>1</v>
      </c>
      <c r="AV1125" s="37">
        <f>_xlfn.MINIFS(Offers!$Q$14:$Q$2024,Offers!$B$14:$B$2024,A1125)</f>
        <v>129.99</v>
      </c>
      <c r="AW1125" s="36">
        <f>COUNTIFS(Offers!$B$14:$B$2024,A1125,Offers!$L$14:$L$2024,"&lt;&gt;New")</f>
        <v>0</v>
      </c>
    </row>
    <row r="1126" spans="1:49" ht="15.75" customHeight="1" x14ac:dyDescent="0.35">
      <c r="A1126" s="64" t="s">
        <v>8068</v>
      </c>
      <c r="B1126" s="64" t="s">
        <v>1495</v>
      </c>
      <c r="C1126" s="64" t="s">
        <v>9</v>
      </c>
      <c r="D1126" s="64" t="s">
        <v>7449</v>
      </c>
      <c r="E1126" s="65" t="s">
        <v>1501</v>
      </c>
      <c r="F1126" s="66">
        <v>153.99</v>
      </c>
      <c r="G1126" s="64" t="s">
        <v>8069</v>
      </c>
      <c r="H1126" s="64" t="s">
        <v>1345</v>
      </c>
      <c r="I1126" s="64" t="s">
        <v>7392</v>
      </c>
      <c r="J1126" s="64" t="s">
        <v>2076</v>
      </c>
      <c r="K1126" s="64" t="s">
        <v>2076</v>
      </c>
      <c r="L1126" s="64" t="s">
        <v>2076</v>
      </c>
      <c r="M1126" s="64" t="s">
        <v>2076</v>
      </c>
      <c r="N1126" s="64" t="s">
        <v>7624</v>
      </c>
      <c r="O1126" s="64" t="s">
        <v>2076</v>
      </c>
      <c r="P1126" s="64" t="s">
        <v>2076</v>
      </c>
      <c r="Q1126" s="67">
        <v>242</v>
      </c>
      <c r="R1126" s="64" t="s">
        <v>8070</v>
      </c>
      <c r="S1126" s="64" t="s">
        <v>7626</v>
      </c>
      <c r="T1126" t="s">
        <v>2080</v>
      </c>
      <c r="U1126">
        <v>60</v>
      </c>
      <c r="V1126" s="49">
        <v>166.99</v>
      </c>
      <c r="W1126" t="s">
        <v>2131</v>
      </c>
      <c r="X1126" t="s">
        <v>2076</v>
      </c>
      <c r="Y1126" t="s">
        <v>2076</v>
      </c>
      <c r="Z1126" t="s">
        <v>2076</v>
      </c>
      <c r="AA1126" t="s">
        <v>2076</v>
      </c>
      <c r="AB1126" s="36" t="s">
        <v>8071</v>
      </c>
      <c r="AC1126" s="36" t="s">
        <v>8072</v>
      </c>
      <c r="AD1126" s="36" t="s">
        <v>2120</v>
      </c>
      <c r="AE1126" s="36" t="s">
        <v>2105</v>
      </c>
      <c r="AF1126" s="52" t="s">
        <v>2024</v>
      </c>
      <c r="AG1126" s="36" t="s">
        <v>2086</v>
      </c>
      <c r="AH1126" s="37">
        <v>168.99</v>
      </c>
      <c r="AI1126" s="36" t="s">
        <v>2087</v>
      </c>
      <c r="AJ1126" s="36" t="s">
        <v>2076</v>
      </c>
      <c r="AK1126" s="36" t="s">
        <v>2076</v>
      </c>
      <c r="AL1126" s="36" t="s">
        <v>2076</v>
      </c>
      <c r="AM1126" s="36" t="s">
        <v>2076</v>
      </c>
      <c r="AN1126" s="36" t="s">
        <v>2076</v>
      </c>
      <c r="AO1126" s="36" t="s">
        <v>2076</v>
      </c>
      <c r="AP1126" s="36" t="s">
        <v>2076</v>
      </c>
      <c r="AQ1126" s="36" t="s">
        <v>2076</v>
      </c>
      <c r="AR1126" s="36" t="s">
        <v>2076</v>
      </c>
      <c r="AS1126" s="36" t="s">
        <v>7629</v>
      </c>
      <c r="AT1126" s="36" t="s">
        <v>7630</v>
      </c>
      <c r="AU1126" s="36">
        <f>COUNTIF(Offers!$B$14:$B$2024,A1126)</f>
        <v>1</v>
      </c>
      <c r="AV1126" s="37">
        <f>_xlfn.MINIFS(Offers!$Q$14:$Q$2024,Offers!$B$14:$B$2024,A1126)</f>
        <v>153.99</v>
      </c>
      <c r="AW1126" s="36">
        <f>COUNTIFS(Offers!$B$14:$B$2024,A1126,Offers!$L$14:$L$2024,"&lt;&gt;New")</f>
        <v>0</v>
      </c>
    </row>
    <row r="1127" spans="1:49" ht="15.75" customHeight="1" x14ac:dyDescent="0.35">
      <c r="A1127" s="64" t="s">
        <v>8073</v>
      </c>
      <c r="B1127" s="64" t="s">
        <v>1495</v>
      </c>
      <c r="C1127" s="64" t="s">
        <v>9</v>
      </c>
      <c r="D1127" s="64" t="s">
        <v>7526</v>
      </c>
      <c r="E1127" s="65" t="s">
        <v>1502</v>
      </c>
      <c r="F1127" s="66">
        <v>187.99</v>
      </c>
      <c r="G1127" s="64" t="s">
        <v>8074</v>
      </c>
      <c r="H1127" s="64" t="s">
        <v>1345</v>
      </c>
      <c r="I1127" s="64" t="s">
        <v>7528</v>
      </c>
      <c r="J1127" s="64" t="s">
        <v>2076</v>
      </c>
      <c r="K1127" s="64" t="s">
        <v>2076</v>
      </c>
      <c r="L1127" s="64" t="s">
        <v>2076</v>
      </c>
      <c r="M1127" s="64" t="s">
        <v>2076</v>
      </c>
      <c r="N1127" s="64" t="s">
        <v>7529</v>
      </c>
      <c r="O1127" s="64" t="s">
        <v>2076</v>
      </c>
      <c r="P1127" s="64" t="s">
        <v>2076</v>
      </c>
      <c r="Q1127" s="67">
        <v>339</v>
      </c>
      <c r="R1127" s="64" t="s">
        <v>8075</v>
      </c>
      <c r="S1127" s="64" t="s">
        <v>7531</v>
      </c>
      <c r="T1127" t="s">
        <v>2080</v>
      </c>
      <c r="U1127">
        <v>60</v>
      </c>
      <c r="V1127" s="49">
        <v>209.99</v>
      </c>
      <c r="W1127" t="s">
        <v>2580</v>
      </c>
      <c r="X1127" t="s">
        <v>2076</v>
      </c>
      <c r="Y1127" t="s">
        <v>2076</v>
      </c>
      <c r="Z1127" t="s">
        <v>2076</v>
      </c>
      <c r="AA1127" t="s">
        <v>2076</v>
      </c>
      <c r="AB1127" s="36" t="s">
        <v>8066</v>
      </c>
      <c r="AC1127" s="36" t="s">
        <v>8076</v>
      </c>
      <c r="AD1127" s="36" t="s">
        <v>2224</v>
      </c>
      <c r="AE1127" s="36" t="s">
        <v>2085</v>
      </c>
      <c r="AF1127" s="52" t="s">
        <v>2024</v>
      </c>
      <c r="AG1127" s="36" t="s">
        <v>2086</v>
      </c>
      <c r="AH1127" s="37">
        <v>216.99</v>
      </c>
      <c r="AI1127" s="36" t="s">
        <v>2087</v>
      </c>
      <c r="AJ1127" s="36" t="s">
        <v>2076</v>
      </c>
      <c r="AK1127" s="36" t="s">
        <v>2076</v>
      </c>
      <c r="AL1127" s="36" t="s">
        <v>2076</v>
      </c>
      <c r="AM1127" s="36" t="s">
        <v>2076</v>
      </c>
      <c r="AN1127" s="36" t="s">
        <v>2076</v>
      </c>
      <c r="AO1127" s="36" t="s">
        <v>2076</v>
      </c>
      <c r="AP1127" s="36" t="s">
        <v>2076</v>
      </c>
      <c r="AQ1127" s="36" t="s">
        <v>2076</v>
      </c>
      <c r="AR1127" s="36" t="s">
        <v>2076</v>
      </c>
      <c r="AS1127" s="36" t="s">
        <v>7534</v>
      </c>
      <c r="AT1127" s="36" t="s">
        <v>7535</v>
      </c>
      <c r="AU1127" s="36">
        <f>COUNTIF(Offers!$B$14:$B$2024,A1127)</f>
        <v>3</v>
      </c>
      <c r="AV1127" s="37">
        <f>_xlfn.MINIFS(Offers!$Q$14:$Q$2024,Offers!$B$14:$B$2024,A1127)</f>
        <v>122.99</v>
      </c>
      <c r="AW1127" s="36">
        <f>COUNTIFS(Offers!$B$14:$B$2024,A1127,Offers!$L$14:$L$2024,"&lt;&gt;New")</f>
        <v>2</v>
      </c>
    </row>
    <row r="1128" spans="1:49" ht="15.75" customHeight="1" x14ac:dyDescent="0.35">
      <c r="A1128" s="64" t="s">
        <v>8077</v>
      </c>
      <c r="B1128" s="64" t="s">
        <v>1495</v>
      </c>
      <c r="C1128" s="64" t="s">
        <v>9</v>
      </c>
      <c r="D1128" s="64" t="s">
        <v>7390</v>
      </c>
      <c r="E1128" s="65" t="s">
        <v>1503</v>
      </c>
      <c r="F1128" s="66">
        <v>213.99</v>
      </c>
      <c r="G1128" s="64" t="s">
        <v>8078</v>
      </c>
      <c r="H1128" s="64" t="s">
        <v>1345</v>
      </c>
      <c r="I1128" s="64" t="s">
        <v>7392</v>
      </c>
      <c r="J1128" s="64" t="s">
        <v>2076</v>
      </c>
      <c r="K1128" s="64" t="s">
        <v>2076</v>
      </c>
      <c r="L1128" s="64" t="s">
        <v>2076</v>
      </c>
      <c r="M1128" s="64" t="s">
        <v>7393</v>
      </c>
      <c r="N1128" s="64" t="s">
        <v>7394</v>
      </c>
      <c r="O1128" s="64" t="s">
        <v>2076</v>
      </c>
      <c r="P1128" s="64" t="s">
        <v>2076</v>
      </c>
      <c r="Q1128" s="67">
        <v>154</v>
      </c>
      <c r="R1128" s="64" t="s">
        <v>8079</v>
      </c>
      <c r="S1128" s="64" t="s">
        <v>7396</v>
      </c>
      <c r="T1128" t="s">
        <v>2080</v>
      </c>
      <c r="U1128">
        <v>60</v>
      </c>
      <c r="V1128" s="49">
        <v>234.99</v>
      </c>
      <c r="W1128" t="s">
        <v>2280</v>
      </c>
      <c r="X1128" t="s">
        <v>2076</v>
      </c>
      <c r="Y1128" t="s">
        <v>2076</v>
      </c>
      <c r="Z1128" t="s">
        <v>2076</v>
      </c>
      <c r="AA1128" t="s">
        <v>2076</v>
      </c>
      <c r="AB1128" s="36" t="s">
        <v>8080</v>
      </c>
      <c r="AC1128" s="36" t="s">
        <v>8081</v>
      </c>
      <c r="AD1128" s="36" t="s">
        <v>2147</v>
      </c>
      <c r="AE1128" s="36" t="s">
        <v>2085</v>
      </c>
      <c r="AF1128" s="53" t="s">
        <v>2026</v>
      </c>
      <c r="AG1128" s="36" t="s">
        <v>2086</v>
      </c>
      <c r="AH1128" s="37">
        <v>240.99</v>
      </c>
      <c r="AI1128" s="36" t="s">
        <v>2087</v>
      </c>
      <c r="AJ1128" s="36" t="s">
        <v>2076</v>
      </c>
      <c r="AK1128" s="36" t="s">
        <v>2076</v>
      </c>
      <c r="AL1128" s="36" t="s">
        <v>2076</v>
      </c>
      <c r="AM1128" s="36" t="s">
        <v>2076</v>
      </c>
      <c r="AN1128" s="36" t="s">
        <v>2076</v>
      </c>
      <c r="AO1128" s="36" t="s">
        <v>2076</v>
      </c>
      <c r="AP1128" s="36" t="s">
        <v>2076</v>
      </c>
      <c r="AQ1128" s="36" t="s">
        <v>2076</v>
      </c>
      <c r="AR1128" s="36" t="s">
        <v>2076</v>
      </c>
      <c r="AS1128" s="36" t="s">
        <v>7399</v>
      </c>
      <c r="AT1128" s="36" t="s">
        <v>7400</v>
      </c>
      <c r="AU1128" s="36">
        <f>COUNTIF(Offers!$B$14:$B$2024,A1128)</f>
        <v>3</v>
      </c>
      <c r="AV1128" s="37">
        <f>_xlfn.MINIFS(Offers!$Q$14:$Q$2024,Offers!$B$14:$B$2024,A1128)</f>
        <v>176.99</v>
      </c>
      <c r="AW1128" s="36">
        <f>COUNTIFS(Offers!$B$14:$B$2024,A1128,Offers!$L$14:$L$2024,"&lt;&gt;New")</f>
        <v>2</v>
      </c>
    </row>
    <row r="1129" spans="1:49" ht="15.75" customHeight="1" x14ac:dyDescent="0.35">
      <c r="A1129" s="64" t="s">
        <v>8082</v>
      </c>
      <c r="B1129" s="64" t="s">
        <v>1495</v>
      </c>
      <c r="C1129" s="64" t="s">
        <v>9</v>
      </c>
      <c r="D1129" s="64" t="s">
        <v>7749</v>
      </c>
      <c r="E1129" s="65" t="s">
        <v>1504</v>
      </c>
      <c r="F1129" s="66">
        <v>230.99</v>
      </c>
      <c r="G1129" s="64" t="s">
        <v>8083</v>
      </c>
      <c r="H1129" s="64" t="s">
        <v>1345</v>
      </c>
      <c r="I1129" s="64" t="s">
        <v>7380</v>
      </c>
      <c r="J1129" s="64" t="s">
        <v>2076</v>
      </c>
      <c r="K1129" s="64" t="s">
        <v>2076</v>
      </c>
      <c r="L1129" s="64" t="s">
        <v>2076</v>
      </c>
      <c r="M1129" s="64" t="s">
        <v>2076</v>
      </c>
      <c r="N1129" s="64" t="s">
        <v>7382</v>
      </c>
      <c r="O1129" s="64" t="s">
        <v>2076</v>
      </c>
      <c r="P1129" s="64">
        <v>335</v>
      </c>
      <c r="Q1129" s="67">
        <v>1039</v>
      </c>
      <c r="R1129" s="64" t="s">
        <v>8084</v>
      </c>
      <c r="S1129" s="64" t="s">
        <v>7752</v>
      </c>
      <c r="T1129" t="s">
        <v>2100</v>
      </c>
      <c r="U1129">
        <v>60</v>
      </c>
      <c r="V1129" s="49">
        <v>255.99</v>
      </c>
      <c r="W1129" t="s">
        <v>2187</v>
      </c>
      <c r="X1129" t="s">
        <v>2076</v>
      </c>
      <c r="Y1129" t="s">
        <v>2076</v>
      </c>
      <c r="Z1129" t="s">
        <v>2076</v>
      </c>
      <c r="AA1129" t="s">
        <v>2076</v>
      </c>
      <c r="AB1129" s="36" t="s">
        <v>8085</v>
      </c>
      <c r="AC1129" s="36" t="s">
        <v>8086</v>
      </c>
      <c r="AD1129" s="36" t="s">
        <v>2254</v>
      </c>
      <c r="AE1129" s="36" t="s">
        <v>2105</v>
      </c>
      <c r="AF1129" s="53" t="s">
        <v>2026</v>
      </c>
      <c r="AG1129" s="36" t="s">
        <v>2086</v>
      </c>
      <c r="AH1129" s="37">
        <v>257.99</v>
      </c>
      <c r="AI1129" s="36" t="s">
        <v>2087</v>
      </c>
      <c r="AJ1129" s="36" t="s">
        <v>2076</v>
      </c>
      <c r="AK1129" s="36" t="s">
        <v>2076</v>
      </c>
      <c r="AL1129" s="36" t="s">
        <v>2076</v>
      </c>
      <c r="AM1129" s="36" t="s">
        <v>2076</v>
      </c>
      <c r="AN1129" s="36" t="s">
        <v>2076</v>
      </c>
      <c r="AO1129" s="36" t="s">
        <v>2076</v>
      </c>
      <c r="AP1129" s="36" t="s">
        <v>2076</v>
      </c>
      <c r="AQ1129" s="36" t="s">
        <v>2076</v>
      </c>
      <c r="AR1129" s="36" t="s">
        <v>2076</v>
      </c>
      <c r="AS1129" s="36" t="s">
        <v>7816</v>
      </c>
      <c r="AT1129" s="36" t="s">
        <v>7755</v>
      </c>
      <c r="AU1129" s="36">
        <f>COUNTIF(Offers!$B$14:$B$2024,A1129)</f>
        <v>3</v>
      </c>
      <c r="AV1129" s="37">
        <f>_xlfn.MINIFS(Offers!$Q$14:$Q$2024,Offers!$B$14:$B$2024,A1129)</f>
        <v>171.99</v>
      </c>
      <c r="AW1129" s="36">
        <f>COUNTIFS(Offers!$B$14:$B$2024,A1129,Offers!$L$14:$L$2024,"&lt;&gt;New")</f>
        <v>2</v>
      </c>
    </row>
    <row r="1130" spans="1:49" ht="15.75" customHeight="1" x14ac:dyDescent="0.35">
      <c r="A1130" s="64" t="s">
        <v>8087</v>
      </c>
      <c r="B1130" s="64" t="s">
        <v>1495</v>
      </c>
      <c r="C1130" s="64" t="s">
        <v>9</v>
      </c>
      <c r="D1130" s="64" t="s">
        <v>7449</v>
      </c>
      <c r="E1130" s="65" t="s">
        <v>1505</v>
      </c>
      <c r="F1130" s="66">
        <v>263.99</v>
      </c>
      <c r="G1130" s="64" t="s">
        <v>8088</v>
      </c>
      <c r="H1130" s="64" t="s">
        <v>7451</v>
      </c>
      <c r="I1130" s="64" t="s">
        <v>7405</v>
      </c>
      <c r="J1130" s="64" t="s">
        <v>7452</v>
      </c>
      <c r="K1130" s="64" t="s">
        <v>2076</v>
      </c>
      <c r="L1130" s="64" t="s">
        <v>2076</v>
      </c>
      <c r="M1130" s="64" t="s">
        <v>2076</v>
      </c>
      <c r="N1130" s="64" t="s">
        <v>7453</v>
      </c>
      <c r="O1130" s="64" t="s">
        <v>2076</v>
      </c>
      <c r="P1130" s="64" t="s">
        <v>2076</v>
      </c>
      <c r="Q1130" s="67">
        <v>12</v>
      </c>
      <c r="R1130" s="64" t="s">
        <v>8089</v>
      </c>
      <c r="S1130" s="64" t="s">
        <v>7455</v>
      </c>
      <c r="T1130" t="s">
        <v>2100</v>
      </c>
      <c r="U1130">
        <v>60</v>
      </c>
      <c r="V1130" s="49">
        <v>277.99</v>
      </c>
      <c r="W1130" t="s">
        <v>2444</v>
      </c>
      <c r="X1130" t="s">
        <v>2076</v>
      </c>
      <c r="Y1130" t="s">
        <v>2076</v>
      </c>
      <c r="Z1130" t="s">
        <v>2076</v>
      </c>
      <c r="AA1130" t="s">
        <v>2076</v>
      </c>
      <c r="AB1130" s="36" t="s">
        <v>8090</v>
      </c>
      <c r="AC1130" s="36" t="s">
        <v>8091</v>
      </c>
      <c r="AD1130" s="36" t="s">
        <v>2224</v>
      </c>
      <c r="AE1130" s="36" t="s">
        <v>2085</v>
      </c>
      <c r="AF1130" s="51" t="s">
        <v>2025</v>
      </c>
      <c r="AG1130" s="36" t="s">
        <v>2086</v>
      </c>
      <c r="AH1130" s="37">
        <v>283.99</v>
      </c>
      <c r="AI1130" s="36" t="s">
        <v>2087</v>
      </c>
      <c r="AJ1130" s="36" t="s">
        <v>2076</v>
      </c>
      <c r="AK1130" s="36" t="s">
        <v>2076</v>
      </c>
      <c r="AL1130" s="36" t="s">
        <v>2076</v>
      </c>
      <c r="AM1130" s="36" t="s">
        <v>2076</v>
      </c>
      <c r="AN1130" s="36" t="s">
        <v>2076</v>
      </c>
      <c r="AO1130" s="36" t="s">
        <v>2076</v>
      </c>
      <c r="AP1130" s="36" t="s">
        <v>2076</v>
      </c>
      <c r="AQ1130" s="36" t="s">
        <v>2076</v>
      </c>
      <c r="AR1130" s="36" t="s">
        <v>2076</v>
      </c>
      <c r="AS1130" s="36" t="s">
        <v>7457</v>
      </c>
      <c r="AT1130" s="36" t="s">
        <v>7458</v>
      </c>
      <c r="AU1130" s="36">
        <f>COUNTIF(Offers!$B$14:$B$2024,A1130)</f>
        <v>1</v>
      </c>
      <c r="AV1130" s="37">
        <f>_xlfn.MINIFS(Offers!$Q$14:$Q$2024,Offers!$B$14:$B$2024,A1130)</f>
        <v>263.99</v>
      </c>
      <c r="AW1130" s="36">
        <f>COUNTIFS(Offers!$B$14:$B$2024,A1130,Offers!$L$14:$L$2024,"&lt;&gt;New")</f>
        <v>0</v>
      </c>
    </row>
    <row r="1131" spans="1:49" ht="15.75" customHeight="1" x14ac:dyDescent="0.35">
      <c r="A1131" s="64" t="s">
        <v>8092</v>
      </c>
      <c r="B1131" s="64" t="s">
        <v>1495</v>
      </c>
      <c r="C1131" s="64" t="s">
        <v>9</v>
      </c>
      <c r="D1131" s="64" t="s">
        <v>2034</v>
      </c>
      <c r="E1131" s="65" t="s">
        <v>1506</v>
      </c>
      <c r="F1131" s="66">
        <v>613.99</v>
      </c>
      <c r="G1131" s="64" t="s">
        <v>8093</v>
      </c>
      <c r="H1131" s="64" t="s">
        <v>7439</v>
      </c>
      <c r="I1131" s="64" t="s">
        <v>7405</v>
      </c>
      <c r="J1131" s="64" t="s">
        <v>8094</v>
      </c>
      <c r="K1131" s="64" t="s">
        <v>7605</v>
      </c>
      <c r="L1131" s="64" t="s">
        <v>2076</v>
      </c>
      <c r="M1131" s="64" t="s">
        <v>2076</v>
      </c>
      <c r="N1131" s="64" t="s">
        <v>2076</v>
      </c>
      <c r="O1131" s="64" t="s">
        <v>2076</v>
      </c>
      <c r="P1131" s="64" t="s">
        <v>2076</v>
      </c>
      <c r="Q1131" s="67">
        <v>56</v>
      </c>
      <c r="R1131" s="64" t="s">
        <v>8095</v>
      </c>
      <c r="S1131" s="64" t="s">
        <v>7607</v>
      </c>
      <c r="T1131" t="s">
        <v>2080</v>
      </c>
      <c r="U1131">
        <v>60</v>
      </c>
      <c r="V1131" s="49">
        <v>673.99</v>
      </c>
      <c r="W1131" t="s">
        <v>2327</v>
      </c>
      <c r="X1131" t="s">
        <v>2076</v>
      </c>
      <c r="Y1131" t="s">
        <v>2076</v>
      </c>
      <c r="Z1131" t="s">
        <v>2076</v>
      </c>
      <c r="AA1131" t="s">
        <v>2076</v>
      </c>
      <c r="AB1131" s="36" t="s">
        <v>8096</v>
      </c>
      <c r="AC1131" s="36" t="s">
        <v>8097</v>
      </c>
      <c r="AD1131" s="36" t="s">
        <v>2179</v>
      </c>
      <c r="AE1131" s="36" t="s">
        <v>2085</v>
      </c>
      <c r="AF1131" s="54" t="s">
        <v>2027</v>
      </c>
      <c r="AG1131" s="36" t="s">
        <v>3435</v>
      </c>
      <c r="AH1131" s="37">
        <v>673.99</v>
      </c>
      <c r="AI1131" s="36" t="s">
        <v>2087</v>
      </c>
      <c r="AJ1131" s="36" t="s">
        <v>2076</v>
      </c>
      <c r="AK1131" s="36" t="s">
        <v>2076</v>
      </c>
      <c r="AL1131" s="36" t="s">
        <v>2076</v>
      </c>
      <c r="AM1131" s="36" t="s">
        <v>2076</v>
      </c>
      <c r="AN1131" s="36" t="s">
        <v>2076</v>
      </c>
      <c r="AO1131" s="36" t="s">
        <v>2076</v>
      </c>
      <c r="AP1131" s="36" t="s">
        <v>2076</v>
      </c>
      <c r="AQ1131" s="36" t="s">
        <v>2076</v>
      </c>
      <c r="AR1131" s="36" t="s">
        <v>2076</v>
      </c>
      <c r="AS1131" s="36" t="s">
        <v>7610</v>
      </c>
      <c r="AT1131" s="36" t="s">
        <v>8098</v>
      </c>
      <c r="AU1131" s="36">
        <f>COUNTIF(Offers!$B$14:$B$2024,A1131)</f>
        <v>1</v>
      </c>
      <c r="AV1131" s="37">
        <f>_xlfn.MINIFS(Offers!$Q$14:$Q$2024,Offers!$B$14:$B$2024,A1131)</f>
        <v>613.99</v>
      </c>
      <c r="AW1131" s="36">
        <f>COUNTIFS(Offers!$B$14:$B$2024,A1131,Offers!$L$14:$L$2024,"&lt;&gt;New")</f>
        <v>0</v>
      </c>
    </row>
    <row r="1132" spans="1:49" ht="15.75" customHeight="1" x14ac:dyDescent="0.35">
      <c r="A1132" s="64" t="s">
        <v>8099</v>
      </c>
      <c r="B1132" s="64" t="s">
        <v>1495</v>
      </c>
      <c r="C1132" s="64" t="s">
        <v>9</v>
      </c>
      <c r="D1132" s="64" t="s">
        <v>7473</v>
      </c>
      <c r="E1132" s="65" t="s">
        <v>1507</v>
      </c>
      <c r="F1132" s="66">
        <v>1888.99</v>
      </c>
      <c r="G1132" s="64" t="s">
        <v>8100</v>
      </c>
      <c r="H1132" s="64" t="s">
        <v>7439</v>
      </c>
      <c r="I1132" s="64" t="s">
        <v>7405</v>
      </c>
      <c r="J1132" s="64" t="s">
        <v>2076</v>
      </c>
      <c r="K1132" s="64" t="s">
        <v>8101</v>
      </c>
      <c r="L1132" s="64" t="s">
        <v>2076</v>
      </c>
      <c r="M1132" s="64" t="s">
        <v>2076</v>
      </c>
      <c r="N1132" s="64" t="s">
        <v>7550</v>
      </c>
      <c r="O1132" s="64" t="s">
        <v>2076</v>
      </c>
      <c r="P1132" s="64" t="s">
        <v>2076</v>
      </c>
      <c r="Q1132" s="67">
        <v>857</v>
      </c>
      <c r="R1132" s="64" t="s">
        <v>8102</v>
      </c>
      <c r="S1132" s="64" t="s">
        <v>7478</v>
      </c>
      <c r="T1132" t="s">
        <v>2100</v>
      </c>
      <c r="U1132">
        <v>60</v>
      </c>
      <c r="V1132" s="49">
        <v>1976.99</v>
      </c>
      <c r="W1132" t="s">
        <v>2298</v>
      </c>
      <c r="X1132" t="s">
        <v>2076</v>
      </c>
      <c r="Y1132" t="s">
        <v>2076</v>
      </c>
      <c r="Z1132" t="s">
        <v>2076</v>
      </c>
      <c r="AA1132" t="s">
        <v>2076</v>
      </c>
      <c r="AB1132" s="36" t="s">
        <v>8071</v>
      </c>
      <c r="AC1132" s="36" t="s">
        <v>8103</v>
      </c>
      <c r="AD1132" s="36" t="s">
        <v>2224</v>
      </c>
      <c r="AE1132" s="36" t="s">
        <v>2085</v>
      </c>
      <c r="AF1132" s="54" t="s">
        <v>2027</v>
      </c>
      <c r="AG1132" s="36" t="s">
        <v>3435</v>
      </c>
      <c r="AH1132" s="37">
        <v>1976.99</v>
      </c>
      <c r="AI1132" s="36" t="s">
        <v>2087</v>
      </c>
      <c r="AJ1132" s="36" t="s">
        <v>2076</v>
      </c>
      <c r="AK1132" s="36" t="s">
        <v>2076</v>
      </c>
      <c r="AL1132" s="36" t="s">
        <v>2076</v>
      </c>
      <c r="AM1132" s="36" t="s">
        <v>2076</v>
      </c>
      <c r="AN1132" s="36" t="s">
        <v>2076</v>
      </c>
      <c r="AO1132" s="36" t="s">
        <v>2076</v>
      </c>
      <c r="AP1132" s="36" t="s">
        <v>2076</v>
      </c>
      <c r="AQ1132" s="36" t="s">
        <v>2076</v>
      </c>
      <c r="AR1132" s="36" t="s">
        <v>2076</v>
      </c>
      <c r="AS1132" s="36" t="s">
        <v>8000</v>
      </c>
      <c r="AT1132" s="36" t="s">
        <v>7896</v>
      </c>
      <c r="AU1132" s="36">
        <f>COUNTIF(Offers!$B$14:$B$2024,A1132)</f>
        <v>1</v>
      </c>
      <c r="AV1132" s="37">
        <f>_xlfn.MINIFS(Offers!$Q$14:$Q$2024,Offers!$B$14:$B$2024,A1132)</f>
        <v>1888.99</v>
      </c>
      <c r="AW1132" s="36">
        <f>COUNTIFS(Offers!$B$14:$B$2024,A1132,Offers!$L$14:$L$2024,"&lt;&gt;New")</f>
        <v>0</v>
      </c>
    </row>
    <row r="1133" spans="1:49" ht="15.75" customHeight="1" x14ac:dyDescent="0.35">
      <c r="A1133" s="64" t="s">
        <v>8104</v>
      </c>
      <c r="B1133" s="64" t="s">
        <v>1508</v>
      </c>
      <c r="C1133" s="64" t="s">
        <v>9</v>
      </c>
      <c r="D1133" s="64" t="s">
        <v>7414</v>
      </c>
      <c r="E1133" s="65" t="s">
        <v>1511</v>
      </c>
      <c r="F1133" s="66">
        <v>59.99</v>
      </c>
      <c r="G1133" s="64" t="s">
        <v>8105</v>
      </c>
      <c r="H1133" s="64" t="s">
        <v>1345</v>
      </c>
      <c r="I1133" s="64" t="s">
        <v>7416</v>
      </c>
      <c r="J1133" s="64" t="s">
        <v>2076</v>
      </c>
      <c r="K1133" s="64" t="s">
        <v>2076</v>
      </c>
      <c r="L1133" s="64" t="s">
        <v>2076</v>
      </c>
      <c r="M1133" s="64" t="s">
        <v>2076</v>
      </c>
      <c r="N1133" s="64" t="s">
        <v>7417</v>
      </c>
      <c r="O1133" s="64" t="s">
        <v>2076</v>
      </c>
      <c r="P1133" s="64" t="s">
        <v>2076</v>
      </c>
      <c r="Q1133" s="67">
        <v>7573</v>
      </c>
      <c r="R1133" s="64" t="s">
        <v>8106</v>
      </c>
      <c r="S1133" s="64" t="s">
        <v>7419</v>
      </c>
      <c r="T1133" t="s">
        <v>2100</v>
      </c>
      <c r="U1133">
        <v>30</v>
      </c>
      <c r="V1133" s="49">
        <v>65.989999999999995</v>
      </c>
      <c r="W1133" t="s">
        <v>2477</v>
      </c>
      <c r="X1133" t="s">
        <v>2076</v>
      </c>
      <c r="Y1133" t="s">
        <v>2076</v>
      </c>
      <c r="Z1133" t="s">
        <v>2076</v>
      </c>
      <c r="AA1133" t="s">
        <v>2076</v>
      </c>
      <c r="AB1133" s="36" t="s">
        <v>8107</v>
      </c>
      <c r="AC1133" s="36" t="s">
        <v>7421</v>
      </c>
      <c r="AD1133" s="36" t="s">
        <v>2171</v>
      </c>
      <c r="AE1133" s="36" t="s">
        <v>2105</v>
      </c>
      <c r="AF1133" s="50" t="s">
        <v>2022</v>
      </c>
      <c r="AG1133" s="36" t="s">
        <v>2086</v>
      </c>
      <c r="AH1133" s="37">
        <v>65.989999999999995</v>
      </c>
      <c r="AI1133" s="36" t="s">
        <v>2087</v>
      </c>
      <c r="AJ1133" s="36" t="s">
        <v>2076</v>
      </c>
      <c r="AK1133" s="36" t="s">
        <v>2076</v>
      </c>
      <c r="AL1133" s="36" t="s">
        <v>2076</v>
      </c>
      <c r="AM1133" s="36" t="s">
        <v>2076</v>
      </c>
      <c r="AN1133" s="36" t="s">
        <v>2076</v>
      </c>
      <c r="AO1133" s="36" t="s">
        <v>2076</v>
      </c>
      <c r="AP1133" s="36" t="s">
        <v>2076</v>
      </c>
      <c r="AQ1133" s="36" t="s">
        <v>2076</v>
      </c>
      <c r="AR1133" s="36" t="s">
        <v>2076</v>
      </c>
      <c r="AS1133" s="36" t="s">
        <v>7422</v>
      </c>
      <c r="AT1133" s="36" t="s">
        <v>7423</v>
      </c>
      <c r="AU1133" s="36">
        <f>COUNTIF(Offers!$B$14:$B$2024,A1133)</f>
        <v>1</v>
      </c>
      <c r="AV1133" s="37">
        <f>_xlfn.MINIFS(Offers!$Q$14:$Q$2024,Offers!$B$14:$B$2024,A1133)</f>
        <v>59.99</v>
      </c>
      <c r="AW1133" s="36">
        <f>COUNTIFS(Offers!$B$14:$B$2024,A1133,Offers!$L$14:$L$2024,"&lt;&gt;New")</f>
        <v>0</v>
      </c>
    </row>
    <row r="1134" spans="1:49" ht="15.75" customHeight="1" x14ac:dyDescent="0.35">
      <c r="A1134" s="64" t="s">
        <v>8108</v>
      </c>
      <c r="B1134" s="64" t="s">
        <v>1508</v>
      </c>
      <c r="C1134" s="64" t="s">
        <v>9</v>
      </c>
      <c r="D1134" s="64" t="s">
        <v>7366</v>
      </c>
      <c r="E1134" s="65" t="s">
        <v>1512</v>
      </c>
      <c r="F1134" s="66">
        <v>62.99</v>
      </c>
      <c r="G1134" s="64" t="s">
        <v>8109</v>
      </c>
      <c r="H1134" s="64" t="s">
        <v>1345</v>
      </c>
      <c r="I1134" s="64" t="s">
        <v>7368</v>
      </c>
      <c r="J1134" s="64" t="s">
        <v>7571</v>
      </c>
      <c r="K1134" s="64" t="s">
        <v>2076</v>
      </c>
      <c r="L1134" s="64" t="s">
        <v>2076</v>
      </c>
      <c r="M1134" s="64" t="s">
        <v>2076</v>
      </c>
      <c r="N1134" s="64" t="s">
        <v>7370</v>
      </c>
      <c r="O1134" s="64" t="s">
        <v>2076</v>
      </c>
      <c r="P1134" s="64" t="s">
        <v>2076</v>
      </c>
      <c r="Q1134" s="67">
        <v>76</v>
      </c>
      <c r="R1134" s="64" t="s">
        <v>8110</v>
      </c>
      <c r="S1134" s="64" t="s">
        <v>7372</v>
      </c>
      <c r="T1134" t="s">
        <v>2080</v>
      </c>
      <c r="U1134">
        <v>30</v>
      </c>
      <c r="V1134" s="49">
        <v>66.989999999999995</v>
      </c>
      <c r="W1134" t="s">
        <v>2498</v>
      </c>
      <c r="X1134" t="s">
        <v>2076</v>
      </c>
      <c r="Y1134" t="s">
        <v>2076</v>
      </c>
      <c r="Z1134" t="s">
        <v>2076</v>
      </c>
      <c r="AA1134" t="s">
        <v>2076</v>
      </c>
      <c r="AB1134" s="36" t="s">
        <v>8111</v>
      </c>
      <c r="AC1134" s="36" t="s">
        <v>8112</v>
      </c>
      <c r="AD1134" s="36" t="s">
        <v>2084</v>
      </c>
      <c r="AE1134" s="36" t="s">
        <v>2105</v>
      </c>
      <c r="AF1134" s="52" t="s">
        <v>2024</v>
      </c>
      <c r="AG1134" s="36" t="s">
        <v>2086</v>
      </c>
      <c r="AH1134" s="37">
        <v>66.989999999999995</v>
      </c>
      <c r="AI1134" s="36" t="s">
        <v>2087</v>
      </c>
      <c r="AJ1134" s="36" t="s">
        <v>2076</v>
      </c>
      <c r="AK1134" s="36" t="s">
        <v>2076</v>
      </c>
      <c r="AL1134" s="36" t="s">
        <v>2076</v>
      </c>
      <c r="AM1134" s="36" t="s">
        <v>2076</v>
      </c>
      <c r="AN1134" s="36" t="s">
        <v>2076</v>
      </c>
      <c r="AO1134" s="36" t="s">
        <v>2076</v>
      </c>
      <c r="AP1134" s="36" t="s">
        <v>2076</v>
      </c>
      <c r="AQ1134" s="36" t="s">
        <v>2076</v>
      </c>
      <c r="AR1134" s="36" t="s">
        <v>2076</v>
      </c>
      <c r="AS1134" s="36" t="s">
        <v>7375</v>
      </c>
      <c r="AT1134" s="36" t="s">
        <v>7376</v>
      </c>
      <c r="AU1134" s="36">
        <f>COUNTIF(Offers!$B$14:$B$2024,A1134)</f>
        <v>1</v>
      </c>
      <c r="AV1134" s="37">
        <f>_xlfn.MINIFS(Offers!$Q$14:$Q$2024,Offers!$B$14:$B$2024,A1134)</f>
        <v>62.99</v>
      </c>
      <c r="AW1134" s="36">
        <f>COUNTIFS(Offers!$B$14:$B$2024,A1134,Offers!$L$14:$L$2024,"&lt;&gt;New")</f>
        <v>0</v>
      </c>
    </row>
    <row r="1135" spans="1:49" ht="15.75" customHeight="1" x14ac:dyDescent="0.35">
      <c r="A1135" s="64" t="s">
        <v>8113</v>
      </c>
      <c r="B1135" s="64" t="s">
        <v>1508</v>
      </c>
      <c r="C1135" s="64" t="s">
        <v>9</v>
      </c>
      <c r="D1135" s="64" t="s">
        <v>7402</v>
      </c>
      <c r="E1135" s="65" t="s">
        <v>1513</v>
      </c>
      <c r="F1135" s="66">
        <v>148.99</v>
      </c>
      <c r="G1135" s="64" t="s">
        <v>8114</v>
      </c>
      <c r="H1135" s="64" t="s">
        <v>7404</v>
      </c>
      <c r="I1135" s="64" t="s">
        <v>7405</v>
      </c>
      <c r="J1135" s="64" t="s">
        <v>2076</v>
      </c>
      <c r="K1135" s="64" t="s">
        <v>2076</v>
      </c>
      <c r="L1135" s="64" t="s">
        <v>2076</v>
      </c>
      <c r="M1135" s="64" t="s">
        <v>2076</v>
      </c>
      <c r="N1135" s="64" t="s">
        <v>7406</v>
      </c>
      <c r="O1135" s="64" t="s">
        <v>2076</v>
      </c>
      <c r="P1135" s="64" t="s">
        <v>2076</v>
      </c>
      <c r="Q1135" s="67">
        <v>77</v>
      </c>
      <c r="R1135" s="64" t="s">
        <v>8115</v>
      </c>
      <c r="S1135" s="64" t="s">
        <v>7408</v>
      </c>
      <c r="T1135" t="s">
        <v>2080</v>
      </c>
      <c r="U1135">
        <v>30</v>
      </c>
      <c r="V1135" s="49">
        <v>169.99</v>
      </c>
      <c r="W1135" t="s">
        <v>2168</v>
      </c>
      <c r="X1135" t="s">
        <v>2076</v>
      </c>
      <c r="Y1135" t="s">
        <v>2076</v>
      </c>
      <c r="Z1135" t="s">
        <v>2076</v>
      </c>
      <c r="AA1135" t="s">
        <v>2076</v>
      </c>
      <c r="AB1135" s="36" t="s">
        <v>8116</v>
      </c>
      <c r="AC1135" s="36" t="s">
        <v>8117</v>
      </c>
      <c r="AD1135" s="36" t="s">
        <v>2254</v>
      </c>
      <c r="AE1135" s="36" t="s">
        <v>2085</v>
      </c>
      <c r="AF1135" s="52" t="s">
        <v>2024</v>
      </c>
      <c r="AG1135" s="36" t="s">
        <v>2086</v>
      </c>
      <c r="AH1135" s="37">
        <v>170.99</v>
      </c>
      <c r="AI1135" s="36" t="s">
        <v>2087</v>
      </c>
      <c r="AJ1135" s="36" t="s">
        <v>2076</v>
      </c>
      <c r="AK1135" s="36" t="s">
        <v>2076</v>
      </c>
      <c r="AL1135" s="36" t="s">
        <v>2076</v>
      </c>
      <c r="AM1135" s="36" t="s">
        <v>2076</v>
      </c>
      <c r="AN1135" s="36" t="s">
        <v>2076</v>
      </c>
      <c r="AO1135" s="36" t="s">
        <v>2076</v>
      </c>
      <c r="AP1135" s="36" t="s">
        <v>2076</v>
      </c>
      <c r="AQ1135" s="36" t="s">
        <v>2076</v>
      </c>
      <c r="AR1135" s="36" t="s">
        <v>2076</v>
      </c>
      <c r="AS1135" s="36" t="s">
        <v>7411</v>
      </c>
      <c r="AT1135" s="36" t="s">
        <v>7412</v>
      </c>
      <c r="AU1135" s="36">
        <f>COUNTIF(Offers!$B$14:$B$2024,A1135)</f>
        <v>1</v>
      </c>
      <c r="AV1135" s="37">
        <f>_xlfn.MINIFS(Offers!$Q$14:$Q$2024,Offers!$B$14:$B$2024,A1135)</f>
        <v>148.99</v>
      </c>
      <c r="AW1135" s="36">
        <f>COUNTIFS(Offers!$B$14:$B$2024,A1135,Offers!$L$14:$L$2024,"&lt;&gt;New")</f>
        <v>0</v>
      </c>
    </row>
    <row r="1136" spans="1:49" ht="15.75" customHeight="1" x14ac:dyDescent="0.35">
      <c r="A1136" s="64" t="s">
        <v>8118</v>
      </c>
      <c r="B1136" s="64" t="s">
        <v>1508</v>
      </c>
      <c r="C1136" s="64" t="s">
        <v>9</v>
      </c>
      <c r="D1136" s="64" t="s">
        <v>7390</v>
      </c>
      <c r="E1136" s="65" t="s">
        <v>1514</v>
      </c>
      <c r="F1136" s="66">
        <v>149.99</v>
      </c>
      <c r="G1136" s="64" t="s">
        <v>8119</v>
      </c>
      <c r="H1136" s="64" t="s">
        <v>1345</v>
      </c>
      <c r="I1136" s="64" t="s">
        <v>7392</v>
      </c>
      <c r="J1136" s="64" t="s">
        <v>2076</v>
      </c>
      <c r="K1136" s="64" t="s">
        <v>2076</v>
      </c>
      <c r="L1136" s="64" t="s">
        <v>2076</v>
      </c>
      <c r="M1136" s="64" t="s">
        <v>7393</v>
      </c>
      <c r="N1136" s="64" t="s">
        <v>7394</v>
      </c>
      <c r="O1136" s="64" t="s">
        <v>2076</v>
      </c>
      <c r="P1136" s="64" t="s">
        <v>2076</v>
      </c>
      <c r="Q1136" s="67">
        <v>154</v>
      </c>
      <c r="R1136" s="64" t="s">
        <v>8120</v>
      </c>
      <c r="S1136" s="64" t="s">
        <v>7396</v>
      </c>
      <c r="T1136" t="s">
        <v>2080</v>
      </c>
      <c r="U1136">
        <v>30</v>
      </c>
      <c r="V1136" s="49">
        <v>168.99</v>
      </c>
      <c r="W1136" t="s">
        <v>2875</v>
      </c>
      <c r="X1136" t="s">
        <v>2076</v>
      </c>
      <c r="Y1136" t="s">
        <v>2076</v>
      </c>
      <c r="Z1136" t="s">
        <v>2076</v>
      </c>
      <c r="AA1136" t="s">
        <v>2076</v>
      </c>
      <c r="AB1136" s="36" t="s">
        <v>8121</v>
      </c>
      <c r="AC1136" s="36" t="s">
        <v>8122</v>
      </c>
      <c r="AD1136" s="36" t="s">
        <v>2120</v>
      </c>
      <c r="AE1136" s="36" t="s">
        <v>2085</v>
      </c>
      <c r="AF1136" s="52" t="s">
        <v>2024</v>
      </c>
      <c r="AG1136" s="36" t="s">
        <v>2086</v>
      </c>
      <c r="AH1136" s="37">
        <v>170.99</v>
      </c>
      <c r="AI1136" s="36" t="s">
        <v>2087</v>
      </c>
      <c r="AJ1136" s="36" t="s">
        <v>2076</v>
      </c>
      <c r="AK1136" s="36" t="s">
        <v>2076</v>
      </c>
      <c r="AL1136" s="36" t="s">
        <v>2076</v>
      </c>
      <c r="AM1136" s="36" t="s">
        <v>2076</v>
      </c>
      <c r="AN1136" s="36" t="s">
        <v>2076</v>
      </c>
      <c r="AO1136" s="36" t="s">
        <v>2076</v>
      </c>
      <c r="AP1136" s="36" t="s">
        <v>2076</v>
      </c>
      <c r="AQ1136" s="36" t="s">
        <v>2076</v>
      </c>
      <c r="AR1136" s="36" t="s">
        <v>2076</v>
      </c>
      <c r="AS1136" s="36" t="s">
        <v>7399</v>
      </c>
      <c r="AT1136" s="36" t="s">
        <v>7400</v>
      </c>
      <c r="AU1136" s="36">
        <f>COUNTIF(Offers!$B$14:$B$2024,A1136)</f>
        <v>1</v>
      </c>
      <c r="AV1136" s="37">
        <f>_xlfn.MINIFS(Offers!$Q$14:$Q$2024,Offers!$B$14:$B$2024,A1136)</f>
        <v>149.99</v>
      </c>
      <c r="AW1136" s="36">
        <f>COUNTIFS(Offers!$B$14:$B$2024,A1136,Offers!$L$14:$L$2024,"&lt;&gt;New")</f>
        <v>0</v>
      </c>
    </row>
    <row r="1137" spans="1:49" ht="15.75" customHeight="1" x14ac:dyDescent="0.35">
      <c r="A1137" s="64" t="s">
        <v>8123</v>
      </c>
      <c r="B1137" s="64" t="s">
        <v>1508</v>
      </c>
      <c r="C1137" s="64" t="s">
        <v>9</v>
      </c>
      <c r="D1137" s="64" t="s">
        <v>7425</v>
      </c>
      <c r="E1137" s="65" t="s">
        <v>1515</v>
      </c>
      <c r="F1137" s="66">
        <v>160.99</v>
      </c>
      <c r="G1137" s="64" t="s">
        <v>8124</v>
      </c>
      <c r="H1137" s="64" t="s">
        <v>7427</v>
      </c>
      <c r="I1137" s="64" t="s">
        <v>7587</v>
      </c>
      <c r="J1137" s="64" t="s">
        <v>2076</v>
      </c>
      <c r="K1137" s="64" t="s">
        <v>2076</v>
      </c>
      <c r="L1137" s="64" t="s">
        <v>2076</v>
      </c>
      <c r="M1137" s="64" t="s">
        <v>2076</v>
      </c>
      <c r="N1137" s="64" t="s">
        <v>7429</v>
      </c>
      <c r="O1137" s="64" t="s">
        <v>2076</v>
      </c>
      <c r="P1137" s="64" t="s">
        <v>2076</v>
      </c>
      <c r="Q1137" s="67">
        <v>1782</v>
      </c>
      <c r="R1137" s="64" t="s">
        <v>8125</v>
      </c>
      <c r="S1137" s="64" t="s">
        <v>7431</v>
      </c>
      <c r="T1137" t="s">
        <v>2080</v>
      </c>
      <c r="U1137">
        <v>30</v>
      </c>
      <c r="V1137" s="49">
        <v>181.99</v>
      </c>
      <c r="W1137" t="s">
        <v>2228</v>
      </c>
      <c r="X1137" t="s">
        <v>2076</v>
      </c>
      <c r="Y1137" t="s">
        <v>2076</v>
      </c>
      <c r="Z1137" t="s">
        <v>2076</v>
      </c>
      <c r="AA1137" t="s">
        <v>2076</v>
      </c>
      <c r="AB1137" s="36" t="s">
        <v>8126</v>
      </c>
      <c r="AC1137" s="36" t="s">
        <v>8127</v>
      </c>
      <c r="AD1137" s="36" t="s">
        <v>2120</v>
      </c>
      <c r="AE1137" s="36" t="s">
        <v>2085</v>
      </c>
      <c r="AF1137" s="51" t="s">
        <v>2025</v>
      </c>
      <c r="AG1137" s="36" t="s">
        <v>2086</v>
      </c>
      <c r="AH1137" s="37">
        <v>182.99</v>
      </c>
      <c r="AI1137" s="36" t="s">
        <v>2087</v>
      </c>
      <c r="AJ1137" s="36" t="s">
        <v>2076</v>
      </c>
      <c r="AK1137" s="36" t="s">
        <v>2076</v>
      </c>
      <c r="AL1137" s="36" t="s">
        <v>2076</v>
      </c>
      <c r="AM1137" s="36" t="s">
        <v>2076</v>
      </c>
      <c r="AN1137" s="36" t="s">
        <v>2076</v>
      </c>
      <c r="AO1137" s="36" t="s">
        <v>2076</v>
      </c>
      <c r="AP1137" s="36" t="s">
        <v>2076</v>
      </c>
      <c r="AQ1137" s="36" t="s">
        <v>2076</v>
      </c>
      <c r="AR1137" s="36" t="s">
        <v>2076</v>
      </c>
      <c r="AS1137" s="36" t="s">
        <v>7434</v>
      </c>
      <c r="AT1137" s="36" t="s">
        <v>7435</v>
      </c>
      <c r="AU1137" s="36">
        <f>COUNTIF(Offers!$B$14:$B$2024,A1137)</f>
        <v>1</v>
      </c>
      <c r="AV1137" s="37">
        <f>_xlfn.MINIFS(Offers!$Q$14:$Q$2024,Offers!$B$14:$B$2024,A1137)</f>
        <v>160.99</v>
      </c>
      <c r="AW1137" s="36">
        <f>COUNTIFS(Offers!$B$14:$B$2024,A1137,Offers!$L$14:$L$2024,"&lt;&gt;New")</f>
        <v>0</v>
      </c>
    </row>
    <row r="1138" spans="1:49" ht="15.75" customHeight="1" x14ac:dyDescent="0.35">
      <c r="A1138" s="64" t="s">
        <v>8128</v>
      </c>
      <c r="B1138" s="64" t="s">
        <v>1508</v>
      </c>
      <c r="C1138" s="64" t="s">
        <v>9</v>
      </c>
      <c r="D1138" s="64" t="s">
        <v>7449</v>
      </c>
      <c r="E1138" s="65" t="s">
        <v>1516</v>
      </c>
      <c r="F1138" s="66">
        <v>168.99</v>
      </c>
      <c r="G1138" s="64" t="s">
        <v>8129</v>
      </c>
      <c r="H1138" s="64" t="s">
        <v>7451</v>
      </c>
      <c r="I1138" s="64" t="s">
        <v>7405</v>
      </c>
      <c r="J1138" s="64" t="s">
        <v>7975</v>
      </c>
      <c r="K1138" s="64" t="s">
        <v>2076</v>
      </c>
      <c r="L1138" s="64" t="s">
        <v>2076</v>
      </c>
      <c r="M1138" s="64" t="s">
        <v>2076</v>
      </c>
      <c r="N1138" s="64" t="s">
        <v>7801</v>
      </c>
      <c r="O1138" s="64" t="s">
        <v>2076</v>
      </c>
      <c r="P1138" s="64" t="s">
        <v>2076</v>
      </c>
      <c r="Q1138" s="67">
        <v>29</v>
      </c>
      <c r="R1138" s="64" t="s">
        <v>8130</v>
      </c>
      <c r="S1138" s="64" t="s">
        <v>7455</v>
      </c>
      <c r="T1138" t="s">
        <v>2116</v>
      </c>
      <c r="U1138">
        <v>30</v>
      </c>
      <c r="V1138" s="49">
        <v>175.99</v>
      </c>
      <c r="W1138" t="s">
        <v>2741</v>
      </c>
      <c r="X1138" t="s">
        <v>2076</v>
      </c>
      <c r="Y1138" t="s">
        <v>2076</v>
      </c>
      <c r="Z1138" t="s">
        <v>2076</v>
      </c>
      <c r="AA1138" t="s">
        <v>2076</v>
      </c>
      <c r="AB1138" s="36" t="s">
        <v>8131</v>
      </c>
      <c r="AC1138" s="36" t="s">
        <v>8132</v>
      </c>
      <c r="AD1138" s="36" t="s">
        <v>2171</v>
      </c>
      <c r="AE1138" s="36" t="s">
        <v>2085</v>
      </c>
      <c r="AF1138" s="52" t="s">
        <v>2024</v>
      </c>
      <c r="AG1138" s="36" t="s">
        <v>2086</v>
      </c>
      <c r="AH1138" s="37">
        <v>183.99</v>
      </c>
      <c r="AI1138" s="36" t="s">
        <v>2087</v>
      </c>
      <c r="AJ1138" s="36" t="s">
        <v>2076</v>
      </c>
      <c r="AK1138" s="36" t="s">
        <v>2076</v>
      </c>
      <c r="AL1138" s="36" t="s">
        <v>2076</v>
      </c>
      <c r="AM1138" s="36" t="s">
        <v>2076</v>
      </c>
      <c r="AN1138" s="36" t="s">
        <v>2076</v>
      </c>
      <c r="AO1138" s="36" t="s">
        <v>2076</v>
      </c>
      <c r="AP1138" s="36" t="s">
        <v>2076</v>
      </c>
      <c r="AQ1138" s="36" t="s">
        <v>2076</v>
      </c>
      <c r="AR1138" s="36" t="s">
        <v>2076</v>
      </c>
      <c r="AS1138" s="36" t="s">
        <v>7805</v>
      </c>
      <c r="AT1138" s="36" t="s">
        <v>7806</v>
      </c>
      <c r="AU1138" s="36">
        <f>COUNTIF(Offers!$B$14:$B$2024,A1138)</f>
        <v>1</v>
      </c>
      <c r="AV1138" s="37">
        <f>_xlfn.MINIFS(Offers!$Q$14:$Q$2024,Offers!$B$14:$B$2024,A1138)</f>
        <v>168.99</v>
      </c>
      <c r="AW1138" s="36">
        <f>COUNTIFS(Offers!$B$14:$B$2024,A1138,Offers!$L$14:$L$2024,"&lt;&gt;New")</f>
        <v>0</v>
      </c>
    </row>
    <row r="1139" spans="1:49" ht="15.75" customHeight="1" x14ac:dyDescent="0.35">
      <c r="A1139" s="64" t="s">
        <v>8133</v>
      </c>
      <c r="B1139" s="64" t="s">
        <v>1508</v>
      </c>
      <c r="C1139" s="64" t="s">
        <v>9</v>
      </c>
      <c r="D1139" s="64" t="s">
        <v>7449</v>
      </c>
      <c r="E1139" s="65" t="s">
        <v>1517</v>
      </c>
      <c r="F1139" s="66">
        <v>191.99</v>
      </c>
      <c r="G1139" s="64" t="s">
        <v>8134</v>
      </c>
      <c r="H1139" s="64" t="s">
        <v>1345</v>
      </c>
      <c r="I1139" s="64" t="s">
        <v>7392</v>
      </c>
      <c r="J1139" s="64" t="s">
        <v>2076</v>
      </c>
      <c r="K1139" s="64" t="s">
        <v>2076</v>
      </c>
      <c r="L1139" s="64" t="s">
        <v>2076</v>
      </c>
      <c r="M1139" s="64" t="s">
        <v>2076</v>
      </c>
      <c r="N1139" s="64" t="s">
        <v>7624</v>
      </c>
      <c r="O1139" s="64" t="s">
        <v>2076</v>
      </c>
      <c r="P1139" s="64" t="s">
        <v>2076</v>
      </c>
      <c r="Q1139" s="67">
        <v>231</v>
      </c>
      <c r="R1139" s="64" t="s">
        <v>8135</v>
      </c>
      <c r="S1139" s="64" t="s">
        <v>7626</v>
      </c>
      <c r="T1139" t="s">
        <v>2080</v>
      </c>
      <c r="U1139">
        <v>30</v>
      </c>
      <c r="V1139" s="49">
        <v>210.99</v>
      </c>
      <c r="W1139" t="s">
        <v>2292</v>
      </c>
      <c r="X1139" t="s">
        <v>2076</v>
      </c>
      <c r="Y1139" t="s">
        <v>2076</v>
      </c>
      <c r="Z1139" t="s">
        <v>2076</v>
      </c>
      <c r="AA1139" t="s">
        <v>2076</v>
      </c>
      <c r="AB1139" s="36" t="s">
        <v>8136</v>
      </c>
      <c r="AC1139" s="36" t="s">
        <v>8137</v>
      </c>
      <c r="AD1139" s="36" t="s">
        <v>2147</v>
      </c>
      <c r="AE1139" s="36" t="s">
        <v>2105</v>
      </c>
      <c r="AF1139" s="52" t="s">
        <v>2024</v>
      </c>
      <c r="AG1139" s="36" t="s">
        <v>2086</v>
      </c>
      <c r="AH1139" s="37">
        <v>217.99</v>
      </c>
      <c r="AI1139" s="36" t="s">
        <v>2087</v>
      </c>
      <c r="AJ1139" s="36" t="s">
        <v>2076</v>
      </c>
      <c r="AK1139" s="36" t="s">
        <v>2076</v>
      </c>
      <c r="AL1139" s="36" t="s">
        <v>2076</v>
      </c>
      <c r="AM1139" s="36" t="s">
        <v>2076</v>
      </c>
      <c r="AN1139" s="36" t="s">
        <v>2076</v>
      </c>
      <c r="AO1139" s="36" t="s">
        <v>2076</v>
      </c>
      <c r="AP1139" s="36" t="s">
        <v>2076</v>
      </c>
      <c r="AQ1139" s="36" t="s">
        <v>2076</v>
      </c>
      <c r="AR1139" s="36" t="s">
        <v>2076</v>
      </c>
      <c r="AS1139" s="36" t="s">
        <v>7629</v>
      </c>
      <c r="AT1139" s="36" t="s">
        <v>7630</v>
      </c>
      <c r="AU1139" s="36">
        <f>COUNTIF(Offers!$B$14:$B$2024,A1139)</f>
        <v>1</v>
      </c>
      <c r="AV1139" s="37">
        <f>_xlfn.MINIFS(Offers!$Q$14:$Q$2024,Offers!$B$14:$B$2024,A1139)</f>
        <v>191.99</v>
      </c>
      <c r="AW1139" s="36">
        <f>COUNTIFS(Offers!$B$14:$B$2024,A1139,Offers!$L$14:$L$2024,"&lt;&gt;New")</f>
        <v>0</v>
      </c>
    </row>
    <row r="1140" spans="1:49" ht="15.75" customHeight="1" x14ac:dyDescent="0.35">
      <c r="A1140" s="64" t="s">
        <v>8138</v>
      </c>
      <c r="B1140" s="64" t="s">
        <v>1508</v>
      </c>
      <c r="C1140" s="64" t="s">
        <v>9</v>
      </c>
      <c r="D1140" s="64" t="s">
        <v>7510</v>
      </c>
      <c r="E1140" s="65" t="s">
        <v>1518</v>
      </c>
      <c r="F1140" s="66">
        <v>211.99</v>
      </c>
      <c r="G1140" s="64" t="s">
        <v>8139</v>
      </c>
      <c r="H1140" s="64" t="s">
        <v>7451</v>
      </c>
      <c r="I1140" s="64" t="s">
        <v>7405</v>
      </c>
      <c r="J1140" s="64" t="s">
        <v>2076</v>
      </c>
      <c r="K1140" s="64" t="s">
        <v>2076</v>
      </c>
      <c r="L1140" s="64" t="s">
        <v>8140</v>
      </c>
      <c r="M1140" s="64" t="s">
        <v>8141</v>
      </c>
      <c r="N1140" s="64" t="s">
        <v>7513</v>
      </c>
      <c r="O1140" s="64" t="s">
        <v>2076</v>
      </c>
      <c r="P1140" s="64" t="s">
        <v>2076</v>
      </c>
      <c r="Q1140" s="67">
        <v>1696</v>
      </c>
      <c r="R1140" s="64" t="s">
        <v>8142</v>
      </c>
      <c r="S1140" s="64" t="s">
        <v>7515</v>
      </c>
      <c r="T1140" t="s">
        <v>2080</v>
      </c>
      <c r="U1140">
        <v>30</v>
      </c>
      <c r="V1140" s="49">
        <v>239.99</v>
      </c>
      <c r="W1140" t="s">
        <v>2246</v>
      </c>
      <c r="X1140" t="s">
        <v>2076</v>
      </c>
      <c r="Y1140" t="s">
        <v>2076</v>
      </c>
      <c r="Z1140" t="s">
        <v>2076</v>
      </c>
      <c r="AA1140" t="s">
        <v>2076</v>
      </c>
      <c r="AB1140" s="36" t="s">
        <v>8143</v>
      </c>
      <c r="AC1140" s="36" t="s">
        <v>8144</v>
      </c>
      <c r="AD1140" s="36" t="s">
        <v>2171</v>
      </c>
      <c r="AE1140" s="36" t="s">
        <v>2105</v>
      </c>
      <c r="AF1140" s="53" t="s">
        <v>2026</v>
      </c>
      <c r="AG1140" s="36" t="s">
        <v>2086</v>
      </c>
      <c r="AH1140" s="37">
        <v>251.99</v>
      </c>
      <c r="AI1140" s="36" t="s">
        <v>2087</v>
      </c>
      <c r="AJ1140" s="36" t="s">
        <v>2076</v>
      </c>
      <c r="AK1140" s="36" t="s">
        <v>2076</v>
      </c>
      <c r="AL1140" s="36" t="s">
        <v>2076</v>
      </c>
      <c r="AM1140" s="36" t="s">
        <v>2076</v>
      </c>
      <c r="AN1140" s="36" t="s">
        <v>2076</v>
      </c>
      <c r="AO1140" s="36" t="s">
        <v>2076</v>
      </c>
      <c r="AP1140" s="36" t="s">
        <v>2076</v>
      </c>
      <c r="AQ1140" s="36" t="s">
        <v>2076</v>
      </c>
      <c r="AR1140" s="36" t="s">
        <v>2076</v>
      </c>
      <c r="AS1140" s="36" t="s">
        <v>7518</v>
      </c>
      <c r="AT1140" s="36" t="s">
        <v>7519</v>
      </c>
      <c r="AU1140" s="36">
        <f>COUNTIF(Offers!$B$14:$B$2024,A1140)</f>
        <v>1</v>
      </c>
      <c r="AV1140" s="37">
        <f>_xlfn.MINIFS(Offers!$Q$14:$Q$2024,Offers!$B$14:$B$2024,A1140)</f>
        <v>211.99</v>
      </c>
      <c r="AW1140" s="36">
        <f>COUNTIFS(Offers!$B$14:$B$2024,A1140,Offers!$L$14:$L$2024,"&lt;&gt;New")</f>
        <v>0</v>
      </c>
    </row>
    <row r="1141" spans="1:49" ht="15.75" customHeight="1" x14ac:dyDescent="0.35">
      <c r="A1141" s="64" t="s">
        <v>8145</v>
      </c>
      <c r="B1141" s="64" t="s">
        <v>1508</v>
      </c>
      <c r="C1141" s="64" t="s">
        <v>9</v>
      </c>
      <c r="D1141" s="64" t="s">
        <v>7526</v>
      </c>
      <c r="E1141" s="65" t="s">
        <v>1519</v>
      </c>
      <c r="F1141" s="66">
        <v>344.99</v>
      </c>
      <c r="G1141" s="64" t="s">
        <v>8146</v>
      </c>
      <c r="H1141" s="64" t="s">
        <v>1345</v>
      </c>
      <c r="I1141" s="64" t="s">
        <v>7528</v>
      </c>
      <c r="J1141" s="64" t="s">
        <v>2076</v>
      </c>
      <c r="K1141" s="64" t="s">
        <v>2076</v>
      </c>
      <c r="L1141" s="64" t="s">
        <v>2076</v>
      </c>
      <c r="M1141" s="64" t="s">
        <v>2076</v>
      </c>
      <c r="N1141" s="64" t="s">
        <v>7981</v>
      </c>
      <c r="O1141" s="64" t="s">
        <v>2076</v>
      </c>
      <c r="P1141" s="64" t="s">
        <v>2076</v>
      </c>
      <c r="Q1141" s="67">
        <v>403</v>
      </c>
      <c r="R1141" s="64" t="s">
        <v>8147</v>
      </c>
      <c r="S1141" s="64" t="s">
        <v>7531</v>
      </c>
      <c r="T1141" t="s">
        <v>2080</v>
      </c>
      <c r="U1141">
        <v>30</v>
      </c>
      <c r="V1141" s="49">
        <v>368.99</v>
      </c>
      <c r="W1141" t="s">
        <v>2356</v>
      </c>
      <c r="X1141" t="s">
        <v>2076</v>
      </c>
      <c r="Y1141" t="s">
        <v>2076</v>
      </c>
      <c r="Z1141" t="s">
        <v>2076</v>
      </c>
      <c r="AA1141" t="s">
        <v>2076</v>
      </c>
      <c r="AB1141" s="36" t="s">
        <v>8148</v>
      </c>
      <c r="AC1141" s="36" t="s">
        <v>8149</v>
      </c>
      <c r="AD1141" s="36" t="s">
        <v>2147</v>
      </c>
      <c r="AE1141" s="36" t="s">
        <v>2085</v>
      </c>
      <c r="AF1141" s="53" t="s">
        <v>2026</v>
      </c>
      <c r="AG1141" s="36" t="s">
        <v>2086</v>
      </c>
      <c r="AH1141" s="37">
        <v>368.99</v>
      </c>
      <c r="AI1141" s="36" t="s">
        <v>2087</v>
      </c>
      <c r="AJ1141" s="36" t="s">
        <v>2076</v>
      </c>
      <c r="AK1141" s="36" t="s">
        <v>2076</v>
      </c>
      <c r="AL1141" s="36" t="s">
        <v>2076</v>
      </c>
      <c r="AM1141" s="36" t="s">
        <v>2076</v>
      </c>
      <c r="AN1141" s="36" t="s">
        <v>2076</v>
      </c>
      <c r="AO1141" s="36" t="s">
        <v>2076</v>
      </c>
      <c r="AP1141" s="36" t="s">
        <v>2076</v>
      </c>
      <c r="AQ1141" s="36" t="s">
        <v>2076</v>
      </c>
      <c r="AR1141" s="36" t="s">
        <v>2076</v>
      </c>
      <c r="AS1141" s="36" t="s">
        <v>7534</v>
      </c>
      <c r="AT1141" s="36" t="s">
        <v>7535</v>
      </c>
      <c r="AU1141" s="36">
        <f>COUNTIF(Offers!$B$14:$B$2024,A1141)</f>
        <v>1</v>
      </c>
      <c r="AV1141" s="37">
        <f>_xlfn.MINIFS(Offers!$Q$14:$Q$2024,Offers!$B$14:$B$2024,A1141)</f>
        <v>344.99</v>
      </c>
      <c r="AW1141" s="36">
        <f>COUNTIFS(Offers!$B$14:$B$2024,A1141,Offers!$L$14:$L$2024,"&lt;&gt;New")</f>
        <v>0</v>
      </c>
    </row>
    <row r="1142" spans="1:49" ht="15.75" customHeight="1" x14ac:dyDescent="0.35">
      <c r="A1142" s="64" t="s">
        <v>8150</v>
      </c>
      <c r="B1142" s="64" t="s">
        <v>1508</v>
      </c>
      <c r="C1142" s="64" t="s">
        <v>9</v>
      </c>
      <c r="D1142" s="64" t="s">
        <v>7460</v>
      </c>
      <c r="E1142" s="65" t="s">
        <v>1520</v>
      </c>
      <c r="F1142" s="66">
        <v>589.99</v>
      </c>
      <c r="G1142" s="64" t="s">
        <v>8151</v>
      </c>
      <c r="H1142" s="64" t="s">
        <v>7439</v>
      </c>
      <c r="I1142" s="64" t="s">
        <v>7462</v>
      </c>
      <c r="J1142" s="64" t="s">
        <v>2076</v>
      </c>
      <c r="K1142" s="64" t="s">
        <v>2076</v>
      </c>
      <c r="L1142" s="64" t="s">
        <v>7463</v>
      </c>
      <c r="M1142" s="64" t="s">
        <v>7464</v>
      </c>
      <c r="N1142" s="64" t="s">
        <v>7465</v>
      </c>
      <c r="O1142" s="64" t="s">
        <v>2076</v>
      </c>
      <c r="P1142" s="64" t="s">
        <v>2076</v>
      </c>
      <c r="Q1142" s="67">
        <v>6399</v>
      </c>
      <c r="R1142" s="64" t="s">
        <v>8152</v>
      </c>
      <c r="S1142" s="64" t="s">
        <v>7467</v>
      </c>
      <c r="T1142" t="s">
        <v>2080</v>
      </c>
      <c r="U1142">
        <v>30</v>
      </c>
      <c r="V1142" s="49">
        <v>609.99</v>
      </c>
      <c r="W1142" t="s">
        <v>2404</v>
      </c>
      <c r="X1142" t="s">
        <v>2076</v>
      </c>
      <c r="Y1142" t="s">
        <v>2076</v>
      </c>
      <c r="Z1142" t="s">
        <v>2076</v>
      </c>
      <c r="AA1142" t="s">
        <v>2076</v>
      </c>
      <c r="AB1142" s="36" t="s">
        <v>8153</v>
      </c>
      <c r="AC1142" s="36" t="s">
        <v>8154</v>
      </c>
      <c r="AD1142" s="36" t="s">
        <v>2120</v>
      </c>
      <c r="AE1142" s="36" t="s">
        <v>2085</v>
      </c>
      <c r="AF1142" s="53" t="s">
        <v>2026</v>
      </c>
      <c r="AG1142" s="36" t="s">
        <v>3435</v>
      </c>
      <c r="AH1142" s="37">
        <v>632.99</v>
      </c>
      <c r="AI1142" s="36" t="s">
        <v>2087</v>
      </c>
      <c r="AJ1142" s="36" t="s">
        <v>2076</v>
      </c>
      <c r="AK1142" s="36" t="s">
        <v>2076</v>
      </c>
      <c r="AL1142" s="36" t="s">
        <v>2076</v>
      </c>
      <c r="AM1142" s="36" t="s">
        <v>2076</v>
      </c>
      <c r="AN1142" s="36" t="s">
        <v>2076</v>
      </c>
      <c r="AO1142" s="36">
        <v>240</v>
      </c>
      <c r="AP1142" s="36" t="s">
        <v>2076</v>
      </c>
      <c r="AQ1142" s="36" t="s">
        <v>2076</v>
      </c>
      <c r="AR1142" s="36" t="s">
        <v>2076</v>
      </c>
      <c r="AS1142" s="36" t="s">
        <v>7470</v>
      </c>
      <c r="AT1142" s="36" t="s">
        <v>7471</v>
      </c>
      <c r="AU1142" s="36">
        <f>COUNTIF(Offers!$B$14:$B$2024,A1142)</f>
        <v>1</v>
      </c>
      <c r="AV1142" s="37">
        <f>_xlfn.MINIFS(Offers!$Q$14:$Q$2024,Offers!$B$14:$B$2024,A1142)</f>
        <v>589.99</v>
      </c>
      <c r="AW1142" s="36">
        <f>COUNTIFS(Offers!$B$14:$B$2024,A1142,Offers!$L$14:$L$2024,"&lt;&gt;New")</f>
        <v>0</v>
      </c>
    </row>
    <row r="1143" spans="1:49" ht="15.75" customHeight="1" x14ac:dyDescent="0.35">
      <c r="A1143" s="64" t="s">
        <v>8155</v>
      </c>
      <c r="B1143" s="64" t="s">
        <v>1521</v>
      </c>
      <c r="C1143" s="64" t="s">
        <v>9</v>
      </c>
      <c r="D1143" s="64" t="s">
        <v>7425</v>
      </c>
      <c r="E1143" s="65" t="s">
        <v>1524</v>
      </c>
      <c r="F1143" s="66">
        <v>136.99</v>
      </c>
      <c r="G1143" s="64" t="s">
        <v>8156</v>
      </c>
      <c r="H1143" s="64" t="s">
        <v>7427</v>
      </c>
      <c r="I1143" s="64" t="s">
        <v>7499</v>
      </c>
      <c r="J1143" s="64" t="s">
        <v>2076</v>
      </c>
      <c r="K1143" s="64" t="s">
        <v>2076</v>
      </c>
      <c r="L1143" s="64" t="s">
        <v>2076</v>
      </c>
      <c r="M1143" s="64" t="s">
        <v>2076</v>
      </c>
      <c r="N1143" s="64" t="s">
        <v>7429</v>
      </c>
      <c r="O1143" s="64" t="s">
        <v>2076</v>
      </c>
      <c r="P1143" s="64" t="s">
        <v>2076</v>
      </c>
      <c r="Q1143" s="67">
        <v>1848</v>
      </c>
      <c r="R1143" s="64" t="s">
        <v>8157</v>
      </c>
      <c r="S1143" s="64" t="s">
        <v>7431</v>
      </c>
      <c r="T1143" t="s">
        <v>2080</v>
      </c>
      <c r="U1143">
        <v>30</v>
      </c>
      <c r="V1143" s="49">
        <v>143.99</v>
      </c>
      <c r="W1143" t="s">
        <v>2208</v>
      </c>
      <c r="X1143" t="s">
        <v>2076</v>
      </c>
      <c r="Y1143" t="s">
        <v>2076</v>
      </c>
      <c r="Z1143" t="s">
        <v>2076</v>
      </c>
      <c r="AA1143" t="s">
        <v>2076</v>
      </c>
      <c r="AB1143" s="36" t="s">
        <v>8158</v>
      </c>
      <c r="AC1143" s="36" t="s">
        <v>8159</v>
      </c>
      <c r="AD1143" s="36" t="s">
        <v>2224</v>
      </c>
      <c r="AE1143" s="36" t="s">
        <v>2105</v>
      </c>
      <c r="AF1143" s="52" t="s">
        <v>2024</v>
      </c>
      <c r="AG1143" s="36" t="s">
        <v>2086</v>
      </c>
      <c r="AH1143" s="37">
        <v>144.99</v>
      </c>
      <c r="AI1143" s="36" t="s">
        <v>2087</v>
      </c>
      <c r="AJ1143" s="36" t="s">
        <v>2076</v>
      </c>
      <c r="AK1143" s="36" t="s">
        <v>2076</v>
      </c>
      <c r="AL1143" s="36" t="s">
        <v>2076</v>
      </c>
      <c r="AM1143" s="36" t="s">
        <v>2076</v>
      </c>
      <c r="AN1143" s="36" t="s">
        <v>2076</v>
      </c>
      <c r="AO1143" s="36" t="s">
        <v>2076</v>
      </c>
      <c r="AP1143" s="36" t="s">
        <v>2076</v>
      </c>
      <c r="AQ1143" s="36" t="s">
        <v>2076</v>
      </c>
      <c r="AR1143" s="36" t="s">
        <v>2076</v>
      </c>
      <c r="AS1143" s="36" t="s">
        <v>7434</v>
      </c>
      <c r="AT1143" s="36" t="s">
        <v>7435</v>
      </c>
      <c r="AU1143" s="36">
        <f>COUNTIF(Offers!$B$14:$B$2024,A1143)</f>
        <v>1</v>
      </c>
      <c r="AV1143" s="37">
        <f>_xlfn.MINIFS(Offers!$Q$14:$Q$2024,Offers!$B$14:$B$2024,A1143)</f>
        <v>136.99</v>
      </c>
      <c r="AW1143" s="36">
        <f>COUNTIFS(Offers!$B$14:$B$2024,A1143,Offers!$L$14:$L$2024,"&lt;&gt;New")</f>
        <v>0</v>
      </c>
    </row>
    <row r="1144" spans="1:49" ht="15.75" customHeight="1" x14ac:dyDescent="0.35">
      <c r="A1144" s="64" t="s">
        <v>8160</v>
      </c>
      <c r="B1144" s="64" t="s">
        <v>1521</v>
      </c>
      <c r="C1144" s="64" t="s">
        <v>9</v>
      </c>
      <c r="D1144" s="64" t="s">
        <v>7449</v>
      </c>
      <c r="E1144" s="65" t="s">
        <v>1525</v>
      </c>
      <c r="F1144" s="66">
        <v>139.99</v>
      </c>
      <c r="G1144" s="64" t="s">
        <v>8161</v>
      </c>
      <c r="H1144" s="64" t="s">
        <v>1345</v>
      </c>
      <c r="I1144" s="64" t="s">
        <v>7392</v>
      </c>
      <c r="J1144" s="64" t="s">
        <v>2076</v>
      </c>
      <c r="K1144" s="64" t="s">
        <v>2076</v>
      </c>
      <c r="L1144" s="64" t="s">
        <v>2076</v>
      </c>
      <c r="M1144" s="64" t="s">
        <v>2076</v>
      </c>
      <c r="N1144" s="64" t="s">
        <v>7624</v>
      </c>
      <c r="O1144" s="64" t="s">
        <v>2076</v>
      </c>
      <c r="P1144" s="64" t="s">
        <v>2076</v>
      </c>
      <c r="Q1144" s="67">
        <v>212</v>
      </c>
      <c r="R1144" s="64" t="s">
        <v>8162</v>
      </c>
      <c r="S1144" s="64" t="s">
        <v>7626</v>
      </c>
      <c r="T1144" t="s">
        <v>2080</v>
      </c>
      <c r="U1144">
        <v>30</v>
      </c>
      <c r="V1144" s="49">
        <v>152.99</v>
      </c>
      <c r="W1144" t="s">
        <v>2387</v>
      </c>
      <c r="X1144" t="s">
        <v>2076</v>
      </c>
      <c r="Y1144" t="s">
        <v>2076</v>
      </c>
      <c r="Z1144" t="s">
        <v>2076</v>
      </c>
      <c r="AA1144" t="s">
        <v>2076</v>
      </c>
      <c r="AB1144" s="36" t="s">
        <v>8163</v>
      </c>
      <c r="AC1144" s="36" t="s">
        <v>8164</v>
      </c>
      <c r="AD1144" s="36" t="s">
        <v>2120</v>
      </c>
      <c r="AE1144" s="36" t="s">
        <v>2085</v>
      </c>
      <c r="AF1144" s="55" t="s">
        <v>2023</v>
      </c>
      <c r="AG1144" s="36" t="s">
        <v>2086</v>
      </c>
      <c r="AH1144" s="37">
        <v>152.99</v>
      </c>
      <c r="AI1144" s="36" t="s">
        <v>2087</v>
      </c>
      <c r="AJ1144" s="36" t="s">
        <v>2076</v>
      </c>
      <c r="AK1144" s="36" t="s">
        <v>2076</v>
      </c>
      <c r="AL1144" s="36" t="s">
        <v>2076</v>
      </c>
      <c r="AM1144" s="36" t="s">
        <v>2076</v>
      </c>
      <c r="AN1144" s="36" t="s">
        <v>2076</v>
      </c>
      <c r="AO1144" s="36" t="s">
        <v>2076</v>
      </c>
      <c r="AP1144" s="36" t="s">
        <v>2076</v>
      </c>
      <c r="AQ1144" s="36" t="s">
        <v>2076</v>
      </c>
      <c r="AR1144" s="36" t="s">
        <v>2076</v>
      </c>
      <c r="AS1144" s="36" t="s">
        <v>7629</v>
      </c>
      <c r="AT1144" s="36" t="s">
        <v>7630</v>
      </c>
      <c r="AU1144" s="36">
        <f>COUNTIF(Offers!$B$14:$B$2024,A1144)</f>
        <v>3</v>
      </c>
      <c r="AV1144" s="37">
        <f>_xlfn.MINIFS(Offers!$Q$14:$Q$2024,Offers!$B$14:$B$2024,A1144)</f>
        <v>114.99</v>
      </c>
      <c r="AW1144" s="36">
        <f>COUNTIFS(Offers!$B$14:$B$2024,A1144,Offers!$L$14:$L$2024,"&lt;&gt;New")</f>
        <v>2</v>
      </c>
    </row>
    <row r="1145" spans="1:49" ht="15.75" customHeight="1" x14ac:dyDescent="0.35">
      <c r="A1145" s="64" t="s">
        <v>8165</v>
      </c>
      <c r="B1145" s="64" t="s">
        <v>1521</v>
      </c>
      <c r="C1145" s="64" t="s">
        <v>9</v>
      </c>
      <c r="D1145" s="64" t="s">
        <v>7449</v>
      </c>
      <c r="E1145" s="65" t="s">
        <v>1526</v>
      </c>
      <c r="F1145" s="66">
        <v>144.99</v>
      </c>
      <c r="G1145" s="64" t="s">
        <v>8166</v>
      </c>
      <c r="H1145" s="64" t="s">
        <v>7451</v>
      </c>
      <c r="I1145" s="64" t="s">
        <v>7405</v>
      </c>
      <c r="J1145" s="64" t="s">
        <v>7800</v>
      </c>
      <c r="K1145" s="64" t="s">
        <v>2076</v>
      </c>
      <c r="L1145" s="64" t="s">
        <v>2076</v>
      </c>
      <c r="M1145" s="64" t="s">
        <v>2076</v>
      </c>
      <c r="N1145" s="64" t="s">
        <v>7801</v>
      </c>
      <c r="O1145" s="64" t="s">
        <v>2076</v>
      </c>
      <c r="P1145" s="64" t="s">
        <v>2076</v>
      </c>
      <c r="Q1145" s="67">
        <v>29</v>
      </c>
      <c r="R1145" s="64" t="s">
        <v>8167</v>
      </c>
      <c r="S1145" s="64" t="s">
        <v>7455</v>
      </c>
      <c r="T1145" t="s">
        <v>2100</v>
      </c>
      <c r="U1145">
        <v>30</v>
      </c>
      <c r="V1145" s="49">
        <v>165.99</v>
      </c>
      <c r="W1145" t="s">
        <v>2200</v>
      </c>
      <c r="X1145" t="s">
        <v>2076</v>
      </c>
      <c r="Y1145" t="s">
        <v>2076</v>
      </c>
      <c r="Z1145" t="s">
        <v>2076</v>
      </c>
      <c r="AA1145" t="s">
        <v>2076</v>
      </c>
      <c r="AB1145" s="36" t="s">
        <v>8168</v>
      </c>
      <c r="AC1145" s="36" t="s">
        <v>7769</v>
      </c>
      <c r="AD1145" s="36" t="s">
        <v>2120</v>
      </c>
      <c r="AE1145" s="36" t="s">
        <v>2085</v>
      </c>
      <c r="AF1145" s="55" t="s">
        <v>2023</v>
      </c>
      <c r="AG1145" s="36" t="s">
        <v>2086</v>
      </c>
      <c r="AH1145" s="37">
        <v>166.99</v>
      </c>
      <c r="AI1145" s="36" t="s">
        <v>2087</v>
      </c>
      <c r="AJ1145" s="36" t="s">
        <v>2076</v>
      </c>
      <c r="AK1145" s="36" t="s">
        <v>2076</v>
      </c>
      <c r="AL1145" s="36" t="s">
        <v>2076</v>
      </c>
      <c r="AM1145" s="36" t="s">
        <v>2076</v>
      </c>
      <c r="AN1145" s="36" t="s">
        <v>2076</v>
      </c>
      <c r="AO1145" s="36" t="s">
        <v>2076</v>
      </c>
      <c r="AP1145" s="36" t="s">
        <v>2076</v>
      </c>
      <c r="AQ1145" s="36" t="s">
        <v>2076</v>
      </c>
      <c r="AR1145" s="36" t="s">
        <v>2076</v>
      </c>
      <c r="AS1145" s="36" t="s">
        <v>7805</v>
      </c>
      <c r="AT1145" s="36" t="s">
        <v>7806</v>
      </c>
      <c r="AU1145" s="36">
        <f>COUNTIF(Offers!$B$14:$B$2024,A1145)</f>
        <v>1</v>
      </c>
      <c r="AV1145" s="37">
        <f>_xlfn.MINIFS(Offers!$Q$14:$Q$2024,Offers!$B$14:$B$2024,A1145)</f>
        <v>144.99</v>
      </c>
      <c r="AW1145" s="36">
        <f>COUNTIFS(Offers!$B$14:$B$2024,A1145,Offers!$L$14:$L$2024,"&lt;&gt;New")</f>
        <v>0</v>
      </c>
    </row>
    <row r="1146" spans="1:49" ht="15.75" customHeight="1" x14ac:dyDescent="0.35">
      <c r="A1146" s="64" t="s">
        <v>8169</v>
      </c>
      <c r="B1146" s="64" t="s">
        <v>1521</v>
      </c>
      <c r="C1146" s="64" t="s">
        <v>9</v>
      </c>
      <c r="D1146" s="64" t="s">
        <v>7749</v>
      </c>
      <c r="E1146" s="65" t="s">
        <v>1527</v>
      </c>
      <c r="F1146" s="66">
        <v>168.99</v>
      </c>
      <c r="G1146" s="64" t="s">
        <v>8170</v>
      </c>
      <c r="H1146" s="64" t="s">
        <v>1345</v>
      </c>
      <c r="I1146" s="64" t="s">
        <v>7380</v>
      </c>
      <c r="J1146" s="64" t="s">
        <v>2076</v>
      </c>
      <c r="K1146" s="64" t="s">
        <v>2076</v>
      </c>
      <c r="L1146" s="64" t="s">
        <v>2076</v>
      </c>
      <c r="M1146" s="64" t="s">
        <v>2076</v>
      </c>
      <c r="N1146" s="64" t="s">
        <v>7382</v>
      </c>
      <c r="O1146" s="64" t="s">
        <v>2076</v>
      </c>
      <c r="P1146" s="64">
        <v>223</v>
      </c>
      <c r="Q1146" s="67">
        <v>1113</v>
      </c>
      <c r="R1146" s="64" t="s">
        <v>8171</v>
      </c>
      <c r="S1146" s="64" t="s">
        <v>7752</v>
      </c>
      <c r="T1146" t="s">
        <v>2080</v>
      </c>
      <c r="U1146">
        <v>30</v>
      </c>
      <c r="V1146" s="49">
        <v>189.99</v>
      </c>
      <c r="W1146" t="s">
        <v>2415</v>
      </c>
      <c r="X1146" t="s">
        <v>2076</v>
      </c>
      <c r="Y1146" t="s">
        <v>2076</v>
      </c>
      <c r="Z1146" t="s">
        <v>2076</v>
      </c>
      <c r="AA1146" t="s">
        <v>2076</v>
      </c>
      <c r="AB1146" s="36" t="s">
        <v>8172</v>
      </c>
      <c r="AC1146" s="36" t="s">
        <v>8173</v>
      </c>
      <c r="AD1146" s="36" t="s">
        <v>2254</v>
      </c>
      <c r="AE1146" s="36" t="s">
        <v>2085</v>
      </c>
      <c r="AF1146" s="51" t="s">
        <v>2025</v>
      </c>
      <c r="AG1146" s="36" t="s">
        <v>2086</v>
      </c>
      <c r="AH1146" s="37">
        <v>200.99</v>
      </c>
      <c r="AI1146" s="36" t="s">
        <v>2087</v>
      </c>
      <c r="AJ1146" s="36" t="s">
        <v>2076</v>
      </c>
      <c r="AK1146" s="36" t="s">
        <v>2076</v>
      </c>
      <c r="AL1146" s="36" t="s">
        <v>2076</v>
      </c>
      <c r="AM1146" s="36" t="s">
        <v>2076</v>
      </c>
      <c r="AN1146" s="36" t="s">
        <v>2076</v>
      </c>
      <c r="AO1146" s="36" t="s">
        <v>2076</v>
      </c>
      <c r="AP1146" s="36" t="s">
        <v>2076</v>
      </c>
      <c r="AQ1146" s="36" t="s">
        <v>2076</v>
      </c>
      <c r="AR1146" s="36" t="s">
        <v>2076</v>
      </c>
      <c r="AS1146" s="36" t="s">
        <v>7754</v>
      </c>
      <c r="AT1146" s="36" t="s">
        <v>7755</v>
      </c>
      <c r="AU1146" s="36">
        <f>COUNTIF(Offers!$B$14:$B$2024,A1146)</f>
        <v>1</v>
      </c>
      <c r="AV1146" s="37">
        <f>_xlfn.MINIFS(Offers!$Q$14:$Q$2024,Offers!$B$14:$B$2024,A1146)</f>
        <v>168.99</v>
      </c>
      <c r="AW1146" s="36">
        <f>COUNTIFS(Offers!$B$14:$B$2024,A1146,Offers!$L$14:$L$2024,"&lt;&gt;New")</f>
        <v>0</v>
      </c>
    </row>
    <row r="1147" spans="1:49" ht="15.75" customHeight="1" x14ac:dyDescent="0.35">
      <c r="A1147" s="64" t="s">
        <v>8174</v>
      </c>
      <c r="B1147" s="64" t="s">
        <v>1521</v>
      </c>
      <c r="C1147" s="64" t="s">
        <v>9</v>
      </c>
      <c r="D1147" s="64" t="s">
        <v>7402</v>
      </c>
      <c r="E1147" s="65" t="s">
        <v>1528</v>
      </c>
      <c r="F1147" s="66">
        <v>221.99</v>
      </c>
      <c r="G1147" s="64" t="s">
        <v>8175</v>
      </c>
      <c r="H1147" s="64" t="s">
        <v>7404</v>
      </c>
      <c r="I1147" s="64" t="s">
        <v>7405</v>
      </c>
      <c r="J1147" s="64" t="s">
        <v>2076</v>
      </c>
      <c r="K1147" s="64" t="s">
        <v>2076</v>
      </c>
      <c r="L1147" s="64" t="s">
        <v>2076</v>
      </c>
      <c r="M1147" s="64" t="s">
        <v>2076</v>
      </c>
      <c r="N1147" s="64" t="s">
        <v>8176</v>
      </c>
      <c r="O1147" s="64" t="s">
        <v>2076</v>
      </c>
      <c r="P1147" s="64" t="s">
        <v>2076</v>
      </c>
      <c r="Q1147" s="67">
        <v>73</v>
      </c>
      <c r="R1147" s="64" t="s">
        <v>8177</v>
      </c>
      <c r="S1147" s="64" t="s">
        <v>7408</v>
      </c>
      <c r="T1147" t="s">
        <v>2080</v>
      </c>
      <c r="U1147">
        <v>30</v>
      </c>
      <c r="V1147" s="49">
        <v>242.99</v>
      </c>
      <c r="W1147" t="s">
        <v>2298</v>
      </c>
      <c r="X1147" t="s">
        <v>2076</v>
      </c>
      <c r="Y1147" t="s">
        <v>2076</v>
      </c>
      <c r="Z1147" t="s">
        <v>2076</v>
      </c>
      <c r="AA1147" t="s">
        <v>2076</v>
      </c>
      <c r="AB1147" s="36" t="s">
        <v>8178</v>
      </c>
      <c r="AC1147" s="36" t="s">
        <v>8179</v>
      </c>
      <c r="AD1147" s="36" t="s">
        <v>2179</v>
      </c>
      <c r="AE1147" s="36" t="s">
        <v>2105</v>
      </c>
      <c r="AF1147" s="53" t="s">
        <v>2026</v>
      </c>
      <c r="AG1147" s="36" t="s">
        <v>2086</v>
      </c>
      <c r="AH1147" s="37">
        <v>251.99</v>
      </c>
      <c r="AI1147" s="36" t="s">
        <v>2087</v>
      </c>
      <c r="AJ1147" s="36" t="s">
        <v>2076</v>
      </c>
      <c r="AK1147" s="36" t="s">
        <v>2076</v>
      </c>
      <c r="AL1147" s="36" t="s">
        <v>2076</v>
      </c>
      <c r="AM1147" s="36" t="s">
        <v>2076</v>
      </c>
      <c r="AN1147" s="36" t="s">
        <v>2076</v>
      </c>
      <c r="AO1147" s="36" t="s">
        <v>2076</v>
      </c>
      <c r="AP1147" s="36" t="s">
        <v>2076</v>
      </c>
      <c r="AQ1147" s="36" t="s">
        <v>2076</v>
      </c>
      <c r="AR1147" s="36" t="s">
        <v>2076</v>
      </c>
      <c r="AS1147" s="36" t="s">
        <v>7411</v>
      </c>
      <c r="AT1147" s="36" t="s">
        <v>7412</v>
      </c>
      <c r="AU1147" s="36">
        <f>COUNTIF(Offers!$B$14:$B$2024,A1147)</f>
        <v>1</v>
      </c>
      <c r="AV1147" s="37">
        <f>_xlfn.MINIFS(Offers!$Q$14:$Q$2024,Offers!$B$14:$B$2024,A1147)</f>
        <v>221.99</v>
      </c>
      <c r="AW1147" s="36">
        <f>COUNTIFS(Offers!$B$14:$B$2024,A1147,Offers!$L$14:$L$2024,"&lt;&gt;New")</f>
        <v>0</v>
      </c>
    </row>
    <row r="1148" spans="1:49" ht="15.75" customHeight="1" x14ac:dyDescent="0.35">
      <c r="A1148" s="64" t="s">
        <v>8180</v>
      </c>
      <c r="B1148" s="64" t="s">
        <v>1521</v>
      </c>
      <c r="C1148" s="64" t="s">
        <v>9</v>
      </c>
      <c r="D1148" s="64" t="s">
        <v>7390</v>
      </c>
      <c r="E1148" s="65" t="s">
        <v>1529</v>
      </c>
      <c r="F1148" s="66">
        <v>223.99</v>
      </c>
      <c r="G1148" s="64" t="s">
        <v>8181</v>
      </c>
      <c r="H1148" s="64" t="s">
        <v>1345</v>
      </c>
      <c r="I1148" s="64" t="s">
        <v>7392</v>
      </c>
      <c r="J1148" s="64" t="s">
        <v>2076</v>
      </c>
      <c r="K1148" s="64" t="s">
        <v>2076</v>
      </c>
      <c r="L1148" s="64" t="s">
        <v>2076</v>
      </c>
      <c r="M1148" s="64" t="s">
        <v>7393</v>
      </c>
      <c r="N1148" s="64" t="s">
        <v>7394</v>
      </c>
      <c r="O1148" s="64" t="s">
        <v>2076</v>
      </c>
      <c r="P1148" s="64" t="s">
        <v>2076</v>
      </c>
      <c r="Q1148" s="67">
        <v>146</v>
      </c>
      <c r="R1148" s="64" t="s">
        <v>8182</v>
      </c>
      <c r="S1148" s="64" t="s">
        <v>7396</v>
      </c>
      <c r="T1148" t="s">
        <v>2100</v>
      </c>
      <c r="U1148">
        <v>30</v>
      </c>
      <c r="V1148" s="49">
        <v>249.99</v>
      </c>
      <c r="W1148" t="s">
        <v>2409</v>
      </c>
      <c r="X1148" t="s">
        <v>2076</v>
      </c>
      <c r="Y1148" t="s">
        <v>2076</v>
      </c>
      <c r="Z1148" t="s">
        <v>2076</v>
      </c>
      <c r="AA1148" t="s">
        <v>2076</v>
      </c>
      <c r="AB1148" s="36" t="s">
        <v>8183</v>
      </c>
      <c r="AC1148" s="36" t="s">
        <v>8184</v>
      </c>
      <c r="AD1148" s="36" t="s">
        <v>2104</v>
      </c>
      <c r="AE1148" s="36" t="s">
        <v>2085</v>
      </c>
      <c r="AF1148" s="53" t="s">
        <v>2026</v>
      </c>
      <c r="AG1148" s="36" t="s">
        <v>2086</v>
      </c>
      <c r="AH1148" s="37">
        <v>249.99</v>
      </c>
      <c r="AI1148" s="36" t="s">
        <v>2087</v>
      </c>
      <c r="AJ1148" s="36" t="s">
        <v>2076</v>
      </c>
      <c r="AK1148" s="36" t="s">
        <v>2076</v>
      </c>
      <c r="AL1148" s="36" t="s">
        <v>2076</v>
      </c>
      <c r="AM1148" s="36" t="s">
        <v>2076</v>
      </c>
      <c r="AN1148" s="36" t="s">
        <v>2076</v>
      </c>
      <c r="AO1148" s="36" t="s">
        <v>2076</v>
      </c>
      <c r="AP1148" s="36" t="s">
        <v>2076</v>
      </c>
      <c r="AQ1148" s="36" t="s">
        <v>2076</v>
      </c>
      <c r="AR1148" s="36" t="s">
        <v>2076</v>
      </c>
      <c r="AS1148" s="36" t="s">
        <v>7399</v>
      </c>
      <c r="AT1148" s="36" t="s">
        <v>7400</v>
      </c>
      <c r="AU1148" s="36">
        <f>COUNTIF(Offers!$B$14:$B$2024,A1148)</f>
        <v>1</v>
      </c>
      <c r="AV1148" s="37">
        <f>_xlfn.MINIFS(Offers!$Q$14:$Q$2024,Offers!$B$14:$B$2024,A1148)</f>
        <v>223.99</v>
      </c>
      <c r="AW1148" s="36">
        <f>COUNTIFS(Offers!$B$14:$B$2024,A1148,Offers!$L$14:$L$2024,"&lt;&gt;New")</f>
        <v>0</v>
      </c>
    </row>
    <row r="1149" spans="1:49" ht="15.75" customHeight="1" x14ac:dyDescent="0.35">
      <c r="A1149" s="64" t="s">
        <v>8185</v>
      </c>
      <c r="B1149" s="64" t="s">
        <v>1521</v>
      </c>
      <c r="C1149" s="64" t="s">
        <v>9</v>
      </c>
      <c r="D1149" s="64" t="s">
        <v>7510</v>
      </c>
      <c r="E1149" s="65" t="s">
        <v>1530</v>
      </c>
      <c r="F1149" s="66">
        <v>256.99</v>
      </c>
      <c r="G1149" s="64" t="s">
        <v>8186</v>
      </c>
      <c r="H1149" s="64" t="s">
        <v>7512</v>
      </c>
      <c r="I1149" s="64" t="s">
        <v>7405</v>
      </c>
      <c r="J1149" s="64" t="s">
        <v>2076</v>
      </c>
      <c r="K1149" s="64" t="s">
        <v>2076</v>
      </c>
      <c r="L1149" s="64" t="s">
        <v>8140</v>
      </c>
      <c r="M1149" s="64" t="s">
        <v>8141</v>
      </c>
      <c r="N1149" s="64" t="s">
        <v>7513</v>
      </c>
      <c r="O1149" s="64" t="s">
        <v>2076</v>
      </c>
      <c r="P1149" s="64" t="s">
        <v>2076</v>
      </c>
      <c r="Q1149" s="67">
        <v>2077</v>
      </c>
      <c r="R1149" s="64" t="s">
        <v>8187</v>
      </c>
      <c r="S1149" s="64" t="s">
        <v>7515</v>
      </c>
      <c r="T1149" t="s">
        <v>2080</v>
      </c>
      <c r="U1149">
        <v>30</v>
      </c>
      <c r="V1149" s="49">
        <v>274.99</v>
      </c>
      <c r="W1149" t="s">
        <v>2504</v>
      </c>
      <c r="X1149" t="s">
        <v>2076</v>
      </c>
      <c r="Y1149" t="s">
        <v>2076</v>
      </c>
      <c r="Z1149" t="s">
        <v>2076</v>
      </c>
      <c r="AA1149" t="s">
        <v>2076</v>
      </c>
      <c r="AB1149" s="36" t="s">
        <v>8188</v>
      </c>
      <c r="AC1149" s="36" t="s">
        <v>8189</v>
      </c>
      <c r="AD1149" s="36" t="s">
        <v>2084</v>
      </c>
      <c r="AE1149" s="36" t="s">
        <v>2085</v>
      </c>
      <c r="AF1149" s="54" t="s">
        <v>2027</v>
      </c>
      <c r="AG1149" s="36" t="s">
        <v>2086</v>
      </c>
      <c r="AH1149" s="37">
        <v>279.99</v>
      </c>
      <c r="AI1149" s="36" t="s">
        <v>2087</v>
      </c>
      <c r="AJ1149" s="36" t="s">
        <v>2076</v>
      </c>
      <c r="AK1149" s="36" t="s">
        <v>2076</v>
      </c>
      <c r="AL1149" s="36" t="s">
        <v>2076</v>
      </c>
      <c r="AM1149" s="36" t="s">
        <v>2076</v>
      </c>
      <c r="AN1149" s="36" t="s">
        <v>2076</v>
      </c>
      <c r="AO1149" s="36" t="s">
        <v>2076</v>
      </c>
      <c r="AP1149" s="36" t="s">
        <v>2076</v>
      </c>
      <c r="AQ1149" s="36" t="s">
        <v>2076</v>
      </c>
      <c r="AR1149" s="36" t="s">
        <v>2076</v>
      </c>
      <c r="AS1149" s="36" t="s">
        <v>7518</v>
      </c>
      <c r="AT1149" s="36" t="s">
        <v>7519</v>
      </c>
      <c r="AU1149" s="36">
        <f>COUNTIF(Offers!$B$14:$B$2024,A1149)</f>
        <v>1</v>
      </c>
      <c r="AV1149" s="37">
        <f>_xlfn.MINIFS(Offers!$Q$14:$Q$2024,Offers!$B$14:$B$2024,A1149)</f>
        <v>256.99</v>
      </c>
      <c r="AW1149" s="36">
        <f>COUNTIFS(Offers!$B$14:$B$2024,A1149,Offers!$L$14:$L$2024,"&lt;&gt;New")</f>
        <v>0</v>
      </c>
    </row>
    <row r="1150" spans="1:49" ht="15.75" customHeight="1" x14ac:dyDescent="0.35">
      <c r="A1150" s="64" t="s">
        <v>8190</v>
      </c>
      <c r="B1150" s="64" t="s">
        <v>1521</v>
      </c>
      <c r="C1150" s="64" t="s">
        <v>9</v>
      </c>
      <c r="D1150" s="64" t="s">
        <v>7437</v>
      </c>
      <c r="E1150" s="65" t="s">
        <v>1531</v>
      </c>
      <c r="F1150" s="66">
        <v>491.99</v>
      </c>
      <c r="G1150" s="64" t="s">
        <v>8191</v>
      </c>
      <c r="H1150" s="64" t="s">
        <v>7439</v>
      </c>
      <c r="I1150" s="64" t="s">
        <v>7405</v>
      </c>
      <c r="J1150" s="64" t="s">
        <v>7440</v>
      </c>
      <c r="K1150" s="64" t="s">
        <v>2076</v>
      </c>
      <c r="L1150" s="64" t="s">
        <v>2076</v>
      </c>
      <c r="M1150" s="64" t="s">
        <v>2076</v>
      </c>
      <c r="N1150" s="64" t="s">
        <v>7666</v>
      </c>
      <c r="O1150" s="64" t="s">
        <v>2076</v>
      </c>
      <c r="P1150" s="64" t="s">
        <v>2076</v>
      </c>
      <c r="Q1150" s="67">
        <v>1285</v>
      </c>
      <c r="R1150" s="64" t="s">
        <v>8192</v>
      </c>
      <c r="S1150" s="64" t="s">
        <v>7443</v>
      </c>
      <c r="T1150" t="s">
        <v>2100</v>
      </c>
      <c r="U1150">
        <v>30</v>
      </c>
      <c r="V1150" s="49">
        <v>545.99</v>
      </c>
      <c r="W1150" t="s">
        <v>2246</v>
      </c>
      <c r="X1150" t="s">
        <v>2076</v>
      </c>
      <c r="Y1150" t="s">
        <v>2076</v>
      </c>
      <c r="Z1150" t="s">
        <v>2076</v>
      </c>
      <c r="AA1150" t="s">
        <v>2076</v>
      </c>
      <c r="AB1150" s="36" t="s">
        <v>8193</v>
      </c>
      <c r="AC1150" s="36" t="s">
        <v>8194</v>
      </c>
      <c r="AD1150" s="36" t="s">
        <v>2084</v>
      </c>
      <c r="AE1150" s="36" t="s">
        <v>2105</v>
      </c>
      <c r="AF1150" s="54" t="s">
        <v>2027</v>
      </c>
      <c r="AG1150" s="36" t="s">
        <v>2086</v>
      </c>
      <c r="AH1150" s="37">
        <v>562.99</v>
      </c>
      <c r="AI1150" s="36" t="s">
        <v>2087</v>
      </c>
      <c r="AJ1150" s="36" t="s">
        <v>2076</v>
      </c>
      <c r="AK1150" s="36" t="s">
        <v>2076</v>
      </c>
      <c r="AL1150" s="36" t="s">
        <v>2076</v>
      </c>
      <c r="AM1150" s="36" t="s">
        <v>2076</v>
      </c>
      <c r="AN1150" s="36" t="s">
        <v>2076</v>
      </c>
      <c r="AO1150" s="36" t="s">
        <v>2076</v>
      </c>
      <c r="AP1150" s="36" t="s">
        <v>2076</v>
      </c>
      <c r="AQ1150" s="36" t="s">
        <v>2076</v>
      </c>
      <c r="AR1150" s="36" t="s">
        <v>2076</v>
      </c>
      <c r="AS1150" s="36" t="s">
        <v>7446</v>
      </c>
      <c r="AT1150" s="36" t="s">
        <v>7447</v>
      </c>
      <c r="AU1150" s="36">
        <f>COUNTIF(Offers!$B$14:$B$2024,A1150)</f>
        <v>4</v>
      </c>
      <c r="AV1150" s="37">
        <f>_xlfn.MINIFS(Offers!$Q$14:$Q$2024,Offers!$B$14:$B$2024,A1150)</f>
        <v>292.99</v>
      </c>
      <c r="AW1150" s="36">
        <f>COUNTIFS(Offers!$B$14:$B$2024,A1150,Offers!$L$14:$L$2024,"&lt;&gt;New")</f>
        <v>3</v>
      </c>
    </row>
    <row r="1151" spans="1:49" ht="15.75" customHeight="1" x14ac:dyDescent="0.35">
      <c r="A1151" s="64" t="s">
        <v>8195</v>
      </c>
      <c r="B1151" s="64" t="s">
        <v>1521</v>
      </c>
      <c r="C1151" s="64" t="s">
        <v>9</v>
      </c>
      <c r="D1151" s="64" t="s">
        <v>7460</v>
      </c>
      <c r="E1151" s="65" t="s">
        <v>1532</v>
      </c>
      <c r="F1151" s="66">
        <v>496.99</v>
      </c>
      <c r="G1151" s="64" t="s">
        <v>8196</v>
      </c>
      <c r="H1151" s="64" t="s">
        <v>7439</v>
      </c>
      <c r="I1151" s="64" t="s">
        <v>7716</v>
      </c>
      <c r="J1151" s="64" t="s">
        <v>2076</v>
      </c>
      <c r="K1151" s="64" t="s">
        <v>2076</v>
      </c>
      <c r="L1151" s="64" t="s">
        <v>7832</v>
      </c>
      <c r="M1151" s="64" t="s">
        <v>7464</v>
      </c>
      <c r="N1151" s="64" t="s">
        <v>7465</v>
      </c>
      <c r="O1151" s="64" t="s">
        <v>2076</v>
      </c>
      <c r="P1151" s="64" t="s">
        <v>2076</v>
      </c>
      <c r="Q1151" s="67">
        <v>6703</v>
      </c>
      <c r="R1151" s="64" t="s">
        <v>8197</v>
      </c>
      <c r="S1151" s="64" t="s">
        <v>7467</v>
      </c>
      <c r="T1151" t="s">
        <v>2080</v>
      </c>
      <c r="U1151">
        <v>30</v>
      </c>
      <c r="V1151" s="49">
        <v>536.99</v>
      </c>
      <c r="W1151" t="s">
        <v>2700</v>
      </c>
      <c r="X1151" t="s">
        <v>2076</v>
      </c>
      <c r="Y1151" t="s">
        <v>2076</v>
      </c>
      <c r="Z1151" t="s">
        <v>2076</v>
      </c>
      <c r="AA1151" t="s">
        <v>2076</v>
      </c>
      <c r="AB1151" s="36" t="s">
        <v>8198</v>
      </c>
      <c r="AC1151" s="36" t="s">
        <v>8199</v>
      </c>
      <c r="AD1151" s="36" t="s">
        <v>2147</v>
      </c>
      <c r="AE1151" s="36" t="s">
        <v>2085</v>
      </c>
      <c r="AF1151" s="52" t="s">
        <v>2024</v>
      </c>
      <c r="AG1151" s="36" t="s">
        <v>3435</v>
      </c>
      <c r="AH1151" s="37">
        <v>536.99</v>
      </c>
      <c r="AI1151" s="36" t="s">
        <v>2087</v>
      </c>
      <c r="AJ1151" s="36" t="s">
        <v>2076</v>
      </c>
      <c r="AK1151" s="36" t="s">
        <v>2076</v>
      </c>
      <c r="AL1151" s="36" t="s">
        <v>2076</v>
      </c>
      <c r="AM1151" s="36" t="s">
        <v>2076</v>
      </c>
      <c r="AN1151" s="36" t="s">
        <v>2076</v>
      </c>
      <c r="AO1151" s="36">
        <v>180</v>
      </c>
      <c r="AP1151" s="36" t="s">
        <v>2076</v>
      </c>
      <c r="AQ1151" s="36" t="s">
        <v>2076</v>
      </c>
      <c r="AR1151" s="36" t="s">
        <v>2076</v>
      </c>
      <c r="AS1151" s="36" t="s">
        <v>7470</v>
      </c>
      <c r="AT1151" s="36" t="s">
        <v>7471</v>
      </c>
      <c r="AU1151" s="36">
        <f>COUNTIF(Offers!$B$14:$B$2024,A1151)</f>
        <v>1</v>
      </c>
      <c r="AV1151" s="37">
        <f>_xlfn.MINIFS(Offers!$Q$14:$Q$2024,Offers!$B$14:$B$2024,A1151)</f>
        <v>496.99</v>
      </c>
      <c r="AW1151" s="36">
        <f>COUNTIFS(Offers!$B$14:$B$2024,A1151,Offers!$L$14:$L$2024,"&lt;&gt;New")</f>
        <v>0</v>
      </c>
    </row>
    <row r="1152" spans="1:49" ht="15.75" customHeight="1" x14ac:dyDescent="0.35">
      <c r="A1152" s="64" t="s">
        <v>8200</v>
      </c>
      <c r="B1152" s="64" t="s">
        <v>1521</v>
      </c>
      <c r="C1152" s="64" t="s">
        <v>9</v>
      </c>
      <c r="D1152" s="64" t="s">
        <v>7473</v>
      </c>
      <c r="E1152" s="65" t="s">
        <v>1533</v>
      </c>
      <c r="F1152" s="66">
        <v>862.99</v>
      </c>
      <c r="G1152" s="64" t="s">
        <v>8201</v>
      </c>
      <c r="H1152" s="64" t="s">
        <v>7439</v>
      </c>
      <c r="I1152" s="64" t="s">
        <v>7405</v>
      </c>
      <c r="J1152" s="64" t="s">
        <v>2076</v>
      </c>
      <c r="K1152" s="64" t="s">
        <v>8202</v>
      </c>
      <c r="L1152" s="64" t="s">
        <v>2076</v>
      </c>
      <c r="M1152" s="64" t="s">
        <v>2076</v>
      </c>
      <c r="N1152" s="64" t="s">
        <v>7550</v>
      </c>
      <c r="O1152" s="64" t="s">
        <v>2076</v>
      </c>
      <c r="P1152" s="64" t="s">
        <v>2076</v>
      </c>
      <c r="Q1152" s="67">
        <v>2102</v>
      </c>
      <c r="R1152" s="64" t="s">
        <v>8203</v>
      </c>
      <c r="S1152" s="64" t="s">
        <v>7478</v>
      </c>
      <c r="T1152" t="s">
        <v>2080</v>
      </c>
      <c r="U1152">
        <v>30</v>
      </c>
      <c r="V1152" s="49">
        <v>970.99</v>
      </c>
      <c r="W1152" t="s">
        <v>2187</v>
      </c>
      <c r="X1152" t="s">
        <v>2076</v>
      </c>
      <c r="Y1152" t="s">
        <v>2076</v>
      </c>
      <c r="Z1152" t="s">
        <v>2076</v>
      </c>
      <c r="AA1152" t="s">
        <v>2076</v>
      </c>
      <c r="AB1152" s="36" t="s">
        <v>8204</v>
      </c>
      <c r="AC1152" s="36" t="s">
        <v>8205</v>
      </c>
      <c r="AD1152" s="36" t="s">
        <v>2179</v>
      </c>
      <c r="AE1152" s="36" t="s">
        <v>2105</v>
      </c>
      <c r="AF1152" s="51" t="s">
        <v>2025</v>
      </c>
      <c r="AG1152" s="36" t="s">
        <v>3435</v>
      </c>
      <c r="AH1152" s="37">
        <v>970.99</v>
      </c>
      <c r="AI1152" s="36" t="s">
        <v>2087</v>
      </c>
      <c r="AJ1152" s="36" t="s">
        <v>2076</v>
      </c>
      <c r="AK1152" s="36" t="s">
        <v>2076</v>
      </c>
      <c r="AL1152" s="36" t="s">
        <v>2076</v>
      </c>
      <c r="AM1152" s="36" t="s">
        <v>2076</v>
      </c>
      <c r="AN1152" s="36" t="s">
        <v>2076</v>
      </c>
      <c r="AO1152" s="36" t="s">
        <v>2076</v>
      </c>
      <c r="AP1152" s="36" t="s">
        <v>2076</v>
      </c>
      <c r="AQ1152" s="36" t="s">
        <v>2076</v>
      </c>
      <c r="AR1152" s="36" t="s">
        <v>2076</v>
      </c>
      <c r="AS1152" s="36" t="s">
        <v>7480</v>
      </c>
      <c r="AT1152" s="36" t="s">
        <v>7481</v>
      </c>
      <c r="AU1152" s="36">
        <f>COUNTIF(Offers!$B$14:$B$2024,A1152)</f>
        <v>3</v>
      </c>
      <c r="AV1152" s="37">
        <f>_xlfn.MINIFS(Offers!$Q$14:$Q$2024,Offers!$B$14:$B$2024,A1152)</f>
        <v>709.99</v>
      </c>
      <c r="AW1152" s="36">
        <f>COUNTIFS(Offers!$B$14:$B$2024,A1152,Offers!$L$14:$L$2024,"&lt;&gt;New")</f>
        <v>2</v>
      </c>
    </row>
    <row r="1153" spans="1:49" ht="15.75" customHeight="1" x14ac:dyDescent="0.35">
      <c r="A1153" s="64" t="s">
        <v>8206</v>
      </c>
      <c r="B1153" s="64" t="s">
        <v>1534</v>
      </c>
      <c r="C1153" s="64" t="s">
        <v>9</v>
      </c>
      <c r="D1153" s="64" t="s">
        <v>7366</v>
      </c>
      <c r="E1153" s="65" t="s">
        <v>1537</v>
      </c>
      <c r="F1153" s="66">
        <v>55.99</v>
      </c>
      <c r="G1153" s="64" t="s">
        <v>8207</v>
      </c>
      <c r="H1153" s="64" t="s">
        <v>1345</v>
      </c>
      <c r="I1153" s="64" t="s">
        <v>7368</v>
      </c>
      <c r="J1153" s="64" t="s">
        <v>7369</v>
      </c>
      <c r="K1153" s="64" t="s">
        <v>2076</v>
      </c>
      <c r="L1153" s="64" t="s">
        <v>2076</v>
      </c>
      <c r="M1153" s="64" t="s">
        <v>2076</v>
      </c>
      <c r="N1153" s="64" t="s">
        <v>7370</v>
      </c>
      <c r="O1153" s="64" t="s">
        <v>2076</v>
      </c>
      <c r="P1153" s="64" t="s">
        <v>2076</v>
      </c>
      <c r="Q1153" s="67">
        <v>62</v>
      </c>
      <c r="R1153" s="64" t="s">
        <v>8208</v>
      </c>
      <c r="S1153" s="64" t="s">
        <v>7372</v>
      </c>
      <c r="T1153" t="s">
        <v>2100</v>
      </c>
      <c r="U1153">
        <v>30</v>
      </c>
      <c r="V1153" s="49">
        <v>63.99</v>
      </c>
      <c r="W1153" t="s">
        <v>2265</v>
      </c>
      <c r="X1153" t="s">
        <v>2076</v>
      </c>
      <c r="Y1153" t="s">
        <v>2076</v>
      </c>
      <c r="Z1153" t="s">
        <v>2076</v>
      </c>
      <c r="AA1153" t="s">
        <v>2076</v>
      </c>
      <c r="AB1153" s="36" t="s">
        <v>8209</v>
      </c>
      <c r="AC1153" s="36" t="s">
        <v>8210</v>
      </c>
      <c r="AD1153" s="36" t="s">
        <v>2171</v>
      </c>
      <c r="AE1153" s="36" t="s">
        <v>2105</v>
      </c>
      <c r="AF1153" s="55" t="s">
        <v>2023</v>
      </c>
      <c r="AG1153" s="36" t="s">
        <v>2086</v>
      </c>
      <c r="AH1153" s="37">
        <v>63.99</v>
      </c>
      <c r="AI1153" s="36" t="s">
        <v>2087</v>
      </c>
      <c r="AJ1153" s="36" t="s">
        <v>2076</v>
      </c>
      <c r="AK1153" s="36" t="s">
        <v>2076</v>
      </c>
      <c r="AL1153" s="36" t="s">
        <v>2076</v>
      </c>
      <c r="AM1153" s="36" t="s">
        <v>2076</v>
      </c>
      <c r="AN1153" s="36" t="s">
        <v>2076</v>
      </c>
      <c r="AO1153" s="36" t="s">
        <v>2076</v>
      </c>
      <c r="AP1153" s="36" t="s">
        <v>2076</v>
      </c>
      <c r="AQ1153" s="36" t="s">
        <v>2076</v>
      </c>
      <c r="AR1153" s="36" t="s">
        <v>2076</v>
      </c>
      <c r="AS1153" s="36" t="s">
        <v>7375</v>
      </c>
      <c r="AT1153" s="36" t="s">
        <v>7376</v>
      </c>
      <c r="AU1153" s="36">
        <f>COUNTIF(Offers!$B$14:$B$2024,A1153)</f>
        <v>1</v>
      </c>
      <c r="AV1153" s="37">
        <f>_xlfn.MINIFS(Offers!$Q$14:$Q$2024,Offers!$B$14:$B$2024,A1153)</f>
        <v>55.99</v>
      </c>
      <c r="AW1153" s="36">
        <f>COUNTIFS(Offers!$B$14:$B$2024,A1153,Offers!$L$14:$L$2024,"&lt;&gt;New")</f>
        <v>0</v>
      </c>
    </row>
    <row r="1154" spans="1:49" ht="15.75" customHeight="1" x14ac:dyDescent="0.35">
      <c r="A1154" s="64" t="s">
        <v>8211</v>
      </c>
      <c r="B1154" s="64" t="s">
        <v>1534</v>
      </c>
      <c r="C1154" s="64" t="s">
        <v>9</v>
      </c>
      <c r="D1154" s="64" t="s">
        <v>7414</v>
      </c>
      <c r="E1154" s="65" t="s">
        <v>1538</v>
      </c>
      <c r="F1154" s="66">
        <v>71.989999999999995</v>
      </c>
      <c r="G1154" s="64" t="s">
        <v>8212</v>
      </c>
      <c r="H1154" s="64" t="s">
        <v>1345</v>
      </c>
      <c r="I1154" s="64" t="s">
        <v>7416</v>
      </c>
      <c r="J1154" s="64" t="s">
        <v>2076</v>
      </c>
      <c r="K1154" s="64" t="s">
        <v>2076</v>
      </c>
      <c r="L1154" s="64" t="s">
        <v>2076</v>
      </c>
      <c r="M1154" s="64" t="s">
        <v>2076</v>
      </c>
      <c r="N1154" s="64" t="s">
        <v>7417</v>
      </c>
      <c r="O1154" s="64" t="s">
        <v>2076</v>
      </c>
      <c r="P1154" s="64" t="s">
        <v>2076</v>
      </c>
      <c r="Q1154" s="67">
        <v>8441</v>
      </c>
      <c r="R1154" s="64" t="s">
        <v>8213</v>
      </c>
      <c r="S1154" s="64" t="s">
        <v>7419</v>
      </c>
      <c r="T1154" t="s">
        <v>2100</v>
      </c>
      <c r="U1154">
        <v>30</v>
      </c>
      <c r="V1154" s="49">
        <v>74.989999999999995</v>
      </c>
      <c r="W1154" t="s">
        <v>2875</v>
      </c>
      <c r="X1154" t="s">
        <v>2076</v>
      </c>
      <c r="Y1154" t="s">
        <v>2076</v>
      </c>
      <c r="Z1154" t="s">
        <v>2076</v>
      </c>
      <c r="AA1154" t="s">
        <v>2076</v>
      </c>
      <c r="AB1154" s="36" t="s">
        <v>8214</v>
      </c>
      <c r="AC1154" s="36" t="s">
        <v>8215</v>
      </c>
      <c r="AD1154" s="36" t="s">
        <v>2179</v>
      </c>
      <c r="AE1154" s="36" t="s">
        <v>2085</v>
      </c>
      <c r="AF1154" s="50" t="s">
        <v>2022</v>
      </c>
      <c r="AG1154" s="36" t="s">
        <v>2086</v>
      </c>
      <c r="AH1154" s="37">
        <v>75.989999999999995</v>
      </c>
      <c r="AI1154" s="36" t="s">
        <v>2087</v>
      </c>
      <c r="AJ1154" s="36" t="s">
        <v>2076</v>
      </c>
      <c r="AK1154" s="36" t="s">
        <v>2076</v>
      </c>
      <c r="AL1154" s="36" t="s">
        <v>2076</v>
      </c>
      <c r="AM1154" s="36" t="s">
        <v>2076</v>
      </c>
      <c r="AN1154" s="36" t="s">
        <v>2076</v>
      </c>
      <c r="AO1154" s="36" t="s">
        <v>2076</v>
      </c>
      <c r="AP1154" s="36" t="s">
        <v>2076</v>
      </c>
      <c r="AQ1154" s="36" t="s">
        <v>2076</v>
      </c>
      <c r="AR1154" s="36" t="s">
        <v>2076</v>
      </c>
      <c r="AS1154" s="36" t="s">
        <v>7422</v>
      </c>
      <c r="AT1154" s="36" t="s">
        <v>7423</v>
      </c>
      <c r="AU1154" s="36">
        <f>COUNTIF(Offers!$B$14:$B$2024,A1154)</f>
        <v>1</v>
      </c>
      <c r="AV1154" s="37">
        <f>_xlfn.MINIFS(Offers!$Q$14:$Q$2024,Offers!$B$14:$B$2024,A1154)</f>
        <v>71.989999999999995</v>
      </c>
      <c r="AW1154" s="36">
        <f>COUNTIFS(Offers!$B$14:$B$2024,A1154,Offers!$L$14:$L$2024,"&lt;&gt;New")</f>
        <v>0</v>
      </c>
    </row>
    <row r="1155" spans="1:49" ht="15.75" customHeight="1" x14ac:dyDescent="0.35">
      <c r="A1155" s="64" t="s">
        <v>8216</v>
      </c>
      <c r="B1155" s="64" t="s">
        <v>1534</v>
      </c>
      <c r="C1155" s="64" t="s">
        <v>9</v>
      </c>
      <c r="D1155" s="64" t="s">
        <v>7560</v>
      </c>
      <c r="E1155" s="65" t="s">
        <v>1539</v>
      </c>
      <c r="F1155" s="66">
        <v>87.99</v>
      </c>
      <c r="G1155" s="64" t="s">
        <v>8217</v>
      </c>
      <c r="H1155" s="64" t="s">
        <v>1345</v>
      </c>
      <c r="I1155" s="64" t="s">
        <v>7405</v>
      </c>
      <c r="J1155" s="64" t="s">
        <v>2076</v>
      </c>
      <c r="K1155" s="64" t="s">
        <v>2076</v>
      </c>
      <c r="L1155" s="64" t="s">
        <v>2076</v>
      </c>
      <c r="M1155" s="64" t="s">
        <v>2076</v>
      </c>
      <c r="N1155" s="64" t="s">
        <v>7562</v>
      </c>
      <c r="O1155" s="64" t="s">
        <v>2076</v>
      </c>
      <c r="P1155" s="64" t="s">
        <v>2076</v>
      </c>
      <c r="Q1155" s="67">
        <v>466</v>
      </c>
      <c r="R1155" s="64" t="s">
        <v>8218</v>
      </c>
      <c r="S1155" s="64" t="s">
        <v>7564</v>
      </c>
      <c r="T1155" t="s">
        <v>2080</v>
      </c>
      <c r="U1155">
        <v>30</v>
      </c>
      <c r="V1155" s="49">
        <v>100.99</v>
      </c>
      <c r="W1155" t="s">
        <v>2356</v>
      </c>
      <c r="X1155" t="s">
        <v>2076</v>
      </c>
      <c r="Y1155" t="s">
        <v>2076</v>
      </c>
      <c r="Z1155" t="s">
        <v>2076</v>
      </c>
      <c r="AA1155" t="s">
        <v>2076</v>
      </c>
      <c r="AB1155" s="36" t="s">
        <v>8214</v>
      </c>
      <c r="AC1155" s="36" t="s">
        <v>8219</v>
      </c>
      <c r="AD1155" s="36" t="s">
        <v>2120</v>
      </c>
      <c r="AE1155" s="36" t="s">
        <v>2105</v>
      </c>
      <c r="AF1155" s="51" t="s">
        <v>2025</v>
      </c>
      <c r="AG1155" s="36" t="s">
        <v>2086</v>
      </c>
      <c r="AH1155" s="37">
        <v>103.99</v>
      </c>
      <c r="AI1155" s="36" t="s">
        <v>2087</v>
      </c>
      <c r="AJ1155" s="36" t="s">
        <v>2076</v>
      </c>
      <c r="AK1155" s="36" t="s">
        <v>2076</v>
      </c>
      <c r="AL1155" s="36" t="s">
        <v>2076</v>
      </c>
      <c r="AM1155" s="36" t="s">
        <v>2076</v>
      </c>
      <c r="AN1155" s="36" t="s">
        <v>2076</v>
      </c>
      <c r="AO1155" s="36" t="s">
        <v>2076</v>
      </c>
      <c r="AP1155" s="36" t="s">
        <v>2076</v>
      </c>
      <c r="AQ1155" s="36" t="s">
        <v>2076</v>
      </c>
      <c r="AR1155" s="36" t="s">
        <v>2076</v>
      </c>
      <c r="AS1155" s="36" t="s">
        <v>7567</v>
      </c>
      <c r="AT1155" s="36" t="s">
        <v>7568</v>
      </c>
      <c r="AU1155" s="36">
        <f>COUNTIF(Offers!$B$14:$B$2024,A1155)</f>
        <v>1</v>
      </c>
      <c r="AV1155" s="37">
        <f>_xlfn.MINIFS(Offers!$Q$14:$Q$2024,Offers!$B$14:$B$2024,A1155)</f>
        <v>87.99</v>
      </c>
      <c r="AW1155" s="36">
        <f>COUNTIFS(Offers!$B$14:$B$2024,A1155,Offers!$L$14:$L$2024,"&lt;&gt;New")</f>
        <v>0</v>
      </c>
    </row>
    <row r="1156" spans="1:49" ht="15.75" customHeight="1" x14ac:dyDescent="0.35">
      <c r="A1156" s="64" t="s">
        <v>8220</v>
      </c>
      <c r="B1156" s="64" t="s">
        <v>1534</v>
      </c>
      <c r="C1156" s="64" t="s">
        <v>9</v>
      </c>
      <c r="D1156" s="64" t="s">
        <v>7449</v>
      </c>
      <c r="E1156" s="65" t="s">
        <v>1540</v>
      </c>
      <c r="F1156" s="66">
        <v>152.99</v>
      </c>
      <c r="G1156" s="64" t="s">
        <v>8221</v>
      </c>
      <c r="H1156" s="64" t="s">
        <v>1345</v>
      </c>
      <c r="I1156" s="64" t="s">
        <v>7392</v>
      </c>
      <c r="J1156" s="64" t="s">
        <v>2076</v>
      </c>
      <c r="K1156" s="64" t="s">
        <v>2076</v>
      </c>
      <c r="L1156" s="64" t="s">
        <v>2076</v>
      </c>
      <c r="M1156" s="64" t="s">
        <v>2076</v>
      </c>
      <c r="N1156" s="64" t="s">
        <v>7624</v>
      </c>
      <c r="O1156" s="64" t="s">
        <v>2076</v>
      </c>
      <c r="P1156" s="64" t="s">
        <v>2076</v>
      </c>
      <c r="Q1156" s="67">
        <v>256</v>
      </c>
      <c r="R1156" s="64" t="s">
        <v>8222</v>
      </c>
      <c r="S1156" s="64" t="s">
        <v>7626</v>
      </c>
      <c r="T1156" t="s">
        <v>2080</v>
      </c>
      <c r="U1156">
        <v>30</v>
      </c>
      <c r="V1156" s="49">
        <v>172.99</v>
      </c>
      <c r="W1156" t="s">
        <v>2265</v>
      </c>
      <c r="X1156" t="s">
        <v>2076</v>
      </c>
      <c r="Y1156" t="s">
        <v>2076</v>
      </c>
      <c r="Z1156" t="s">
        <v>2076</v>
      </c>
      <c r="AA1156" t="s">
        <v>2076</v>
      </c>
      <c r="AB1156" s="36" t="s">
        <v>8223</v>
      </c>
      <c r="AC1156" s="36" t="s">
        <v>8224</v>
      </c>
      <c r="AD1156" s="36" t="s">
        <v>2268</v>
      </c>
      <c r="AE1156" s="36" t="s">
        <v>2085</v>
      </c>
      <c r="AF1156" s="55" t="s">
        <v>2023</v>
      </c>
      <c r="AG1156" s="36" t="s">
        <v>2086</v>
      </c>
      <c r="AH1156" s="37">
        <v>177.99</v>
      </c>
      <c r="AI1156" s="36" t="s">
        <v>2087</v>
      </c>
      <c r="AJ1156" s="36" t="s">
        <v>2076</v>
      </c>
      <c r="AK1156" s="36" t="s">
        <v>2076</v>
      </c>
      <c r="AL1156" s="36" t="s">
        <v>2076</v>
      </c>
      <c r="AM1156" s="36" t="s">
        <v>2076</v>
      </c>
      <c r="AN1156" s="36" t="s">
        <v>2076</v>
      </c>
      <c r="AO1156" s="36" t="s">
        <v>2076</v>
      </c>
      <c r="AP1156" s="36" t="s">
        <v>2076</v>
      </c>
      <c r="AQ1156" s="36" t="s">
        <v>2076</v>
      </c>
      <c r="AR1156" s="36" t="s">
        <v>2076</v>
      </c>
      <c r="AS1156" s="36" t="s">
        <v>7629</v>
      </c>
      <c r="AT1156" s="36" t="s">
        <v>7630</v>
      </c>
      <c r="AU1156" s="36">
        <f>COUNTIF(Offers!$B$14:$B$2024,A1156)</f>
        <v>1</v>
      </c>
      <c r="AV1156" s="37">
        <f>_xlfn.MINIFS(Offers!$Q$14:$Q$2024,Offers!$B$14:$B$2024,A1156)</f>
        <v>152.99</v>
      </c>
      <c r="AW1156" s="36">
        <f>COUNTIFS(Offers!$B$14:$B$2024,A1156,Offers!$L$14:$L$2024,"&lt;&gt;New")</f>
        <v>0</v>
      </c>
    </row>
    <row r="1157" spans="1:49" ht="15.75" customHeight="1" x14ac:dyDescent="0.35">
      <c r="A1157" s="64" t="s">
        <v>8225</v>
      </c>
      <c r="B1157" s="64" t="s">
        <v>1534</v>
      </c>
      <c r="C1157" s="64" t="s">
        <v>9</v>
      </c>
      <c r="D1157" s="64" t="s">
        <v>7425</v>
      </c>
      <c r="E1157" s="65" t="s">
        <v>1541</v>
      </c>
      <c r="F1157" s="66">
        <v>208.99</v>
      </c>
      <c r="G1157" s="64" t="s">
        <v>8226</v>
      </c>
      <c r="H1157" s="64" t="s">
        <v>7427</v>
      </c>
      <c r="I1157" s="64" t="s">
        <v>7428</v>
      </c>
      <c r="J1157" s="64" t="s">
        <v>2076</v>
      </c>
      <c r="K1157" s="64" t="s">
        <v>2076</v>
      </c>
      <c r="L1157" s="64" t="s">
        <v>2076</v>
      </c>
      <c r="M1157" s="64" t="s">
        <v>2076</v>
      </c>
      <c r="N1157" s="64" t="s">
        <v>7429</v>
      </c>
      <c r="O1157" s="64" t="s">
        <v>2076</v>
      </c>
      <c r="P1157" s="64" t="s">
        <v>2076</v>
      </c>
      <c r="Q1157" s="67">
        <v>2184</v>
      </c>
      <c r="R1157" s="64" t="s">
        <v>8227</v>
      </c>
      <c r="S1157" s="64" t="s">
        <v>7431</v>
      </c>
      <c r="T1157" t="s">
        <v>2080</v>
      </c>
      <c r="U1157">
        <v>30</v>
      </c>
      <c r="V1157" s="49">
        <v>222.99</v>
      </c>
      <c r="W1157" t="s">
        <v>2333</v>
      </c>
      <c r="X1157" t="s">
        <v>2076</v>
      </c>
      <c r="Y1157" t="s">
        <v>2076</v>
      </c>
      <c r="Z1157" t="s">
        <v>2076</v>
      </c>
      <c r="AA1157" t="s">
        <v>2076</v>
      </c>
      <c r="AB1157" s="36" t="s">
        <v>8228</v>
      </c>
      <c r="AC1157" s="36" t="s">
        <v>8229</v>
      </c>
      <c r="AD1157" s="36" t="s">
        <v>2224</v>
      </c>
      <c r="AE1157" s="36" t="s">
        <v>2085</v>
      </c>
      <c r="AF1157" s="53" t="s">
        <v>2026</v>
      </c>
      <c r="AG1157" s="36" t="s">
        <v>2086</v>
      </c>
      <c r="AH1157" s="37">
        <v>232.99</v>
      </c>
      <c r="AI1157" s="36" t="s">
        <v>2087</v>
      </c>
      <c r="AJ1157" s="36" t="s">
        <v>2076</v>
      </c>
      <c r="AK1157" s="36" t="s">
        <v>2076</v>
      </c>
      <c r="AL1157" s="36" t="s">
        <v>2076</v>
      </c>
      <c r="AM1157" s="36" t="s">
        <v>2076</v>
      </c>
      <c r="AN1157" s="36" t="s">
        <v>2076</v>
      </c>
      <c r="AO1157" s="36" t="s">
        <v>2076</v>
      </c>
      <c r="AP1157" s="36" t="s">
        <v>2076</v>
      </c>
      <c r="AQ1157" s="36" t="s">
        <v>2076</v>
      </c>
      <c r="AR1157" s="36" t="s">
        <v>2076</v>
      </c>
      <c r="AS1157" s="36" t="s">
        <v>7434</v>
      </c>
      <c r="AT1157" s="36" t="s">
        <v>7435</v>
      </c>
      <c r="AU1157" s="36">
        <f>COUNTIF(Offers!$B$14:$B$2024,A1157)</f>
        <v>1</v>
      </c>
      <c r="AV1157" s="37">
        <f>_xlfn.MINIFS(Offers!$Q$14:$Q$2024,Offers!$B$14:$B$2024,A1157)</f>
        <v>208.99</v>
      </c>
      <c r="AW1157" s="36">
        <f>COUNTIFS(Offers!$B$14:$B$2024,A1157,Offers!$L$14:$L$2024,"&lt;&gt;New")</f>
        <v>0</v>
      </c>
    </row>
    <row r="1158" spans="1:49" ht="15.75" customHeight="1" x14ac:dyDescent="0.35">
      <c r="A1158" s="64" t="s">
        <v>8230</v>
      </c>
      <c r="B1158" s="64" t="s">
        <v>1534</v>
      </c>
      <c r="C1158" s="64" t="s">
        <v>9</v>
      </c>
      <c r="D1158" s="64" t="s">
        <v>7402</v>
      </c>
      <c r="E1158" s="65" t="s">
        <v>1542</v>
      </c>
      <c r="F1158" s="66">
        <v>226.99</v>
      </c>
      <c r="G1158" s="64" t="s">
        <v>8231</v>
      </c>
      <c r="H1158" s="64" t="s">
        <v>7404</v>
      </c>
      <c r="I1158" s="64" t="s">
        <v>7405</v>
      </c>
      <c r="J1158" s="64" t="s">
        <v>2076</v>
      </c>
      <c r="K1158" s="64" t="s">
        <v>2076</v>
      </c>
      <c r="L1158" s="64" t="s">
        <v>2076</v>
      </c>
      <c r="M1158" s="64" t="s">
        <v>2076</v>
      </c>
      <c r="N1158" s="64" t="s">
        <v>8176</v>
      </c>
      <c r="O1158" s="64" t="s">
        <v>2076</v>
      </c>
      <c r="P1158" s="64" t="s">
        <v>2076</v>
      </c>
      <c r="Q1158" s="67">
        <v>60</v>
      </c>
      <c r="R1158" s="64" t="s">
        <v>8232</v>
      </c>
      <c r="S1158" s="64" t="s">
        <v>7408</v>
      </c>
      <c r="T1158" t="s">
        <v>2080</v>
      </c>
      <c r="U1158">
        <v>30</v>
      </c>
      <c r="V1158" s="49">
        <v>250.99</v>
      </c>
      <c r="W1158" t="s">
        <v>2131</v>
      </c>
      <c r="X1158" t="s">
        <v>2076</v>
      </c>
      <c r="Y1158" t="s">
        <v>2076</v>
      </c>
      <c r="Z1158" t="s">
        <v>2076</v>
      </c>
      <c r="AA1158" t="s">
        <v>2076</v>
      </c>
      <c r="AB1158" s="36" t="s">
        <v>8233</v>
      </c>
      <c r="AC1158" s="36" t="s">
        <v>8234</v>
      </c>
      <c r="AD1158" s="36" t="s">
        <v>2120</v>
      </c>
      <c r="AE1158" s="36" t="s">
        <v>2085</v>
      </c>
      <c r="AF1158" s="53" t="s">
        <v>2026</v>
      </c>
      <c r="AG1158" s="36" t="s">
        <v>2086</v>
      </c>
      <c r="AH1158" s="37">
        <v>265.99</v>
      </c>
      <c r="AI1158" s="36" t="s">
        <v>2087</v>
      </c>
      <c r="AJ1158" s="36" t="s">
        <v>2076</v>
      </c>
      <c r="AK1158" s="36" t="s">
        <v>2076</v>
      </c>
      <c r="AL1158" s="36" t="s">
        <v>2076</v>
      </c>
      <c r="AM1158" s="36" t="s">
        <v>2076</v>
      </c>
      <c r="AN1158" s="36" t="s">
        <v>2076</v>
      </c>
      <c r="AO1158" s="36" t="s">
        <v>2076</v>
      </c>
      <c r="AP1158" s="36" t="s">
        <v>2076</v>
      </c>
      <c r="AQ1158" s="36" t="s">
        <v>2076</v>
      </c>
      <c r="AR1158" s="36" t="s">
        <v>2076</v>
      </c>
      <c r="AS1158" s="36" t="s">
        <v>7411</v>
      </c>
      <c r="AT1158" s="36" t="s">
        <v>7412</v>
      </c>
      <c r="AU1158" s="36">
        <f>COUNTIF(Offers!$B$14:$B$2024,A1158)</f>
        <v>1</v>
      </c>
      <c r="AV1158" s="37">
        <f>_xlfn.MINIFS(Offers!$Q$14:$Q$2024,Offers!$B$14:$B$2024,A1158)</f>
        <v>226.99</v>
      </c>
      <c r="AW1158" s="36">
        <f>COUNTIFS(Offers!$B$14:$B$2024,A1158,Offers!$L$14:$L$2024,"&lt;&gt;New")</f>
        <v>0</v>
      </c>
    </row>
    <row r="1159" spans="1:49" ht="15.75" customHeight="1" x14ac:dyDescent="0.35">
      <c r="A1159" s="64" t="s">
        <v>8235</v>
      </c>
      <c r="B1159" s="64" t="s">
        <v>1534</v>
      </c>
      <c r="C1159" s="64" t="s">
        <v>9</v>
      </c>
      <c r="D1159" s="64" t="s">
        <v>7449</v>
      </c>
      <c r="E1159" s="65" t="s">
        <v>1543</v>
      </c>
      <c r="F1159" s="66">
        <v>233.99</v>
      </c>
      <c r="G1159" s="64" t="s">
        <v>8236</v>
      </c>
      <c r="H1159" s="64" t="s">
        <v>7451</v>
      </c>
      <c r="I1159" s="64" t="s">
        <v>7405</v>
      </c>
      <c r="J1159" s="64" t="s">
        <v>7452</v>
      </c>
      <c r="K1159" s="64" t="s">
        <v>2076</v>
      </c>
      <c r="L1159" s="64" t="s">
        <v>2076</v>
      </c>
      <c r="M1159" s="64" t="s">
        <v>2076</v>
      </c>
      <c r="N1159" s="64" t="s">
        <v>7801</v>
      </c>
      <c r="O1159" s="64" t="s">
        <v>2076</v>
      </c>
      <c r="P1159" s="64" t="s">
        <v>2076</v>
      </c>
      <c r="Q1159" s="67">
        <v>18</v>
      </c>
      <c r="R1159" s="64" t="s">
        <v>8237</v>
      </c>
      <c r="S1159" s="64" t="s">
        <v>7455</v>
      </c>
      <c r="T1159" t="s">
        <v>2080</v>
      </c>
      <c r="U1159">
        <v>30</v>
      </c>
      <c r="V1159" s="49">
        <v>266.99</v>
      </c>
      <c r="W1159" t="s">
        <v>2246</v>
      </c>
      <c r="X1159" t="s">
        <v>2076</v>
      </c>
      <c r="Y1159" t="s">
        <v>2076</v>
      </c>
      <c r="Z1159" t="s">
        <v>2076</v>
      </c>
      <c r="AA1159" t="s">
        <v>2076</v>
      </c>
      <c r="AB1159" s="36" t="s">
        <v>8238</v>
      </c>
      <c r="AC1159" s="36" t="s">
        <v>8239</v>
      </c>
      <c r="AD1159" s="36" t="s">
        <v>2268</v>
      </c>
      <c r="AE1159" s="36" t="s">
        <v>2085</v>
      </c>
      <c r="AF1159" s="51" t="s">
        <v>2025</v>
      </c>
      <c r="AG1159" s="36" t="s">
        <v>2086</v>
      </c>
      <c r="AH1159" s="37">
        <v>277.99</v>
      </c>
      <c r="AI1159" s="36" t="s">
        <v>2087</v>
      </c>
      <c r="AJ1159" s="36" t="s">
        <v>2076</v>
      </c>
      <c r="AK1159" s="36" t="s">
        <v>2076</v>
      </c>
      <c r="AL1159" s="36" t="s">
        <v>2076</v>
      </c>
      <c r="AM1159" s="36" t="s">
        <v>2076</v>
      </c>
      <c r="AN1159" s="36" t="s">
        <v>2076</v>
      </c>
      <c r="AO1159" s="36" t="s">
        <v>2076</v>
      </c>
      <c r="AP1159" s="36" t="s">
        <v>2076</v>
      </c>
      <c r="AQ1159" s="36" t="s">
        <v>2076</v>
      </c>
      <c r="AR1159" s="36" t="s">
        <v>2076</v>
      </c>
      <c r="AS1159" s="36" t="s">
        <v>7457</v>
      </c>
      <c r="AT1159" s="36" t="s">
        <v>7806</v>
      </c>
      <c r="AU1159" s="36">
        <f>COUNTIF(Offers!$B$14:$B$2024,A1159)</f>
        <v>1</v>
      </c>
      <c r="AV1159" s="37">
        <f>_xlfn.MINIFS(Offers!$Q$14:$Q$2024,Offers!$B$14:$B$2024,A1159)</f>
        <v>233.99</v>
      </c>
      <c r="AW1159" s="36">
        <f>COUNTIFS(Offers!$B$14:$B$2024,A1159,Offers!$L$14:$L$2024,"&lt;&gt;New")</f>
        <v>0</v>
      </c>
    </row>
    <row r="1160" spans="1:49" ht="15.75" customHeight="1" x14ac:dyDescent="0.35">
      <c r="A1160" s="64" t="s">
        <v>8240</v>
      </c>
      <c r="B1160" s="64" t="s">
        <v>1534</v>
      </c>
      <c r="C1160" s="64" t="s">
        <v>9</v>
      </c>
      <c r="D1160" s="64" t="s">
        <v>7460</v>
      </c>
      <c r="E1160" s="65" t="s">
        <v>1544</v>
      </c>
      <c r="F1160" s="66">
        <v>331.99</v>
      </c>
      <c r="G1160" s="64" t="s">
        <v>8241</v>
      </c>
      <c r="H1160" s="64" t="s">
        <v>7439</v>
      </c>
      <c r="I1160" s="64" t="s">
        <v>7779</v>
      </c>
      <c r="J1160" s="64" t="s">
        <v>2076</v>
      </c>
      <c r="K1160" s="64" t="s">
        <v>2076</v>
      </c>
      <c r="L1160" s="64" t="s">
        <v>3868</v>
      </c>
      <c r="M1160" s="64" t="s">
        <v>7464</v>
      </c>
      <c r="N1160" s="64" t="s">
        <v>7717</v>
      </c>
      <c r="O1160" s="64" t="s">
        <v>2076</v>
      </c>
      <c r="P1160" s="64" t="s">
        <v>2076</v>
      </c>
      <c r="Q1160" s="67">
        <v>5581</v>
      </c>
      <c r="R1160" s="64" t="s">
        <v>8242</v>
      </c>
      <c r="S1160" s="64" t="s">
        <v>7467</v>
      </c>
      <c r="T1160" t="s">
        <v>2080</v>
      </c>
      <c r="U1160">
        <v>30</v>
      </c>
      <c r="V1160" s="49">
        <v>371.99</v>
      </c>
      <c r="W1160" t="s">
        <v>2918</v>
      </c>
      <c r="X1160" t="s">
        <v>2076</v>
      </c>
      <c r="Y1160" t="s">
        <v>2076</v>
      </c>
      <c r="Z1160" t="s">
        <v>2076</v>
      </c>
      <c r="AA1160" t="s">
        <v>2076</v>
      </c>
      <c r="AB1160" s="36" t="s">
        <v>8243</v>
      </c>
      <c r="AC1160" s="36" t="s">
        <v>8244</v>
      </c>
      <c r="AD1160" s="36" t="s">
        <v>2254</v>
      </c>
      <c r="AE1160" s="36" t="s">
        <v>2085</v>
      </c>
      <c r="AF1160" s="55" t="s">
        <v>2023</v>
      </c>
      <c r="AG1160" s="36" t="s">
        <v>3435</v>
      </c>
      <c r="AH1160" s="37">
        <v>376.99</v>
      </c>
      <c r="AI1160" s="36" t="s">
        <v>2087</v>
      </c>
      <c r="AJ1160" s="36" t="s">
        <v>2076</v>
      </c>
      <c r="AK1160" s="36" t="s">
        <v>2076</v>
      </c>
      <c r="AL1160" s="36" t="s">
        <v>2076</v>
      </c>
      <c r="AM1160" s="36" t="s">
        <v>2076</v>
      </c>
      <c r="AN1160" s="36" t="s">
        <v>2076</v>
      </c>
      <c r="AO1160" s="36">
        <v>165</v>
      </c>
      <c r="AP1160" s="36" t="s">
        <v>2076</v>
      </c>
      <c r="AQ1160" s="36" t="s">
        <v>2076</v>
      </c>
      <c r="AR1160" s="36" t="s">
        <v>2076</v>
      </c>
      <c r="AS1160" s="36" t="s">
        <v>7470</v>
      </c>
      <c r="AT1160" s="36" t="s">
        <v>7471</v>
      </c>
      <c r="AU1160" s="36">
        <f>COUNTIF(Offers!$B$14:$B$2024,A1160)</f>
        <v>1</v>
      </c>
      <c r="AV1160" s="37">
        <f>_xlfn.MINIFS(Offers!$Q$14:$Q$2024,Offers!$B$14:$B$2024,A1160)</f>
        <v>331.99</v>
      </c>
      <c r="AW1160" s="36">
        <f>COUNTIFS(Offers!$B$14:$B$2024,A1160,Offers!$L$14:$L$2024,"&lt;&gt;New")</f>
        <v>0</v>
      </c>
    </row>
    <row r="1161" spans="1:49" ht="15.75" customHeight="1" x14ac:dyDescent="0.35">
      <c r="A1161" s="64" t="s">
        <v>8245</v>
      </c>
      <c r="B1161" s="64" t="s">
        <v>1534</v>
      </c>
      <c r="C1161" s="64" t="s">
        <v>9</v>
      </c>
      <c r="D1161" s="64" t="s">
        <v>7437</v>
      </c>
      <c r="E1161" s="65" t="s">
        <v>1545</v>
      </c>
      <c r="F1161" s="66">
        <v>357.99</v>
      </c>
      <c r="G1161" s="64" t="s">
        <v>8246</v>
      </c>
      <c r="H1161" s="64" t="s">
        <v>7439</v>
      </c>
      <c r="I1161" s="64" t="s">
        <v>7405</v>
      </c>
      <c r="J1161" s="64" t="s">
        <v>7772</v>
      </c>
      <c r="K1161" s="64" t="s">
        <v>2076</v>
      </c>
      <c r="L1161" s="64" t="s">
        <v>2076</v>
      </c>
      <c r="M1161" s="64" t="s">
        <v>2076</v>
      </c>
      <c r="N1161" s="64" t="s">
        <v>7543</v>
      </c>
      <c r="O1161" s="64" t="s">
        <v>2076</v>
      </c>
      <c r="P1161" s="64" t="s">
        <v>2076</v>
      </c>
      <c r="Q1161" s="67">
        <v>1156</v>
      </c>
      <c r="R1161" s="64" t="s">
        <v>8247</v>
      </c>
      <c r="S1161" s="64" t="s">
        <v>7443</v>
      </c>
      <c r="T1161" t="s">
        <v>2116</v>
      </c>
      <c r="U1161">
        <v>30</v>
      </c>
      <c r="V1161" s="49">
        <v>374.99</v>
      </c>
      <c r="W1161" t="s">
        <v>2655</v>
      </c>
      <c r="X1161" t="s">
        <v>2076</v>
      </c>
      <c r="Y1161" t="s">
        <v>2076</v>
      </c>
      <c r="Z1161" t="s">
        <v>2076</v>
      </c>
      <c r="AA1161" t="s">
        <v>2076</v>
      </c>
      <c r="AB1161" s="36" t="s">
        <v>8243</v>
      </c>
      <c r="AC1161" s="36" t="s">
        <v>8248</v>
      </c>
      <c r="AD1161" s="36" t="s">
        <v>2104</v>
      </c>
      <c r="AE1161" s="36" t="s">
        <v>2085</v>
      </c>
      <c r="AF1161" s="53" t="s">
        <v>2026</v>
      </c>
      <c r="AG1161" s="36" t="s">
        <v>2086</v>
      </c>
      <c r="AH1161" s="37">
        <v>377.99</v>
      </c>
      <c r="AI1161" s="36" t="s">
        <v>2087</v>
      </c>
      <c r="AJ1161" s="36" t="s">
        <v>2076</v>
      </c>
      <c r="AK1161" s="36" t="s">
        <v>2076</v>
      </c>
      <c r="AL1161" s="36" t="s">
        <v>2076</v>
      </c>
      <c r="AM1161" s="36" t="s">
        <v>2076</v>
      </c>
      <c r="AN1161" s="36" t="s">
        <v>2076</v>
      </c>
      <c r="AO1161" s="36" t="s">
        <v>2076</v>
      </c>
      <c r="AP1161" s="36" t="s">
        <v>2076</v>
      </c>
      <c r="AQ1161" s="36" t="s">
        <v>2076</v>
      </c>
      <c r="AR1161" s="36" t="s">
        <v>2076</v>
      </c>
      <c r="AS1161" s="36" t="s">
        <v>7446</v>
      </c>
      <c r="AT1161" s="36" t="s">
        <v>7776</v>
      </c>
      <c r="AU1161" s="36">
        <f>COUNTIF(Offers!$B$14:$B$2024,A1161)</f>
        <v>1</v>
      </c>
      <c r="AV1161" s="37">
        <f>_xlfn.MINIFS(Offers!$Q$14:$Q$2024,Offers!$B$14:$B$2024,A1161)</f>
        <v>357.99</v>
      </c>
      <c r="AW1161" s="36">
        <f>COUNTIFS(Offers!$B$14:$B$2024,A1161,Offers!$L$14:$L$2024,"&lt;&gt;New")</f>
        <v>0</v>
      </c>
    </row>
    <row r="1162" spans="1:49" ht="15.75" customHeight="1" x14ac:dyDescent="0.35">
      <c r="A1162" s="64" t="s">
        <v>8249</v>
      </c>
      <c r="B1162" s="64" t="s">
        <v>1534</v>
      </c>
      <c r="C1162" s="64" t="s">
        <v>9</v>
      </c>
      <c r="D1162" s="64" t="s">
        <v>2034</v>
      </c>
      <c r="E1162" s="65" t="s">
        <v>1546</v>
      </c>
      <c r="F1162" s="66">
        <v>609.99</v>
      </c>
      <c r="G1162" s="64" t="s">
        <v>8250</v>
      </c>
      <c r="H1162" s="64" t="s">
        <v>7439</v>
      </c>
      <c r="I1162" s="64" t="s">
        <v>7405</v>
      </c>
      <c r="J1162" s="64" t="s">
        <v>8251</v>
      </c>
      <c r="K1162" s="64" t="s">
        <v>7820</v>
      </c>
      <c r="L1162" s="64" t="s">
        <v>2076</v>
      </c>
      <c r="M1162" s="64" t="s">
        <v>2076</v>
      </c>
      <c r="N1162" s="64" t="s">
        <v>2076</v>
      </c>
      <c r="O1162" s="64" t="s">
        <v>2076</v>
      </c>
      <c r="P1162" s="64" t="s">
        <v>2076</v>
      </c>
      <c r="Q1162" s="67">
        <v>43</v>
      </c>
      <c r="R1162" s="64" t="s">
        <v>8252</v>
      </c>
      <c r="S1162" s="64" t="s">
        <v>7607</v>
      </c>
      <c r="T1162" t="s">
        <v>2080</v>
      </c>
      <c r="U1162">
        <v>30</v>
      </c>
      <c r="V1162" s="49">
        <v>646.99</v>
      </c>
      <c r="W1162" t="s">
        <v>3055</v>
      </c>
      <c r="X1162" t="s">
        <v>2076</v>
      </c>
      <c r="Y1162" t="s">
        <v>2076</v>
      </c>
      <c r="Z1162" t="s">
        <v>2076</v>
      </c>
      <c r="AA1162" t="s">
        <v>2076</v>
      </c>
      <c r="AB1162" s="36" t="s">
        <v>8253</v>
      </c>
      <c r="AC1162" s="36" t="s">
        <v>8254</v>
      </c>
      <c r="AD1162" s="36" t="s">
        <v>2147</v>
      </c>
      <c r="AE1162" s="36" t="s">
        <v>2105</v>
      </c>
      <c r="AF1162" s="54" t="s">
        <v>2027</v>
      </c>
      <c r="AG1162" s="36" t="s">
        <v>3435</v>
      </c>
      <c r="AH1162" s="37">
        <v>646.99</v>
      </c>
      <c r="AI1162" s="36" t="s">
        <v>2087</v>
      </c>
      <c r="AJ1162" s="36" t="s">
        <v>2076</v>
      </c>
      <c r="AK1162" s="36" t="s">
        <v>2076</v>
      </c>
      <c r="AL1162" s="36" t="s">
        <v>2076</v>
      </c>
      <c r="AM1162" s="36" t="s">
        <v>2076</v>
      </c>
      <c r="AN1162" s="36" t="s">
        <v>2076</v>
      </c>
      <c r="AO1162" s="36" t="s">
        <v>2076</v>
      </c>
      <c r="AP1162" s="36" t="s">
        <v>2076</v>
      </c>
      <c r="AQ1162" s="36" t="s">
        <v>2076</v>
      </c>
      <c r="AR1162" s="36" t="s">
        <v>2076</v>
      </c>
      <c r="AS1162" s="36" t="s">
        <v>7610</v>
      </c>
      <c r="AT1162" s="36" t="s">
        <v>8255</v>
      </c>
      <c r="AU1162" s="36">
        <f>COUNTIF(Offers!$B$14:$B$2024,A1162)</f>
        <v>1</v>
      </c>
      <c r="AV1162" s="37">
        <f>_xlfn.MINIFS(Offers!$Q$14:$Q$2024,Offers!$B$14:$B$2024,A1162)</f>
        <v>609.99</v>
      </c>
      <c r="AW1162" s="36">
        <f>COUNTIFS(Offers!$B$14:$B$2024,A1162,Offers!$L$14:$L$2024,"&lt;&gt;New")</f>
        <v>0</v>
      </c>
    </row>
    <row r="1163" spans="1:49" ht="15.75" customHeight="1" x14ac:dyDescent="0.35">
      <c r="A1163" s="64" t="s">
        <v>8256</v>
      </c>
      <c r="B1163" s="64" t="s">
        <v>1547</v>
      </c>
      <c r="C1163" s="64" t="s">
        <v>9</v>
      </c>
      <c r="D1163" s="64" t="s">
        <v>7390</v>
      </c>
      <c r="E1163" s="65" t="s">
        <v>1550</v>
      </c>
      <c r="F1163" s="66">
        <v>57.99</v>
      </c>
      <c r="G1163" s="64" t="s">
        <v>8257</v>
      </c>
      <c r="H1163" s="64" t="s">
        <v>1345</v>
      </c>
      <c r="I1163" s="64" t="s">
        <v>7392</v>
      </c>
      <c r="J1163" s="64" t="s">
        <v>2076</v>
      </c>
      <c r="K1163" s="64" t="s">
        <v>2076</v>
      </c>
      <c r="L1163" s="64" t="s">
        <v>2076</v>
      </c>
      <c r="M1163" s="64" t="s">
        <v>7393</v>
      </c>
      <c r="N1163" s="64" t="s">
        <v>7394</v>
      </c>
      <c r="O1163" s="64" t="s">
        <v>2076</v>
      </c>
      <c r="P1163" s="64" t="s">
        <v>2076</v>
      </c>
      <c r="Q1163" s="67">
        <v>168</v>
      </c>
      <c r="R1163" s="64" t="s">
        <v>8258</v>
      </c>
      <c r="S1163" s="64" t="s">
        <v>7396</v>
      </c>
      <c r="T1163" t="s">
        <v>2100</v>
      </c>
      <c r="U1163">
        <v>30</v>
      </c>
      <c r="V1163" s="49">
        <v>60.99</v>
      </c>
      <c r="W1163" t="s">
        <v>2741</v>
      </c>
      <c r="X1163" t="s">
        <v>2076</v>
      </c>
      <c r="Y1163" t="s">
        <v>2076</v>
      </c>
      <c r="Z1163" t="s">
        <v>2076</v>
      </c>
      <c r="AA1163" t="s">
        <v>2076</v>
      </c>
      <c r="AB1163" s="36" t="s">
        <v>8259</v>
      </c>
      <c r="AC1163" s="36" t="s">
        <v>8260</v>
      </c>
      <c r="AD1163" s="36" t="s">
        <v>2224</v>
      </c>
      <c r="AE1163" s="36" t="s">
        <v>2085</v>
      </c>
      <c r="AF1163" s="55" t="s">
        <v>2023</v>
      </c>
      <c r="AG1163" s="36" t="s">
        <v>2086</v>
      </c>
      <c r="AH1163" s="37">
        <v>62.99</v>
      </c>
      <c r="AI1163" s="36" t="s">
        <v>2087</v>
      </c>
      <c r="AJ1163" s="36" t="s">
        <v>2076</v>
      </c>
      <c r="AK1163" s="36" t="s">
        <v>2076</v>
      </c>
      <c r="AL1163" s="36" t="s">
        <v>2076</v>
      </c>
      <c r="AM1163" s="36" t="s">
        <v>2076</v>
      </c>
      <c r="AN1163" s="36" t="s">
        <v>2076</v>
      </c>
      <c r="AO1163" s="36" t="s">
        <v>2076</v>
      </c>
      <c r="AP1163" s="36" t="s">
        <v>2076</v>
      </c>
      <c r="AQ1163" s="36" t="s">
        <v>2076</v>
      </c>
      <c r="AR1163" s="36" t="s">
        <v>2076</v>
      </c>
      <c r="AS1163" s="36" t="s">
        <v>7399</v>
      </c>
      <c r="AT1163" s="36" t="s">
        <v>7400</v>
      </c>
      <c r="AU1163" s="36">
        <f>COUNTIF(Offers!$B$14:$B$2024,A1163)</f>
        <v>1</v>
      </c>
      <c r="AV1163" s="37">
        <f>_xlfn.MINIFS(Offers!$Q$14:$Q$2024,Offers!$B$14:$B$2024,A1163)</f>
        <v>57.99</v>
      </c>
      <c r="AW1163" s="36">
        <f>COUNTIFS(Offers!$B$14:$B$2024,A1163,Offers!$L$14:$L$2024,"&lt;&gt;New")</f>
        <v>0</v>
      </c>
    </row>
    <row r="1164" spans="1:49" ht="15.75" customHeight="1" x14ac:dyDescent="0.35">
      <c r="A1164" s="64" t="s">
        <v>8261</v>
      </c>
      <c r="B1164" s="64" t="s">
        <v>1547</v>
      </c>
      <c r="C1164" s="64" t="s">
        <v>9</v>
      </c>
      <c r="D1164" s="64" t="s">
        <v>7366</v>
      </c>
      <c r="E1164" s="65" t="s">
        <v>1551</v>
      </c>
      <c r="F1164" s="66">
        <v>100.99</v>
      </c>
      <c r="G1164" s="64" t="s">
        <v>8262</v>
      </c>
      <c r="H1164" s="64" t="s">
        <v>1345</v>
      </c>
      <c r="I1164" s="64" t="s">
        <v>7368</v>
      </c>
      <c r="J1164" s="64" t="s">
        <v>7571</v>
      </c>
      <c r="K1164" s="64" t="s">
        <v>2076</v>
      </c>
      <c r="L1164" s="64" t="s">
        <v>2076</v>
      </c>
      <c r="M1164" s="64" t="s">
        <v>2076</v>
      </c>
      <c r="N1164" s="64" t="s">
        <v>7370</v>
      </c>
      <c r="O1164" s="64" t="s">
        <v>2076</v>
      </c>
      <c r="P1164" s="64" t="s">
        <v>2076</v>
      </c>
      <c r="Q1164" s="67">
        <v>80</v>
      </c>
      <c r="R1164" s="64" t="s">
        <v>8263</v>
      </c>
      <c r="S1164" s="64" t="s">
        <v>7372</v>
      </c>
      <c r="T1164" t="s">
        <v>2080</v>
      </c>
      <c r="U1164">
        <v>30</v>
      </c>
      <c r="V1164" s="49">
        <v>109.99</v>
      </c>
      <c r="W1164" t="s">
        <v>2187</v>
      </c>
      <c r="X1164" t="s">
        <v>2076</v>
      </c>
      <c r="Y1164" t="s">
        <v>2076</v>
      </c>
      <c r="Z1164" t="s">
        <v>2076</v>
      </c>
      <c r="AA1164" t="s">
        <v>2076</v>
      </c>
      <c r="AB1164" s="36" t="s">
        <v>8264</v>
      </c>
      <c r="AC1164" s="36" t="s">
        <v>8265</v>
      </c>
      <c r="AD1164" s="36" t="s">
        <v>2120</v>
      </c>
      <c r="AE1164" s="36" t="s">
        <v>2105</v>
      </c>
      <c r="AF1164" s="51" t="s">
        <v>2025</v>
      </c>
      <c r="AG1164" s="36" t="s">
        <v>2086</v>
      </c>
      <c r="AH1164" s="37">
        <v>110.99</v>
      </c>
      <c r="AI1164" s="36" t="s">
        <v>2087</v>
      </c>
      <c r="AJ1164" s="36" t="s">
        <v>2076</v>
      </c>
      <c r="AK1164" s="36" t="s">
        <v>2076</v>
      </c>
      <c r="AL1164" s="36" t="s">
        <v>2076</v>
      </c>
      <c r="AM1164" s="36" t="s">
        <v>2076</v>
      </c>
      <c r="AN1164" s="36" t="s">
        <v>2076</v>
      </c>
      <c r="AO1164" s="36" t="s">
        <v>2076</v>
      </c>
      <c r="AP1164" s="36" t="s">
        <v>2076</v>
      </c>
      <c r="AQ1164" s="36" t="s">
        <v>2076</v>
      </c>
      <c r="AR1164" s="36" t="s">
        <v>2076</v>
      </c>
      <c r="AS1164" s="36" t="s">
        <v>7375</v>
      </c>
      <c r="AT1164" s="36" t="s">
        <v>7376</v>
      </c>
      <c r="AU1164" s="36">
        <f>COUNTIF(Offers!$B$14:$B$2024,A1164)</f>
        <v>1</v>
      </c>
      <c r="AV1164" s="37">
        <f>_xlfn.MINIFS(Offers!$Q$14:$Q$2024,Offers!$B$14:$B$2024,A1164)</f>
        <v>100.99</v>
      </c>
      <c r="AW1164" s="36">
        <f>COUNTIFS(Offers!$B$14:$B$2024,A1164,Offers!$L$14:$L$2024,"&lt;&gt;New")</f>
        <v>0</v>
      </c>
    </row>
    <row r="1165" spans="1:49" ht="15.75" customHeight="1" x14ac:dyDescent="0.35">
      <c r="A1165" s="64" t="s">
        <v>8266</v>
      </c>
      <c r="B1165" s="64" t="s">
        <v>1547</v>
      </c>
      <c r="C1165" s="64" t="s">
        <v>9</v>
      </c>
      <c r="D1165" s="64" t="s">
        <v>7378</v>
      </c>
      <c r="E1165" s="65" t="s">
        <v>1552</v>
      </c>
      <c r="F1165" s="66">
        <v>153.99</v>
      </c>
      <c r="G1165" s="64" t="s">
        <v>8267</v>
      </c>
      <c r="H1165" s="64" t="s">
        <v>1345</v>
      </c>
      <c r="I1165" s="64" t="s">
        <v>7380</v>
      </c>
      <c r="J1165" s="64" t="s">
        <v>7633</v>
      </c>
      <c r="K1165" s="64" t="s">
        <v>2076</v>
      </c>
      <c r="L1165" s="64" t="s">
        <v>2076</v>
      </c>
      <c r="M1165" s="64" t="s">
        <v>2076</v>
      </c>
      <c r="N1165" s="64" t="s">
        <v>7382</v>
      </c>
      <c r="O1165" s="64" t="s">
        <v>2076</v>
      </c>
      <c r="P1165" s="64">
        <v>78</v>
      </c>
      <c r="Q1165" s="67">
        <v>68</v>
      </c>
      <c r="R1165" s="64" t="s">
        <v>8268</v>
      </c>
      <c r="S1165" s="64" t="s">
        <v>7384</v>
      </c>
      <c r="T1165" t="s">
        <v>2080</v>
      </c>
      <c r="U1165">
        <v>30</v>
      </c>
      <c r="V1165" s="49">
        <v>171.99</v>
      </c>
      <c r="W1165" t="s">
        <v>2918</v>
      </c>
      <c r="X1165" t="s">
        <v>2076</v>
      </c>
      <c r="Y1165" t="s">
        <v>2076</v>
      </c>
      <c r="Z1165" t="s">
        <v>2076</v>
      </c>
      <c r="AA1165" t="s">
        <v>2076</v>
      </c>
      <c r="AB1165" s="36" t="s">
        <v>8269</v>
      </c>
      <c r="AC1165" s="36" t="s">
        <v>8270</v>
      </c>
      <c r="AD1165" s="36" t="s">
        <v>2120</v>
      </c>
      <c r="AE1165" s="36" t="s">
        <v>2105</v>
      </c>
      <c r="AF1165" s="53" t="s">
        <v>2026</v>
      </c>
      <c r="AG1165" s="36" t="s">
        <v>2086</v>
      </c>
      <c r="AH1165" s="37">
        <v>171.99</v>
      </c>
      <c r="AI1165" s="36" t="s">
        <v>2087</v>
      </c>
      <c r="AJ1165" s="36" t="s">
        <v>2076</v>
      </c>
      <c r="AK1165" s="36" t="s">
        <v>2076</v>
      </c>
      <c r="AL1165" s="36" t="s">
        <v>2076</v>
      </c>
      <c r="AM1165" s="36" t="s">
        <v>2076</v>
      </c>
      <c r="AN1165" s="36" t="s">
        <v>2076</v>
      </c>
      <c r="AO1165" s="36" t="s">
        <v>2076</v>
      </c>
      <c r="AP1165" s="36" t="s">
        <v>2076</v>
      </c>
      <c r="AQ1165" s="36" t="s">
        <v>2076</v>
      </c>
      <c r="AR1165" s="36" t="s">
        <v>2076</v>
      </c>
      <c r="AS1165" s="36" t="s">
        <v>7489</v>
      </c>
      <c r="AT1165" s="36" t="s">
        <v>7388</v>
      </c>
      <c r="AU1165" s="36">
        <f>COUNTIF(Offers!$B$14:$B$2024,A1165)</f>
        <v>3</v>
      </c>
      <c r="AV1165" s="37">
        <f>_xlfn.MINIFS(Offers!$Q$14:$Q$2024,Offers!$B$14:$B$2024,A1165)</f>
        <v>123.99</v>
      </c>
      <c r="AW1165" s="36">
        <f>COUNTIFS(Offers!$B$14:$B$2024,A1165,Offers!$L$14:$L$2024,"&lt;&gt;New")</f>
        <v>2</v>
      </c>
    </row>
    <row r="1166" spans="1:49" ht="15.75" customHeight="1" x14ac:dyDescent="0.35">
      <c r="A1166" s="64" t="s">
        <v>8271</v>
      </c>
      <c r="B1166" s="64" t="s">
        <v>1547</v>
      </c>
      <c r="C1166" s="64" t="s">
        <v>9</v>
      </c>
      <c r="D1166" s="64" t="s">
        <v>7526</v>
      </c>
      <c r="E1166" s="65" t="s">
        <v>1553</v>
      </c>
      <c r="F1166" s="66">
        <v>164.99</v>
      </c>
      <c r="G1166" s="64" t="s">
        <v>8272</v>
      </c>
      <c r="H1166" s="64" t="s">
        <v>1345</v>
      </c>
      <c r="I1166" s="64" t="s">
        <v>7528</v>
      </c>
      <c r="J1166" s="64" t="s">
        <v>2076</v>
      </c>
      <c r="K1166" s="64" t="s">
        <v>2076</v>
      </c>
      <c r="L1166" s="64" t="s">
        <v>2076</v>
      </c>
      <c r="M1166" s="64" t="s">
        <v>2076</v>
      </c>
      <c r="N1166" s="64" t="s">
        <v>7577</v>
      </c>
      <c r="O1166" s="64" t="s">
        <v>2076</v>
      </c>
      <c r="P1166" s="64" t="s">
        <v>2076</v>
      </c>
      <c r="Q1166" s="67">
        <v>476</v>
      </c>
      <c r="R1166" s="64" t="s">
        <v>8273</v>
      </c>
      <c r="S1166" s="64" t="s">
        <v>7531</v>
      </c>
      <c r="T1166" t="s">
        <v>2080</v>
      </c>
      <c r="U1166">
        <v>30</v>
      </c>
      <c r="V1166" s="49">
        <v>172.99</v>
      </c>
      <c r="W1166" t="s">
        <v>2101</v>
      </c>
      <c r="X1166" t="s">
        <v>2076</v>
      </c>
      <c r="Y1166" t="s">
        <v>2076</v>
      </c>
      <c r="Z1166" t="s">
        <v>2076</v>
      </c>
      <c r="AA1166" t="s">
        <v>2076</v>
      </c>
      <c r="AB1166" s="36" t="s">
        <v>8274</v>
      </c>
      <c r="AC1166" s="36" t="s">
        <v>8275</v>
      </c>
      <c r="AD1166" s="36" t="s">
        <v>2179</v>
      </c>
      <c r="AE1166" s="36" t="s">
        <v>2085</v>
      </c>
      <c r="AF1166" s="55" t="s">
        <v>2023</v>
      </c>
      <c r="AG1166" s="36" t="s">
        <v>2086</v>
      </c>
      <c r="AH1166" s="37">
        <v>177.99</v>
      </c>
      <c r="AI1166" s="36" t="s">
        <v>2087</v>
      </c>
      <c r="AJ1166" s="36" t="s">
        <v>2076</v>
      </c>
      <c r="AK1166" s="36" t="s">
        <v>2076</v>
      </c>
      <c r="AL1166" s="36" t="s">
        <v>2076</v>
      </c>
      <c r="AM1166" s="36" t="s">
        <v>2076</v>
      </c>
      <c r="AN1166" s="36" t="s">
        <v>2076</v>
      </c>
      <c r="AO1166" s="36" t="s">
        <v>2076</v>
      </c>
      <c r="AP1166" s="36" t="s">
        <v>2076</v>
      </c>
      <c r="AQ1166" s="36" t="s">
        <v>2076</v>
      </c>
      <c r="AR1166" s="36" t="s">
        <v>2076</v>
      </c>
      <c r="AS1166" s="36" t="s">
        <v>7534</v>
      </c>
      <c r="AT1166" s="36" t="s">
        <v>7535</v>
      </c>
      <c r="AU1166" s="36">
        <f>COUNTIF(Offers!$B$14:$B$2024,A1166)</f>
        <v>1</v>
      </c>
      <c r="AV1166" s="37">
        <f>_xlfn.MINIFS(Offers!$Q$14:$Q$2024,Offers!$B$14:$B$2024,A1166)</f>
        <v>164.99</v>
      </c>
      <c r="AW1166" s="36">
        <f>COUNTIFS(Offers!$B$14:$B$2024,A1166,Offers!$L$14:$L$2024,"&lt;&gt;New")</f>
        <v>0</v>
      </c>
    </row>
    <row r="1167" spans="1:49" ht="15.75" customHeight="1" x14ac:dyDescent="0.35">
      <c r="A1167" s="64" t="s">
        <v>8276</v>
      </c>
      <c r="B1167" s="64" t="s">
        <v>1547</v>
      </c>
      <c r="C1167" s="64" t="s">
        <v>9</v>
      </c>
      <c r="D1167" s="64" t="s">
        <v>7449</v>
      </c>
      <c r="E1167" s="65" t="s">
        <v>1554</v>
      </c>
      <c r="F1167" s="66">
        <v>181.99</v>
      </c>
      <c r="G1167" s="64" t="s">
        <v>8277</v>
      </c>
      <c r="H1167" s="64" t="s">
        <v>1345</v>
      </c>
      <c r="I1167" s="64" t="s">
        <v>7392</v>
      </c>
      <c r="J1167" s="64" t="s">
        <v>2076</v>
      </c>
      <c r="K1167" s="64" t="s">
        <v>2076</v>
      </c>
      <c r="L1167" s="64" t="s">
        <v>2076</v>
      </c>
      <c r="M1167" s="64" t="s">
        <v>2076</v>
      </c>
      <c r="N1167" s="64" t="s">
        <v>7624</v>
      </c>
      <c r="O1167" s="64" t="s">
        <v>2076</v>
      </c>
      <c r="P1167" s="64" t="s">
        <v>2076</v>
      </c>
      <c r="Q1167" s="67">
        <v>228</v>
      </c>
      <c r="R1167" s="64" t="s">
        <v>8278</v>
      </c>
      <c r="S1167" s="64" t="s">
        <v>7626</v>
      </c>
      <c r="T1167" t="s">
        <v>2080</v>
      </c>
      <c r="U1167">
        <v>30</v>
      </c>
      <c r="V1167" s="49">
        <v>206.99</v>
      </c>
      <c r="W1167" t="s">
        <v>2144</v>
      </c>
      <c r="X1167" t="s">
        <v>2076</v>
      </c>
      <c r="Y1167" t="s">
        <v>2076</v>
      </c>
      <c r="Z1167" t="s">
        <v>2076</v>
      </c>
      <c r="AA1167" t="s">
        <v>2076</v>
      </c>
      <c r="AB1167" s="36" t="s">
        <v>8279</v>
      </c>
      <c r="AC1167" s="36" t="s">
        <v>8280</v>
      </c>
      <c r="AD1167" s="36" t="s">
        <v>2120</v>
      </c>
      <c r="AE1167" s="36" t="s">
        <v>2085</v>
      </c>
      <c r="AF1167" s="52" t="s">
        <v>2024</v>
      </c>
      <c r="AG1167" s="36" t="s">
        <v>2086</v>
      </c>
      <c r="AH1167" s="37">
        <v>206.99</v>
      </c>
      <c r="AI1167" s="36" t="s">
        <v>2087</v>
      </c>
      <c r="AJ1167" s="36" t="s">
        <v>2076</v>
      </c>
      <c r="AK1167" s="36" t="s">
        <v>2076</v>
      </c>
      <c r="AL1167" s="36" t="s">
        <v>2076</v>
      </c>
      <c r="AM1167" s="36" t="s">
        <v>2076</v>
      </c>
      <c r="AN1167" s="36" t="s">
        <v>2076</v>
      </c>
      <c r="AO1167" s="36" t="s">
        <v>2076</v>
      </c>
      <c r="AP1167" s="36" t="s">
        <v>2076</v>
      </c>
      <c r="AQ1167" s="36" t="s">
        <v>2076</v>
      </c>
      <c r="AR1167" s="36" t="s">
        <v>2076</v>
      </c>
      <c r="AS1167" s="36" t="s">
        <v>7629</v>
      </c>
      <c r="AT1167" s="36" t="s">
        <v>7630</v>
      </c>
      <c r="AU1167" s="36">
        <f>COUNTIF(Offers!$B$14:$B$2024,A1167)</f>
        <v>3</v>
      </c>
      <c r="AV1167" s="37">
        <f>_xlfn.MINIFS(Offers!$Q$14:$Q$2024,Offers!$B$14:$B$2024,A1167)</f>
        <v>143.99</v>
      </c>
      <c r="AW1167" s="36">
        <f>COUNTIFS(Offers!$B$14:$B$2024,A1167,Offers!$L$14:$L$2024,"&lt;&gt;New")</f>
        <v>2</v>
      </c>
    </row>
    <row r="1168" spans="1:49" ht="15.75" customHeight="1" x14ac:dyDescent="0.35">
      <c r="A1168" s="64" t="s">
        <v>8281</v>
      </c>
      <c r="B1168" s="64" t="s">
        <v>1547</v>
      </c>
      <c r="C1168" s="64" t="s">
        <v>9</v>
      </c>
      <c r="D1168" s="64" t="s">
        <v>7425</v>
      </c>
      <c r="E1168" s="65" t="s">
        <v>1555</v>
      </c>
      <c r="F1168" s="66">
        <v>203.99</v>
      </c>
      <c r="G1168" s="64" t="s">
        <v>8282</v>
      </c>
      <c r="H1168" s="64" t="s">
        <v>7498</v>
      </c>
      <c r="I1168" s="64" t="s">
        <v>7428</v>
      </c>
      <c r="J1168" s="64" t="s">
        <v>2076</v>
      </c>
      <c r="K1168" s="64" t="s">
        <v>2076</v>
      </c>
      <c r="L1168" s="64" t="s">
        <v>2076</v>
      </c>
      <c r="M1168" s="64" t="s">
        <v>2076</v>
      </c>
      <c r="N1168" s="64" t="s">
        <v>7429</v>
      </c>
      <c r="O1168" s="64" t="s">
        <v>2076</v>
      </c>
      <c r="P1168" s="64" t="s">
        <v>2076</v>
      </c>
      <c r="Q1168" s="67">
        <v>1962</v>
      </c>
      <c r="R1168" s="64" t="s">
        <v>8283</v>
      </c>
      <c r="S1168" s="64" t="s">
        <v>7431</v>
      </c>
      <c r="T1168" t="s">
        <v>2100</v>
      </c>
      <c r="U1168">
        <v>30</v>
      </c>
      <c r="V1168" s="49">
        <v>222.99</v>
      </c>
      <c r="W1168" t="s">
        <v>2545</v>
      </c>
      <c r="X1168" t="s">
        <v>2076</v>
      </c>
      <c r="Y1168" t="s">
        <v>2076</v>
      </c>
      <c r="Z1168" t="s">
        <v>2076</v>
      </c>
      <c r="AA1168" t="s">
        <v>2076</v>
      </c>
      <c r="AB1168" s="36" t="s">
        <v>8284</v>
      </c>
      <c r="AC1168" s="36" t="s">
        <v>8285</v>
      </c>
      <c r="AD1168" s="36" t="s">
        <v>2224</v>
      </c>
      <c r="AE1168" s="36" t="s">
        <v>2085</v>
      </c>
      <c r="AF1168" s="53" t="s">
        <v>2026</v>
      </c>
      <c r="AG1168" s="36" t="s">
        <v>2086</v>
      </c>
      <c r="AH1168" s="37">
        <v>224.99</v>
      </c>
      <c r="AI1168" s="36" t="s">
        <v>2087</v>
      </c>
      <c r="AJ1168" s="36" t="s">
        <v>2076</v>
      </c>
      <c r="AK1168" s="36" t="s">
        <v>2076</v>
      </c>
      <c r="AL1168" s="36" t="s">
        <v>2076</v>
      </c>
      <c r="AM1168" s="36" t="s">
        <v>2076</v>
      </c>
      <c r="AN1168" s="36" t="s">
        <v>2076</v>
      </c>
      <c r="AO1168" s="36" t="s">
        <v>2076</v>
      </c>
      <c r="AP1168" s="36" t="s">
        <v>2076</v>
      </c>
      <c r="AQ1168" s="36" t="s">
        <v>2076</v>
      </c>
      <c r="AR1168" s="36" t="s">
        <v>2076</v>
      </c>
      <c r="AS1168" s="36" t="s">
        <v>7434</v>
      </c>
      <c r="AT1168" s="36" t="s">
        <v>7435</v>
      </c>
      <c r="AU1168" s="36">
        <f>COUNTIF(Offers!$B$14:$B$2024,A1168)</f>
        <v>1</v>
      </c>
      <c r="AV1168" s="37">
        <f>_xlfn.MINIFS(Offers!$Q$14:$Q$2024,Offers!$B$14:$B$2024,A1168)</f>
        <v>203.99</v>
      </c>
      <c r="AW1168" s="36">
        <f>COUNTIFS(Offers!$B$14:$B$2024,A1168,Offers!$L$14:$L$2024,"&lt;&gt;New")</f>
        <v>0</v>
      </c>
    </row>
    <row r="1169" spans="1:49" ht="15.75" customHeight="1" x14ac:dyDescent="0.35">
      <c r="A1169" s="64" t="s">
        <v>8286</v>
      </c>
      <c r="B1169" s="64" t="s">
        <v>1547</v>
      </c>
      <c r="C1169" s="64" t="s">
        <v>9</v>
      </c>
      <c r="D1169" s="64" t="s">
        <v>7510</v>
      </c>
      <c r="E1169" s="65" t="s">
        <v>1556</v>
      </c>
      <c r="F1169" s="66">
        <v>210.99</v>
      </c>
      <c r="G1169" s="64" t="s">
        <v>8287</v>
      </c>
      <c r="H1169" s="64" t="s">
        <v>7512</v>
      </c>
      <c r="I1169" s="64" t="s">
        <v>7405</v>
      </c>
      <c r="J1169" s="64" t="s">
        <v>2076</v>
      </c>
      <c r="K1169" s="64" t="s">
        <v>2076</v>
      </c>
      <c r="L1169" s="64" t="s">
        <v>8140</v>
      </c>
      <c r="M1169" s="64" t="s">
        <v>8141</v>
      </c>
      <c r="N1169" s="64" t="s">
        <v>7513</v>
      </c>
      <c r="O1169" s="64" t="s">
        <v>2076</v>
      </c>
      <c r="P1169" s="64" t="s">
        <v>2076</v>
      </c>
      <c r="Q1169" s="67">
        <v>1546</v>
      </c>
      <c r="R1169" s="64" t="s">
        <v>8288</v>
      </c>
      <c r="S1169" s="64" t="s">
        <v>7515</v>
      </c>
      <c r="T1169" t="s">
        <v>2080</v>
      </c>
      <c r="U1169">
        <v>30</v>
      </c>
      <c r="V1169" s="49">
        <v>241.99</v>
      </c>
      <c r="W1169" t="s">
        <v>2315</v>
      </c>
      <c r="X1169" t="s">
        <v>2076</v>
      </c>
      <c r="Y1169" t="s">
        <v>2076</v>
      </c>
      <c r="Z1169" t="s">
        <v>2076</v>
      </c>
      <c r="AA1169" t="s">
        <v>2076</v>
      </c>
      <c r="AB1169" s="36" t="s">
        <v>8289</v>
      </c>
      <c r="AC1169" s="36" t="s">
        <v>8290</v>
      </c>
      <c r="AD1169" s="36" t="s">
        <v>2120</v>
      </c>
      <c r="AE1169" s="36" t="s">
        <v>2085</v>
      </c>
      <c r="AF1169" s="53" t="s">
        <v>2026</v>
      </c>
      <c r="AG1169" s="36" t="s">
        <v>2086</v>
      </c>
      <c r="AH1169" s="37">
        <v>241.99</v>
      </c>
      <c r="AI1169" s="36" t="s">
        <v>2087</v>
      </c>
      <c r="AJ1169" s="36" t="s">
        <v>2076</v>
      </c>
      <c r="AK1169" s="36" t="s">
        <v>2076</v>
      </c>
      <c r="AL1169" s="36" t="s">
        <v>2076</v>
      </c>
      <c r="AM1169" s="36" t="s">
        <v>2076</v>
      </c>
      <c r="AN1169" s="36" t="s">
        <v>2076</v>
      </c>
      <c r="AO1169" s="36" t="s">
        <v>2076</v>
      </c>
      <c r="AP1169" s="36" t="s">
        <v>2076</v>
      </c>
      <c r="AQ1169" s="36" t="s">
        <v>2076</v>
      </c>
      <c r="AR1169" s="36" t="s">
        <v>2076</v>
      </c>
      <c r="AS1169" s="36" t="s">
        <v>7518</v>
      </c>
      <c r="AT1169" s="36" t="s">
        <v>7519</v>
      </c>
      <c r="AU1169" s="36">
        <f>COUNTIF(Offers!$B$14:$B$2024,A1169)</f>
        <v>2</v>
      </c>
      <c r="AV1169" s="37">
        <f>_xlfn.MINIFS(Offers!$Q$14:$Q$2024,Offers!$B$14:$B$2024,A1169)</f>
        <v>177.99</v>
      </c>
      <c r="AW1169" s="36">
        <f>COUNTIFS(Offers!$B$14:$B$2024,A1169,Offers!$L$14:$L$2024,"&lt;&gt;New")</f>
        <v>1</v>
      </c>
    </row>
    <row r="1170" spans="1:49" ht="15.75" customHeight="1" x14ac:dyDescent="0.35">
      <c r="A1170" s="64" t="s">
        <v>8291</v>
      </c>
      <c r="B1170" s="64" t="s">
        <v>1547</v>
      </c>
      <c r="C1170" s="64" t="s">
        <v>9</v>
      </c>
      <c r="D1170" s="64" t="s">
        <v>7437</v>
      </c>
      <c r="E1170" s="65" t="s">
        <v>1557</v>
      </c>
      <c r="F1170" s="66">
        <v>214.99</v>
      </c>
      <c r="G1170" s="64" t="s">
        <v>8292</v>
      </c>
      <c r="H1170" s="64" t="s">
        <v>7439</v>
      </c>
      <c r="I1170" s="64" t="s">
        <v>7405</v>
      </c>
      <c r="J1170" s="64" t="s">
        <v>7440</v>
      </c>
      <c r="K1170" s="64" t="s">
        <v>2076</v>
      </c>
      <c r="L1170" s="64" t="s">
        <v>2076</v>
      </c>
      <c r="M1170" s="64" t="s">
        <v>2076</v>
      </c>
      <c r="N1170" s="64" t="s">
        <v>7441</v>
      </c>
      <c r="O1170" s="64" t="s">
        <v>2076</v>
      </c>
      <c r="P1170" s="64" t="s">
        <v>2076</v>
      </c>
      <c r="Q1170" s="67">
        <v>1340</v>
      </c>
      <c r="R1170" s="64" t="s">
        <v>8293</v>
      </c>
      <c r="S1170" s="64" t="s">
        <v>7443</v>
      </c>
      <c r="T1170" t="s">
        <v>2080</v>
      </c>
      <c r="U1170">
        <v>30</v>
      </c>
      <c r="V1170" s="49">
        <v>234.99</v>
      </c>
      <c r="W1170" t="s">
        <v>2265</v>
      </c>
      <c r="X1170" t="s">
        <v>2076</v>
      </c>
      <c r="Y1170" t="s">
        <v>2076</v>
      </c>
      <c r="Z1170" t="s">
        <v>2076</v>
      </c>
      <c r="AA1170" t="s">
        <v>2076</v>
      </c>
      <c r="AB1170" s="36" t="s">
        <v>8294</v>
      </c>
      <c r="AC1170" s="36" t="s">
        <v>8295</v>
      </c>
      <c r="AD1170" s="36" t="s">
        <v>2268</v>
      </c>
      <c r="AE1170" s="36" t="s">
        <v>2085</v>
      </c>
      <c r="AF1170" s="55" t="s">
        <v>2023</v>
      </c>
      <c r="AG1170" s="36" t="s">
        <v>2086</v>
      </c>
      <c r="AH1170" s="37">
        <v>235.99</v>
      </c>
      <c r="AI1170" s="36" t="s">
        <v>2087</v>
      </c>
      <c r="AJ1170" s="36" t="s">
        <v>2076</v>
      </c>
      <c r="AK1170" s="36" t="s">
        <v>2076</v>
      </c>
      <c r="AL1170" s="36" t="s">
        <v>2076</v>
      </c>
      <c r="AM1170" s="36" t="s">
        <v>2076</v>
      </c>
      <c r="AN1170" s="36" t="s">
        <v>2076</v>
      </c>
      <c r="AO1170" s="36" t="s">
        <v>2076</v>
      </c>
      <c r="AP1170" s="36" t="s">
        <v>2076</v>
      </c>
      <c r="AQ1170" s="36" t="s">
        <v>2076</v>
      </c>
      <c r="AR1170" s="36" t="s">
        <v>2076</v>
      </c>
      <c r="AS1170" s="36" t="s">
        <v>7446</v>
      </c>
      <c r="AT1170" s="36" t="s">
        <v>7447</v>
      </c>
      <c r="AU1170" s="36">
        <f>COUNTIF(Offers!$B$14:$B$2024,A1170)</f>
        <v>1</v>
      </c>
      <c r="AV1170" s="37">
        <f>_xlfn.MINIFS(Offers!$Q$14:$Q$2024,Offers!$B$14:$B$2024,A1170)</f>
        <v>214.99</v>
      </c>
      <c r="AW1170" s="36">
        <f>COUNTIFS(Offers!$B$14:$B$2024,A1170,Offers!$L$14:$L$2024,"&lt;&gt;New")</f>
        <v>0</v>
      </c>
    </row>
    <row r="1171" spans="1:49" ht="15.75" customHeight="1" x14ac:dyDescent="0.35">
      <c r="A1171" s="64" t="s">
        <v>8296</v>
      </c>
      <c r="B1171" s="64" t="s">
        <v>1547</v>
      </c>
      <c r="C1171" s="64" t="s">
        <v>9</v>
      </c>
      <c r="D1171" s="64" t="s">
        <v>7449</v>
      </c>
      <c r="E1171" s="65" t="s">
        <v>1558</v>
      </c>
      <c r="F1171" s="66">
        <v>260.99</v>
      </c>
      <c r="G1171" s="64" t="s">
        <v>8297</v>
      </c>
      <c r="H1171" s="64" t="s">
        <v>7451</v>
      </c>
      <c r="I1171" s="64" t="s">
        <v>7405</v>
      </c>
      <c r="J1171" s="64" t="s">
        <v>7452</v>
      </c>
      <c r="K1171" s="64" t="s">
        <v>2076</v>
      </c>
      <c r="L1171" s="64" t="s">
        <v>2076</v>
      </c>
      <c r="M1171" s="64" t="s">
        <v>2076</v>
      </c>
      <c r="N1171" s="64" t="s">
        <v>7453</v>
      </c>
      <c r="O1171" s="64" t="s">
        <v>2076</v>
      </c>
      <c r="P1171" s="64" t="s">
        <v>2076</v>
      </c>
      <c r="Q1171" s="67">
        <v>15</v>
      </c>
      <c r="R1171" s="64" t="s">
        <v>8298</v>
      </c>
      <c r="S1171" s="64" t="s">
        <v>7455</v>
      </c>
      <c r="T1171" t="s">
        <v>2080</v>
      </c>
      <c r="U1171">
        <v>30</v>
      </c>
      <c r="V1171" s="49">
        <v>290.99</v>
      </c>
      <c r="W1171" t="s">
        <v>2228</v>
      </c>
      <c r="X1171" t="s">
        <v>2076</v>
      </c>
      <c r="Y1171" t="s">
        <v>2076</v>
      </c>
      <c r="Z1171" t="s">
        <v>2076</v>
      </c>
      <c r="AA1171" t="s">
        <v>2076</v>
      </c>
      <c r="AB1171" s="36" t="s">
        <v>8299</v>
      </c>
      <c r="AC1171" s="36" t="s">
        <v>8300</v>
      </c>
      <c r="AD1171" s="36" t="s">
        <v>2120</v>
      </c>
      <c r="AE1171" s="36" t="s">
        <v>2105</v>
      </c>
      <c r="AF1171" s="51" t="s">
        <v>2025</v>
      </c>
      <c r="AG1171" s="36" t="s">
        <v>2086</v>
      </c>
      <c r="AH1171" s="37">
        <v>294.99</v>
      </c>
      <c r="AI1171" s="36" t="s">
        <v>2087</v>
      </c>
      <c r="AJ1171" s="36" t="s">
        <v>2076</v>
      </c>
      <c r="AK1171" s="36" t="s">
        <v>2076</v>
      </c>
      <c r="AL1171" s="36" t="s">
        <v>2076</v>
      </c>
      <c r="AM1171" s="36" t="s">
        <v>2076</v>
      </c>
      <c r="AN1171" s="36" t="s">
        <v>2076</v>
      </c>
      <c r="AO1171" s="36" t="s">
        <v>2076</v>
      </c>
      <c r="AP1171" s="36" t="s">
        <v>2076</v>
      </c>
      <c r="AQ1171" s="36" t="s">
        <v>2076</v>
      </c>
      <c r="AR1171" s="36" t="s">
        <v>2076</v>
      </c>
      <c r="AS1171" s="36" t="s">
        <v>7457</v>
      </c>
      <c r="AT1171" s="36" t="s">
        <v>7458</v>
      </c>
      <c r="AU1171" s="36">
        <f>COUNTIF(Offers!$B$14:$B$2024,A1171)</f>
        <v>2</v>
      </c>
      <c r="AV1171" s="37">
        <f>_xlfn.MINIFS(Offers!$Q$14:$Q$2024,Offers!$B$14:$B$2024,A1171)</f>
        <v>199.99</v>
      </c>
      <c r="AW1171" s="36">
        <f>COUNTIFS(Offers!$B$14:$B$2024,A1171,Offers!$L$14:$L$2024,"&lt;&gt;New")</f>
        <v>1</v>
      </c>
    </row>
    <row r="1172" spans="1:49" ht="15.75" customHeight="1" x14ac:dyDescent="0.35">
      <c r="A1172" s="64" t="s">
        <v>8301</v>
      </c>
      <c r="B1172" s="64" t="s">
        <v>1547</v>
      </c>
      <c r="C1172" s="64" t="s">
        <v>9</v>
      </c>
      <c r="D1172" s="64" t="s">
        <v>2034</v>
      </c>
      <c r="E1172" s="65" t="s">
        <v>1559</v>
      </c>
      <c r="F1172" s="66">
        <v>567.99</v>
      </c>
      <c r="G1172" s="64" t="s">
        <v>8302</v>
      </c>
      <c r="H1172" s="64" t="s">
        <v>7439</v>
      </c>
      <c r="I1172" s="64" t="s">
        <v>7405</v>
      </c>
      <c r="J1172" s="64" t="s">
        <v>8303</v>
      </c>
      <c r="K1172" s="64" t="s">
        <v>7605</v>
      </c>
      <c r="L1172" s="64" t="s">
        <v>2076</v>
      </c>
      <c r="M1172" s="64" t="s">
        <v>2076</v>
      </c>
      <c r="N1172" s="64" t="s">
        <v>2076</v>
      </c>
      <c r="O1172" s="64" t="s">
        <v>2076</v>
      </c>
      <c r="P1172" s="64" t="s">
        <v>2076</v>
      </c>
      <c r="Q1172" s="67">
        <v>42</v>
      </c>
      <c r="R1172" s="64" t="s">
        <v>8304</v>
      </c>
      <c r="S1172" s="64" t="s">
        <v>7607</v>
      </c>
      <c r="T1172" t="s">
        <v>2100</v>
      </c>
      <c r="U1172">
        <v>30</v>
      </c>
      <c r="V1172" s="49">
        <v>613.99</v>
      </c>
      <c r="W1172" t="s">
        <v>2444</v>
      </c>
      <c r="X1172" t="s">
        <v>2076</v>
      </c>
      <c r="Y1172" t="s">
        <v>2076</v>
      </c>
      <c r="Z1172" t="s">
        <v>2076</v>
      </c>
      <c r="AA1172" t="s">
        <v>2076</v>
      </c>
      <c r="AB1172" s="36" t="s">
        <v>8289</v>
      </c>
      <c r="AC1172" s="36" t="s">
        <v>8305</v>
      </c>
      <c r="AD1172" s="36" t="s">
        <v>2268</v>
      </c>
      <c r="AE1172" s="36" t="s">
        <v>2085</v>
      </c>
      <c r="AF1172" s="53" t="s">
        <v>2026</v>
      </c>
      <c r="AG1172" s="36" t="s">
        <v>3435</v>
      </c>
      <c r="AH1172" s="37">
        <v>625.99</v>
      </c>
      <c r="AI1172" s="36" t="s">
        <v>2087</v>
      </c>
      <c r="AJ1172" s="36" t="s">
        <v>2076</v>
      </c>
      <c r="AK1172" s="36" t="s">
        <v>2076</v>
      </c>
      <c r="AL1172" s="36" t="s">
        <v>2076</v>
      </c>
      <c r="AM1172" s="36" t="s">
        <v>2076</v>
      </c>
      <c r="AN1172" s="36" t="s">
        <v>2076</v>
      </c>
      <c r="AO1172" s="36" t="s">
        <v>2076</v>
      </c>
      <c r="AP1172" s="36" t="s">
        <v>2076</v>
      </c>
      <c r="AQ1172" s="36" t="s">
        <v>2076</v>
      </c>
      <c r="AR1172" s="36" t="s">
        <v>2076</v>
      </c>
      <c r="AS1172" s="36" t="s">
        <v>7610</v>
      </c>
      <c r="AT1172" s="36" t="s">
        <v>8306</v>
      </c>
      <c r="AU1172" s="36">
        <f>COUNTIF(Offers!$B$14:$B$2024,A1172)</f>
        <v>1</v>
      </c>
      <c r="AV1172" s="37">
        <f>_xlfn.MINIFS(Offers!$Q$14:$Q$2024,Offers!$B$14:$B$2024,A1172)</f>
        <v>567.99</v>
      </c>
      <c r="AW1172" s="36">
        <f>COUNTIFS(Offers!$B$14:$B$2024,A1172,Offers!$L$14:$L$2024,"&lt;&gt;New")</f>
        <v>0</v>
      </c>
    </row>
    <row r="1173" spans="1:49" ht="15.75" customHeight="1" x14ac:dyDescent="0.35">
      <c r="A1173" s="64" t="s">
        <v>8307</v>
      </c>
      <c r="B1173" s="64" t="s">
        <v>1560</v>
      </c>
      <c r="C1173" s="64" t="s">
        <v>9</v>
      </c>
      <c r="D1173" s="64" t="s">
        <v>7366</v>
      </c>
      <c r="E1173" s="65" t="s">
        <v>1563</v>
      </c>
      <c r="F1173" s="66">
        <v>76.989999999999995</v>
      </c>
      <c r="G1173" s="64" t="s">
        <v>8308</v>
      </c>
      <c r="H1173" s="64" t="s">
        <v>1345</v>
      </c>
      <c r="I1173" s="64" t="s">
        <v>7368</v>
      </c>
      <c r="J1173" s="64" t="s">
        <v>7369</v>
      </c>
      <c r="K1173" s="64" t="s">
        <v>2076</v>
      </c>
      <c r="L1173" s="64" t="s">
        <v>2076</v>
      </c>
      <c r="M1173" s="64" t="s">
        <v>2076</v>
      </c>
      <c r="N1173" s="64" t="s">
        <v>7370</v>
      </c>
      <c r="O1173" s="64" t="s">
        <v>2076</v>
      </c>
      <c r="P1173" s="64" t="s">
        <v>2076</v>
      </c>
      <c r="Q1173" s="67">
        <v>75</v>
      </c>
      <c r="R1173" s="64" t="s">
        <v>8309</v>
      </c>
      <c r="S1173" s="64" t="s">
        <v>7372</v>
      </c>
      <c r="T1173" t="s">
        <v>2080</v>
      </c>
      <c r="U1173">
        <v>30</v>
      </c>
      <c r="V1173" s="49">
        <v>87.99</v>
      </c>
      <c r="W1173" t="s">
        <v>2361</v>
      </c>
      <c r="X1173" t="s">
        <v>2076</v>
      </c>
      <c r="Y1173" t="s">
        <v>2076</v>
      </c>
      <c r="Z1173" t="s">
        <v>2076</v>
      </c>
      <c r="AA1173" t="s">
        <v>2076</v>
      </c>
      <c r="AB1173" s="36" t="s">
        <v>8310</v>
      </c>
      <c r="AC1173" s="36" t="s">
        <v>8311</v>
      </c>
      <c r="AD1173" s="36" t="s">
        <v>2104</v>
      </c>
      <c r="AE1173" s="36" t="s">
        <v>2085</v>
      </c>
      <c r="AF1173" s="52" t="s">
        <v>2024</v>
      </c>
      <c r="AG1173" s="36" t="s">
        <v>2086</v>
      </c>
      <c r="AH1173" s="37">
        <v>87.99</v>
      </c>
      <c r="AI1173" s="36" t="s">
        <v>2087</v>
      </c>
      <c r="AJ1173" s="36" t="s">
        <v>2076</v>
      </c>
      <c r="AK1173" s="36" t="s">
        <v>2076</v>
      </c>
      <c r="AL1173" s="36" t="s">
        <v>2076</v>
      </c>
      <c r="AM1173" s="36" t="s">
        <v>2076</v>
      </c>
      <c r="AN1173" s="36" t="s">
        <v>2076</v>
      </c>
      <c r="AO1173" s="36" t="s">
        <v>2076</v>
      </c>
      <c r="AP1173" s="36" t="s">
        <v>2076</v>
      </c>
      <c r="AQ1173" s="36" t="s">
        <v>2076</v>
      </c>
      <c r="AR1173" s="36" t="s">
        <v>2076</v>
      </c>
      <c r="AS1173" s="36" t="s">
        <v>7375</v>
      </c>
      <c r="AT1173" s="36" t="s">
        <v>7376</v>
      </c>
      <c r="AU1173" s="36">
        <f>COUNTIF(Offers!$B$14:$B$2024,A1173)</f>
        <v>1</v>
      </c>
      <c r="AV1173" s="37">
        <f>_xlfn.MINIFS(Offers!$Q$14:$Q$2024,Offers!$B$14:$B$2024,A1173)</f>
        <v>76.989999999999995</v>
      </c>
      <c r="AW1173" s="36">
        <f>COUNTIFS(Offers!$B$14:$B$2024,A1173,Offers!$L$14:$L$2024,"&lt;&gt;New")</f>
        <v>0</v>
      </c>
    </row>
    <row r="1174" spans="1:49" ht="15.75" customHeight="1" x14ac:dyDescent="0.35">
      <c r="A1174" s="64" t="s">
        <v>8312</v>
      </c>
      <c r="B1174" s="64" t="s">
        <v>1560</v>
      </c>
      <c r="C1174" s="64" t="s">
        <v>9</v>
      </c>
      <c r="D1174" s="64" t="s">
        <v>7449</v>
      </c>
      <c r="E1174" s="65" t="s">
        <v>1564</v>
      </c>
      <c r="F1174" s="66">
        <v>131.99</v>
      </c>
      <c r="G1174" s="64" t="s">
        <v>8313</v>
      </c>
      <c r="H1174" s="64" t="s">
        <v>1345</v>
      </c>
      <c r="I1174" s="64" t="s">
        <v>7392</v>
      </c>
      <c r="J1174" s="64" t="s">
        <v>2076</v>
      </c>
      <c r="K1174" s="64" t="s">
        <v>2076</v>
      </c>
      <c r="L1174" s="64" t="s">
        <v>2076</v>
      </c>
      <c r="M1174" s="64" t="s">
        <v>2076</v>
      </c>
      <c r="N1174" s="64" t="s">
        <v>7624</v>
      </c>
      <c r="O1174" s="64" t="s">
        <v>2076</v>
      </c>
      <c r="P1174" s="64" t="s">
        <v>2076</v>
      </c>
      <c r="Q1174" s="67">
        <v>246</v>
      </c>
      <c r="R1174" s="64" t="s">
        <v>8314</v>
      </c>
      <c r="S1174" s="64" t="s">
        <v>7626</v>
      </c>
      <c r="T1174" t="s">
        <v>2116</v>
      </c>
      <c r="U1174">
        <v>30</v>
      </c>
      <c r="V1174" s="49">
        <v>149.99</v>
      </c>
      <c r="W1174" t="s">
        <v>2131</v>
      </c>
      <c r="X1174" t="s">
        <v>2076</v>
      </c>
      <c r="Y1174" t="s">
        <v>2076</v>
      </c>
      <c r="Z1174" t="s">
        <v>2076</v>
      </c>
      <c r="AA1174" t="s">
        <v>2076</v>
      </c>
      <c r="AB1174" s="36" t="s">
        <v>8315</v>
      </c>
      <c r="AC1174" s="36" t="s">
        <v>8316</v>
      </c>
      <c r="AD1174" s="36" t="s">
        <v>2179</v>
      </c>
      <c r="AE1174" s="36" t="s">
        <v>2105</v>
      </c>
      <c r="AF1174" s="55" t="s">
        <v>2023</v>
      </c>
      <c r="AG1174" s="36" t="s">
        <v>2086</v>
      </c>
      <c r="AH1174" s="37">
        <v>156.99</v>
      </c>
      <c r="AI1174" s="36" t="s">
        <v>2087</v>
      </c>
      <c r="AJ1174" s="36" t="s">
        <v>2076</v>
      </c>
      <c r="AK1174" s="36" t="s">
        <v>2076</v>
      </c>
      <c r="AL1174" s="36" t="s">
        <v>2076</v>
      </c>
      <c r="AM1174" s="36" t="s">
        <v>2076</v>
      </c>
      <c r="AN1174" s="36" t="s">
        <v>2076</v>
      </c>
      <c r="AO1174" s="36" t="s">
        <v>2076</v>
      </c>
      <c r="AP1174" s="36" t="s">
        <v>2076</v>
      </c>
      <c r="AQ1174" s="36" t="s">
        <v>2076</v>
      </c>
      <c r="AR1174" s="36" t="s">
        <v>2076</v>
      </c>
      <c r="AS1174" s="36" t="s">
        <v>7629</v>
      </c>
      <c r="AT1174" s="36" t="s">
        <v>7630</v>
      </c>
      <c r="AU1174" s="36">
        <f>COUNTIF(Offers!$B$14:$B$2024,A1174)</f>
        <v>1</v>
      </c>
      <c r="AV1174" s="37">
        <f>_xlfn.MINIFS(Offers!$Q$14:$Q$2024,Offers!$B$14:$B$2024,A1174)</f>
        <v>131.99</v>
      </c>
      <c r="AW1174" s="36">
        <f>COUNTIFS(Offers!$B$14:$B$2024,A1174,Offers!$L$14:$L$2024,"&lt;&gt;New")</f>
        <v>0</v>
      </c>
    </row>
    <row r="1175" spans="1:49" ht="15.75" customHeight="1" x14ac:dyDescent="0.35">
      <c r="A1175" s="64" t="s">
        <v>8317</v>
      </c>
      <c r="B1175" s="64" t="s">
        <v>1560</v>
      </c>
      <c r="C1175" s="64" t="s">
        <v>9</v>
      </c>
      <c r="D1175" s="64" t="s">
        <v>7526</v>
      </c>
      <c r="E1175" s="65" t="s">
        <v>1565</v>
      </c>
      <c r="F1175" s="66">
        <v>145.99</v>
      </c>
      <c r="G1175" s="64" t="s">
        <v>8318</v>
      </c>
      <c r="H1175" s="64" t="s">
        <v>1345</v>
      </c>
      <c r="I1175" s="64" t="s">
        <v>7528</v>
      </c>
      <c r="J1175" s="64" t="s">
        <v>2076</v>
      </c>
      <c r="K1175" s="64" t="s">
        <v>2076</v>
      </c>
      <c r="L1175" s="64" t="s">
        <v>2076</v>
      </c>
      <c r="M1175" s="64" t="s">
        <v>2076</v>
      </c>
      <c r="N1175" s="64" t="s">
        <v>7577</v>
      </c>
      <c r="O1175" s="64" t="s">
        <v>2076</v>
      </c>
      <c r="P1175" s="64" t="s">
        <v>2076</v>
      </c>
      <c r="Q1175" s="67">
        <v>322</v>
      </c>
      <c r="R1175" s="64" t="s">
        <v>8319</v>
      </c>
      <c r="S1175" s="64" t="s">
        <v>7531</v>
      </c>
      <c r="T1175" t="s">
        <v>2080</v>
      </c>
      <c r="U1175">
        <v>30</v>
      </c>
      <c r="V1175" s="49">
        <v>164.99</v>
      </c>
      <c r="W1175" t="s">
        <v>2322</v>
      </c>
      <c r="X1175" t="s">
        <v>2076</v>
      </c>
      <c r="Y1175" t="s">
        <v>2076</v>
      </c>
      <c r="Z1175" t="s">
        <v>2076</v>
      </c>
      <c r="AA1175" t="s">
        <v>2076</v>
      </c>
      <c r="AB1175" s="36" t="s">
        <v>8320</v>
      </c>
      <c r="AC1175" s="36" t="s">
        <v>8321</v>
      </c>
      <c r="AD1175" s="36" t="s">
        <v>2120</v>
      </c>
      <c r="AE1175" s="36" t="s">
        <v>2085</v>
      </c>
      <c r="AF1175" s="55" t="s">
        <v>2023</v>
      </c>
      <c r="AG1175" s="36" t="s">
        <v>2086</v>
      </c>
      <c r="AH1175" s="37">
        <v>164.99</v>
      </c>
      <c r="AI1175" s="36" t="s">
        <v>2087</v>
      </c>
      <c r="AJ1175" s="36" t="s">
        <v>2076</v>
      </c>
      <c r="AK1175" s="36" t="s">
        <v>2076</v>
      </c>
      <c r="AL1175" s="36" t="s">
        <v>2076</v>
      </c>
      <c r="AM1175" s="36" t="s">
        <v>2076</v>
      </c>
      <c r="AN1175" s="36" t="s">
        <v>2076</v>
      </c>
      <c r="AO1175" s="36" t="s">
        <v>2076</v>
      </c>
      <c r="AP1175" s="36" t="s">
        <v>2076</v>
      </c>
      <c r="AQ1175" s="36" t="s">
        <v>2076</v>
      </c>
      <c r="AR1175" s="36" t="s">
        <v>2076</v>
      </c>
      <c r="AS1175" s="36" t="s">
        <v>7534</v>
      </c>
      <c r="AT1175" s="36" t="s">
        <v>7535</v>
      </c>
      <c r="AU1175" s="36">
        <f>COUNTIF(Offers!$B$14:$B$2024,A1175)</f>
        <v>1</v>
      </c>
      <c r="AV1175" s="37">
        <f>_xlfn.MINIFS(Offers!$Q$14:$Q$2024,Offers!$B$14:$B$2024,A1175)</f>
        <v>145.99</v>
      </c>
      <c r="AW1175" s="36">
        <f>COUNTIFS(Offers!$B$14:$B$2024,A1175,Offers!$L$14:$L$2024,"&lt;&gt;New")</f>
        <v>0</v>
      </c>
    </row>
    <row r="1176" spans="1:49" ht="15.75" customHeight="1" x14ac:dyDescent="0.35">
      <c r="A1176" s="64" t="s">
        <v>8322</v>
      </c>
      <c r="B1176" s="64" t="s">
        <v>1560</v>
      </c>
      <c r="C1176" s="64" t="s">
        <v>9</v>
      </c>
      <c r="D1176" s="64" t="s">
        <v>2034</v>
      </c>
      <c r="E1176" s="65" t="s">
        <v>1566</v>
      </c>
      <c r="F1176" s="66">
        <v>147.99</v>
      </c>
      <c r="G1176" s="64" t="s">
        <v>8323</v>
      </c>
      <c r="H1176" s="64" t="s">
        <v>7439</v>
      </c>
      <c r="I1176" s="64" t="s">
        <v>7405</v>
      </c>
      <c r="J1176" s="64" t="s">
        <v>8324</v>
      </c>
      <c r="K1176" s="64" t="s">
        <v>7820</v>
      </c>
      <c r="L1176" s="64" t="s">
        <v>2076</v>
      </c>
      <c r="M1176" s="64" t="s">
        <v>2076</v>
      </c>
      <c r="N1176" s="64" t="s">
        <v>2076</v>
      </c>
      <c r="O1176" s="64" t="s">
        <v>2076</v>
      </c>
      <c r="P1176" s="64" t="s">
        <v>2076</v>
      </c>
      <c r="Q1176" s="67">
        <v>57</v>
      </c>
      <c r="R1176" s="64" t="s">
        <v>8325</v>
      </c>
      <c r="S1176" s="64" t="s">
        <v>7607</v>
      </c>
      <c r="T1176" t="s">
        <v>2100</v>
      </c>
      <c r="U1176">
        <v>30</v>
      </c>
      <c r="V1176" s="49">
        <v>165.99</v>
      </c>
      <c r="W1176" t="s">
        <v>2333</v>
      </c>
      <c r="X1176" t="s">
        <v>2076</v>
      </c>
      <c r="Y1176" t="s">
        <v>2076</v>
      </c>
      <c r="Z1176" t="s">
        <v>2076</v>
      </c>
      <c r="AA1176" t="s">
        <v>2076</v>
      </c>
      <c r="AB1176" s="36" t="s">
        <v>8326</v>
      </c>
      <c r="AC1176" s="36" t="s">
        <v>8327</v>
      </c>
      <c r="AD1176" s="36" t="s">
        <v>2224</v>
      </c>
      <c r="AE1176" s="36" t="s">
        <v>2085</v>
      </c>
      <c r="AF1176" s="55" t="s">
        <v>2023</v>
      </c>
      <c r="AG1176" s="36" t="s">
        <v>3435</v>
      </c>
      <c r="AH1176" s="37">
        <v>165.99</v>
      </c>
      <c r="AI1176" s="36" t="s">
        <v>2087</v>
      </c>
      <c r="AJ1176" s="36" t="s">
        <v>2076</v>
      </c>
      <c r="AK1176" s="36" t="s">
        <v>2076</v>
      </c>
      <c r="AL1176" s="36" t="s">
        <v>2076</v>
      </c>
      <c r="AM1176" s="36" t="s">
        <v>2076</v>
      </c>
      <c r="AN1176" s="36" t="s">
        <v>2076</v>
      </c>
      <c r="AO1176" s="36" t="s">
        <v>2076</v>
      </c>
      <c r="AP1176" s="36" t="s">
        <v>2076</v>
      </c>
      <c r="AQ1176" s="36" t="s">
        <v>2076</v>
      </c>
      <c r="AR1176" s="36" t="s">
        <v>2076</v>
      </c>
      <c r="AS1176" s="36" t="s">
        <v>7610</v>
      </c>
      <c r="AT1176" s="36" t="s">
        <v>8328</v>
      </c>
      <c r="AU1176" s="36">
        <f>COUNTIF(Offers!$B$14:$B$2024,A1176)</f>
        <v>1</v>
      </c>
      <c r="AV1176" s="37">
        <f>_xlfn.MINIFS(Offers!$Q$14:$Q$2024,Offers!$B$14:$B$2024,A1176)</f>
        <v>147.99</v>
      </c>
      <c r="AW1176" s="36">
        <f>COUNTIFS(Offers!$B$14:$B$2024,A1176,Offers!$L$14:$L$2024,"&lt;&gt;New")</f>
        <v>0</v>
      </c>
    </row>
    <row r="1177" spans="1:49" ht="15.75" customHeight="1" x14ac:dyDescent="0.35">
      <c r="A1177" s="64" t="s">
        <v>8329</v>
      </c>
      <c r="B1177" s="64" t="s">
        <v>1560</v>
      </c>
      <c r="C1177" s="64" t="s">
        <v>9</v>
      </c>
      <c r="D1177" s="64" t="s">
        <v>7425</v>
      </c>
      <c r="E1177" s="65" t="s">
        <v>1567</v>
      </c>
      <c r="F1177" s="66">
        <v>175.99</v>
      </c>
      <c r="G1177" s="64" t="s">
        <v>8330</v>
      </c>
      <c r="H1177" s="64" t="s">
        <v>7498</v>
      </c>
      <c r="I1177" s="64" t="s">
        <v>7587</v>
      </c>
      <c r="J1177" s="64" t="s">
        <v>2076</v>
      </c>
      <c r="K1177" s="64" t="s">
        <v>2076</v>
      </c>
      <c r="L1177" s="64" t="s">
        <v>2076</v>
      </c>
      <c r="M1177" s="64" t="s">
        <v>2076</v>
      </c>
      <c r="N1177" s="64" t="s">
        <v>7429</v>
      </c>
      <c r="O1177" s="64" t="s">
        <v>2076</v>
      </c>
      <c r="P1177" s="64" t="s">
        <v>2076</v>
      </c>
      <c r="Q1177" s="67">
        <v>2096</v>
      </c>
      <c r="R1177" s="64" t="s">
        <v>8331</v>
      </c>
      <c r="S1177" s="64" t="s">
        <v>7431</v>
      </c>
      <c r="T1177" t="s">
        <v>2116</v>
      </c>
      <c r="U1177">
        <v>30</v>
      </c>
      <c r="V1177" s="49">
        <v>187.99</v>
      </c>
      <c r="W1177" t="s">
        <v>2918</v>
      </c>
      <c r="X1177" t="s">
        <v>2076</v>
      </c>
      <c r="Y1177" t="s">
        <v>2076</v>
      </c>
      <c r="Z1177" t="s">
        <v>2076</v>
      </c>
      <c r="AA1177" t="s">
        <v>2076</v>
      </c>
      <c r="AB1177" s="36" t="s">
        <v>8332</v>
      </c>
      <c r="AC1177" s="36" t="s">
        <v>8333</v>
      </c>
      <c r="AD1177" s="36" t="s">
        <v>2104</v>
      </c>
      <c r="AE1177" s="36" t="s">
        <v>2085</v>
      </c>
      <c r="AF1177" s="51" t="s">
        <v>2025</v>
      </c>
      <c r="AG1177" s="36" t="s">
        <v>2086</v>
      </c>
      <c r="AH1177" s="37">
        <v>187.99</v>
      </c>
      <c r="AI1177" s="36" t="s">
        <v>2087</v>
      </c>
      <c r="AJ1177" s="36" t="s">
        <v>2076</v>
      </c>
      <c r="AK1177" s="36" t="s">
        <v>2076</v>
      </c>
      <c r="AL1177" s="36" t="s">
        <v>2076</v>
      </c>
      <c r="AM1177" s="36" t="s">
        <v>2076</v>
      </c>
      <c r="AN1177" s="36" t="s">
        <v>2076</v>
      </c>
      <c r="AO1177" s="36" t="s">
        <v>2076</v>
      </c>
      <c r="AP1177" s="36" t="s">
        <v>2076</v>
      </c>
      <c r="AQ1177" s="36" t="s">
        <v>2076</v>
      </c>
      <c r="AR1177" s="36" t="s">
        <v>2076</v>
      </c>
      <c r="AS1177" s="36" t="s">
        <v>7434</v>
      </c>
      <c r="AT1177" s="36" t="s">
        <v>7435</v>
      </c>
      <c r="AU1177" s="36">
        <f>COUNTIF(Offers!$B$14:$B$2024,A1177)</f>
        <v>1</v>
      </c>
      <c r="AV1177" s="37">
        <f>_xlfn.MINIFS(Offers!$Q$14:$Q$2024,Offers!$B$14:$B$2024,A1177)</f>
        <v>175.99</v>
      </c>
      <c r="AW1177" s="36">
        <f>COUNTIFS(Offers!$B$14:$B$2024,A1177,Offers!$L$14:$L$2024,"&lt;&gt;New")</f>
        <v>0</v>
      </c>
    </row>
    <row r="1178" spans="1:49" ht="15.75" customHeight="1" x14ac:dyDescent="0.35">
      <c r="A1178" s="64" t="s">
        <v>8334</v>
      </c>
      <c r="B1178" s="64" t="s">
        <v>1560</v>
      </c>
      <c r="C1178" s="64" t="s">
        <v>9</v>
      </c>
      <c r="D1178" s="64" t="s">
        <v>7449</v>
      </c>
      <c r="E1178" s="65" t="s">
        <v>1568</v>
      </c>
      <c r="F1178" s="66">
        <v>189.99</v>
      </c>
      <c r="G1178" s="64" t="s">
        <v>8335</v>
      </c>
      <c r="H1178" s="64" t="s">
        <v>7451</v>
      </c>
      <c r="I1178" s="64" t="s">
        <v>7405</v>
      </c>
      <c r="J1178" s="64" t="s">
        <v>7975</v>
      </c>
      <c r="K1178" s="64" t="s">
        <v>2076</v>
      </c>
      <c r="L1178" s="64" t="s">
        <v>2076</v>
      </c>
      <c r="M1178" s="64" t="s">
        <v>2076</v>
      </c>
      <c r="N1178" s="64" t="s">
        <v>7801</v>
      </c>
      <c r="O1178" s="64" t="s">
        <v>2076</v>
      </c>
      <c r="P1178" s="64" t="s">
        <v>2076</v>
      </c>
      <c r="Q1178" s="67">
        <v>13</v>
      </c>
      <c r="R1178" s="64" t="s">
        <v>8336</v>
      </c>
      <c r="S1178" s="64" t="s">
        <v>7455</v>
      </c>
      <c r="T1178" t="s">
        <v>2080</v>
      </c>
      <c r="U1178">
        <v>30</v>
      </c>
      <c r="V1178" s="49">
        <v>212.99</v>
      </c>
      <c r="W1178" t="s">
        <v>2344</v>
      </c>
      <c r="X1178" t="s">
        <v>2076</v>
      </c>
      <c r="Y1178" t="s">
        <v>2076</v>
      </c>
      <c r="Z1178" t="s">
        <v>2076</v>
      </c>
      <c r="AA1178" t="s">
        <v>2076</v>
      </c>
      <c r="AB1178" s="36" t="s">
        <v>8337</v>
      </c>
      <c r="AC1178" s="36" t="s">
        <v>8338</v>
      </c>
      <c r="AD1178" s="36" t="s">
        <v>2224</v>
      </c>
      <c r="AE1178" s="36" t="s">
        <v>2085</v>
      </c>
      <c r="AF1178" s="52" t="s">
        <v>2024</v>
      </c>
      <c r="AG1178" s="36" t="s">
        <v>2086</v>
      </c>
      <c r="AH1178" s="37">
        <v>213.99</v>
      </c>
      <c r="AI1178" s="36" t="s">
        <v>2087</v>
      </c>
      <c r="AJ1178" s="36" t="s">
        <v>2076</v>
      </c>
      <c r="AK1178" s="36" t="s">
        <v>2076</v>
      </c>
      <c r="AL1178" s="36" t="s">
        <v>2076</v>
      </c>
      <c r="AM1178" s="36" t="s">
        <v>2076</v>
      </c>
      <c r="AN1178" s="36" t="s">
        <v>2076</v>
      </c>
      <c r="AO1178" s="36" t="s">
        <v>2076</v>
      </c>
      <c r="AP1178" s="36" t="s">
        <v>2076</v>
      </c>
      <c r="AQ1178" s="36" t="s">
        <v>2076</v>
      </c>
      <c r="AR1178" s="36" t="s">
        <v>2076</v>
      </c>
      <c r="AS1178" s="36" t="s">
        <v>7805</v>
      </c>
      <c r="AT1178" s="36" t="s">
        <v>7806</v>
      </c>
      <c r="AU1178" s="36">
        <f>COUNTIF(Offers!$B$14:$B$2024,A1178)</f>
        <v>1</v>
      </c>
      <c r="AV1178" s="37">
        <f>_xlfn.MINIFS(Offers!$Q$14:$Q$2024,Offers!$B$14:$B$2024,A1178)</f>
        <v>189.99</v>
      </c>
      <c r="AW1178" s="36">
        <f>COUNTIFS(Offers!$B$14:$B$2024,A1178,Offers!$L$14:$L$2024,"&lt;&gt;New")</f>
        <v>0</v>
      </c>
    </row>
    <row r="1179" spans="1:49" ht="15.75" customHeight="1" x14ac:dyDescent="0.35">
      <c r="A1179" s="64" t="s">
        <v>8339</v>
      </c>
      <c r="B1179" s="64" t="s">
        <v>1560</v>
      </c>
      <c r="C1179" s="64" t="s">
        <v>9</v>
      </c>
      <c r="D1179" s="64" t="s">
        <v>7402</v>
      </c>
      <c r="E1179" s="65" t="s">
        <v>1569</v>
      </c>
      <c r="F1179" s="66">
        <v>211.99</v>
      </c>
      <c r="G1179" s="64" t="s">
        <v>8340</v>
      </c>
      <c r="H1179" s="64" t="s">
        <v>7404</v>
      </c>
      <c r="I1179" s="64" t="s">
        <v>7405</v>
      </c>
      <c r="J1179" s="64" t="s">
        <v>2076</v>
      </c>
      <c r="K1179" s="64" t="s">
        <v>2076</v>
      </c>
      <c r="L1179" s="64" t="s">
        <v>2076</v>
      </c>
      <c r="M1179" s="64" t="s">
        <v>2076</v>
      </c>
      <c r="N1179" s="64" t="s">
        <v>7654</v>
      </c>
      <c r="O1179" s="64" t="s">
        <v>2076</v>
      </c>
      <c r="P1179" s="64" t="s">
        <v>2076</v>
      </c>
      <c r="Q1179" s="67">
        <v>69</v>
      </c>
      <c r="R1179" s="64" t="s">
        <v>8341</v>
      </c>
      <c r="S1179" s="64" t="s">
        <v>7408</v>
      </c>
      <c r="T1179" t="s">
        <v>2080</v>
      </c>
      <c r="U1179">
        <v>30</v>
      </c>
      <c r="V1179" s="49">
        <v>219.99</v>
      </c>
      <c r="W1179" t="s">
        <v>2292</v>
      </c>
      <c r="X1179" t="s">
        <v>2076</v>
      </c>
      <c r="Y1179" t="s">
        <v>2076</v>
      </c>
      <c r="Z1179" t="s">
        <v>2076</v>
      </c>
      <c r="AA1179" t="s">
        <v>2076</v>
      </c>
      <c r="AB1179" s="36" t="s">
        <v>8342</v>
      </c>
      <c r="AC1179" s="36" t="s">
        <v>8343</v>
      </c>
      <c r="AD1179" s="36" t="s">
        <v>2084</v>
      </c>
      <c r="AE1179" s="36" t="s">
        <v>2105</v>
      </c>
      <c r="AF1179" s="51" t="s">
        <v>2025</v>
      </c>
      <c r="AG1179" s="36" t="s">
        <v>2086</v>
      </c>
      <c r="AH1179" s="37">
        <v>219.99</v>
      </c>
      <c r="AI1179" s="36" t="s">
        <v>2087</v>
      </c>
      <c r="AJ1179" s="36" t="s">
        <v>2076</v>
      </c>
      <c r="AK1179" s="36" t="s">
        <v>2076</v>
      </c>
      <c r="AL1179" s="36" t="s">
        <v>2076</v>
      </c>
      <c r="AM1179" s="36" t="s">
        <v>2076</v>
      </c>
      <c r="AN1179" s="36" t="s">
        <v>2076</v>
      </c>
      <c r="AO1179" s="36" t="s">
        <v>2076</v>
      </c>
      <c r="AP1179" s="36" t="s">
        <v>2076</v>
      </c>
      <c r="AQ1179" s="36" t="s">
        <v>2076</v>
      </c>
      <c r="AR1179" s="36" t="s">
        <v>2076</v>
      </c>
      <c r="AS1179" s="36" t="s">
        <v>7411</v>
      </c>
      <c r="AT1179" s="36" t="s">
        <v>7412</v>
      </c>
      <c r="AU1179" s="36">
        <f>COUNTIF(Offers!$B$14:$B$2024,A1179)</f>
        <v>1</v>
      </c>
      <c r="AV1179" s="37">
        <f>_xlfn.MINIFS(Offers!$Q$14:$Q$2024,Offers!$B$14:$B$2024,A1179)</f>
        <v>211.99</v>
      </c>
      <c r="AW1179" s="36">
        <f>COUNTIFS(Offers!$B$14:$B$2024,A1179,Offers!$L$14:$L$2024,"&lt;&gt;New")</f>
        <v>0</v>
      </c>
    </row>
    <row r="1180" spans="1:49" ht="15.75" customHeight="1" x14ac:dyDescent="0.35">
      <c r="A1180" s="64" t="s">
        <v>8344</v>
      </c>
      <c r="B1180" s="64" t="s">
        <v>1560</v>
      </c>
      <c r="C1180" s="64" t="s">
        <v>9</v>
      </c>
      <c r="D1180" s="64" t="s">
        <v>7437</v>
      </c>
      <c r="E1180" s="65" t="s">
        <v>1570</v>
      </c>
      <c r="F1180" s="66">
        <v>232.99</v>
      </c>
      <c r="G1180" s="64" t="s">
        <v>8345</v>
      </c>
      <c r="H1180" s="64" t="s">
        <v>7439</v>
      </c>
      <c r="I1180" s="64" t="s">
        <v>7405</v>
      </c>
      <c r="J1180" s="64" t="s">
        <v>7440</v>
      </c>
      <c r="K1180" s="64" t="s">
        <v>2076</v>
      </c>
      <c r="L1180" s="64" t="s">
        <v>2076</v>
      </c>
      <c r="M1180" s="64" t="s">
        <v>2076</v>
      </c>
      <c r="N1180" s="64" t="s">
        <v>7441</v>
      </c>
      <c r="O1180" s="64" t="s">
        <v>2076</v>
      </c>
      <c r="P1180" s="64" t="s">
        <v>2076</v>
      </c>
      <c r="Q1180" s="67">
        <v>1310</v>
      </c>
      <c r="R1180" s="64" t="s">
        <v>8346</v>
      </c>
      <c r="S1180" s="64" t="s">
        <v>7443</v>
      </c>
      <c r="T1180" t="s">
        <v>2080</v>
      </c>
      <c r="U1180">
        <v>30</v>
      </c>
      <c r="V1180" s="49">
        <v>254.99</v>
      </c>
      <c r="W1180" t="s">
        <v>2875</v>
      </c>
      <c r="X1180" t="s">
        <v>2076</v>
      </c>
      <c r="Y1180" t="s">
        <v>2076</v>
      </c>
      <c r="Z1180" t="s">
        <v>2076</v>
      </c>
      <c r="AA1180" t="s">
        <v>2076</v>
      </c>
      <c r="AB1180" s="36" t="s">
        <v>8347</v>
      </c>
      <c r="AC1180" s="36" t="s">
        <v>8348</v>
      </c>
      <c r="AD1180" s="36" t="s">
        <v>2268</v>
      </c>
      <c r="AE1180" s="36" t="s">
        <v>2105</v>
      </c>
      <c r="AF1180" s="52" t="s">
        <v>2024</v>
      </c>
      <c r="AG1180" s="36" t="s">
        <v>2086</v>
      </c>
      <c r="AH1180" s="37">
        <v>254.99</v>
      </c>
      <c r="AI1180" s="36" t="s">
        <v>2087</v>
      </c>
      <c r="AJ1180" s="36" t="s">
        <v>2076</v>
      </c>
      <c r="AK1180" s="36" t="s">
        <v>2076</v>
      </c>
      <c r="AL1180" s="36" t="s">
        <v>2076</v>
      </c>
      <c r="AM1180" s="36" t="s">
        <v>2076</v>
      </c>
      <c r="AN1180" s="36" t="s">
        <v>2076</v>
      </c>
      <c r="AO1180" s="36" t="s">
        <v>2076</v>
      </c>
      <c r="AP1180" s="36" t="s">
        <v>2076</v>
      </c>
      <c r="AQ1180" s="36" t="s">
        <v>2076</v>
      </c>
      <c r="AR1180" s="36" t="s">
        <v>2076</v>
      </c>
      <c r="AS1180" s="36" t="s">
        <v>7446</v>
      </c>
      <c r="AT1180" s="36" t="s">
        <v>7447</v>
      </c>
      <c r="AU1180" s="36">
        <f>COUNTIF(Offers!$B$14:$B$2024,A1180)</f>
        <v>1</v>
      </c>
      <c r="AV1180" s="37">
        <f>_xlfn.MINIFS(Offers!$Q$14:$Q$2024,Offers!$B$14:$B$2024,A1180)</f>
        <v>232.99</v>
      </c>
      <c r="AW1180" s="36">
        <f>COUNTIFS(Offers!$B$14:$B$2024,A1180,Offers!$L$14:$L$2024,"&lt;&gt;New")</f>
        <v>0</v>
      </c>
    </row>
    <row r="1181" spans="1:49" ht="15.75" customHeight="1" x14ac:dyDescent="0.35">
      <c r="A1181" s="64" t="s">
        <v>8349</v>
      </c>
      <c r="B1181" s="64" t="s">
        <v>1560</v>
      </c>
      <c r="C1181" s="64" t="s">
        <v>9</v>
      </c>
      <c r="D1181" s="64" t="s">
        <v>7460</v>
      </c>
      <c r="E1181" s="65" t="s">
        <v>1571</v>
      </c>
      <c r="F1181" s="66">
        <v>283.99</v>
      </c>
      <c r="G1181" s="64" t="s">
        <v>8350</v>
      </c>
      <c r="H1181" s="64" t="s">
        <v>7439</v>
      </c>
      <c r="I1181" s="64" t="s">
        <v>7779</v>
      </c>
      <c r="J1181" s="64" t="s">
        <v>2076</v>
      </c>
      <c r="K1181" s="64" t="s">
        <v>2076</v>
      </c>
      <c r="L1181" s="64" t="s">
        <v>8351</v>
      </c>
      <c r="M1181" s="64" t="s">
        <v>7464</v>
      </c>
      <c r="N1181" s="64" t="s">
        <v>7717</v>
      </c>
      <c r="O1181" s="64" t="s">
        <v>2076</v>
      </c>
      <c r="P1181" s="64" t="s">
        <v>2076</v>
      </c>
      <c r="Q1181" s="67">
        <v>5549</v>
      </c>
      <c r="R1181" s="64" t="s">
        <v>8352</v>
      </c>
      <c r="S1181" s="64" t="s">
        <v>7467</v>
      </c>
      <c r="T1181" t="s">
        <v>2100</v>
      </c>
      <c r="U1181">
        <v>30</v>
      </c>
      <c r="V1181" s="49">
        <v>316.99</v>
      </c>
      <c r="W1181" t="s">
        <v>2444</v>
      </c>
      <c r="X1181" t="s">
        <v>2076</v>
      </c>
      <c r="Y1181" t="s">
        <v>2076</v>
      </c>
      <c r="Z1181" t="s">
        <v>2076</v>
      </c>
      <c r="AA1181" t="s">
        <v>2076</v>
      </c>
      <c r="AB1181" s="36" t="s">
        <v>8353</v>
      </c>
      <c r="AC1181" s="36" t="s">
        <v>8354</v>
      </c>
      <c r="AD1181" s="36" t="s">
        <v>2120</v>
      </c>
      <c r="AE1181" s="36" t="s">
        <v>2105</v>
      </c>
      <c r="AF1181" s="55" t="s">
        <v>2023</v>
      </c>
      <c r="AG1181" s="36" t="s">
        <v>3435</v>
      </c>
      <c r="AH1181" s="37">
        <v>320.99</v>
      </c>
      <c r="AI1181" s="36" t="s">
        <v>2087</v>
      </c>
      <c r="AJ1181" s="36" t="s">
        <v>2076</v>
      </c>
      <c r="AK1181" s="36" t="s">
        <v>2076</v>
      </c>
      <c r="AL1181" s="36" t="s">
        <v>2076</v>
      </c>
      <c r="AM1181" s="36" t="s">
        <v>2076</v>
      </c>
      <c r="AN1181" s="36" t="s">
        <v>2076</v>
      </c>
      <c r="AO1181" s="36">
        <v>144</v>
      </c>
      <c r="AP1181" s="36" t="s">
        <v>2076</v>
      </c>
      <c r="AQ1181" s="36" t="s">
        <v>2076</v>
      </c>
      <c r="AR1181" s="36" t="s">
        <v>2076</v>
      </c>
      <c r="AS1181" s="36" t="s">
        <v>7470</v>
      </c>
      <c r="AT1181" s="36" t="s">
        <v>7471</v>
      </c>
      <c r="AU1181" s="36">
        <f>COUNTIF(Offers!$B$14:$B$2024,A1181)</f>
        <v>1</v>
      </c>
      <c r="AV1181" s="37">
        <f>_xlfn.MINIFS(Offers!$Q$14:$Q$2024,Offers!$B$14:$B$2024,A1181)</f>
        <v>283.99</v>
      </c>
      <c r="AW1181" s="36">
        <f>COUNTIFS(Offers!$B$14:$B$2024,A1181,Offers!$L$14:$L$2024,"&lt;&gt;New")</f>
        <v>0</v>
      </c>
    </row>
    <row r="1182" spans="1:49" ht="15.75" customHeight="1" x14ac:dyDescent="0.35">
      <c r="A1182" s="64" t="s">
        <v>8355</v>
      </c>
      <c r="B1182" s="64" t="s">
        <v>1560</v>
      </c>
      <c r="C1182" s="64" t="s">
        <v>9</v>
      </c>
      <c r="D1182" s="64" t="s">
        <v>7473</v>
      </c>
      <c r="E1182" s="65" t="s">
        <v>1572</v>
      </c>
      <c r="F1182" s="66">
        <v>1278.99</v>
      </c>
      <c r="G1182" s="64" t="s">
        <v>8356</v>
      </c>
      <c r="H1182" s="64" t="s">
        <v>7439</v>
      </c>
      <c r="I1182" s="64" t="s">
        <v>7405</v>
      </c>
      <c r="J1182" s="64" t="s">
        <v>2076</v>
      </c>
      <c r="K1182" s="64" t="s">
        <v>8357</v>
      </c>
      <c r="L1182" s="64" t="s">
        <v>2076</v>
      </c>
      <c r="M1182" s="64" t="s">
        <v>2076</v>
      </c>
      <c r="N1182" s="64" t="s">
        <v>7550</v>
      </c>
      <c r="O1182" s="64" t="s">
        <v>2076</v>
      </c>
      <c r="P1182" s="64" t="s">
        <v>2076</v>
      </c>
      <c r="Q1182" s="67">
        <v>1256</v>
      </c>
      <c r="R1182" s="64" t="s">
        <v>8358</v>
      </c>
      <c r="S1182" s="64" t="s">
        <v>7478</v>
      </c>
      <c r="T1182" t="s">
        <v>2080</v>
      </c>
      <c r="U1182">
        <v>30</v>
      </c>
      <c r="V1182" s="49">
        <v>1421.99</v>
      </c>
      <c r="W1182" t="s">
        <v>2350</v>
      </c>
      <c r="X1182" t="s">
        <v>2076</v>
      </c>
      <c r="Y1182" t="s">
        <v>2076</v>
      </c>
      <c r="Z1182" t="s">
        <v>2076</v>
      </c>
      <c r="AA1182" t="s">
        <v>2076</v>
      </c>
      <c r="AB1182" s="36" t="s">
        <v>8359</v>
      </c>
      <c r="AC1182" s="36" t="s">
        <v>8360</v>
      </c>
      <c r="AD1182" s="36" t="s">
        <v>2254</v>
      </c>
      <c r="AE1182" s="36" t="s">
        <v>2085</v>
      </c>
      <c r="AF1182" s="53" t="s">
        <v>2026</v>
      </c>
      <c r="AG1182" s="36" t="s">
        <v>3435</v>
      </c>
      <c r="AH1182" s="37">
        <v>1421.99</v>
      </c>
      <c r="AI1182" s="36" t="s">
        <v>2087</v>
      </c>
      <c r="AJ1182" s="36" t="s">
        <v>2076</v>
      </c>
      <c r="AK1182" s="36" t="s">
        <v>2076</v>
      </c>
      <c r="AL1182" s="36" t="s">
        <v>2076</v>
      </c>
      <c r="AM1182" s="36" t="s">
        <v>2076</v>
      </c>
      <c r="AN1182" s="36" t="s">
        <v>2076</v>
      </c>
      <c r="AO1182" s="36" t="s">
        <v>2076</v>
      </c>
      <c r="AP1182" s="36" t="s">
        <v>2076</v>
      </c>
      <c r="AQ1182" s="36" t="s">
        <v>2076</v>
      </c>
      <c r="AR1182" s="36" t="s">
        <v>2076</v>
      </c>
      <c r="AS1182" s="36" t="s">
        <v>7895</v>
      </c>
      <c r="AT1182" s="36" t="s">
        <v>7896</v>
      </c>
      <c r="AU1182" s="36">
        <f>COUNTIF(Offers!$B$14:$B$2024,A1182)</f>
        <v>1</v>
      </c>
      <c r="AV1182" s="37">
        <f>_xlfn.MINIFS(Offers!$Q$14:$Q$2024,Offers!$B$14:$B$2024,A1182)</f>
        <v>1278.99</v>
      </c>
      <c r="AW1182" s="36">
        <f>COUNTIFS(Offers!$B$14:$B$2024,A1182,Offers!$L$14:$L$2024,"&lt;&gt;New")</f>
        <v>0</v>
      </c>
    </row>
    <row r="1183" spans="1:49" ht="15.75" customHeight="1" x14ac:dyDescent="0.35">
      <c r="A1183" s="64" t="s">
        <v>8361</v>
      </c>
      <c r="B1183" s="64" t="s">
        <v>1573</v>
      </c>
      <c r="C1183" s="64" t="s">
        <v>9</v>
      </c>
      <c r="D1183" s="64" t="s">
        <v>7366</v>
      </c>
      <c r="E1183" s="65" t="s">
        <v>1576</v>
      </c>
      <c r="F1183" s="66">
        <v>53.99</v>
      </c>
      <c r="G1183" s="64" t="s">
        <v>8362</v>
      </c>
      <c r="H1183" s="64" t="s">
        <v>1345</v>
      </c>
      <c r="I1183" s="64" t="s">
        <v>7368</v>
      </c>
      <c r="J1183" s="64" t="s">
        <v>7369</v>
      </c>
      <c r="K1183" s="64" t="s">
        <v>2076</v>
      </c>
      <c r="L1183" s="64" t="s">
        <v>2076</v>
      </c>
      <c r="M1183" s="64" t="s">
        <v>2076</v>
      </c>
      <c r="N1183" s="64" t="s">
        <v>7370</v>
      </c>
      <c r="O1183" s="64" t="s">
        <v>2076</v>
      </c>
      <c r="P1183" s="64" t="s">
        <v>2076</v>
      </c>
      <c r="Q1183" s="67">
        <v>83</v>
      </c>
      <c r="R1183" s="64" t="s">
        <v>8363</v>
      </c>
      <c r="S1183" s="64" t="s">
        <v>7372</v>
      </c>
      <c r="T1183" t="s">
        <v>2080</v>
      </c>
      <c r="U1183">
        <v>30</v>
      </c>
      <c r="V1183" s="49">
        <v>58.99</v>
      </c>
      <c r="W1183" t="s">
        <v>2157</v>
      </c>
      <c r="X1183" t="s">
        <v>2076</v>
      </c>
      <c r="Y1183" t="s">
        <v>2076</v>
      </c>
      <c r="Z1183" t="s">
        <v>2076</v>
      </c>
      <c r="AA1183" t="s">
        <v>2076</v>
      </c>
      <c r="AB1183" s="36" t="s">
        <v>8364</v>
      </c>
      <c r="AC1183" s="36" t="s">
        <v>8365</v>
      </c>
      <c r="AD1183" s="36" t="s">
        <v>2254</v>
      </c>
      <c r="AE1183" s="36" t="s">
        <v>2105</v>
      </c>
      <c r="AF1183" s="55" t="s">
        <v>2023</v>
      </c>
      <c r="AG1183" s="36" t="s">
        <v>2086</v>
      </c>
      <c r="AH1183" s="37">
        <v>61.99</v>
      </c>
      <c r="AI1183" s="36" t="s">
        <v>2087</v>
      </c>
      <c r="AJ1183" s="36" t="s">
        <v>2076</v>
      </c>
      <c r="AK1183" s="36" t="s">
        <v>2076</v>
      </c>
      <c r="AL1183" s="36" t="s">
        <v>2076</v>
      </c>
      <c r="AM1183" s="36" t="s">
        <v>2076</v>
      </c>
      <c r="AN1183" s="36" t="s">
        <v>2076</v>
      </c>
      <c r="AO1183" s="36" t="s">
        <v>2076</v>
      </c>
      <c r="AP1183" s="36" t="s">
        <v>2076</v>
      </c>
      <c r="AQ1183" s="36" t="s">
        <v>2076</v>
      </c>
      <c r="AR1183" s="36" t="s">
        <v>2076</v>
      </c>
      <c r="AS1183" s="36" t="s">
        <v>7375</v>
      </c>
      <c r="AT1183" s="36" t="s">
        <v>7376</v>
      </c>
      <c r="AU1183" s="36">
        <f>COUNTIF(Offers!$B$14:$B$2024,A1183)</f>
        <v>1</v>
      </c>
      <c r="AV1183" s="37">
        <f>_xlfn.MINIFS(Offers!$Q$14:$Q$2024,Offers!$B$14:$B$2024,A1183)</f>
        <v>53.99</v>
      </c>
      <c r="AW1183" s="36">
        <f>COUNTIFS(Offers!$B$14:$B$2024,A1183,Offers!$L$14:$L$2024,"&lt;&gt;New")</f>
        <v>0</v>
      </c>
    </row>
    <row r="1184" spans="1:49" ht="15.75" customHeight="1" x14ac:dyDescent="0.35">
      <c r="A1184" s="64" t="s">
        <v>8366</v>
      </c>
      <c r="B1184" s="64" t="s">
        <v>1573</v>
      </c>
      <c r="C1184" s="64" t="s">
        <v>9</v>
      </c>
      <c r="D1184" s="64" t="s">
        <v>7560</v>
      </c>
      <c r="E1184" s="65" t="s">
        <v>1577</v>
      </c>
      <c r="F1184" s="66">
        <v>81.99</v>
      </c>
      <c r="G1184" s="64" t="s">
        <v>8367</v>
      </c>
      <c r="H1184" s="64" t="s">
        <v>1345</v>
      </c>
      <c r="I1184" s="64" t="s">
        <v>7405</v>
      </c>
      <c r="J1184" s="64" t="s">
        <v>2076</v>
      </c>
      <c r="K1184" s="64" t="s">
        <v>2076</v>
      </c>
      <c r="L1184" s="64" t="s">
        <v>2076</v>
      </c>
      <c r="M1184" s="64" t="s">
        <v>2076</v>
      </c>
      <c r="N1184" s="64" t="s">
        <v>7562</v>
      </c>
      <c r="O1184" s="64" t="s">
        <v>2076</v>
      </c>
      <c r="P1184" s="64" t="s">
        <v>2076</v>
      </c>
      <c r="Q1184" s="67">
        <v>454</v>
      </c>
      <c r="R1184" s="64" t="s">
        <v>8368</v>
      </c>
      <c r="S1184" s="64" t="s">
        <v>7564</v>
      </c>
      <c r="T1184" t="s">
        <v>2080</v>
      </c>
      <c r="U1184">
        <v>30</v>
      </c>
      <c r="V1184" s="49">
        <v>93.99</v>
      </c>
      <c r="W1184" t="s">
        <v>2350</v>
      </c>
      <c r="X1184" t="s">
        <v>2076</v>
      </c>
      <c r="Y1184" t="s">
        <v>2076</v>
      </c>
      <c r="Z1184" t="s">
        <v>2076</v>
      </c>
      <c r="AA1184" t="s">
        <v>2076</v>
      </c>
      <c r="AB1184" s="36" t="s">
        <v>8369</v>
      </c>
      <c r="AC1184" s="36" t="s">
        <v>8370</v>
      </c>
      <c r="AD1184" s="36" t="s">
        <v>2268</v>
      </c>
      <c r="AE1184" s="36" t="s">
        <v>2085</v>
      </c>
      <c r="AF1184" s="52" t="s">
        <v>2024</v>
      </c>
      <c r="AG1184" s="36" t="s">
        <v>2086</v>
      </c>
      <c r="AH1184" s="37">
        <v>93.99</v>
      </c>
      <c r="AI1184" s="36" t="s">
        <v>2087</v>
      </c>
      <c r="AJ1184" s="36" t="s">
        <v>2076</v>
      </c>
      <c r="AK1184" s="36" t="s">
        <v>2076</v>
      </c>
      <c r="AL1184" s="36" t="s">
        <v>2076</v>
      </c>
      <c r="AM1184" s="36" t="s">
        <v>2076</v>
      </c>
      <c r="AN1184" s="36" t="s">
        <v>2076</v>
      </c>
      <c r="AO1184" s="36" t="s">
        <v>2076</v>
      </c>
      <c r="AP1184" s="36" t="s">
        <v>2076</v>
      </c>
      <c r="AQ1184" s="36" t="s">
        <v>2076</v>
      </c>
      <c r="AR1184" s="36" t="s">
        <v>2076</v>
      </c>
      <c r="AS1184" s="36" t="s">
        <v>7567</v>
      </c>
      <c r="AT1184" s="36" t="s">
        <v>7568</v>
      </c>
      <c r="AU1184" s="36">
        <f>COUNTIF(Offers!$B$14:$B$2024,A1184)</f>
        <v>1</v>
      </c>
      <c r="AV1184" s="37">
        <f>_xlfn.MINIFS(Offers!$Q$14:$Q$2024,Offers!$B$14:$B$2024,A1184)</f>
        <v>81.99</v>
      </c>
      <c r="AW1184" s="36">
        <f>COUNTIFS(Offers!$B$14:$B$2024,A1184,Offers!$L$14:$L$2024,"&lt;&gt;New")</f>
        <v>0</v>
      </c>
    </row>
    <row r="1185" spans="1:49" ht="15.75" customHeight="1" x14ac:dyDescent="0.35">
      <c r="A1185" s="64" t="s">
        <v>8371</v>
      </c>
      <c r="B1185" s="64" t="s">
        <v>1573</v>
      </c>
      <c r="C1185" s="64" t="s">
        <v>9</v>
      </c>
      <c r="D1185" s="64" t="s">
        <v>7425</v>
      </c>
      <c r="E1185" s="65" t="s">
        <v>1578</v>
      </c>
      <c r="F1185" s="66">
        <v>100.99</v>
      </c>
      <c r="G1185" s="64" t="s">
        <v>8372</v>
      </c>
      <c r="H1185" s="64" t="s">
        <v>7427</v>
      </c>
      <c r="I1185" s="64" t="s">
        <v>7499</v>
      </c>
      <c r="J1185" s="64" t="s">
        <v>2076</v>
      </c>
      <c r="K1185" s="64" t="s">
        <v>2076</v>
      </c>
      <c r="L1185" s="64" t="s">
        <v>2076</v>
      </c>
      <c r="M1185" s="64" t="s">
        <v>2076</v>
      </c>
      <c r="N1185" s="64" t="s">
        <v>7500</v>
      </c>
      <c r="O1185" s="64" t="s">
        <v>2076</v>
      </c>
      <c r="P1185" s="64" t="s">
        <v>2076</v>
      </c>
      <c r="Q1185" s="67">
        <v>1956</v>
      </c>
      <c r="R1185" s="64" t="s">
        <v>8373</v>
      </c>
      <c r="S1185" s="64" t="s">
        <v>7431</v>
      </c>
      <c r="T1185" t="s">
        <v>2080</v>
      </c>
      <c r="U1185">
        <v>30</v>
      </c>
      <c r="V1185" s="49">
        <v>111.99</v>
      </c>
      <c r="W1185" t="s">
        <v>2356</v>
      </c>
      <c r="X1185" t="s">
        <v>2076</v>
      </c>
      <c r="Y1185" t="s">
        <v>2076</v>
      </c>
      <c r="Z1185" t="s">
        <v>2076</v>
      </c>
      <c r="AA1185" t="s">
        <v>2076</v>
      </c>
      <c r="AB1185" s="36" t="s">
        <v>8374</v>
      </c>
      <c r="AC1185" s="36" t="s">
        <v>8375</v>
      </c>
      <c r="AD1185" s="36" t="s">
        <v>2120</v>
      </c>
      <c r="AE1185" s="36" t="s">
        <v>2085</v>
      </c>
      <c r="AF1185" s="55" t="s">
        <v>2023</v>
      </c>
      <c r="AG1185" s="36" t="s">
        <v>2086</v>
      </c>
      <c r="AH1185" s="37">
        <v>114.99</v>
      </c>
      <c r="AI1185" s="36" t="s">
        <v>2087</v>
      </c>
      <c r="AJ1185" s="36" t="s">
        <v>2076</v>
      </c>
      <c r="AK1185" s="36" t="s">
        <v>2076</v>
      </c>
      <c r="AL1185" s="36" t="s">
        <v>2076</v>
      </c>
      <c r="AM1185" s="36" t="s">
        <v>2076</v>
      </c>
      <c r="AN1185" s="36" t="s">
        <v>2076</v>
      </c>
      <c r="AO1185" s="36" t="s">
        <v>2076</v>
      </c>
      <c r="AP1185" s="36" t="s">
        <v>2076</v>
      </c>
      <c r="AQ1185" s="36" t="s">
        <v>2076</v>
      </c>
      <c r="AR1185" s="36" t="s">
        <v>2076</v>
      </c>
      <c r="AS1185" s="36" t="s">
        <v>7434</v>
      </c>
      <c r="AT1185" s="36" t="s">
        <v>7435</v>
      </c>
      <c r="AU1185" s="36">
        <f>COUNTIF(Offers!$B$14:$B$2024,A1185)</f>
        <v>1</v>
      </c>
      <c r="AV1185" s="37">
        <f>_xlfn.MINIFS(Offers!$Q$14:$Q$2024,Offers!$B$14:$B$2024,A1185)</f>
        <v>100.99</v>
      </c>
      <c r="AW1185" s="36">
        <f>COUNTIFS(Offers!$B$14:$B$2024,A1185,Offers!$L$14:$L$2024,"&lt;&gt;New")</f>
        <v>0</v>
      </c>
    </row>
    <row r="1186" spans="1:49" ht="15.75" customHeight="1" x14ac:dyDescent="0.35">
      <c r="A1186" s="64" t="s">
        <v>8376</v>
      </c>
      <c r="B1186" s="64" t="s">
        <v>1573</v>
      </c>
      <c r="C1186" s="64" t="s">
        <v>9</v>
      </c>
      <c r="D1186" s="64" t="s">
        <v>7414</v>
      </c>
      <c r="E1186" s="65" t="s">
        <v>1579</v>
      </c>
      <c r="F1186" s="66">
        <v>135.99</v>
      </c>
      <c r="G1186" s="64" t="s">
        <v>8377</v>
      </c>
      <c r="H1186" s="64" t="s">
        <v>1345</v>
      </c>
      <c r="I1186" s="64" t="s">
        <v>7416</v>
      </c>
      <c r="J1186" s="64" t="s">
        <v>2076</v>
      </c>
      <c r="K1186" s="64" t="s">
        <v>2076</v>
      </c>
      <c r="L1186" s="64" t="s">
        <v>2076</v>
      </c>
      <c r="M1186" s="64" t="s">
        <v>2076</v>
      </c>
      <c r="N1186" s="64" t="s">
        <v>7417</v>
      </c>
      <c r="O1186" s="64" t="s">
        <v>2076</v>
      </c>
      <c r="P1186" s="64" t="s">
        <v>2076</v>
      </c>
      <c r="Q1186" s="67">
        <v>8137</v>
      </c>
      <c r="R1186" s="64" t="s">
        <v>8378</v>
      </c>
      <c r="S1186" s="64" t="s">
        <v>7419</v>
      </c>
      <c r="T1186" t="s">
        <v>2080</v>
      </c>
      <c r="U1186">
        <v>30</v>
      </c>
      <c r="V1186" s="49">
        <v>144.99</v>
      </c>
      <c r="W1186" t="s">
        <v>2409</v>
      </c>
      <c r="X1186" t="s">
        <v>2076</v>
      </c>
      <c r="Y1186" t="s">
        <v>2076</v>
      </c>
      <c r="Z1186" t="s">
        <v>2076</v>
      </c>
      <c r="AA1186" t="s">
        <v>2076</v>
      </c>
      <c r="AB1186" s="36" t="s">
        <v>8379</v>
      </c>
      <c r="AC1186" s="36" t="s">
        <v>8380</v>
      </c>
      <c r="AD1186" s="36" t="s">
        <v>2120</v>
      </c>
      <c r="AE1186" s="36" t="s">
        <v>2085</v>
      </c>
      <c r="AF1186" s="51" t="s">
        <v>2025</v>
      </c>
      <c r="AG1186" s="36" t="s">
        <v>2086</v>
      </c>
      <c r="AH1186" s="37">
        <v>145.99</v>
      </c>
      <c r="AI1186" s="36" t="s">
        <v>2087</v>
      </c>
      <c r="AJ1186" s="36" t="s">
        <v>2076</v>
      </c>
      <c r="AK1186" s="36" t="s">
        <v>2076</v>
      </c>
      <c r="AL1186" s="36" t="s">
        <v>2076</v>
      </c>
      <c r="AM1186" s="36" t="s">
        <v>2076</v>
      </c>
      <c r="AN1186" s="36" t="s">
        <v>2076</v>
      </c>
      <c r="AO1186" s="36" t="s">
        <v>2076</v>
      </c>
      <c r="AP1186" s="36" t="s">
        <v>2076</v>
      </c>
      <c r="AQ1186" s="36" t="s">
        <v>2076</v>
      </c>
      <c r="AR1186" s="36" t="s">
        <v>2076</v>
      </c>
      <c r="AS1186" s="36" t="s">
        <v>7422</v>
      </c>
      <c r="AT1186" s="36" t="s">
        <v>7423</v>
      </c>
      <c r="AU1186" s="36">
        <f>COUNTIF(Offers!$B$14:$B$2024,A1186)</f>
        <v>1</v>
      </c>
      <c r="AV1186" s="37">
        <f>_xlfn.MINIFS(Offers!$Q$14:$Q$2024,Offers!$B$14:$B$2024,A1186)</f>
        <v>135.99</v>
      </c>
      <c r="AW1186" s="36">
        <f>COUNTIFS(Offers!$B$14:$B$2024,A1186,Offers!$L$14:$L$2024,"&lt;&gt;New")</f>
        <v>0</v>
      </c>
    </row>
    <row r="1187" spans="1:49" ht="15.75" customHeight="1" x14ac:dyDescent="0.35">
      <c r="A1187" s="64" t="s">
        <v>8381</v>
      </c>
      <c r="B1187" s="64" t="s">
        <v>1573</v>
      </c>
      <c r="C1187" s="64" t="s">
        <v>9</v>
      </c>
      <c r="D1187" s="64" t="s">
        <v>2034</v>
      </c>
      <c r="E1187" s="65" t="s">
        <v>1580</v>
      </c>
      <c r="F1187" s="66">
        <v>148.99</v>
      </c>
      <c r="G1187" s="64" t="s">
        <v>8382</v>
      </c>
      <c r="H1187" s="64" t="s">
        <v>7439</v>
      </c>
      <c r="I1187" s="64" t="s">
        <v>7405</v>
      </c>
      <c r="J1187" s="64" t="s">
        <v>8383</v>
      </c>
      <c r="K1187" s="64" t="s">
        <v>7605</v>
      </c>
      <c r="L1187" s="64" t="s">
        <v>2076</v>
      </c>
      <c r="M1187" s="64" t="s">
        <v>2076</v>
      </c>
      <c r="N1187" s="64" t="s">
        <v>2076</v>
      </c>
      <c r="O1187" s="64" t="s">
        <v>2076</v>
      </c>
      <c r="P1187" s="64" t="s">
        <v>2076</v>
      </c>
      <c r="Q1187" s="67">
        <v>46</v>
      </c>
      <c r="R1187" s="64" t="s">
        <v>8384</v>
      </c>
      <c r="S1187" s="64" t="s">
        <v>7607</v>
      </c>
      <c r="T1187" t="s">
        <v>2100</v>
      </c>
      <c r="U1187">
        <v>30</v>
      </c>
      <c r="V1187" s="49">
        <v>158.99</v>
      </c>
      <c r="W1187" t="s">
        <v>2350</v>
      </c>
      <c r="X1187" t="s">
        <v>2076</v>
      </c>
      <c r="Y1187" t="s">
        <v>2076</v>
      </c>
      <c r="Z1187" t="s">
        <v>2076</v>
      </c>
      <c r="AA1187" t="s">
        <v>2076</v>
      </c>
      <c r="AB1187" s="36" t="s">
        <v>8385</v>
      </c>
      <c r="AC1187" s="36" t="s">
        <v>8386</v>
      </c>
      <c r="AD1187" s="36" t="s">
        <v>2120</v>
      </c>
      <c r="AE1187" s="36" t="s">
        <v>2105</v>
      </c>
      <c r="AF1187" s="55" t="s">
        <v>2023</v>
      </c>
      <c r="AG1187" s="36" t="s">
        <v>3435</v>
      </c>
      <c r="AH1187" s="37">
        <v>158.99</v>
      </c>
      <c r="AI1187" s="36" t="s">
        <v>2087</v>
      </c>
      <c r="AJ1187" s="36" t="s">
        <v>2076</v>
      </c>
      <c r="AK1187" s="36" t="s">
        <v>2076</v>
      </c>
      <c r="AL1187" s="36" t="s">
        <v>2076</v>
      </c>
      <c r="AM1187" s="36" t="s">
        <v>2076</v>
      </c>
      <c r="AN1187" s="36" t="s">
        <v>2076</v>
      </c>
      <c r="AO1187" s="36" t="s">
        <v>2076</v>
      </c>
      <c r="AP1187" s="36" t="s">
        <v>2076</v>
      </c>
      <c r="AQ1187" s="36" t="s">
        <v>2076</v>
      </c>
      <c r="AR1187" s="36" t="s">
        <v>2076</v>
      </c>
      <c r="AS1187" s="36" t="s">
        <v>7610</v>
      </c>
      <c r="AT1187" s="36" t="s">
        <v>8387</v>
      </c>
      <c r="AU1187" s="36">
        <f>COUNTIF(Offers!$B$14:$B$2024,A1187)</f>
        <v>1</v>
      </c>
      <c r="AV1187" s="37">
        <f>_xlfn.MINIFS(Offers!$Q$14:$Q$2024,Offers!$B$14:$B$2024,A1187)</f>
        <v>148.99</v>
      </c>
      <c r="AW1187" s="36">
        <f>COUNTIFS(Offers!$B$14:$B$2024,A1187,Offers!$L$14:$L$2024,"&lt;&gt;New")</f>
        <v>0</v>
      </c>
    </row>
    <row r="1188" spans="1:49" ht="15.75" customHeight="1" x14ac:dyDescent="0.35">
      <c r="A1188" s="64" t="s">
        <v>8388</v>
      </c>
      <c r="B1188" s="64" t="s">
        <v>1573</v>
      </c>
      <c r="C1188" s="64" t="s">
        <v>9</v>
      </c>
      <c r="D1188" s="64" t="s">
        <v>7749</v>
      </c>
      <c r="E1188" s="65" t="s">
        <v>1581</v>
      </c>
      <c r="F1188" s="66">
        <v>155.99</v>
      </c>
      <c r="G1188" s="64" t="s">
        <v>8389</v>
      </c>
      <c r="H1188" s="64" t="s">
        <v>1345</v>
      </c>
      <c r="I1188" s="64" t="s">
        <v>7380</v>
      </c>
      <c r="J1188" s="64" t="s">
        <v>2076</v>
      </c>
      <c r="K1188" s="64" t="s">
        <v>2076</v>
      </c>
      <c r="L1188" s="64" t="s">
        <v>2076</v>
      </c>
      <c r="M1188" s="64" t="s">
        <v>2076</v>
      </c>
      <c r="N1188" s="64" t="s">
        <v>7382</v>
      </c>
      <c r="O1188" s="64" t="s">
        <v>2076</v>
      </c>
      <c r="P1188" s="64">
        <v>297</v>
      </c>
      <c r="Q1188" s="67">
        <v>1198</v>
      </c>
      <c r="R1188" s="64" t="s">
        <v>8390</v>
      </c>
      <c r="S1188" s="64" t="s">
        <v>7752</v>
      </c>
      <c r="T1188" t="s">
        <v>2100</v>
      </c>
      <c r="U1188">
        <v>30</v>
      </c>
      <c r="V1188" s="49">
        <v>170.99</v>
      </c>
      <c r="W1188" t="s">
        <v>2875</v>
      </c>
      <c r="X1188" t="s">
        <v>2076</v>
      </c>
      <c r="Y1188" t="s">
        <v>2076</v>
      </c>
      <c r="Z1188" t="s">
        <v>2076</v>
      </c>
      <c r="AA1188" t="s">
        <v>2076</v>
      </c>
      <c r="AB1188" s="36" t="s">
        <v>8391</v>
      </c>
      <c r="AC1188" s="36" t="s">
        <v>8392</v>
      </c>
      <c r="AD1188" s="36" t="s">
        <v>2120</v>
      </c>
      <c r="AE1188" s="36" t="s">
        <v>2085</v>
      </c>
      <c r="AF1188" s="52" t="s">
        <v>2024</v>
      </c>
      <c r="AG1188" s="36" t="s">
        <v>2086</v>
      </c>
      <c r="AH1188" s="37">
        <v>170.99</v>
      </c>
      <c r="AI1188" s="36" t="s">
        <v>2087</v>
      </c>
      <c r="AJ1188" s="36" t="s">
        <v>2076</v>
      </c>
      <c r="AK1188" s="36" t="s">
        <v>2076</v>
      </c>
      <c r="AL1188" s="36" t="s">
        <v>2076</v>
      </c>
      <c r="AM1188" s="36" t="s">
        <v>2076</v>
      </c>
      <c r="AN1188" s="36" t="s">
        <v>2076</v>
      </c>
      <c r="AO1188" s="36" t="s">
        <v>2076</v>
      </c>
      <c r="AP1188" s="36" t="s">
        <v>2076</v>
      </c>
      <c r="AQ1188" s="36" t="s">
        <v>2076</v>
      </c>
      <c r="AR1188" s="36" t="s">
        <v>2076</v>
      </c>
      <c r="AS1188" s="36" t="s">
        <v>8393</v>
      </c>
      <c r="AT1188" s="36" t="s">
        <v>7755</v>
      </c>
      <c r="AU1188" s="36">
        <f>COUNTIF(Offers!$B$14:$B$2024,A1188)</f>
        <v>1</v>
      </c>
      <c r="AV1188" s="37">
        <f>_xlfn.MINIFS(Offers!$Q$14:$Q$2024,Offers!$B$14:$B$2024,A1188)</f>
        <v>155.99</v>
      </c>
      <c r="AW1188" s="36">
        <f>COUNTIFS(Offers!$B$14:$B$2024,A1188,Offers!$L$14:$L$2024,"&lt;&gt;New")</f>
        <v>0</v>
      </c>
    </row>
    <row r="1189" spans="1:49" ht="15.75" customHeight="1" x14ac:dyDescent="0.35">
      <c r="A1189" s="64" t="s">
        <v>8394</v>
      </c>
      <c r="B1189" s="64" t="s">
        <v>1573</v>
      </c>
      <c r="C1189" s="64" t="s">
        <v>9</v>
      </c>
      <c r="D1189" s="64" t="s">
        <v>7449</v>
      </c>
      <c r="E1189" s="65" t="s">
        <v>1582</v>
      </c>
      <c r="F1189" s="66">
        <v>167.99</v>
      </c>
      <c r="G1189" s="64" t="s">
        <v>8395</v>
      </c>
      <c r="H1189" s="64" t="s">
        <v>1345</v>
      </c>
      <c r="I1189" s="64" t="s">
        <v>7392</v>
      </c>
      <c r="J1189" s="64" t="s">
        <v>2076</v>
      </c>
      <c r="K1189" s="64" t="s">
        <v>2076</v>
      </c>
      <c r="L1189" s="64" t="s">
        <v>2076</v>
      </c>
      <c r="M1189" s="64" t="s">
        <v>2076</v>
      </c>
      <c r="N1189" s="64" t="s">
        <v>7624</v>
      </c>
      <c r="O1189" s="64" t="s">
        <v>2076</v>
      </c>
      <c r="P1189" s="64" t="s">
        <v>2076</v>
      </c>
      <c r="Q1189" s="67">
        <v>245</v>
      </c>
      <c r="R1189" s="64" t="s">
        <v>8396</v>
      </c>
      <c r="S1189" s="64" t="s">
        <v>7626</v>
      </c>
      <c r="T1189" t="s">
        <v>2080</v>
      </c>
      <c r="U1189">
        <v>30</v>
      </c>
      <c r="V1189" s="49">
        <v>190.99</v>
      </c>
      <c r="W1189" t="s">
        <v>2344</v>
      </c>
      <c r="X1189" t="s">
        <v>2076</v>
      </c>
      <c r="Y1189" t="s">
        <v>2076</v>
      </c>
      <c r="Z1189" t="s">
        <v>2076</v>
      </c>
      <c r="AA1189" t="s">
        <v>2076</v>
      </c>
      <c r="AB1189" s="36" t="s">
        <v>8397</v>
      </c>
      <c r="AC1189" s="36" t="s">
        <v>8398</v>
      </c>
      <c r="AD1189" s="36" t="s">
        <v>2179</v>
      </c>
      <c r="AE1189" s="36" t="s">
        <v>2085</v>
      </c>
      <c r="AF1189" s="52" t="s">
        <v>2024</v>
      </c>
      <c r="AG1189" s="36" t="s">
        <v>2086</v>
      </c>
      <c r="AH1189" s="37">
        <v>190.99</v>
      </c>
      <c r="AI1189" s="36" t="s">
        <v>2087</v>
      </c>
      <c r="AJ1189" s="36" t="s">
        <v>2076</v>
      </c>
      <c r="AK1189" s="36" t="s">
        <v>2076</v>
      </c>
      <c r="AL1189" s="36" t="s">
        <v>2076</v>
      </c>
      <c r="AM1189" s="36" t="s">
        <v>2076</v>
      </c>
      <c r="AN1189" s="36" t="s">
        <v>2076</v>
      </c>
      <c r="AO1189" s="36" t="s">
        <v>2076</v>
      </c>
      <c r="AP1189" s="36" t="s">
        <v>2076</v>
      </c>
      <c r="AQ1189" s="36" t="s">
        <v>2076</v>
      </c>
      <c r="AR1189" s="36" t="s">
        <v>2076</v>
      </c>
      <c r="AS1189" s="36" t="s">
        <v>7629</v>
      </c>
      <c r="AT1189" s="36" t="s">
        <v>7630</v>
      </c>
      <c r="AU1189" s="36">
        <f>COUNTIF(Offers!$B$14:$B$2024,A1189)</f>
        <v>1</v>
      </c>
      <c r="AV1189" s="37">
        <f>_xlfn.MINIFS(Offers!$Q$14:$Q$2024,Offers!$B$14:$B$2024,A1189)</f>
        <v>167.99</v>
      </c>
      <c r="AW1189" s="36">
        <f>COUNTIFS(Offers!$B$14:$B$2024,A1189,Offers!$L$14:$L$2024,"&lt;&gt;New")</f>
        <v>0</v>
      </c>
    </row>
    <row r="1190" spans="1:49" ht="15.75" customHeight="1" x14ac:dyDescent="0.35">
      <c r="A1190" s="64" t="s">
        <v>8399</v>
      </c>
      <c r="B1190" s="64" t="s">
        <v>1573</v>
      </c>
      <c r="C1190" s="64" t="s">
        <v>9</v>
      </c>
      <c r="D1190" s="64" t="s">
        <v>7449</v>
      </c>
      <c r="E1190" s="65" t="s">
        <v>1583</v>
      </c>
      <c r="F1190" s="66">
        <v>267.99</v>
      </c>
      <c r="G1190" s="64" t="s">
        <v>8400</v>
      </c>
      <c r="H1190" s="64" t="s">
        <v>7451</v>
      </c>
      <c r="I1190" s="64" t="s">
        <v>7405</v>
      </c>
      <c r="J1190" s="64" t="s">
        <v>7452</v>
      </c>
      <c r="K1190" s="64" t="s">
        <v>2076</v>
      </c>
      <c r="L1190" s="64" t="s">
        <v>2076</v>
      </c>
      <c r="M1190" s="64" t="s">
        <v>2076</v>
      </c>
      <c r="N1190" s="64" t="s">
        <v>7453</v>
      </c>
      <c r="O1190" s="64" t="s">
        <v>2076</v>
      </c>
      <c r="P1190" s="64" t="s">
        <v>2076</v>
      </c>
      <c r="Q1190" s="67">
        <v>23</v>
      </c>
      <c r="R1190" s="64" t="s">
        <v>8401</v>
      </c>
      <c r="S1190" s="64" t="s">
        <v>7455</v>
      </c>
      <c r="T1190" t="s">
        <v>2080</v>
      </c>
      <c r="U1190">
        <v>30</v>
      </c>
      <c r="V1190" s="49">
        <v>291.99</v>
      </c>
      <c r="W1190" t="s">
        <v>2444</v>
      </c>
      <c r="X1190" t="s">
        <v>2076</v>
      </c>
      <c r="Y1190" t="s">
        <v>2076</v>
      </c>
      <c r="Z1190" t="s">
        <v>2076</v>
      </c>
      <c r="AA1190" t="s">
        <v>2076</v>
      </c>
      <c r="AB1190" s="36" t="s">
        <v>8402</v>
      </c>
      <c r="AC1190" s="36" t="s">
        <v>8403</v>
      </c>
      <c r="AD1190" s="36" t="s">
        <v>2254</v>
      </c>
      <c r="AE1190" s="36" t="s">
        <v>2105</v>
      </c>
      <c r="AF1190" s="51" t="s">
        <v>2025</v>
      </c>
      <c r="AG1190" s="36" t="s">
        <v>2086</v>
      </c>
      <c r="AH1190" s="37">
        <v>302.99</v>
      </c>
      <c r="AI1190" s="36" t="s">
        <v>2087</v>
      </c>
      <c r="AJ1190" s="36" t="s">
        <v>2076</v>
      </c>
      <c r="AK1190" s="36" t="s">
        <v>2076</v>
      </c>
      <c r="AL1190" s="36" t="s">
        <v>2076</v>
      </c>
      <c r="AM1190" s="36" t="s">
        <v>2076</v>
      </c>
      <c r="AN1190" s="36" t="s">
        <v>2076</v>
      </c>
      <c r="AO1190" s="36" t="s">
        <v>2076</v>
      </c>
      <c r="AP1190" s="36" t="s">
        <v>2076</v>
      </c>
      <c r="AQ1190" s="36" t="s">
        <v>2076</v>
      </c>
      <c r="AR1190" s="36" t="s">
        <v>2076</v>
      </c>
      <c r="AS1190" s="36" t="s">
        <v>7457</v>
      </c>
      <c r="AT1190" s="36" t="s">
        <v>7458</v>
      </c>
      <c r="AU1190" s="36">
        <f>COUNTIF(Offers!$B$14:$B$2024,A1190)</f>
        <v>1</v>
      </c>
      <c r="AV1190" s="37">
        <f>_xlfn.MINIFS(Offers!$Q$14:$Q$2024,Offers!$B$14:$B$2024,A1190)</f>
        <v>267.99</v>
      </c>
      <c r="AW1190" s="36">
        <f>COUNTIFS(Offers!$B$14:$B$2024,A1190,Offers!$L$14:$L$2024,"&lt;&gt;New")</f>
        <v>0</v>
      </c>
    </row>
    <row r="1191" spans="1:49" ht="15.75" customHeight="1" x14ac:dyDescent="0.35">
      <c r="A1191" s="64" t="s">
        <v>8404</v>
      </c>
      <c r="B1191" s="64" t="s">
        <v>1573</v>
      </c>
      <c r="C1191" s="64" t="s">
        <v>9</v>
      </c>
      <c r="D1191" s="64" t="s">
        <v>7460</v>
      </c>
      <c r="E1191" s="65" t="s">
        <v>1584</v>
      </c>
      <c r="F1191" s="66">
        <v>440.99</v>
      </c>
      <c r="G1191" s="64" t="s">
        <v>8405</v>
      </c>
      <c r="H1191" s="64" t="s">
        <v>7439</v>
      </c>
      <c r="I1191" s="64" t="s">
        <v>7716</v>
      </c>
      <c r="J1191" s="64" t="s">
        <v>2076</v>
      </c>
      <c r="K1191" s="64" t="s">
        <v>2076</v>
      </c>
      <c r="L1191" s="64" t="s">
        <v>7832</v>
      </c>
      <c r="M1191" s="64" t="s">
        <v>7464</v>
      </c>
      <c r="N1191" s="64" t="s">
        <v>7717</v>
      </c>
      <c r="O1191" s="64" t="s">
        <v>2076</v>
      </c>
      <c r="P1191" s="64" t="s">
        <v>2076</v>
      </c>
      <c r="Q1191" s="67">
        <v>5616</v>
      </c>
      <c r="R1191" s="64" t="s">
        <v>8406</v>
      </c>
      <c r="S1191" s="64" t="s">
        <v>7467</v>
      </c>
      <c r="T1191" t="s">
        <v>2080</v>
      </c>
      <c r="U1191">
        <v>30</v>
      </c>
      <c r="V1191" s="49">
        <v>482.99</v>
      </c>
      <c r="W1191" t="s">
        <v>2450</v>
      </c>
      <c r="X1191" t="s">
        <v>2076</v>
      </c>
      <c r="Y1191" t="s">
        <v>2076</v>
      </c>
      <c r="Z1191" t="s">
        <v>2076</v>
      </c>
      <c r="AA1191" t="s">
        <v>2076</v>
      </c>
      <c r="AB1191" s="36" t="s">
        <v>8407</v>
      </c>
      <c r="AC1191" s="36" t="s">
        <v>8408</v>
      </c>
      <c r="AD1191" s="36" t="s">
        <v>2179</v>
      </c>
      <c r="AE1191" s="36" t="s">
        <v>2105</v>
      </c>
      <c r="AF1191" s="52" t="s">
        <v>2024</v>
      </c>
      <c r="AG1191" s="36" t="s">
        <v>3435</v>
      </c>
      <c r="AH1191" s="37">
        <v>494.99</v>
      </c>
      <c r="AI1191" s="36" t="s">
        <v>2087</v>
      </c>
      <c r="AJ1191" s="36" t="s">
        <v>2076</v>
      </c>
      <c r="AK1191" s="36" t="s">
        <v>2076</v>
      </c>
      <c r="AL1191" s="36" t="s">
        <v>2076</v>
      </c>
      <c r="AM1191" s="36" t="s">
        <v>2076</v>
      </c>
      <c r="AN1191" s="36" t="s">
        <v>2076</v>
      </c>
      <c r="AO1191" s="36">
        <v>180</v>
      </c>
      <c r="AP1191" s="36" t="s">
        <v>2076</v>
      </c>
      <c r="AQ1191" s="36" t="s">
        <v>2076</v>
      </c>
      <c r="AR1191" s="36" t="s">
        <v>2076</v>
      </c>
      <c r="AS1191" s="36" t="s">
        <v>7470</v>
      </c>
      <c r="AT1191" s="36" t="s">
        <v>7471</v>
      </c>
      <c r="AU1191" s="36">
        <f>COUNTIF(Offers!$B$14:$B$2024,A1191)</f>
        <v>1</v>
      </c>
      <c r="AV1191" s="37">
        <f>_xlfn.MINIFS(Offers!$Q$14:$Q$2024,Offers!$B$14:$B$2024,A1191)</f>
        <v>440.99</v>
      </c>
      <c r="AW1191" s="36">
        <f>COUNTIFS(Offers!$B$14:$B$2024,A1191,Offers!$L$14:$L$2024,"&lt;&gt;New")</f>
        <v>0</v>
      </c>
    </row>
    <row r="1192" spans="1:49" ht="15.75" customHeight="1" x14ac:dyDescent="0.35">
      <c r="A1192" s="64" t="s">
        <v>8409</v>
      </c>
      <c r="B1192" s="64" t="s">
        <v>1573</v>
      </c>
      <c r="C1192" s="64" t="s">
        <v>9</v>
      </c>
      <c r="D1192" s="64" t="s">
        <v>7473</v>
      </c>
      <c r="E1192" s="65" t="s">
        <v>1585</v>
      </c>
      <c r="F1192" s="66">
        <v>668.99</v>
      </c>
      <c r="G1192" s="64" t="s">
        <v>8410</v>
      </c>
      <c r="H1192" s="64" t="s">
        <v>7439</v>
      </c>
      <c r="I1192" s="64" t="s">
        <v>7405</v>
      </c>
      <c r="J1192" s="64" t="s">
        <v>2076</v>
      </c>
      <c r="K1192" s="64" t="s">
        <v>8411</v>
      </c>
      <c r="L1192" s="64" t="s">
        <v>2076</v>
      </c>
      <c r="M1192" s="64" t="s">
        <v>2076</v>
      </c>
      <c r="N1192" s="64" t="s">
        <v>7550</v>
      </c>
      <c r="O1192" s="64" t="s">
        <v>2076</v>
      </c>
      <c r="P1192" s="64" t="s">
        <v>2076</v>
      </c>
      <c r="Q1192" s="67">
        <v>1874</v>
      </c>
      <c r="R1192" s="64" t="s">
        <v>8412</v>
      </c>
      <c r="S1192" s="64" t="s">
        <v>7478</v>
      </c>
      <c r="T1192" t="s">
        <v>2100</v>
      </c>
      <c r="U1192">
        <v>30</v>
      </c>
      <c r="V1192" s="49">
        <v>735.99</v>
      </c>
      <c r="W1192" t="s">
        <v>2246</v>
      </c>
      <c r="X1192" t="s">
        <v>2076</v>
      </c>
      <c r="Y1192" t="s">
        <v>2076</v>
      </c>
      <c r="Z1192" t="s">
        <v>2076</v>
      </c>
      <c r="AA1192" t="s">
        <v>2076</v>
      </c>
      <c r="AB1192" s="36" t="s">
        <v>8407</v>
      </c>
      <c r="AC1192" s="36" t="s">
        <v>8413</v>
      </c>
      <c r="AD1192" s="36" t="s">
        <v>2120</v>
      </c>
      <c r="AE1192" s="36" t="s">
        <v>2105</v>
      </c>
      <c r="AF1192" s="52" t="s">
        <v>2024</v>
      </c>
      <c r="AG1192" s="36" t="s">
        <v>3435</v>
      </c>
      <c r="AH1192" s="37">
        <v>735.99</v>
      </c>
      <c r="AI1192" s="36" t="s">
        <v>2087</v>
      </c>
      <c r="AJ1192" s="36" t="s">
        <v>2076</v>
      </c>
      <c r="AK1192" s="36" t="s">
        <v>2076</v>
      </c>
      <c r="AL1192" s="36" t="s">
        <v>2076</v>
      </c>
      <c r="AM1192" s="36" t="s">
        <v>2076</v>
      </c>
      <c r="AN1192" s="36" t="s">
        <v>2076</v>
      </c>
      <c r="AO1192" s="36" t="s">
        <v>2076</v>
      </c>
      <c r="AP1192" s="36" t="s">
        <v>2076</v>
      </c>
      <c r="AQ1192" s="36" t="s">
        <v>2076</v>
      </c>
      <c r="AR1192" s="36" t="s">
        <v>2076</v>
      </c>
      <c r="AS1192" s="36" t="s">
        <v>8414</v>
      </c>
      <c r="AT1192" s="36" t="s">
        <v>7481</v>
      </c>
      <c r="AU1192" s="36">
        <f>COUNTIF(Offers!$B$14:$B$2024,A1192)</f>
        <v>1</v>
      </c>
      <c r="AV1192" s="37">
        <f>_xlfn.MINIFS(Offers!$Q$14:$Q$2024,Offers!$B$14:$B$2024,A1192)</f>
        <v>668.99</v>
      </c>
      <c r="AW1192" s="36">
        <f>COUNTIFS(Offers!$B$14:$B$2024,A1192,Offers!$L$14:$L$2024,"&lt;&gt;New")</f>
        <v>0</v>
      </c>
    </row>
    <row r="1193" spans="1:49" ht="15.75" customHeight="1" x14ac:dyDescent="0.35">
      <c r="A1193" s="64" t="s">
        <v>8415</v>
      </c>
      <c r="B1193" s="64" t="s">
        <v>1586</v>
      </c>
      <c r="C1193" s="64" t="s">
        <v>9</v>
      </c>
      <c r="D1193" s="64" t="s">
        <v>7560</v>
      </c>
      <c r="E1193" s="65" t="s">
        <v>1590</v>
      </c>
      <c r="F1193" s="66">
        <v>42.99</v>
      </c>
      <c r="G1193" s="64" t="s">
        <v>8416</v>
      </c>
      <c r="H1193" s="64" t="s">
        <v>1345</v>
      </c>
      <c r="I1193" s="64" t="s">
        <v>7405</v>
      </c>
      <c r="J1193" s="64" t="s">
        <v>2076</v>
      </c>
      <c r="K1193" s="64" t="s">
        <v>2076</v>
      </c>
      <c r="L1193" s="64" t="s">
        <v>2076</v>
      </c>
      <c r="M1193" s="64" t="s">
        <v>2076</v>
      </c>
      <c r="N1193" s="64" t="s">
        <v>7562</v>
      </c>
      <c r="O1193" s="64" t="s">
        <v>2076</v>
      </c>
      <c r="P1193" s="64" t="s">
        <v>2076</v>
      </c>
      <c r="Q1193" s="67">
        <v>494</v>
      </c>
      <c r="R1193" s="64" t="s">
        <v>8417</v>
      </c>
      <c r="S1193" s="64" t="s">
        <v>7564</v>
      </c>
      <c r="T1193" t="s">
        <v>2080</v>
      </c>
      <c r="U1193">
        <v>45</v>
      </c>
      <c r="V1193" s="49">
        <v>44.99</v>
      </c>
      <c r="W1193" t="s">
        <v>2298</v>
      </c>
      <c r="X1193" t="s">
        <v>2076</v>
      </c>
      <c r="Y1193" t="s">
        <v>2076</v>
      </c>
      <c r="Z1193" t="s">
        <v>2076</v>
      </c>
      <c r="AA1193" t="s">
        <v>2076</v>
      </c>
      <c r="AB1193" s="36" t="s">
        <v>8418</v>
      </c>
      <c r="AC1193" s="36" t="s">
        <v>8419</v>
      </c>
      <c r="AD1193" s="36" t="s">
        <v>2147</v>
      </c>
      <c r="AE1193" s="36" t="s">
        <v>2085</v>
      </c>
      <c r="AF1193" s="50" t="s">
        <v>2022</v>
      </c>
      <c r="AG1193" s="36" t="s">
        <v>2086</v>
      </c>
      <c r="AH1193" s="37">
        <v>46.99</v>
      </c>
      <c r="AI1193" s="36" t="s">
        <v>2087</v>
      </c>
      <c r="AJ1193" s="36" t="s">
        <v>2076</v>
      </c>
      <c r="AK1193" s="36" t="s">
        <v>2076</v>
      </c>
      <c r="AL1193" s="36" t="s">
        <v>2076</v>
      </c>
      <c r="AM1193" s="36" t="s">
        <v>2076</v>
      </c>
      <c r="AN1193" s="36" t="s">
        <v>2076</v>
      </c>
      <c r="AO1193" s="36" t="s">
        <v>2076</v>
      </c>
      <c r="AP1193" s="36" t="s">
        <v>2076</v>
      </c>
      <c r="AQ1193" s="36" t="s">
        <v>2076</v>
      </c>
      <c r="AR1193" s="36" t="s">
        <v>2076</v>
      </c>
      <c r="AS1193" s="36" t="s">
        <v>7567</v>
      </c>
      <c r="AT1193" s="36" t="s">
        <v>7568</v>
      </c>
      <c r="AU1193" s="36">
        <f>COUNTIF(Offers!$B$14:$B$2024,A1193)</f>
        <v>1</v>
      </c>
      <c r="AV1193" s="37">
        <f>_xlfn.MINIFS(Offers!$Q$14:$Q$2024,Offers!$B$14:$B$2024,A1193)</f>
        <v>42.99</v>
      </c>
      <c r="AW1193" s="36">
        <f>COUNTIFS(Offers!$B$14:$B$2024,A1193,Offers!$L$14:$L$2024,"&lt;&gt;New")</f>
        <v>0</v>
      </c>
    </row>
    <row r="1194" spans="1:49" ht="15.75" customHeight="1" x14ac:dyDescent="0.35">
      <c r="A1194" s="64" t="s">
        <v>8420</v>
      </c>
      <c r="B1194" s="64" t="s">
        <v>1586</v>
      </c>
      <c r="C1194" s="64" t="s">
        <v>9</v>
      </c>
      <c r="D1194" s="64" t="s">
        <v>7510</v>
      </c>
      <c r="E1194" s="65" t="s">
        <v>1591</v>
      </c>
      <c r="F1194" s="66">
        <v>88.99</v>
      </c>
      <c r="G1194" s="64" t="s">
        <v>8421</v>
      </c>
      <c r="H1194" s="64" t="s">
        <v>7512</v>
      </c>
      <c r="I1194" s="64" t="s">
        <v>7405</v>
      </c>
      <c r="J1194" s="64" t="s">
        <v>2076</v>
      </c>
      <c r="K1194" s="64" t="s">
        <v>2076</v>
      </c>
      <c r="L1194" s="64" t="s">
        <v>2076</v>
      </c>
      <c r="M1194" s="64" t="s">
        <v>2076</v>
      </c>
      <c r="N1194" s="64" t="s">
        <v>7513</v>
      </c>
      <c r="O1194" s="64" t="s">
        <v>2076</v>
      </c>
      <c r="P1194" s="64" t="s">
        <v>2076</v>
      </c>
      <c r="Q1194" s="67">
        <v>1606</v>
      </c>
      <c r="R1194" s="64" t="s">
        <v>8422</v>
      </c>
      <c r="S1194" s="64" t="s">
        <v>7515</v>
      </c>
      <c r="T1194" t="s">
        <v>2100</v>
      </c>
      <c r="U1194">
        <v>45</v>
      </c>
      <c r="V1194" s="49">
        <v>96.99</v>
      </c>
      <c r="W1194" t="s">
        <v>2404</v>
      </c>
      <c r="X1194" t="s">
        <v>2076</v>
      </c>
      <c r="Y1194" t="s">
        <v>2076</v>
      </c>
      <c r="Z1194" t="s">
        <v>2076</v>
      </c>
      <c r="AA1194" t="s">
        <v>2076</v>
      </c>
      <c r="AB1194" s="36" t="s">
        <v>8423</v>
      </c>
      <c r="AC1194" s="36" t="s">
        <v>8424</v>
      </c>
      <c r="AD1194" s="36" t="s">
        <v>2120</v>
      </c>
      <c r="AE1194" s="36" t="s">
        <v>2105</v>
      </c>
      <c r="AF1194" s="52" t="s">
        <v>2024</v>
      </c>
      <c r="AG1194" s="36" t="s">
        <v>2086</v>
      </c>
      <c r="AH1194" s="37">
        <v>96.99</v>
      </c>
      <c r="AI1194" s="36" t="s">
        <v>2087</v>
      </c>
      <c r="AJ1194" s="36" t="s">
        <v>2076</v>
      </c>
      <c r="AK1194" s="36" t="s">
        <v>2076</v>
      </c>
      <c r="AL1194" s="36" t="s">
        <v>2076</v>
      </c>
      <c r="AM1194" s="36" t="s">
        <v>2076</v>
      </c>
      <c r="AN1194" s="36" t="s">
        <v>2076</v>
      </c>
      <c r="AO1194" s="36" t="s">
        <v>2076</v>
      </c>
      <c r="AP1194" s="36" t="s">
        <v>2076</v>
      </c>
      <c r="AQ1194" s="36" t="s">
        <v>2076</v>
      </c>
      <c r="AR1194" s="36" t="s">
        <v>2076</v>
      </c>
      <c r="AS1194" s="36" t="s">
        <v>7518</v>
      </c>
      <c r="AT1194" s="36" t="s">
        <v>7519</v>
      </c>
      <c r="AU1194" s="36">
        <f>COUNTIF(Offers!$B$14:$B$2024,A1194)</f>
        <v>1</v>
      </c>
      <c r="AV1194" s="37">
        <f>_xlfn.MINIFS(Offers!$Q$14:$Q$2024,Offers!$B$14:$B$2024,A1194)</f>
        <v>88.99</v>
      </c>
      <c r="AW1194" s="36">
        <f>COUNTIFS(Offers!$B$14:$B$2024,A1194,Offers!$L$14:$L$2024,"&lt;&gt;New")</f>
        <v>0</v>
      </c>
    </row>
    <row r="1195" spans="1:49" ht="15.75" customHeight="1" x14ac:dyDescent="0.35">
      <c r="A1195" s="64" t="s">
        <v>8425</v>
      </c>
      <c r="B1195" s="64" t="s">
        <v>1586</v>
      </c>
      <c r="C1195" s="64" t="s">
        <v>9</v>
      </c>
      <c r="D1195" s="64" t="s">
        <v>7414</v>
      </c>
      <c r="E1195" s="65" t="s">
        <v>1592</v>
      </c>
      <c r="F1195" s="66">
        <v>123.99</v>
      </c>
      <c r="G1195" s="64" t="s">
        <v>8426</v>
      </c>
      <c r="H1195" s="64" t="s">
        <v>1345</v>
      </c>
      <c r="I1195" s="64" t="s">
        <v>7416</v>
      </c>
      <c r="J1195" s="64" t="s">
        <v>2076</v>
      </c>
      <c r="K1195" s="64" t="s">
        <v>2076</v>
      </c>
      <c r="L1195" s="64" t="s">
        <v>2076</v>
      </c>
      <c r="M1195" s="64" t="s">
        <v>2076</v>
      </c>
      <c r="N1195" s="64" t="s">
        <v>7417</v>
      </c>
      <c r="O1195" s="64" t="s">
        <v>2076</v>
      </c>
      <c r="P1195" s="64" t="s">
        <v>2076</v>
      </c>
      <c r="Q1195" s="67">
        <v>6688</v>
      </c>
      <c r="R1195" s="64" t="s">
        <v>8427</v>
      </c>
      <c r="S1195" s="64" t="s">
        <v>7419</v>
      </c>
      <c r="T1195" t="s">
        <v>2080</v>
      </c>
      <c r="U1195">
        <v>45</v>
      </c>
      <c r="V1195" s="49">
        <v>130.99</v>
      </c>
      <c r="W1195" t="s">
        <v>2200</v>
      </c>
      <c r="X1195" t="s">
        <v>2076</v>
      </c>
      <c r="Y1195" t="s">
        <v>2076</v>
      </c>
      <c r="Z1195" t="s">
        <v>2076</v>
      </c>
      <c r="AA1195" t="s">
        <v>2076</v>
      </c>
      <c r="AB1195" s="36" t="s">
        <v>8428</v>
      </c>
      <c r="AC1195" s="36" t="s">
        <v>8429</v>
      </c>
      <c r="AD1195" s="36" t="s">
        <v>2224</v>
      </c>
      <c r="AE1195" s="36" t="s">
        <v>2105</v>
      </c>
      <c r="AF1195" s="51" t="s">
        <v>2025</v>
      </c>
      <c r="AG1195" s="36" t="s">
        <v>2086</v>
      </c>
      <c r="AH1195" s="37">
        <v>131.99</v>
      </c>
      <c r="AI1195" s="36" t="s">
        <v>2087</v>
      </c>
      <c r="AJ1195" s="36" t="s">
        <v>2076</v>
      </c>
      <c r="AK1195" s="36" t="s">
        <v>2076</v>
      </c>
      <c r="AL1195" s="36" t="s">
        <v>2076</v>
      </c>
      <c r="AM1195" s="36" t="s">
        <v>2076</v>
      </c>
      <c r="AN1195" s="36" t="s">
        <v>2076</v>
      </c>
      <c r="AO1195" s="36" t="s">
        <v>2076</v>
      </c>
      <c r="AP1195" s="36" t="s">
        <v>2076</v>
      </c>
      <c r="AQ1195" s="36" t="s">
        <v>2076</v>
      </c>
      <c r="AR1195" s="36" t="s">
        <v>2076</v>
      </c>
      <c r="AS1195" s="36" t="s">
        <v>7422</v>
      </c>
      <c r="AT1195" s="36" t="s">
        <v>7423</v>
      </c>
      <c r="AU1195" s="36">
        <f>COUNTIF(Offers!$B$14:$B$2024,A1195)</f>
        <v>1</v>
      </c>
      <c r="AV1195" s="37">
        <f>_xlfn.MINIFS(Offers!$Q$14:$Q$2024,Offers!$B$14:$B$2024,A1195)</f>
        <v>123.99</v>
      </c>
      <c r="AW1195" s="36">
        <f>COUNTIFS(Offers!$B$14:$B$2024,A1195,Offers!$L$14:$L$2024,"&lt;&gt;New")</f>
        <v>0</v>
      </c>
    </row>
    <row r="1196" spans="1:49" ht="15.75" customHeight="1" x14ac:dyDescent="0.35">
      <c r="A1196" s="64" t="s">
        <v>8430</v>
      </c>
      <c r="B1196" s="64" t="s">
        <v>1586</v>
      </c>
      <c r="C1196" s="64" t="s">
        <v>9</v>
      </c>
      <c r="D1196" s="64" t="s">
        <v>7378</v>
      </c>
      <c r="E1196" s="65" t="s">
        <v>1593</v>
      </c>
      <c r="F1196" s="66">
        <v>144.99</v>
      </c>
      <c r="G1196" s="64" t="s">
        <v>8431</v>
      </c>
      <c r="H1196" s="64" t="s">
        <v>1345</v>
      </c>
      <c r="I1196" s="64" t="s">
        <v>7380</v>
      </c>
      <c r="J1196" s="64" t="s">
        <v>7633</v>
      </c>
      <c r="K1196" s="64" t="s">
        <v>2076</v>
      </c>
      <c r="L1196" s="64" t="s">
        <v>2076</v>
      </c>
      <c r="M1196" s="64" t="s">
        <v>2076</v>
      </c>
      <c r="N1196" s="64" t="s">
        <v>7382</v>
      </c>
      <c r="O1196" s="64" t="s">
        <v>2076</v>
      </c>
      <c r="P1196" s="64">
        <v>107</v>
      </c>
      <c r="Q1196" s="67">
        <v>63</v>
      </c>
      <c r="R1196" s="64" t="s">
        <v>8432</v>
      </c>
      <c r="S1196" s="64" t="s">
        <v>7384</v>
      </c>
      <c r="T1196" t="s">
        <v>2080</v>
      </c>
      <c r="U1196">
        <v>45</v>
      </c>
      <c r="V1196" s="49">
        <v>156.99</v>
      </c>
      <c r="W1196" t="s">
        <v>2609</v>
      </c>
      <c r="X1196" t="s">
        <v>2076</v>
      </c>
      <c r="Y1196" t="s">
        <v>2076</v>
      </c>
      <c r="Z1196" t="s">
        <v>2076</v>
      </c>
      <c r="AA1196" t="s">
        <v>2076</v>
      </c>
      <c r="AB1196" s="36" t="s">
        <v>8433</v>
      </c>
      <c r="AC1196" s="36" t="s">
        <v>8434</v>
      </c>
      <c r="AD1196" s="36" t="s">
        <v>2120</v>
      </c>
      <c r="AE1196" s="36" t="s">
        <v>2085</v>
      </c>
      <c r="AF1196" s="53" t="s">
        <v>2026</v>
      </c>
      <c r="AG1196" s="36" t="s">
        <v>2086</v>
      </c>
      <c r="AH1196" s="37">
        <v>163.99</v>
      </c>
      <c r="AI1196" s="36" t="s">
        <v>2087</v>
      </c>
      <c r="AJ1196" s="36" t="s">
        <v>2076</v>
      </c>
      <c r="AK1196" s="36" t="s">
        <v>2076</v>
      </c>
      <c r="AL1196" s="36" t="s">
        <v>2076</v>
      </c>
      <c r="AM1196" s="36" t="s">
        <v>2076</v>
      </c>
      <c r="AN1196" s="36" t="s">
        <v>2076</v>
      </c>
      <c r="AO1196" s="36" t="s">
        <v>2076</v>
      </c>
      <c r="AP1196" s="36" t="s">
        <v>2076</v>
      </c>
      <c r="AQ1196" s="36" t="s">
        <v>2076</v>
      </c>
      <c r="AR1196" s="36" t="s">
        <v>2076</v>
      </c>
      <c r="AS1196" s="36" t="s">
        <v>7489</v>
      </c>
      <c r="AT1196" s="36" t="s">
        <v>7388</v>
      </c>
      <c r="AU1196" s="36">
        <f>COUNTIF(Offers!$B$14:$B$2024,A1196)</f>
        <v>1</v>
      </c>
      <c r="AV1196" s="37">
        <f>_xlfn.MINIFS(Offers!$Q$14:$Q$2024,Offers!$B$14:$B$2024,A1196)</f>
        <v>144.99</v>
      </c>
      <c r="AW1196" s="36">
        <f>COUNTIFS(Offers!$B$14:$B$2024,A1196,Offers!$L$14:$L$2024,"&lt;&gt;New")</f>
        <v>0</v>
      </c>
    </row>
    <row r="1197" spans="1:49" ht="15.75" customHeight="1" x14ac:dyDescent="0.35">
      <c r="A1197" s="64" t="s">
        <v>8435</v>
      </c>
      <c r="B1197" s="64" t="s">
        <v>1586</v>
      </c>
      <c r="C1197" s="64" t="s">
        <v>9</v>
      </c>
      <c r="D1197" s="64" t="s">
        <v>7449</v>
      </c>
      <c r="E1197" s="65" t="s">
        <v>1594</v>
      </c>
      <c r="F1197" s="66">
        <v>151.99</v>
      </c>
      <c r="G1197" s="64" t="s">
        <v>8436</v>
      </c>
      <c r="H1197" s="64" t="s">
        <v>1345</v>
      </c>
      <c r="I1197" s="64" t="s">
        <v>7392</v>
      </c>
      <c r="J1197" s="64" t="s">
        <v>2076</v>
      </c>
      <c r="K1197" s="64" t="s">
        <v>2076</v>
      </c>
      <c r="L1197" s="64" t="s">
        <v>2076</v>
      </c>
      <c r="M1197" s="64" t="s">
        <v>2076</v>
      </c>
      <c r="N1197" s="64" t="s">
        <v>7624</v>
      </c>
      <c r="O1197" s="64" t="s">
        <v>2076</v>
      </c>
      <c r="P1197" s="64" t="s">
        <v>2076</v>
      </c>
      <c r="Q1197" s="67">
        <v>226</v>
      </c>
      <c r="R1197" s="64" t="s">
        <v>8437</v>
      </c>
      <c r="S1197" s="64" t="s">
        <v>7626</v>
      </c>
      <c r="T1197" t="s">
        <v>2080</v>
      </c>
      <c r="U1197">
        <v>45</v>
      </c>
      <c r="V1197" s="49">
        <v>168.99</v>
      </c>
      <c r="W1197" t="s">
        <v>2514</v>
      </c>
      <c r="X1197" t="s">
        <v>2076</v>
      </c>
      <c r="Y1197" t="s">
        <v>2076</v>
      </c>
      <c r="Z1197" t="s">
        <v>2076</v>
      </c>
      <c r="AA1197" t="s">
        <v>2076</v>
      </c>
      <c r="AB1197" s="36" t="s">
        <v>8438</v>
      </c>
      <c r="AC1197" s="36" t="s">
        <v>8439</v>
      </c>
      <c r="AD1197" s="36" t="s">
        <v>2224</v>
      </c>
      <c r="AE1197" s="36" t="s">
        <v>2105</v>
      </c>
      <c r="AF1197" s="55" t="s">
        <v>2023</v>
      </c>
      <c r="AG1197" s="36" t="s">
        <v>2086</v>
      </c>
      <c r="AH1197" s="37">
        <v>174.99</v>
      </c>
      <c r="AI1197" s="36" t="s">
        <v>2087</v>
      </c>
      <c r="AJ1197" s="36" t="s">
        <v>2076</v>
      </c>
      <c r="AK1197" s="36" t="s">
        <v>2076</v>
      </c>
      <c r="AL1197" s="36" t="s">
        <v>2076</v>
      </c>
      <c r="AM1197" s="36" t="s">
        <v>2076</v>
      </c>
      <c r="AN1197" s="36" t="s">
        <v>2076</v>
      </c>
      <c r="AO1197" s="36" t="s">
        <v>2076</v>
      </c>
      <c r="AP1197" s="36" t="s">
        <v>2076</v>
      </c>
      <c r="AQ1197" s="36" t="s">
        <v>2076</v>
      </c>
      <c r="AR1197" s="36" t="s">
        <v>2076</v>
      </c>
      <c r="AS1197" s="36" t="s">
        <v>7629</v>
      </c>
      <c r="AT1197" s="36" t="s">
        <v>7630</v>
      </c>
      <c r="AU1197" s="36">
        <f>COUNTIF(Offers!$B$14:$B$2024,A1197)</f>
        <v>1</v>
      </c>
      <c r="AV1197" s="37">
        <f>_xlfn.MINIFS(Offers!$Q$14:$Q$2024,Offers!$B$14:$B$2024,A1197)</f>
        <v>151.99</v>
      </c>
      <c r="AW1197" s="36">
        <f>COUNTIFS(Offers!$B$14:$B$2024,A1197,Offers!$L$14:$L$2024,"&lt;&gt;New")</f>
        <v>0</v>
      </c>
    </row>
    <row r="1198" spans="1:49" ht="15.75" customHeight="1" x14ac:dyDescent="0.35">
      <c r="A1198" s="64" t="s">
        <v>8440</v>
      </c>
      <c r="B1198" s="64" t="s">
        <v>1586</v>
      </c>
      <c r="C1198" s="64" t="s">
        <v>9</v>
      </c>
      <c r="D1198" s="64" t="s">
        <v>7390</v>
      </c>
      <c r="E1198" s="65" t="s">
        <v>1595</v>
      </c>
      <c r="F1198" s="66">
        <v>178.99</v>
      </c>
      <c r="G1198" s="64" t="s">
        <v>8441</v>
      </c>
      <c r="H1198" s="64" t="s">
        <v>1345</v>
      </c>
      <c r="I1198" s="64" t="s">
        <v>7392</v>
      </c>
      <c r="J1198" s="64" t="s">
        <v>2076</v>
      </c>
      <c r="K1198" s="64" t="s">
        <v>2076</v>
      </c>
      <c r="L1198" s="64" t="s">
        <v>2076</v>
      </c>
      <c r="M1198" s="64" t="s">
        <v>7393</v>
      </c>
      <c r="N1198" s="64" t="s">
        <v>7394</v>
      </c>
      <c r="O1198" s="64" t="s">
        <v>2076</v>
      </c>
      <c r="P1198" s="64" t="s">
        <v>2076</v>
      </c>
      <c r="Q1198" s="67">
        <v>162</v>
      </c>
      <c r="R1198" s="64" t="s">
        <v>8442</v>
      </c>
      <c r="S1198" s="64" t="s">
        <v>7396</v>
      </c>
      <c r="T1198" t="s">
        <v>2100</v>
      </c>
      <c r="U1198">
        <v>45</v>
      </c>
      <c r="V1198" s="49">
        <v>189.99</v>
      </c>
      <c r="W1198" t="s">
        <v>2409</v>
      </c>
      <c r="X1198" t="s">
        <v>2076</v>
      </c>
      <c r="Y1198" t="s">
        <v>2076</v>
      </c>
      <c r="Z1198" t="s">
        <v>2076</v>
      </c>
      <c r="AA1198" t="s">
        <v>2076</v>
      </c>
      <c r="AB1198" s="36" t="s">
        <v>8443</v>
      </c>
      <c r="AC1198" s="36" t="s">
        <v>8444</v>
      </c>
      <c r="AD1198" s="36" t="s">
        <v>2120</v>
      </c>
      <c r="AE1198" s="36" t="s">
        <v>2105</v>
      </c>
      <c r="AF1198" s="51" t="s">
        <v>2025</v>
      </c>
      <c r="AG1198" s="36" t="s">
        <v>2086</v>
      </c>
      <c r="AH1198" s="37">
        <v>196.99</v>
      </c>
      <c r="AI1198" s="36" t="s">
        <v>2087</v>
      </c>
      <c r="AJ1198" s="36" t="s">
        <v>2076</v>
      </c>
      <c r="AK1198" s="36" t="s">
        <v>2076</v>
      </c>
      <c r="AL1198" s="36" t="s">
        <v>2076</v>
      </c>
      <c r="AM1198" s="36" t="s">
        <v>2076</v>
      </c>
      <c r="AN1198" s="36" t="s">
        <v>2076</v>
      </c>
      <c r="AO1198" s="36" t="s">
        <v>2076</v>
      </c>
      <c r="AP1198" s="36" t="s">
        <v>2076</v>
      </c>
      <c r="AQ1198" s="36" t="s">
        <v>2076</v>
      </c>
      <c r="AR1198" s="36" t="s">
        <v>2076</v>
      </c>
      <c r="AS1198" s="36" t="s">
        <v>7399</v>
      </c>
      <c r="AT1198" s="36" t="s">
        <v>7400</v>
      </c>
      <c r="AU1198" s="36">
        <f>COUNTIF(Offers!$B$14:$B$2024,A1198)</f>
        <v>1</v>
      </c>
      <c r="AV1198" s="37">
        <f>_xlfn.MINIFS(Offers!$Q$14:$Q$2024,Offers!$B$14:$B$2024,A1198)</f>
        <v>178.99</v>
      </c>
      <c r="AW1198" s="36">
        <f>COUNTIFS(Offers!$B$14:$B$2024,A1198,Offers!$L$14:$L$2024,"&lt;&gt;New")</f>
        <v>0</v>
      </c>
    </row>
    <row r="1199" spans="1:49" ht="15.75" customHeight="1" x14ac:dyDescent="0.35">
      <c r="A1199" s="64" t="s">
        <v>8445</v>
      </c>
      <c r="B1199" s="64" t="s">
        <v>1586</v>
      </c>
      <c r="C1199" s="64" t="s">
        <v>9</v>
      </c>
      <c r="D1199" s="64" t="s">
        <v>7402</v>
      </c>
      <c r="E1199" s="65" t="s">
        <v>1596</v>
      </c>
      <c r="F1199" s="66">
        <v>211.99</v>
      </c>
      <c r="G1199" s="64" t="s">
        <v>8446</v>
      </c>
      <c r="H1199" s="64" t="s">
        <v>7404</v>
      </c>
      <c r="I1199" s="64" t="s">
        <v>7405</v>
      </c>
      <c r="J1199" s="64" t="s">
        <v>2076</v>
      </c>
      <c r="K1199" s="64" t="s">
        <v>2076</v>
      </c>
      <c r="L1199" s="64" t="s">
        <v>2076</v>
      </c>
      <c r="M1199" s="64" t="s">
        <v>2076</v>
      </c>
      <c r="N1199" s="64" t="s">
        <v>7654</v>
      </c>
      <c r="O1199" s="64" t="s">
        <v>2076</v>
      </c>
      <c r="P1199" s="64" t="s">
        <v>2076</v>
      </c>
      <c r="Q1199" s="67">
        <v>87</v>
      </c>
      <c r="R1199" s="64" t="s">
        <v>8447</v>
      </c>
      <c r="S1199" s="64" t="s">
        <v>7408</v>
      </c>
      <c r="T1199" t="s">
        <v>2080</v>
      </c>
      <c r="U1199">
        <v>45</v>
      </c>
      <c r="V1199" s="49">
        <v>238.99</v>
      </c>
      <c r="W1199" t="s">
        <v>2741</v>
      </c>
      <c r="X1199" t="s">
        <v>2076</v>
      </c>
      <c r="Y1199" t="s">
        <v>2076</v>
      </c>
      <c r="Z1199" t="s">
        <v>2076</v>
      </c>
      <c r="AA1199" t="s">
        <v>2076</v>
      </c>
      <c r="AB1199" s="36" t="s">
        <v>8448</v>
      </c>
      <c r="AC1199" s="36" t="s">
        <v>8449</v>
      </c>
      <c r="AD1199" s="36" t="s">
        <v>2171</v>
      </c>
      <c r="AE1199" s="36" t="s">
        <v>2085</v>
      </c>
      <c r="AF1199" s="51" t="s">
        <v>2025</v>
      </c>
      <c r="AG1199" s="36" t="s">
        <v>2086</v>
      </c>
      <c r="AH1199" s="37">
        <v>238.99</v>
      </c>
      <c r="AI1199" s="36" t="s">
        <v>2087</v>
      </c>
      <c r="AJ1199" s="36" t="s">
        <v>2076</v>
      </c>
      <c r="AK1199" s="36" t="s">
        <v>2076</v>
      </c>
      <c r="AL1199" s="36" t="s">
        <v>2076</v>
      </c>
      <c r="AM1199" s="36" t="s">
        <v>2076</v>
      </c>
      <c r="AN1199" s="36" t="s">
        <v>2076</v>
      </c>
      <c r="AO1199" s="36" t="s">
        <v>2076</v>
      </c>
      <c r="AP1199" s="36" t="s">
        <v>2076</v>
      </c>
      <c r="AQ1199" s="36" t="s">
        <v>2076</v>
      </c>
      <c r="AR1199" s="36" t="s">
        <v>2076</v>
      </c>
      <c r="AS1199" s="36" t="s">
        <v>7411</v>
      </c>
      <c r="AT1199" s="36" t="s">
        <v>7412</v>
      </c>
      <c r="AU1199" s="36">
        <f>COUNTIF(Offers!$B$14:$B$2024,A1199)</f>
        <v>1</v>
      </c>
      <c r="AV1199" s="37">
        <f>_xlfn.MINIFS(Offers!$Q$14:$Q$2024,Offers!$B$14:$B$2024,A1199)</f>
        <v>211.99</v>
      </c>
      <c r="AW1199" s="36">
        <f>COUNTIFS(Offers!$B$14:$B$2024,A1199,Offers!$L$14:$L$2024,"&lt;&gt;New")</f>
        <v>0</v>
      </c>
    </row>
    <row r="1200" spans="1:49" ht="15.75" customHeight="1" x14ac:dyDescent="0.35">
      <c r="A1200" s="64" t="s">
        <v>8450</v>
      </c>
      <c r="B1200" s="64" t="s">
        <v>1586</v>
      </c>
      <c r="C1200" s="64" t="s">
        <v>9</v>
      </c>
      <c r="D1200" s="64" t="s">
        <v>7449</v>
      </c>
      <c r="E1200" s="65" t="s">
        <v>1597</v>
      </c>
      <c r="F1200" s="66">
        <v>278.99</v>
      </c>
      <c r="G1200" s="64" t="s">
        <v>8451</v>
      </c>
      <c r="H1200" s="64" t="s">
        <v>7451</v>
      </c>
      <c r="I1200" s="64" t="s">
        <v>7405</v>
      </c>
      <c r="J1200" s="64" t="s">
        <v>7452</v>
      </c>
      <c r="K1200" s="64" t="s">
        <v>2076</v>
      </c>
      <c r="L1200" s="64" t="s">
        <v>2076</v>
      </c>
      <c r="M1200" s="64" t="s">
        <v>2076</v>
      </c>
      <c r="N1200" s="64" t="s">
        <v>7453</v>
      </c>
      <c r="O1200" s="64" t="s">
        <v>2076</v>
      </c>
      <c r="P1200" s="64" t="s">
        <v>2076</v>
      </c>
      <c r="Q1200" s="67">
        <v>28</v>
      </c>
      <c r="R1200" s="64" t="s">
        <v>8452</v>
      </c>
      <c r="S1200" s="64" t="s">
        <v>7455</v>
      </c>
      <c r="T1200" t="s">
        <v>2080</v>
      </c>
      <c r="U1200">
        <v>45</v>
      </c>
      <c r="V1200" s="49">
        <v>312.99</v>
      </c>
      <c r="W1200" t="s">
        <v>2144</v>
      </c>
      <c r="X1200" t="s">
        <v>2076</v>
      </c>
      <c r="Y1200" t="s">
        <v>2076</v>
      </c>
      <c r="Z1200" t="s">
        <v>2076</v>
      </c>
      <c r="AA1200" t="s">
        <v>2076</v>
      </c>
      <c r="AB1200" s="36" t="s">
        <v>8453</v>
      </c>
      <c r="AC1200" s="36" t="s">
        <v>8454</v>
      </c>
      <c r="AD1200" s="36" t="s">
        <v>2254</v>
      </c>
      <c r="AE1200" s="36" t="s">
        <v>2085</v>
      </c>
      <c r="AF1200" s="53" t="s">
        <v>2026</v>
      </c>
      <c r="AG1200" s="36" t="s">
        <v>2086</v>
      </c>
      <c r="AH1200" s="37">
        <v>312.99</v>
      </c>
      <c r="AI1200" s="36" t="s">
        <v>2087</v>
      </c>
      <c r="AJ1200" s="36" t="s">
        <v>2076</v>
      </c>
      <c r="AK1200" s="36" t="s">
        <v>2076</v>
      </c>
      <c r="AL1200" s="36" t="s">
        <v>2076</v>
      </c>
      <c r="AM1200" s="36" t="s">
        <v>2076</v>
      </c>
      <c r="AN1200" s="36" t="s">
        <v>2076</v>
      </c>
      <c r="AO1200" s="36" t="s">
        <v>2076</v>
      </c>
      <c r="AP1200" s="36" t="s">
        <v>2076</v>
      </c>
      <c r="AQ1200" s="36" t="s">
        <v>2076</v>
      </c>
      <c r="AR1200" s="36" t="s">
        <v>2076</v>
      </c>
      <c r="AS1200" s="36" t="s">
        <v>7457</v>
      </c>
      <c r="AT1200" s="36" t="s">
        <v>7458</v>
      </c>
      <c r="AU1200" s="36">
        <f>COUNTIF(Offers!$B$14:$B$2024,A1200)</f>
        <v>1</v>
      </c>
      <c r="AV1200" s="37">
        <f>_xlfn.MINIFS(Offers!$Q$14:$Q$2024,Offers!$B$14:$B$2024,A1200)</f>
        <v>278.99</v>
      </c>
      <c r="AW1200" s="36">
        <f>COUNTIFS(Offers!$B$14:$B$2024,A1200,Offers!$L$14:$L$2024,"&lt;&gt;New")</f>
        <v>0</v>
      </c>
    </row>
    <row r="1201" spans="1:49" ht="15.75" customHeight="1" x14ac:dyDescent="0.35">
      <c r="A1201" s="64" t="s">
        <v>8455</v>
      </c>
      <c r="B1201" s="64" t="s">
        <v>1586</v>
      </c>
      <c r="C1201" s="64" t="s">
        <v>9</v>
      </c>
      <c r="D1201" s="64" t="s">
        <v>2034</v>
      </c>
      <c r="E1201" s="65" t="s">
        <v>1598</v>
      </c>
      <c r="F1201" s="66">
        <v>292.99</v>
      </c>
      <c r="G1201" s="64" t="s">
        <v>8456</v>
      </c>
      <c r="H1201" s="64" t="s">
        <v>7439</v>
      </c>
      <c r="I1201" s="64" t="s">
        <v>7405</v>
      </c>
      <c r="J1201" s="64" t="s">
        <v>8457</v>
      </c>
      <c r="K1201" s="64" t="s">
        <v>7605</v>
      </c>
      <c r="L1201" s="64" t="s">
        <v>2076</v>
      </c>
      <c r="M1201" s="64" t="s">
        <v>2076</v>
      </c>
      <c r="N1201" s="64" t="s">
        <v>2076</v>
      </c>
      <c r="O1201" s="64" t="s">
        <v>2076</v>
      </c>
      <c r="P1201" s="64" t="s">
        <v>2076</v>
      </c>
      <c r="Q1201" s="67">
        <v>59</v>
      </c>
      <c r="R1201" s="64" t="s">
        <v>8458</v>
      </c>
      <c r="S1201" s="64" t="s">
        <v>7607</v>
      </c>
      <c r="T1201" t="s">
        <v>2080</v>
      </c>
      <c r="U1201">
        <v>45</v>
      </c>
      <c r="V1201" s="49">
        <v>329.99</v>
      </c>
      <c r="W1201" t="s">
        <v>2168</v>
      </c>
      <c r="X1201" t="s">
        <v>2076</v>
      </c>
      <c r="Y1201" t="s">
        <v>2076</v>
      </c>
      <c r="Z1201" t="s">
        <v>2076</v>
      </c>
      <c r="AA1201" t="s">
        <v>2076</v>
      </c>
      <c r="AB1201" s="36" t="s">
        <v>8459</v>
      </c>
      <c r="AC1201" s="36" t="s">
        <v>8460</v>
      </c>
      <c r="AD1201" s="36" t="s">
        <v>2084</v>
      </c>
      <c r="AE1201" s="36" t="s">
        <v>2085</v>
      </c>
      <c r="AF1201" s="51" t="s">
        <v>2025</v>
      </c>
      <c r="AG1201" s="36" t="s">
        <v>3435</v>
      </c>
      <c r="AH1201" s="37">
        <v>329.99</v>
      </c>
      <c r="AI1201" s="36" t="s">
        <v>2087</v>
      </c>
      <c r="AJ1201" s="36" t="s">
        <v>2076</v>
      </c>
      <c r="AK1201" s="36" t="s">
        <v>2076</v>
      </c>
      <c r="AL1201" s="36" t="s">
        <v>2076</v>
      </c>
      <c r="AM1201" s="36" t="s">
        <v>2076</v>
      </c>
      <c r="AN1201" s="36" t="s">
        <v>2076</v>
      </c>
      <c r="AO1201" s="36" t="s">
        <v>2076</v>
      </c>
      <c r="AP1201" s="36" t="s">
        <v>2076</v>
      </c>
      <c r="AQ1201" s="36" t="s">
        <v>2076</v>
      </c>
      <c r="AR1201" s="36" t="s">
        <v>2076</v>
      </c>
      <c r="AS1201" s="36" t="s">
        <v>7610</v>
      </c>
      <c r="AT1201" s="36" t="s">
        <v>8461</v>
      </c>
      <c r="AU1201" s="36">
        <f>COUNTIF(Offers!$B$14:$B$2024,A1201)</f>
        <v>1</v>
      </c>
      <c r="AV1201" s="37">
        <f>_xlfn.MINIFS(Offers!$Q$14:$Q$2024,Offers!$B$14:$B$2024,A1201)</f>
        <v>292.99</v>
      </c>
      <c r="AW1201" s="36">
        <f>COUNTIFS(Offers!$B$14:$B$2024,A1201,Offers!$L$14:$L$2024,"&lt;&gt;New")</f>
        <v>0</v>
      </c>
    </row>
    <row r="1202" spans="1:49" ht="15.75" customHeight="1" x14ac:dyDescent="0.35">
      <c r="A1202" s="64" t="s">
        <v>8462</v>
      </c>
      <c r="B1202" s="64" t="s">
        <v>1586</v>
      </c>
      <c r="C1202" s="64" t="s">
        <v>9</v>
      </c>
      <c r="D1202" s="64" t="s">
        <v>7526</v>
      </c>
      <c r="E1202" s="65" t="s">
        <v>1599</v>
      </c>
      <c r="F1202" s="66">
        <v>324.99</v>
      </c>
      <c r="G1202" s="64" t="s">
        <v>8463</v>
      </c>
      <c r="H1202" s="64" t="s">
        <v>1345</v>
      </c>
      <c r="I1202" s="64" t="s">
        <v>7528</v>
      </c>
      <c r="J1202" s="64" t="s">
        <v>2076</v>
      </c>
      <c r="K1202" s="64" t="s">
        <v>2076</v>
      </c>
      <c r="L1202" s="64" t="s">
        <v>2076</v>
      </c>
      <c r="M1202" s="64" t="s">
        <v>2076</v>
      </c>
      <c r="N1202" s="64" t="s">
        <v>7981</v>
      </c>
      <c r="O1202" s="64" t="s">
        <v>2076</v>
      </c>
      <c r="P1202" s="64" t="s">
        <v>2076</v>
      </c>
      <c r="Q1202" s="67">
        <v>418</v>
      </c>
      <c r="R1202" s="64" t="s">
        <v>8464</v>
      </c>
      <c r="S1202" s="64" t="s">
        <v>7531</v>
      </c>
      <c r="T1202" t="s">
        <v>2080</v>
      </c>
      <c r="U1202">
        <v>45</v>
      </c>
      <c r="V1202" s="49">
        <v>351.99</v>
      </c>
      <c r="W1202" t="s">
        <v>2361</v>
      </c>
      <c r="X1202" t="s">
        <v>2076</v>
      </c>
      <c r="Y1202" t="s">
        <v>2076</v>
      </c>
      <c r="Z1202" t="s">
        <v>2076</v>
      </c>
      <c r="AA1202" t="s">
        <v>2076</v>
      </c>
      <c r="AB1202" s="36" t="s">
        <v>8465</v>
      </c>
      <c r="AC1202" s="36" t="s">
        <v>8466</v>
      </c>
      <c r="AD1202" s="36" t="s">
        <v>2224</v>
      </c>
      <c r="AE1202" s="36" t="s">
        <v>2085</v>
      </c>
      <c r="AF1202" s="53" t="s">
        <v>2026</v>
      </c>
      <c r="AG1202" s="36" t="s">
        <v>2086</v>
      </c>
      <c r="AH1202" s="37">
        <v>362.99</v>
      </c>
      <c r="AI1202" s="36" t="s">
        <v>2087</v>
      </c>
      <c r="AJ1202" s="36" t="s">
        <v>2076</v>
      </c>
      <c r="AK1202" s="36" t="s">
        <v>2076</v>
      </c>
      <c r="AL1202" s="36" t="s">
        <v>2076</v>
      </c>
      <c r="AM1202" s="36" t="s">
        <v>2076</v>
      </c>
      <c r="AN1202" s="36" t="s">
        <v>2076</v>
      </c>
      <c r="AO1202" s="36" t="s">
        <v>2076</v>
      </c>
      <c r="AP1202" s="36" t="s">
        <v>2076</v>
      </c>
      <c r="AQ1202" s="36" t="s">
        <v>2076</v>
      </c>
      <c r="AR1202" s="36" t="s">
        <v>2076</v>
      </c>
      <c r="AS1202" s="36" t="s">
        <v>7534</v>
      </c>
      <c r="AT1202" s="36" t="s">
        <v>7535</v>
      </c>
      <c r="AU1202" s="36">
        <f>COUNTIF(Offers!$B$14:$B$2024,A1202)</f>
        <v>1</v>
      </c>
      <c r="AV1202" s="37">
        <f>_xlfn.MINIFS(Offers!$Q$14:$Q$2024,Offers!$B$14:$B$2024,A1202)</f>
        <v>324.99</v>
      </c>
      <c r="AW1202" s="36">
        <f>COUNTIFS(Offers!$B$14:$B$2024,A1202,Offers!$L$14:$L$2024,"&lt;&gt;New")</f>
        <v>0</v>
      </c>
    </row>
    <row r="1203" spans="1:49" ht="15.75" customHeight="1" x14ac:dyDescent="0.35">
      <c r="A1203" s="64" t="s">
        <v>8467</v>
      </c>
      <c r="B1203" s="64" t="s">
        <v>1600</v>
      </c>
      <c r="C1203" s="64" t="s">
        <v>9</v>
      </c>
      <c r="D1203" s="64" t="s">
        <v>7560</v>
      </c>
      <c r="E1203" s="65" t="s">
        <v>1603</v>
      </c>
      <c r="F1203" s="66">
        <v>33.99</v>
      </c>
      <c r="G1203" s="64" t="s">
        <v>8468</v>
      </c>
      <c r="H1203" s="64" t="s">
        <v>1345</v>
      </c>
      <c r="I1203" s="64" t="s">
        <v>7405</v>
      </c>
      <c r="J1203" s="64" t="s">
        <v>2076</v>
      </c>
      <c r="K1203" s="64" t="s">
        <v>2076</v>
      </c>
      <c r="L1203" s="64" t="s">
        <v>2076</v>
      </c>
      <c r="M1203" s="64" t="s">
        <v>2076</v>
      </c>
      <c r="N1203" s="64" t="s">
        <v>7562</v>
      </c>
      <c r="O1203" s="64" t="s">
        <v>2076</v>
      </c>
      <c r="P1203" s="64" t="s">
        <v>2076</v>
      </c>
      <c r="Q1203" s="67">
        <v>403</v>
      </c>
      <c r="R1203" s="64" t="s">
        <v>8469</v>
      </c>
      <c r="S1203" s="64" t="s">
        <v>7564</v>
      </c>
      <c r="T1203" t="s">
        <v>2080</v>
      </c>
      <c r="U1203">
        <v>30</v>
      </c>
      <c r="V1203" s="49">
        <v>39.99</v>
      </c>
      <c r="W1203" t="s">
        <v>2168</v>
      </c>
      <c r="X1203" t="s">
        <v>2076</v>
      </c>
      <c r="Y1203" t="s">
        <v>2076</v>
      </c>
      <c r="Z1203" t="s">
        <v>2076</v>
      </c>
      <c r="AA1203" t="s">
        <v>2076</v>
      </c>
      <c r="AB1203" s="36" t="s">
        <v>8470</v>
      </c>
      <c r="AC1203" s="36" t="s">
        <v>8471</v>
      </c>
      <c r="AD1203" s="36" t="s">
        <v>2179</v>
      </c>
      <c r="AE1203" s="36" t="s">
        <v>2085</v>
      </c>
      <c r="AF1203" s="50" t="s">
        <v>2022</v>
      </c>
      <c r="AG1203" s="36" t="s">
        <v>2086</v>
      </c>
      <c r="AH1203" s="37">
        <v>41.99</v>
      </c>
      <c r="AI1203" s="36" t="s">
        <v>2087</v>
      </c>
      <c r="AJ1203" s="36" t="s">
        <v>2076</v>
      </c>
      <c r="AK1203" s="36" t="s">
        <v>2076</v>
      </c>
      <c r="AL1203" s="36" t="s">
        <v>2076</v>
      </c>
      <c r="AM1203" s="36" t="s">
        <v>2076</v>
      </c>
      <c r="AN1203" s="36" t="s">
        <v>2076</v>
      </c>
      <c r="AO1203" s="36" t="s">
        <v>2076</v>
      </c>
      <c r="AP1203" s="36" t="s">
        <v>2076</v>
      </c>
      <c r="AQ1203" s="36" t="s">
        <v>2076</v>
      </c>
      <c r="AR1203" s="36" t="s">
        <v>2076</v>
      </c>
      <c r="AS1203" s="36" t="s">
        <v>7567</v>
      </c>
      <c r="AT1203" s="36" t="s">
        <v>7568</v>
      </c>
      <c r="AU1203" s="36">
        <f>COUNTIF(Offers!$B$14:$B$2024,A1203)</f>
        <v>3</v>
      </c>
      <c r="AV1203" s="37">
        <f>_xlfn.MINIFS(Offers!$Q$14:$Q$2024,Offers!$B$14:$B$2024,A1203)</f>
        <v>25.99</v>
      </c>
      <c r="AW1203" s="36">
        <f>COUNTIFS(Offers!$B$14:$B$2024,A1203,Offers!$L$14:$L$2024,"&lt;&gt;New")</f>
        <v>2</v>
      </c>
    </row>
    <row r="1204" spans="1:49" ht="15.75" customHeight="1" x14ac:dyDescent="0.35">
      <c r="A1204" s="64" t="s">
        <v>8472</v>
      </c>
      <c r="B1204" s="64" t="s">
        <v>1600</v>
      </c>
      <c r="C1204" s="64" t="s">
        <v>9</v>
      </c>
      <c r="D1204" s="64" t="s">
        <v>7366</v>
      </c>
      <c r="E1204" s="65" t="s">
        <v>1604</v>
      </c>
      <c r="F1204" s="66">
        <v>61.99</v>
      </c>
      <c r="G1204" s="64" t="s">
        <v>8473</v>
      </c>
      <c r="H1204" s="64" t="s">
        <v>1345</v>
      </c>
      <c r="I1204" s="64" t="s">
        <v>7368</v>
      </c>
      <c r="J1204" s="64" t="s">
        <v>7571</v>
      </c>
      <c r="K1204" s="64" t="s">
        <v>2076</v>
      </c>
      <c r="L1204" s="64" t="s">
        <v>2076</v>
      </c>
      <c r="M1204" s="64" t="s">
        <v>2076</v>
      </c>
      <c r="N1204" s="64" t="s">
        <v>7370</v>
      </c>
      <c r="O1204" s="64" t="s">
        <v>2076</v>
      </c>
      <c r="P1204" s="64" t="s">
        <v>2076</v>
      </c>
      <c r="Q1204" s="67">
        <v>99</v>
      </c>
      <c r="R1204" s="64" t="s">
        <v>8474</v>
      </c>
      <c r="S1204" s="64" t="s">
        <v>7372</v>
      </c>
      <c r="T1204" t="s">
        <v>2116</v>
      </c>
      <c r="U1204">
        <v>30</v>
      </c>
      <c r="V1204" s="49">
        <v>65.989999999999995</v>
      </c>
      <c r="W1204" t="s">
        <v>2101</v>
      </c>
      <c r="X1204" t="s">
        <v>2076</v>
      </c>
      <c r="Y1204" t="s">
        <v>2076</v>
      </c>
      <c r="Z1204" t="s">
        <v>2076</v>
      </c>
      <c r="AA1204" t="s">
        <v>2076</v>
      </c>
      <c r="AB1204" s="36" t="s">
        <v>8475</v>
      </c>
      <c r="AC1204" s="36" t="s">
        <v>8476</v>
      </c>
      <c r="AD1204" s="36" t="s">
        <v>2268</v>
      </c>
      <c r="AE1204" s="36" t="s">
        <v>2085</v>
      </c>
      <c r="AF1204" s="52" t="s">
        <v>2024</v>
      </c>
      <c r="AG1204" s="36" t="s">
        <v>2086</v>
      </c>
      <c r="AH1204" s="37">
        <v>68.989999999999995</v>
      </c>
      <c r="AI1204" s="36" t="s">
        <v>2087</v>
      </c>
      <c r="AJ1204" s="36" t="s">
        <v>2076</v>
      </c>
      <c r="AK1204" s="36" t="s">
        <v>2076</v>
      </c>
      <c r="AL1204" s="36" t="s">
        <v>2076</v>
      </c>
      <c r="AM1204" s="36" t="s">
        <v>2076</v>
      </c>
      <c r="AN1204" s="36" t="s">
        <v>2076</v>
      </c>
      <c r="AO1204" s="36" t="s">
        <v>2076</v>
      </c>
      <c r="AP1204" s="36" t="s">
        <v>2076</v>
      </c>
      <c r="AQ1204" s="36" t="s">
        <v>2076</v>
      </c>
      <c r="AR1204" s="36" t="s">
        <v>2076</v>
      </c>
      <c r="AS1204" s="36" t="s">
        <v>7375</v>
      </c>
      <c r="AT1204" s="36" t="s">
        <v>7376</v>
      </c>
      <c r="AU1204" s="36">
        <f>COUNTIF(Offers!$B$14:$B$2024,A1204)</f>
        <v>2</v>
      </c>
      <c r="AV1204" s="37">
        <f>_xlfn.MINIFS(Offers!$Q$14:$Q$2024,Offers!$B$14:$B$2024,A1204)</f>
        <v>45.99</v>
      </c>
      <c r="AW1204" s="36">
        <f>COUNTIFS(Offers!$B$14:$B$2024,A1204,Offers!$L$14:$L$2024,"&lt;&gt;New")</f>
        <v>1</v>
      </c>
    </row>
    <row r="1205" spans="1:49" ht="15.75" customHeight="1" x14ac:dyDescent="0.35">
      <c r="A1205" s="64" t="s">
        <v>8477</v>
      </c>
      <c r="B1205" s="64" t="s">
        <v>1600</v>
      </c>
      <c r="C1205" s="64" t="s">
        <v>9</v>
      </c>
      <c r="D1205" s="64" t="s">
        <v>7378</v>
      </c>
      <c r="E1205" s="65" t="s">
        <v>1605</v>
      </c>
      <c r="F1205" s="66">
        <v>116.99</v>
      </c>
      <c r="G1205" s="64" t="s">
        <v>8478</v>
      </c>
      <c r="H1205" s="64" t="s">
        <v>1345</v>
      </c>
      <c r="I1205" s="64" t="s">
        <v>7380</v>
      </c>
      <c r="J1205" s="64" t="s">
        <v>8479</v>
      </c>
      <c r="K1205" s="64" t="s">
        <v>2076</v>
      </c>
      <c r="L1205" s="64" t="s">
        <v>2076</v>
      </c>
      <c r="M1205" s="64" t="s">
        <v>2076</v>
      </c>
      <c r="N1205" s="64" t="s">
        <v>7382</v>
      </c>
      <c r="O1205" s="64" t="s">
        <v>2076</v>
      </c>
      <c r="P1205" s="64">
        <v>100</v>
      </c>
      <c r="Q1205" s="67">
        <v>75</v>
      </c>
      <c r="R1205" s="64" t="s">
        <v>8480</v>
      </c>
      <c r="S1205" s="64" t="s">
        <v>7384</v>
      </c>
      <c r="T1205" t="s">
        <v>2080</v>
      </c>
      <c r="U1205">
        <v>30</v>
      </c>
      <c r="V1205" s="49">
        <v>133.99</v>
      </c>
      <c r="W1205" t="s">
        <v>2322</v>
      </c>
      <c r="X1205" t="s">
        <v>2076</v>
      </c>
      <c r="Y1205" t="s">
        <v>2076</v>
      </c>
      <c r="Z1205" t="s">
        <v>2076</v>
      </c>
      <c r="AA1205" t="s">
        <v>2076</v>
      </c>
      <c r="AB1205" s="36" t="s">
        <v>8481</v>
      </c>
      <c r="AC1205" s="36" t="s">
        <v>8482</v>
      </c>
      <c r="AD1205" s="36" t="s">
        <v>2104</v>
      </c>
      <c r="AE1205" s="36" t="s">
        <v>2105</v>
      </c>
      <c r="AF1205" s="52" t="s">
        <v>2024</v>
      </c>
      <c r="AG1205" s="36" t="s">
        <v>2086</v>
      </c>
      <c r="AH1205" s="37">
        <v>137.99</v>
      </c>
      <c r="AI1205" s="36" t="s">
        <v>2087</v>
      </c>
      <c r="AJ1205" s="36" t="s">
        <v>2076</v>
      </c>
      <c r="AK1205" s="36" t="s">
        <v>2076</v>
      </c>
      <c r="AL1205" s="36" t="s">
        <v>2076</v>
      </c>
      <c r="AM1205" s="36" t="s">
        <v>2076</v>
      </c>
      <c r="AN1205" s="36" t="s">
        <v>2076</v>
      </c>
      <c r="AO1205" s="36" t="s">
        <v>2076</v>
      </c>
      <c r="AP1205" s="36" t="s">
        <v>2076</v>
      </c>
      <c r="AQ1205" s="36" t="s">
        <v>2076</v>
      </c>
      <c r="AR1205" s="36" t="s">
        <v>2076</v>
      </c>
      <c r="AS1205" s="36" t="s">
        <v>7489</v>
      </c>
      <c r="AT1205" s="36" t="s">
        <v>7388</v>
      </c>
      <c r="AU1205" s="36">
        <f>COUNTIF(Offers!$B$14:$B$2024,A1205)</f>
        <v>1</v>
      </c>
      <c r="AV1205" s="37">
        <f>_xlfn.MINIFS(Offers!$Q$14:$Q$2024,Offers!$B$14:$B$2024,A1205)</f>
        <v>116.99</v>
      </c>
      <c r="AW1205" s="36">
        <f>COUNTIFS(Offers!$B$14:$B$2024,A1205,Offers!$L$14:$L$2024,"&lt;&gt;New")</f>
        <v>0</v>
      </c>
    </row>
    <row r="1206" spans="1:49" ht="15.75" customHeight="1" x14ac:dyDescent="0.35">
      <c r="A1206" s="64" t="s">
        <v>8483</v>
      </c>
      <c r="B1206" s="64" t="s">
        <v>1600</v>
      </c>
      <c r="C1206" s="64" t="s">
        <v>9</v>
      </c>
      <c r="D1206" s="64" t="s">
        <v>7390</v>
      </c>
      <c r="E1206" s="65" t="s">
        <v>1606</v>
      </c>
      <c r="F1206" s="66">
        <v>221.99</v>
      </c>
      <c r="G1206" s="64" t="s">
        <v>8484</v>
      </c>
      <c r="H1206" s="64" t="s">
        <v>1345</v>
      </c>
      <c r="I1206" s="64" t="s">
        <v>7392</v>
      </c>
      <c r="J1206" s="64" t="s">
        <v>2076</v>
      </c>
      <c r="K1206" s="64" t="s">
        <v>2076</v>
      </c>
      <c r="L1206" s="64" t="s">
        <v>2076</v>
      </c>
      <c r="M1206" s="64" t="s">
        <v>7393</v>
      </c>
      <c r="N1206" s="64" t="s">
        <v>7394</v>
      </c>
      <c r="O1206" s="64" t="s">
        <v>2076</v>
      </c>
      <c r="P1206" s="64" t="s">
        <v>2076</v>
      </c>
      <c r="Q1206" s="67">
        <v>172</v>
      </c>
      <c r="R1206" s="64" t="s">
        <v>8485</v>
      </c>
      <c r="S1206" s="64" t="s">
        <v>7396</v>
      </c>
      <c r="T1206" t="s">
        <v>2080</v>
      </c>
      <c r="U1206">
        <v>30</v>
      </c>
      <c r="V1206" s="49">
        <v>242.99</v>
      </c>
      <c r="W1206" t="s">
        <v>2609</v>
      </c>
      <c r="X1206" t="s">
        <v>2076</v>
      </c>
      <c r="Y1206" t="s">
        <v>2076</v>
      </c>
      <c r="Z1206" t="s">
        <v>2076</v>
      </c>
      <c r="AA1206" t="s">
        <v>2076</v>
      </c>
      <c r="AB1206" s="36" t="s">
        <v>8486</v>
      </c>
      <c r="AC1206" s="36" t="s">
        <v>8487</v>
      </c>
      <c r="AD1206" s="36" t="s">
        <v>2268</v>
      </c>
      <c r="AE1206" s="36" t="s">
        <v>2085</v>
      </c>
      <c r="AF1206" s="53" t="s">
        <v>2026</v>
      </c>
      <c r="AG1206" s="36" t="s">
        <v>2086</v>
      </c>
      <c r="AH1206" s="37">
        <v>246.99</v>
      </c>
      <c r="AI1206" s="36" t="s">
        <v>2087</v>
      </c>
      <c r="AJ1206" s="36" t="s">
        <v>2076</v>
      </c>
      <c r="AK1206" s="36" t="s">
        <v>2076</v>
      </c>
      <c r="AL1206" s="36" t="s">
        <v>2076</v>
      </c>
      <c r="AM1206" s="36" t="s">
        <v>2076</v>
      </c>
      <c r="AN1206" s="36" t="s">
        <v>2076</v>
      </c>
      <c r="AO1206" s="36" t="s">
        <v>2076</v>
      </c>
      <c r="AP1206" s="36" t="s">
        <v>2076</v>
      </c>
      <c r="AQ1206" s="36" t="s">
        <v>2076</v>
      </c>
      <c r="AR1206" s="36" t="s">
        <v>2076</v>
      </c>
      <c r="AS1206" s="36" t="s">
        <v>7399</v>
      </c>
      <c r="AT1206" s="36" t="s">
        <v>7400</v>
      </c>
      <c r="AU1206" s="36">
        <f>COUNTIF(Offers!$B$14:$B$2024,A1206)</f>
        <v>1</v>
      </c>
      <c r="AV1206" s="37">
        <f>_xlfn.MINIFS(Offers!$Q$14:$Q$2024,Offers!$B$14:$B$2024,A1206)</f>
        <v>221.99</v>
      </c>
      <c r="AW1206" s="36">
        <f>COUNTIFS(Offers!$B$14:$B$2024,A1206,Offers!$L$14:$L$2024,"&lt;&gt;New")</f>
        <v>0</v>
      </c>
    </row>
    <row r="1207" spans="1:49" ht="15.75" customHeight="1" x14ac:dyDescent="0.35">
      <c r="A1207" s="64" t="s">
        <v>8488</v>
      </c>
      <c r="B1207" s="64" t="s">
        <v>1600</v>
      </c>
      <c r="C1207" s="64" t="s">
        <v>9</v>
      </c>
      <c r="D1207" s="64" t="s">
        <v>7510</v>
      </c>
      <c r="E1207" s="65" t="s">
        <v>1607</v>
      </c>
      <c r="F1207" s="66">
        <v>257.99</v>
      </c>
      <c r="G1207" s="64" t="s">
        <v>8489</v>
      </c>
      <c r="H1207" s="64" t="s">
        <v>7451</v>
      </c>
      <c r="I1207" s="64" t="s">
        <v>7405</v>
      </c>
      <c r="J1207" s="64" t="s">
        <v>2076</v>
      </c>
      <c r="K1207" s="64" t="s">
        <v>2076</v>
      </c>
      <c r="L1207" s="64" t="s">
        <v>8140</v>
      </c>
      <c r="M1207" s="64" t="s">
        <v>8141</v>
      </c>
      <c r="N1207" s="64" t="s">
        <v>7513</v>
      </c>
      <c r="O1207" s="64" t="s">
        <v>2076</v>
      </c>
      <c r="P1207" s="64" t="s">
        <v>2076</v>
      </c>
      <c r="Q1207" s="67">
        <v>2018</v>
      </c>
      <c r="R1207" s="64" t="s">
        <v>8490</v>
      </c>
      <c r="S1207" s="64" t="s">
        <v>7515</v>
      </c>
      <c r="T1207" t="s">
        <v>2080</v>
      </c>
      <c r="U1207">
        <v>30</v>
      </c>
      <c r="V1207" s="49">
        <v>283.99</v>
      </c>
      <c r="W1207" t="s">
        <v>2361</v>
      </c>
      <c r="X1207" t="s">
        <v>2076</v>
      </c>
      <c r="Y1207" t="s">
        <v>2076</v>
      </c>
      <c r="Z1207" t="s">
        <v>2076</v>
      </c>
      <c r="AA1207" t="s">
        <v>2076</v>
      </c>
      <c r="AB1207" s="36" t="s">
        <v>8491</v>
      </c>
      <c r="AC1207" s="36" t="s">
        <v>8492</v>
      </c>
      <c r="AD1207" s="36" t="s">
        <v>2179</v>
      </c>
      <c r="AE1207" s="36" t="s">
        <v>2085</v>
      </c>
      <c r="AF1207" s="54" t="s">
        <v>2027</v>
      </c>
      <c r="AG1207" s="36" t="s">
        <v>2086</v>
      </c>
      <c r="AH1207" s="37">
        <v>283.99</v>
      </c>
      <c r="AI1207" s="36" t="s">
        <v>2087</v>
      </c>
      <c r="AJ1207" s="36" t="s">
        <v>2076</v>
      </c>
      <c r="AK1207" s="36" t="s">
        <v>2076</v>
      </c>
      <c r="AL1207" s="36" t="s">
        <v>2076</v>
      </c>
      <c r="AM1207" s="36" t="s">
        <v>2076</v>
      </c>
      <c r="AN1207" s="36" t="s">
        <v>2076</v>
      </c>
      <c r="AO1207" s="36" t="s">
        <v>2076</v>
      </c>
      <c r="AP1207" s="36" t="s">
        <v>2076</v>
      </c>
      <c r="AQ1207" s="36" t="s">
        <v>2076</v>
      </c>
      <c r="AR1207" s="36" t="s">
        <v>2076</v>
      </c>
      <c r="AS1207" s="36" t="s">
        <v>7518</v>
      </c>
      <c r="AT1207" s="36" t="s">
        <v>7519</v>
      </c>
      <c r="AU1207" s="36">
        <f>COUNTIF(Offers!$B$14:$B$2024,A1207)</f>
        <v>1</v>
      </c>
      <c r="AV1207" s="37">
        <f>_xlfn.MINIFS(Offers!$Q$14:$Q$2024,Offers!$B$14:$B$2024,A1207)</f>
        <v>257.99</v>
      </c>
      <c r="AW1207" s="36">
        <f>COUNTIFS(Offers!$B$14:$B$2024,A1207,Offers!$L$14:$L$2024,"&lt;&gt;New")</f>
        <v>0</v>
      </c>
    </row>
    <row r="1208" spans="1:49" ht="15.75" customHeight="1" x14ac:dyDescent="0.35">
      <c r="A1208" s="64" t="s">
        <v>8493</v>
      </c>
      <c r="B1208" s="64" t="s">
        <v>1600</v>
      </c>
      <c r="C1208" s="64" t="s">
        <v>9</v>
      </c>
      <c r="D1208" s="64" t="s">
        <v>7526</v>
      </c>
      <c r="E1208" s="65" t="s">
        <v>1608</v>
      </c>
      <c r="F1208" s="66">
        <v>282.99</v>
      </c>
      <c r="G1208" s="64" t="s">
        <v>8494</v>
      </c>
      <c r="H1208" s="64" t="s">
        <v>1345</v>
      </c>
      <c r="I1208" s="64" t="s">
        <v>7528</v>
      </c>
      <c r="J1208" s="64" t="s">
        <v>2076</v>
      </c>
      <c r="K1208" s="64" t="s">
        <v>2076</v>
      </c>
      <c r="L1208" s="64" t="s">
        <v>2076</v>
      </c>
      <c r="M1208" s="64" t="s">
        <v>2076</v>
      </c>
      <c r="N1208" s="64" t="s">
        <v>7981</v>
      </c>
      <c r="O1208" s="64" t="s">
        <v>2076</v>
      </c>
      <c r="P1208" s="64" t="s">
        <v>2076</v>
      </c>
      <c r="Q1208" s="67">
        <v>378</v>
      </c>
      <c r="R1208" s="64" t="s">
        <v>8495</v>
      </c>
      <c r="S1208" s="64" t="s">
        <v>7531</v>
      </c>
      <c r="T1208" t="s">
        <v>2080</v>
      </c>
      <c r="U1208">
        <v>30</v>
      </c>
      <c r="V1208" s="49">
        <v>294.99</v>
      </c>
      <c r="W1208" t="s">
        <v>2241</v>
      </c>
      <c r="X1208" t="s">
        <v>2076</v>
      </c>
      <c r="Y1208" t="s">
        <v>2076</v>
      </c>
      <c r="Z1208" t="s">
        <v>2076</v>
      </c>
      <c r="AA1208" t="s">
        <v>2076</v>
      </c>
      <c r="AB1208" s="36" t="s">
        <v>8496</v>
      </c>
      <c r="AC1208" s="36" t="s">
        <v>8497</v>
      </c>
      <c r="AD1208" s="36" t="s">
        <v>2254</v>
      </c>
      <c r="AE1208" s="36" t="s">
        <v>2085</v>
      </c>
      <c r="AF1208" s="53" t="s">
        <v>2026</v>
      </c>
      <c r="AG1208" s="36" t="s">
        <v>2086</v>
      </c>
      <c r="AH1208" s="37">
        <v>306.99</v>
      </c>
      <c r="AI1208" s="36" t="s">
        <v>2087</v>
      </c>
      <c r="AJ1208" s="36" t="s">
        <v>2076</v>
      </c>
      <c r="AK1208" s="36" t="s">
        <v>2076</v>
      </c>
      <c r="AL1208" s="36" t="s">
        <v>2076</v>
      </c>
      <c r="AM1208" s="36" t="s">
        <v>2076</v>
      </c>
      <c r="AN1208" s="36" t="s">
        <v>2076</v>
      </c>
      <c r="AO1208" s="36" t="s">
        <v>2076</v>
      </c>
      <c r="AP1208" s="36" t="s">
        <v>2076</v>
      </c>
      <c r="AQ1208" s="36" t="s">
        <v>2076</v>
      </c>
      <c r="AR1208" s="36" t="s">
        <v>2076</v>
      </c>
      <c r="AS1208" s="36" t="s">
        <v>7534</v>
      </c>
      <c r="AT1208" s="36" t="s">
        <v>7535</v>
      </c>
      <c r="AU1208" s="36">
        <f>COUNTIF(Offers!$B$14:$B$2024,A1208)</f>
        <v>1</v>
      </c>
      <c r="AV1208" s="37">
        <f>_xlfn.MINIFS(Offers!$Q$14:$Q$2024,Offers!$B$14:$B$2024,A1208)</f>
        <v>282.99</v>
      </c>
      <c r="AW1208" s="36">
        <f>COUNTIFS(Offers!$B$14:$B$2024,A1208,Offers!$L$14:$L$2024,"&lt;&gt;New")</f>
        <v>0</v>
      </c>
    </row>
    <row r="1209" spans="1:49" ht="15.75" customHeight="1" x14ac:dyDescent="0.35">
      <c r="A1209" s="64" t="s">
        <v>8498</v>
      </c>
      <c r="B1209" s="64" t="s">
        <v>1600</v>
      </c>
      <c r="C1209" s="64" t="s">
        <v>9</v>
      </c>
      <c r="D1209" s="64" t="s">
        <v>7449</v>
      </c>
      <c r="E1209" s="65" t="s">
        <v>1609</v>
      </c>
      <c r="F1209" s="66">
        <v>287.99</v>
      </c>
      <c r="G1209" s="64" t="s">
        <v>8499</v>
      </c>
      <c r="H1209" s="64" t="s">
        <v>7451</v>
      </c>
      <c r="I1209" s="64" t="s">
        <v>7405</v>
      </c>
      <c r="J1209" s="64" t="s">
        <v>7452</v>
      </c>
      <c r="K1209" s="64" t="s">
        <v>2076</v>
      </c>
      <c r="L1209" s="64" t="s">
        <v>2076</v>
      </c>
      <c r="M1209" s="64" t="s">
        <v>2076</v>
      </c>
      <c r="N1209" s="64" t="s">
        <v>7453</v>
      </c>
      <c r="O1209" s="64" t="s">
        <v>2076</v>
      </c>
      <c r="P1209" s="64" t="s">
        <v>2076</v>
      </c>
      <c r="Q1209" s="67">
        <v>10</v>
      </c>
      <c r="R1209" s="64" t="s">
        <v>8500</v>
      </c>
      <c r="S1209" s="64" t="s">
        <v>7455</v>
      </c>
      <c r="T1209" t="s">
        <v>2080</v>
      </c>
      <c r="U1209">
        <v>30</v>
      </c>
      <c r="V1209" s="49">
        <v>315.99</v>
      </c>
      <c r="W1209" t="s">
        <v>2580</v>
      </c>
      <c r="X1209" t="s">
        <v>2076</v>
      </c>
      <c r="Y1209" t="s">
        <v>2076</v>
      </c>
      <c r="Z1209" t="s">
        <v>2076</v>
      </c>
      <c r="AA1209" t="s">
        <v>2076</v>
      </c>
      <c r="AB1209" s="36" t="s">
        <v>8475</v>
      </c>
      <c r="AC1209" s="36" t="s">
        <v>8501</v>
      </c>
      <c r="AD1209" s="36" t="s">
        <v>2120</v>
      </c>
      <c r="AE1209" s="36" t="s">
        <v>2105</v>
      </c>
      <c r="AF1209" s="53" t="s">
        <v>2026</v>
      </c>
      <c r="AG1209" s="36" t="s">
        <v>2086</v>
      </c>
      <c r="AH1209" s="37">
        <v>317.99</v>
      </c>
      <c r="AI1209" s="36" t="s">
        <v>2087</v>
      </c>
      <c r="AJ1209" s="36" t="s">
        <v>2076</v>
      </c>
      <c r="AK1209" s="36" t="s">
        <v>2076</v>
      </c>
      <c r="AL1209" s="36" t="s">
        <v>2076</v>
      </c>
      <c r="AM1209" s="36" t="s">
        <v>2076</v>
      </c>
      <c r="AN1209" s="36" t="s">
        <v>2076</v>
      </c>
      <c r="AO1209" s="36" t="s">
        <v>2076</v>
      </c>
      <c r="AP1209" s="36" t="s">
        <v>2076</v>
      </c>
      <c r="AQ1209" s="36" t="s">
        <v>2076</v>
      </c>
      <c r="AR1209" s="36" t="s">
        <v>2076</v>
      </c>
      <c r="AS1209" s="36" t="s">
        <v>7457</v>
      </c>
      <c r="AT1209" s="36" t="s">
        <v>7458</v>
      </c>
      <c r="AU1209" s="36">
        <f>COUNTIF(Offers!$B$14:$B$2024,A1209)</f>
        <v>1</v>
      </c>
      <c r="AV1209" s="37">
        <f>_xlfn.MINIFS(Offers!$Q$14:$Q$2024,Offers!$B$14:$B$2024,A1209)</f>
        <v>287.99</v>
      </c>
      <c r="AW1209" s="36">
        <f>COUNTIFS(Offers!$B$14:$B$2024,A1209,Offers!$L$14:$L$2024,"&lt;&gt;New")</f>
        <v>0</v>
      </c>
    </row>
    <row r="1210" spans="1:49" ht="15.75" customHeight="1" x14ac:dyDescent="0.35">
      <c r="A1210" s="64" t="s">
        <v>8502</v>
      </c>
      <c r="B1210" s="64" t="s">
        <v>1600</v>
      </c>
      <c r="C1210" s="64" t="s">
        <v>9</v>
      </c>
      <c r="D1210" s="64" t="s">
        <v>7437</v>
      </c>
      <c r="E1210" s="65" t="s">
        <v>1610</v>
      </c>
      <c r="F1210" s="66">
        <v>338.99</v>
      </c>
      <c r="G1210" s="64" t="s">
        <v>8503</v>
      </c>
      <c r="H1210" s="64" t="s">
        <v>7439</v>
      </c>
      <c r="I1210" s="64" t="s">
        <v>7405</v>
      </c>
      <c r="J1210" s="64" t="s">
        <v>7440</v>
      </c>
      <c r="K1210" s="64" t="s">
        <v>2076</v>
      </c>
      <c r="L1210" s="64" t="s">
        <v>2076</v>
      </c>
      <c r="M1210" s="64" t="s">
        <v>2076</v>
      </c>
      <c r="N1210" s="64" t="s">
        <v>7543</v>
      </c>
      <c r="O1210" s="64" t="s">
        <v>2076</v>
      </c>
      <c r="P1210" s="64" t="s">
        <v>2076</v>
      </c>
      <c r="Q1210" s="67">
        <v>1687</v>
      </c>
      <c r="R1210" s="64" t="s">
        <v>8504</v>
      </c>
      <c r="S1210" s="64" t="s">
        <v>7443</v>
      </c>
      <c r="T1210" t="s">
        <v>2116</v>
      </c>
      <c r="U1210">
        <v>30</v>
      </c>
      <c r="V1210" s="49">
        <v>370.99</v>
      </c>
      <c r="W1210" t="s">
        <v>2539</v>
      </c>
      <c r="X1210" t="s">
        <v>2076</v>
      </c>
      <c r="Y1210" t="s">
        <v>2076</v>
      </c>
      <c r="Z1210" t="s">
        <v>2076</v>
      </c>
      <c r="AA1210" t="s">
        <v>2076</v>
      </c>
      <c r="AB1210" s="36" t="s">
        <v>8505</v>
      </c>
      <c r="AC1210" s="36" t="s">
        <v>8506</v>
      </c>
      <c r="AD1210" s="36" t="s">
        <v>2171</v>
      </c>
      <c r="AE1210" s="36" t="s">
        <v>2085</v>
      </c>
      <c r="AF1210" s="51" t="s">
        <v>2025</v>
      </c>
      <c r="AG1210" s="36" t="s">
        <v>2086</v>
      </c>
      <c r="AH1210" s="37">
        <v>370.99</v>
      </c>
      <c r="AI1210" s="36" t="s">
        <v>2087</v>
      </c>
      <c r="AJ1210" s="36" t="s">
        <v>2076</v>
      </c>
      <c r="AK1210" s="36" t="s">
        <v>2076</v>
      </c>
      <c r="AL1210" s="36" t="s">
        <v>2076</v>
      </c>
      <c r="AM1210" s="36" t="s">
        <v>2076</v>
      </c>
      <c r="AN1210" s="36" t="s">
        <v>2076</v>
      </c>
      <c r="AO1210" s="36" t="s">
        <v>2076</v>
      </c>
      <c r="AP1210" s="36" t="s">
        <v>2076</v>
      </c>
      <c r="AQ1210" s="36" t="s">
        <v>2076</v>
      </c>
      <c r="AR1210" s="36" t="s">
        <v>2076</v>
      </c>
      <c r="AS1210" s="36" t="s">
        <v>7446</v>
      </c>
      <c r="AT1210" s="36" t="s">
        <v>7447</v>
      </c>
      <c r="AU1210" s="36">
        <f>COUNTIF(Offers!$B$14:$B$2024,A1210)</f>
        <v>2</v>
      </c>
      <c r="AV1210" s="37">
        <f>_xlfn.MINIFS(Offers!$Q$14:$Q$2024,Offers!$B$14:$B$2024,A1210)</f>
        <v>288.99</v>
      </c>
      <c r="AW1210" s="36">
        <f>COUNTIFS(Offers!$B$14:$B$2024,A1210,Offers!$L$14:$L$2024,"&lt;&gt;New")</f>
        <v>1</v>
      </c>
    </row>
    <row r="1211" spans="1:49" ht="15.75" customHeight="1" x14ac:dyDescent="0.35">
      <c r="A1211" s="64" t="s">
        <v>8507</v>
      </c>
      <c r="B1211" s="64" t="s">
        <v>1600</v>
      </c>
      <c r="C1211" s="64" t="s">
        <v>9</v>
      </c>
      <c r="D1211" s="64" t="s">
        <v>2034</v>
      </c>
      <c r="E1211" s="65" t="s">
        <v>1611</v>
      </c>
      <c r="F1211" s="66">
        <v>402.99</v>
      </c>
      <c r="G1211" s="64" t="s">
        <v>8508</v>
      </c>
      <c r="H1211" s="64" t="s">
        <v>7439</v>
      </c>
      <c r="I1211" s="64" t="s">
        <v>7405</v>
      </c>
      <c r="J1211" s="64" t="s">
        <v>8509</v>
      </c>
      <c r="K1211" s="64" t="s">
        <v>7605</v>
      </c>
      <c r="L1211" s="64" t="s">
        <v>2076</v>
      </c>
      <c r="M1211" s="64" t="s">
        <v>2076</v>
      </c>
      <c r="N1211" s="64" t="s">
        <v>2076</v>
      </c>
      <c r="O1211" s="64" t="s">
        <v>2076</v>
      </c>
      <c r="P1211" s="64" t="s">
        <v>2076</v>
      </c>
      <c r="Q1211" s="67">
        <v>52</v>
      </c>
      <c r="R1211" s="64" t="s">
        <v>8510</v>
      </c>
      <c r="S1211" s="64" t="s">
        <v>7607</v>
      </c>
      <c r="T1211" t="s">
        <v>2080</v>
      </c>
      <c r="U1211">
        <v>30</v>
      </c>
      <c r="V1211" s="49">
        <v>457.99</v>
      </c>
      <c r="W1211" t="s">
        <v>2187</v>
      </c>
      <c r="X1211" t="s">
        <v>2076</v>
      </c>
      <c r="Y1211" t="s">
        <v>2076</v>
      </c>
      <c r="Z1211" t="s">
        <v>2076</v>
      </c>
      <c r="AA1211" t="s">
        <v>2076</v>
      </c>
      <c r="AB1211" s="36" t="s">
        <v>8511</v>
      </c>
      <c r="AC1211" s="36" t="s">
        <v>8512</v>
      </c>
      <c r="AD1211" s="36" t="s">
        <v>2120</v>
      </c>
      <c r="AE1211" s="36" t="s">
        <v>2105</v>
      </c>
      <c r="AF1211" s="51" t="s">
        <v>2025</v>
      </c>
      <c r="AG1211" s="36" t="s">
        <v>3435</v>
      </c>
      <c r="AH1211" s="37">
        <v>461.99</v>
      </c>
      <c r="AI1211" s="36" t="s">
        <v>2087</v>
      </c>
      <c r="AJ1211" s="36" t="s">
        <v>2076</v>
      </c>
      <c r="AK1211" s="36" t="s">
        <v>2076</v>
      </c>
      <c r="AL1211" s="36" t="s">
        <v>2076</v>
      </c>
      <c r="AM1211" s="36" t="s">
        <v>2076</v>
      </c>
      <c r="AN1211" s="36" t="s">
        <v>2076</v>
      </c>
      <c r="AO1211" s="36" t="s">
        <v>2076</v>
      </c>
      <c r="AP1211" s="36" t="s">
        <v>2076</v>
      </c>
      <c r="AQ1211" s="36" t="s">
        <v>2076</v>
      </c>
      <c r="AR1211" s="36" t="s">
        <v>2076</v>
      </c>
      <c r="AS1211" s="36" t="s">
        <v>7610</v>
      </c>
      <c r="AT1211" s="36" t="s">
        <v>8513</v>
      </c>
      <c r="AU1211" s="36">
        <f>COUNTIF(Offers!$B$14:$B$2024,A1211)</f>
        <v>1</v>
      </c>
      <c r="AV1211" s="37">
        <f>_xlfn.MINIFS(Offers!$Q$14:$Q$2024,Offers!$B$14:$B$2024,A1211)</f>
        <v>402.99</v>
      </c>
      <c r="AW1211" s="36">
        <f>COUNTIFS(Offers!$B$14:$B$2024,A1211,Offers!$L$14:$L$2024,"&lt;&gt;New")</f>
        <v>0</v>
      </c>
    </row>
    <row r="1212" spans="1:49" ht="15.75" customHeight="1" x14ac:dyDescent="0.35">
      <c r="A1212" s="64" t="s">
        <v>8514</v>
      </c>
      <c r="B1212" s="64" t="s">
        <v>1600</v>
      </c>
      <c r="C1212" s="64" t="s">
        <v>9</v>
      </c>
      <c r="D1212" s="64" t="s">
        <v>7473</v>
      </c>
      <c r="E1212" s="65" t="s">
        <v>1612</v>
      </c>
      <c r="F1212" s="66">
        <v>921.99</v>
      </c>
      <c r="G1212" s="64" t="s">
        <v>8515</v>
      </c>
      <c r="H1212" s="64" t="s">
        <v>7439</v>
      </c>
      <c r="I1212" s="64" t="s">
        <v>7405</v>
      </c>
      <c r="J1212" s="64" t="s">
        <v>2076</v>
      </c>
      <c r="K1212" s="64" t="s">
        <v>8516</v>
      </c>
      <c r="L1212" s="64" t="s">
        <v>2076</v>
      </c>
      <c r="M1212" s="64" t="s">
        <v>2076</v>
      </c>
      <c r="N1212" s="64" t="s">
        <v>7476</v>
      </c>
      <c r="O1212" s="64" t="s">
        <v>2076</v>
      </c>
      <c r="P1212" s="64" t="s">
        <v>2076</v>
      </c>
      <c r="Q1212" s="67">
        <v>2192</v>
      </c>
      <c r="R1212" s="64" t="s">
        <v>8517</v>
      </c>
      <c r="S1212" s="64" t="s">
        <v>7478</v>
      </c>
      <c r="T1212" t="s">
        <v>2080</v>
      </c>
      <c r="U1212">
        <v>30</v>
      </c>
      <c r="V1212" s="49">
        <v>1056.99</v>
      </c>
      <c r="W1212" t="s">
        <v>2273</v>
      </c>
      <c r="X1212" t="s">
        <v>2076</v>
      </c>
      <c r="Y1212" t="s">
        <v>2076</v>
      </c>
      <c r="Z1212" t="s">
        <v>2076</v>
      </c>
      <c r="AA1212" t="s">
        <v>2076</v>
      </c>
      <c r="AB1212" s="36" t="s">
        <v>8518</v>
      </c>
      <c r="AC1212" s="36" t="s">
        <v>8519</v>
      </c>
      <c r="AD1212" s="36" t="s">
        <v>2104</v>
      </c>
      <c r="AE1212" s="36" t="s">
        <v>2105</v>
      </c>
      <c r="AF1212" s="52" t="s">
        <v>2024</v>
      </c>
      <c r="AG1212" s="36" t="s">
        <v>3435</v>
      </c>
      <c r="AH1212" s="37">
        <v>1056.99</v>
      </c>
      <c r="AI1212" s="36" t="s">
        <v>2087</v>
      </c>
      <c r="AJ1212" s="36" t="s">
        <v>2076</v>
      </c>
      <c r="AK1212" s="36" t="s">
        <v>2076</v>
      </c>
      <c r="AL1212" s="36" t="s">
        <v>2076</v>
      </c>
      <c r="AM1212" s="36" t="s">
        <v>2076</v>
      </c>
      <c r="AN1212" s="36" t="s">
        <v>2076</v>
      </c>
      <c r="AO1212" s="36" t="s">
        <v>2076</v>
      </c>
      <c r="AP1212" s="36" t="s">
        <v>2076</v>
      </c>
      <c r="AQ1212" s="36" t="s">
        <v>2076</v>
      </c>
      <c r="AR1212" s="36" t="s">
        <v>2076</v>
      </c>
      <c r="AS1212" s="36" t="s">
        <v>8414</v>
      </c>
      <c r="AT1212" s="36" t="s">
        <v>7481</v>
      </c>
      <c r="AU1212" s="36">
        <f>COUNTIF(Offers!$B$14:$B$2024,A1212)</f>
        <v>1</v>
      </c>
      <c r="AV1212" s="37">
        <f>_xlfn.MINIFS(Offers!$Q$14:$Q$2024,Offers!$B$14:$B$2024,A1212)</f>
        <v>921.99</v>
      </c>
      <c r="AW1212" s="36">
        <f>COUNTIFS(Offers!$B$14:$B$2024,A1212,Offers!$L$14:$L$2024,"&lt;&gt;New")</f>
        <v>0</v>
      </c>
    </row>
    <row r="1213" spans="1:49" ht="15.75" customHeight="1" x14ac:dyDescent="0.35">
      <c r="A1213" s="64" t="s">
        <v>8520</v>
      </c>
      <c r="B1213" s="64" t="s">
        <v>1613</v>
      </c>
      <c r="C1213" s="64" t="s">
        <v>9</v>
      </c>
      <c r="D1213" s="64" t="s">
        <v>7366</v>
      </c>
      <c r="E1213" s="65" t="s">
        <v>1616</v>
      </c>
      <c r="F1213" s="66">
        <v>39.99</v>
      </c>
      <c r="G1213" s="64" t="s">
        <v>8521</v>
      </c>
      <c r="H1213" s="64" t="s">
        <v>1345</v>
      </c>
      <c r="I1213" s="64" t="s">
        <v>7368</v>
      </c>
      <c r="J1213" s="64" t="s">
        <v>7492</v>
      </c>
      <c r="K1213" s="64" t="s">
        <v>2076</v>
      </c>
      <c r="L1213" s="64" t="s">
        <v>2076</v>
      </c>
      <c r="M1213" s="64" t="s">
        <v>2076</v>
      </c>
      <c r="N1213" s="64" t="s">
        <v>7370</v>
      </c>
      <c r="O1213" s="64" t="s">
        <v>2076</v>
      </c>
      <c r="P1213" s="64" t="s">
        <v>2076</v>
      </c>
      <c r="Q1213" s="67">
        <v>69</v>
      </c>
      <c r="R1213" s="64" t="s">
        <v>8522</v>
      </c>
      <c r="S1213" s="64" t="s">
        <v>7372</v>
      </c>
      <c r="T1213" t="s">
        <v>2080</v>
      </c>
      <c r="U1213">
        <v>30</v>
      </c>
      <c r="V1213" s="49">
        <v>42.99</v>
      </c>
      <c r="W1213" t="s">
        <v>2741</v>
      </c>
      <c r="X1213" t="s">
        <v>2076</v>
      </c>
      <c r="Y1213" t="s">
        <v>2076</v>
      </c>
      <c r="Z1213" t="s">
        <v>2076</v>
      </c>
      <c r="AA1213" t="s">
        <v>2076</v>
      </c>
      <c r="AB1213" s="36" t="s">
        <v>8523</v>
      </c>
      <c r="AC1213" s="36" t="s">
        <v>8524</v>
      </c>
      <c r="AD1213" s="36" t="s">
        <v>2084</v>
      </c>
      <c r="AE1213" s="36" t="s">
        <v>2105</v>
      </c>
      <c r="AF1213" s="55" t="s">
        <v>2023</v>
      </c>
      <c r="AG1213" s="36" t="s">
        <v>2086</v>
      </c>
      <c r="AH1213" s="37">
        <v>42.99</v>
      </c>
      <c r="AI1213" s="36" t="s">
        <v>2087</v>
      </c>
      <c r="AJ1213" s="36" t="s">
        <v>2076</v>
      </c>
      <c r="AK1213" s="36" t="s">
        <v>2076</v>
      </c>
      <c r="AL1213" s="36" t="s">
        <v>2076</v>
      </c>
      <c r="AM1213" s="36" t="s">
        <v>2076</v>
      </c>
      <c r="AN1213" s="36" t="s">
        <v>2076</v>
      </c>
      <c r="AO1213" s="36" t="s">
        <v>2076</v>
      </c>
      <c r="AP1213" s="36" t="s">
        <v>2076</v>
      </c>
      <c r="AQ1213" s="36" t="s">
        <v>2076</v>
      </c>
      <c r="AR1213" s="36" t="s">
        <v>2076</v>
      </c>
      <c r="AS1213" s="36" t="s">
        <v>7375</v>
      </c>
      <c r="AT1213" s="36" t="s">
        <v>7376</v>
      </c>
      <c r="AU1213" s="36">
        <f>COUNTIF(Offers!$B$14:$B$2024,A1213)</f>
        <v>1</v>
      </c>
      <c r="AV1213" s="37">
        <f>_xlfn.MINIFS(Offers!$Q$14:$Q$2024,Offers!$B$14:$B$2024,A1213)</f>
        <v>39.99</v>
      </c>
      <c r="AW1213" s="36">
        <f>COUNTIFS(Offers!$B$14:$B$2024,A1213,Offers!$L$14:$L$2024,"&lt;&gt;New")</f>
        <v>0</v>
      </c>
    </row>
    <row r="1214" spans="1:49" ht="15.75" customHeight="1" x14ac:dyDescent="0.35">
      <c r="A1214" s="64" t="s">
        <v>8525</v>
      </c>
      <c r="B1214" s="64" t="s">
        <v>1613</v>
      </c>
      <c r="C1214" s="64" t="s">
        <v>9</v>
      </c>
      <c r="D1214" s="64" t="s">
        <v>7560</v>
      </c>
      <c r="E1214" s="65" t="s">
        <v>1617</v>
      </c>
      <c r="F1214" s="66">
        <v>42.99</v>
      </c>
      <c r="G1214" s="64" t="s">
        <v>8526</v>
      </c>
      <c r="H1214" s="64" t="s">
        <v>1345</v>
      </c>
      <c r="I1214" s="64" t="s">
        <v>7405</v>
      </c>
      <c r="J1214" s="64" t="s">
        <v>2076</v>
      </c>
      <c r="K1214" s="64" t="s">
        <v>2076</v>
      </c>
      <c r="L1214" s="64" t="s">
        <v>2076</v>
      </c>
      <c r="M1214" s="64" t="s">
        <v>2076</v>
      </c>
      <c r="N1214" s="64" t="s">
        <v>7562</v>
      </c>
      <c r="O1214" s="64" t="s">
        <v>2076</v>
      </c>
      <c r="P1214" s="64" t="s">
        <v>2076</v>
      </c>
      <c r="Q1214" s="67">
        <v>500</v>
      </c>
      <c r="R1214" s="64" t="s">
        <v>8527</v>
      </c>
      <c r="S1214" s="64" t="s">
        <v>7564</v>
      </c>
      <c r="T1214" t="s">
        <v>2100</v>
      </c>
      <c r="U1214">
        <v>30</v>
      </c>
      <c r="V1214" s="49">
        <v>48.99</v>
      </c>
      <c r="W1214" t="s">
        <v>2235</v>
      </c>
      <c r="X1214" t="s">
        <v>2076</v>
      </c>
      <c r="Y1214" t="s">
        <v>2076</v>
      </c>
      <c r="Z1214" t="s">
        <v>2076</v>
      </c>
      <c r="AA1214" t="s">
        <v>2076</v>
      </c>
      <c r="AB1214" s="36" t="s">
        <v>8528</v>
      </c>
      <c r="AC1214" s="36" t="s">
        <v>8529</v>
      </c>
      <c r="AD1214" s="36" t="s">
        <v>2268</v>
      </c>
      <c r="AE1214" s="36" t="s">
        <v>2180</v>
      </c>
      <c r="AF1214" s="50" t="s">
        <v>2022</v>
      </c>
      <c r="AG1214" s="36" t="s">
        <v>2086</v>
      </c>
      <c r="AH1214" s="37">
        <v>58.99</v>
      </c>
      <c r="AI1214" s="36" t="s">
        <v>2106</v>
      </c>
      <c r="AJ1214" s="36" t="s">
        <v>2076</v>
      </c>
      <c r="AK1214" s="36" t="s">
        <v>2076</v>
      </c>
      <c r="AL1214" s="36" t="s">
        <v>2076</v>
      </c>
      <c r="AM1214" s="36" t="s">
        <v>2076</v>
      </c>
      <c r="AN1214" s="36" t="s">
        <v>2076</v>
      </c>
      <c r="AO1214" s="36" t="s">
        <v>2076</v>
      </c>
      <c r="AP1214" s="36" t="s">
        <v>2076</v>
      </c>
      <c r="AQ1214" s="36" t="s">
        <v>2076</v>
      </c>
      <c r="AR1214" s="36" t="s">
        <v>2076</v>
      </c>
      <c r="AS1214" s="36" t="s">
        <v>7567</v>
      </c>
      <c r="AT1214" s="36" t="s">
        <v>7568</v>
      </c>
      <c r="AU1214" s="36">
        <f>COUNTIF(Offers!$B$14:$B$2024,A1214)</f>
        <v>2</v>
      </c>
      <c r="AV1214" s="37">
        <f>_xlfn.MINIFS(Offers!$Q$14:$Q$2024,Offers!$B$14:$B$2024,A1214)</f>
        <v>36.99</v>
      </c>
      <c r="AW1214" s="36">
        <f>COUNTIFS(Offers!$B$14:$B$2024,A1214,Offers!$L$14:$L$2024,"&lt;&gt;New")</f>
        <v>0</v>
      </c>
    </row>
    <row r="1215" spans="1:49" ht="15.75" customHeight="1" x14ac:dyDescent="0.35">
      <c r="A1215" s="64" t="s">
        <v>8530</v>
      </c>
      <c r="B1215" s="64" t="s">
        <v>1613</v>
      </c>
      <c r="C1215" s="64" t="s">
        <v>9</v>
      </c>
      <c r="D1215" s="64" t="s">
        <v>7390</v>
      </c>
      <c r="E1215" s="65" t="s">
        <v>1618</v>
      </c>
      <c r="F1215" s="66">
        <v>114.99</v>
      </c>
      <c r="G1215" s="64" t="s">
        <v>8531</v>
      </c>
      <c r="H1215" s="64" t="s">
        <v>1345</v>
      </c>
      <c r="I1215" s="64" t="s">
        <v>7392</v>
      </c>
      <c r="J1215" s="64" t="s">
        <v>2076</v>
      </c>
      <c r="K1215" s="64" t="s">
        <v>2076</v>
      </c>
      <c r="L1215" s="64" t="s">
        <v>2076</v>
      </c>
      <c r="M1215" s="64" t="s">
        <v>7393</v>
      </c>
      <c r="N1215" s="64" t="s">
        <v>7394</v>
      </c>
      <c r="O1215" s="64" t="s">
        <v>2076</v>
      </c>
      <c r="P1215" s="64" t="s">
        <v>2076</v>
      </c>
      <c r="Q1215" s="67">
        <v>172</v>
      </c>
      <c r="R1215" s="64" t="s">
        <v>8532</v>
      </c>
      <c r="S1215" s="64" t="s">
        <v>7396</v>
      </c>
      <c r="T1215" t="s">
        <v>2080</v>
      </c>
      <c r="U1215">
        <v>30</v>
      </c>
      <c r="V1215" s="49">
        <v>131.99</v>
      </c>
      <c r="W1215" t="s">
        <v>2101</v>
      </c>
      <c r="X1215" t="s">
        <v>2076</v>
      </c>
      <c r="Y1215" t="s">
        <v>2076</v>
      </c>
      <c r="Z1215" t="s">
        <v>2076</v>
      </c>
      <c r="AA1215" t="s">
        <v>2076</v>
      </c>
      <c r="AB1215" s="36" t="s">
        <v>8533</v>
      </c>
      <c r="AC1215" s="36" t="s">
        <v>8534</v>
      </c>
      <c r="AD1215" s="36" t="s">
        <v>2171</v>
      </c>
      <c r="AE1215" s="36" t="s">
        <v>2105</v>
      </c>
      <c r="AF1215" s="52" t="s">
        <v>2024</v>
      </c>
      <c r="AG1215" s="36" t="s">
        <v>2086</v>
      </c>
      <c r="AH1215" s="37">
        <v>137.99</v>
      </c>
      <c r="AI1215" s="36" t="s">
        <v>2087</v>
      </c>
      <c r="AJ1215" s="36" t="s">
        <v>2076</v>
      </c>
      <c r="AK1215" s="36" t="s">
        <v>2076</v>
      </c>
      <c r="AL1215" s="36" t="s">
        <v>2076</v>
      </c>
      <c r="AM1215" s="36" t="s">
        <v>2076</v>
      </c>
      <c r="AN1215" s="36" t="s">
        <v>2076</v>
      </c>
      <c r="AO1215" s="36" t="s">
        <v>2076</v>
      </c>
      <c r="AP1215" s="36" t="s">
        <v>2076</v>
      </c>
      <c r="AQ1215" s="36" t="s">
        <v>2076</v>
      </c>
      <c r="AR1215" s="36" t="s">
        <v>2076</v>
      </c>
      <c r="AS1215" s="36" t="s">
        <v>7399</v>
      </c>
      <c r="AT1215" s="36" t="s">
        <v>7400</v>
      </c>
      <c r="AU1215" s="36">
        <f>COUNTIF(Offers!$B$14:$B$2024,A1215)</f>
        <v>1</v>
      </c>
      <c r="AV1215" s="37">
        <f>_xlfn.MINIFS(Offers!$Q$14:$Q$2024,Offers!$B$14:$B$2024,A1215)</f>
        <v>114.99</v>
      </c>
      <c r="AW1215" s="36">
        <f>COUNTIFS(Offers!$B$14:$B$2024,A1215,Offers!$L$14:$L$2024,"&lt;&gt;New")</f>
        <v>0</v>
      </c>
    </row>
    <row r="1216" spans="1:49" ht="15.75" customHeight="1" x14ac:dyDescent="0.35">
      <c r="A1216" s="64" t="s">
        <v>8535</v>
      </c>
      <c r="B1216" s="64" t="s">
        <v>1613</v>
      </c>
      <c r="C1216" s="64" t="s">
        <v>9</v>
      </c>
      <c r="D1216" s="64" t="s">
        <v>7449</v>
      </c>
      <c r="E1216" s="65" t="s">
        <v>1619</v>
      </c>
      <c r="F1216" s="66">
        <v>166.99</v>
      </c>
      <c r="G1216" s="64" t="s">
        <v>8536</v>
      </c>
      <c r="H1216" s="64" t="s">
        <v>1345</v>
      </c>
      <c r="I1216" s="64" t="s">
        <v>7392</v>
      </c>
      <c r="J1216" s="64" t="s">
        <v>2076</v>
      </c>
      <c r="K1216" s="64" t="s">
        <v>2076</v>
      </c>
      <c r="L1216" s="64" t="s">
        <v>2076</v>
      </c>
      <c r="M1216" s="64" t="s">
        <v>2076</v>
      </c>
      <c r="N1216" s="64" t="s">
        <v>7624</v>
      </c>
      <c r="O1216" s="64" t="s">
        <v>2076</v>
      </c>
      <c r="P1216" s="64" t="s">
        <v>2076</v>
      </c>
      <c r="Q1216" s="67">
        <v>222</v>
      </c>
      <c r="R1216" s="64" t="s">
        <v>8537</v>
      </c>
      <c r="S1216" s="64" t="s">
        <v>7626</v>
      </c>
      <c r="T1216" t="s">
        <v>2080</v>
      </c>
      <c r="U1216">
        <v>30</v>
      </c>
      <c r="V1216" s="49">
        <v>182.99</v>
      </c>
      <c r="W1216" t="s">
        <v>2465</v>
      </c>
      <c r="X1216" t="s">
        <v>2076</v>
      </c>
      <c r="Y1216" t="s">
        <v>2076</v>
      </c>
      <c r="Z1216" t="s">
        <v>2076</v>
      </c>
      <c r="AA1216" t="s">
        <v>2076</v>
      </c>
      <c r="AB1216" s="36" t="s">
        <v>8538</v>
      </c>
      <c r="AC1216" s="36" t="s">
        <v>7911</v>
      </c>
      <c r="AD1216" s="36" t="s">
        <v>2171</v>
      </c>
      <c r="AE1216" s="36" t="s">
        <v>2085</v>
      </c>
      <c r="AF1216" s="52" t="s">
        <v>2024</v>
      </c>
      <c r="AG1216" s="36" t="s">
        <v>2086</v>
      </c>
      <c r="AH1216" s="37">
        <v>182.99</v>
      </c>
      <c r="AI1216" s="36" t="s">
        <v>2087</v>
      </c>
      <c r="AJ1216" s="36" t="s">
        <v>2076</v>
      </c>
      <c r="AK1216" s="36" t="s">
        <v>2076</v>
      </c>
      <c r="AL1216" s="36" t="s">
        <v>2076</v>
      </c>
      <c r="AM1216" s="36" t="s">
        <v>2076</v>
      </c>
      <c r="AN1216" s="36" t="s">
        <v>2076</v>
      </c>
      <c r="AO1216" s="36" t="s">
        <v>2076</v>
      </c>
      <c r="AP1216" s="36" t="s">
        <v>2076</v>
      </c>
      <c r="AQ1216" s="36" t="s">
        <v>2076</v>
      </c>
      <c r="AR1216" s="36" t="s">
        <v>2076</v>
      </c>
      <c r="AS1216" s="36" t="s">
        <v>7629</v>
      </c>
      <c r="AT1216" s="36" t="s">
        <v>7630</v>
      </c>
      <c r="AU1216" s="36">
        <f>COUNTIF(Offers!$B$14:$B$2024,A1216)</f>
        <v>1</v>
      </c>
      <c r="AV1216" s="37">
        <f>_xlfn.MINIFS(Offers!$Q$14:$Q$2024,Offers!$B$14:$B$2024,A1216)</f>
        <v>166.99</v>
      </c>
      <c r="AW1216" s="36">
        <f>COUNTIFS(Offers!$B$14:$B$2024,A1216,Offers!$L$14:$L$2024,"&lt;&gt;New")</f>
        <v>0</v>
      </c>
    </row>
    <row r="1217" spans="1:49" ht="15.75" customHeight="1" x14ac:dyDescent="0.35">
      <c r="A1217" s="64" t="s">
        <v>8539</v>
      </c>
      <c r="B1217" s="64" t="s">
        <v>1613</v>
      </c>
      <c r="C1217" s="64" t="s">
        <v>9</v>
      </c>
      <c r="D1217" s="64" t="s">
        <v>7402</v>
      </c>
      <c r="E1217" s="65" t="s">
        <v>1620</v>
      </c>
      <c r="F1217" s="66">
        <v>225.99</v>
      </c>
      <c r="G1217" s="64" t="s">
        <v>8540</v>
      </c>
      <c r="H1217" s="64" t="s">
        <v>7404</v>
      </c>
      <c r="I1217" s="64" t="s">
        <v>7405</v>
      </c>
      <c r="J1217" s="64" t="s">
        <v>2076</v>
      </c>
      <c r="K1217" s="64" t="s">
        <v>2076</v>
      </c>
      <c r="L1217" s="64" t="s">
        <v>2076</v>
      </c>
      <c r="M1217" s="64" t="s">
        <v>2076</v>
      </c>
      <c r="N1217" s="64" t="s">
        <v>8176</v>
      </c>
      <c r="O1217" s="64" t="s">
        <v>2076</v>
      </c>
      <c r="P1217" s="64" t="s">
        <v>2076</v>
      </c>
      <c r="Q1217" s="67">
        <v>75</v>
      </c>
      <c r="R1217" s="64" t="s">
        <v>8541</v>
      </c>
      <c r="S1217" s="64" t="s">
        <v>7408</v>
      </c>
      <c r="T1217" t="s">
        <v>2080</v>
      </c>
      <c r="U1217">
        <v>30</v>
      </c>
      <c r="V1217" s="49">
        <v>234.99</v>
      </c>
      <c r="W1217" t="s">
        <v>2471</v>
      </c>
      <c r="X1217" t="s">
        <v>2076</v>
      </c>
      <c r="Y1217" t="s">
        <v>2076</v>
      </c>
      <c r="Z1217" t="s">
        <v>2076</v>
      </c>
      <c r="AA1217" t="s">
        <v>2076</v>
      </c>
      <c r="AB1217" s="36" t="s">
        <v>8542</v>
      </c>
      <c r="AC1217" s="36" t="s">
        <v>8543</v>
      </c>
      <c r="AD1217" s="36" t="s">
        <v>2147</v>
      </c>
      <c r="AE1217" s="36" t="s">
        <v>2105</v>
      </c>
      <c r="AF1217" s="53" t="s">
        <v>2026</v>
      </c>
      <c r="AG1217" s="36" t="s">
        <v>2086</v>
      </c>
      <c r="AH1217" s="37">
        <v>234.99</v>
      </c>
      <c r="AI1217" s="36" t="s">
        <v>2087</v>
      </c>
      <c r="AJ1217" s="36" t="s">
        <v>2076</v>
      </c>
      <c r="AK1217" s="36" t="s">
        <v>2076</v>
      </c>
      <c r="AL1217" s="36" t="s">
        <v>2076</v>
      </c>
      <c r="AM1217" s="36" t="s">
        <v>2076</v>
      </c>
      <c r="AN1217" s="36" t="s">
        <v>2076</v>
      </c>
      <c r="AO1217" s="36" t="s">
        <v>2076</v>
      </c>
      <c r="AP1217" s="36" t="s">
        <v>2076</v>
      </c>
      <c r="AQ1217" s="36" t="s">
        <v>2076</v>
      </c>
      <c r="AR1217" s="36" t="s">
        <v>2076</v>
      </c>
      <c r="AS1217" s="36" t="s">
        <v>7411</v>
      </c>
      <c r="AT1217" s="36" t="s">
        <v>7412</v>
      </c>
      <c r="AU1217" s="36">
        <f>COUNTIF(Offers!$B$14:$B$2024,A1217)</f>
        <v>1</v>
      </c>
      <c r="AV1217" s="37">
        <f>_xlfn.MINIFS(Offers!$Q$14:$Q$2024,Offers!$B$14:$B$2024,A1217)</f>
        <v>225.99</v>
      </c>
      <c r="AW1217" s="36">
        <f>COUNTIFS(Offers!$B$14:$B$2024,A1217,Offers!$L$14:$L$2024,"&lt;&gt;New")</f>
        <v>0</v>
      </c>
    </row>
    <row r="1218" spans="1:49" ht="15.75" customHeight="1" x14ac:dyDescent="0.35">
      <c r="A1218" s="64" t="s">
        <v>8544</v>
      </c>
      <c r="B1218" s="64" t="s">
        <v>1613</v>
      </c>
      <c r="C1218" s="64" t="s">
        <v>9</v>
      </c>
      <c r="D1218" s="64" t="s">
        <v>7526</v>
      </c>
      <c r="E1218" s="65" t="s">
        <v>1621</v>
      </c>
      <c r="F1218" s="66">
        <v>325.99</v>
      </c>
      <c r="G1218" s="64" t="s">
        <v>8545</v>
      </c>
      <c r="H1218" s="64" t="s">
        <v>1345</v>
      </c>
      <c r="I1218" s="64" t="s">
        <v>7528</v>
      </c>
      <c r="J1218" s="64" t="s">
        <v>2076</v>
      </c>
      <c r="K1218" s="64" t="s">
        <v>2076</v>
      </c>
      <c r="L1218" s="64" t="s">
        <v>2076</v>
      </c>
      <c r="M1218" s="64" t="s">
        <v>2076</v>
      </c>
      <c r="N1218" s="64" t="s">
        <v>7981</v>
      </c>
      <c r="O1218" s="64" t="s">
        <v>2076</v>
      </c>
      <c r="P1218" s="64" t="s">
        <v>2076</v>
      </c>
      <c r="Q1218" s="67">
        <v>348</v>
      </c>
      <c r="R1218" s="64" t="s">
        <v>8546</v>
      </c>
      <c r="S1218" s="64" t="s">
        <v>7531</v>
      </c>
      <c r="T1218" t="s">
        <v>2080</v>
      </c>
      <c r="U1218">
        <v>30</v>
      </c>
      <c r="V1218" s="49">
        <v>364.99</v>
      </c>
      <c r="W1218" t="s">
        <v>2228</v>
      </c>
      <c r="X1218" t="s">
        <v>2076</v>
      </c>
      <c r="Y1218" t="s">
        <v>2076</v>
      </c>
      <c r="Z1218" t="s">
        <v>2076</v>
      </c>
      <c r="AA1218" t="s">
        <v>2076</v>
      </c>
      <c r="AB1218" s="36" t="s">
        <v>8547</v>
      </c>
      <c r="AC1218" s="36" t="s">
        <v>8548</v>
      </c>
      <c r="AD1218" s="36" t="s">
        <v>2147</v>
      </c>
      <c r="AE1218" s="36" t="s">
        <v>2085</v>
      </c>
      <c r="AF1218" s="53" t="s">
        <v>2026</v>
      </c>
      <c r="AG1218" s="36" t="s">
        <v>2086</v>
      </c>
      <c r="AH1218" s="37">
        <v>379.99</v>
      </c>
      <c r="AI1218" s="36" t="s">
        <v>2087</v>
      </c>
      <c r="AJ1218" s="36" t="s">
        <v>2076</v>
      </c>
      <c r="AK1218" s="36" t="s">
        <v>2076</v>
      </c>
      <c r="AL1218" s="36" t="s">
        <v>2076</v>
      </c>
      <c r="AM1218" s="36" t="s">
        <v>2076</v>
      </c>
      <c r="AN1218" s="36" t="s">
        <v>2076</v>
      </c>
      <c r="AO1218" s="36" t="s">
        <v>2076</v>
      </c>
      <c r="AP1218" s="36" t="s">
        <v>2076</v>
      </c>
      <c r="AQ1218" s="36" t="s">
        <v>2076</v>
      </c>
      <c r="AR1218" s="36" t="s">
        <v>2076</v>
      </c>
      <c r="AS1218" s="36" t="s">
        <v>7534</v>
      </c>
      <c r="AT1218" s="36" t="s">
        <v>7535</v>
      </c>
      <c r="AU1218" s="36">
        <f>COUNTIF(Offers!$B$14:$B$2024,A1218)</f>
        <v>1</v>
      </c>
      <c r="AV1218" s="37">
        <f>_xlfn.MINIFS(Offers!$Q$14:$Q$2024,Offers!$B$14:$B$2024,A1218)</f>
        <v>325.99</v>
      </c>
      <c r="AW1218" s="36">
        <f>COUNTIFS(Offers!$B$14:$B$2024,A1218,Offers!$L$14:$L$2024,"&lt;&gt;New")</f>
        <v>0</v>
      </c>
    </row>
    <row r="1219" spans="1:49" ht="15.75" customHeight="1" x14ac:dyDescent="0.35">
      <c r="A1219" s="64" t="s">
        <v>8549</v>
      </c>
      <c r="B1219" s="64" t="s">
        <v>1613</v>
      </c>
      <c r="C1219" s="64" t="s">
        <v>9</v>
      </c>
      <c r="D1219" s="64" t="s">
        <v>7437</v>
      </c>
      <c r="E1219" s="65" t="s">
        <v>1622</v>
      </c>
      <c r="F1219" s="66">
        <v>461.99</v>
      </c>
      <c r="G1219" s="64" t="s">
        <v>8550</v>
      </c>
      <c r="H1219" s="64" t="s">
        <v>7439</v>
      </c>
      <c r="I1219" s="64" t="s">
        <v>7405</v>
      </c>
      <c r="J1219" s="64" t="s">
        <v>7772</v>
      </c>
      <c r="K1219" s="64" t="s">
        <v>2076</v>
      </c>
      <c r="L1219" s="64" t="s">
        <v>2076</v>
      </c>
      <c r="M1219" s="64" t="s">
        <v>2076</v>
      </c>
      <c r="N1219" s="64" t="s">
        <v>7666</v>
      </c>
      <c r="O1219" s="64" t="s">
        <v>2076</v>
      </c>
      <c r="P1219" s="64" t="s">
        <v>2076</v>
      </c>
      <c r="Q1219" s="67">
        <v>1337</v>
      </c>
      <c r="R1219" s="64" t="s">
        <v>8551</v>
      </c>
      <c r="S1219" s="64" t="s">
        <v>7443</v>
      </c>
      <c r="T1219" t="s">
        <v>2080</v>
      </c>
      <c r="U1219">
        <v>30</v>
      </c>
      <c r="V1219" s="49">
        <v>530.99</v>
      </c>
      <c r="W1219" t="s">
        <v>2298</v>
      </c>
      <c r="X1219" t="s">
        <v>2076</v>
      </c>
      <c r="Y1219" t="s">
        <v>2076</v>
      </c>
      <c r="Z1219" t="s">
        <v>2076</v>
      </c>
      <c r="AA1219" t="s">
        <v>2076</v>
      </c>
      <c r="AB1219" s="36" t="s">
        <v>8552</v>
      </c>
      <c r="AC1219" s="36" t="s">
        <v>8553</v>
      </c>
      <c r="AD1219" s="36" t="s">
        <v>2179</v>
      </c>
      <c r="AE1219" s="36" t="s">
        <v>2085</v>
      </c>
      <c r="AF1219" s="54" t="s">
        <v>2027</v>
      </c>
      <c r="AG1219" s="36" t="s">
        <v>2086</v>
      </c>
      <c r="AH1219" s="37">
        <v>549.99</v>
      </c>
      <c r="AI1219" s="36" t="s">
        <v>2087</v>
      </c>
      <c r="AJ1219" s="36" t="s">
        <v>2076</v>
      </c>
      <c r="AK1219" s="36" t="s">
        <v>2076</v>
      </c>
      <c r="AL1219" s="36" t="s">
        <v>2076</v>
      </c>
      <c r="AM1219" s="36" t="s">
        <v>2076</v>
      </c>
      <c r="AN1219" s="36" t="s">
        <v>2076</v>
      </c>
      <c r="AO1219" s="36" t="s">
        <v>2076</v>
      </c>
      <c r="AP1219" s="36" t="s">
        <v>2076</v>
      </c>
      <c r="AQ1219" s="36" t="s">
        <v>2076</v>
      </c>
      <c r="AR1219" s="36" t="s">
        <v>2076</v>
      </c>
      <c r="AS1219" s="36" t="s">
        <v>7446</v>
      </c>
      <c r="AT1219" s="36" t="s">
        <v>7776</v>
      </c>
      <c r="AU1219" s="36">
        <f>COUNTIF(Offers!$B$14:$B$2024,A1219)</f>
        <v>2</v>
      </c>
      <c r="AV1219" s="37">
        <f>_xlfn.MINIFS(Offers!$Q$14:$Q$2024,Offers!$B$14:$B$2024,A1219)</f>
        <v>305.99</v>
      </c>
      <c r="AW1219" s="36">
        <f>COUNTIFS(Offers!$B$14:$B$2024,A1219,Offers!$L$14:$L$2024,"&lt;&gt;New")</f>
        <v>1</v>
      </c>
    </row>
    <row r="1220" spans="1:49" ht="15.75" customHeight="1" x14ac:dyDescent="0.35">
      <c r="A1220" s="64" t="s">
        <v>8554</v>
      </c>
      <c r="B1220" s="64" t="s">
        <v>1613</v>
      </c>
      <c r="C1220" s="64" t="s">
        <v>9</v>
      </c>
      <c r="D1220" s="64" t="s">
        <v>7460</v>
      </c>
      <c r="E1220" s="65" t="s">
        <v>1623</v>
      </c>
      <c r="F1220" s="66">
        <v>545.99</v>
      </c>
      <c r="G1220" s="64" t="s">
        <v>8555</v>
      </c>
      <c r="H1220" s="64" t="s">
        <v>7439</v>
      </c>
      <c r="I1220" s="64" t="s">
        <v>7462</v>
      </c>
      <c r="J1220" s="64" t="s">
        <v>2076</v>
      </c>
      <c r="K1220" s="64" t="s">
        <v>2076</v>
      </c>
      <c r="L1220" s="64" t="s">
        <v>7463</v>
      </c>
      <c r="M1220" s="64" t="s">
        <v>7464</v>
      </c>
      <c r="N1220" s="64" t="s">
        <v>7465</v>
      </c>
      <c r="O1220" s="64" t="s">
        <v>2076</v>
      </c>
      <c r="P1220" s="64" t="s">
        <v>2076</v>
      </c>
      <c r="Q1220" s="67">
        <v>4841</v>
      </c>
      <c r="R1220" s="64" t="s">
        <v>8556</v>
      </c>
      <c r="S1220" s="64" t="s">
        <v>7467</v>
      </c>
      <c r="T1220" t="s">
        <v>2080</v>
      </c>
      <c r="U1220">
        <v>30</v>
      </c>
      <c r="V1220" s="49">
        <v>595.99</v>
      </c>
      <c r="W1220" t="s">
        <v>2700</v>
      </c>
      <c r="X1220" t="s">
        <v>2076</v>
      </c>
      <c r="Y1220" t="s">
        <v>2076</v>
      </c>
      <c r="Z1220" t="s">
        <v>2076</v>
      </c>
      <c r="AA1220" t="s">
        <v>2076</v>
      </c>
      <c r="AB1220" s="36" t="s">
        <v>8557</v>
      </c>
      <c r="AC1220" s="36" t="s">
        <v>8558</v>
      </c>
      <c r="AD1220" s="36" t="s">
        <v>2179</v>
      </c>
      <c r="AE1220" s="36" t="s">
        <v>2105</v>
      </c>
      <c r="AF1220" s="51" t="s">
        <v>2025</v>
      </c>
      <c r="AG1220" s="36" t="s">
        <v>3435</v>
      </c>
      <c r="AH1220" s="37">
        <v>618.99</v>
      </c>
      <c r="AI1220" s="36" t="s">
        <v>2087</v>
      </c>
      <c r="AJ1220" s="36" t="s">
        <v>2076</v>
      </c>
      <c r="AK1220" s="36" t="s">
        <v>2076</v>
      </c>
      <c r="AL1220" s="36" t="s">
        <v>2076</v>
      </c>
      <c r="AM1220" s="36" t="s">
        <v>2076</v>
      </c>
      <c r="AN1220" s="36" t="s">
        <v>2076</v>
      </c>
      <c r="AO1220" s="36">
        <v>240</v>
      </c>
      <c r="AP1220" s="36" t="s">
        <v>2076</v>
      </c>
      <c r="AQ1220" s="36" t="s">
        <v>2076</v>
      </c>
      <c r="AR1220" s="36" t="s">
        <v>2076</v>
      </c>
      <c r="AS1220" s="36" t="s">
        <v>7470</v>
      </c>
      <c r="AT1220" s="36" t="s">
        <v>7471</v>
      </c>
      <c r="AU1220" s="36">
        <f>COUNTIF(Offers!$B$14:$B$2024,A1220)</f>
        <v>1</v>
      </c>
      <c r="AV1220" s="37">
        <f>_xlfn.MINIFS(Offers!$Q$14:$Q$2024,Offers!$B$14:$B$2024,A1220)</f>
        <v>545.99</v>
      </c>
      <c r="AW1220" s="36">
        <f>COUNTIFS(Offers!$B$14:$B$2024,A1220,Offers!$L$14:$L$2024,"&lt;&gt;New")</f>
        <v>0</v>
      </c>
    </row>
    <row r="1221" spans="1:49" ht="15.75" customHeight="1" x14ac:dyDescent="0.35">
      <c r="A1221" s="64" t="s">
        <v>8559</v>
      </c>
      <c r="B1221" s="64" t="s">
        <v>1613</v>
      </c>
      <c r="C1221" s="64" t="s">
        <v>9</v>
      </c>
      <c r="D1221" s="64" t="s">
        <v>2034</v>
      </c>
      <c r="E1221" s="65" t="s">
        <v>1624</v>
      </c>
      <c r="F1221" s="66">
        <v>622.99</v>
      </c>
      <c r="G1221" s="64" t="s">
        <v>8560</v>
      </c>
      <c r="H1221" s="64" t="s">
        <v>7439</v>
      </c>
      <c r="I1221" s="64" t="s">
        <v>7405</v>
      </c>
      <c r="J1221" s="64" t="s">
        <v>8561</v>
      </c>
      <c r="K1221" s="64" t="s">
        <v>7605</v>
      </c>
      <c r="L1221" s="64" t="s">
        <v>2076</v>
      </c>
      <c r="M1221" s="64" t="s">
        <v>2076</v>
      </c>
      <c r="N1221" s="64" t="s">
        <v>2076</v>
      </c>
      <c r="O1221" s="64" t="s">
        <v>2076</v>
      </c>
      <c r="P1221" s="64" t="s">
        <v>2076</v>
      </c>
      <c r="Q1221" s="67">
        <v>55</v>
      </c>
      <c r="R1221" s="64" t="s">
        <v>8562</v>
      </c>
      <c r="S1221" s="64" t="s">
        <v>7607</v>
      </c>
      <c r="T1221" t="s">
        <v>2080</v>
      </c>
      <c r="U1221">
        <v>30</v>
      </c>
      <c r="V1221" s="49">
        <v>642.99</v>
      </c>
      <c r="W1221" t="s">
        <v>2176</v>
      </c>
      <c r="X1221" t="s">
        <v>2076</v>
      </c>
      <c r="Y1221" t="s">
        <v>2076</v>
      </c>
      <c r="Z1221" t="s">
        <v>2076</v>
      </c>
      <c r="AA1221" t="s">
        <v>2076</v>
      </c>
      <c r="AB1221" s="36" t="s">
        <v>8563</v>
      </c>
      <c r="AC1221" s="36" t="s">
        <v>8564</v>
      </c>
      <c r="AD1221" s="36" t="s">
        <v>2104</v>
      </c>
      <c r="AE1221" s="36" t="s">
        <v>2105</v>
      </c>
      <c r="AF1221" s="54" t="s">
        <v>2027</v>
      </c>
      <c r="AG1221" s="36" t="s">
        <v>3435</v>
      </c>
      <c r="AH1221" s="37">
        <v>653.99</v>
      </c>
      <c r="AI1221" s="36" t="s">
        <v>2087</v>
      </c>
      <c r="AJ1221" s="36" t="s">
        <v>2076</v>
      </c>
      <c r="AK1221" s="36" t="s">
        <v>2076</v>
      </c>
      <c r="AL1221" s="36" t="s">
        <v>2076</v>
      </c>
      <c r="AM1221" s="36" t="s">
        <v>2076</v>
      </c>
      <c r="AN1221" s="36" t="s">
        <v>2076</v>
      </c>
      <c r="AO1221" s="36" t="s">
        <v>2076</v>
      </c>
      <c r="AP1221" s="36" t="s">
        <v>2076</v>
      </c>
      <c r="AQ1221" s="36" t="s">
        <v>2076</v>
      </c>
      <c r="AR1221" s="36" t="s">
        <v>2076</v>
      </c>
      <c r="AS1221" s="36" t="s">
        <v>7610</v>
      </c>
      <c r="AT1221" s="36" t="s">
        <v>8565</v>
      </c>
      <c r="AU1221" s="36">
        <f>COUNTIF(Offers!$B$14:$B$2024,A1221)</f>
        <v>2</v>
      </c>
      <c r="AV1221" s="37">
        <f>_xlfn.MINIFS(Offers!$Q$14:$Q$2024,Offers!$B$14:$B$2024,A1221)</f>
        <v>431.99</v>
      </c>
      <c r="AW1221" s="36">
        <f>COUNTIFS(Offers!$B$14:$B$2024,A1221,Offers!$L$14:$L$2024,"&lt;&gt;New")</f>
        <v>1</v>
      </c>
    </row>
    <row r="1222" spans="1:49" ht="15.75" customHeight="1" x14ac:dyDescent="0.35">
      <c r="A1222" s="64" t="s">
        <v>8566</v>
      </c>
      <c r="B1222" s="64" t="s">
        <v>1613</v>
      </c>
      <c r="C1222" s="64" t="s">
        <v>9</v>
      </c>
      <c r="D1222" s="64" t="s">
        <v>7473</v>
      </c>
      <c r="E1222" s="65" t="s">
        <v>1625</v>
      </c>
      <c r="F1222" s="66">
        <v>1150.99</v>
      </c>
      <c r="G1222" s="64" t="s">
        <v>8567</v>
      </c>
      <c r="H1222" s="64" t="s">
        <v>7439</v>
      </c>
      <c r="I1222" s="64" t="s">
        <v>7405</v>
      </c>
      <c r="J1222" s="64" t="s">
        <v>2076</v>
      </c>
      <c r="K1222" s="64" t="s">
        <v>8568</v>
      </c>
      <c r="L1222" s="64" t="s">
        <v>2076</v>
      </c>
      <c r="M1222" s="64" t="s">
        <v>2076</v>
      </c>
      <c r="N1222" s="64" t="s">
        <v>7476</v>
      </c>
      <c r="O1222" s="64" t="s">
        <v>2076</v>
      </c>
      <c r="P1222" s="64" t="s">
        <v>2076</v>
      </c>
      <c r="Q1222" s="67">
        <v>1265</v>
      </c>
      <c r="R1222" s="64" t="s">
        <v>8569</v>
      </c>
      <c r="S1222" s="64" t="s">
        <v>7478</v>
      </c>
      <c r="T1222" t="s">
        <v>2080</v>
      </c>
      <c r="U1222">
        <v>30</v>
      </c>
      <c r="V1222" s="49">
        <v>1202.99</v>
      </c>
      <c r="W1222" t="s">
        <v>2131</v>
      </c>
      <c r="X1222" t="s">
        <v>2076</v>
      </c>
      <c r="Y1222" t="s">
        <v>2076</v>
      </c>
      <c r="Z1222" t="s">
        <v>2076</v>
      </c>
      <c r="AA1222" t="s">
        <v>2076</v>
      </c>
      <c r="AB1222" s="36" t="s">
        <v>8570</v>
      </c>
      <c r="AC1222" s="36" t="s">
        <v>7726</v>
      </c>
      <c r="AD1222" s="36" t="s">
        <v>2120</v>
      </c>
      <c r="AE1222" s="36" t="s">
        <v>2085</v>
      </c>
      <c r="AF1222" s="52" t="s">
        <v>2024</v>
      </c>
      <c r="AG1222" s="36" t="s">
        <v>3435</v>
      </c>
      <c r="AH1222" s="37">
        <v>1202.99</v>
      </c>
      <c r="AI1222" s="36" t="s">
        <v>2087</v>
      </c>
      <c r="AJ1222" s="36" t="s">
        <v>2076</v>
      </c>
      <c r="AK1222" s="36" t="s">
        <v>2076</v>
      </c>
      <c r="AL1222" s="36" t="s">
        <v>2076</v>
      </c>
      <c r="AM1222" s="36" t="s">
        <v>2076</v>
      </c>
      <c r="AN1222" s="36" t="s">
        <v>2076</v>
      </c>
      <c r="AO1222" s="36" t="s">
        <v>2076</v>
      </c>
      <c r="AP1222" s="36" t="s">
        <v>2076</v>
      </c>
      <c r="AQ1222" s="36" t="s">
        <v>2076</v>
      </c>
      <c r="AR1222" s="36" t="s">
        <v>2076</v>
      </c>
      <c r="AS1222" s="36" t="s">
        <v>8414</v>
      </c>
      <c r="AT1222" s="36" t="s">
        <v>7481</v>
      </c>
      <c r="AU1222" s="36">
        <f>COUNTIF(Offers!$B$14:$B$2024,A1222)</f>
        <v>1</v>
      </c>
      <c r="AV1222" s="37">
        <f>_xlfn.MINIFS(Offers!$Q$14:$Q$2024,Offers!$B$14:$B$2024,A1222)</f>
        <v>1150.99</v>
      </c>
      <c r="AW1222" s="36">
        <f>COUNTIFS(Offers!$B$14:$B$2024,A1222,Offers!$L$14:$L$2024,"&lt;&gt;New")</f>
        <v>0</v>
      </c>
    </row>
    <row r="1223" spans="1:49" ht="15.75" customHeight="1" x14ac:dyDescent="0.35">
      <c r="A1223" s="64" t="s">
        <v>8571</v>
      </c>
      <c r="B1223" s="64" t="s">
        <v>1626</v>
      </c>
      <c r="C1223" s="64" t="s">
        <v>9</v>
      </c>
      <c r="D1223" s="64" t="s">
        <v>7366</v>
      </c>
      <c r="E1223" s="65" t="s">
        <v>1629</v>
      </c>
      <c r="F1223" s="66">
        <v>59.99</v>
      </c>
      <c r="G1223" s="64" t="s">
        <v>8572</v>
      </c>
      <c r="H1223" s="64" t="s">
        <v>1345</v>
      </c>
      <c r="I1223" s="64" t="s">
        <v>7368</v>
      </c>
      <c r="J1223" s="64" t="s">
        <v>7571</v>
      </c>
      <c r="K1223" s="64" t="s">
        <v>2076</v>
      </c>
      <c r="L1223" s="64" t="s">
        <v>2076</v>
      </c>
      <c r="M1223" s="64" t="s">
        <v>2076</v>
      </c>
      <c r="N1223" s="64" t="s">
        <v>7370</v>
      </c>
      <c r="O1223" s="64" t="s">
        <v>2076</v>
      </c>
      <c r="P1223" s="64" t="s">
        <v>2076</v>
      </c>
      <c r="Q1223" s="67">
        <v>72</v>
      </c>
      <c r="R1223" s="64" t="s">
        <v>8573</v>
      </c>
      <c r="S1223" s="64" t="s">
        <v>7372</v>
      </c>
      <c r="T1223" t="s">
        <v>2080</v>
      </c>
      <c r="U1223">
        <v>30</v>
      </c>
      <c r="V1223" s="49">
        <v>63.99</v>
      </c>
      <c r="W1223" t="s">
        <v>2228</v>
      </c>
      <c r="X1223" t="s">
        <v>2076</v>
      </c>
      <c r="Y1223" t="s">
        <v>2076</v>
      </c>
      <c r="Z1223" t="s">
        <v>2076</v>
      </c>
      <c r="AA1223" t="s">
        <v>2076</v>
      </c>
      <c r="AB1223" s="36" t="s">
        <v>8574</v>
      </c>
      <c r="AC1223" s="36" t="s">
        <v>8575</v>
      </c>
      <c r="AD1223" s="36" t="s">
        <v>2104</v>
      </c>
      <c r="AE1223" s="36" t="s">
        <v>2085</v>
      </c>
      <c r="AF1223" s="55" t="s">
        <v>2023</v>
      </c>
      <c r="AG1223" s="36" t="s">
        <v>2086</v>
      </c>
      <c r="AH1223" s="37">
        <v>63.99</v>
      </c>
      <c r="AI1223" s="36" t="s">
        <v>2087</v>
      </c>
      <c r="AJ1223" s="36" t="s">
        <v>2076</v>
      </c>
      <c r="AK1223" s="36" t="s">
        <v>2076</v>
      </c>
      <c r="AL1223" s="36" t="s">
        <v>2076</v>
      </c>
      <c r="AM1223" s="36" t="s">
        <v>2076</v>
      </c>
      <c r="AN1223" s="36" t="s">
        <v>2076</v>
      </c>
      <c r="AO1223" s="36" t="s">
        <v>2076</v>
      </c>
      <c r="AP1223" s="36" t="s">
        <v>2076</v>
      </c>
      <c r="AQ1223" s="36" t="s">
        <v>2076</v>
      </c>
      <c r="AR1223" s="36" t="s">
        <v>2076</v>
      </c>
      <c r="AS1223" s="36" t="s">
        <v>7375</v>
      </c>
      <c r="AT1223" s="36" t="s">
        <v>7376</v>
      </c>
      <c r="AU1223" s="36">
        <f>COUNTIF(Offers!$B$14:$B$2024,A1223)</f>
        <v>2</v>
      </c>
      <c r="AV1223" s="37">
        <f>_xlfn.MINIFS(Offers!$Q$14:$Q$2024,Offers!$B$14:$B$2024,A1223)</f>
        <v>48.99</v>
      </c>
      <c r="AW1223" s="36">
        <f>COUNTIFS(Offers!$B$14:$B$2024,A1223,Offers!$L$14:$L$2024,"&lt;&gt;New")</f>
        <v>1</v>
      </c>
    </row>
    <row r="1224" spans="1:49" ht="15.75" customHeight="1" x14ac:dyDescent="0.35">
      <c r="A1224" s="64" t="s">
        <v>8576</v>
      </c>
      <c r="B1224" s="64" t="s">
        <v>1626</v>
      </c>
      <c r="C1224" s="64" t="s">
        <v>9</v>
      </c>
      <c r="D1224" s="64" t="s">
        <v>7378</v>
      </c>
      <c r="E1224" s="65" t="s">
        <v>1630</v>
      </c>
      <c r="F1224" s="66">
        <v>100.99</v>
      </c>
      <c r="G1224" s="64" t="s">
        <v>8577</v>
      </c>
      <c r="H1224" s="64" t="s">
        <v>1345</v>
      </c>
      <c r="I1224" s="64" t="s">
        <v>7380</v>
      </c>
      <c r="J1224" s="64" t="s">
        <v>8479</v>
      </c>
      <c r="K1224" s="64" t="s">
        <v>2076</v>
      </c>
      <c r="L1224" s="64" t="s">
        <v>2076</v>
      </c>
      <c r="M1224" s="64" t="s">
        <v>2076</v>
      </c>
      <c r="N1224" s="64" t="s">
        <v>7382</v>
      </c>
      <c r="O1224" s="64" t="s">
        <v>2076</v>
      </c>
      <c r="P1224" s="64">
        <v>86</v>
      </c>
      <c r="Q1224" s="67">
        <v>59</v>
      </c>
      <c r="R1224" s="64" t="s">
        <v>8578</v>
      </c>
      <c r="S1224" s="64" t="s">
        <v>7384</v>
      </c>
      <c r="T1224" t="s">
        <v>2100</v>
      </c>
      <c r="U1224">
        <v>30</v>
      </c>
      <c r="V1224" s="49">
        <v>109.99</v>
      </c>
      <c r="W1224" t="s">
        <v>2315</v>
      </c>
      <c r="X1224" t="s">
        <v>2076</v>
      </c>
      <c r="Y1224" t="s">
        <v>2076</v>
      </c>
      <c r="Z1224" t="s">
        <v>2076</v>
      </c>
      <c r="AA1224" t="s">
        <v>2076</v>
      </c>
      <c r="AB1224" s="36" t="s">
        <v>8579</v>
      </c>
      <c r="AC1224" s="36" t="s">
        <v>8580</v>
      </c>
      <c r="AD1224" s="36" t="s">
        <v>2171</v>
      </c>
      <c r="AE1224" s="36" t="s">
        <v>2085</v>
      </c>
      <c r="AF1224" s="55" t="s">
        <v>2023</v>
      </c>
      <c r="AG1224" s="36" t="s">
        <v>2086</v>
      </c>
      <c r="AH1224" s="37">
        <v>113.99</v>
      </c>
      <c r="AI1224" s="36" t="s">
        <v>2087</v>
      </c>
      <c r="AJ1224" s="36" t="s">
        <v>2076</v>
      </c>
      <c r="AK1224" s="36" t="s">
        <v>2076</v>
      </c>
      <c r="AL1224" s="36" t="s">
        <v>2076</v>
      </c>
      <c r="AM1224" s="36" t="s">
        <v>2076</v>
      </c>
      <c r="AN1224" s="36" t="s">
        <v>2076</v>
      </c>
      <c r="AO1224" s="36" t="s">
        <v>2076</v>
      </c>
      <c r="AP1224" s="36" t="s">
        <v>2076</v>
      </c>
      <c r="AQ1224" s="36" t="s">
        <v>2076</v>
      </c>
      <c r="AR1224" s="36" t="s">
        <v>2076</v>
      </c>
      <c r="AS1224" s="36" t="s">
        <v>7387</v>
      </c>
      <c r="AT1224" s="36" t="s">
        <v>7388</v>
      </c>
      <c r="AU1224" s="36">
        <f>COUNTIF(Offers!$B$14:$B$2024,A1224)</f>
        <v>1</v>
      </c>
      <c r="AV1224" s="37">
        <f>_xlfn.MINIFS(Offers!$Q$14:$Q$2024,Offers!$B$14:$B$2024,A1224)</f>
        <v>100.99</v>
      </c>
      <c r="AW1224" s="36">
        <f>COUNTIFS(Offers!$B$14:$B$2024,A1224,Offers!$L$14:$L$2024,"&lt;&gt;New")</f>
        <v>0</v>
      </c>
    </row>
    <row r="1225" spans="1:49" ht="15.75" customHeight="1" x14ac:dyDescent="0.35">
      <c r="A1225" s="64" t="s">
        <v>8581</v>
      </c>
      <c r="B1225" s="64" t="s">
        <v>1626</v>
      </c>
      <c r="C1225" s="64" t="s">
        <v>9</v>
      </c>
      <c r="D1225" s="64" t="s">
        <v>7425</v>
      </c>
      <c r="E1225" s="65" t="s">
        <v>1631</v>
      </c>
      <c r="F1225" s="66">
        <v>101.99</v>
      </c>
      <c r="G1225" s="64" t="s">
        <v>8582</v>
      </c>
      <c r="H1225" s="64" t="s">
        <v>7427</v>
      </c>
      <c r="I1225" s="64" t="s">
        <v>7499</v>
      </c>
      <c r="J1225" s="64" t="s">
        <v>2076</v>
      </c>
      <c r="K1225" s="64" t="s">
        <v>2076</v>
      </c>
      <c r="L1225" s="64" t="s">
        <v>2076</v>
      </c>
      <c r="M1225" s="64" t="s">
        <v>2076</v>
      </c>
      <c r="N1225" s="64" t="s">
        <v>7500</v>
      </c>
      <c r="O1225" s="64" t="s">
        <v>2076</v>
      </c>
      <c r="P1225" s="64" t="s">
        <v>2076</v>
      </c>
      <c r="Q1225" s="67">
        <v>1827</v>
      </c>
      <c r="R1225" s="64" t="s">
        <v>8583</v>
      </c>
      <c r="S1225" s="64" t="s">
        <v>7431</v>
      </c>
      <c r="T1225" t="s">
        <v>2080</v>
      </c>
      <c r="U1225">
        <v>30</v>
      </c>
      <c r="V1225" s="49">
        <v>113.99</v>
      </c>
      <c r="W1225" t="s">
        <v>2298</v>
      </c>
      <c r="X1225" t="s">
        <v>2076</v>
      </c>
      <c r="Y1225" t="s">
        <v>2076</v>
      </c>
      <c r="Z1225" t="s">
        <v>2076</v>
      </c>
      <c r="AA1225" t="s">
        <v>2076</v>
      </c>
      <c r="AB1225" s="36" t="s">
        <v>8584</v>
      </c>
      <c r="AC1225" s="36" t="s">
        <v>8585</v>
      </c>
      <c r="AD1225" s="36" t="s">
        <v>2179</v>
      </c>
      <c r="AE1225" s="36" t="s">
        <v>2105</v>
      </c>
      <c r="AF1225" s="55" t="s">
        <v>2023</v>
      </c>
      <c r="AG1225" s="36" t="s">
        <v>2086</v>
      </c>
      <c r="AH1225" s="37">
        <v>113.99</v>
      </c>
      <c r="AI1225" s="36" t="s">
        <v>2087</v>
      </c>
      <c r="AJ1225" s="36" t="s">
        <v>2076</v>
      </c>
      <c r="AK1225" s="36" t="s">
        <v>2076</v>
      </c>
      <c r="AL1225" s="36" t="s">
        <v>2076</v>
      </c>
      <c r="AM1225" s="36" t="s">
        <v>2076</v>
      </c>
      <c r="AN1225" s="36" t="s">
        <v>2076</v>
      </c>
      <c r="AO1225" s="36" t="s">
        <v>2076</v>
      </c>
      <c r="AP1225" s="36" t="s">
        <v>2076</v>
      </c>
      <c r="AQ1225" s="36" t="s">
        <v>2076</v>
      </c>
      <c r="AR1225" s="36" t="s">
        <v>2076</v>
      </c>
      <c r="AS1225" s="36" t="s">
        <v>7434</v>
      </c>
      <c r="AT1225" s="36" t="s">
        <v>7435</v>
      </c>
      <c r="AU1225" s="36">
        <f>COUNTIF(Offers!$B$14:$B$2024,A1225)</f>
        <v>1</v>
      </c>
      <c r="AV1225" s="37">
        <f>_xlfn.MINIFS(Offers!$Q$14:$Q$2024,Offers!$B$14:$B$2024,A1225)</f>
        <v>101.99</v>
      </c>
      <c r="AW1225" s="36">
        <f>COUNTIFS(Offers!$B$14:$B$2024,A1225,Offers!$L$14:$L$2024,"&lt;&gt;New")</f>
        <v>0</v>
      </c>
    </row>
    <row r="1226" spans="1:49" ht="15.75" customHeight="1" x14ac:dyDescent="0.35">
      <c r="A1226" s="64" t="s">
        <v>8586</v>
      </c>
      <c r="B1226" s="64" t="s">
        <v>1626</v>
      </c>
      <c r="C1226" s="64" t="s">
        <v>9</v>
      </c>
      <c r="D1226" s="64" t="s">
        <v>7414</v>
      </c>
      <c r="E1226" s="65" t="s">
        <v>1632</v>
      </c>
      <c r="F1226" s="66">
        <v>115.99</v>
      </c>
      <c r="G1226" s="64" t="s">
        <v>8587</v>
      </c>
      <c r="H1226" s="64" t="s">
        <v>1345</v>
      </c>
      <c r="I1226" s="64" t="s">
        <v>7416</v>
      </c>
      <c r="J1226" s="64" t="s">
        <v>2076</v>
      </c>
      <c r="K1226" s="64" t="s">
        <v>2076</v>
      </c>
      <c r="L1226" s="64" t="s">
        <v>2076</v>
      </c>
      <c r="M1226" s="64" t="s">
        <v>2076</v>
      </c>
      <c r="N1226" s="64" t="s">
        <v>7417</v>
      </c>
      <c r="O1226" s="64" t="s">
        <v>2076</v>
      </c>
      <c r="P1226" s="64" t="s">
        <v>2076</v>
      </c>
      <c r="Q1226" s="67">
        <v>7922</v>
      </c>
      <c r="R1226" s="64" t="s">
        <v>8588</v>
      </c>
      <c r="S1226" s="64" t="s">
        <v>7419</v>
      </c>
      <c r="T1226" t="s">
        <v>2080</v>
      </c>
      <c r="U1226">
        <v>30</v>
      </c>
      <c r="V1226" s="49">
        <v>133.99</v>
      </c>
      <c r="W1226" t="s">
        <v>2376</v>
      </c>
      <c r="X1226" t="s">
        <v>2076</v>
      </c>
      <c r="Y1226" t="s">
        <v>2076</v>
      </c>
      <c r="Z1226" t="s">
        <v>2076</v>
      </c>
      <c r="AA1226" t="s">
        <v>2076</v>
      </c>
      <c r="AB1226" s="36" t="s">
        <v>8589</v>
      </c>
      <c r="AC1226" s="36" t="s">
        <v>8590</v>
      </c>
      <c r="AD1226" s="36" t="s">
        <v>2268</v>
      </c>
      <c r="AE1226" s="36" t="s">
        <v>2085</v>
      </c>
      <c r="AF1226" s="52" t="s">
        <v>2024</v>
      </c>
      <c r="AG1226" s="36" t="s">
        <v>2086</v>
      </c>
      <c r="AH1226" s="37">
        <v>133.99</v>
      </c>
      <c r="AI1226" s="36" t="s">
        <v>2087</v>
      </c>
      <c r="AJ1226" s="36" t="s">
        <v>2076</v>
      </c>
      <c r="AK1226" s="36" t="s">
        <v>2076</v>
      </c>
      <c r="AL1226" s="36" t="s">
        <v>2076</v>
      </c>
      <c r="AM1226" s="36" t="s">
        <v>2076</v>
      </c>
      <c r="AN1226" s="36" t="s">
        <v>2076</v>
      </c>
      <c r="AO1226" s="36" t="s">
        <v>2076</v>
      </c>
      <c r="AP1226" s="36" t="s">
        <v>2076</v>
      </c>
      <c r="AQ1226" s="36" t="s">
        <v>2076</v>
      </c>
      <c r="AR1226" s="36" t="s">
        <v>2076</v>
      </c>
      <c r="AS1226" s="36" t="s">
        <v>7422</v>
      </c>
      <c r="AT1226" s="36" t="s">
        <v>7423</v>
      </c>
      <c r="AU1226" s="36">
        <f>COUNTIF(Offers!$B$14:$B$2024,A1226)</f>
        <v>2</v>
      </c>
      <c r="AV1226" s="37">
        <f>_xlfn.MINIFS(Offers!$Q$14:$Q$2024,Offers!$B$14:$B$2024,A1226)</f>
        <v>85.99</v>
      </c>
      <c r="AW1226" s="36">
        <f>COUNTIFS(Offers!$B$14:$B$2024,A1226,Offers!$L$14:$L$2024,"&lt;&gt;New")</f>
        <v>1</v>
      </c>
    </row>
    <row r="1227" spans="1:49" ht="15.75" customHeight="1" x14ac:dyDescent="0.35">
      <c r="A1227" s="64" t="s">
        <v>8591</v>
      </c>
      <c r="B1227" s="64" t="s">
        <v>1626</v>
      </c>
      <c r="C1227" s="64" t="s">
        <v>9</v>
      </c>
      <c r="D1227" s="64" t="s">
        <v>7449</v>
      </c>
      <c r="E1227" s="65" t="s">
        <v>1633</v>
      </c>
      <c r="F1227" s="66">
        <v>139.99</v>
      </c>
      <c r="G1227" s="64" t="s">
        <v>8592</v>
      </c>
      <c r="H1227" s="64" t="s">
        <v>1345</v>
      </c>
      <c r="I1227" s="64" t="s">
        <v>7392</v>
      </c>
      <c r="J1227" s="64" t="s">
        <v>2076</v>
      </c>
      <c r="K1227" s="64" t="s">
        <v>2076</v>
      </c>
      <c r="L1227" s="64" t="s">
        <v>2076</v>
      </c>
      <c r="M1227" s="64" t="s">
        <v>2076</v>
      </c>
      <c r="N1227" s="64" t="s">
        <v>7624</v>
      </c>
      <c r="O1227" s="64" t="s">
        <v>2076</v>
      </c>
      <c r="P1227" s="64" t="s">
        <v>2076</v>
      </c>
      <c r="Q1227" s="67">
        <v>236</v>
      </c>
      <c r="R1227" s="64" t="s">
        <v>8593</v>
      </c>
      <c r="S1227" s="64" t="s">
        <v>7626</v>
      </c>
      <c r="T1227" t="s">
        <v>2100</v>
      </c>
      <c r="U1227">
        <v>30</v>
      </c>
      <c r="V1227" s="49">
        <v>146.99</v>
      </c>
      <c r="W1227" t="s">
        <v>2187</v>
      </c>
      <c r="X1227" t="s">
        <v>2076</v>
      </c>
      <c r="Y1227" t="s">
        <v>2076</v>
      </c>
      <c r="Z1227" t="s">
        <v>2076</v>
      </c>
      <c r="AA1227" t="s">
        <v>2076</v>
      </c>
      <c r="AB1227" s="36" t="s">
        <v>8594</v>
      </c>
      <c r="AC1227" s="36" t="s">
        <v>8595</v>
      </c>
      <c r="AD1227" s="36" t="s">
        <v>2224</v>
      </c>
      <c r="AE1227" s="36" t="s">
        <v>2085</v>
      </c>
      <c r="AF1227" s="55" t="s">
        <v>2023</v>
      </c>
      <c r="AG1227" s="36" t="s">
        <v>2086</v>
      </c>
      <c r="AH1227" s="37">
        <v>146.99</v>
      </c>
      <c r="AI1227" s="36" t="s">
        <v>2087</v>
      </c>
      <c r="AJ1227" s="36" t="s">
        <v>2076</v>
      </c>
      <c r="AK1227" s="36" t="s">
        <v>2076</v>
      </c>
      <c r="AL1227" s="36" t="s">
        <v>2076</v>
      </c>
      <c r="AM1227" s="36" t="s">
        <v>2076</v>
      </c>
      <c r="AN1227" s="36" t="s">
        <v>2076</v>
      </c>
      <c r="AO1227" s="36" t="s">
        <v>2076</v>
      </c>
      <c r="AP1227" s="36" t="s">
        <v>2076</v>
      </c>
      <c r="AQ1227" s="36" t="s">
        <v>2076</v>
      </c>
      <c r="AR1227" s="36" t="s">
        <v>2076</v>
      </c>
      <c r="AS1227" s="36" t="s">
        <v>7629</v>
      </c>
      <c r="AT1227" s="36" t="s">
        <v>7630</v>
      </c>
      <c r="AU1227" s="36">
        <f>COUNTIF(Offers!$B$14:$B$2024,A1227)</f>
        <v>2</v>
      </c>
      <c r="AV1227" s="37">
        <f>_xlfn.MINIFS(Offers!$Q$14:$Q$2024,Offers!$B$14:$B$2024,A1227)</f>
        <v>119.99</v>
      </c>
      <c r="AW1227" s="36">
        <f>COUNTIFS(Offers!$B$14:$B$2024,A1227,Offers!$L$14:$L$2024,"&lt;&gt;New")</f>
        <v>1</v>
      </c>
    </row>
    <row r="1228" spans="1:49" ht="15.75" customHeight="1" x14ac:dyDescent="0.35">
      <c r="A1228" s="64" t="s">
        <v>8596</v>
      </c>
      <c r="B1228" s="64" t="s">
        <v>1626</v>
      </c>
      <c r="C1228" s="64" t="s">
        <v>9</v>
      </c>
      <c r="D1228" s="64" t="s">
        <v>7526</v>
      </c>
      <c r="E1228" s="65" t="s">
        <v>1634</v>
      </c>
      <c r="F1228" s="66">
        <v>154.99</v>
      </c>
      <c r="G1228" s="64" t="s">
        <v>8597</v>
      </c>
      <c r="H1228" s="64" t="s">
        <v>1345</v>
      </c>
      <c r="I1228" s="64" t="s">
        <v>7528</v>
      </c>
      <c r="J1228" s="64" t="s">
        <v>2076</v>
      </c>
      <c r="K1228" s="64" t="s">
        <v>2076</v>
      </c>
      <c r="L1228" s="64" t="s">
        <v>2076</v>
      </c>
      <c r="M1228" s="64" t="s">
        <v>2076</v>
      </c>
      <c r="N1228" s="64" t="s">
        <v>7577</v>
      </c>
      <c r="O1228" s="64" t="s">
        <v>2076</v>
      </c>
      <c r="P1228" s="64" t="s">
        <v>2076</v>
      </c>
      <c r="Q1228" s="67">
        <v>385</v>
      </c>
      <c r="R1228" s="64" t="s">
        <v>8598</v>
      </c>
      <c r="S1228" s="64" t="s">
        <v>7531</v>
      </c>
      <c r="T1228" t="s">
        <v>2080</v>
      </c>
      <c r="U1228">
        <v>30</v>
      </c>
      <c r="V1228" s="49">
        <v>173.99</v>
      </c>
      <c r="W1228" t="s">
        <v>2228</v>
      </c>
      <c r="X1228" t="s">
        <v>2076</v>
      </c>
      <c r="Y1228" t="s">
        <v>2076</v>
      </c>
      <c r="Z1228" t="s">
        <v>2076</v>
      </c>
      <c r="AA1228" t="s">
        <v>2076</v>
      </c>
      <c r="AB1228" s="36" t="s">
        <v>8594</v>
      </c>
      <c r="AC1228" s="36" t="s">
        <v>8599</v>
      </c>
      <c r="AD1228" s="36" t="s">
        <v>2084</v>
      </c>
      <c r="AE1228" s="36" t="s">
        <v>2085</v>
      </c>
      <c r="AF1228" s="55" t="s">
        <v>2023</v>
      </c>
      <c r="AG1228" s="36" t="s">
        <v>2086</v>
      </c>
      <c r="AH1228" s="37">
        <v>173.99</v>
      </c>
      <c r="AI1228" s="36" t="s">
        <v>2087</v>
      </c>
      <c r="AJ1228" s="36" t="s">
        <v>2076</v>
      </c>
      <c r="AK1228" s="36" t="s">
        <v>2076</v>
      </c>
      <c r="AL1228" s="36" t="s">
        <v>2076</v>
      </c>
      <c r="AM1228" s="36" t="s">
        <v>2076</v>
      </c>
      <c r="AN1228" s="36" t="s">
        <v>2076</v>
      </c>
      <c r="AO1228" s="36" t="s">
        <v>2076</v>
      </c>
      <c r="AP1228" s="36" t="s">
        <v>2076</v>
      </c>
      <c r="AQ1228" s="36" t="s">
        <v>2076</v>
      </c>
      <c r="AR1228" s="36" t="s">
        <v>2076</v>
      </c>
      <c r="AS1228" s="36" t="s">
        <v>7534</v>
      </c>
      <c r="AT1228" s="36" t="s">
        <v>7535</v>
      </c>
      <c r="AU1228" s="36">
        <f>COUNTIF(Offers!$B$14:$B$2024,A1228)</f>
        <v>2</v>
      </c>
      <c r="AV1228" s="37">
        <f>_xlfn.MINIFS(Offers!$Q$14:$Q$2024,Offers!$B$14:$B$2024,A1228)</f>
        <v>115.99</v>
      </c>
      <c r="AW1228" s="36">
        <f>COUNTIFS(Offers!$B$14:$B$2024,A1228,Offers!$L$14:$L$2024,"&lt;&gt;New")</f>
        <v>1</v>
      </c>
    </row>
    <row r="1229" spans="1:49" ht="15.75" customHeight="1" x14ac:dyDescent="0.35">
      <c r="A1229" s="64" t="s">
        <v>8600</v>
      </c>
      <c r="B1229" s="64" t="s">
        <v>1626</v>
      </c>
      <c r="C1229" s="64" t="s">
        <v>9</v>
      </c>
      <c r="D1229" s="64" t="s">
        <v>7749</v>
      </c>
      <c r="E1229" s="65" t="s">
        <v>1635</v>
      </c>
      <c r="F1229" s="66">
        <v>177.99</v>
      </c>
      <c r="G1229" s="64" t="s">
        <v>8601</v>
      </c>
      <c r="H1229" s="64" t="s">
        <v>1345</v>
      </c>
      <c r="I1229" s="64" t="s">
        <v>7380</v>
      </c>
      <c r="J1229" s="64" t="s">
        <v>2076</v>
      </c>
      <c r="K1229" s="64" t="s">
        <v>2076</v>
      </c>
      <c r="L1229" s="64" t="s">
        <v>2076</v>
      </c>
      <c r="M1229" s="64" t="s">
        <v>2076</v>
      </c>
      <c r="N1229" s="64" t="s">
        <v>7382</v>
      </c>
      <c r="O1229" s="64" t="s">
        <v>2076</v>
      </c>
      <c r="P1229" s="64">
        <v>220</v>
      </c>
      <c r="Q1229" s="67">
        <v>985</v>
      </c>
      <c r="R1229" s="64" t="s">
        <v>8602</v>
      </c>
      <c r="S1229" s="64" t="s">
        <v>7752</v>
      </c>
      <c r="T1229" t="s">
        <v>2080</v>
      </c>
      <c r="U1229">
        <v>30</v>
      </c>
      <c r="V1229" s="49">
        <v>190.99</v>
      </c>
      <c r="W1229" t="s">
        <v>2200</v>
      </c>
      <c r="X1229" t="s">
        <v>2076</v>
      </c>
      <c r="Y1229" t="s">
        <v>2076</v>
      </c>
      <c r="Z1229" t="s">
        <v>2076</v>
      </c>
      <c r="AA1229" t="s">
        <v>2076</v>
      </c>
      <c r="AB1229" s="36" t="s">
        <v>8603</v>
      </c>
      <c r="AC1229" s="36" t="s">
        <v>8604</v>
      </c>
      <c r="AD1229" s="36" t="s">
        <v>2104</v>
      </c>
      <c r="AE1229" s="36" t="s">
        <v>2085</v>
      </c>
      <c r="AF1229" s="51" t="s">
        <v>2025</v>
      </c>
      <c r="AG1229" s="36" t="s">
        <v>2086</v>
      </c>
      <c r="AH1229" s="37">
        <v>190.99</v>
      </c>
      <c r="AI1229" s="36" t="s">
        <v>2087</v>
      </c>
      <c r="AJ1229" s="36" t="s">
        <v>2076</v>
      </c>
      <c r="AK1229" s="36" t="s">
        <v>2076</v>
      </c>
      <c r="AL1229" s="36" t="s">
        <v>2076</v>
      </c>
      <c r="AM1229" s="36" t="s">
        <v>2076</v>
      </c>
      <c r="AN1229" s="36" t="s">
        <v>2076</v>
      </c>
      <c r="AO1229" s="36" t="s">
        <v>2076</v>
      </c>
      <c r="AP1229" s="36" t="s">
        <v>2076</v>
      </c>
      <c r="AQ1229" s="36" t="s">
        <v>2076</v>
      </c>
      <c r="AR1229" s="36" t="s">
        <v>2076</v>
      </c>
      <c r="AS1229" s="36" t="s">
        <v>7754</v>
      </c>
      <c r="AT1229" s="36" t="s">
        <v>7755</v>
      </c>
      <c r="AU1229" s="36">
        <f>COUNTIF(Offers!$B$14:$B$2024,A1229)</f>
        <v>2</v>
      </c>
      <c r="AV1229" s="37">
        <f>_xlfn.MINIFS(Offers!$Q$14:$Q$2024,Offers!$B$14:$B$2024,A1229)</f>
        <v>135.99</v>
      </c>
      <c r="AW1229" s="36">
        <f>COUNTIFS(Offers!$B$14:$B$2024,A1229,Offers!$L$14:$L$2024,"&lt;&gt;New")</f>
        <v>1</v>
      </c>
    </row>
    <row r="1230" spans="1:49" ht="15.75" customHeight="1" x14ac:dyDescent="0.35">
      <c r="A1230" s="64" t="s">
        <v>8605</v>
      </c>
      <c r="B1230" s="64" t="s">
        <v>1626</v>
      </c>
      <c r="C1230" s="64" t="s">
        <v>9</v>
      </c>
      <c r="D1230" s="64" t="s">
        <v>7510</v>
      </c>
      <c r="E1230" s="65" t="s">
        <v>1636</v>
      </c>
      <c r="F1230" s="66">
        <v>274.99</v>
      </c>
      <c r="G1230" s="64" t="s">
        <v>8606</v>
      </c>
      <c r="H1230" s="64" t="s">
        <v>7512</v>
      </c>
      <c r="I1230" s="64" t="s">
        <v>7405</v>
      </c>
      <c r="J1230" s="64" t="s">
        <v>2076</v>
      </c>
      <c r="K1230" s="64" t="s">
        <v>2076</v>
      </c>
      <c r="L1230" s="64" t="s">
        <v>8140</v>
      </c>
      <c r="M1230" s="64" t="s">
        <v>8141</v>
      </c>
      <c r="N1230" s="64" t="s">
        <v>7513</v>
      </c>
      <c r="O1230" s="64" t="s">
        <v>2076</v>
      </c>
      <c r="P1230" s="64" t="s">
        <v>2076</v>
      </c>
      <c r="Q1230" s="67">
        <v>1533</v>
      </c>
      <c r="R1230" s="64" t="s">
        <v>8607</v>
      </c>
      <c r="S1230" s="64" t="s">
        <v>7515</v>
      </c>
      <c r="T1230" t="s">
        <v>2080</v>
      </c>
      <c r="U1230">
        <v>30</v>
      </c>
      <c r="V1230" s="49">
        <v>307.99</v>
      </c>
      <c r="W1230" t="s">
        <v>2350</v>
      </c>
      <c r="X1230" t="s">
        <v>2076</v>
      </c>
      <c r="Y1230" t="s">
        <v>2076</v>
      </c>
      <c r="Z1230" t="s">
        <v>2076</v>
      </c>
      <c r="AA1230" t="s">
        <v>2076</v>
      </c>
      <c r="AB1230" s="36" t="s">
        <v>8579</v>
      </c>
      <c r="AC1230" s="36" t="s">
        <v>8608</v>
      </c>
      <c r="AD1230" s="36" t="s">
        <v>2104</v>
      </c>
      <c r="AE1230" s="36" t="s">
        <v>2085</v>
      </c>
      <c r="AF1230" s="54" t="s">
        <v>2027</v>
      </c>
      <c r="AG1230" s="36" t="s">
        <v>2086</v>
      </c>
      <c r="AH1230" s="37">
        <v>307.99</v>
      </c>
      <c r="AI1230" s="36" t="s">
        <v>2087</v>
      </c>
      <c r="AJ1230" s="36" t="s">
        <v>2076</v>
      </c>
      <c r="AK1230" s="36" t="s">
        <v>2076</v>
      </c>
      <c r="AL1230" s="36" t="s">
        <v>2076</v>
      </c>
      <c r="AM1230" s="36" t="s">
        <v>2076</v>
      </c>
      <c r="AN1230" s="36" t="s">
        <v>2076</v>
      </c>
      <c r="AO1230" s="36" t="s">
        <v>2076</v>
      </c>
      <c r="AP1230" s="36" t="s">
        <v>2076</v>
      </c>
      <c r="AQ1230" s="36" t="s">
        <v>2076</v>
      </c>
      <c r="AR1230" s="36" t="s">
        <v>2076</v>
      </c>
      <c r="AS1230" s="36" t="s">
        <v>7518</v>
      </c>
      <c r="AT1230" s="36" t="s">
        <v>7519</v>
      </c>
      <c r="AU1230" s="36">
        <f>COUNTIF(Offers!$B$14:$B$2024,A1230)</f>
        <v>1</v>
      </c>
      <c r="AV1230" s="37">
        <f>_xlfn.MINIFS(Offers!$Q$14:$Q$2024,Offers!$B$14:$B$2024,A1230)</f>
        <v>274.99</v>
      </c>
      <c r="AW1230" s="36">
        <f>COUNTIFS(Offers!$B$14:$B$2024,A1230,Offers!$L$14:$L$2024,"&lt;&gt;New")</f>
        <v>0</v>
      </c>
    </row>
    <row r="1231" spans="1:49" ht="15.75" customHeight="1" x14ac:dyDescent="0.35">
      <c r="A1231" s="64" t="s">
        <v>8609</v>
      </c>
      <c r="B1231" s="64" t="s">
        <v>1626</v>
      </c>
      <c r="C1231" s="64" t="s">
        <v>9</v>
      </c>
      <c r="D1231" s="64" t="s">
        <v>7460</v>
      </c>
      <c r="E1231" s="65" t="s">
        <v>1637</v>
      </c>
      <c r="F1231" s="66">
        <v>375.99</v>
      </c>
      <c r="G1231" s="64" t="s">
        <v>8610</v>
      </c>
      <c r="H1231" s="64" t="s">
        <v>7439</v>
      </c>
      <c r="I1231" s="64" t="s">
        <v>7716</v>
      </c>
      <c r="J1231" s="64" t="s">
        <v>2076</v>
      </c>
      <c r="K1231" s="64" t="s">
        <v>2076</v>
      </c>
      <c r="L1231" s="64" t="s">
        <v>3868</v>
      </c>
      <c r="M1231" s="64" t="s">
        <v>7464</v>
      </c>
      <c r="N1231" s="64" t="s">
        <v>7717</v>
      </c>
      <c r="O1231" s="64" t="s">
        <v>2076</v>
      </c>
      <c r="P1231" s="64" t="s">
        <v>2076</v>
      </c>
      <c r="Q1231" s="67">
        <v>5385</v>
      </c>
      <c r="R1231" s="64" t="s">
        <v>8611</v>
      </c>
      <c r="S1231" s="64" t="s">
        <v>7467</v>
      </c>
      <c r="T1231" t="s">
        <v>2100</v>
      </c>
      <c r="U1231">
        <v>30</v>
      </c>
      <c r="V1231" s="49">
        <v>401.99</v>
      </c>
      <c r="W1231" t="s">
        <v>2157</v>
      </c>
      <c r="X1231" t="s">
        <v>2076</v>
      </c>
      <c r="Y1231" t="s">
        <v>2076</v>
      </c>
      <c r="Z1231" t="s">
        <v>2076</v>
      </c>
      <c r="AA1231" t="s">
        <v>2076</v>
      </c>
      <c r="AB1231" s="36" t="s">
        <v>8612</v>
      </c>
      <c r="AC1231" s="36" t="s">
        <v>8613</v>
      </c>
      <c r="AD1231" s="36" t="s">
        <v>2268</v>
      </c>
      <c r="AE1231" s="36" t="s">
        <v>2105</v>
      </c>
      <c r="AF1231" s="55" t="s">
        <v>2023</v>
      </c>
      <c r="AG1231" s="36" t="s">
        <v>3435</v>
      </c>
      <c r="AH1231" s="37">
        <v>413.99</v>
      </c>
      <c r="AI1231" s="36" t="s">
        <v>2087</v>
      </c>
      <c r="AJ1231" s="36" t="s">
        <v>2076</v>
      </c>
      <c r="AK1231" s="36" t="s">
        <v>2076</v>
      </c>
      <c r="AL1231" s="36" t="s">
        <v>2076</v>
      </c>
      <c r="AM1231" s="36" t="s">
        <v>2076</v>
      </c>
      <c r="AN1231" s="36" t="s">
        <v>2076</v>
      </c>
      <c r="AO1231" s="36">
        <v>165</v>
      </c>
      <c r="AP1231" s="36" t="s">
        <v>2076</v>
      </c>
      <c r="AQ1231" s="36" t="s">
        <v>2076</v>
      </c>
      <c r="AR1231" s="36" t="s">
        <v>2076</v>
      </c>
      <c r="AS1231" s="36" t="s">
        <v>7470</v>
      </c>
      <c r="AT1231" s="36" t="s">
        <v>7471</v>
      </c>
      <c r="AU1231" s="36">
        <f>COUNTIF(Offers!$B$14:$B$2024,A1231)</f>
        <v>1</v>
      </c>
      <c r="AV1231" s="37">
        <f>_xlfn.MINIFS(Offers!$Q$14:$Q$2024,Offers!$B$14:$B$2024,A1231)</f>
        <v>375.99</v>
      </c>
      <c r="AW1231" s="36">
        <f>COUNTIFS(Offers!$B$14:$B$2024,A1231,Offers!$L$14:$L$2024,"&lt;&gt;New")</f>
        <v>0</v>
      </c>
    </row>
    <row r="1232" spans="1:49" ht="15.75" customHeight="1" x14ac:dyDescent="0.35">
      <c r="A1232" s="64" t="s">
        <v>8614</v>
      </c>
      <c r="B1232" s="64" t="s">
        <v>1626</v>
      </c>
      <c r="C1232" s="64" t="s">
        <v>9</v>
      </c>
      <c r="D1232" s="64" t="s">
        <v>2034</v>
      </c>
      <c r="E1232" s="65" t="s">
        <v>1638</v>
      </c>
      <c r="F1232" s="66">
        <v>412.99</v>
      </c>
      <c r="G1232" s="64" t="s">
        <v>8615</v>
      </c>
      <c r="H1232" s="64" t="s">
        <v>7439</v>
      </c>
      <c r="I1232" s="64" t="s">
        <v>7405</v>
      </c>
      <c r="J1232" s="64" t="s">
        <v>8616</v>
      </c>
      <c r="K1232" s="64" t="s">
        <v>7605</v>
      </c>
      <c r="L1232" s="64" t="s">
        <v>2076</v>
      </c>
      <c r="M1232" s="64" t="s">
        <v>2076</v>
      </c>
      <c r="N1232" s="64" t="s">
        <v>2076</v>
      </c>
      <c r="O1232" s="64" t="s">
        <v>2076</v>
      </c>
      <c r="P1232" s="64" t="s">
        <v>2076</v>
      </c>
      <c r="Q1232" s="67">
        <v>47</v>
      </c>
      <c r="R1232" s="64" t="s">
        <v>8617</v>
      </c>
      <c r="S1232" s="64" t="s">
        <v>7607</v>
      </c>
      <c r="T1232" t="s">
        <v>2080</v>
      </c>
      <c r="U1232">
        <v>30</v>
      </c>
      <c r="V1232" s="49">
        <v>425.99</v>
      </c>
      <c r="W1232" t="s">
        <v>2700</v>
      </c>
      <c r="X1232" t="s">
        <v>2076</v>
      </c>
      <c r="Y1232" t="s">
        <v>2076</v>
      </c>
      <c r="Z1232" t="s">
        <v>2076</v>
      </c>
      <c r="AA1232" t="s">
        <v>2076</v>
      </c>
      <c r="AB1232" s="36" t="s">
        <v>8618</v>
      </c>
      <c r="AC1232" s="36" t="s">
        <v>8460</v>
      </c>
      <c r="AD1232" s="36" t="s">
        <v>2084</v>
      </c>
      <c r="AE1232" s="36" t="s">
        <v>2085</v>
      </c>
      <c r="AF1232" s="53" t="s">
        <v>2026</v>
      </c>
      <c r="AG1232" s="36" t="s">
        <v>3435</v>
      </c>
      <c r="AH1232" s="37">
        <v>425.99</v>
      </c>
      <c r="AI1232" s="36" t="s">
        <v>2087</v>
      </c>
      <c r="AJ1232" s="36" t="s">
        <v>2076</v>
      </c>
      <c r="AK1232" s="36" t="s">
        <v>2076</v>
      </c>
      <c r="AL1232" s="36" t="s">
        <v>2076</v>
      </c>
      <c r="AM1232" s="36" t="s">
        <v>2076</v>
      </c>
      <c r="AN1232" s="36" t="s">
        <v>2076</v>
      </c>
      <c r="AO1232" s="36" t="s">
        <v>2076</v>
      </c>
      <c r="AP1232" s="36" t="s">
        <v>2076</v>
      </c>
      <c r="AQ1232" s="36" t="s">
        <v>2076</v>
      </c>
      <c r="AR1232" s="36" t="s">
        <v>2076</v>
      </c>
      <c r="AS1232" s="36" t="s">
        <v>7610</v>
      </c>
      <c r="AT1232" s="36" t="s">
        <v>8619</v>
      </c>
      <c r="AU1232" s="36">
        <f>COUNTIF(Offers!$B$14:$B$2024,A1232)</f>
        <v>1</v>
      </c>
      <c r="AV1232" s="37">
        <f>_xlfn.MINIFS(Offers!$Q$14:$Q$2024,Offers!$B$14:$B$2024,A1232)</f>
        <v>412.99</v>
      </c>
      <c r="AW1232" s="36">
        <f>COUNTIFS(Offers!$B$14:$B$2024,A1232,Offers!$L$14:$L$2024,"&lt;&gt;New")</f>
        <v>0</v>
      </c>
    </row>
    <row r="1233" spans="1:49" ht="15.75" customHeight="1" x14ac:dyDescent="0.35">
      <c r="A1233" s="64" t="s">
        <v>8620</v>
      </c>
      <c r="B1233" s="64" t="s">
        <v>1639</v>
      </c>
      <c r="C1233" s="64" t="s">
        <v>9</v>
      </c>
      <c r="D1233" s="64" t="s">
        <v>7390</v>
      </c>
      <c r="E1233" s="65" t="s">
        <v>1643</v>
      </c>
      <c r="F1233" s="66">
        <v>57.99</v>
      </c>
      <c r="G1233" s="64" t="s">
        <v>8621</v>
      </c>
      <c r="H1233" s="64" t="s">
        <v>1345</v>
      </c>
      <c r="I1233" s="64" t="s">
        <v>7392</v>
      </c>
      <c r="J1233" s="64" t="s">
        <v>2076</v>
      </c>
      <c r="K1233" s="64" t="s">
        <v>2076</v>
      </c>
      <c r="L1233" s="64" t="s">
        <v>2076</v>
      </c>
      <c r="M1233" s="64" t="s">
        <v>7393</v>
      </c>
      <c r="N1233" s="64" t="s">
        <v>7394</v>
      </c>
      <c r="O1233" s="64" t="s">
        <v>2076</v>
      </c>
      <c r="P1233" s="64" t="s">
        <v>2076</v>
      </c>
      <c r="Q1233" s="67">
        <v>124</v>
      </c>
      <c r="R1233" s="64" t="s">
        <v>8622</v>
      </c>
      <c r="S1233" s="64" t="s">
        <v>7396</v>
      </c>
      <c r="T1233" t="s">
        <v>2080</v>
      </c>
      <c r="U1233">
        <v>14</v>
      </c>
      <c r="V1233" s="49">
        <v>64.989999999999995</v>
      </c>
      <c r="W1233" t="s">
        <v>2361</v>
      </c>
      <c r="X1233" t="s">
        <v>2076</v>
      </c>
      <c r="Y1233" t="s">
        <v>2076</v>
      </c>
      <c r="Z1233" t="s">
        <v>2076</v>
      </c>
      <c r="AA1233" t="s">
        <v>2076</v>
      </c>
      <c r="AB1233" s="36" t="s">
        <v>8623</v>
      </c>
      <c r="AC1233" s="36" t="s">
        <v>8624</v>
      </c>
      <c r="AD1233" s="36" t="s">
        <v>2084</v>
      </c>
      <c r="AE1233" s="36" t="s">
        <v>2085</v>
      </c>
      <c r="AF1233" s="55" t="s">
        <v>2023</v>
      </c>
      <c r="AG1233" s="36" t="s">
        <v>2086</v>
      </c>
      <c r="AH1233" s="37">
        <v>64.989999999999995</v>
      </c>
      <c r="AI1233" s="36" t="s">
        <v>2087</v>
      </c>
      <c r="AJ1233" s="36" t="s">
        <v>2076</v>
      </c>
      <c r="AK1233" s="36" t="s">
        <v>2076</v>
      </c>
      <c r="AL1233" s="36" t="s">
        <v>2076</v>
      </c>
      <c r="AM1233" s="36" t="s">
        <v>2076</v>
      </c>
      <c r="AN1233" s="36" t="s">
        <v>2076</v>
      </c>
      <c r="AO1233" s="36" t="s">
        <v>2076</v>
      </c>
      <c r="AP1233" s="36" t="s">
        <v>2076</v>
      </c>
      <c r="AQ1233" s="36" t="s">
        <v>2076</v>
      </c>
      <c r="AR1233" s="36" t="s">
        <v>2076</v>
      </c>
      <c r="AS1233" s="36" t="s">
        <v>7399</v>
      </c>
      <c r="AT1233" s="36" t="s">
        <v>7400</v>
      </c>
      <c r="AU1233" s="36">
        <f>COUNTIF(Offers!$B$14:$B$2024,A1233)</f>
        <v>1</v>
      </c>
      <c r="AV1233" s="37">
        <f>_xlfn.MINIFS(Offers!$Q$14:$Q$2024,Offers!$B$14:$B$2024,A1233)</f>
        <v>57.99</v>
      </c>
      <c r="AW1233" s="36">
        <f>COUNTIFS(Offers!$B$14:$B$2024,A1233,Offers!$L$14:$L$2024,"&lt;&gt;New")</f>
        <v>0</v>
      </c>
    </row>
    <row r="1234" spans="1:49" ht="15.75" customHeight="1" x14ac:dyDescent="0.35">
      <c r="A1234" s="64" t="s">
        <v>8625</v>
      </c>
      <c r="B1234" s="64" t="s">
        <v>1639</v>
      </c>
      <c r="C1234" s="64" t="s">
        <v>9</v>
      </c>
      <c r="D1234" s="64" t="s">
        <v>7560</v>
      </c>
      <c r="E1234" s="65" t="s">
        <v>1644</v>
      </c>
      <c r="F1234" s="66">
        <v>74.989999999999995</v>
      </c>
      <c r="G1234" s="64" t="s">
        <v>8626</v>
      </c>
      <c r="H1234" s="64" t="s">
        <v>1345</v>
      </c>
      <c r="I1234" s="64" t="s">
        <v>7405</v>
      </c>
      <c r="J1234" s="64" t="s">
        <v>2076</v>
      </c>
      <c r="K1234" s="64" t="s">
        <v>2076</v>
      </c>
      <c r="L1234" s="64" t="s">
        <v>2076</v>
      </c>
      <c r="M1234" s="64" t="s">
        <v>2076</v>
      </c>
      <c r="N1234" s="64" t="s">
        <v>7562</v>
      </c>
      <c r="O1234" s="64" t="s">
        <v>2076</v>
      </c>
      <c r="P1234" s="64" t="s">
        <v>2076</v>
      </c>
      <c r="Q1234" s="67">
        <v>384</v>
      </c>
      <c r="R1234" s="64" t="s">
        <v>8627</v>
      </c>
      <c r="S1234" s="64" t="s">
        <v>7564</v>
      </c>
      <c r="T1234" t="s">
        <v>2080</v>
      </c>
      <c r="U1234">
        <v>14</v>
      </c>
      <c r="V1234" s="49">
        <v>84.99</v>
      </c>
      <c r="W1234" t="s">
        <v>2081</v>
      </c>
      <c r="X1234" t="s">
        <v>2076</v>
      </c>
      <c r="Y1234" t="s">
        <v>2076</v>
      </c>
      <c r="Z1234" t="s">
        <v>2076</v>
      </c>
      <c r="AA1234" t="s">
        <v>2076</v>
      </c>
      <c r="AB1234" s="36" t="s">
        <v>8628</v>
      </c>
      <c r="AC1234" s="36" t="s">
        <v>8629</v>
      </c>
      <c r="AD1234" s="36" t="s">
        <v>2104</v>
      </c>
      <c r="AE1234" s="36" t="s">
        <v>2085</v>
      </c>
      <c r="AF1234" s="52" t="s">
        <v>2024</v>
      </c>
      <c r="AG1234" s="36" t="s">
        <v>2086</v>
      </c>
      <c r="AH1234" s="37">
        <v>84.99</v>
      </c>
      <c r="AI1234" s="36" t="s">
        <v>2087</v>
      </c>
      <c r="AJ1234" s="36" t="s">
        <v>2076</v>
      </c>
      <c r="AK1234" s="36" t="s">
        <v>2076</v>
      </c>
      <c r="AL1234" s="36" t="s">
        <v>2076</v>
      </c>
      <c r="AM1234" s="36" t="s">
        <v>2076</v>
      </c>
      <c r="AN1234" s="36" t="s">
        <v>2076</v>
      </c>
      <c r="AO1234" s="36" t="s">
        <v>2076</v>
      </c>
      <c r="AP1234" s="36" t="s">
        <v>2076</v>
      </c>
      <c r="AQ1234" s="36" t="s">
        <v>2076</v>
      </c>
      <c r="AR1234" s="36" t="s">
        <v>2076</v>
      </c>
      <c r="AS1234" s="36" t="s">
        <v>7567</v>
      </c>
      <c r="AT1234" s="36" t="s">
        <v>7568</v>
      </c>
      <c r="AU1234" s="36">
        <f>COUNTIF(Offers!$B$14:$B$2024,A1234)</f>
        <v>1</v>
      </c>
      <c r="AV1234" s="37">
        <f>_xlfn.MINIFS(Offers!$Q$14:$Q$2024,Offers!$B$14:$B$2024,A1234)</f>
        <v>74.989999999999995</v>
      </c>
      <c r="AW1234" s="36">
        <f>COUNTIFS(Offers!$B$14:$B$2024,A1234,Offers!$L$14:$L$2024,"&lt;&gt;New")</f>
        <v>0</v>
      </c>
    </row>
    <row r="1235" spans="1:49" ht="15.75" customHeight="1" x14ac:dyDescent="0.35">
      <c r="A1235" s="64" t="s">
        <v>8630</v>
      </c>
      <c r="B1235" s="64" t="s">
        <v>1639</v>
      </c>
      <c r="C1235" s="64" t="s">
        <v>9</v>
      </c>
      <c r="D1235" s="64" t="s">
        <v>7449</v>
      </c>
      <c r="E1235" s="65" t="s">
        <v>1645</v>
      </c>
      <c r="F1235" s="66">
        <v>88.99</v>
      </c>
      <c r="G1235" s="64" t="s">
        <v>8631</v>
      </c>
      <c r="H1235" s="64" t="s">
        <v>1345</v>
      </c>
      <c r="I1235" s="64" t="s">
        <v>7392</v>
      </c>
      <c r="J1235" s="64" t="s">
        <v>2076</v>
      </c>
      <c r="K1235" s="64" t="s">
        <v>2076</v>
      </c>
      <c r="L1235" s="64" t="s">
        <v>2076</v>
      </c>
      <c r="M1235" s="64" t="s">
        <v>2076</v>
      </c>
      <c r="N1235" s="64" t="s">
        <v>7624</v>
      </c>
      <c r="O1235" s="64" t="s">
        <v>2076</v>
      </c>
      <c r="P1235" s="64" t="s">
        <v>2076</v>
      </c>
      <c r="Q1235" s="67">
        <v>213</v>
      </c>
      <c r="R1235" s="64" t="s">
        <v>8632</v>
      </c>
      <c r="S1235" s="64" t="s">
        <v>7626</v>
      </c>
      <c r="T1235" t="s">
        <v>2080</v>
      </c>
      <c r="U1235">
        <v>14</v>
      </c>
      <c r="V1235" s="49">
        <v>93.99</v>
      </c>
      <c r="W1235" t="s">
        <v>3035</v>
      </c>
      <c r="X1235" t="s">
        <v>2076</v>
      </c>
      <c r="Y1235" t="s">
        <v>2076</v>
      </c>
      <c r="Z1235" t="s">
        <v>2076</v>
      </c>
      <c r="AA1235" t="s">
        <v>2076</v>
      </c>
      <c r="AB1235" s="36" t="s">
        <v>8633</v>
      </c>
      <c r="AC1235" s="36" t="s">
        <v>8634</v>
      </c>
      <c r="AD1235" s="36" t="s">
        <v>2120</v>
      </c>
      <c r="AE1235" s="36" t="s">
        <v>2085</v>
      </c>
      <c r="AF1235" s="55" t="s">
        <v>2023</v>
      </c>
      <c r="AG1235" s="36" t="s">
        <v>2086</v>
      </c>
      <c r="AH1235" s="37">
        <v>95.99</v>
      </c>
      <c r="AI1235" s="36" t="s">
        <v>2087</v>
      </c>
      <c r="AJ1235" s="36" t="s">
        <v>2076</v>
      </c>
      <c r="AK1235" s="36" t="s">
        <v>2076</v>
      </c>
      <c r="AL1235" s="36" t="s">
        <v>2076</v>
      </c>
      <c r="AM1235" s="36" t="s">
        <v>2076</v>
      </c>
      <c r="AN1235" s="36" t="s">
        <v>2076</v>
      </c>
      <c r="AO1235" s="36" t="s">
        <v>2076</v>
      </c>
      <c r="AP1235" s="36" t="s">
        <v>2076</v>
      </c>
      <c r="AQ1235" s="36" t="s">
        <v>2076</v>
      </c>
      <c r="AR1235" s="36" t="s">
        <v>2076</v>
      </c>
      <c r="AS1235" s="36" t="s">
        <v>7629</v>
      </c>
      <c r="AT1235" s="36" t="s">
        <v>7630</v>
      </c>
      <c r="AU1235" s="36">
        <f>COUNTIF(Offers!$B$14:$B$2024,A1235)</f>
        <v>1</v>
      </c>
      <c r="AV1235" s="37">
        <f>_xlfn.MINIFS(Offers!$Q$14:$Q$2024,Offers!$B$14:$B$2024,A1235)</f>
        <v>88.99</v>
      </c>
      <c r="AW1235" s="36">
        <f>COUNTIFS(Offers!$B$14:$B$2024,A1235,Offers!$L$14:$L$2024,"&lt;&gt;New")</f>
        <v>0</v>
      </c>
    </row>
    <row r="1236" spans="1:49" ht="15.75" customHeight="1" x14ac:dyDescent="0.35">
      <c r="A1236" s="64" t="s">
        <v>8635</v>
      </c>
      <c r="B1236" s="64" t="s">
        <v>1639</v>
      </c>
      <c r="C1236" s="64" t="s">
        <v>9</v>
      </c>
      <c r="D1236" s="64" t="s">
        <v>7378</v>
      </c>
      <c r="E1236" s="65" t="s">
        <v>1646</v>
      </c>
      <c r="F1236" s="66">
        <v>95.99</v>
      </c>
      <c r="G1236" s="64" t="s">
        <v>8636</v>
      </c>
      <c r="H1236" s="64" t="s">
        <v>1345</v>
      </c>
      <c r="I1236" s="64" t="s">
        <v>7380</v>
      </c>
      <c r="J1236" s="64" t="s">
        <v>8479</v>
      </c>
      <c r="K1236" s="64" t="s">
        <v>2076</v>
      </c>
      <c r="L1236" s="64" t="s">
        <v>2076</v>
      </c>
      <c r="M1236" s="64" t="s">
        <v>2076</v>
      </c>
      <c r="N1236" s="64" t="s">
        <v>7382</v>
      </c>
      <c r="O1236" s="64" t="s">
        <v>2076</v>
      </c>
      <c r="P1236" s="64">
        <v>101</v>
      </c>
      <c r="Q1236" s="67">
        <v>93</v>
      </c>
      <c r="R1236" s="64" t="s">
        <v>8637</v>
      </c>
      <c r="S1236" s="64" t="s">
        <v>7384</v>
      </c>
      <c r="T1236" t="s">
        <v>2080</v>
      </c>
      <c r="U1236">
        <v>14</v>
      </c>
      <c r="V1236" s="49">
        <v>108.99</v>
      </c>
      <c r="W1236" t="s">
        <v>2514</v>
      </c>
      <c r="X1236" t="s">
        <v>2076</v>
      </c>
      <c r="Y1236" t="s">
        <v>2076</v>
      </c>
      <c r="Z1236" t="s">
        <v>2076</v>
      </c>
      <c r="AA1236" t="s">
        <v>2076</v>
      </c>
      <c r="AB1236" s="36" t="s">
        <v>8638</v>
      </c>
      <c r="AC1236" s="36" t="s">
        <v>8639</v>
      </c>
      <c r="AD1236" s="36" t="s">
        <v>2084</v>
      </c>
      <c r="AE1236" s="36" t="s">
        <v>2105</v>
      </c>
      <c r="AF1236" s="55" t="s">
        <v>2023</v>
      </c>
      <c r="AG1236" s="36" t="s">
        <v>2086</v>
      </c>
      <c r="AH1236" s="37">
        <v>108.99</v>
      </c>
      <c r="AI1236" s="36" t="s">
        <v>2087</v>
      </c>
      <c r="AJ1236" s="36" t="s">
        <v>2076</v>
      </c>
      <c r="AK1236" s="36" t="s">
        <v>2076</v>
      </c>
      <c r="AL1236" s="36" t="s">
        <v>2076</v>
      </c>
      <c r="AM1236" s="36" t="s">
        <v>2076</v>
      </c>
      <c r="AN1236" s="36" t="s">
        <v>2076</v>
      </c>
      <c r="AO1236" s="36" t="s">
        <v>2076</v>
      </c>
      <c r="AP1236" s="36" t="s">
        <v>2076</v>
      </c>
      <c r="AQ1236" s="36" t="s">
        <v>2076</v>
      </c>
      <c r="AR1236" s="36" t="s">
        <v>2076</v>
      </c>
      <c r="AS1236" s="36" t="s">
        <v>7387</v>
      </c>
      <c r="AT1236" s="36" t="s">
        <v>7388</v>
      </c>
      <c r="AU1236" s="36">
        <f>COUNTIF(Offers!$B$14:$B$2024,A1236)</f>
        <v>1</v>
      </c>
      <c r="AV1236" s="37">
        <f>_xlfn.MINIFS(Offers!$Q$14:$Q$2024,Offers!$B$14:$B$2024,A1236)</f>
        <v>95.99</v>
      </c>
      <c r="AW1236" s="36">
        <f>COUNTIFS(Offers!$B$14:$B$2024,A1236,Offers!$L$14:$L$2024,"&lt;&gt;New")</f>
        <v>0</v>
      </c>
    </row>
    <row r="1237" spans="1:49" ht="15.75" customHeight="1" x14ac:dyDescent="0.35">
      <c r="A1237" s="64" t="s">
        <v>8640</v>
      </c>
      <c r="B1237" s="64" t="s">
        <v>1639</v>
      </c>
      <c r="C1237" s="64" t="s">
        <v>9</v>
      </c>
      <c r="D1237" s="64" t="s">
        <v>7510</v>
      </c>
      <c r="E1237" s="65" t="s">
        <v>1647</v>
      </c>
      <c r="F1237" s="66">
        <v>114.99</v>
      </c>
      <c r="G1237" s="64" t="s">
        <v>8641</v>
      </c>
      <c r="H1237" s="64" t="s">
        <v>7451</v>
      </c>
      <c r="I1237" s="64" t="s">
        <v>7405</v>
      </c>
      <c r="J1237" s="64" t="s">
        <v>2076</v>
      </c>
      <c r="K1237" s="64" t="s">
        <v>2076</v>
      </c>
      <c r="L1237" s="64" t="s">
        <v>2076</v>
      </c>
      <c r="M1237" s="64" t="s">
        <v>2076</v>
      </c>
      <c r="N1237" s="64" t="s">
        <v>7513</v>
      </c>
      <c r="O1237" s="64" t="s">
        <v>2076</v>
      </c>
      <c r="P1237" s="64" t="s">
        <v>2076</v>
      </c>
      <c r="Q1237" s="67">
        <v>1875</v>
      </c>
      <c r="R1237" s="64" t="s">
        <v>8642</v>
      </c>
      <c r="S1237" s="64" t="s">
        <v>7515</v>
      </c>
      <c r="T1237" t="s">
        <v>2080</v>
      </c>
      <c r="U1237">
        <v>14</v>
      </c>
      <c r="V1237" s="49">
        <v>129.99</v>
      </c>
      <c r="W1237" t="s">
        <v>2444</v>
      </c>
      <c r="X1237" t="s">
        <v>2076</v>
      </c>
      <c r="Y1237" t="s">
        <v>2076</v>
      </c>
      <c r="Z1237" t="s">
        <v>2076</v>
      </c>
      <c r="AA1237" t="s">
        <v>2076</v>
      </c>
      <c r="AB1237" s="36" t="s">
        <v>8643</v>
      </c>
      <c r="AC1237" s="36" t="s">
        <v>8644</v>
      </c>
      <c r="AD1237" s="36" t="s">
        <v>2268</v>
      </c>
      <c r="AE1237" s="36" t="s">
        <v>2085</v>
      </c>
      <c r="AF1237" s="52" t="s">
        <v>2024</v>
      </c>
      <c r="AG1237" s="36" t="s">
        <v>2086</v>
      </c>
      <c r="AH1237" s="37">
        <v>133.99</v>
      </c>
      <c r="AI1237" s="36" t="s">
        <v>2087</v>
      </c>
      <c r="AJ1237" s="36" t="s">
        <v>2076</v>
      </c>
      <c r="AK1237" s="36" t="s">
        <v>2076</v>
      </c>
      <c r="AL1237" s="36" t="s">
        <v>2076</v>
      </c>
      <c r="AM1237" s="36" t="s">
        <v>2076</v>
      </c>
      <c r="AN1237" s="36" t="s">
        <v>2076</v>
      </c>
      <c r="AO1237" s="36" t="s">
        <v>2076</v>
      </c>
      <c r="AP1237" s="36" t="s">
        <v>2076</v>
      </c>
      <c r="AQ1237" s="36" t="s">
        <v>2076</v>
      </c>
      <c r="AR1237" s="36" t="s">
        <v>2076</v>
      </c>
      <c r="AS1237" s="36" t="s">
        <v>7518</v>
      </c>
      <c r="AT1237" s="36" t="s">
        <v>7519</v>
      </c>
      <c r="AU1237" s="36">
        <f>COUNTIF(Offers!$B$14:$B$2024,A1237)</f>
        <v>1</v>
      </c>
      <c r="AV1237" s="37">
        <f>_xlfn.MINIFS(Offers!$Q$14:$Q$2024,Offers!$B$14:$B$2024,A1237)</f>
        <v>114.99</v>
      </c>
      <c r="AW1237" s="36">
        <f>COUNTIFS(Offers!$B$14:$B$2024,A1237,Offers!$L$14:$L$2024,"&lt;&gt;New")</f>
        <v>0</v>
      </c>
    </row>
    <row r="1238" spans="1:49" ht="15.75" customHeight="1" x14ac:dyDescent="0.35">
      <c r="A1238" s="64" t="s">
        <v>8645</v>
      </c>
      <c r="B1238" s="64" t="s">
        <v>1639</v>
      </c>
      <c r="C1238" s="64" t="s">
        <v>9</v>
      </c>
      <c r="D1238" s="64" t="s">
        <v>7749</v>
      </c>
      <c r="E1238" s="65" t="s">
        <v>1648</v>
      </c>
      <c r="F1238" s="66">
        <v>132.99</v>
      </c>
      <c r="G1238" s="64" t="s">
        <v>8646</v>
      </c>
      <c r="H1238" s="64" t="s">
        <v>1345</v>
      </c>
      <c r="I1238" s="64" t="s">
        <v>7380</v>
      </c>
      <c r="J1238" s="64" t="s">
        <v>2076</v>
      </c>
      <c r="K1238" s="64" t="s">
        <v>2076</v>
      </c>
      <c r="L1238" s="64" t="s">
        <v>2076</v>
      </c>
      <c r="M1238" s="64" t="s">
        <v>2076</v>
      </c>
      <c r="N1238" s="64" t="s">
        <v>7382</v>
      </c>
      <c r="O1238" s="64" t="s">
        <v>2076</v>
      </c>
      <c r="P1238" s="64">
        <v>314</v>
      </c>
      <c r="Q1238" s="67">
        <v>805</v>
      </c>
      <c r="R1238" s="64" t="s">
        <v>8647</v>
      </c>
      <c r="S1238" s="64" t="s">
        <v>7752</v>
      </c>
      <c r="T1238" t="s">
        <v>2080</v>
      </c>
      <c r="U1238">
        <v>14</v>
      </c>
      <c r="V1238" s="49">
        <v>146.99</v>
      </c>
      <c r="W1238" t="s">
        <v>2371</v>
      </c>
      <c r="X1238" t="s">
        <v>2076</v>
      </c>
      <c r="Y1238" t="s">
        <v>2076</v>
      </c>
      <c r="Z1238" t="s">
        <v>2076</v>
      </c>
      <c r="AA1238" t="s">
        <v>2076</v>
      </c>
      <c r="AB1238" s="36" t="s">
        <v>8623</v>
      </c>
      <c r="AC1238" s="36" t="s">
        <v>8648</v>
      </c>
      <c r="AD1238" s="36" t="s">
        <v>2147</v>
      </c>
      <c r="AE1238" s="36" t="s">
        <v>2085</v>
      </c>
      <c r="AF1238" s="55" t="s">
        <v>2023</v>
      </c>
      <c r="AG1238" s="36" t="s">
        <v>2086</v>
      </c>
      <c r="AH1238" s="37">
        <v>150.99</v>
      </c>
      <c r="AI1238" s="36" t="s">
        <v>2087</v>
      </c>
      <c r="AJ1238" s="36" t="s">
        <v>2076</v>
      </c>
      <c r="AK1238" s="36" t="s">
        <v>2076</v>
      </c>
      <c r="AL1238" s="36" t="s">
        <v>2076</v>
      </c>
      <c r="AM1238" s="36" t="s">
        <v>2076</v>
      </c>
      <c r="AN1238" s="36" t="s">
        <v>2076</v>
      </c>
      <c r="AO1238" s="36" t="s">
        <v>2076</v>
      </c>
      <c r="AP1238" s="36" t="s">
        <v>2076</v>
      </c>
      <c r="AQ1238" s="36" t="s">
        <v>2076</v>
      </c>
      <c r="AR1238" s="36" t="s">
        <v>2076</v>
      </c>
      <c r="AS1238" s="36" t="s">
        <v>7861</v>
      </c>
      <c r="AT1238" s="36" t="s">
        <v>7755</v>
      </c>
      <c r="AU1238" s="36">
        <f>COUNTIF(Offers!$B$14:$B$2024,A1238)</f>
        <v>1</v>
      </c>
      <c r="AV1238" s="37">
        <f>_xlfn.MINIFS(Offers!$Q$14:$Q$2024,Offers!$B$14:$B$2024,A1238)</f>
        <v>132.99</v>
      </c>
      <c r="AW1238" s="36">
        <f>COUNTIFS(Offers!$B$14:$B$2024,A1238,Offers!$L$14:$L$2024,"&lt;&gt;New")</f>
        <v>0</v>
      </c>
    </row>
    <row r="1239" spans="1:49" ht="15.75" customHeight="1" x14ac:dyDescent="0.35">
      <c r="A1239" s="64" t="s">
        <v>8649</v>
      </c>
      <c r="B1239" s="64" t="s">
        <v>1639</v>
      </c>
      <c r="C1239" s="64" t="s">
        <v>9</v>
      </c>
      <c r="D1239" s="64" t="s">
        <v>7526</v>
      </c>
      <c r="E1239" s="65" t="s">
        <v>1649</v>
      </c>
      <c r="F1239" s="66">
        <v>183.99</v>
      </c>
      <c r="G1239" s="64" t="s">
        <v>8650</v>
      </c>
      <c r="H1239" s="64" t="s">
        <v>1345</v>
      </c>
      <c r="I1239" s="64" t="s">
        <v>7528</v>
      </c>
      <c r="J1239" s="64" t="s">
        <v>2076</v>
      </c>
      <c r="K1239" s="64" t="s">
        <v>2076</v>
      </c>
      <c r="L1239" s="64" t="s">
        <v>2076</v>
      </c>
      <c r="M1239" s="64" t="s">
        <v>2076</v>
      </c>
      <c r="N1239" s="64" t="s">
        <v>7529</v>
      </c>
      <c r="O1239" s="64" t="s">
        <v>2076</v>
      </c>
      <c r="P1239" s="64" t="s">
        <v>2076</v>
      </c>
      <c r="Q1239" s="67">
        <v>346</v>
      </c>
      <c r="R1239" s="64" t="s">
        <v>8651</v>
      </c>
      <c r="S1239" s="64" t="s">
        <v>7531</v>
      </c>
      <c r="T1239" t="s">
        <v>2080</v>
      </c>
      <c r="U1239">
        <v>14</v>
      </c>
      <c r="V1239" s="49">
        <v>190.99</v>
      </c>
      <c r="W1239" t="s">
        <v>2241</v>
      </c>
      <c r="X1239" t="s">
        <v>2076</v>
      </c>
      <c r="Y1239" t="s">
        <v>2076</v>
      </c>
      <c r="Z1239" t="s">
        <v>2076</v>
      </c>
      <c r="AA1239" t="s">
        <v>2076</v>
      </c>
      <c r="AB1239" s="36" t="s">
        <v>8652</v>
      </c>
      <c r="AC1239" s="36" t="s">
        <v>8653</v>
      </c>
      <c r="AD1239" s="36" t="s">
        <v>2104</v>
      </c>
      <c r="AE1239" s="36" t="s">
        <v>2105</v>
      </c>
      <c r="AF1239" s="52" t="s">
        <v>2024</v>
      </c>
      <c r="AG1239" s="36" t="s">
        <v>2086</v>
      </c>
      <c r="AH1239" s="37">
        <v>200.99</v>
      </c>
      <c r="AI1239" s="36" t="s">
        <v>2087</v>
      </c>
      <c r="AJ1239" s="36" t="s">
        <v>2076</v>
      </c>
      <c r="AK1239" s="36" t="s">
        <v>2076</v>
      </c>
      <c r="AL1239" s="36" t="s">
        <v>2076</v>
      </c>
      <c r="AM1239" s="36" t="s">
        <v>2076</v>
      </c>
      <c r="AN1239" s="36" t="s">
        <v>2076</v>
      </c>
      <c r="AO1239" s="36" t="s">
        <v>2076</v>
      </c>
      <c r="AP1239" s="36" t="s">
        <v>2076</v>
      </c>
      <c r="AQ1239" s="36" t="s">
        <v>2076</v>
      </c>
      <c r="AR1239" s="36" t="s">
        <v>2076</v>
      </c>
      <c r="AS1239" s="36" t="s">
        <v>7534</v>
      </c>
      <c r="AT1239" s="36" t="s">
        <v>7535</v>
      </c>
      <c r="AU1239" s="36">
        <f>COUNTIF(Offers!$B$14:$B$2024,A1239)</f>
        <v>1</v>
      </c>
      <c r="AV1239" s="37">
        <f>_xlfn.MINIFS(Offers!$Q$14:$Q$2024,Offers!$B$14:$B$2024,A1239)</f>
        <v>183.99</v>
      </c>
      <c r="AW1239" s="36">
        <f>COUNTIFS(Offers!$B$14:$B$2024,A1239,Offers!$L$14:$L$2024,"&lt;&gt;New")</f>
        <v>0</v>
      </c>
    </row>
    <row r="1240" spans="1:49" ht="15.75" customHeight="1" x14ac:dyDescent="0.35">
      <c r="A1240" s="64" t="s">
        <v>8654</v>
      </c>
      <c r="B1240" s="64" t="s">
        <v>1639</v>
      </c>
      <c r="C1240" s="64" t="s">
        <v>9</v>
      </c>
      <c r="D1240" s="64" t="s">
        <v>7437</v>
      </c>
      <c r="E1240" s="65" t="s">
        <v>1650</v>
      </c>
      <c r="F1240" s="66">
        <v>208.99</v>
      </c>
      <c r="G1240" s="64" t="s">
        <v>8655</v>
      </c>
      <c r="H1240" s="64" t="s">
        <v>7439</v>
      </c>
      <c r="I1240" s="64" t="s">
        <v>7405</v>
      </c>
      <c r="J1240" s="64" t="s">
        <v>7597</v>
      </c>
      <c r="K1240" s="64" t="s">
        <v>2076</v>
      </c>
      <c r="L1240" s="64" t="s">
        <v>2076</v>
      </c>
      <c r="M1240" s="64" t="s">
        <v>2076</v>
      </c>
      <c r="N1240" s="64" t="s">
        <v>7441</v>
      </c>
      <c r="O1240" s="64" t="s">
        <v>2076</v>
      </c>
      <c r="P1240" s="64" t="s">
        <v>2076</v>
      </c>
      <c r="Q1240" s="67">
        <v>1112</v>
      </c>
      <c r="R1240" s="64" t="s">
        <v>8656</v>
      </c>
      <c r="S1240" s="64" t="s">
        <v>7443</v>
      </c>
      <c r="T1240" t="s">
        <v>2080</v>
      </c>
      <c r="U1240">
        <v>14</v>
      </c>
      <c r="V1240" s="49">
        <v>223.99</v>
      </c>
      <c r="W1240" t="s">
        <v>2387</v>
      </c>
      <c r="X1240" t="s">
        <v>2076</v>
      </c>
      <c r="Y1240" t="s">
        <v>2076</v>
      </c>
      <c r="Z1240" t="s">
        <v>2076</v>
      </c>
      <c r="AA1240" t="s">
        <v>2076</v>
      </c>
      <c r="AB1240" s="36" t="s">
        <v>8657</v>
      </c>
      <c r="AC1240" s="36" t="s">
        <v>8658</v>
      </c>
      <c r="AD1240" s="36" t="s">
        <v>2120</v>
      </c>
      <c r="AE1240" s="36" t="s">
        <v>2085</v>
      </c>
      <c r="AF1240" s="55" t="s">
        <v>2023</v>
      </c>
      <c r="AG1240" s="36" t="s">
        <v>2086</v>
      </c>
      <c r="AH1240" s="37">
        <v>230.99</v>
      </c>
      <c r="AI1240" s="36" t="s">
        <v>2087</v>
      </c>
      <c r="AJ1240" s="36" t="s">
        <v>2076</v>
      </c>
      <c r="AK1240" s="36" t="s">
        <v>2076</v>
      </c>
      <c r="AL1240" s="36" t="s">
        <v>2076</v>
      </c>
      <c r="AM1240" s="36" t="s">
        <v>2076</v>
      </c>
      <c r="AN1240" s="36" t="s">
        <v>2076</v>
      </c>
      <c r="AO1240" s="36" t="s">
        <v>2076</v>
      </c>
      <c r="AP1240" s="36" t="s">
        <v>2076</v>
      </c>
      <c r="AQ1240" s="36" t="s">
        <v>2076</v>
      </c>
      <c r="AR1240" s="36" t="s">
        <v>2076</v>
      </c>
      <c r="AS1240" s="36" t="s">
        <v>7446</v>
      </c>
      <c r="AT1240" s="36" t="s">
        <v>7601</v>
      </c>
      <c r="AU1240" s="36">
        <f>COUNTIF(Offers!$B$14:$B$2024,A1240)</f>
        <v>1</v>
      </c>
      <c r="AV1240" s="37">
        <f>_xlfn.MINIFS(Offers!$Q$14:$Q$2024,Offers!$B$14:$B$2024,A1240)</f>
        <v>208.99</v>
      </c>
      <c r="AW1240" s="36">
        <f>COUNTIFS(Offers!$B$14:$B$2024,A1240,Offers!$L$14:$L$2024,"&lt;&gt;New")</f>
        <v>0</v>
      </c>
    </row>
    <row r="1241" spans="1:49" ht="15.75" customHeight="1" x14ac:dyDescent="0.35">
      <c r="A1241" s="64" t="s">
        <v>8659</v>
      </c>
      <c r="B1241" s="64" t="s">
        <v>1639</v>
      </c>
      <c r="C1241" s="64" t="s">
        <v>9</v>
      </c>
      <c r="D1241" s="64" t="s">
        <v>2034</v>
      </c>
      <c r="E1241" s="65" t="s">
        <v>1651</v>
      </c>
      <c r="F1241" s="66">
        <v>477.99</v>
      </c>
      <c r="G1241" s="64" t="s">
        <v>8660</v>
      </c>
      <c r="H1241" s="64" t="s">
        <v>7439</v>
      </c>
      <c r="I1241" s="64" t="s">
        <v>7405</v>
      </c>
      <c r="J1241" s="64" t="s">
        <v>8661</v>
      </c>
      <c r="K1241" s="64" t="s">
        <v>7605</v>
      </c>
      <c r="L1241" s="64" t="s">
        <v>2076</v>
      </c>
      <c r="M1241" s="64" t="s">
        <v>2076</v>
      </c>
      <c r="N1241" s="64" t="s">
        <v>2076</v>
      </c>
      <c r="O1241" s="64" t="s">
        <v>2076</v>
      </c>
      <c r="P1241" s="64" t="s">
        <v>2076</v>
      </c>
      <c r="Q1241" s="67">
        <v>50</v>
      </c>
      <c r="R1241" s="64" t="s">
        <v>8662</v>
      </c>
      <c r="S1241" s="64" t="s">
        <v>7607</v>
      </c>
      <c r="T1241" t="s">
        <v>2100</v>
      </c>
      <c r="U1241">
        <v>14</v>
      </c>
      <c r="V1241" s="49">
        <v>510.99</v>
      </c>
      <c r="W1241" t="s">
        <v>2208</v>
      </c>
      <c r="X1241" t="s">
        <v>2076</v>
      </c>
      <c r="Y1241" t="s">
        <v>2076</v>
      </c>
      <c r="Z1241" t="s">
        <v>2076</v>
      </c>
      <c r="AA1241" t="s">
        <v>2076</v>
      </c>
      <c r="AB1241" s="36" t="s">
        <v>8663</v>
      </c>
      <c r="AC1241" s="36" t="s">
        <v>8664</v>
      </c>
      <c r="AD1241" s="36" t="s">
        <v>2120</v>
      </c>
      <c r="AE1241" s="36" t="s">
        <v>2085</v>
      </c>
      <c r="AF1241" s="53" t="s">
        <v>2026</v>
      </c>
      <c r="AG1241" s="36" t="s">
        <v>3435</v>
      </c>
      <c r="AH1241" s="37">
        <v>510.99</v>
      </c>
      <c r="AI1241" s="36" t="s">
        <v>2087</v>
      </c>
      <c r="AJ1241" s="36" t="s">
        <v>2076</v>
      </c>
      <c r="AK1241" s="36" t="s">
        <v>2076</v>
      </c>
      <c r="AL1241" s="36" t="s">
        <v>2076</v>
      </c>
      <c r="AM1241" s="36" t="s">
        <v>2076</v>
      </c>
      <c r="AN1241" s="36" t="s">
        <v>2076</v>
      </c>
      <c r="AO1241" s="36" t="s">
        <v>2076</v>
      </c>
      <c r="AP1241" s="36" t="s">
        <v>2076</v>
      </c>
      <c r="AQ1241" s="36" t="s">
        <v>2076</v>
      </c>
      <c r="AR1241" s="36" t="s">
        <v>2076</v>
      </c>
      <c r="AS1241" s="36" t="s">
        <v>7610</v>
      </c>
      <c r="AT1241" s="36" t="s">
        <v>8665</v>
      </c>
      <c r="AU1241" s="36">
        <f>COUNTIF(Offers!$B$14:$B$2024,A1241)</f>
        <v>1</v>
      </c>
      <c r="AV1241" s="37">
        <f>_xlfn.MINIFS(Offers!$Q$14:$Q$2024,Offers!$B$14:$B$2024,A1241)</f>
        <v>477.99</v>
      </c>
      <c r="AW1241" s="36">
        <f>COUNTIFS(Offers!$B$14:$B$2024,A1241,Offers!$L$14:$L$2024,"&lt;&gt;New")</f>
        <v>0</v>
      </c>
    </row>
    <row r="1242" spans="1:49" ht="15.75" customHeight="1" x14ac:dyDescent="0.35">
      <c r="A1242" s="64" t="s">
        <v>8666</v>
      </c>
      <c r="B1242" s="64" t="s">
        <v>1639</v>
      </c>
      <c r="C1242" s="64" t="s">
        <v>9</v>
      </c>
      <c r="D1242" s="64" t="s">
        <v>7460</v>
      </c>
      <c r="E1242" s="65" t="s">
        <v>1652</v>
      </c>
      <c r="F1242" s="66">
        <v>616.99</v>
      </c>
      <c r="G1242" s="64" t="s">
        <v>8667</v>
      </c>
      <c r="H1242" s="64" t="s">
        <v>7439</v>
      </c>
      <c r="I1242" s="64" t="s">
        <v>7462</v>
      </c>
      <c r="J1242" s="64" t="s">
        <v>2076</v>
      </c>
      <c r="K1242" s="64" t="s">
        <v>2076</v>
      </c>
      <c r="L1242" s="64" t="s">
        <v>7614</v>
      </c>
      <c r="M1242" s="64" t="s">
        <v>7464</v>
      </c>
      <c r="N1242" s="64" t="s">
        <v>7465</v>
      </c>
      <c r="O1242" s="64" t="s">
        <v>2076</v>
      </c>
      <c r="P1242" s="64" t="s">
        <v>2076</v>
      </c>
      <c r="Q1242" s="67">
        <v>6938</v>
      </c>
      <c r="R1242" s="64" t="s">
        <v>8668</v>
      </c>
      <c r="S1242" s="64" t="s">
        <v>7467</v>
      </c>
      <c r="T1242" t="s">
        <v>2080</v>
      </c>
      <c r="U1242">
        <v>14</v>
      </c>
      <c r="V1242" s="49">
        <v>643.99</v>
      </c>
      <c r="W1242" t="s">
        <v>2376</v>
      </c>
      <c r="X1242" t="s">
        <v>2076</v>
      </c>
      <c r="Y1242" t="s">
        <v>2076</v>
      </c>
      <c r="Z1242" t="s">
        <v>2076</v>
      </c>
      <c r="AA1242" t="s">
        <v>2076</v>
      </c>
      <c r="AB1242" s="36" t="s">
        <v>8669</v>
      </c>
      <c r="AC1242" s="36" t="s">
        <v>8670</v>
      </c>
      <c r="AD1242" s="36" t="s">
        <v>2104</v>
      </c>
      <c r="AE1242" s="36" t="s">
        <v>2105</v>
      </c>
      <c r="AF1242" s="54" t="s">
        <v>2027</v>
      </c>
      <c r="AG1242" s="36" t="s">
        <v>3435</v>
      </c>
      <c r="AH1242" s="37">
        <v>643.99</v>
      </c>
      <c r="AI1242" s="36" t="s">
        <v>2087</v>
      </c>
      <c r="AJ1242" s="36" t="s">
        <v>2076</v>
      </c>
      <c r="AK1242" s="36" t="s">
        <v>2076</v>
      </c>
      <c r="AL1242" s="36" t="s">
        <v>2076</v>
      </c>
      <c r="AM1242" s="36" t="s">
        <v>2076</v>
      </c>
      <c r="AN1242" s="36" t="s">
        <v>2076</v>
      </c>
      <c r="AO1242" s="36">
        <v>360</v>
      </c>
      <c r="AP1242" s="36" t="s">
        <v>2076</v>
      </c>
      <c r="AQ1242" s="36" t="s">
        <v>2076</v>
      </c>
      <c r="AR1242" s="36" t="s">
        <v>2076</v>
      </c>
      <c r="AS1242" s="36" t="s">
        <v>7470</v>
      </c>
      <c r="AT1242" s="36" t="s">
        <v>7471</v>
      </c>
      <c r="AU1242" s="36">
        <f>COUNTIF(Offers!$B$14:$B$2024,A1242)</f>
        <v>1</v>
      </c>
      <c r="AV1242" s="37">
        <f>_xlfn.MINIFS(Offers!$Q$14:$Q$2024,Offers!$B$14:$B$2024,A1242)</f>
        <v>616.99</v>
      </c>
      <c r="AW1242" s="36">
        <f>COUNTIFS(Offers!$B$14:$B$2024,A1242,Offers!$L$14:$L$2024,"&lt;&gt;New")</f>
        <v>0</v>
      </c>
    </row>
    <row r="1243" spans="1:49" ht="15.75" customHeight="1" x14ac:dyDescent="0.35">
      <c r="A1243" s="64" t="s">
        <v>8671</v>
      </c>
      <c r="B1243" s="64" t="s">
        <v>1653</v>
      </c>
      <c r="C1243" s="64" t="s">
        <v>9</v>
      </c>
      <c r="D1243" s="64" t="s">
        <v>7560</v>
      </c>
      <c r="E1243" s="65" t="s">
        <v>1657</v>
      </c>
      <c r="F1243" s="66">
        <v>53.99</v>
      </c>
      <c r="G1243" s="64" t="s">
        <v>8672</v>
      </c>
      <c r="H1243" s="64" t="s">
        <v>1345</v>
      </c>
      <c r="I1243" s="64" t="s">
        <v>7405</v>
      </c>
      <c r="J1243" s="64" t="s">
        <v>2076</v>
      </c>
      <c r="K1243" s="64" t="s">
        <v>2076</v>
      </c>
      <c r="L1243" s="64" t="s">
        <v>2076</v>
      </c>
      <c r="M1243" s="64" t="s">
        <v>2076</v>
      </c>
      <c r="N1243" s="64" t="s">
        <v>7562</v>
      </c>
      <c r="O1243" s="64" t="s">
        <v>2076</v>
      </c>
      <c r="P1243" s="64" t="s">
        <v>2076</v>
      </c>
      <c r="Q1243" s="67">
        <v>519</v>
      </c>
      <c r="R1243" s="64" t="s">
        <v>8673</v>
      </c>
      <c r="S1243" s="64" t="s">
        <v>7564</v>
      </c>
      <c r="T1243" t="s">
        <v>2080</v>
      </c>
      <c r="U1243">
        <v>15</v>
      </c>
      <c r="V1243" s="49">
        <v>61.99</v>
      </c>
      <c r="W1243" t="s">
        <v>2131</v>
      </c>
      <c r="X1243" t="s">
        <v>2076</v>
      </c>
      <c r="Y1243" t="s">
        <v>2076</v>
      </c>
      <c r="Z1243" t="s">
        <v>2076</v>
      </c>
      <c r="AA1243" t="s">
        <v>2076</v>
      </c>
      <c r="AB1243" s="36" t="s">
        <v>8674</v>
      </c>
      <c r="AC1243" s="36" t="s">
        <v>8675</v>
      </c>
      <c r="AD1243" s="36" t="s">
        <v>2120</v>
      </c>
      <c r="AE1243" s="36" t="s">
        <v>2085</v>
      </c>
      <c r="AF1243" s="55" t="s">
        <v>2023</v>
      </c>
      <c r="AG1243" s="36" t="s">
        <v>2086</v>
      </c>
      <c r="AH1243" s="37">
        <v>62.99</v>
      </c>
      <c r="AI1243" s="36" t="s">
        <v>2087</v>
      </c>
      <c r="AJ1243" s="36" t="s">
        <v>2076</v>
      </c>
      <c r="AK1243" s="36" t="s">
        <v>2076</v>
      </c>
      <c r="AL1243" s="36" t="s">
        <v>2076</v>
      </c>
      <c r="AM1243" s="36" t="s">
        <v>2076</v>
      </c>
      <c r="AN1243" s="36" t="s">
        <v>2076</v>
      </c>
      <c r="AO1243" s="36" t="s">
        <v>2076</v>
      </c>
      <c r="AP1243" s="36" t="s">
        <v>2076</v>
      </c>
      <c r="AQ1243" s="36" t="s">
        <v>2076</v>
      </c>
      <c r="AR1243" s="36" t="s">
        <v>2076</v>
      </c>
      <c r="AS1243" s="36" t="s">
        <v>7567</v>
      </c>
      <c r="AT1243" s="36" t="s">
        <v>7568</v>
      </c>
      <c r="AU1243" s="36">
        <f>COUNTIF(Offers!$B$14:$B$2024,A1243)</f>
        <v>1</v>
      </c>
      <c r="AV1243" s="37">
        <f>_xlfn.MINIFS(Offers!$Q$14:$Q$2024,Offers!$B$14:$B$2024,A1243)</f>
        <v>53.99</v>
      </c>
      <c r="AW1243" s="36">
        <f>COUNTIFS(Offers!$B$14:$B$2024,A1243,Offers!$L$14:$L$2024,"&lt;&gt;New")</f>
        <v>0</v>
      </c>
    </row>
    <row r="1244" spans="1:49" ht="15.75" customHeight="1" x14ac:dyDescent="0.35">
      <c r="A1244" s="64" t="s">
        <v>8676</v>
      </c>
      <c r="B1244" s="64" t="s">
        <v>1653</v>
      </c>
      <c r="C1244" s="64" t="s">
        <v>9</v>
      </c>
      <c r="D1244" s="64" t="s">
        <v>7378</v>
      </c>
      <c r="E1244" s="65" t="s">
        <v>1658</v>
      </c>
      <c r="F1244" s="66">
        <v>104.99</v>
      </c>
      <c r="G1244" s="64" t="s">
        <v>8677</v>
      </c>
      <c r="H1244" s="64" t="s">
        <v>1345</v>
      </c>
      <c r="I1244" s="64" t="s">
        <v>7380</v>
      </c>
      <c r="J1244" s="64" t="s">
        <v>8479</v>
      </c>
      <c r="K1244" s="64" t="s">
        <v>2076</v>
      </c>
      <c r="L1244" s="64" t="s">
        <v>2076</v>
      </c>
      <c r="M1244" s="64" t="s">
        <v>2076</v>
      </c>
      <c r="N1244" s="64" t="s">
        <v>7382</v>
      </c>
      <c r="O1244" s="64" t="s">
        <v>2076</v>
      </c>
      <c r="P1244" s="64">
        <v>120</v>
      </c>
      <c r="Q1244" s="67">
        <v>67</v>
      </c>
      <c r="R1244" s="64" t="s">
        <v>8678</v>
      </c>
      <c r="S1244" s="64" t="s">
        <v>7384</v>
      </c>
      <c r="T1244" t="s">
        <v>2080</v>
      </c>
      <c r="U1244">
        <v>15</v>
      </c>
      <c r="V1244" s="49">
        <v>120.99</v>
      </c>
      <c r="W1244" t="s">
        <v>2415</v>
      </c>
      <c r="X1244" t="s">
        <v>2076</v>
      </c>
      <c r="Y1244" t="s">
        <v>2076</v>
      </c>
      <c r="Z1244" t="s">
        <v>2076</v>
      </c>
      <c r="AA1244" t="s">
        <v>2076</v>
      </c>
      <c r="AB1244" s="36" t="s">
        <v>8679</v>
      </c>
      <c r="AC1244" s="36" t="s">
        <v>8680</v>
      </c>
      <c r="AD1244" s="36" t="s">
        <v>2268</v>
      </c>
      <c r="AE1244" s="36" t="s">
        <v>2105</v>
      </c>
      <c r="AF1244" s="52" t="s">
        <v>2024</v>
      </c>
      <c r="AG1244" s="36" t="s">
        <v>2086</v>
      </c>
      <c r="AH1244" s="37">
        <v>125.99</v>
      </c>
      <c r="AI1244" s="36" t="s">
        <v>2087</v>
      </c>
      <c r="AJ1244" s="36" t="s">
        <v>2076</v>
      </c>
      <c r="AK1244" s="36" t="s">
        <v>2076</v>
      </c>
      <c r="AL1244" s="36" t="s">
        <v>2076</v>
      </c>
      <c r="AM1244" s="36" t="s">
        <v>2076</v>
      </c>
      <c r="AN1244" s="36" t="s">
        <v>2076</v>
      </c>
      <c r="AO1244" s="36" t="s">
        <v>2076</v>
      </c>
      <c r="AP1244" s="36" t="s">
        <v>2076</v>
      </c>
      <c r="AQ1244" s="36" t="s">
        <v>2076</v>
      </c>
      <c r="AR1244" s="36" t="s">
        <v>2076</v>
      </c>
      <c r="AS1244" s="36" t="s">
        <v>7489</v>
      </c>
      <c r="AT1244" s="36" t="s">
        <v>7388</v>
      </c>
      <c r="AU1244" s="36">
        <f>COUNTIF(Offers!$B$14:$B$2024,A1244)</f>
        <v>1</v>
      </c>
      <c r="AV1244" s="37">
        <f>_xlfn.MINIFS(Offers!$Q$14:$Q$2024,Offers!$B$14:$B$2024,A1244)</f>
        <v>104.99</v>
      </c>
      <c r="AW1244" s="36">
        <f>COUNTIFS(Offers!$B$14:$B$2024,A1244,Offers!$L$14:$L$2024,"&lt;&gt;New")</f>
        <v>0</v>
      </c>
    </row>
    <row r="1245" spans="1:49" ht="15.75" customHeight="1" x14ac:dyDescent="0.35">
      <c r="A1245" s="64" t="s">
        <v>8681</v>
      </c>
      <c r="B1245" s="64" t="s">
        <v>1653</v>
      </c>
      <c r="C1245" s="64" t="s">
        <v>9</v>
      </c>
      <c r="D1245" s="64" t="s">
        <v>7449</v>
      </c>
      <c r="E1245" s="65" t="s">
        <v>1659</v>
      </c>
      <c r="F1245" s="66">
        <v>109.99</v>
      </c>
      <c r="G1245" s="64" t="s">
        <v>8682</v>
      </c>
      <c r="H1245" s="64" t="s">
        <v>7451</v>
      </c>
      <c r="I1245" s="64" t="s">
        <v>7405</v>
      </c>
      <c r="J1245" s="64" t="s">
        <v>7800</v>
      </c>
      <c r="K1245" s="64" t="s">
        <v>2076</v>
      </c>
      <c r="L1245" s="64" t="s">
        <v>2076</v>
      </c>
      <c r="M1245" s="64" t="s">
        <v>2076</v>
      </c>
      <c r="N1245" s="64" t="s">
        <v>7801</v>
      </c>
      <c r="O1245" s="64" t="s">
        <v>2076</v>
      </c>
      <c r="P1245" s="64" t="s">
        <v>2076</v>
      </c>
      <c r="Q1245" s="67">
        <v>15</v>
      </c>
      <c r="R1245" s="64" t="s">
        <v>8683</v>
      </c>
      <c r="S1245" s="64" t="s">
        <v>7455</v>
      </c>
      <c r="T1245" t="s">
        <v>2080</v>
      </c>
      <c r="U1245">
        <v>15</v>
      </c>
      <c r="V1245" s="49">
        <v>115.99</v>
      </c>
      <c r="W1245" t="s">
        <v>2117</v>
      </c>
      <c r="X1245" t="s">
        <v>2076</v>
      </c>
      <c r="Y1245" t="s">
        <v>2076</v>
      </c>
      <c r="Z1245" t="s">
        <v>2076</v>
      </c>
      <c r="AA1245" t="s">
        <v>2076</v>
      </c>
      <c r="AB1245" s="36" t="s">
        <v>8684</v>
      </c>
      <c r="AC1245" s="36" t="s">
        <v>8685</v>
      </c>
      <c r="AD1245" s="36" t="s">
        <v>2147</v>
      </c>
      <c r="AE1245" s="36" t="s">
        <v>2085</v>
      </c>
      <c r="AF1245" s="55" t="s">
        <v>2023</v>
      </c>
      <c r="AG1245" s="36" t="s">
        <v>2086</v>
      </c>
      <c r="AH1245" s="37">
        <v>118.99</v>
      </c>
      <c r="AI1245" s="36" t="s">
        <v>2087</v>
      </c>
      <c r="AJ1245" s="36" t="s">
        <v>2076</v>
      </c>
      <c r="AK1245" s="36" t="s">
        <v>2076</v>
      </c>
      <c r="AL1245" s="36" t="s">
        <v>2076</v>
      </c>
      <c r="AM1245" s="36" t="s">
        <v>2076</v>
      </c>
      <c r="AN1245" s="36" t="s">
        <v>2076</v>
      </c>
      <c r="AO1245" s="36" t="s">
        <v>2076</v>
      </c>
      <c r="AP1245" s="36" t="s">
        <v>2076</v>
      </c>
      <c r="AQ1245" s="36" t="s">
        <v>2076</v>
      </c>
      <c r="AR1245" s="36" t="s">
        <v>2076</v>
      </c>
      <c r="AS1245" s="36" t="s">
        <v>7805</v>
      </c>
      <c r="AT1245" s="36" t="s">
        <v>7806</v>
      </c>
      <c r="AU1245" s="36">
        <f>COUNTIF(Offers!$B$14:$B$2024,A1245)</f>
        <v>1</v>
      </c>
      <c r="AV1245" s="37">
        <f>_xlfn.MINIFS(Offers!$Q$14:$Q$2024,Offers!$B$14:$B$2024,A1245)</f>
        <v>109.99</v>
      </c>
      <c r="AW1245" s="36">
        <f>COUNTIFS(Offers!$B$14:$B$2024,A1245,Offers!$L$14:$L$2024,"&lt;&gt;New")</f>
        <v>0</v>
      </c>
    </row>
    <row r="1246" spans="1:49" ht="15.75" customHeight="1" x14ac:dyDescent="0.35">
      <c r="A1246" s="64" t="s">
        <v>8686</v>
      </c>
      <c r="B1246" s="64" t="s">
        <v>1653</v>
      </c>
      <c r="C1246" s="64" t="s">
        <v>9</v>
      </c>
      <c r="D1246" s="64" t="s">
        <v>7510</v>
      </c>
      <c r="E1246" s="65" t="s">
        <v>1660</v>
      </c>
      <c r="F1246" s="66">
        <v>119.99</v>
      </c>
      <c r="G1246" s="64" t="s">
        <v>8687</v>
      </c>
      <c r="H1246" s="64" t="s">
        <v>7451</v>
      </c>
      <c r="I1246" s="64" t="s">
        <v>7405</v>
      </c>
      <c r="J1246" s="64" t="s">
        <v>2076</v>
      </c>
      <c r="K1246" s="64" t="s">
        <v>2076</v>
      </c>
      <c r="L1246" s="64" t="s">
        <v>2076</v>
      </c>
      <c r="M1246" s="64" t="s">
        <v>2076</v>
      </c>
      <c r="N1246" s="64" t="s">
        <v>7513</v>
      </c>
      <c r="O1246" s="64" t="s">
        <v>2076</v>
      </c>
      <c r="P1246" s="64" t="s">
        <v>2076</v>
      </c>
      <c r="Q1246" s="67">
        <v>1938</v>
      </c>
      <c r="R1246" s="64" t="s">
        <v>8688</v>
      </c>
      <c r="S1246" s="64" t="s">
        <v>7515</v>
      </c>
      <c r="T1246" t="s">
        <v>2080</v>
      </c>
      <c r="U1246">
        <v>15</v>
      </c>
      <c r="V1246" s="49">
        <v>124.99</v>
      </c>
      <c r="W1246" t="s">
        <v>2387</v>
      </c>
      <c r="X1246" t="s">
        <v>2076</v>
      </c>
      <c r="Y1246" t="s">
        <v>2076</v>
      </c>
      <c r="Z1246" t="s">
        <v>2076</v>
      </c>
      <c r="AA1246" t="s">
        <v>2076</v>
      </c>
      <c r="AB1246" s="36" t="s">
        <v>8689</v>
      </c>
      <c r="AC1246" s="36" t="s">
        <v>8690</v>
      </c>
      <c r="AD1246" s="36" t="s">
        <v>2104</v>
      </c>
      <c r="AE1246" s="36" t="s">
        <v>2105</v>
      </c>
      <c r="AF1246" s="52" t="s">
        <v>2024</v>
      </c>
      <c r="AG1246" s="36" t="s">
        <v>2086</v>
      </c>
      <c r="AH1246" s="37">
        <v>124.99</v>
      </c>
      <c r="AI1246" s="36" t="s">
        <v>2087</v>
      </c>
      <c r="AJ1246" s="36" t="s">
        <v>2076</v>
      </c>
      <c r="AK1246" s="36" t="s">
        <v>2076</v>
      </c>
      <c r="AL1246" s="36" t="s">
        <v>2076</v>
      </c>
      <c r="AM1246" s="36" t="s">
        <v>2076</v>
      </c>
      <c r="AN1246" s="36" t="s">
        <v>2076</v>
      </c>
      <c r="AO1246" s="36" t="s">
        <v>2076</v>
      </c>
      <c r="AP1246" s="36" t="s">
        <v>2076</v>
      </c>
      <c r="AQ1246" s="36" t="s">
        <v>2076</v>
      </c>
      <c r="AR1246" s="36" t="s">
        <v>2076</v>
      </c>
      <c r="AS1246" s="36" t="s">
        <v>7518</v>
      </c>
      <c r="AT1246" s="36" t="s">
        <v>7519</v>
      </c>
      <c r="AU1246" s="36">
        <f>COUNTIF(Offers!$B$14:$B$2024,A1246)</f>
        <v>1</v>
      </c>
      <c r="AV1246" s="37">
        <f>_xlfn.MINIFS(Offers!$Q$14:$Q$2024,Offers!$B$14:$B$2024,A1246)</f>
        <v>119.99</v>
      </c>
      <c r="AW1246" s="36">
        <f>COUNTIFS(Offers!$B$14:$B$2024,A1246,Offers!$L$14:$L$2024,"&lt;&gt;New")</f>
        <v>0</v>
      </c>
    </row>
    <row r="1247" spans="1:49" ht="15.75" customHeight="1" x14ac:dyDescent="0.35">
      <c r="A1247" s="64" t="s">
        <v>8691</v>
      </c>
      <c r="B1247" s="64" t="s">
        <v>1653</v>
      </c>
      <c r="C1247" s="64" t="s">
        <v>9</v>
      </c>
      <c r="D1247" s="64" t="s">
        <v>7449</v>
      </c>
      <c r="E1247" s="65" t="s">
        <v>1661</v>
      </c>
      <c r="F1247" s="66">
        <v>151.99</v>
      </c>
      <c r="G1247" s="64" t="s">
        <v>8692</v>
      </c>
      <c r="H1247" s="64" t="s">
        <v>1345</v>
      </c>
      <c r="I1247" s="64" t="s">
        <v>7392</v>
      </c>
      <c r="J1247" s="64" t="s">
        <v>2076</v>
      </c>
      <c r="K1247" s="64" t="s">
        <v>2076</v>
      </c>
      <c r="L1247" s="64" t="s">
        <v>2076</v>
      </c>
      <c r="M1247" s="64" t="s">
        <v>2076</v>
      </c>
      <c r="N1247" s="64" t="s">
        <v>7624</v>
      </c>
      <c r="O1247" s="64" t="s">
        <v>2076</v>
      </c>
      <c r="P1247" s="64" t="s">
        <v>2076</v>
      </c>
      <c r="Q1247" s="67">
        <v>202</v>
      </c>
      <c r="R1247" s="64" t="s">
        <v>8693</v>
      </c>
      <c r="S1247" s="64" t="s">
        <v>7626</v>
      </c>
      <c r="T1247" t="s">
        <v>2080</v>
      </c>
      <c r="U1247">
        <v>15</v>
      </c>
      <c r="V1247" s="49">
        <v>172.99</v>
      </c>
      <c r="W1247" t="s">
        <v>2918</v>
      </c>
      <c r="X1247" t="s">
        <v>2076</v>
      </c>
      <c r="Y1247" t="s">
        <v>2076</v>
      </c>
      <c r="Z1247" t="s">
        <v>2076</v>
      </c>
      <c r="AA1247" t="s">
        <v>2076</v>
      </c>
      <c r="AB1247" s="36" t="s">
        <v>8694</v>
      </c>
      <c r="AC1247" s="36" t="s">
        <v>8695</v>
      </c>
      <c r="AD1247" s="36" t="s">
        <v>2268</v>
      </c>
      <c r="AE1247" s="36" t="s">
        <v>2105</v>
      </c>
      <c r="AF1247" s="55" t="s">
        <v>2023</v>
      </c>
      <c r="AG1247" s="36" t="s">
        <v>2086</v>
      </c>
      <c r="AH1247" s="37">
        <v>172.99</v>
      </c>
      <c r="AI1247" s="36" t="s">
        <v>2087</v>
      </c>
      <c r="AJ1247" s="36" t="s">
        <v>2076</v>
      </c>
      <c r="AK1247" s="36" t="s">
        <v>2076</v>
      </c>
      <c r="AL1247" s="36" t="s">
        <v>2076</v>
      </c>
      <c r="AM1247" s="36" t="s">
        <v>2076</v>
      </c>
      <c r="AN1247" s="36" t="s">
        <v>2076</v>
      </c>
      <c r="AO1247" s="36" t="s">
        <v>2076</v>
      </c>
      <c r="AP1247" s="36" t="s">
        <v>2076</v>
      </c>
      <c r="AQ1247" s="36" t="s">
        <v>2076</v>
      </c>
      <c r="AR1247" s="36" t="s">
        <v>2076</v>
      </c>
      <c r="AS1247" s="36" t="s">
        <v>7629</v>
      </c>
      <c r="AT1247" s="36" t="s">
        <v>7630</v>
      </c>
      <c r="AU1247" s="36">
        <f>COUNTIF(Offers!$B$14:$B$2024,A1247)</f>
        <v>1</v>
      </c>
      <c r="AV1247" s="37">
        <f>_xlfn.MINIFS(Offers!$Q$14:$Q$2024,Offers!$B$14:$B$2024,A1247)</f>
        <v>151.99</v>
      </c>
      <c r="AW1247" s="36">
        <f>COUNTIFS(Offers!$B$14:$B$2024,A1247,Offers!$L$14:$L$2024,"&lt;&gt;New")</f>
        <v>0</v>
      </c>
    </row>
    <row r="1248" spans="1:49" ht="15.75" customHeight="1" x14ac:dyDescent="0.35">
      <c r="A1248" s="64" t="s">
        <v>8696</v>
      </c>
      <c r="B1248" s="64" t="s">
        <v>1653</v>
      </c>
      <c r="C1248" s="64" t="s">
        <v>9</v>
      </c>
      <c r="D1248" s="64" t="s">
        <v>2034</v>
      </c>
      <c r="E1248" s="65" t="s">
        <v>1662</v>
      </c>
      <c r="F1248" s="66">
        <v>174.99</v>
      </c>
      <c r="G1248" s="64" t="s">
        <v>8697</v>
      </c>
      <c r="H1248" s="64" t="s">
        <v>7439</v>
      </c>
      <c r="I1248" s="64" t="s">
        <v>7405</v>
      </c>
      <c r="J1248" s="64" t="s">
        <v>8698</v>
      </c>
      <c r="K1248" s="64" t="s">
        <v>7605</v>
      </c>
      <c r="L1248" s="64" t="s">
        <v>2076</v>
      </c>
      <c r="M1248" s="64" t="s">
        <v>2076</v>
      </c>
      <c r="N1248" s="64" t="s">
        <v>2076</v>
      </c>
      <c r="O1248" s="64" t="s">
        <v>2076</v>
      </c>
      <c r="P1248" s="64" t="s">
        <v>2076</v>
      </c>
      <c r="Q1248" s="67">
        <v>51</v>
      </c>
      <c r="R1248" s="64" t="s">
        <v>8699</v>
      </c>
      <c r="S1248" s="64" t="s">
        <v>7607</v>
      </c>
      <c r="T1248" t="s">
        <v>2080</v>
      </c>
      <c r="U1248">
        <v>15</v>
      </c>
      <c r="V1248" s="49">
        <v>187.99</v>
      </c>
      <c r="W1248" t="s">
        <v>2444</v>
      </c>
      <c r="X1248" t="s">
        <v>2076</v>
      </c>
      <c r="Y1248" t="s">
        <v>2076</v>
      </c>
      <c r="Z1248" t="s">
        <v>2076</v>
      </c>
      <c r="AA1248" t="s">
        <v>2076</v>
      </c>
      <c r="AB1248" s="36" t="s">
        <v>8700</v>
      </c>
      <c r="AC1248" s="36" t="s">
        <v>8701</v>
      </c>
      <c r="AD1248" s="36" t="s">
        <v>2179</v>
      </c>
      <c r="AE1248" s="36" t="s">
        <v>2085</v>
      </c>
      <c r="AF1248" s="55" t="s">
        <v>2023</v>
      </c>
      <c r="AG1248" s="36" t="s">
        <v>3435</v>
      </c>
      <c r="AH1248" s="37">
        <v>189.99</v>
      </c>
      <c r="AI1248" s="36" t="s">
        <v>2087</v>
      </c>
      <c r="AJ1248" s="36" t="s">
        <v>2076</v>
      </c>
      <c r="AK1248" s="36" t="s">
        <v>2076</v>
      </c>
      <c r="AL1248" s="36" t="s">
        <v>2076</v>
      </c>
      <c r="AM1248" s="36" t="s">
        <v>2076</v>
      </c>
      <c r="AN1248" s="36" t="s">
        <v>2076</v>
      </c>
      <c r="AO1248" s="36" t="s">
        <v>2076</v>
      </c>
      <c r="AP1248" s="36" t="s">
        <v>2076</v>
      </c>
      <c r="AQ1248" s="36" t="s">
        <v>2076</v>
      </c>
      <c r="AR1248" s="36" t="s">
        <v>2076</v>
      </c>
      <c r="AS1248" s="36" t="s">
        <v>7610</v>
      </c>
      <c r="AT1248" s="36" t="s">
        <v>8702</v>
      </c>
      <c r="AU1248" s="36">
        <f>COUNTIF(Offers!$B$14:$B$2024,A1248)</f>
        <v>1</v>
      </c>
      <c r="AV1248" s="37">
        <f>_xlfn.MINIFS(Offers!$Q$14:$Q$2024,Offers!$B$14:$B$2024,A1248)</f>
        <v>174.99</v>
      </c>
      <c r="AW1248" s="36">
        <f>COUNTIFS(Offers!$B$14:$B$2024,A1248,Offers!$L$14:$L$2024,"&lt;&gt;New")</f>
        <v>0</v>
      </c>
    </row>
    <row r="1249" spans="1:49" ht="15.75" customHeight="1" x14ac:dyDescent="0.35">
      <c r="A1249" s="64" t="s">
        <v>8703</v>
      </c>
      <c r="B1249" s="64" t="s">
        <v>1653</v>
      </c>
      <c r="C1249" s="64" t="s">
        <v>9</v>
      </c>
      <c r="D1249" s="64" t="s">
        <v>7425</v>
      </c>
      <c r="E1249" s="65" t="s">
        <v>1663</v>
      </c>
      <c r="F1249" s="66">
        <v>205.99</v>
      </c>
      <c r="G1249" s="64" t="s">
        <v>8704</v>
      </c>
      <c r="H1249" s="64" t="s">
        <v>7427</v>
      </c>
      <c r="I1249" s="64" t="s">
        <v>7428</v>
      </c>
      <c r="J1249" s="64" t="s">
        <v>2076</v>
      </c>
      <c r="K1249" s="64" t="s">
        <v>2076</v>
      </c>
      <c r="L1249" s="64" t="s">
        <v>2076</v>
      </c>
      <c r="M1249" s="64" t="s">
        <v>2076</v>
      </c>
      <c r="N1249" s="64" t="s">
        <v>7429</v>
      </c>
      <c r="O1249" s="64" t="s">
        <v>2076</v>
      </c>
      <c r="P1249" s="64" t="s">
        <v>2076</v>
      </c>
      <c r="Q1249" s="67">
        <v>1848</v>
      </c>
      <c r="R1249" s="64" t="s">
        <v>8705</v>
      </c>
      <c r="S1249" s="64" t="s">
        <v>7431</v>
      </c>
      <c r="T1249" t="s">
        <v>2080</v>
      </c>
      <c r="U1249">
        <v>15</v>
      </c>
      <c r="V1249" s="49">
        <v>236.99</v>
      </c>
      <c r="W1249" t="s">
        <v>2208</v>
      </c>
      <c r="X1249" t="s">
        <v>2076</v>
      </c>
      <c r="Y1249" t="s">
        <v>2076</v>
      </c>
      <c r="Z1249" t="s">
        <v>2076</v>
      </c>
      <c r="AA1249" t="s">
        <v>2076</v>
      </c>
      <c r="AB1249" s="36" t="s">
        <v>8706</v>
      </c>
      <c r="AC1249" s="36" t="s">
        <v>8707</v>
      </c>
      <c r="AD1249" s="36" t="s">
        <v>2224</v>
      </c>
      <c r="AE1249" s="36" t="s">
        <v>2085</v>
      </c>
      <c r="AF1249" s="53" t="s">
        <v>2026</v>
      </c>
      <c r="AG1249" s="36" t="s">
        <v>2086</v>
      </c>
      <c r="AH1249" s="37">
        <v>236.99</v>
      </c>
      <c r="AI1249" s="36" t="s">
        <v>2087</v>
      </c>
      <c r="AJ1249" s="36" t="s">
        <v>2076</v>
      </c>
      <c r="AK1249" s="36" t="s">
        <v>2076</v>
      </c>
      <c r="AL1249" s="36" t="s">
        <v>2076</v>
      </c>
      <c r="AM1249" s="36" t="s">
        <v>2076</v>
      </c>
      <c r="AN1249" s="36" t="s">
        <v>2076</v>
      </c>
      <c r="AO1249" s="36" t="s">
        <v>2076</v>
      </c>
      <c r="AP1249" s="36" t="s">
        <v>2076</v>
      </c>
      <c r="AQ1249" s="36" t="s">
        <v>2076</v>
      </c>
      <c r="AR1249" s="36" t="s">
        <v>2076</v>
      </c>
      <c r="AS1249" s="36" t="s">
        <v>7434</v>
      </c>
      <c r="AT1249" s="36" t="s">
        <v>7435</v>
      </c>
      <c r="AU1249" s="36">
        <f>COUNTIF(Offers!$B$14:$B$2024,A1249)</f>
        <v>1</v>
      </c>
      <c r="AV1249" s="37">
        <f>_xlfn.MINIFS(Offers!$Q$14:$Q$2024,Offers!$B$14:$B$2024,A1249)</f>
        <v>205.99</v>
      </c>
      <c r="AW1249" s="36">
        <f>COUNTIFS(Offers!$B$14:$B$2024,A1249,Offers!$L$14:$L$2024,"&lt;&gt;New")</f>
        <v>0</v>
      </c>
    </row>
    <row r="1250" spans="1:49" ht="15.75" customHeight="1" x14ac:dyDescent="0.35">
      <c r="A1250" s="64" t="s">
        <v>8708</v>
      </c>
      <c r="B1250" s="64" t="s">
        <v>1653</v>
      </c>
      <c r="C1250" s="64" t="s">
        <v>9</v>
      </c>
      <c r="D1250" s="64" t="s">
        <v>7402</v>
      </c>
      <c r="E1250" s="65" t="s">
        <v>1664</v>
      </c>
      <c r="F1250" s="66">
        <v>211.99</v>
      </c>
      <c r="G1250" s="64" t="s">
        <v>8709</v>
      </c>
      <c r="H1250" s="64" t="s">
        <v>7404</v>
      </c>
      <c r="I1250" s="64" t="s">
        <v>7405</v>
      </c>
      <c r="J1250" s="64" t="s">
        <v>2076</v>
      </c>
      <c r="K1250" s="64" t="s">
        <v>2076</v>
      </c>
      <c r="L1250" s="64" t="s">
        <v>2076</v>
      </c>
      <c r="M1250" s="64" t="s">
        <v>2076</v>
      </c>
      <c r="N1250" s="64" t="s">
        <v>7654</v>
      </c>
      <c r="O1250" s="64" t="s">
        <v>2076</v>
      </c>
      <c r="P1250" s="64" t="s">
        <v>2076</v>
      </c>
      <c r="Q1250" s="67">
        <v>90</v>
      </c>
      <c r="R1250" s="64" t="s">
        <v>8710</v>
      </c>
      <c r="S1250" s="64" t="s">
        <v>7408</v>
      </c>
      <c r="T1250" t="s">
        <v>2080</v>
      </c>
      <c r="U1250">
        <v>15</v>
      </c>
      <c r="V1250" s="49">
        <v>238.99</v>
      </c>
      <c r="W1250" t="s">
        <v>2200</v>
      </c>
      <c r="X1250" t="s">
        <v>2076</v>
      </c>
      <c r="Y1250" t="s">
        <v>2076</v>
      </c>
      <c r="Z1250" t="s">
        <v>2076</v>
      </c>
      <c r="AA1250" t="s">
        <v>2076</v>
      </c>
      <c r="AB1250" s="36" t="s">
        <v>8711</v>
      </c>
      <c r="AC1250" s="36" t="s">
        <v>8712</v>
      </c>
      <c r="AD1250" s="36" t="s">
        <v>2120</v>
      </c>
      <c r="AE1250" s="36" t="s">
        <v>2105</v>
      </c>
      <c r="AF1250" s="51" t="s">
        <v>2025</v>
      </c>
      <c r="AG1250" s="36" t="s">
        <v>2086</v>
      </c>
      <c r="AH1250" s="37">
        <v>250.99</v>
      </c>
      <c r="AI1250" s="36" t="s">
        <v>2087</v>
      </c>
      <c r="AJ1250" s="36" t="s">
        <v>2076</v>
      </c>
      <c r="AK1250" s="36" t="s">
        <v>2076</v>
      </c>
      <c r="AL1250" s="36" t="s">
        <v>2076</v>
      </c>
      <c r="AM1250" s="36" t="s">
        <v>2076</v>
      </c>
      <c r="AN1250" s="36" t="s">
        <v>2076</v>
      </c>
      <c r="AO1250" s="36" t="s">
        <v>2076</v>
      </c>
      <c r="AP1250" s="36" t="s">
        <v>2076</v>
      </c>
      <c r="AQ1250" s="36" t="s">
        <v>2076</v>
      </c>
      <c r="AR1250" s="36" t="s">
        <v>2076</v>
      </c>
      <c r="AS1250" s="36" t="s">
        <v>7411</v>
      </c>
      <c r="AT1250" s="36" t="s">
        <v>7412</v>
      </c>
      <c r="AU1250" s="36">
        <f>COUNTIF(Offers!$B$14:$B$2024,A1250)</f>
        <v>1</v>
      </c>
      <c r="AV1250" s="37">
        <f>_xlfn.MINIFS(Offers!$Q$14:$Q$2024,Offers!$B$14:$B$2024,A1250)</f>
        <v>211.99</v>
      </c>
      <c r="AW1250" s="36">
        <f>COUNTIFS(Offers!$B$14:$B$2024,A1250,Offers!$L$14:$L$2024,"&lt;&gt;New")</f>
        <v>0</v>
      </c>
    </row>
    <row r="1251" spans="1:49" ht="15.75" customHeight="1" x14ac:dyDescent="0.35">
      <c r="A1251" s="64" t="s">
        <v>8713</v>
      </c>
      <c r="B1251" s="64" t="s">
        <v>1653</v>
      </c>
      <c r="C1251" s="64" t="s">
        <v>9</v>
      </c>
      <c r="D1251" s="64" t="s">
        <v>7460</v>
      </c>
      <c r="E1251" s="65" t="s">
        <v>1665</v>
      </c>
      <c r="F1251" s="66">
        <v>252.99</v>
      </c>
      <c r="G1251" s="64" t="s">
        <v>8714</v>
      </c>
      <c r="H1251" s="64" t="s">
        <v>7439</v>
      </c>
      <c r="I1251" s="64" t="s">
        <v>7779</v>
      </c>
      <c r="J1251" s="64" t="s">
        <v>2076</v>
      </c>
      <c r="K1251" s="64" t="s">
        <v>2076</v>
      </c>
      <c r="L1251" s="64" t="s">
        <v>8351</v>
      </c>
      <c r="M1251" s="64" t="s">
        <v>7464</v>
      </c>
      <c r="N1251" s="64" t="s">
        <v>7717</v>
      </c>
      <c r="O1251" s="64" t="s">
        <v>2076</v>
      </c>
      <c r="P1251" s="64" t="s">
        <v>2076</v>
      </c>
      <c r="Q1251" s="67">
        <v>6972</v>
      </c>
      <c r="R1251" s="64" t="s">
        <v>8715</v>
      </c>
      <c r="S1251" s="64" t="s">
        <v>7467</v>
      </c>
      <c r="T1251" t="s">
        <v>2080</v>
      </c>
      <c r="U1251">
        <v>15</v>
      </c>
      <c r="V1251" s="49">
        <v>267.99</v>
      </c>
      <c r="W1251" t="s">
        <v>2117</v>
      </c>
      <c r="X1251" t="s">
        <v>2076</v>
      </c>
      <c r="Y1251" t="s">
        <v>2076</v>
      </c>
      <c r="Z1251" t="s">
        <v>2076</v>
      </c>
      <c r="AA1251" t="s">
        <v>2076</v>
      </c>
      <c r="AB1251" s="36" t="s">
        <v>8716</v>
      </c>
      <c r="AC1251" s="36" t="s">
        <v>8717</v>
      </c>
      <c r="AD1251" s="36" t="s">
        <v>2147</v>
      </c>
      <c r="AE1251" s="36" t="s">
        <v>2105</v>
      </c>
      <c r="AF1251" s="55" t="s">
        <v>2023</v>
      </c>
      <c r="AG1251" s="36" t="s">
        <v>3435</v>
      </c>
      <c r="AH1251" s="37">
        <v>267.99</v>
      </c>
      <c r="AI1251" s="36" t="s">
        <v>2087</v>
      </c>
      <c r="AJ1251" s="36" t="s">
        <v>2076</v>
      </c>
      <c r="AK1251" s="36" t="s">
        <v>2076</v>
      </c>
      <c r="AL1251" s="36" t="s">
        <v>2076</v>
      </c>
      <c r="AM1251" s="36" t="s">
        <v>2076</v>
      </c>
      <c r="AN1251" s="36" t="s">
        <v>2076</v>
      </c>
      <c r="AO1251" s="36">
        <v>144</v>
      </c>
      <c r="AP1251" s="36" t="s">
        <v>2076</v>
      </c>
      <c r="AQ1251" s="36" t="s">
        <v>2076</v>
      </c>
      <c r="AR1251" s="36" t="s">
        <v>2076</v>
      </c>
      <c r="AS1251" s="36" t="s">
        <v>7470</v>
      </c>
      <c r="AT1251" s="36" t="s">
        <v>7471</v>
      </c>
      <c r="AU1251" s="36">
        <f>COUNTIF(Offers!$B$14:$B$2024,A1251)</f>
        <v>1</v>
      </c>
      <c r="AV1251" s="37">
        <f>_xlfn.MINIFS(Offers!$Q$14:$Q$2024,Offers!$B$14:$B$2024,A1251)</f>
        <v>252.99</v>
      </c>
      <c r="AW1251" s="36">
        <f>COUNTIFS(Offers!$B$14:$B$2024,A1251,Offers!$L$14:$L$2024,"&lt;&gt;New")</f>
        <v>0</v>
      </c>
    </row>
    <row r="1252" spans="1:49" ht="15.75" customHeight="1" x14ac:dyDescent="0.35">
      <c r="A1252" s="64" t="s">
        <v>8718</v>
      </c>
      <c r="B1252" s="64" t="s">
        <v>1653</v>
      </c>
      <c r="C1252" s="64" t="s">
        <v>9</v>
      </c>
      <c r="D1252" s="64" t="s">
        <v>7473</v>
      </c>
      <c r="E1252" s="65" t="s">
        <v>1666</v>
      </c>
      <c r="F1252" s="66">
        <v>1993.99</v>
      </c>
      <c r="G1252" s="64" t="s">
        <v>8719</v>
      </c>
      <c r="H1252" s="64" t="s">
        <v>7439</v>
      </c>
      <c r="I1252" s="64" t="s">
        <v>7405</v>
      </c>
      <c r="J1252" s="64" t="s">
        <v>2076</v>
      </c>
      <c r="K1252" s="64" t="s">
        <v>8720</v>
      </c>
      <c r="L1252" s="64" t="s">
        <v>2076</v>
      </c>
      <c r="M1252" s="64" t="s">
        <v>2076</v>
      </c>
      <c r="N1252" s="64" t="s">
        <v>7550</v>
      </c>
      <c r="O1252" s="64" t="s">
        <v>2076</v>
      </c>
      <c r="P1252" s="64" t="s">
        <v>2076</v>
      </c>
      <c r="Q1252" s="67">
        <v>832</v>
      </c>
      <c r="R1252" s="64" t="s">
        <v>8721</v>
      </c>
      <c r="S1252" s="64" t="s">
        <v>7478</v>
      </c>
      <c r="T1252" t="s">
        <v>2080</v>
      </c>
      <c r="U1252">
        <v>15</v>
      </c>
      <c r="V1252" s="49">
        <v>2205.9899999999998</v>
      </c>
      <c r="W1252" t="s">
        <v>2101</v>
      </c>
      <c r="X1252" t="s">
        <v>2076</v>
      </c>
      <c r="Y1252" t="s">
        <v>2076</v>
      </c>
      <c r="Z1252" t="s">
        <v>2076</v>
      </c>
      <c r="AA1252" t="s">
        <v>2076</v>
      </c>
      <c r="AB1252" s="36" t="s">
        <v>8722</v>
      </c>
      <c r="AC1252" s="36" t="s">
        <v>8723</v>
      </c>
      <c r="AD1252" s="36" t="s">
        <v>2224</v>
      </c>
      <c r="AE1252" s="36" t="s">
        <v>2085</v>
      </c>
      <c r="AF1252" s="54" t="s">
        <v>2027</v>
      </c>
      <c r="AG1252" s="36" t="s">
        <v>3435</v>
      </c>
      <c r="AH1252" s="37">
        <v>2205.9899999999998</v>
      </c>
      <c r="AI1252" s="36" t="s">
        <v>2087</v>
      </c>
      <c r="AJ1252" s="36" t="s">
        <v>2076</v>
      </c>
      <c r="AK1252" s="36" t="s">
        <v>2076</v>
      </c>
      <c r="AL1252" s="36" t="s">
        <v>2076</v>
      </c>
      <c r="AM1252" s="36" t="s">
        <v>2076</v>
      </c>
      <c r="AN1252" s="36" t="s">
        <v>2076</v>
      </c>
      <c r="AO1252" s="36" t="s">
        <v>2076</v>
      </c>
      <c r="AP1252" s="36" t="s">
        <v>2076</v>
      </c>
      <c r="AQ1252" s="36" t="s">
        <v>2076</v>
      </c>
      <c r="AR1252" s="36" t="s">
        <v>2076</v>
      </c>
      <c r="AS1252" s="36" t="s">
        <v>8000</v>
      </c>
      <c r="AT1252" s="36" t="s">
        <v>7896</v>
      </c>
      <c r="AU1252" s="36">
        <f>COUNTIF(Offers!$B$14:$B$2024,A1252)</f>
        <v>1</v>
      </c>
      <c r="AV1252" s="37">
        <f>_xlfn.MINIFS(Offers!$Q$14:$Q$2024,Offers!$B$14:$B$2024,A1252)</f>
        <v>1993.99</v>
      </c>
      <c r="AW1252" s="36">
        <f>COUNTIFS(Offers!$B$14:$B$2024,A1252,Offers!$L$14:$L$2024,"&lt;&gt;New")</f>
        <v>0</v>
      </c>
    </row>
    <row r="1253" spans="1:49" ht="15.75" customHeight="1" x14ac:dyDescent="0.35">
      <c r="A1253" s="64" t="s">
        <v>8724</v>
      </c>
      <c r="B1253" s="64" t="s">
        <v>1667</v>
      </c>
      <c r="C1253" s="64" t="s">
        <v>9</v>
      </c>
      <c r="D1253" s="64" t="s">
        <v>7378</v>
      </c>
      <c r="E1253" s="65" t="s">
        <v>1671</v>
      </c>
      <c r="F1253" s="66">
        <v>63.99</v>
      </c>
      <c r="G1253" s="64" t="s">
        <v>8725</v>
      </c>
      <c r="H1253" s="64" t="s">
        <v>1345</v>
      </c>
      <c r="I1253" s="64" t="s">
        <v>7405</v>
      </c>
      <c r="J1253" s="64" t="s">
        <v>7381</v>
      </c>
      <c r="K1253" s="64" t="s">
        <v>2076</v>
      </c>
      <c r="L1253" s="64" t="s">
        <v>2076</v>
      </c>
      <c r="M1253" s="64" t="s">
        <v>2076</v>
      </c>
      <c r="N1253" s="64" t="s">
        <v>7485</v>
      </c>
      <c r="O1253" s="64" t="s">
        <v>2076</v>
      </c>
      <c r="P1253" s="64" t="s">
        <v>2076</v>
      </c>
      <c r="Q1253" s="67">
        <v>84</v>
      </c>
      <c r="R1253" s="64" t="s">
        <v>8726</v>
      </c>
      <c r="S1253" s="64" t="s">
        <v>7384</v>
      </c>
      <c r="T1253" t="s">
        <v>2080</v>
      </c>
      <c r="U1253">
        <v>60</v>
      </c>
      <c r="V1253" s="49">
        <v>73.989999999999995</v>
      </c>
      <c r="W1253" t="s">
        <v>2700</v>
      </c>
      <c r="X1253" t="s">
        <v>2076</v>
      </c>
      <c r="Y1253" t="s">
        <v>2076</v>
      </c>
      <c r="Z1253" t="s">
        <v>2076</v>
      </c>
      <c r="AA1253" t="s">
        <v>2076</v>
      </c>
      <c r="AB1253" s="36" t="s">
        <v>8727</v>
      </c>
      <c r="AC1253" s="36" t="s">
        <v>8728</v>
      </c>
      <c r="AD1253" s="36" t="s">
        <v>2147</v>
      </c>
      <c r="AE1253" s="36" t="s">
        <v>2085</v>
      </c>
      <c r="AF1253" s="50" t="s">
        <v>2022</v>
      </c>
      <c r="AG1253" s="36" t="s">
        <v>2086</v>
      </c>
      <c r="AH1253" s="37">
        <v>77.989999999999995</v>
      </c>
      <c r="AI1253" s="36" t="s">
        <v>2087</v>
      </c>
      <c r="AJ1253" s="36" t="s">
        <v>2076</v>
      </c>
      <c r="AK1253" s="36" t="s">
        <v>2076</v>
      </c>
      <c r="AL1253" s="36" t="s">
        <v>2076</v>
      </c>
      <c r="AM1253" s="36" t="s">
        <v>2076</v>
      </c>
      <c r="AN1253" s="36" t="s">
        <v>2076</v>
      </c>
      <c r="AO1253" s="36" t="s">
        <v>2076</v>
      </c>
      <c r="AP1253" s="36" t="s">
        <v>2076</v>
      </c>
      <c r="AQ1253" s="36" t="s">
        <v>2076</v>
      </c>
      <c r="AR1253" s="36" t="s">
        <v>2076</v>
      </c>
      <c r="AS1253" s="36" t="s">
        <v>7489</v>
      </c>
      <c r="AT1253" s="36" t="s">
        <v>7388</v>
      </c>
      <c r="AU1253" s="36">
        <f>COUNTIF(Offers!$B$14:$B$2024,A1253)</f>
        <v>1</v>
      </c>
      <c r="AV1253" s="37">
        <f>_xlfn.MINIFS(Offers!$Q$14:$Q$2024,Offers!$B$14:$B$2024,A1253)</f>
        <v>63.99</v>
      </c>
      <c r="AW1253" s="36">
        <f>COUNTIFS(Offers!$B$14:$B$2024,A1253,Offers!$L$14:$L$2024,"&lt;&gt;New")</f>
        <v>0</v>
      </c>
    </row>
    <row r="1254" spans="1:49" ht="15.75" customHeight="1" x14ac:dyDescent="0.35">
      <c r="A1254" s="64" t="s">
        <v>8729</v>
      </c>
      <c r="B1254" s="64" t="s">
        <v>1667</v>
      </c>
      <c r="C1254" s="64" t="s">
        <v>9</v>
      </c>
      <c r="D1254" s="64" t="s">
        <v>7749</v>
      </c>
      <c r="E1254" s="65" t="s">
        <v>1672</v>
      </c>
      <c r="F1254" s="66">
        <v>92.99</v>
      </c>
      <c r="G1254" s="64" t="s">
        <v>8730</v>
      </c>
      <c r="H1254" s="64" t="s">
        <v>1345</v>
      </c>
      <c r="I1254" s="64" t="s">
        <v>7405</v>
      </c>
      <c r="J1254" s="64" t="s">
        <v>2076</v>
      </c>
      <c r="K1254" s="64" t="s">
        <v>2076</v>
      </c>
      <c r="L1254" s="64" t="s">
        <v>2076</v>
      </c>
      <c r="M1254" s="64" t="s">
        <v>2076</v>
      </c>
      <c r="N1254" s="64" t="s">
        <v>7485</v>
      </c>
      <c r="O1254" s="64" t="s">
        <v>2076</v>
      </c>
      <c r="P1254" s="64" t="s">
        <v>2076</v>
      </c>
      <c r="Q1254" s="67">
        <v>968</v>
      </c>
      <c r="R1254" s="64" t="s">
        <v>8731</v>
      </c>
      <c r="S1254" s="64" t="s">
        <v>7752</v>
      </c>
      <c r="T1254" t="s">
        <v>2080</v>
      </c>
      <c r="U1254">
        <v>60</v>
      </c>
      <c r="V1254" s="49">
        <v>98.99</v>
      </c>
      <c r="W1254" t="s">
        <v>2361</v>
      </c>
      <c r="X1254" t="s">
        <v>2076</v>
      </c>
      <c r="Y1254" t="s">
        <v>2076</v>
      </c>
      <c r="Z1254" t="s">
        <v>2076</v>
      </c>
      <c r="AA1254" t="s">
        <v>2076</v>
      </c>
      <c r="AB1254" s="36" t="s">
        <v>8732</v>
      </c>
      <c r="AC1254" s="36" t="s">
        <v>8733</v>
      </c>
      <c r="AD1254" s="36" t="s">
        <v>2179</v>
      </c>
      <c r="AE1254" s="36" t="s">
        <v>2085</v>
      </c>
      <c r="AF1254" s="50" t="s">
        <v>2022</v>
      </c>
      <c r="AG1254" s="36" t="s">
        <v>2086</v>
      </c>
      <c r="AH1254" s="37">
        <v>98.99</v>
      </c>
      <c r="AI1254" s="36" t="s">
        <v>2087</v>
      </c>
      <c r="AJ1254" s="36" t="s">
        <v>2076</v>
      </c>
      <c r="AK1254" s="36" t="s">
        <v>2076</v>
      </c>
      <c r="AL1254" s="36" t="s">
        <v>2076</v>
      </c>
      <c r="AM1254" s="36" t="s">
        <v>2076</v>
      </c>
      <c r="AN1254" s="36" t="s">
        <v>2076</v>
      </c>
      <c r="AO1254" s="36" t="s">
        <v>2076</v>
      </c>
      <c r="AP1254" s="36" t="s">
        <v>2076</v>
      </c>
      <c r="AQ1254" s="36" t="s">
        <v>2076</v>
      </c>
      <c r="AR1254" s="36" t="s">
        <v>2076</v>
      </c>
      <c r="AS1254" s="36" t="s">
        <v>7916</v>
      </c>
      <c r="AT1254" s="36" t="s">
        <v>7755</v>
      </c>
      <c r="AU1254" s="36">
        <f>COUNTIF(Offers!$B$14:$B$2024,A1254)</f>
        <v>1</v>
      </c>
      <c r="AV1254" s="37">
        <f>_xlfn.MINIFS(Offers!$Q$14:$Q$2024,Offers!$B$14:$B$2024,A1254)</f>
        <v>92.99</v>
      </c>
      <c r="AW1254" s="36">
        <f>COUNTIFS(Offers!$B$14:$B$2024,A1254,Offers!$L$14:$L$2024,"&lt;&gt;New")</f>
        <v>0</v>
      </c>
    </row>
    <row r="1255" spans="1:49" ht="15.75" customHeight="1" x14ac:dyDescent="0.35">
      <c r="A1255" s="64" t="s">
        <v>8734</v>
      </c>
      <c r="B1255" s="64" t="s">
        <v>1667</v>
      </c>
      <c r="C1255" s="64" t="s">
        <v>9</v>
      </c>
      <c r="D1255" s="64" t="s">
        <v>7449</v>
      </c>
      <c r="E1255" s="65" t="s">
        <v>1673</v>
      </c>
      <c r="F1255" s="66">
        <v>141.99</v>
      </c>
      <c r="G1255" s="64" t="s">
        <v>8735</v>
      </c>
      <c r="H1255" s="64" t="s">
        <v>1345</v>
      </c>
      <c r="I1255" s="64" t="s">
        <v>7392</v>
      </c>
      <c r="J1255" s="64" t="s">
        <v>2076</v>
      </c>
      <c r="K1255" s="64" t="s">
        <v>2076</v>
      </c>
      <c r="L1255" s="64" t="s">
        <v>2076</v>
      </c>
      <c r="M1255" s="64" t="s">
        <v>2076</v>
      </c>
      <c r="N1255" s="64" t="s">
        <v>7624</v>
      </c>
      <c r="O1255" s="64" t="s">
        <v>2076</v>
      </c>
      <c r="P1255" s="64" t="s">
        <v>2076</v>
      </c>
      <c r="Q1255" s="67">
        <v>222</v>
      </c>
      <c r="R1255" s="64" t="s">
        <v>8736</v>
      </c>
      <c r="S1255" s="64" t="s">
        <v>7626</v>
      </c>
      <c r="T1255" t="s">
        <v>2100</v>
      </c>
      <c r="U1255">
        <v>60</v>
      </c>
      <c r="V1255" s="49">
        <v>151.99</v>
      </c>
      <c r="W1255" t="s">
        <v>2498</v>
      </c>
      <c r="X1255" t="s">
        <v>2076</v>
      </c>
      <c r="Y1255" t="s">
        <v>2076</v>
      </c>
      <c r="Z1255" t="s">
        <v>2076</v>
      </c>
      <c r="AA1255" t="s">
        <v>2076</v>
      </c>
      <c r="AB1255" s="36" t="s">
        <v>8737</v>
      </c>
      <c r="AC1255" s="36" t="s">
        <v>8738</v>
      </c>
      <c r="AD1255" s="36" t="s">
        <v>2224</v>
      </c>
      <c r="AE1255" s="36" t="s">
        <v>2105</v>
      </c>
      <c r="AF1255" s="55" t="s">
        <v>2023</v>
      </c>
      <c r="AG1255" s="36" t="s">
        <v>2086</v>
      </c>
      <c r="AH1255" s="37">
        <v>151.99</v>
      </c>
      <c r="AI1255" s="36" t="s">
        <v>2087</v>
      </c>
      <c r="AJ1255" s="36" t="s">
        <v>2076</v>
      </c>
      <c r="AK1255" s="36" t="s">
        <v>2076</v>
      </c>
      <c r="AL1255" s="36" t="s">
        <v>2076</v>
      </c>
      <c r="AM1255" s="36" t="s">
        <v>2076</v>
      </c>
      <c r="AN1255" s="36" t="s">
        <v>2076</v>
      </c>
      <c r="AO1255" s="36" t="s">
        <v>2076</v>
      </c>
      <c r="AP1255" s="36" t="s">
        <v>2076</v>
      </c>
      <c r="AQ1255" s="36" t="s">
        <v>2076</v>
      </c>
      <c r="AR1255" s="36" t="s">
        <v>2076</v>
      </c>
      <c r="AS1255" s="36" t="s">
        <v>7629</v>
      </c>
      <c r="AT1255" s="36" t="s">
        <v>7630</v>
      </c>
      <c r="AU1255" s="36">
        <f>COUNTIF(Offers!$B$14:$B$2024,A1255)</f>
        <v>1</v>
      </c>
      <c r="AV1255" s="37">
        <f>_xlfn.MINIFS(Offers!$Q$14:$Q$2024,Offers!$B$14:$B$2024,A1255)</f>
        <v>141.99</v>
      </c>
      <c r="AW1255" s="36">
        <f>COUNTIFS(Offers!$B$14:$B$2024,A1255,Offers!$L$14:$L$2024,"&lt;&gt;New")</f>
        <v>0</v>
      </c>
    </row>
    <row r="1256" spans="1:49" ht="15.75" customHeight="1" x14ac:dyDescent="0.35">
      <c r="A1256" s="64" t="s">
        <v>8739</v>
      </c>
      <c r="B1256" s="64" t="s">
        <v>1667</v>
      </c>
      <c r="C1256" s="64" t="s">
        <v>9</v>
      </c>
      <c r="D1256" s="64" t="s">
        <v>7390</v>
      </c>
      <c r="E1256" s="65" t="s">
        <v>1674</v>
      </c>
      <c r="F1256" s="66">
        <v>158.99</v>
      </c>
      <c r="G1256" s="64" t="s">
        <v>8740</v>
      </c>
      <c r="H1256" s="64" t="s">
        <v>1345</v>
      </c>
      <c r="I1256" s="64" t="s">
        <v>7392</v>
      </c>
      <c r="J1256" s="64" t="s">
        <v>2076</v>
      </c>
      <c r="K1256" s="64" t="s">
        <v>2076</v>
      </c>
      <c r="L1256" s="64" t="s">
        <v>2076</v>
      </c>
      <c r="M1256" s="64" t="s">
        <v>7393</v>
      </c>
      <c r="N1256" s="64" t="s">
        <v>7394</v>
      </c>
      <c r="O1256" s="64" t="s">
        <v>2076</v>
      </c>
      <c r="P1256" s="64" t="s">
        <v>2076</v>
      </c>
      <c r="Q1256" s="67">
        <v>136</v>
      </c>
      <c r="R1256" s="64" t="s">
        <v>8741</v>
      </c>
      <c r="S1256" s="64" t="s">
        <v>7396</v>
      </c>
      <c r="T1256" t="s">
        <v>2080</v>
      </c>
      <c r="U1256">
        <v>60</v>
      </c>
      <c r="V1256" s="49">
        <v>180.99</v>
      </c>
      <c r="W1256" t="s">
        <v>2361</v>
      </c>
      <c r="X1256" t="s">
        <v>2076</v>
      </c>
      <c r="Y1256" t="s">
        <v>2076</v>
      </c>
      <c r="Z1256" t="s">
        <v>2076</v>
      </c>
      <c r="AA1256" t="s">
        <v>2076</v>
      </c>
      <c r="AB1256" s="36" t="s">
        <v>8742</v>
      </c>
      <c r="AC1256" s="36" t="s">
        <v>8743</v>
      </c>
      <c r="AD1256" s="36" t="s">
        <v>2147</v>
      </c>
      <c r="AE1256" s="36" t="s">
        <v>2085</v>
      </c>
      <c r="AF1256" s="51" t="s">
        <v>2025</v>
      </c>
      <c r="AG1256" s="36" t="s">
        <v>2086</v>
      </c>
      <c r="AH1256" s="37">
        <v>188.99</v>
      </c>
      <c r="AI1256" s="36" t="s">
        <v>2087</v>
      </c>
      <c r="AJ1256" s="36" t="s">
        <v>2076</v>
      </c>
      <c r="AK1256" s="36" t="s">
        <v>2076</v>
      </c>
      <c r="AL1256" s="36" t="s">
        <v>2076</v>
      </c>
      <c r="AM1256" s="36" t="s">
        <v>2076</v>
      </c>
      <c r="AN1256" s="36" t="s">
        <v>2076</v>
      </c>
      <c r="AO1256" s="36" t="s">
        <v>2076</v>
      </c>
      <c r="AP1256" s="36" t="s">
        <v>2076</v>
      </c>
      <c r="AQ1256" s="36" t="s">
        <v>2076</v>
      </c>
      <c r="AR1256" s="36" t="s">
        <v>2076</v>
      </c>
      <c r="AS1256" s="36" t="s">
        <v>7399</v>
      </c>
      <c r="AT1256" s="36" t="s">
        <v>7400</v>
      </c>
      <c r="AU1256" s="36">
        <f>COUNTIF(Offers!$B$14:$B$2024,A1256)</f>
        <v>1</v>
      </c>
      <c r="AV1256" s="37">
        <f>_xlfn.MINIFS(Offers!$Q$14:$Q$2024,Offers!$B$14:$B$2024,A1256)</f>
        <v>158.99</v>
      </c>
      <c r="AW1256" s="36">
        <f>COUNTIFS(Offers!$B$14:$B$2024,A1256,Offers!$L$14:$L$2024,"&lt;&gt;New")</f>
        <v>0</v>
      </c>
    </row>
    <row r="1257" spans="1:49" ht="15.75" customHeight="1" x14ac:dyDescent="0.35">
      <c r="A1257" s="64" t="s">
        <v>8744</v>
      </c>
      <c r="B1257" s="64" t="s">
        <v>1667</v>
      </c>
      <c r="C1257" s="64" t="s">
        <v>9</v>
      </c>
      <c r="D1257" s="64" t="s">
        <v>7449</v>
      </c>
      <c r="E1257" s="65" t="s">
        <v>1675</v>
      </c>
      <c r="F1257" s="66">
        <v>173.99</v>
      </c>
      <c r="G1257" s="64" t="s">
        <v>8745</v>
      </c>
      <c r="H1257" s="64" t="s">
        <v>7451</v>
      </c>
      <c r="I1257" s="64" t="s">
        <v>7405</v>
      </c>
      <c r="J1257" s="64" t="s">
        <v>7975</v>
      </c>
      <c r="K1257" s="64" t="s">
        <v>2076</v>
      </c>
      <c r="L1257" s="64" t="s">
        <v>2076</v>
      </c>
      <c r="M1257" s="64" t="s">
        <v>2076</v>
      </c>
      <c r="N1257" s="64" t="s">
        <v>7801</v>
      </c>
      <c r="O1257" s="64" t="s">
        <v>2076</v>
      </c>
      <c r="P1257" s="64" t="s">
        <v>2076</v>
      </c>
      <c r="Q1257" s="67">
        <v>22</v>
      </c>
      <c r="R1257" s="64" t="s">
        <v>8746</v>
      </c>
      <c r="S1257" s="64" t="s">
        <v>7455</v>
      </c>
      <c r="T1257" t="s">
        <v>2080</v>
      </c>
      <c r="U1257">
        <v>60</v>
      </c>
      <c r="V1257" s="49">
        <v>184.99</v>
      </c>
      <c r="W1257" t="s">
        <v>2273</v>
      </c>
      <c r="X1257" t="s">
        <v>2076</v>
      </c>
      <c r="Y1257" t="s">
        <v>2076</v>
      </c>
      <c r="Z1257" t="s">
        <v>2076</v>
      </c>
      <c r="AA1257" t="s">
        <v>2076</v>
      </c>
      <c r="AB1257" s="36" t="s">
        <v>8747</v>
      </c>
      <c r="AC1257" s="36" t="s">
        <v>8748</v>
      </c>
      <c r="AD1257" s="36" t="s">
        <v>2179</v>
      </c>
      <c r="AE1257" s="36" t="s">
        <v>2105</v>
      </c>
      <c r="AF1257" s="52" t="s">
        <v>2024</v>
      </c>
      <c r="AG1257" s="36" t="s">
        <v>2086</v>
      </c>
      <c r="AH1257" s="37">
        <v>190.99</v>
      </c>
      <c r="AI1257" s="36" t="s">
        <v>2087</v>
      </c>
      <c r="AJ1257" s="36" t="s">
        <v>2076</v>
      </c>
      <c r="AK1257" s="36" t="s">
        <v>2076</v>
      </c>
      <c r="AL1257" s="36" t="s">
        <v>2076</v>
      </c>
      <c r="AM1257" s="36" t="s">
        <v>2076</v>
      </c>
      <c r="AN1257" s="36" t="s">
        <v>2076</v>
      </c>
      <c r="AO1257" s="36" t="s">
        <v>2076</v>
      </c>
      <c r="AP1257" s="36" t="s">
        <v>2076</v>
      </c>
      <c r="AQ1257" s="36" t="s">
        <v>2076</v>
      </c>
      <c r="AR1257" s="36" t="s">
        <v>2076</v>
      </c>
      <c r="AS1257" s="36" t="s">
        <v>7805</v>
      </c>
      <c r="AT1257" s="36" t="s">
        <v>7806</v>
      </c>
      <c r="AU1257" s="36">
        <f>COUNTIF(Offers!$B$14:$B$2024,A1257)</f>
        <v>1</v>
      </c>
      <c r="AV1257" s="37">
        <f>_xlfn.MINIFS(Offers!$Q$14:$Q$2024,Offers!$B$14:$B$2024,A1257)</f>
        <v>173.99</v>
      </c>
      <c r="AW1257" s="36">
        <f>COUNTIFS(Offers!$B$14:$B$2024,A1257,Offers!$L$14:$L$2024,"&lt;&gt;New")</f>
        <v>0</v>
      </c>
    </row>
    <row r="1258" spans="1:49" ht="15.75" customHeight="1" x14ac:dyDescent="0.35">
      <c r="A1258" s="64" t="s">
        <v>8749</v>
      </c>
      <c r="B1258" s="64" t="s">
        <v>1667</v>
      </c>
      <c r="C1258" s="64" t="s">
        <v>9</v>
      </c>
      <c r="D1258" s="64" t="s">
        <v>7437</v>
      </c>
      <c r="E1258" s="65" t="s">
        <v>1676</v>
      </c>
      <c r="F1258" s="66">
        <v>201.99</v>
      </c>
      <c r="G1258" s="64" t="s">
        <v>8750</v>
      </c>
      <c r="H1258" s="64" t="s">
        <v>7439</v>
      </c>
      <c r="I1258" s="64" t="s">
        <v>7405</v>
      </c>
      <c r="J1258" s="64" t="s">
        <v>7772</v>
      </c>
      <c r="K1258" s="64" t="s">
        <v>2076</v>
      </c>
      <c r="L1258" s="64" t="s">
        <v>2076</v>
      </c>
      <c r="M1258" s="64" t="s">
        <v>2076</v>
      </c>
      <c r="N1258" s="64" t="s">
        <v>7441</v>
      </c>
      <c r="O1258" s="64" t="s">
        <v>2076</v>
      </c>
      <c r="P1258" s="64" t="s">
        <v>2076</v>
      </c>
      <c r="Q1258" s="67">
        <v>1780</v>
      </c>
      <c r="R1258" s="64" t="s">
        <v>8751</v>
      </c>
      <c r="S1258" s="64" t="s">
        <v>7443</v>
      </c>
      <c r="T1258" t="s">
        <v>2080</v>
      </c>
      <c r="U1258">
        <v>60</v>
      </c>
      <c r="V1258" s="49">
        <v>221.99</v>
      </c>
      <c r="W1258" t="s">
        <v>2700</v>
      </c>
      <c r="X1258" t="s">
        <v>2076</v>
      </c>
      <c r="Y1258" t="s">
        <v>2076</v>
      </c>
      <c r="Z1258" t="s">
        <v>2076</v>
      </c>
      <c r="AA1258" t="s">
        <v>2076</v>
      </c>
      <c r="AB1258" s="36" t="s">
        <v>8752</v>
      </c>
      <c r="AC1258" s="36" t="s">
        <v>8753</v>
      </c>
      <c r="AD1258" s="36" t="s">
        <v>2147</v>
      </c>
      <c r="AE1258" s="36" t="s">
        <v>2085</v>
      </c>
      <c r="AF1258" s="55" t="s">
        <v>2023</v>
      </c>
      <c r="AG1258" s="36" t="s">
        <v>2086</v>
      </c>
      <c r="AH1258" s="37">
        <v>232.99</v>
      </c>
      <c r="AI1258" s="36" t="s">
        <v>2087</v>
      </c>
      <c r="AJ1258" s="36" t="s">
        <v>2076</v>
      </c>
      <c r="AK1258" s="36" t="s">
        <v>2076</v>
      </c>
      <c r="AL1258" s="36" t="s">
        <v>2076</v>
      </c>
      <c r="AM1258" s="36" t="s">
        <v>2076</v>
      </c>
      <c r="AN1258" s="36" t="s">
        <v>2076</v>
      </c>
      <c r="AO1258" s="36" t="s">
        <v>2076</v>
      </c>
      <c r="AP1258" s="36" t="s">
        <v>2076</v>
      </c>
      <c r="AQ1258" s="36" t="s">
        <v>2076</v>
      </c>
      <c r="AR1258" s="36" t="s">
        <v>2076</v>
      </c>
      <c r="AS1258" s="36" t="s">
        <v>7446</v>
      </c>
      <c r="AT1258" s="36" t="s">
        <v>7776</v>
      </c>
      <c r="AU1258" s="36">
        <f>COUNTIF(Offers!$B$14:$B$2024,A1258)</f>
        <v>1</v>
      </c>
      <c r="AV1258" s="37">
        <f>_xlfn.MINIFS(Offers!$Q$14:$Q$2024,Offers!$B$14:$B$2024,A1258)</f>
        <v>201.99</v>
      </c>
      <c r="AW1258" s="36">
        <f>COUNTIFS(Offers!$B$14:$B$2024,A1258,Offers!$L$14:$L$2024,"&lt;&gt;New")</f>
        <v>0</v>
      </c>
    </row>
    <row r="1259" spans="1:49" ht="15.75" customHeight="1" x14ac:dyDescent="0.35">
      <c r="A1259" s="64" t="s">
        <v>8754</v>
      </c>
      <c r="B1259" s="64" t="s">
        <v>1667</v>
      </c>
      <c r="C1259" s="64" t="s">
        <v>9</v>
      </c>
      <c r="D1259" s="64" t="s">
        <v>7526</v>
      </c>
      <c r="E1259" s="65" t="s">
        <v>1677</v>
      </c>
      <c r="F1259" s="66">
        <v>218.99</v>
      </c>
      <c r="G1259" s="64" t="s">
        <v>8755</v>
      </c>
      <c r="H1259" s="64" t="s">
        <v>1345</v>
      </c>
      <c r="I1259" s="64" t="s">
        <v>7528</v>
      </c>
      <c r="J1259" s="64" t="s">
        <v>2076</v>
      </c>
      <c r="K1259" s="64" t="s">
        <v>2076</v>
      </c>
      <c r="L1259" s="64" t="s">
        <v>2076</v>
      </c>
      <c r="M1259" s="64" t="s">
        <v>2076</v>
      </c>
      <c r="N1259" s="64" t="s">
        <v>7529</v>
      </c>
      <c r="O1259" s="64" t="s">
        <v>2076</v>
      </c>
      <c r="P1259" s="64" t="s">
        <v>2076</v>
      </c>
      <c r="Q1259" s="67">
        <v>420</v>
      </c>
      <c r="R1259" s="64" t="s">
        <v>8756</v>
      </c>
      <c r="S1259" s="64" t="s">
        <v>7531</v>
      </c>
      <c r="T1259" t="s">
        <v>2080</v>
      </c>
      <c r="U1259">
        <v>60</v>
      </c>
      <c r="V1259" s="49">
        <v>235.99</v>
      </c>
      <c r="W1259" t="s">
        <v>2304</v>
      </c>
      <c r="X1259" t="s">
        <v>2076</v>
      </c>
      <c r="Y1259" t="s">
        <v>2076</v>
      </c>
      <c r="Z1259" t="s">
        <v>2076</v>
      </c>
      <c r="AA1259" t="s">
        <v>2076</v>
      </c>
      <c r="AB1259" s="36" t="s">
        <v>8752</v>
      </c>
      <c r="AC1259" s="36" t="s">
        <v>8757</v>
      </c>
      <c r="AD1259" s="36" t="s">
        <v>2171</v>
      </c>
      <c r="AE1259" s="36" t="s">
        <v>2105</v>
      </c>
      <c r="AF1259" s="51" t="s">
        <v>2025</v>
      </c>
      <c r="AG1259" s="36" t="s">
        <v>2086</v>
      </c>
      <c r="AH1259" s="37">
        <v>235.99</v>
      </c>
      <c r="AI1259" s="36" t="s">
        <v>2087</v>
      </c>
      <c r="AJ1259" s="36" t="s">
        <v>2076</v>
      </c>
      <c r="AK1259" s="36" t="s">
        <v>2076</v>
      </c>
      <c r="AL1259" s="36" t="s">
        <v>2076</v>
      </c>
      <c r="AM1259" s="36" t="s">
        <v>2076</v>
      </c>
      <c r="AN1259" s="36" t="s">
        <v>2076</v>
      </c>
      <c r="AO1259" s="36" t="s">
        <v>2076</v>
      </c>
      <c r="AP1259" s="36" t="s">
        <v>2076</v>
      </c>
      <c r="AQ1259" s="36" t="s">
        <v>2076</v>
      </c>
      <c r="AR1259" s="36" t="s">
        <v>2076</v>
      </c>
      <c r="AS1259" s="36" t="s">
        <v>7534</v>
      </c>
      <c r="AT1259" s="36" t="s">
        <v>7535</v>
      </c>
      <c r="AU1259" s="36">
        <f>COUNTIF(Offers!$B$14:$B$2024,A1259)</f>
        <v>1</v>
      </c>
      <c r="AV1259" s="37">
        <f>_xlfn.MINIFS(Offers!$Q$14:$Q$2024,Offers!$B$14:$B$2024,A1259)</f>
        <v>218.99</v>
      </c>
      <c r="AW1259" s="36">
        <f>COUNTIFS(Offers!$B$14:$B$2024,A1259,Offers!$L$14:$L$2024,"&lt;&gt;New")</f>
        <v>0</v>
      </c>
    </row>
    <row r="1260" spans="1:49" ht="15.75" customHeight="1" x14ac:dyDescent="0.35">
      <c r="A1260" s="64" t="s">
        <v>8758</v>
      </c>
      <c r="B1260" s="64" t="s">
        <v>1667</v>
      </c>
      <c r="C1260" s="64" t="s">
        <v>9</v>
      </c>
      <c r="D1260" s="64" t="s">
        <v>7510</v>
      </c>
      <c r="E1260" s="65" t="s">
        <v>1678</v>
      </c>
      <c r="F1260" s="66">
        <v>243.99</v>
      </c>
      <c r="G1260" s="64" t="s">
        <v>8759</v>
      </c>
      <c r="H1260" s="64" t="s">
        <v>7451</v>
      </c>
      <c r="I1260" s="64" t="s">
        <v>7405</v>
      </c>
      <c r="J1260" s="64" t="s">
        <v>2076</v>
      </c>
      <c r="K1260" s="64" t="s">
        <v>2076</v>
      </c>
      <c r="L1260" s="64" t="s">
        <v>8140</v>
      </c>
      <c r="M1260" s="64" t="s">
        <v>8141</v>
      </c>
      <c r="N1260" s="64" t="s">
        <v>7513</v>
      </c>
      <c r="O1260" s="64" t="s">
        <v>2076</v>
      </c>
      <c r="P1260" s="64" t="s">
        <v>2076</v>
      </c>
      <c r="Q1260" s="67">
        <v>1824</v>
      </c>
      <c r="R1260" s="64" t="s">
        <v>8760</v>
      </c>
      <c r="S1260" s="64" t="s">
        <v>7515</v>
      </c>
      <c r="T1260" t="s">
        <v>2080</v>
      </c>
      <c r="U1260">
        <v>60</v>
      </c>
      <c r="V1260" s="49">
        <v>267.99</v>
      </c>
      <c r="W1260" t="s">
        <v>2327</v>
      </c>
      <c r="X1260" t="s">
        <v>2076</v>
      </c>
      <c r="Y1260" t="s">
        <v>2076</v>
      </c>
      <c r="Z1260" t="s">
        <v>2076</v>
      </c>
      <c r="AA1260" t="s">
        <v>2076</v>
      </c>
      <c r="AB1260" s="36" t="s">
        <v>8761</v>
      </c>
      <c r="AC1260" s="36" t="s">
        <v>8762</v>
      </c>
      <c r="AD1260" s="36" t="s">
        <v>2171</v>
      </c>
      <c r="AE1260" s="36" t="s">
        <v>2105</v>
      </c>
      <c r="AF1260" s="54" t="s">
        <v>2027</v>
      </c>
      <c r="AG1260" s="36" t="s">
        <v>2086</v>
      </c>
      <c r="AH1260" s="37">
        <v>282.99</v>
      </c>
      <c r="AI1260" s="36" t="s">
        <v>2087</v>
      </c>
      <c r="AJ1260" s="36" t="s">
        <v>2076</v>
      </c>
      <c r="AK1260" s="36" t="s">
        <v>2076</v>
      </c>
      <c r="AL1260" s="36" t="s">
        <v>2076</v>
      </c>
      <c r="AM1260" s="36" t="s">
        <v>2076</v>
      </c>
      <c r="AN1260" s="36" t="s">
        <v>2076</v>
      </c>
      <c r="AO1260" s="36" t="s">
        <v>2076</v>
      </c>
      <c r="AP1260" s="36" t="s">
        <v>2076</v>
      </c>
      <c r="AQ1260" s="36" t="s">
        <v>2076</v>
      </c>
      <c r="AR1260" s="36" t="s">
        <v>2076</v>
      </c>
      <c r="AS1260" s="36" t="s">
        <v>7518</v>
      </c>
      <c r="AT1260" s="36" t="s">
        <v>7519</v>
      </c>
      <c r="AU1260" s="36">
        <f>COUNTIF(Offers!$B$14:$B$2024,A1260)</f>
        <v>1</v>
      </c>
      <c r="AV1260" s="37">
        <f>_xlfn.MINIFS(Offers!$Q$14:$Q$2024,Offers!$B$14:$B$2024,A1260)</f>
        <v>243.99</v>
      </c>
      <c r="AW1260" s="36">
        <f>COUNTIFS(Offers!$B$14:$B$2024,A1260,Offers!$L$14:$L$2024,"&lt;&gt;New")</f>
        <v>0</v>
      </c>
    </row>
    <row r="1261" spans="1:49" ht="15.75" customHeight="1" x14ac:dyDescent="0.35">
      <c r="A1261" s="64" t="s">
        <v>8763</v>
      </c>
      <c r="B1261" s="64" t="s">
        <v>1667</v>
      </c>
      <c r="C1261" s="64" t="s">
        <v>9</v>
      </c>
      <c r="D1261" s="64" t="s">
        <v>7460</v>
      </c>
      <c r="E1261" s="65" t="s">
        <v>1679</v>
      </c>
      <c r="F1261" s="66">
        <v>445.99</v>
      </c>
      <c r="G1261" s="64" t="s">
        <v>8764</v>
      </c>
      <c r="H1261" s="64" t="s">
        <v>7439</v>
      </c>
      <c r="I1261" s="64" t="s">
        <v>7716</v>
      </c>
      <c r="J1261" s="64" t="s">
        <v>2076</v>
      </c>
      <c r="K1261" s="64" t="s">
        <v>2076</v>
      </c>
      <c r="L1261" s="64" t="s">
        <v>7832</v>
      </c>
      <c r="M1261" s="64" t="s">
        <v>7464</v>
      </c>
      <c r="N1261" s="64" t="s">
        <v>7717</v>
      </c>
      <c r="O1261" s="64" t="s">
        <v>2076</v>
      </c>
      <c r="P1261" s="64" t="s">
        <v>2076</v>
      </c>
      <c r="Q1261" s="67">
        <v>6710</v>
      </c>
      <c r="R1261" s="64" t="s">
        <v>8765</v>
      </c>
      <c r="S1261" s="64" t="s">
        <v>7467</v>
      </c>
      <c r="T1261" t="s">
        <v>2100</v>
      </c>
      <c r="U1261">
        <v>60</v>
      </c>
      <c r="V1261" s="49">
        <v>502.99</v>
      </c>
      <c r="W1261" t="s">
        <v>2280</v>
      </c>
      <c r="X1261" t="s">
        <v>2076</v>
      </c>
      <c r="Y1261" t="s">
        <v>2076</v>
      </c>
      <c r="Z1261" t="s">
        <v>2076</v>
      </c>
      <c r="AA1261" t="s">
        <v>2076</v>
      </c>
      <c r="AB1261" s="36" t="s">
        <v>8766</v>
      </c>
      <c r="AC1261" s="36" t="s">
        <v>8767</v>
      </c>
      <c r="AD1261" s="36" t="s">
        <v>2084</v>
      </c>
      <c r="AE1261" s="36" t="s">
        <v>2085</v>
      </c>
      <c r="AF1261" s="52" t="s">
        <v>2024</v>
      </c>
      <c r="AG1261" s="36" t="s">
        <v>3435</v>
      </c>
      <c r="AH1261" s="37">
        <v>502.99</v>
      </c>
      <c r="AI1261" s="36" t="s">
        <v>2087</v>
      </c>
      <c r="AJ1261" s="36" t="s">
        <v>2076</v>
      </c>
      <c r="AK1261" s="36" t="s">
        <v>2076</v>
      </c>
      <c r="AL1261" s="36" t="s">
        <v>2076</v>
      </c>
      <c r="AM1261" s="36" t="s">
        <v>2076</v>
      </c>
      <c r="AN1261" s="36" t="s">
        <v>2076</v>
      </c>
      <c r="AO1261" s="36">
        <v>180</v>
      </c>
      <c r="AP1261" s="36" t="s">
        <v>2076</v>
      </c>
      <c r="AQ1261" s="36" t="s">
        <v>2076</v>
      </c>
      <c r="AR1261" s="36" t="s">
        <v>2076</v>
      </c>
      <c r="AS1261" s="36" t="s">
        <v>7470</v>
      </c>
      <c r="AT1261" s="36" t="s">
        <v>7471</v>
      </c>
      <c r="AU1261" s="36">
        <f>COUNTIF(Offers!$B$14:$B$2024,A1261)</f>
        <v>1</v>
      </c>
      <c r="AV1261" s="37">
        <f>_xlfn.MINIFS(Offers!$Q$14:$Q$2024,Offers!$B$14:$B$2024,A1261)</f>
        <v>445.99</v>
      </c>
      <c r="AW1261" s="36">
        <f>COUNTIFS(Offers!$B$14:$B$2024,A1261,Offers!$L$14:$L$2024,"&lt;&gt;New")</f>
        <v>0</v>
      </c>
    </row>
    <row r="1262" spans="1:49" ht="15.75" customHeight="1" x14ac:dyDescent="0.35">
      <c r="A1262" s="64" t="s">
        <v>8768</v>
      </c>
      <c r="B1262" s="64" t="s">
        <v>1667</v>
      </c>
      <c r="C1262" s="64" t="s">
        <v>9</v>
      </c>
      <c r="D1262" s="64" t="s">
        <v>7473</v>
      </c>
      <c r="E1262" s="65" t="s">
        <v>1680</v>
      </c>
      <c r="F1262" s="66">
        <v>1280.99</v>
      </c>
      <c r="G1262" s="64" t="s">
        <v>8769</v>
      </c>
      <c r="H1262" s="64" t="s">
        <v>7439</v>
      </c>
      <c r="I1262" s="64" t="s">
        <v>7405</v>
      </c>
      <c r="J1262" s="64" t="s">
        <v>2076</v>
      </c>
      <c r="K1262" s="64" t="s">
        <v>8770</v>
      </c>
      <c r="L1262" s="64" t="s">
        <v>2076</v>
      </c>
      <c r="M1262" s="64" t="s">
        <v>2076</v>
      </c>
      <c r="N1262" s="64" t="s">
        <v>7550</v>
      </c>
      <c r="O1262" s="64" t="s">
        <v>2076</v>
      </c>
      <c r="P1262" s="64" t="s">
        <v>2076</v>
      </c>
      <c r="Q1262" s="67">
        <v>875</v>
      </c>
      <c r="R1262" s="64" t="s">
        <v>8771</v>
      </c>
      <c r="S1262" s="64" t="s">
        <v>7478</v>
      </c>
      <c r="T1262" t="s">
        <v>2080</v>
      </c>
      <c r="U1262">
        <v>60</v>
      </c>
      <c r="V1262" s="49">
        <v>1352.99</v>
      </c>
      <c r="W1262" t="s">
        <v>2168</v>
      </c>
      <c r="X1262" t="s">
        <v>2076</v>
      </c>
      <c r="Y1262" t="s">
        <v>2076</v>
      </c>
      <c r="Z1262" t="s">
        <v>2076</v>
      </c>
      <c r="AA1262" t="s">
        <v>2076</v>
      </c>
      <c r="AB1262" s="36" t="s">
        <v>8761</v>
      </c>
      <c r="AC1262" s="36" t="s">
        <v>8772</v>
      </c>
      <c r="AD1262" s="36" t="s">
        <v>2268</v>
      </c>
      <c r="AE1262" s="36" t="s">
        <v>2105</v>
      </c>
      <c r="AF1262" s="53" t="s">
        <v>2026</v>
      </c>
      <c r="AG1262" s="36" t="s">
        <v>3435</v>
      </c>
      <c r="AH1262" s="37">
        <v>1377.99</v>
      </c>
      <c r="AI1262" s="36" t="s">
        <v>2087</v>
      </c>
      <c r="AJ1262" s="36" t="s">
        <v>2076</v>
      </c>
      <c r="AK1262" s="36" t="s">
        <v>2076</v>
      </c>
      <c r="AL1262" s="36" t="s">
        <v>2076</v>
      </c>
      <c r="AM1262" s="36" t="s">
        <v>2076</v>
      </c>
      <c r="AN1262" s="36" t="s">
        <v>2076</v>
      </c>
      <c r="AO1262" s="36" t="s">
        <v>2076</v>
      </c>
      <c r="AP1262" s="36" t="s">
        <v>2076</v>
      </c>
      <c r="AQ1262" s="36" t="s">
        <v>2076</v>
      </c>
      <c r="AR1262" s="36" t="s">
        <v>2076</v>
      </c>
      <c r="AS1262" s="36" t="s">
        <v>7895</v>
      </c>
      <c r="AT1262" s="36" t="s">
        <v>7896</v>
      </c>
      <c r="AU1262" s="36">
        <f>COUNTIF(Offers!$B$14:$B$2024,A1262)</f>
        <v>1</v>
      </c>
      <c r="AV1262" s="37">
        <f>_xlfn.MINIFS(Offers!$Q$14:$Q$2024,Offers!$B$14:$B$2024,A1262)</f>
        <v>1280.99</v>
      </c>
      <c r="AW1262" s="36">
        <f>COUNTIFS(Offers!$B$14:$B$2024,A1262,Offers!$L$14:$L$2024,"&lt;&gt;New")</f>
        <v>0</v>
      </c>
    </row>
    <row r="1263" spans="1:49" ht="15.75" customHeight="1" x14ac:dyDescent="0.35">
      <c r="A1263" s="64" t="s">
        <v>8773</v>
      </c>
      <c r="B1263" s="64" t="s">
        <v>1681</v>
      </c>
      <c r="C1263" s="64" t="s">
        <v>9</v>
      </c>
      <c r="D1263" s="64" t="s">
        <v>7560</v>
      </c>
      <c r="E1263" s="65" t="s">
        <v>1684</v>
      </c>
      <c r="F1263" s="66">
        <v>42.99</v>
      </c>
      <c r="G1263" s="64" t="s">
        <v>8774</v>
      </c>
      <c r="H1263" s="64" t="s">
        <v>1345</v>
      </c>
      <c r="I1263" s="64" t="s">
        <v>7405</v>
      </c>
      <c r="J1263" s="64" t="s">
        <v>2076</v>
      </c>
      <c r="K1263" s="64" t="s">
        <v>2076</v>
      </c>
      <c r="L1263" s="64" t="s">
        <v>2076</v>
      </c>
      <c r="M1263" s="64" t="s">
        <v>2076</v>
      </c>
      <c r="N1263" s="64" t="s">
        <v>7562</v>
      </c>
      <c r="O1263" s="64" t="s">
        <v>2076</v>
      </c>
      <c r="P1263" s="64" t="s">
        <v>2076</v>
      </c>
      <c r="Q1263" s="67">
        <v>432</v>
      </c>
      <c r="R1263" s="64" t="s">
        <v>8775</v>
      </c>
      <c r="S1263" s="64" t="s">
        <v>7564</v>
      </c>
      <c r="T1263" t="s">
        <v>2100</v>
      </c>
      <c r="U1263">
        <v>30</v>
      </c>
      <c r="V1263" s="49">
        <v>45.99</v>
      </c>
      <c r="W1263" t="s">
        <v>2465</v>
      </c>
      <c r="X1263" t="s">
        <v>2076</v>
      </c>
      <c r="Y1263" t="s">
        <v>2076</v>
      </c>
      <c r="Z1263" t="s">
        <v>2076</v>
      </c>
      <c r="AA1263" t="s">
        <v>2076</v>
      </c>
      <c r="AB1263" s="36" t="s">
        <v>8776</v>
      </c>
      <c r="AC1263" s="36" t="s">
        <v>7957</v>
      </c>
      <c r="AD1263" s="36" t="s">
        <v>2171</v>
      </c>
      <c r="AE1263" s="36" t="s">
        <v>2085</v>
      </c>
      <c r="AF1263" s="50" t="s">
        <v>2022</v>
      </c>
      <c r="AG1263" s="36" t="s">
        <v>2086</v>
      </c>
      <c r="AH1263" s="37">
        <v>46.99</v>
      </c>
      <c r="AI1263" s="36" t="s">
        <v>2087</v>
      </c>
      <c r="AJ1263" s="36" t="s">
        <v>2076</v>
      </c>
      <c r="AK1263" s="36" t="s">
        <v>2076</v>
      </c>
      <c r="AL1263" s="36" t="s">
        <v>2076</v>
      </c>
      <c r="AM1263" s="36" t="s">
        <v>2076</v>
      </c>
      <c r="AN1263" s="36" t="s">
        <v>2076</v>
      </c>
      <c r="AO1263" s="36" t="s">
        <v>2076</v>
      </c>
      <c r="AP1263" s="36" t="s">
        <v>2076</v>
      </c>
      <c r="AQ1263" s="36" t="s">
        <v>2076</v>
      </c>
      <c r="AR1263" s="36" t="s">
        <v>2076</v>
      </c>
      <c r="AS1263" s="36" t="s">
        <v>7567</v>
      </c>
      <c r="AT1263" s="36" t="s">
        <v>7568</v>
      </c>
      <c r="AU1263" s="36">
        <f>COUNTIF(Offers!$B$14:$B$2024,A1263)</f>
        <v>1</v>
      </c>
      <c r="AV1263" s="37">
        <f>_xlfn.MINIFS(Offers!$Q$14:$Q$2024,Offers!$B$14:$B$2024,A1263)</f>
        <v>42.99</v>
      </c>
      <c r="AW1263" s="36">
        <f>COUNTIFS(Offers!$B$14:$B$2024,A1263,Offers!$L$14:$L$2024,"&lt;&gt;New")</f>
        <v>0</v>
      </c>
    </row>
    <row r="1264" spans="1:49" ht="15.75" customHeight="1" x14ac:dyDescent="0.35">
      <c r="A1264" s="64" t="s">
        <v>8777</v>
      </c>
      <c r="B1264" s="64" t="s">
        <v>1681</v>
      </c>
      <c r="C1264" s="64" t="s">
        <v>9</v>
      </c>
      <c r="D1264" s="64" t="s">
        <v>7378</v>
      </c>
      <c r="E1264" s="65" t="s">
        <v>1685</v>
      </c>
      <c r="F1264" s="66">
        <v>71.989999999999995</v>
      </c>
      <c r="G1264" s="64" t="s">
        <v>8778</v>
      </c>
      <c r="H1264" s="64" t="s">
        <v>1345</v>
      </c>
      <c r="I1264" s="64" t="s">
        <v>7380</v>
      </c>
      <c r="J1264" s="64" t="s">
        <v>7381</v>
      </c>
      <c r="K1264" s="64" t="s">
        <v>2076</v>
      </c>
      <c r="L1264" s="64" t="s">
        <v>2076</v>
      </c>
      <c r="M1264" s="64" t="s">
        <v>2076</v>
      </c>
      <c r="N1264" s="64" t="s">
        <v>7382</v>
      </c>
      <c r="O1264" s="64" t="s">
        <v>2076</v>
      </c>
      <c r="P1264" s="64">
        <v>89</v>
      </c>
      <c r="Q1264" s="67">
        <v>57</v>
      </c>
      <c r="R1264" s="64" t="s">
        <v>8779</v>
      </c>
      <c r="S1264" s="64" t="s">
        <v>7384</v>
      </c>
      <c r="T1264" t="s">
        <v>2080</v>
      </c>
      <c r="U1264">
        <v>30</v>
      </c>
      <c r="V1264" s="49">
        <v>77.989999999999995</v>
      </c>
      <c r="W1264" t="s">
        <v>2514</v>
      </c>
      <c r="X1264" t="s">
        <v>2076</v>
      </c>
      <c r="Y1264" t="s">
        <v>2076</v>
      </c>
      <c r="Z1264" t="s">
        <v>2076</v>
      </c>
      <c r="AA1264" t="s">
        <v>2076</v>
      </c>
      <c r="AB1264" s="36" t="s">
        <v>8780</v>
      </c>
      <c r="AC1264" s="36" t="s">
        <v>8781</v>
      </c>
      <c r="AD1264" s="36" t="s">
        <v>2254</v>
      </c>
      <c r="AE1264" s="36" t="s">
        <v>2085</v>
      </c>
      <c r="AF1264" s="55" t="s">
        <v>2023</v>
      </c>
      <c r="AG1264" s="36" t="s">
        <v>2086</v>
      </c>
      <c r="AH1264" s="37">
        <v>77.989999999999995</v>
      </c>
      <c r="AI1264" s="36" t="s">
        <v>2087</v>
      </c>
      <c r="AJ1264" s="36" t="s">
        <v>2076</v>
      </c>
      <c r="AK1264" s="36" t="s">
        <v>2076</v>
      </c>
      <c r="AL1264" s="36" t="s">
        <v>2076</v>
      </c>
      <c r="AM1264" s="36" t="s">
        <v>2076</v>
      </c>
      <c r="AN1264" s="36" t="s">
        <v>2076</v>
      </c>
      <c r="AO1264" s="36" t="s">
        <v>2076</v>
      </c>
      <c r="AP1264" s="36" t="s">
        <v>2076</v>
      </c>
      <c r="AQ1264" s="36" t="s">
        <v>2076</v>
      </c>
      <c r="AR1264" s="36" t="s">
        <v>2076</v>
      </c>
      <c r="AS1264" s="36" t="s">
        <v>7387</v>
      </c>
      <c r="AT1264" s="36" t="s">
        <v>7388</v>
      </c>
      <c r="AU1264" s="36">
        <f>COUNTIF(Offers!$B$14:$B$2024,A1264)</f>
        <v>2</v>
      </c>
      <c r="AV1264" s="37">
        <f>_xlfn.MINIFS(Offers!$Q$14:$Q$2024,Offers!$B$14:$B$2024,A1264)</f>
        <v>52.99</v>
      </c>
      <c r="AW1264" s="36">
        <f>COUNTIFS(Offers!$B$14:$B$2024,A1264,Offers!$L$14:$L$2024,"&lt;&gt;New")</f>
        <v>1</v>
      </c>
    </row>
    <row r="1265" spans="1:49" ht="15.75" customHeight="1" x14ac:dyDescent="0.35">
      <c r="A1265" s="64" t="s">
        <v>8782</v>
      </c>
      <c r="B1265" s="64" t="s">
        <v>1681</v>
      </c>
      <c r="C1265" s="64" t="s">
        <v>9</v>
      </c>
      <c r="D1265" s="64" t="s">
        <v>7366</v>
      </c>
      <c r="E1265" s="65" t="s">
        <v>1686</v>
      </c>
      <c r="F1265" s="66">
        <v>125.99</v>
      </c>
      <c r="G1265" s="64" t="s">
        <v>8783</v>
      </c>
      <c r="H1265" s="64" t="s">
        <v>1345</v>
      </c>
      <c r="I1265" s="64" t="s">
        <v>7368</v>
      </c>
      <c r="J1265" s="64" t="s">
        <v>7571</v>
      </c>
      <c r="K1265" s="64" t="s">
        <v>2076</v>
      </c>
      <c r="L1265" s="64" t="s">
        <v>2076</v>
      </c>
      <c r="M1265" s="64" t="s">
        <v>2076</v>
      </c>
      <c r="N1265" s="64" t="s">
        <v>7370</v>
      </c>
      <c r="O1265" s="64" t="s">
        <v>2076</v>
      </c>
      <c r="P1265" s="64" t="s">
        <v>2076</v>
      </c>
      <c r="Q1265" s="67">
        <v>79</v>
      </c>
      <c r="R1265" s="64" t="s">
        <v>8784</v>
      </c>
      <c r="S1265" s="64" t="s">
        <v>7372</v>
      </c>
      <c r="T1265" t="s">
        <v>2080</v>
      </c>
      <c r="U1265">
        <v>30</v>
      </c>
      <c r="V1265" s="49">
        <v>139.99</v>
      </c>
      <c r="W1265" t="s">
        <v>3055</v>
      </c>
      <c r="X1265" t="s">
        <v>2076</v>
      </c>
      <c r="Y1265" t="s">
        <v>2076</v>
      </c>
      <c r="Z1265" t="s">
        <v>2076</v>
      </c>
      <c r="AA1265" t="s">
        <v>2076</v>
      </c>
      <c r="AB1265" s="36" t="s">
        <v>8785</v>
      </c>
      <c r="AC1265" s="36" t="s">
        <v>8786</v>
      </c>
      <c r="AD1265" s="36" t="s">
        <v>2179</v>
      </c>
      <c r="AE1265" s="36" t="s">
        <v>2105</v>
      </c>
      <c r="AF1265" s="51" t="s">
        <v>2025</v>
      </c>
      <c r="AG1265" s="36" t="s">
        <v>2086</v>
      </c>
      <c r="AH1265" s="37">
        <v>145.99</v>
      </c>
      <c r="AI1265" s="36" t="s">
        <v>2087</v>
      </c>
      <c r="AJ1265" s="36" t="s">
        <v>2076</v>
      </c>
      <c r="AK1265" s="36" t="s">
        <v>2076</v>
      </c>
      <c r="AL1265" s="36" t="s">
        <v>2076</v>
      </c>
      <c r="AM1265" s="36" t="s">
        <v>2076</v>
      </c>
      <c r="AN1265" s="36" t="s">
        <v>2076</v>
      </c>
      <c r="AO1265" s="36" t="s">
        <v>2076</v>
      </c>
      <c r="AP1265" s="36" t="s">
        <v>2076</v>
      </c>
      <c r="AQ1265" s="36" t="s">
        <v>2076</v>
      </c>
      <c r="AR1265" s="36" t="s">
        <v>2076</v>
      </c>
      <c r="AS1265" s="36" t="s">
        <v>7375</v>
      </c>
      <c r="AT1265" s="36" t="s">
        <v>7376</v>
      </c>
      <c r="AU1265" s="36">
        <f>COUNTIF(Offers!$B$14:$B$2024,A1265)</f>
        <v>1</v>
      </c>
      <c r="AV1265" s="37">
        <f>_xlfn.MINIFS(Offers!$Q$14:$Q$2024,Offers!$B$14:$B$2024,A1265)</f>
        <v>125.99</v>
      </c>
      <c r="AW1265" s="36">
        <f>COUNTIFS(Offers!$B$14:$B$2024,A1265,Offers!$L$14:$L$2024,"&lt;&gt;New")</f>
        <v>0</v>
      </c>
    </row>
    <row r="1266" spans="1:49" ht="15.75" customHeight="1" x14ac:dyDescent="0.35">
      <c r="A1266" s="64" t="s">
        <v>8787</v>
      </c>
      <c r="B1266" s="64" t="s">
        <v>1681</v>
      </c>
      <c r="C1266" s="64" t="s">
        <v>9</v>
      </c>
      <c r="D1266" s="64" t="s">
        <v>7510</v>
      </c>
      <c r="E1266" s="65" t="s">
        <v>1687</v>
      </c>
      <c r="F1266" s="66">
        <v>161.99</v>
      </c>
      <c r="G1266" s="64" t="s">
        <v>8788</v>
      </c>
      <c r="H1266" s="64" t="s">
        <v>7512</v>
      </c>
      <c r="I1266" s="64" t="s">
        <v>7405</v>
      </c>
      <c r="J1266" s="64" t="s">
        <v>2076</v>
      </c>
      <c r="K1266" s="64" t="s">
        <v>2076</v>
      </c>
      <c r="L1266" s="64" t="s">
        <v>2076</v>
      </c>
      <c r="M1266" s="64" t="s">
        <v>2076</v>
      </c>
      <c r="N1266" s="64" t="s">
        <v>7513</v>
      </c>
      <c r="O1266" s="64" t="s">
        <v>2076</v>
      </c>
      <c r="P1266" s="64" t="s">
        <v>2076</v>
      </c>
      <c r="Q1266" s="67">
        <v>1864</v>
      </c>
      <c r="R1266" s="64" t="s">
        <v>8789</v>
      </c>
      <c r="S1266" s="64" t="s">
        <v>7515</v>
      </c>
      <c r="T1266" t="s">
        <v>2100</v>
      </c>
      <c r="U1266">
        <v>30</v>
      </c>
      <c r="V1266" s="49">
        <v>171.99</v>
      </c>
      <c r="W1266" t="s">
        <v>2409</v>
      </c>
      <c r="X1266" t="s">
        <v>2076</v>
      </c>
      <c r="Y1266" t="s">
        <v>2076</v>
      </c>
      <c r="Z1266" t="s">
        <v>2076</v>
      </c>
      <c r="AA1266" t="s">
        <v>2076</v>
      </c>
      <c r="AB1266" s="36" t="s">
        <v>8790</v>
      </c>
      <c r="AC1266" s="36" t="s">
        <v>8791</v>
      </c>
      <c r="AD1266" s="36" t="s">
        <v>2268</v>
      </c>
      <c r="AE1266" s="36" t="s">
        <v>2105</v>
      </c>
      <c r="AF1266" s="51" t="s">
        <v>2025</v>
      </c>
      <c r="AG1266" s="36" t="s">
        <v>2086</v>
      </c>
      <c r="AH1266" s="37">
        <v>171.99</v>
      </c>
      <c r="AI1266" s="36" t="s">
        <v>2087</v>
      </c>
      <c r="AJ1266" s="36" t="s">
        <v>2076</v>
      </c>
      <c r="AK1266" s="36" t="s">
        <v>2076</v>
      </c>
      <c r="AL1266" s="36" t="s">
        <v>2076</v>
      </c>
      <c r="AM1266" s="36" t="s">
        <v>2076</v>
      </c>
      <c r="AN1266" s="36" t="s">
        <v>2076</v>
      </c>
      <c r="AO1266" s="36" t="s">
        <v>2076</v>
      </c>
      <c r="AP1266" s="36" t="s">
        <v>2076</v>
      </c>
      <c r="AQ1266" s="36" t="s">
        <v>2076</v>
      </c>
      <c r="AR1266" s="36" t="s">
        <v>2076</v>
      </c>
      <c r="AS1266" s="36" t="s">
        <v>7518</v>
      </c>
      <c r="AT1266" s="36" t="s">
        <v>7519</v>
      </c>
      <c r="AU1266" s="36">
        <f>COUNTIF(Offers!$B$14:$B$2024,A1266)</f>
        <v>2</v>
      </c>
      <c r="AV1266" s="37">
        <f>_xlfn.MINIFS(Offers!$Q$14:$Q$2024,Offers!$B$14:$B$2024,A1266)</f>
        <v>124.99</v>
      </c>
      <c r="AW1266" s="36">
        <f>COUNTIFS(Offers!$B$14:$B$2024,A1266,Offers!$L$14:$L$2024,"&lt;&gt;New")</f>
        <v>1</v>
      </c>
    </row>
    <row r="1267" spans="1:49" ht="15.75" customHeight="1" x14ac:dyDescent="0.35">
      <c r="A1267" s="64" t="s">
        <v>8792</v>
      </c>
      <c r="B1267" s="64" t="s">
        <v>1681</v>
      </c>
      <c r="C1267" s="64" t="s">
        <v>9</v>
      </c>
      <c r="D1267" s="64" t="s">
        <v>7749</v>
      </c>
      <c r="E1267" s="65" t="s">
        <v>1688</v>
      </c>
      <c r="F1267" s="66">
        <v>176.99</v>
      </c>
      <c r="G1267" s="64" t="s">
        <v>8793</v>
      </c>
      <c r="H1267" s="64" t="s">
        <v>1345</v>
      </c>
      <c r="I1267" s="64" t="s">
        <v>7380</v>
      </c>
      <c r="J1267" s="64" t="s">
        <v>2076</v>
      </c>
      <c r="K1267" s="64" t="s">
        <v>2076</v>
      </c>
      <c r="L1267" s="64" t="s">
        <v>2076</v>
      </c>
      <c r="M1267" s="64" t="s">
        <v>2076</v>
      </c>
      <c r="N1267" s="64" t="s">
        <v>7382</v>
      </c>
      <c r="O1267" s="64" t="s">
        <v>2076</v>
      </c>
      <c r="P1267" s="64">
        <v>387</v>
      </c>
      <c r="Q1267" s="67">
        <v>1167</v>
      </c>
      <c r="R1267" s="64" t="s">
        <v>8794</v>
      </c>
      <c r="S1267" s="64" t="s">
        <v>7752</v>
      </c>
      <c r="T1267" t="s">
        <v>2080</v>
      </c>
      <c r="U1267">
        <v>30</v>
      </c>
      <c r="V1267" s="49">
        <v>185.99</v>
      </c>
      <c r="W1267" t="s">
        <v>2450</v>
      </c>
      <c r="X1267" t="s">
        <v>2076</v>
      </c>
      <c r="Y1267" t="s">
        <v>2076</v>
      </c>
      <c r="Z1267" t="s">
        <v>2076</v>
      </c>
      <c r="AA1267" t="s">
        <v>2076</v>
      </c>
      <c r="AB1267" s="36" t="s">
        <v>8795</v>
      </c>
      <c r="AC1267" s="36" t="s">
        <v>8796</v>
      </c>
      <c r="AD1267" s="36" t="s">
        <v>2171</v>
      </c>
      <c r="AE1267" s="36" t="s">
        <v>2085</v>
      </c>
      <c r="AF1267" s="51" t="s">
        <v>2025</v>
      </c>
      <c r="AG1267" s="36" t="s">
        <v>2086</v>
      </c>
      <c r="AH1267" s="37">
        <v>189.99</v>
      </c>
      <c r="AI1267" s="36" t="s">
        <v>2087</v>
      </c>
      <c r="AJ1267" s="36" t="s">
        <v>2076</v>
      </c>
      <c r="AK1267" s="36" t="s">
        <v>2076</v>
      </c>
      <c r="AL1267" s="36" t="s">
        <v>2076</v>
      </c>
      <c r="AM1267" s="36" t="s">
        <v>2076</v>
      </c>
      <c r="AN1267" s="36" t="s">
        <v>2076</v>
      </c>
      <c r="AO1267" s="36" t="s">
        <v>2076</v>
      </c>
      <c r="AP1267" s="36" t="s">
        <v>2076</v>
      </c>
      <c r="AQ1267" s="36" t="s">
        <v>2076</v>
      </c>
      <c r="AR1267" s="36" t="s">
        <v>2076</v>
      </c>
      <c r="AS1267" s="36" t="s">
        <v>7754</v>
      </c>
      <c r="AT1267" s="36" t="s">
        <v>7755</v>
      </c>
      <c r="AU1267" s="36">
        <f>COUNTIF(Offers!$B$14:$B$2024,A1267)</f>
        <v>2</v>
      </c>
      <c r="AV1267" s="37">
        <f>_xlfn.MINIFS(Offers!$Q$14:$Q$2024,Offers!$B$14:$B$2024,A1267)</f>
        <v>132.99</v>
      </c>
      <c r="AW1267" s="36">
        <f>COUNTIFS(Offers!$B$14:$B$2024,A1267,Offers!$L$14:$L$2024,"&lt;&gt;New")</f>
        <v>1</v>
      </c>
    </row>
    <row r="1268" spans="1:49" ht="15.75" customHeight="1" x14ac:dyDescent="0.35">
      <c r="A1268" s="64" t="s">
        <v>8797</v>
      </c>
      <c r="B1268" s="64" t="s">
        <v>1681</v>
      </c>
      <c r="C1268" s="64" t="s">
        <v>9</v>
      </c>
      <c r="D1268" s="64" t="s">
        <v>7449</v>
      </c>
      <c r="E1268" s="65" t="s">
        <v>1689</v>
      </c>
      <c r="F1268" s="66">
        <v>178.99</v>
      </c>
      <c r="G1268" s="64" t="s">
        <v>8798</v>
      </c>
      <c r="H1268" s="64" t="s">
        <v>1345</v>
      </c>
      <c r="I1268" s="64" t="s">
        <v>7392</v>
      </c>
      <c r="J1268" s="64" t="s">
        <v>2076</v>
      </c>
      <c r="K1268" s="64" t="s">
        <v>2076</v>
      </c>
      <c r="L1268" s="64" t="s">
        <v>2076</v>
      </c>
      <c r="M1268" s="64" t="s">
        <v>2076</v>
      </c>
      <c r="N1268" s="64" t="s">
        <v>7624</v>
      </c>
      <c r="O1268" s="64" t="s">
        <v>2076</v>
      </c>
      <c r="P1268" s="64" t="s">
        <v>2076</v>
      </c>
      <c r="Q1268" s="67">
        <v>257</v>
      </c>
      <c r="R1268" s="64" t="s">
        <v>8799</v>
      </c>
      <c r="S1268" s="64" t="s">
        <v>7626</v>
      </c>
      <c r="T1268" t="s">
        <v>2080</v>
      </c>
      <c r="U1268">
        <v>30</v>
      </c>
      <c r="V1268" s="49">
        <v>199.99</v>
      </c>
      <c r="W1268" t="s">
        <v>2551</v>
      </c>
      <c r="X1268" t="s">
        <v>2076</v>
      </c>
      <c r="Y1268" t="s">
        <v>2076</v>
      </c>
      <c r="Z1268" t="s">
        <v>2076</v>
      </c>
      <c r="AA1268" t="s">
        <v>2076</v>
      </c>
      <c r="AB1268" s="36" t="s">
        <v>8800</v>
      </c>
      <c r="AC1268" s="36" t="s">
        <v>8801</v>
      </c>
      <c r="AD1268" s="36" t="s">
        <v>2179</v>
      </c>
      <c r="AE1268" s="36" t="s">
        <v>2085</v>
      </c>
      <c r="AF1268" s="52" t="s">
        <v>2024</v>
      </c>
      <c r="AG1268" s="36" t="s">
        <v>2086</v>
      </c>
      <c r="AH1268" s="37">
        <v>199.99</v>
      </c>
      <c r="AI1268" s="36" t="s">
        <v>2087</v>
      </c>
      <c r="AJ1268" s="36" t="s">
        <v>2076</v>
      </c>
      <c r="AK1268" s="36" t="s">
        <v>2076</v>
      </c>
      <c r="AL1268" s="36" t="s">
        <v>2076</v>
      </c>
      <c r="AM1268" s="36" t="s">
        <v>2076</v>
      </c>
      <c r="AN1268" s="36" t="s">
        <v>2076</v>
      </c>
      <c r="AO1268" s="36" t="s">
        <v>2076</v>
      </c>
      <c r="AP1268" s="36" t="s">
        <v>2076</v>
      </c>
      <c r="AQ1268" s="36" t="s">
        <v>2076</v>
      </c>
      <c r="AR1268" s="36" t="s">
        <v>2076</v>
      </c>
      <c r="AS1268" s="36" t="s">
        <v>7629</v>
      </c>
      <c r="AT1268" s="36" t="s">
        <v>7630</v>
      </c>
      <c r="AU1268" s="36">
        <f>COUNTIF(Offers!$B$14:$B$2024,A1268)</f>
        <v>1</v>
      </c>
      <c r="AV1268" s="37">
        <f>_xlfn.MINIFS(Offers!$Q$14:$Q$2024,Offers!$B$14:$B$2024,A1268)</f>
        <v>178.99</v>
      </c>
      <c r="AW1268" s="36">
        <f>COUNTIFS(Offers!$B$14:$B$2024,A1268,Offers!$L$14:$L$2024,"&lt;&gt;New")</f>
        <v>0</v>
      </c>
    </row>
    <row r="1269" spans="1:49" ht="15.75" customHeight="1" x14ac:dyDescent="0.35">
      <c r="A1269" s="64" t="s">
        <v>8802</v>
      </c>
      <c r="B1269" s="64" t="s">
        <v>1681</v>
      </c>
      <c r="C1269" s="64" t="s">
        <v>9</v>
      </c>
      <c r="D1269" s="64" t="s">
        <v>7425</v>
      </c>
      <c r="E1269" s="65" t="s">
        <v>1690</v>
      </c>
      <c r="F1269" s="66">
        <v>194.99</v>
      </c>
      <c r="G1269" s="64" t="s">
        <v>8803</v>
      </c>
      <c r="H1269" s="64" t="s">
        <v>7427</v>
      </c>
      <c r="I1269" s="64" t="s">
        <v>7428</v>
      </c>
      <c r="J1269" s="64" t="s">
        <v>2076</v>
      </c>
      <c r="K1269" s="64" t="s">
        <v>2076</v>
      </c>
      <c r="L1269" s="64" t="s">
        <v>2076</v>
      </c>
      <c r="M1269" s="64" t="s">
        <v>2076</v>
      </c>
      <c r="N1269" s="64" t="s">
        <v>7429</v>
      </c>
      <c r="O1269" s="64" t="s">
        <v>2076</v>
      </c>
      <c r="P1269" s="64" t="s">
        <v>2076</v>
      </c>
      <c r="Q1269" s="67">
        <v>1995</v>
      </c>
      <c r="R1269" s="64" t="s">
        <v>8804</v>
      </c>
      <c r="S1269" s="64" t="s">
        <v>7431</v>
      </c>
      <c r="T1269" t="s">
        <v>2080</v>
      </c>
      <c r="U1269">
        <v>30</v>
      </c>
      <c r="V1269" s="49">
        <v>209.99</v>
      </c>
      <c r="W1269" t="s">
        <v>2144</v>
      </c>
      <c r="X1269" t="s">
        <v>2076</v>
      </c>
      <c r="Y1269" t="s">
        <v>2076</v>
      </c>
      <c r="Z1269" t="s">
        <v>2076</v>
      </c>
      <c r="AA1269" t="s">
        <v>2076</v>
      </c>
      <c r="AB1269" s="36" t="s">
        <v>8805</v>
      </c>
      <c r="AC1269" s="36" t="s">
        <v>8806</v>
      </c>
      <c r="AD1269" s="36" t="s">
        <v>2084</v>
      </c>
      <c r="AE1269" s="36" t="s">
        <v>2085</v>
      </c>
      <c r="AF1269" s="53" t="s">
        <v>2026</v>
      </c>
      <c r="AG1269" s="36" t="s">
        <v>2086</v>
      </c>
      <c r="AH1269" s="37">
        <v>217.99</v>
      </c>
      <c r="AI1269" s="36" t="s">
        <v>2087</v>
      </c>
      <c r="AJ1269" s="36" t="s">
        <v>2076</v>
      </c>
      <c r="AK1269" s="36" t="s">
        <v>2076</v>
      </c>
      <c r="AL1269" s="36" t="s">
        <v>2076</v>
      </c>
      <c r="AM1269" s="36" t="s">
        <v>2076</v>
      </c>
      <c r="AN1269" s="36" t="s">
        <v>2076</v>
      </c>
      <c r="AO1269" s="36" t="s">
        <v>2076</v>
      </c>
      <c r="AP1269" s="36" t="s">
        <v>2076</v>
      </c>
      <c r="AQ1269" s="36" t="s">
        <v>2076</v>
      </c>
      <c r="AR1269" s="36" t="s">
        <v>2076</v>
      </c>
      <c r="AS1269" s="36" t="s">
        <v>7434</v>
      </c>
      <c r="AT1269" s="36" t="s">
        <v>7435</v>
      </c>
      <c r="AU1269" s="36">
        <f>COUNTIF(Offers!$B$14:$B$2024,A1269)</f>
        <v>2</v>
      </c>
      <c r="AV1269" s="37">
        <f>_xlfn.MINIFS(Offers!$Q$14:$Q$2024,Offers!$B$14:$B$2024,A1269)</f>
        <v>166.99</v>
      </c>
      <c r="AW1269" s="36">
        <f>COUNTIFS(Offers!$B$14:$B$2024,A1269,Offers!$L$14:$L$2024,"&lt;&gt;New")</f>
        <v>1</v>
      </c>
    </row>
    <row r="1270" spans="1:49" ht="15.75" customHeight="1" x14ac:dyDescent="0.35">
      <c r="A1270" s="64" t="s">
        <v>8807</v>
      </c>
      <c r="B1270" s="64" t="s">
        <v>1681</v>
      </c>
      <c r="C1270" s="64" t="s">
        <v>9</v>
      </c>
      <c r="D1270" s="64" t="s">
        <v>7414</v>
      </c>
      <c r="E1270" s="65" t="s">
        <v>1691</v>
      </c>
      <c r="F1270" s="66">
        <v>219.99</v>
      </c>
      <c r="G1270" s="64" t="s">
        <v>8808</v>
      </c>
      <c r="H1270" s="64" t="s">
        <v>1345</v>
      </c>
      <c r="I1270" s="64" t="s">
        <v>7416</v>
      </c>
      <c r="J1270" s="64" t="s">
        <v>2076</v>
      </c>
      <c r="K1270" s="64" t="s">
        <v>2076</v>
      </c>
      <c r="L1270" s="64" t="s">
        <v>2076</v>
      </c>
      <c r="M1270" s="64" t="s">
        <v>2076</v>
      </c>
      <c r="N1270" s="64" t="s">
        <v>7417</v>
      </c>
      <c r="O1270" s="64" t="s">
        <v>2076</v>
      </c>
      <c r="P1270" s="64" t="s">
        <v>2076</v>
      </c>
      <c r="Q1270" s="67">
        <v>9142</v>
      </c>
      <c r="R1270" s="64" t="s">
        <v>8809</v>
      </c>
      <c r="S1270" s="64" t="s">
        <v>7419</v>
      </c>
      <c r="T1270" t="s">
        <v>2080</v>
      </c>
      <c r="U1270">
        <v>30</v>
      </c>
      <c r="V1270" s="49">
        <v>232.99</v>
      </c>
      <c r="W1270" t="s">
        <v>2741</v>
      </c>
      <c r="X1270" t="s">
        <v>2076</v>
      </c>
      <c r="Y1270" t="s">
        <v>2076</v>
      </c>
      <c r="Z1270" t="s">
        <v>2076</v>
      </c>
      <c r="AA1270" t="s">
        <v>2076</v>
      </c>
      <c r="AB1270" s="36" t="s">
        <v>8810</v>
      </c>
      <c r="AC1270" s="36" t="s">
        <v>8811</v>
      </c>
      <c r="AD1270" s="36" t="s">
        <v>2224</v>
      </c>
      <c r="AE1270" s="36" t="s">
        <v>2085</v>
      </c>
      <c r="AF1270" s="53" t="s">
        <v>2026</v>
      </c>
      <c r="AG1270" s="36" t="s">
        <v>2086</v>
      </c>
      <c r="AH1270" s="37">
        <v>232.99</v>
      </c>
      <c r="AI1270" s="36" t="s">
        <v>2087</v>
      </c>
      <c r="AJ1270" s="36" t="s">
        <v>2076</v>
      </c>
      <c r="AK1270" s="36" t="s">
        <v>2076</v>
      </c>
      <c r="AL1270" s="36" t="s">
        <v>2076</v>
      </c>
      <c r="AM1270" s="36" t="s">
        <v>2076</v>
      </c>
      <c r="AN1270" s="36" t="s">
        <v>2076</v>
      </c>
      <c r="AO1270" s="36" t="s">
        <v>2076</v>
      </c>
      <c r="AP1270" s="36" t="s">
        <v>2076</v>
      </c>
      <c r="AQ1270" s="36" t="s">
        <v>2076</v>
      </c>
      <c r="AR1270" s="36" t="s">
        <v>2076</v>
      </c>
      <c r="AS1270" s="36" t="s">
        <v>7422</v>
      </c>
      <c r="AT1270" s="36" t="s">
        <v>7423</v>
      </c>
      <c r="AU1270" s="36">
        <f>COUNTIF(Offers!$B$14:$B$2024,A1270)</f>
        <v>1</v>
      </c>
      <c r="AV1270" s="37">
        <f>_xlfn.MINIFS(Offers!$Q$14:$Q$2024,Offers!$B$14:$B$2024,A1270)</f>
        <v>219.99</v>
      </c>
      <c r="AW1270" s="36">
        <f>COUNTIFS(Offers!$B$14:$B$2024,A1270,Offers!$L$14:$L$2024,"&lt;&gt;New")</f>
        <v>0</v>
      </c>
    </row>
    <row r="1271" spans="1:49" ht="15.75" customHeight="1" x14ac:dyDescent="0.35">
      <c r="A1271" s="64" t="s">
        <v>8812</v>
      </c>
      <c r="B1271" s="64" t="s">
        <v>1681</v>
      </c>
      <c r="C1271" s="64" t="s">
        <v>9</v>
      </c>
      <c r="D1271" s="64" t="s">
        <v>7449</v>
      </c>
      <c r="E1271" s="65" t="s">
        <v>1692</v>
      </c>
      <c r="F1271" s="66">
        <v>286.99</v>
      </c>
      <c r="G1271" s="64" t="s">
        <v>8813</v>
      </c>
      <c r="H1271" s="64" t="s">
        <v>7451</v>
      </c>
      <c r="I1271" s="64" t="s">
        <v>7405</v>
      </c>
      <c r="J1271" s="64" t="s">
        <v>7452</v>
      </c>
      <c r="K1271" s="64" t="s">
        <v>2076</v>
      </c>
      <c r="L1271" s="64" t="s">
        <v>2076</v>
      </c>
      <c r="M1271" s="64" t="s">
        <v>2076</v>
      </c>
      <c r="N1271" s="64" t="s">
        <v>7453</v>
      </c>
      <c r="O1271" s="64" t="s">
        <v>2076</v>
      </c>
      <c r="P1271" s="64" t="s">
        <v>2076</v>
      </c>
      <c r="Q1271" s="67">
        <v>8</v>
      </c>
      <c r="R1271" s="64" t="s">
        <v>8814</v>
      </c>
      <c r="S1271" s="64" t="s">
        <v>7455</v>
      </c>
      <c r="T1271" t="s">
        <v>2080</v>
      </c>
      <c r="U1271">
        <v>30</v>
      </c>
      <c r="V1271" s="49">
        <v>317.99</v>
      </c>
      <c r="W1271" t="s">
        <v>3035</v>
      </c>
      <c r="X1271" t="s">
        <v>2076</v>
      </c>
      <c r="Y1271" t="s">
        <v>2076</v>
      </c>
      <c r="Z1271" t="s">
        <v>2076</v>
      </c>
      <c r="AA1271" t="s">
        <v>2076</v>
      </c>
      <c r="AB1271" s="36" t="s">
        <v>8815</v>
      </c>
      <c r="AC1271" s="36" t="s">
        <v>8816</v>
      </c>
      <c r="AD1271" s="36" t="s">
        <v>2084</v>
      </c>
      <c r="AE1271" s="36" t="s">
        <v>2105</v>
      </c>
      <c r="AF1271" s="53" t="s">
        <v>2026</v>
      </c>
      <c r="AG1271" s="36" t="s">
        <v>2086</v>
      </c>
      <c r="AH1271" s="37">
        <v>317.99</v>
      </c>
      <c r="AI1271" s="36" t="s">
        <v>2087</v>
      </c>
      <c r="AJ1271" s="36" t="s">
        <v>2076</v>
      </c>
      <c r="AK1271" s="36" t="s">
        <v>2076</v>
      </c>
      <c r="AL1271" s="36" t="s">
        <v>2076</v>
      </c>
      <c r="AM1271" s="36" t="s">
        <v>2076</v>
      </c>
      <c r="AN1271" s="36" t="s">
        <v>2076</v>
      </c>
      <c r="AO1271" s="36" t="s">
        <v>2076</v>
      </c>
      <c r="AP1271" s="36" t="s">
        <v>2076</v>
      </c>
      <c r="AQ1271" s="36" t="s">
        <v>2076</v>
      </c>
      <c r="AR1271" s="36" t="s">
        <v>2076</v>
      </c>
      <c r="AS1271" s="36" t="s">
        <v>7457</v>
      </c>
      <c r="AT1271" s="36" t="s">
        <v>7458</v>
      </c>
      <c r="AU1271" s="36">
        <f>COUNTIF(Offers!$B$14:$B$2024,A1271)</f>
        <v>1</v>
      </c>
      <c r="AV1271" s="37">
        <f>_xlfn.MINIFS(Offers!$Q$14:$Q$2024,Offers!$B$14:$B$2024,A1271)</f>
        <v>286.99</v>
      </c>
      <c r="AW1271" s="36">
        <f>COUNTIFS(Offers!$B$14:$B$2024,A1271,Offers!$L$14:$L$2024,"&lt;&gt;New")</f>
        <v>0</v>
      </c>
    </row>
    <row r="1272" spans="1:49" ht="15.75" customHeight="1" x14ac:dyDescent="0.35">
      <c r="A1272" s="64" t="s">
        <v>8817</v>
      </c>
      <c r="B1272" s="64" t="s">
        <v>1681</v>
      </c>
      <c r="C1272" s="64" t="s">
        <v>9</v>
      </c>
      <c r="D1272" s="64" t="s">
        <v>7460</v>
      </c>
      <c r="E1272" s="65" t="s">
        <v>1693</v>
      </c>
      <c r="F1272" s="66">
        <v>485.99</v>
      </c>
      <c r="G1272" s="64" t="s">
        <v>8818</v>
      </c>
      <c r="H1272" s="64" t="s">
        <v>7439</v>
      </c>
      <c r="I1272" s="64" t="s">
        <v>7716</v>
      </c>
      <c r="J1272" s="64" t="s">
        <v>2076</v>
      </c>
      <c r="K1272" s="64" t="s">
        <v>2076</v>
      </c>
      <c r="L1272" s="64" t="s">
        <v>7832</v>
      </c>
      <c r="M1272" s="64" t="s">
        <v>7464</v>
      </c>
      <c r="N1272" s="64" t="s">
        <v>7465</v>
      </c>
      <c r="O1272" s="64" t="s">
        <v>2076</v>
      </c>
      <c r="P1272" s="64" t="s">
        <v>2076</v>
      </c>
      <c r="Q1272" s="67">
        <v>5426</v>
      </c>
      <c r="R1272" s="64" t="s">
        <v>8819</v>
      </c>
      <c r="S1272" s="64" t="s">
        <v>7467</v>
      </c>
      <c r="T1272" t="s">
        <v>2080</v>
      </c>
      <c r="U1272">
        <v>30</v>
      </c>
      <c r="V1272" s="49">
        <v>549.99</v>
      </c>
      <c r="W1272" t="s">
        <v>2545</v>
      </c>
      <c r="X1272" t="s">
        <v>2076</v>
      </c>
      <c r="Y1272" t="s">
        <v>2076</v>
      </c>
      <c r="Z1272" t="s">
        <v>2076</v>
      </c>
      <c r="AA1272" t="s">
        <v>2076</v>
      </c>
      <c r="AB1272" s="36" t="s">
        <v>8820</v>
      </c>
      <c r="AC1272" s="36" t="s">
        <v>8821</v>
      </c>
      <c r="AD1272" s="36" t="s">
        <v>2147</v>
      </c>
      <c r="AE1272" s="36" t="s">
        <v>2085</v>
      </c>
      <c r="AF1272" s="52" t="s">
        <v>2024</v>
      </c>
      <c r="AG1272" s="36" t="s">
        <v>3435</v>
      </c>
      <c r="AH1272" s="37">
        <v>561.99</v>
      </c>
      <c r="AI1272" s="36" t="s">
        <v>2087</v>
      </c>
      <c r="AJ1272" s="36" t="s">
        <v>2076</v>
      </c>
      <c r="AK1272" s="36" t="s">
        <v>2076</v>
      </c>
      <c r="AL1272" s="36" t="s">
        <v>2076</v>
      </c>
      <c r="AM1272" s="36" t="s">
        <v>2076</v>
      </c>
      <c r="AN1272" s="36" t="s">
        <v>2076</v>
      </c>
      <c r="AO1272" s="36">
        <v>180</v>
      </c>
      <c r="AP1272" s="36" t="s">
        <v>2076</v>
      </c>
      <c r="AQ1272" s="36" t="s">
        <v>2076</v>
      </c>
      <c r="AR1272" s="36" t="s">
        <v>2076</v>
      </c>
      <c r="AS1272" s="36" t="s">
        <v>7470</v>
      </c>
      <c r="AT1272" s="36" t="s">
        <v>7471</v>
      </c>
      <c r="AU1272" s="36">
        <f>COUNTIF(Offers!$B$14:$B$2024,A1272)</f>
        <v>1</v>
      </c>
      <c r="AV1272" s="37">
        <f>_xlfn.MINIFS(Offers!$Q$14:$Q$2024,Offers!$B$14:$B$2024,A1272)</f>
        <v>485.99</v>
      </c>
      <c r="AW1272" s="36">
        <f>COUNTIFS(Offers!$B$14:$B$2024,A1272,Offers!$L$14:$L$2024,"&lt;&gt;New")</f>
        <v>0</v>
      </c>
    </row>
    <row r="1273" spans="1:49" ht="15.75" customHeight="1" x14ac:dyDescent="0.35">
      <c r="A1273" s="64" t="s">
        <v>8822</v>
      </c>
      <c r="B1273" s="64" t="s">
        <v>1694</v>
      </c>
      <c r="C1273" s="64" t="s">
        <v>9</v>
      </c>
      <c r="D1273" s="64" t="s">
        <v>7560</v>
      </c>
      <c r="E1273" s="65" t="s">
        <v>1698</v>
      </c>
      <c r="F1273" s="66">
        <v>65.989999999999995</v>
      </c>
      <c r="G1273" s="64" t="s">
        <v>8823</v>
      </c>
      <c r="H1273" s="64" t="s">
        <v>1345</v>
      </c>
      <c r="I1273" s="64" t="s">
        <v>7405</v>
      </c>
      <c r="J1273" s="64" t="s">
        <v>2076</v>
      </c>
      <c r="K1273" s="64" t="s">
        <v>2076</v>
      </c>
      <c r="L1273" s="64" t="s">
        <v>2076</v>
      </c>
      <c r="M1273" s="64" t="s">
        <v>2076</v>
      </c>
      <c r="N1273" s="64" t="s">
        <v>7562</v>
      </c>
      <c r="O1273" s="64" t="s">
        <v>2076</v>
      </c>
      <c r="P1273" s="64" t="s">
        <v>2076</v>
      </c>
      <c r="Q1273" s="67">
        <v>491</v>
      </c>
      <c r="R1273" s="64" t="s">
        <v>8824</v>
      </c>
      <c r="S1273" s="64" t="s">
        <v>7564</v>
      </c>
      <c r="T1273" t="s">
        <v>2080</v>
      </c>
      <c r="U1273">
        <v>30</v>
      </c>
      <c r="V1273" s="49">
        <v>68.989999999999995</v>
      </c>
      <c r="W1273" t="s">
        <v>2322</v>
      </c>
      <c r="X1273" t="s">
        <v>2076</v>
      </c>
      <c r="Y1273" t="s">
        <v>2076</v>
      </c>
      <c r="Z1273" t="s">
        <v>2076</v>
      </c>
      <c r="AA1273" t="s">
        <v>2076</v>
      </c>
      <c r="AB1273" s="36" t="s">
        <v>8825</v>
      </c>
      <c r="AC1273" s="36" t="s">
        <v>8826</v>
      </c>
      <c r="AD1273" s="36" t="s">
        <v>2084</v>
      </c>
      <c r="AE1273" s="36" t="s">
        <v>2105</v>
      </c>
      <c r="AF1273" s="55" t="s">
        <v>2023</v>
      </c>
      <c r="AG1273" s="36" t="s">
        <v>2086</v>
      </c>
      <c r="AH1273" s="37">
        <v>71.989999999999995</v>
      </c>
      <c r="AI1273" s="36" t="s">
        <v>2087</v>
      </c>
      <c r="AJ1273" s="36" t="s">
        <v>2076</v>
      </c>
      <c r="AK1273" s="36" t="s">
        <v>2076</v>
      </c>
      <c r="AL1273" s="36" t="s">
        <v>2076</v>
      </c>
      <c r="AM1273" s="36" t="s">
        <v>2076</v>
      </c>
      <c r="AN1273" s="36" t="s">
        <v>2076</v>
      </c>
      <c r="AO1273" s="36" t="s">
        <v>2076</v>
      </c>
      <c r="AP1273" s="36" t="s">
        <v>2076</v>
      </c>
      <c r="AQ1273" s="36" t="s">
        <v>2076</v>
      </c>
      <c r="AR1273" s="36" t="s">
        <v>2076</v>
      </c>
      <c r="AS1273" s="36" t="s">
        <v>7567</v>
      </c>
      <c r="AT1273" s="36" t="s">
        <v>7568</v>
      </c>
      <c r="AU1273" s="36">
        <f>COUNTIF(Offers!$B$14:$B$2024,A1273)</f>
        <v>1</v>
      </c>
      <c r="AV1273" s="37">
        <f>_xlfn.MINIFS(Offers!$Q$14:$Q$2024,Offers!$B$14:$B$2024,A1273)</f>
        <v>65.989999999999995</v>
      </c>
      <c r="AW1273" s="36">
        <f>COUNTIFS(Offers!$B$14:$B$2024,A1273,Offers!$L$14:$L$2024,"&lt;&gt;New")</f>
        <v>0</v>
      </c>
    </row>
    <row r="1274" spans="1:49" ht="15.75" customHeight="1" x14ac:dyDescent="0.35">
      <c r="A1274" s="64" t="s">
        <v>8827</v>
      </c>
      <c r="B1274" s="64" t="s">
        <v>1694</v>
      </c>
      <c r="C1274" s="64" t="s">
        <v>9</v>
      </c>
      <c r="D1274" s="64" t="s">
        <v>7414</v>
      </c>
      <c r="E1274" s="65" t="s">
        <v>1699</v>
      </c>
      <c r="F1274" s="66">
        <v>66.989999999999995</v>
      </c>
      <c r="G1274" s="64" t="s">
        <v>8828</v>
      </c>
      <c r="H1274" s="64" t="s">
        <v>1345</v>
      </c>
      <c r="I1274" s="64" t="s">
        <v>7416</v>
      </c>
      <c r="J1274" s="64" t="s">
        <v>2076</v>
      </c>
      <c r="K1274" s="64" t="s">
        <v>2076</v>
      </c>
      <c r="L1274" s="64" t="s">
        <v>2076</v>
      </c>
      <c r="M1274" s="64" t="s">
        <v>2076</v>
      </c>
      <c r="N1274" s="64" t="s">
        <v>7417</v>
      </c>
      <c r="O1274" s="64" t="s">
        <v>2076</v>
      </c>
      <c r="P1274" s="64" t="s">
        <v>2076</v>
      </c>
      <c r="Q1274" s="67">
        <v>8448</v>
      </c>
      <c r="R1274" s="64" t="s">
        <v>8829</v>
      </c>
      <c r="S1274" s="64" t="s">
        <v>7419</v>
      </c>
      <c r="T1274" t="s">
        <v>2080</v>
      </c>
      <c r="U1274">
        <v>30</v>
      </c>
      <c r="V1274" s="49">
        <v>69.989999999999995</v>
      </c>
      <c r="W1274" t="s">
        <v>2265</v>
      </c>
      <c r="X1274" t="s">
        <v>2076</v>
      </c>
      <c r="Y1274" t="s">
        <v>2076</v>
      </c>
      <c r="Z1274" t="s">
        <v>2076</v>
      </c>
      <c r="AA1274" t="s">
        <v>2076</v>
      </c>
      <c r="AB1274" s="36" t="s">
        <v>8830</v>
      </c>
      <c r="AC1274" s="36" t="s">
        <v>8831</v>
      </c>
      <c r="AD1274" s="36" t="s">
        <v>2104</v>
      </c>
      <c r="AE1274" s="36" t="s">
        <v>2085</v>
      </c>
      <c r="AF1274" s="50" t="s">
        <v>2022</v>
      </c>
      <c r="AG1274" s="36" t="s">
        <v>2086</v>
      </c>
      <c r="AH1274" s="37">
        <v>71.989999999999995</v>
      </c>
      <c r="AI1274" s="36" t="s">
        <v>2087</v>
      </c>
      <c r="AJ1274" s="36" t="s">
        <v>2076</v>
      </c>
      <c r="AK1274" s="36" t="s">
        <v>2076</v>
      </c>
      <c r="AL1274" s="36" t="s">
        <v>2076</v>
      </c>
      <c r="AM1274" s="36" t="s">
        <v>2076</v>
      </c>
      <c r="AN1274" s="36" t="s">
        <v>2076</v>
      </c>
      <c r="AO1274" s="36" t="s">
        <v>2076</v>
      </c>
      <c r="AP1274" s="36" t="s">
        <v>2076</v>
      </c>
      <c r="AQ1274" s="36" t="s">
        <v>2076</v>
      </c>
      <c r="AR1274" s="36" t="s">
        <v>2076</v>
      </c>
      <c r="AS1274" s="36" t="s">
        <v>7422</v>
      </c>
      <c r="AT1274" s="36" t="s">
        <v>7423</v>
      </c>
      <c r="AU1274" s="36">
        <f>COUNTIF(Offers!$B$14:$B$2024,A1274)</f>
        <v>1</v>
      </c>
      <c r="AV1274" s="37">
        <f>_xlfn.MINIFS(Offers!$Q$14:$Q$2024,Offers!$B$14:$B$2024,A1274)</f>
        <v>66.989999999999995</v>
      </c>
      <c r="AW1274" s="36">
        <f>COUNTIFS(Offers!$B$14:$B$2024,A1274,Offers!$L$14:$L$2024,"&lt;&gt;New")</f>
        <v>0</v>
      </c>
    </row>
    <row r="1275" spans="1:49" ht="15.75" customHeight="1" x14ac:dyDescent="0.35">
      <c r="A1275" s="64" t="s">
        <v>8832</v>
      </c>
      <c r="B1275" s="64" t="s">
        <v>1694</v>
      </c>
      <c r="C1275" s="64" t="s">
        <v>9</v>
      </c>
      <c r="D1275" s="64" t="s">
        <v>7378</v>
      </c>
      <c r="E1275" s="65" t="s">
        <v>1700</v>
      </c>
      <c r="F1275" s="66">
        <v>117.99</v>
      </c>
      <c r="G1275" s="64" t="s">
        <v>8833</v>
      </c>
      <c r="H1275" s="64" t="s">
        <v>1345</v>
      </c>
      <c r="I1275" s="64" t="s">
        <v>7380</v>
      </c>
      <c r="J1275" s="64" t="s">
        <v>8479</v>
      </c>
      <c r="K1275" s="64" t="s">
        <v>2076</v>
      </c>
      <c r="L1275" s="64" t="s">
        <v>2076</v>
      </c>
      <c r="M1275" s="64" t="s">
        <v>2076</v>
      </c>
      <c r="N1275" s="64" t="s">
        <v>7382</v>
      </c>
      <c r="O1275" s="64" t="s">
        <v>2076</v>
      </c>
      <c r="P1275" s="64">
        <v>114</v>
      </c>
      <c r="Q1275" s="67">
        <v>71</v>
      </c>
      <c r="R1275" s="64" t="s">
        <v>8834</v>
      </c>
      <c r="S1275" s="64" t="s">
        <v>7384</v>
      </c>
      <c r="T1275" t="s">
        <v>2080</v>
      </c>
      <c r="U1275">
        <v>30</v>
      </c>
      <c r="V1275" s="49">
        <v>126.99</v>
      </c>
      <c r="W1275" t="s">
        <v>2609</v>
      </c>
      <c r="X1275" t="s">
        <v>2076</v>
      </c>
      <c r="Y1275" t="s">
        <v>2076</v>
      </c>
      <c r="Z1275" t="s">
        <v>2076</v>
      </c>
      <c r="AA1275" t="s">
        <v>2076</v>
      </c>
      <c r="AB1275" s="36" t="s">
        <v>8835</v>
      </c>
      <c r="AC1275" s="36" t="s">
        <v>8836</v>
      </c>
      <c r="AD1275" s="36" t="s">
        <v>2084</v>
      </c>
      <c r="AE1275" s="36" t="s">
        <v>2085</v>
      </c>
      <c r="AF1275" s="52" t="s">
        <v>2024</v>
      </c>
      <c r="AG1275" s="36" t="s">
        <v>2086</v>
      </c>
      <c r="AH1275" s="37">
        <v>128.99</v>
      </c>
      <c r="AI1275" s="36" t="s">
        <v>2087</v>
      </c>
      <c r="AJ1275" s="36" t="s">
        <v>2076</v>
      </c>
      <c r="AK1275" s="36" t="s">
        <v>2076</v>
      </c>
      <c r="AL1275" s="36" t="s">
        <v>2076</v>
      </c>
      <c r="AM1275" s="36" t="s">
        <v>2076</v>
      </c>
      <c r="AN1275" s="36" t="s">
        <v>2076</v>
      </c>
      <c r="AO1275" s="36" t="s">
        <v>2076</v>
      </c>
      <c r="AP1275" s="36" t="s">
        <v>2076</v>
      </c>
      <c r="AQ1275" s="36" t="s">
        <v>2076</v>
      </c>
      <c r="AR1275" s="36" t="s">
        <v>2076</v>
      </c>
      <c r="AS1275" s="36" t="s">
        <v>7489</v>
      </c>
      <c r="AT1275" s="36" t="s">
        <v>7388</v>
      </c>
      <c r="AU1275" s="36">
        <f>COUNTIF(Offers!$B$14:$B$2024,A1275)</f>
        <v>1</v>
      </c>
      <c r="AV1275" s="37">
        <f>_xlfn.MINIFS(Offers!$Q$14:$Q$2024,Offers!$B$14:$B$2024,A1275)</f>
        <v>117.99</v>
      </c>
      <c r="AW1275" s="36">
        <f>COUNTIFS(Offers!$B$14:$B$2024,A1275,Offers!$L$14:$L$2024,"&lt;&gt;New")</f>
        <v>0</v>
      </c>
    </row>
    <row r="1276" spans="1:49" ht="15.75" customHeight="1" x14ac:dyDescent="0.35">
      <c r="A1276" s="64" t="s">
        <v>8837</v>
      </c>
      <c r="B1276" s="64" t="s">
        <v>1694</v>
      </c>
      <c r="C1276" s="64" t="s">
        <v>9</v>
      </c>
      <c r="D1276" s="64" t="s">
        <v>7749</v>
      </c>
      <c r="E1276" s="65" t="s">
        <v>1701</v>
      </c>
      <c r="F1276" s="66">
        <v>121.99</v>
      </c>
      <c r="G1276" s="64" t="s">
        <v>8838</v>
      </c>
      <c r="H1276" s="64" t="s">
        <v>1345</v>
      </c>
      <c r="I1276" s="64" t="s">
        <v>7380</v>
      </c>
      <c r="J1276" s="64" t="s">
        <v>2076</v>
      </c>
      <c r="K1276" s="64" t="s">
        <v>2076</v>
      </c>
      <c r="L1276" s="64" t="s">
        <v>2076</v>
      </c>
      <c r="M1276" s="64" t="s">
        <v>2076</v>
      </c>
      <c r="N1276" s="64" t="s">
        <v>7382</v>
      </c>
      <c r="O1276" s="64" t="s">
        <v>2076</v>
      </c>
      <c r="P1276" s="64">
        <v>335</v>
      </c>
      <c r="Q1276" s="67">
        <v>1015</v>
      </c>
      <c r="R1276" s="64" t="s">
        <v>8839</v>
      </c>
      <c r="S1276" s="64" t="s">
        <v>7752</v>
      </c>
      <c r="T1276" t="s">
        <v>2080</v>
      </c>
      <c r="U1276">
        <v>30</v>
      </c>
      <c r="V1276" s="49">
        <v>129.99</v>
      </c>
      <c r="W1276" t="s">
        <v>2404</v>
      </c>
      <c r="X1276" t="s">
        <v>2076</v>
      </c>
      <c r="Y1276" t="s">
        <v>2076</v>
      </c>
      <c r="Z1276" t="s">
        <v>2076</v>
      </c>
      <c r="AA1276" t="s">
        <v>2076</v>
      </c>
      <c r="AB1276" s="36" t="s">
        <v>8840</v>
      </c>
      <c r="AC1276" s="36" t="s">
        <v>8841</v>
      </c>
      <c r="AD1276" s="36" t="s">
        <v>2254</v>
      </c>
      <c r="AE1276" s="36" t="s">
        <v>2085</v>
      </c>
      <c r="AF1276" s="55" t="s">
        <v>2023</v>
      </c>
      <c r="AG1276" s="36" t="s">
        <v>2086</v>
      </c>
      <c r="AH1276" s="37">
        <v>134.99</v>
      </c>
      <c r="AI1276" s="36" t="s">
        <v>2087</v>
      </c>
      <c r="AJ1276" s="36" t="s">
        <v>2076</v>
      </c>
      <c r="AK1276" s="36" t="s">
        <v>2076</v>
      </c>
      <c r="AL1276" s="36" t="s">
        <v>2076</v>
      </c>
      <c r="AM1276" s="36" t="s">
        <v>2076</v>
      </c>
      <c r="AN1276" s="36" t="s">
        <v>2076</v>
      </c>
      <c r="AO1276" s="36" t="s">
        <v>2076</v>
      </c>
      <c r="AP1276" s="36" t="s">
        <v>2076</v>
      </c>
      <c r="AQ1276" s="36" t="s">
        <v>2076</v>
      </c>
      <c r="AR1276" s="36" t="s">
        <v>2076</v>
      </c>
      <c r="AS1276" s="36" t="s">
        <v>7861</v>
      </c>
      <c r="AT1276" s="36" t="s">
        <v>7755</v>
      </c>
      <c r="AU1276" s="36">
        <f>COUNTIF(Offers!$B$14:$B$2024,A1276)</f>
        <v>1</v>
      </c>
      <c r="AV1276" s="37">
        <f>_xlfn.MINIFS(Offers!$Q$14:$Q$2024,Offers!$B$14:$B$2024,A1276)</f>
        <v>121.99</v>
      </c>
      <c r="AW1276" s="36">
        <f>COUNTIFS(Offers!$B$14:$B$2024,A1276,Offers!$L$14:$L$2024,"&lt;&gt;New")</f>
        <v>0</v>
      </c>
    </row>
    <row r="1277" spans="1:49" ht="15.75" customHeight="1" x14ac:dyDescent="0.35">
      <c r="A1277" s="64" t="s">
        <v>8842</v>
      </c>
      <c r="B1277" s="64" t="s">
        <v>1694</v>
      </c>
      <c r="C1277" s="64" t="s">
        <v>9</v>
      </c>
      <c r="D1277" s="64" t="s">
        <v>7402</v>
      </c>
      <c r="E1277" s="65" t="s">
        <v>1702</v>
      </c>
      <c r="F1277" s="66">
        <v>151.99</v>
      </c>
      <c r="G1277" s="64" t="s">
        <v>8843</v>
      </c>
      <c r="H1277" s="64" t="s">
        <v>7404</v>
      </c>
      <c r="I1277" s="64" t="s">
        <v>7405</v>
      </c>
      <c r="J1277" s="64" t="s">
        <v>2076</v>
      </c>
      <c r="K1277" s="64" t="s">
        <v>2076</v>
      </c>
      <c r="L1277" s="64" t="s">
        <v>2076</v>
      </c>
      <c r="M1277" s="64" t="s">
        <v>2076</v>
      </c>
      <c r="N1277" s="64" t="s">
        <v>7406</v>
      </c>
      <c r="O1277" s="64" t="s">
        <v>2076</v>
      </c>
      <c r="P1277" s="64" t="s">
        <v>2076</v>
      </c>
      <c r="Q1277" s="67">
        <v>82</v>
      </c>
      <c r="R1277" s="64" t="s">
        <v>8844</v>
      </c>
      <c r="S1277" s="64" t="s">
        <v>7408</v>
      </c>
      <c r="T1277" t="s">
        <v>2080</v>
      </c>
      <c r="U1277">
        <v>30</v>
      </c>
      <c r="V1277" s="49">
        <v>164.99</v>
      </c>
      <c r="W1277" t="s">
        <v>2187</v>
      </c>
      <c r="X1277" t="s">
        <v>2076</v>
      </c>
      <c r="Y1277" t="s">
        <v>2076</v>
      </c>
      <c r="Z1277" t="s">
        <v>2076</v>
      </c>
      <c r="AA1277" t="s">
        <v>2076</v>
      </c>
      <c r="AB1277" s="36" t="s">
        <v>8845</v>
      </c>
      <c r="AC1277" s="36" t="s">
        <v>8846</v>
      </c>
      <c r="AD1277" s="36" t="s">
        <v>2120</v>
      </c>
      <c r="AE1277" s="36" t="s">
        <v>2180</v>
      </c>
      <c r="AF1277" s="52" t="s">
        <v>2024</v>
      </c>
      <c r="AG1277" s="36" t="s">
        <v>2086</v>
      </c>
      <c r="AH1277" s="37">
        <v>198.99</v>
      </c>
      <c r="AI1277" s="36" t="s">
        <v>2106</v>
      </c>
      <c r="AJ1277" s="36" t="s">
        <v>2076</v>
      </c>
      <c r="AK1277" s="36" t="s">
        <v>2076</v>
      </c>
      <c r="AL1277" s="36" t="s">
        <v>2076</v>
      </c>
      <c r="AM1277" s="36" t="s">
        <v>2076</v>
      </c>
      <c r="AN1277" s="36" t="s">
        <v>2076</v>
      </c>
      <c r="AO1277" s="36" t="s">
        <v>2076</v>
      </c>
      <c r="AP1277" s="36" t="s">
        <v>2076</v>
      </c>
      <c r="AQ1277" s="36" t="s">
        <v>2076</v>
      </c>
      <c r="AR1277" s="36" t="s">
        <v>2076</v>
      </c>
      <c r="AS1277" s="36" t="s">
        <v>7411</v>
      </c>
      <c r="AT1277" s="36" t="s">
        <v>7412</v>
      </c>
      <c r="AU1277" s="36">
        <f>COUNTIF(Offers!$B$14:$B$2024,A1277)</f>
        <v>1</v>
      </c>
      <c r="AV1277" s="37">
        <f>_xlfn.MINIFS(Offers!$Q$14:$Q$2024,Offers!$B$14:$B$2024,A1277)</f>
        <v>151.99</v>
      </c>
      <c r="AW1277" s="36">
        <f>COUNTIFS(Offers!$B$14:$B$2024,A1277,Offers!$L$14:$L$2024,"&lt;&gt;New")</f>
        <v>0</v>
      </c>
    </row>
    <row r="1278" spans="1:49" ht="15.75" customHeight="1" x14ac:dyDescent="0.35">
      <c r="A1278" s="64" t="s">
        <v>8847</v>
      </c>
      <c r="B1278" s="64" t="s">
        <v>1694</v>
      </c>
      <c r="C1278" s="64" t="s">
        <v>9</v>
      </c>
      <c r="D1278" s="64" t="s">
        <v>7449</v>
      </c>
      <c r="E1278" s="65" t="s">
        <v>1703</v>
      </c>
      <c r="F1278" s="66">
        <v>198.99</v>
      </c>
      <c r="G1278" s="64" t="s">
        <v>8848</v>
      </c>
      <c r="H1278" s="64" t="s">
        <v>1345</v>
      </c>
      <c r="I1278" s="64" t="s">
        <v>7392</v>
      </c>
      <c r="J1278" s="64" t="s">
        <v>2076</v>
      </c>
      <c r="K1278" s="64" t="s">
        <v>2076</v>
      </c>
      <c r="L1278" s="64" t="s">
        <v>2076</v>
      </c>
      <c r="M1278" s="64" t="s">
        <v>2076</v>
      </c>
      <c r="N1278" s="64" t="s">
        <v>7624</v>
      </c>
      <c r="O1278" s="64" t="s">
        <v>2076</v>
      </c>
      <c r="P1278" s="64" t="s">
        <v>2076</v>
      </c>
      <c r="Q1278" s="67">
        <v>225</v>
      </c>
      <c r="R1278" s="64" t="s">
        <v>8849</v>
      </c>
      <c r="S1278" s="64" t="s">
        <v>7626</v>
      </c>
      <c r="T1278" t="s">
        <v>2080</v>
      </c>
      <c r="U1278">
        <v>30</v>
      </c>
      <c r="V1278" s="49">
        <v>226.99</v>
      </c>
      <c r="W1278" t="s">
        <v>2387</v>
      </c>
      <c r="X1278" t="s">
        <v>2076</v>
      </c>
      <c r="Y1278" t="s">
        <v>2076</v>
      </c>
      <c r="Z1278" t="s">
        <v>2076</v>
      </c>
      <c r="AA1278" t="s">
        <v>2076</v>
      </c>
      <c r="AB1278" s="36" t="s">
        <v>8835</v>
      </c>
      <c r="AC1278" s="36" t="s">
        <v>8850</v>
      </c>
      <c r="AD1278" s="36" t="s">
        <v>2084</v>
      </c>
      <c r="AE1278" s="36" t="s">
        <v>2085</v>
      </c>
      <c r="AF1278" s="52" t="s">
        <v>2024</v>
      </c>
      <c r="AG1278" s="36" t="s">
        <v>2086</v>
      </c>
      <c r="AH1278" s="37">
        <v>226.99</v>
      </c>
      <c r="AI1278" s="36" t="s">
        <v>2087</v>
      </c>
      <c r="AJ1278" s="36" t="s">
        <v>2076</v>
      </c>
      <c r="AK1278" s="36" t="s">
        <v>2076</v>
      </c>
      <c r="AL1278" s="36" t="s">
        <v>2076</v>
      </c>
      <c r="AM1278" s="36" t="s">
        <v>2076</v>
      </c>
      <c r="AN1278" s="36" t="s">
        <v>2076</v>
      </c>
      <c r="AO1278" s="36" t="s">
        <v>2076</v>
      </c>
      <c r="AP1278" s="36" t="s">
        <v>2076</v>
      </c>
      <c r="AQ1278" s="36" t="s">
        <v>2076</v>
      </c>
      <c r="AR1278" s="36" t="s">
        <v>2076</v>
      </c>
      <c r="AS1278" s="36" t="s">
        <v>7629</v>
      </c>
      <c r="AT1278" s="36" t="s">
        <v>7630</v>
      </c>
      <c r="AU1278" s="36">
        <f>COUNTIF(Offers!$B$14:$B$2024,A1278)</f>
        <v>1</v>
      </c>
      <c r="AV1278" s="37">
        <f>_xlfn.MINIFS(Offers!$Q$14:$Q$2024,Offers!$B$14:$B$2024,A1278)</f>
        <v>198.99</v>
      </c>
      <c r="AW1278" s="36">
        <f>COUNTIFS(Offers!$B$14:$B$2024,A1278,Offers!$L$14:$L$2024,"&lt;&gt;New")</f>
        <v>0</v>
      </c>
    </row>
    <row r="1279" spans="1:49" ht="15.75" customHeight="1" x14ac:dyDescent="0.35">
      <c r="A1279" s="64" t="s">
        <v>8851</v>
      </c>
      <c r="B1279" s="64" t="s">
        <v>1694</v>
      </c>
      <c r="C1279" s="64" t="s">
        <v>9</v>
      </c>
      <c r="D1279" s="64" t="s">
        <v>7437</v>
      </c>
      <c r="E1279" s="65" t="s">
        <v>1704</v>
      </c>
      <c r="F1279" s="66">
        <v>200.99</v>
      </c>
      <c r="G1279" s="64" t="s">
        <v>8852</v>
      </c>
      <c r="H1279" s="64" t="s">
        <v>7439</v>
      </c>
      <c r="I1279" s="64" t="s">
        <v>7405</v>
      </c>
      <c r="J1279" s="64" t="s">
        <v>7440</v>
      </c>
      <c r="K1279" s="64" t="s">
        <v>2076</v>
      </c>
      <c r="L1279" s="64" t="s">
        <v>2076</v>
      </c>
      <c r="M1279" s="64" t="s">
        <v>2076</v>
      </c>
      <c r="N1279" s="64" t="s">
        <v>7441</v>
      </c>
      <c r="O1279" s="64" t="s">
        <v>2076</v>
      </c>
      <c r="P1279" s="64" t="s">
        <v>2076</v>
      </c>
      <c r="Q1279" s="67">
        <v>1403</v>
      </c>
      <c r="R1279" s="64" t="s">
        <v>8853</v>
      </c>
      <c r="S1279" s="64" t="s">
        <v>7443</v>
      </c>
      <c r="T1279" t="s">
        <v>2080</v>
      </c>
      <c r="U1279">
        <v>30</v>
      </c>
      <c r="V1279" s="49">
        <v>229.99</v>
      </c>
      <c r="W1279" t="s">
        <v>2409</v>
      </c>
      <c r="X1279" t="s">
        <v>2076</v>
      </c>
      <c r="Y1279" t="s">
        <v>2076</v>
      </c>
      <c r="Z1279" t="s">
        <v>2076</v>
      </c>
      <c r="AA1279" t="s">
        <v>2076</v>
      </c>
      <c r="AB1279" s="36" t="s">
        <v>8854</v>
      </c>
      <c r="AC1279" s="36" t="s">
        <v>8855</v>
      </c>
      <c r="AD1279" s="36" t="s">
        <v>2084</v>
      </c>
      <c r="AE1279" s="36" t="s">
        <v>2085</v>
      </c>
      <c r="AF1279" s="55" t="s">
        <v>2023</v>
      </c>
      <c r="AG1279" s="36" t="s">
        <v>2086</v>
      </c>
      <c r="AH1279" s="37">
        <v>229.99</v>
      </c>
      <c r="AI1279" s="36" t="s">
        <v>2087</v>
      </c>
      <c r="AJ1279" s="36" t="s">
        <v>2076</v>
      </c>
      <c r="AK1279" s="36" t="s">
        <v>2076</v>
      </c>
      <c r="AL1279" s="36" t="s">
        <v>2076</v>
      </c>
      <c r="AM1279" s="36" t="s">
        <v>2076</v>
      </c>
      <c r="AN1279" s="36" t="s">
        <v>2076</v>
      </c>
      <c r="AO1279" s="36" t="s">
        <v>2076</v>
      </c>
      <c r="AP1279" s="36" t="s">
        <v>2076</v>
      </c>
      <c r="AQ1279" s="36" t="s">
        <v>2076</v>
      </c>
      <c r="AR1279" s="36" t="s">
        <v>2076</v>
      </c>
      <c r="AS1279" s="36" t="s">
        <v>7446</v>
      </c>
      <c r="AT1279" s="36" t="s">
        <v>7447</v>
      </c>
      <c r="AU1279" s="36">
        <f>COUNTIF(Offers!$B$14:$B$2024,A1279)</f>
        <v>1</v>
      </c>
      <c r="AV1279" s="37">
        <f>_xlfn.MINIFS(Offers!$Q$14:$Q$2024,Offers!$B$14:$B$2024,A1279)</f>
        <v>200.99</v>
      </c>
      <c r="AW1279" s="36">
        <f>COUNTIFS(Offers!$B$14:$B$2024,A1279,Offers!$L$14:$L$2024,"&lt;&gt;New")</f>
        <v>0</v>
      </c>
    </row>
    <row r="1280" spans="1:49" ht="15.75" customHeight="1" x14ac:dyDescent="0.35">
      <c r="A1280" s="64" t="s">
        <v>8856</v>
      </c>
      <c r="B1280" s="64" t="s">
        <v>1694</v>
      </c>
      <c r="C1280" s="64" t="s">
        <v>9</v>
      </c>
      <c r="D1280" s="64" t="s">
        <v>2034</v>
      </c>
      <c r="E1280" s="65" t="s">
        <v>1705</v>
      </c>
      <c r="F1280" s="66">
        <v>277.99</v>
      </c>
      <c r="G1280" s="64" t="s">
        <v>8857</v>
      </c>
      <c r="H1280" s="64" t="s">
        <v>7439</v>
      </c>
      <c r="I1280" s="64" t="s">
        <v>7405</v>
      </c>
      <c r="J1280" s="64" t="s">
        <v>8858</v>
      </c>
      <c r="K1280" s="64" t="s">
        <v>7820</v>
      </c>
      <c r="L1280" s="64" t="s">
        <v>2076</v>
      </c>
      <c r="M1280" s="64" t="s">
        <v>2076</v>
      </c>
      <c r="N1280" s="64" t="s">
        <v>2076</v>
      </c>
      <c r="O1280" s="64" t="s">
        <v>2076</v>
      </c>
      <c r="P1280" s="64" t="s">
        <v>2076</v>
      </c>
      <c r="Q1280" s="67">
        <v>52</v>
      </c>
      <c r="R1280" s="64" t="s">
        <v>8859</v>
      </c>
      <c r="S1280" s="64" t="s">
        <v>7607</v>
      </c>
      <c r="T1280" t="s">
        <v>2080</v>
      </c>
      <c r="U1280">
        <v>30</v>
      </c>
      <c r="V1280" s="49">
        <v>295.99</v>
      </c>
      <c r="W1280" t="s">
        <v>3055</v>
      </c>
      <c r="X1280" t="s">
        <v>2076</v>
      </c>
      <c r="Y1280" t="s">
        <v>2076</v>
      </c>
      <c r="Z1280" t="s">
        <v>2076</v>
      </c>
      <c r="AA1280" t="s">
        <v>2076</v>
      </c>
      <c r="AB1280" s="36" t="s">
        <v>8860</v>
      </c>
      <c r="AC1280" s="36" t="s">
        <v>8861</v>
      </c>
      <c r="AD1280" s="36" t="s">
        <v>2120</v>
      </c>
      <c r="AE1280" s="36" t="s">
        <v>2180</v>
      </c>
      <c r="AF1280" s="52" t="s">
        <v>2024</v>
      </c>
      <c r="AG1280" s="36" t="s">
        <v>3435</v>
      </c>
      <c r="AH1280" s="37">
        <v>435.99</v>
      </c>
      <c r="AI1280" s="36" t="s">
        <v>2106</v>
      </c>
      <c r="AJ1280" s="36" t="s">
        <v>2076</v>
      </c>
      <c r="AK1280" s="36" t="s">
        <v>2076</v>
      </c>
      <c r="AL1280" s="36" t="s">
        <v>2076</v>
      </c>
      <c r="AM1280" s="36" t="s">
        <v>2076</v>
      </c>
      <c r="AN1280" s="36" t="s">
        <v>2076</v>
      </c>
      <c r="AO1280" s="36" t="s">
        <v>2076</v>
      </c>
      <c r="AP1280" s="36" t="s">
        <v>2076</v>
      </c>
      <c r="AQ1280" s="36" t="s">
        <v>2076</v>
      </c>
      <c r="AR1280" s="36" t="s">
        <v>2076</v>
      </c>
      <c r="AS1280" s="36" t="s">
        <v>7610</v>
      </c>
      <c r="AT1280" s="36" t="s">
        <v>8862</v>
      </c>
      <c r="AU1280" s="36">
        <f>COUNTIF(Offers!$B$14:$B$2024,A1280)</f>
        <v>2</v>
      </c>
      <c r="AV1280" s="37">
        <f>_xlfn.MINIFS(Offers!$Q$14:$Q$2024,Offers!$B$14:$B$2024,A1280)</f>
        <v>245.99</v>
      </c>
      <c r="AW1280" s="36">
        <f>COUNTIFS(Offers!$B$14:$B$2024,A1280,Offers!$L$14:$L$2024,"&lt;&gt;New")</f>
        <v>0</v>
      </c>
    </row>
    <row r="1281" spans="1:49" ht="15.75" customHeight="1" x14ac:dyDescent="0.35">
      <c r="A1281" s="64" t="s">
        <v>8863</v>
      </c>
      <c r="B1281" s="64" t="s">
        <v>1694</v>
      </c>
      <c r="C1281" s="64" t="s">
        <v>9</v>
      </c>
      <c r="D1281" s="64" t="s">
        <v>7460</v>
      </c>
      <c r="E1281" s="65" t="s">
        <v>1706</v>
      </c>
      <c r="F1281" s="66">
        <v>672.99</v>
      </c>
      <c r="G1281" s="64" t="s">
        <v>8864</v>
      </c>
      <c r="H1281" s="64" t="s">
        <v>7439</v>
      </c>
      <c r="I1281" s="64" t="s">
        <v>7462</v>
      </c>
      <c r="J1281" s="64" t="s">
        <v>2076</v>
      </c>
      <c r="K1281" s="64" t="s">
        <v>2076</v>
      </c>
      <c r="L1281" s="64" t="s">
        <v>7614</v>
      </c>
      <c r="M1281" s="64" t="s">
        <v>7464</v>
      </c>
      <c r="N1281" s="64" t="s">
        <v>7465</v>
      </c>
      <c r="O1281" s="64" t="s">
        <v>2076</v>
      </c>
      <c r="P1281" s="64" t="s">
        <v>2076</v>
      </c>
      <c r="Q1281" s="67">
        <v>6400</v>
      </c>
      <c r="R1281" s="64" t="s">
        <v>8865</v>
      </c>
      <c r="S1281" s="64" t="s">
        <v>7467</v>
      </c>
      <c r="T1281" t="s">
        <v>2080</v>
      </c>
      <c r="U1281">
        <v>30</v>
      </c>
      <c r="V1281" s="49">
        <v>728.99</v>
      </c>
      <c r="W1281" t="s">
        <v>2298</v>
      </c>
      <c r="X1281" t="s">
        <v>2076</v>
      </c>
      <c r="Y1281" t="s">
        <v>2076</v>
      </c>
      <c r="Z1281" t="s">
        <v>2076</v>
      </c>
      <c r="AA1281" t="s">
        <v>2076</v>
      </c>
      <c r="AB1281" s="36" t="s">
        <v>8866</v>
      </c>
      <c r="AC1281" s="36" t="s">
        <v>8867</v>
      </c>
      <c r="AD1281" s="36" t="s">
        <v>2268</v>
      </c>
      <c r="AE1281" s="36" t="s">
        <v>2085</v>
      </c>
      <c r="AF1281" s="54" t="s">
        <v>2027</v>
      </c>
      <c r="AG1281" s="36" t="s">
        <v>3435</v>
      </c>
      <c r="AH1281" s="37">
        <v>750.99</v>
      </c>
      <c r="AI1281" s="36" t="s">
        <v>2087</v>
      </c>
      <c r="AJ1281" s="36" t="s">
        <v>2076</v>
      </c>
      <c r="AK1281" s="36" t="s">
        <v>2076</v>
      </c>
      <c r="AL1281" s="36" t="s">
        <v>2076</v>
      </c>
      <c r="AM1281" s="36" t="s">
        <v>2076</v>
      </c>
      <c r="AN1281" s="36" t="s">
        <v>2076</v>
      </c>
      <c r="AO1281" s="36">
        <v>360</v>
      </c>
      <c r="AP1281" s="36" t="s">
        <v>2076</v>
      </c>
      <c r="AQ1281" s="36" t="s">
        <v>2076</v>
      </c>
      <c r="AR1281" s="36" t="s">
        <v>2076</v>
      </c>
      <c r="AS1281" s="36" t="s">
        <v>7470</v>
      </c>
      <c r="AT1281" s="36" t="s">
        <v>7471</v>
      </c>
      <c r="AU1281" s="36">
        <f>COUNTIF(Offers!$B$14:$B$2024,A1281)</f>
        <v>1</v>
      </c>
      <c r="AV1281" s="37">
        <f>_xlfn.MINIFS(Offers!$Q$14:$Q$2024,Offers!$B$14:$B$2024,A1281)</f>
        <v>672.99</v>
      </c>
      <c r="AW1281" s="36">
        <f>COUNTIFS(Offers!$B$14:$B$2024,A1281,Offers!$L$14:$L$2024,"&lt;&gt;New")</f>
        <v>0</v>
      </c>
    </row>
    <row r="1282" spans="1:49" ht="15.75" customHeight="1" x14ac:dyDescent="0.35">
      <c r="A1282" s="64" t="s">
        <v>8868</v>
      </c>
      <c r="B1282" s="64" t="s">
        <v>1694</v>
      </c>
      <c r="C1282" s="64" t="s">
        <v>9</v>
      </c>
      <c r="D1282" s="64" t="s">
        <v>7473</v>
      </c>
      <c r="E1282" s="65" t="s">
        <v>1707</v>
      </c>
      <c r="F1282" s="66">
        <v>1784.99</v>
      </c>
      <c r="G1282" s="64" t="s">
        <v>8869</v>
      </c>
      <c r="H1282" s="64" t="s">
        <v>7439</v>
      </c>
      <c r="I1282" s="64" t="s">
        <v>7405</v>
      </c>
      <c r="J1282" s="64" t="s">
        <v>2076</v>
      </c>
      <c r="K1282" s="64" t="s">
        <v>8870</v>
      </c>
      <c r="L1282" s="64" t="s">
        <v>2076</v>
      </c>
      <c r="M1282" s="64" t="s">
        <v>2076</v>
      </c>
      <c r="N1282" s="64" t="s">
        <v>7550</v>
      </c>
      <c r="O1282" s="64" t="s">
        <v>2076</v>
      </c>
      <c r="P1282" s="64" t="s">
        <v>2076</v>
      </c>
      <c r="Q1282" s="67">
        <v>1945</v>
      </c>
      <c r="R1282" s="64" t="s">
        <v>8871</v>
      </c>
      <c r="S1282" s="64" t="s">
        <v>7478</v>
      </c>
      <c r="T1282" t="s">
        <v>2080</v>
      </c>
      <c r="U1282">
        <v>30</v>
      </c>
      <c r="V1282" s="49">
        <v>2050.9899999999998</v>
      </c>
      <c r="W1282" t="s">
        <v>2655</v>
      </c>
      <c r="X1282" t="s">
        <v>2076</v>
      </c>
      <c r="Y1282" t="s">
        <v>2076</v>
      </c>
      <c r="Z1282" t="s">
        <v>2076</v>
      </c>
      <c r="AA1282" t="s">
        <v>2076</v>
      </c>
      <c r="AB1282" s="36" t="s">
        <v>8872</v>
      </c>
      <c r="AC1282" s="36" t="s">
        <v>8873</v>
      </c>
      <c r="AD1282" s="36" t="s">
        <v>2179</v>
      </c>
      <c r="AE1282" s="36" t="s">
        <v>2085</v>
      </c>
      <c r="AF1282" s="54" t="s">
        <v>2027</v>
      </c>
      <c r="AG1282" s="36" t="s">
        <v>3435</v>
      </c>
      <c r="AH1282" s="37">
        <v>2050.9899999999998</v>
      </c>
      <c r="AI1282" s="36" t="s">
        <v>2087</v>
      </c>
      <c r="AJ1282" s="36" t="s">
        <v>2076</v>
      </c>
      <c r="AK1282" s="36" t="s">
        <v>2076</v>
      </c>
      <c r="AL1282" s="36" t="s">
        <v>2076</v>
      </c>
      <c r="AM1282" s="36" t="s">
        <v>2076</v>
      </c>
      <c r="AN1282" s="36" t="s">
        <v>2076</v>
      </c>
      <c r="AO1282" s="36" t="s">
        <v>2076</v>
      </c>
      <c r="AP1282" s="36" t="s">
        <v>2076</v>
      </c>
      <c r="AQ1282" s="36" t="s">
        <v>2076</v>
      </c>
      <c r="AR1282" s="36" t="s">
        <v>2076</v>
      </c>
      <c r="AS1282" s="36" t="s">
        <v>8000</v>
      </c>
      <c r="AT1282" s="36" t="s">
        <v>7896</v>
      </c>
      <c r="AU1282" s="36">
        <f>COUNTIF(Offers!$B$14:$B$2024,A1282)</f>
        <v>2</v>
      </c>
      <c r="AV1282" s="37">
        <f>_xlfn.MINIFS(Offers!$Q$14:$Q$2024,Offers!$B$14:$B$2024,A1282)</f>
        <v>1314.99</v>
      </c>
      <c r="AW1282" s="36">
        <f>COUNTIFS(Offers!$B$14:$B$2024,A1282,Offers!$L$14:$L$2024,"&lt;&gt;New")</f>
        <v>1</v>
      </c>
    </row>
    <row r="1283" spans="1:49" ht="15.75" customHeight="1" x14ac:dyDescent="0.35">
      <c r="A1283" s="64" t="s">
        <v>8874</v>
      </c>
      <c r="B1283" s="64" t="s">
        <v>1708</v>
      </c>
      <c r="C1283" s="64" t="s">
        <v>9</v>
      </c>
      <c r="D1283" s="64" t="s">
        <v>7560</v>
      </c>
      <c r="E1283" s="65" t="s">
        <v>1711</v>
      </c>
      <c r="F1283" s="66">
        <v>50.99</v>
      </c>
      <c r="G1283" s="64" t="s">
        <v>8875</v>
      </c>
      <c r="H1283" s="64" t="s">
        <v>1345</v>
      </c>
      <c r="I1283" s="64" t="s">
        <v>7405</v>
      </c>
      <c r="J1283" s="64" t="s">
        <v>2076</v>
      </c>
      <c r="K1283" s="64" t="s">
        <v>2076</v>
      </c>
      <c r="L1283" s="64" t="s">
        <v>2076</v>
      </c>
      <c r="M1283" s="64" t="s">
        <v>2076</v>
      </c>
      <c r="N1283" s="64" t="s">
        <v>7562</v>
      </c>
      <c r="O1283" s="64" t="s">
        <v>2076</v>
      </c>
      <c r="P1283" s="64" t="s">
        <v>2076</v>
      </c>
      <c r="Q1283" s="67">
        <v>437</v>
      </c>
      <c r="R1283" s="64" t="s">
        <v>8876</v>
      </c>
      <c r="S1283" s="64" t="s">
        <v>7564</v>
      </c>
      <c r="T1283" t="s">
        <v>2080</v>
      </c>
      <c r="U1283">
        <v>30</v>
      </c>
      <c r="V1283" s="49">
        <v>55.99</v>
      </c>
      <c r="W1283" t="s">
        <v>2131</v>
      </c>
      <c r="X1283" t="s">
        <v>2076</v>
      </c>
      <c r="Y1283" t="s">
        <v>2076</v>
      </c>
      <c r="Z1283" t="s">
        <v>2076</v>
      </c>
      <c r="AA1283" t="s">
        <v>2076</v>
      </c>
      <c r="AB1283" s="36" t="s">
        <v>8877</v>
      </c>
      <c r="AC1283" s="36" t="s">
        <v>8878</v>
      </c>
      <c r="AD1283" s="36" t="s">
        <v>2084</v>
      </c>
      <c r="AE1283" s="36" t="s">
        <v>2180</v>
      </c>
      <c r="AF1283" s="55" t="s">
        <v>2023</v>
      </c>
      <c r="AG1283" s="36" t="s">
        <v>2086</v>
      </c>
      <c r="AH1283" s="37">
        <v>64.989999999999995</v>
      </c>
      <c r="AI1283" s="36" t="s">
        <v>2106</v>
      </c>
      <c r="AJ1283" s="36" t="s">
        <v>2076</v>
      </c>
      <c r="AK1283" s="36" t="s">
        <v>2076</v>
      </c>
      <c r="AL1283" s="36" t="s">
        <v>2076</v>
      </c>
      <c r="AM1283" s="36" t="s">
        <v>2076</v>
      </c>
      <c r="AN1283" s="36" t="s">
        <v>2076</v>
      </c>
      <c r="AO1283" s="36" t="s">
        <v>2076</v>
      </c>
      <c r="AP1283" s="36" t="s">
        <v>2076</v>
      </c>
      <c r="AQ1283" s="36" t="s">
        <v>2076</v>
      </c>
      <c r="AR1283" s="36" t="s">
        <v>2076</v>
      </c>
      <c r="AS1283" s="36" t="s">
        <v>7567</v>
      </c>
      <c r="AT1283" s="36" t="s">
        <v>7568</v>
      </c>
      <c r="AU1283" s="36">
        <f>COUNTIF(Offers!$B$14:$B$2024,A1283)</f>
        <v>2</v>
      </c>
      <c r="AV1283" s="37">
        <f>_xlfn.MINIFS(Offers!$Q$14:$Q$2024,Offers!$B$14:$B$2024,A1283)</f>
        <v>42.99</v>
      </c>
      <c r="AW1283" s="36">
        <f>COUNTIFS(Offers!$B$14:$B$2024,A1283,Offers!$L$14:$L$2024,"&lt;&gt;New")</f>
        <v>0</v>
      </c>
    </row>
    <row r="1284" spans="1:49" ht="15.75" customHeight="1" x14ac:dyDescent="0.35">
      <c r="A1284" s="64" t="s">
        <v>8879</v>
      </c>
      <c r="B1284" s="64" t="s">
        <v>1708</v>
      </c>
      <c r="C1284" s="64" t="s">
        <v>9</v>
      </c>
      <c r="D1284" s="64" t="s">
        <v>7366</v>
      </c>
      <c r="E1284" s="65" t="s">
        <v>1712</v>
      </c>
      <c r="F1284" s="66">
        <v>71.989999999999995</v>
      </c>
      <c r="G1284" s="64" t="s">
        <v>8880</v>
      </c>
      <c r="H1284" s="64" t="s">
        <v>1345</v>
      </c>
      <c r="I1284" s="64" t="s">
        <v>7368</v>
      </c>
      <c r="J1284" s="64" t="s">
        <v>7571</v>
      </c>
      <c r="K1284" s="64" t="s">
        <v>2076</v>
      </c>
      <c r="L1284" s="64" t="s">
        <v>2076</v>
      </c>
      <c r="M1284" s="64" t="s">
        <v>2076</v>
      </c>
      <c r="N1284" s="64" t="s">
        <v>7370</v>
      </c>
      <c r="O1284" s="64" t="s">
        <v>2076</v>
      </c>
      <c r="P1284" s="64" t="s">
        <v>2076</v>
      </c>
      <c r="Q1284" s="67">
        <v>104</v>
      </c>
      <c r="R1284" s="64" t="s">
        <v>8881</v>
      </c>
      <c r="S1284" s="64" t="s">
        <v>7372</v>
      </c>
      <c r="T1284" t="s">
        <v>2080</v>
      </c>
      <c r="U1284">
        <v>30</v>
      </c>
      <c r="V1284" s="49">
        <v>82.99</v>
      </c>
      <c r="W1284" t="s">
        <v>2117</v>
      </c>
      <c r="X1284" t="s">
        <v>2076</v>
      </c>
      <c r="Y1284" t="s">
        <v>2076</v>
      </c>
      <c r="Z1284" t="s">
        <v>2076</v>
      </c>
      <c r="AA1284" t="s">
        <v>2076</v>
      </c>
      <c r="AB1284" s="36" t="s">
        <v>8882</v>
      </c>
      <c r="AC1284" s="36" t="s">
        <v>7574</v>
      </c>
      <c r="AD1284" s="36" t="s">
        <v>2179</v>
      </c>
      <c r="AE1284" s="36" t="s">
        <v>2180</v>
      </c>
      <c r="AF1284" s="52" t="s">
        <v>2024</v>
      </c>
      <c r="AG1284" s="36" t="s">
        <v>2086</v>
      </c>
      <c r="AH1284" s="37">
        <v>95.99</v>
      </c>
      <c r="AI1284" s="36" t="s">
        <v>2106</v>
      </c>
      <c r="AJ1284" s="36" t="s">
        <v>2076</v>
      </c>
      <c r="AK1284" s="36" t="s">
        <v>2076</v>
      </c>
      <c r="AL1284" s="36" t="s">
        <v>2076</v>
      </c>
      <c r="AM1284" s="36" t="s">
        <v>2076</v>
      </c>
      <c r="AN1284" s="36" t="s">
        <v>2076</v>
      </c>
      <c r="AO1284" s="36" t="s">
        <v>2076</v>
      </c>
      <c r="AP1284" s="36" t="s">
        <v>2076</v>
      </c>
      <c r="AQ1284" s="36" t="s">
        <v>2076</v>
      </c>
      <c r="AR1284" s="36" t="s">
        <v>2076</v>
      </c>
      <c r="AS1284" s="36" t="s">
        <v>7375</v>
      </c>
      <c r="AT1284" s="36" t="s">
        <v>7376</v>
      </c>
      <c r="AU1284" s="36">
        <f>COUNTIF(Offers!$B$14:$B$2024,A1284)</f>
        <v>1</v>
      </c>
      <c r="AV1284" s="37">
        <f>_xlfn.MINIFS(Offers!$Q$14:$Q$2024,Offers!$B$14:$B$2024,A1284)</f>
        <v>71.989999999999995</v>
      </c>
      <c r="AW1284" s="36">
        <f>COUNTIFS(Offers!$B$14:$B$2024,A1284,Offers!$L$14:$L$2024,"&lt;&gt;New")</f>
        <v>0</v>
      </c>
    </row>
    <row r="1285" spans="1:49" ht="15.75" customHeight="1" x14ac:dyDescent="0.35">
      <c r="A1285" s="64" t="s">
        <v>8883</v>
      </c>
      <c r="B1285" s="64" t="s">
        <v>1708</v>
      </c>
      <c r="C1285" s="64" t="s">
        <v>9</v>
      </c>
      <c r="D1285" s="64" t="s">
        <v>7749</v>
      </c>
      <c r="E1285" s="65" t="s">
        <v>1713</v>
      </c>
      <c r="F1285" s="66">
        <v>123.99</v>
      </c>
      <c r="G1285" s="64" t="s">
        <v>8884</v>
      </c>
      <c r="H1285" s="64" t="s">
        <v>1345</v>
      </c>
      <c r="I1285" s="64" t="s">
        <v>7380</v>
      </c>
      <c r="J1285" s="64" t="s">
        <v>2076</v>
      </c>
      <c r="K1285" s="64" t="s">
        <v>2076</v>
      </c>
      <c r="L1285" s="64" t="s">
        <v>2076</v>
      </c>
      <c r="M1285" s="64" t="s">
        <v>2076</v>
      </c>
      <c r="N1285" s="64" t="s">
        <v>7382</v>
      </c>
      <c r="O1285" s="64" t="s">
        <v>2076</v>
      </c>
      <c r="P1285" s="64">
        <v>325</v>
      </c>
      <c r="Q1285" s="67">
        <v>1037</v>
      </c>
      <c r="R1285" s="64" t="s">
        <v>8885</v>
      </c>
      <c r="S1285" s="64" t="s">
        <v>7752</v>
      </c>
      <c r="T1285" t="s">
        <v>2080</v>
      </c>
      <c r="U1285">
        <v>30</v>
      </c>
      <c r="V1285" s="49">
        <v>130.99</v>
      </c>
      <c r="W1285" t="s">
        <v>2514</v>
      </c>
      <c r="X1285" t="s">
        <v>2076</v>
      </c>
      <c r="Y1285" t="s">
        <v>2076</v>
      </c>
      <c r="Z1285" t="s">
        <v>2076</v>
      </c>
      <c r="AA1285" t="s">
        <v>2076</v>
      </c>
      <c r="AB1285" s="36" t="s">
        <v>8886</v>
      </c>
      <c r="AC1285" s="36" t="s">
        <v>8887</v>
      </c>
      <c r="AD1285" s="36" t="s">
        <v>2179</v>
      </c>
      <c r="AE1285" s="36" t="s">
        <v>2105</v>
      </c>
      <c r="AF1285" s="55" t="s">
        <v>2023</v>
      </c>
      <c r="AG1285" s="36" t="s">
        <v>2086</v>
      </c>
      <c r="AH1285" s="37">
        <v>136.99</v>
      </c>
      <c r="AI1285" s="36" t="s">
        <v>2087</v>
      </c>
      <c r="AJ1285" s="36" t="s">
        <v>2076</v>
      </c>
      <c r="AK1285" s="36" t="s">
        <v>2076</v>
      </c>
      <c r="AL1285" s="36" t="s">
        <v>2076</v>
      </c>
      <c r="AM1285" s="36" t="s">
        <v>2076</v>
      </c>
      <c r="AN1285" s="36" t="s">
        <v>2076</v>
      </c>
      <c r="AO1285" s="36" t="s">
        <v>2076</v>
      </c>
      <c r="AP1285" s="36" t="s">
        <v>2076</v>
      </c>
      <c r="AQ1285" s="36" t="s">
        <v>2076</v>
      </c>
      <c r="AR1285" s="36" t="s">
        <v>2076</v>
      </c>
      <c r="AS1285" s="36" t="s">
        <v>7861</v>
      </c>
      <c r="AT1285" s="36" t="s">
        <v>7755</v>
      </c>
      <c r="AU1285" s="36">
        <f>COUNTIF(Offers!$B$14:$B$2024,A1285)</f>
        <v>1</v>
      </c>
      <c r="AV1285" s="37">
        <f>_xlfn.MINIFS(Offers!$Q$14:$Q$2024,Offers!$B$14:$B$2024,A1285)</f>
        <v>123.99</v>
      </c>
      <c r="AW1285" s="36">
        <f>COUNTIFS(Offers!$B$14:$B$2024,A1285,Offers!$L$14:$L$2024,"&lt;&gt;New")</f>
        <v>0</v>
      </c>
    </row>
    <row r="1286" spans="1:49" ht="15.75" customHeight="1" x14ac:dyDescent="0.35">
      <c r="A1286" s="64" t="s">
        <v>8888</v>
      </c>
      <c r="B1286" s="64" t="s">
        <v>1708</v>
      </c>
      <c r="C1286" s="64" t="s">
        <v>9</v>
      </c>
      <c r="D1286" s="64" t="s">
        <v>7449</v>
      </c>
      <c r="E1286" s="65" t="s">
        <v>1714</v>
      </c>
      <c r="F1286" s="66">
        <v>128.99</v>
      </c>
      <c r="G1286" s="64" t="s">
        <v>8889</v>
      </c>
      <c r="H1286" s="64" t="s">
        <v>7451</v>
      </c>
      <c r="I1286" s="64" t="s">
        <v>7405</v>
      </c>
      <c r="J1286" s="64" t="s">
        <v>7800</v>
      </c>
      <c r="K1286" s="64" t="s">
        <v>2076</v>
      </c>
      <c r="L1286" s="64" t="s">
        <v>2076</v>
      </c>
      <c r="M1286" s="64" t="s">
        <v>2076</v>
      </c>
      <c r="N1286" s="64" t="s">
        <v>7801</v>
      </c>
      <c r="O1286" s="64" t="s">
        <v>2076</v>
      </c>
      <c r="P1286" s="64" t="s">
        <v>2076</v>
      </c>
      <c r="Q1286" s="67">
        <v>29</v>
      </c>
      <c r="R1286" s="64" t="s">
        <v>8890</v>
      </c>
      <c r="S1286" s="64" t="s">
        <v>7455</v>
      </c>
      <c r="T1286" t="s">
        <v>2080</v>
      </c>
      <c r="U1286">
        <v>30</v>
      </c>
      <c r="V1286" s="49">
        <v>142.99</v>
      </c>
      <c r="W1286" t="s">
        <v>2081</v>
      </c>
      <c r="X1286" t="s">
        <v>2076</v>
      </c>
      <c r="Y1286" t="s">
        <v>2076</v>
      </c>
      <c r="Z1286" t="s">
        <v>2076</v>
      </c>
      <c r="AA1286" t="s">
        <v>2076</v>
      </c>
      <c r="AB1286" s="36" t="s">
        <v>8891</v>
      </c>
      <c r="AC1286" s="36" t="s">
        <v>8892</v>
      </c>
      <c r="AD1286" s="36" t="s">
        <v>2120</v>
      </c>
      <c r="AE1286" s="36" t="s">
        <v>2105</v>
      </c>
      <c r="AF1286" s="55" t="s">
        <v>2023</v>
      </c>
      <c r="AG1286" s="36" t="s">
        <v>2086</v>
      </c>
      <c r="AH1286" s="37">
        <v>170.99</v>
      </c>
      <c r="AI1286" s="36" t="s">
        <v>2106</v>
      </c>
      <c r="AJ1286" s="36" t="s">
        <v>2076</v>
      </c>
      <c r="AK1286" s="36" t="s">
        <v>2076</v>
      </c>
      <c r="AL1286" s="36" t="s">
        <v>2076</v>
      </c>
      <c r="AM1286" s="36" t="s">
        <v>2076</v>
      </c>
      <c r="AN1286" s="36" t="s">
        <v>2076</v>
      </c>
      <c r="AO1286" s="36" t="s">
        <v>2076</v>
      </c>
      <c r="AP1286" s="36" t="s">
        <v>2076</v>
      </c>
      <c r="AQ1286" s="36" t="s">
        <v>2076</v>
      </c>
      <c r="AR1286" s="36" t="s">
        <v>2076</v>
      </c>
      <c r="AS1286" s="36" t="s">
        <v>7805</v>
      </c>
      <c r="AT1286" s="36" t="s">
        <v>7806</v>
      </c>
      <c r="AU1286" s="36">
        <f>COUNTIF(Offers!$B$14:$B$2024,A1286)</f>
        <v>1</v>
      </c>
      <c r="AV1286" s="37">
        <f>_xlfn.MINIFS(Offers!$Q$14:$Q$2024,Offers!$B$14:$B$2024,A1286)</f>
        <v>128.99</v>
      </c>
      <c r="AW1286" s="36">
        <f>COUNTIFS(Offers!$B$14:$B$2024,A1286,Offers!$L$14:$L$2024,"&lt;&gt;New")</f>
        <v>0</v>
      </c>
    </row>
    <row r="1287" spans="1:49" ht="15.75" customHeight="1" x14ac:dyDescent="0.35">
      <c r="A1287" s="64" t="s">
        <v>8893</v>
      </c>
      <c r="B1287" s="64" t="s">
        <v>1708</v>
      </c>
      <c r="C1287" s="64" t="s">
        <v>9</v>
      </c>
      <c r="D1287" s="64" t="s">
        <v>7425</v>
      </c>
      <c r="E1287" s="65" t="s">
        <v>1715</v>
      </c>
      <c r="F1287" s="66">
        <v>138.99</v>
      </c>
      <c r="G1287" s="64" t="s">
        <v>8894</v>
      </c>
      <c r="H1287" s="64" t="s">
        <v>7498</v>
      </c>
      <c r="I1287" s="64" t="s">
        <v>7499</v>
      </c>
      <c r="J1287" s="64" t="s">
        <v>2076</v>
      </c>
      <c r="K1287" s="64" t="s">
        <v>2076</v>
      </c>
      <c r="L1287" s="64" t="s">
        <v>2076</v>
      </c>
      <c r="M1287" s="64" t="s">
        <v>2076</v>
      </c>
      <c r="N1287" s="64" t="s">
        <v>7429</v>
      </c>
      <c r="O1287" s="64" t="s">
        <v>2076</v>
      </c>
      <c r="P1287" s="64" t="s">
        <v>2076</v>
      </c>
      <c r="Q1287" s="67">
        <v>1815</v>
      </c>
      <c r="R1287" s="64" t="s">
        <v>8895</v>
      </c>
      <c r="S1287" s="64" t="s">
        <v>7431</v>
      </c>
      <c r="T1287" t="s">
        <v>2080</v>
      </c>
      <c r="U1287">
        <v>30</v>
      </c>
      <c r="V1287" s="49">
        <v>157.99</v>
      </c>
      <c r="W1287" t="s">
        <v>2168</v>
      </c>
      <c r="X1287" t="s">
        <v>2076</v>
      </c>
      <c r="Y1287" t="s">
        <v>2076</v>
      </c>
      <c r="Z1287" t="s">
        <v>2076</v>
      </c>
      <c r="AA1287" t="s">
        <v>2076</v>
      </c>
      <c r="AB1287" s="36" t="s">
        <v>8896</v>
      </c>
      <c r="AC1287" s="36" t="s">
        <v>8897</v>
      </c>
      <c r="AD1287" s="36" t="s">
        <v>2224</v>
      </c>
      <c r="AE1287" s="36" t="s">
        <v>2105</v>
      </c>
      <c r="AF1287" s="52" t="s">
        <v>2024</v>
      </c>
      <c r="AG1287" s="36" t="s">
        <v>2086</v>
      </c>
      <c r="AH1287" s="37">
        <v>165.99</v>
      </c>
      <c r="AI1287" s="36" t="s">
        <v>2087</v>
      </c>
      <c r="AJ1287" s="36" t="s">
        <v>2076</v>
      </c>
      <c r="AK1287" s="36" t="s">
        <v>2076</v>
      </c>
      <c r="AL1287" s="36" t="s">
        <v>2076</v>
      </c>
      <c r="AM1287" s="36" t="s">
        <v>2076</v>
      </c>
      <c r="AN1287" s="36" t="s">
        <v>2076</v>
      </c>
      <c r="AO1287" s="36" t="s">
        <v>2076</v>
      </c>
      <c r="AP1287" s="36" t="s">
        <v>2076</v>
      </c>
      <c r="AQ1287" s="36" t="s">
        <v>2076</v>
      </c>
      <c r="AR1287" s="36" t="s">
        <v>2076</v>
      </c>
      <c r="AS1287" s="36" t="s">
        <v>7434</v>
      </c>
      <c r="AT1287" s="36" t="s">
        <v>7435</v>
      </c>
      <c r="AU1287" s="36">
        <f>COUNTIF(Offers!$B$14:$B$2024,A1287)</f>
        <v>1</v>
      </c>
      <c r="AV1287" s="37">
        <f>_xlfn.MINIFS(Offers!$Q$14:$Q$2024,Offers!$B$14:$B$2024,A1287)</f>
        <v>138.99</v>
      </c>
      <c r="AW1287" s="36">
        <f>COUNTIFS(Offers!$B$14:$B$2024,A1287,Offers!$L$14:$L$2024,"&lt;&gt;New")</f>
        <v>0</v>
      </c>
    </row>
    <row r="1288" spans="1:49" ht="15.75" customHeight="1" x14ac:dyDescent="0.35">
      <c r="A1288" s="64" t="s">
        <v>8898</v>
      </c>
      <c r="B1288" s="64" t="s">
        <v>1708</v>
      </c>
      <c r="C1288" s="64" t="s">
        <v>9</v>
      </c>
      <c r="D1288" s="64" t="s">
        <v>7449</v>
      </c>
      <c r="E1288" s="65" t="s">
        <v>1716</v>
      </c>
      <c r="F1288" s="66">
        <v>169.99</v>
      </c>
      <c r="G1288" s="64" t="s">
        <v>8899</v>
      </c>
      <c r="H1288" s="64" t="s">
        <v>1345</v>
      </c>
      <c r="I1288" s="64" t="s">
        <v>7392</v>
      </c>
      <c r="J1288" s="64" t="s">
        <v>2076</v>
      </c>
      <c r="K1288" s="64" t="s">
        <v>2076</v>
      </c>
      <c r="L1288" s="64" t="s">
        <v>2076</v>
      </c>
      <c r="M1288" s="64" t="s">
        <v>2076</v>
      </c>
      <c r="N1288" s="64" t="s">
        <v>7624</v>
      </c>
      <c r="O1288" s="64" t="s">
        <v>2076</v>
      </c>
      <c r="P1288" s="64" t="s">
        <v>2076</v>
      </c>
      <c r="Q1288" s="67">
        <v>247</v>
      </c>
      <c r="R1288" s="64" t="s">
        <v>8900</v>
      </c>
      <c r="S1288" s="64" t="s">
        <v>7626</v>
      </c>
      <c r="T1288" t="s">
        <v>2080</v>
      </c>
      <c r="U1288">
        <v>30</v>
      </c>
      <c r="V1288" s="49">
        <v>176.99</v>
      </c>
      <c r="W1288" t="s">
        <v>2539</v>
      </c>
      <c r="X1288" t="s">
        <v>2076</v>
      </c>
      <c r="Y1288" t="s">
        <v>2076</v>
      </c>
      <c r="Z1288" t="s">
        <v>2076</v>
      </c>
      <c r="AA1288" t="s">
        <v>2076</v>
      </c>
      <c r="AB1288" s="36" t="s">
        <v>8901</v>
      </c>
      <c r="AC1288" s="36" t="s">
        <v>8902</v>
      </c>
      <c r="AD1288" s="36" t="s">
        <v>2171</v>
      </c>
      <c r="AE1288" s="36" t="s">
        <v>2085</v>
      </c>
      <c r="AF1288" s="52" t="s">
        <v>2024</v>
      </c>
      <c r="AG1288" s="36" t="s">
        <v>2086</v>
      </c>
      <c r="AH1288" s="37">
        <v>176.99</v>
      </c>
      <c r="AI1288" s="36" t="s">
        <v>2087</v>
      </c>
      <c r="AJ1288" s="36" t="s">
        <v>2076</v>
      </c>
      <c r="AK1288" s="36" t="s">
        <v>2076</v>
      </c>
      <c r="AL1288" s="36" t="s">
        <v>2076</v>
      </c>
      <c r="AM1288" s="36" t="s">
        <v>2076</v>
      </c>
      <c r="AN1288" s="36" t="s">
        <v>2076</v>
      </c>
      <c r="AO1288" s="36" t="s">
        <v>2076</v>
      </c>
      <c r="AP1288" s="36" t="s">
        <v>2076</v>
      </c>
      <c r="AQ1288" s="36" t="s">
        <v>2076</v>
      </c>
      <c r="AR1288" s="36" t="s">
        <v>2076</v>
      </c>
      <c r="AS1288" s="36" t="s">
        <v>7629</v>
      </c>
      <c r="AT1288" s="36" t="s">
        <v>7630</v>
      </c>
      <c r="AU1288" s="36">
        <f>COUNTIF(Offers!$B$14:$B$2024,A1288)</f>
        <v>1</v>
      </c>
      <c r="AV1288" s="37">
        <f>_xlfn.MINIFS(Offers!$Q$14:$Q$2024,Offers!$B$14:$B$2024,A1288)</f>
        <v>169.99</v>
      </c>
      <c r="AW1288" s="36">
        <f>COUNTIFS(Offers!$B$14:$B$2024,A1288,Offers!$L$14:$L$2024,"&lt;&gt;New")</f>
        <v>0</v>
      </c>
    </row>
    <row r="1289" spans="1:49" ht="15.75" customHeight="1" x14ac:dyDescent="0.35">
      <c r="A1289" s="64" t="s">
        <v>8903</v>
      </c>
      <c r="B1289" s="64" t="s">
        <v>1708</v>
      </c>
      <c r="C1289" s="64" t="s">
        <v>9</v>
      </c>
      <c r="D1289" s="64" t="s">
        <v>7402</v>
      </c>
      <c r="E1289" s="65" t="s">
        <v>1717</v>
      </c>
      <c r="F1289" s="66">
        <v>187.99</v>
      </c>
      <c r="G1289" s="64" t="s">
        <v>8904</v>
      </c>
      <c r="H1289" s="64" t="s">
        <v>7404</v>
      </c>
      <c r="I1289" s="64" t="s">
        <v>7405</v>
      </c>
      <c r="J1289" s="64" t="s">
        <v>2076</v>
      </c>
      <c r="K1289" s="64" t="s">
        <v>2076</v>
      </c>
      <c r="L1289" s="64" t="s">
        <v>2076</v>
      </c>
      <c r="M1289" s="64" t="s">
        <v>2076</v>
      </c>
      <c r="N1289" s="64" t="s">
        <v>7654</v>
      </c>
      <c r="O1289" s="64" t="s">
        <v>2076</v>
      </c>
      <c r="P1289" s="64" t="s">
        <v>2076</v>
      </c>
      <c r="Q1289" s="67">
        <v>81</v>
      </c>
      <c r="R1289" s="64" t="s">
        <v>8905</v>
      </c>
      <c r="S1289" s="64" t="s">
        <v>7408</v>
      </c>
      <c r="T1289" t="s">
        <v>2080</v>
      </c>
      <c r="U1289">
        <v>30</v>
      </c>
      <c r="V1289" s="49">
        <v>210.99</v>
      </c>
      <c r="W1289" t="s">
        <v>2415</v>
      </c>
      <c r="X1289" t="s">
        <v>2076</v>
      </c>
      <c r="Y1289" t="s">
        <v>2076</v>
      </c>
      <c r="Z1289" t="s">
        <v>2076</v>
      </c>
      <c r="AA1289" t="s">
        <v>2076</v>
      </c>
      <c r="AB1289" s="36" t="s">
        <v>8906</v>
      </c>
      <c r="AC1289" s="36" t="s">
        <v>8907</v>
      </c>
      <c r="AD1289" s="36" t="s">
        <v>2084</v>
      </c>
      <c r="AE1289" s="36" t="s">
        <v>2180</v>
      </c>
      <c r="AF1289" s="51" t="s">
        <v>2025</v>
      </c>
      <c r="AG1289" s="36" t="s">
        <v>2086</v>
      </c>
      <c r="AH1289" s="37">
        <v>290.99</v>
      </c>
      <c r="AI1289" s="36" t="s">
        <v>2106</v>
      </c>
      <c r="AJ1289" s="36" t="s">
        <v>2076</v>
      </c>
      <c r="AK1289" s="36" t="s">
        <v>2076</v>
      </c>
      <c r="AL1289" s="36" t="s">
        <v>2076</v>
      </c>
      <c r="AM1289" s="36" t="s">
        <v>2076</v>
      </c>
      <c r="AN1289" s="36" t="s">
        <v>2076</v>
      </c>
      <c r="AO1289" s="36" t="s">
        <v>2076</v>
      </c>
      <c r="AP1289" s="36" t="s">
        <v>2076</v>
      </c>
      <c r="AQ1289" s="36" t="s">
        <v>2076</v>
      </c>
      <c r="AR1289" s="36" t="s">
        <v>2076</v>
      </c>
      <c r="AS1289" s="36" t="s">
        <v>7411</v>
      </c>
      <c r="AT1289" s="36" t="s">
        <v>7412</v>
      </c>
      <c r="AU1289" s="36">
        <f>COUNTIF(Offers!$B$14:$B$2024,A1289)</f>
        <v>2</v>
      </c>
      <c r="AV1289" s="37">
        <f>_xlfn.MINIFS(Offers!$Q$14:$Q$2024,Offers!$B$14:$B$2024,A1289)</f>
        <v>119.99</v>
      </c>
      <c r="AW1289" s="36">
        <f>COUNTIFS(Offers!$B$14:$B$2024,A1289,Offers!$L$14:$L$2024,"&lt;&gt;New")</f>
        <v>1</v>
      </c>
    </row>
    <row r="1290" spans="1:49" ht="15.75" customHeight="1" x14ac:dyDescent="0.35">
      <c r="A1290" s="64" t="s">
        <v>8908</v>
      </c>
      <c r="B1290" s="64" t="s">
        <v>1708</v>
      </c>
      <c r="C1290" s="64" t="s">
        <v>9</v>
      </c>
      <c r="D1290" s="64" t="s">
        <v>7526</v>
      </c>
      <c r="E1290" s="65" t="s">
        <v>1718</v>
      </c>
      <c r="F1290" s="66">
        <v>304.99</v>
      </c>
      <c r="G1290" s="64" t="s">
        <v>8909</v>
      </c>
      <c r="H1290" s="64" t="s">
        <v>1345</v>
      </c>
      <c r="I1290" s="64" t="s">
        <v>7528</v>
      </c>
      <c r="J1290" s="64" t="s">
        <v>2076</v>
      </c>
      <c r="K1290" s="64" t="s">
        <v>2076</v>
      </c>
      <c r="L1290" s="64" t="s">
        <v>2076</v>
      </c>
      <c r="M1290" s="64" t="s">
        <v>2076</v>
      </c>
      <c r="N1290" s="64" t="s">
        <v>7981</v>
      </c>
      <c r="O1290" s="64" t="s">
        <v>2076</v>
      </c>
      <c r="P1290" s="64" t="s">
        <v>2076</v>
      </c>
      <c r="Q1290" s="67">
        <v>264</v>
      </c>
      <c r="R1290" s="64" t="s">
        <v>8910</v>
      </c>
      <c r="S1290" s="64" t="s">
        <v>7531</v>
      </c>
      <c r="T1290" t="s">
        <v>2080</v>
      </c>
      <c r="U1290">
        <v>30</v>
      </c>
      <c r="V1290" s="49">
        <v>342.99</v>
      </c>
      <c r="W1290" t="s">
        <v>2344</v>
      </c>
      <c r="X1290" t="s">
        <v>2076</v>
      </c>
      <c r="Y1290" t="s">
        <v>2076</v>
      </c>
      <c r="Z1290" t="s">
        <v>2076</v>
      </c>
      <c r="AA1290" t="s">
        <v>2076</v>
      </c>
      <c r="AB1290" s="36" t="s">
        <v>8911</v>
      </c>
      <c r="AC1290" s="36" t="s">
        <v>8912</v>
      </c>
      <c r="AD1290" s="36" t="s">
        <v>2224</v>
      </c>
      <c r="AE1290" s="36" t="s">
        <v>2180</v>
      </c>
      <c r="AF1290" s="53" t="s">
        <v>2026</v>
      </c>
      <c r="AG1290" s="36" t="s">
        <v>2086</v>
      </c>
      <c r="AH1290" s="37">
        <v>447.99</v>
      </c>
      <c r="AI1290" s="36" t="s">
        <v>2106</v>
      </c>
      <c r="AJ1290" s="36" t="s">
        <v>2076</v>
      </c>
      <c r="AK1290" s="36" t="s">
        <v>2076</v>
      </c>
      <c r="AL1290" s="36" t="s">
        <v>2076</v>
      </c>
      <c r="AM1290" s="36" t="s">
        <v>2076</v>
      </c>
      <c r="AN1290" s="36" t="s">
        <v>2076</v>
      </c>
      <c r="AO1290" s="36" t="s">
        <v>2076</v>
      </c>
      <c r="AP1290" s="36" t="s">
        <v>2076</v>
      </c>
      <c r="AQ1290" s="36" t="s">
        <v>2076</v>
      </c>
      <c r="AR1290" s="36" t="s">
        <v>2076</v>
      </c>
      <c r="AS1290" s="36" t="s">
        <v>7534</v>
      </c>
      <c r="AT1290" s="36" t="s">
        <v>7535</v>
      </c>
      <c r="AU1290" s="36">
        <f>COUNTIF(Offers!$B$14:$B$2024,A1290)</f>
        <v>1</v>
      </c>
      <c r="AV1290" s="37">
        <f>_xlfn.MINIFS(Offers!$Q$14:$Q$2024,Offers!$B$14:$B$2024,A1290)</f>
        <v>304.99</v>
      </c>
      <c r="AW1290" s="36">
        <f>COUNTIFS(Offers!$B$14:$B$2024,A1290,Offers!$L$14:$L$2024,"&lt;&gt;New")</f>
        <v>0</v>
      </c>
    </row>
    <row r="1291" spans="1:49" ht="15.75" customHeight="1" x14ac:dyDescent="0.35">
      <c r="A1291" s="64" t="s">
        <v>8913</v>
      </c>
      <c r="B1291" s="64" t="s">
        <v>1708</v>
      </c>
      <c r="C1291" s="64" t="s">
        <v>9</v>
      </c>
      <c r="D1291" s="64" t="s">
        <v>7460</v>
      </c>
      <c r="E1291" s="65" t="s">
        <v>1719</v>
      </c>
      <c r="F1291" s="66">
        <v>584.99</v>
      </c>
      <c r="G1291" s="64" t="s">
        <v>8914</v>
      </c>
      <c r="H1291" s="64" t="s">
        <v>7439</v>
      </c>
      <c r="I1291" s="64" t="s">
        <v>7462</v>
      </c>
      <c r="J1291" s="64" t="s">
        <v>2076</v>
      </c>
      <c r="K1291" s="64" t="s">
        <v>2076</v>
      </c>
      <c r="L1291" s="64" t="s">
        <v>7463</v>
      </c>
      <c r="M1291" s="64" t="s">
        <v>7464</v>
      </c>
      <c r="N1291" s="64" t="s">
        <v>7465</v>
      </c>
      <c r="O1291" s="64" t="s">
        <v>2076</v>
      </c>
      <c r="P1291" s="64" t="s">
        <v>2076</v>
      </c>
      <c r="Q1291" s="67">
        <v>6218</v>
      </c>
      <c r="R1291" s="64" t="s">
        <v>8915</v>
      </c>
      <c r="S1291" s="64" t="s">
        <v>7467</v>
      </c>
      <c r="T1291" t="s">
        <v>2080</v>
      </c>
      <c r="U1291">
        <v>30</v>
      </c>
      <c r="V1291" s="49">
        <v>671.99</v>
      </c>
      <c r="W1291" t="s">
        <v>2241</v>
      </c>
      <c r="X1291" t="s">
        <v>2076</v>
      </c>
      <c r="Y1291" t="s">
        <v>2076</v>
      </c>
      <c r="Z1291" t="s">
        <v>2076</v>
      </c>
      <c r="AA1291" t="s">
        <v>2076</v>
      </c>
      <c r="AB1291" s="36" t="s">
        <v>8916</v>
      </c>
      <c r="AC1291" s="36" t="s">
        <v>8917</v>
      </c>
      <c r="AD1291" s="36" t="s">
        <v>2084</v>
      </c>
      <c r="AE1291" s="36" t="s">
        <v>2105</v>
      </c>
      <c r="AF1291" s="51" t="s">
        <v>2025</v>
      </c>
      <c r="AG1291" s="36" t="s">
        <v>3435</v>
      </c>
      <c r="AH1291" s="37">
        <v>671.99</v>
      </c>
      <c r="AI1291" s="36" t="s">
        <v>2087</v>
      </c>
      <c r="AJ1291" s="36" t="s">
        <v>2076</v>
      </c>
      <c r="AK1291" s="36" t="s">
        <v>2076</v>
      </c>
      <c r="AL1291" s="36" t="s">
        <v>2076</v>
      </c>
      <c r="AM1291" s="36" t="s">
        <v>2076</v>
      </c>
      <c r="AN1291" s="36" t="s">
        <v>2076</v>
      </c>
      <c r="AO1291" s="36">
        <v>240</v>
      </c>
      <c r="AP1291" s="36" t="s">
        <v>2076</v>
      </c>
      <c r="AQ1291" s="36" t="s">
        <v>2076</v>
      </c>
      <c r="AR1291" s="36" t="s">
        <v>2076</v>
      </c>
      <c r="AS1291" s="36" t="s">
        <v>7470</v>
      </c>
      <c r="AT1291" s="36" t="s">
        <v>7471</v>
      </c>
      <c r="AU1291" s="36">
        <f>COUNTIF(Offers!$B$14:$B$2024,A1291)</f>
        <v>1</v>
      </c>
      <c r="AV1291" s="37">
        <f>_xlfn.MINIFS(Offers!$Q$14:$Q$2024,Offers!$B$14:$B$2024,A1291)</f>
        <v>584.99</v>
      </c>
      <c r="AW1291" s="36">
        <f>COUNTIFS(Offers!$B$14:$B$2024,A1291,Offers!$L$14:$L$2024,"&lt;&gt;New")</f>
        <v>0</v>
      </c>
    </row>
    <row r="1292" spans="1:49" ht="15.75" customHeight="1" x14ac:dyDescent="0.35">
      <c r="A1292" s="64" t="s">
        <v>8918</v>
      </c>
      <c r="B1292" s="64" t="s">
        <v>1708</v>
      </c>
      <c r="C1292" s="64" t="s">
        <v>9</v>
      </c>
      <c r="D1292" s="64" t="s">
        <v>7473</v>
      </c>
      <c r="E1292" s="65" t="s">
        <v>1720</v>
      </c>
      <c r="F1292" s="66">
        <v>1646.99</v>
      </c>
      <c r="G1292" s="64" t="s">
        <v>8919</v>
      </c>
      <c r="H1292" s="64" t="s">
        <v>7439</v>
      </c>
      <c r="I1292" s="64" t="s">
        <v>7405</v>
      </c>
      <c r="J1292" s="64" t="s">
        <v>2076</v>
      </c>
      <c r="K1292" s="64" t="s">
        <v>8920</v>
      </c>
      <c r="L1292" s="64" t="s">
        <v>2076</v>
      </c>
      <c r="M1292" s="64" t="s">
        <v>2076</v>
      </c>
      <c r="N1292" s="64" t="s">
        <v>7550</v>
      </c>
      <c r="O1292" s="64" t="s">
        <v>2076</v>
      </c>
      <c r="P1292" s="64" t="s">
        <v>2076</v>
      </c>
      <c r="Q1292" s="67">
        <v>1670</v>
      </c>
      <c r="R1292" s="64" t="s">
        <v>8921</v>
      </c>
      <c r="S1292" s="64" t="s">
        <v>7478</v>
      </c>
      <c r="T1292" t="s">
        <v>2100</v>
      </c>
      <c r="U1292">
        <v>30</v>
      </c>
      <c r="V1292" s="49">
        <v>1874.99</v>
      </c>
      <c r="W1292" t="s">
        <v>2333</v>
      </c>
      <c r="X1292" t="s">
        <v>2076</v>
      </c>
      <c r="Y1292" t="s">
        <v>2076</v>
      </c>
      <c r="Z1292" t="s">
        <v>2076</v>
      </c>
      <c r="AA1292" t="s">
        <v>2076</v>
      </c>
      <c r="AB1292" s="36" t="s">
        <v>8922</v>
      </c>
      <c r="AC1292" s="36" t="s">
        <v>8923</v>
      </c>
      <c r="AD1292" s="36" t="s">
        <v>2179</v>
      </c>
      <c r="AE1292" s="36" t="s">
        <v>2085</v>
      </c>
      <c r="AF1292" s="53" t="s">
        <v>2026</v>
      </c>
      <c r="AG1292" s="36" t="s">
        <v>3435</v>
      </c>
      <c r="AH1292" s="37">
        <v>1874.99</v>
      </c>
      <c r="AI1292" s="36" t="s">
        <v>2087</v>
      </c>
      <c r="AJ1292" s="36" t="s">
        <v>2076</v>
      </c>
      <c r="AK1292" s="36" t="s">
        <v>2076</v>
      </c>
      <c r="AL1292" s="36" t="s">
        <v>2076</v>
      </c>
      <c r="AM1292" s="36" t="s">
        <v>2076</v>
      </c>
      <c r="AN1292" s="36" t="s">
        <v>2076</v>
      </c>
      <c r="AO1292" s="36" t="s">
        <v>2076</v>
      </c>
      <c r="AP1292" s="36" t="s">
        <v>2076</v>
      </c>
      <c r="AQ1292" s="36" t="s">
        <v>2076</v>
      </c>
      <c r="AR1292" s="36" t="s">
        <v>2076</v>
      </c>
      <c r="AS1292" s="36" t="s">
        <v>7895</v>
      </c>
      <c r="AT1292" s="36" t="s">
        <v>7896</v>
      </c>
      <c r="AU1292" s="36">
        <f>COUNTIF(Offers!$B$14:$B$2024,A1292)</f>
        <v>1</v>
      </c>
      <c r="AV1292" s="37">
        <f>_xlfn.MINIFS(Offers!$Q$14:$Q$2024,Offers!$B$14:$B$2024,A1292)</f>
        <v>1646.99</v>
      </c>
      <c r="AW1292" s="36">
        <f>COUNTIFS(Offers!$B$14:$B$2024,A1292,Offers!$L$14:$L$2024,"&lt;&gt;New")</f>
        <v>0</v>
      </c>
    </row>
    <row r="1293" spans="1:49" ht="15.75" customHeight="1" x14ac:dyDescent="0.35">
      <c r="A1293" s="64" t="s">
        <v>8924</v>
      </c>
      <c r="B1293" s="64" t="s">
        <v>1721</v>
      </c>
      <c r="C1293" s="64" t="s">
        <v>9</v>
      </c>
      <c r="D1293" s="64" t="s">
        <v>7749</v>
      </c>
      <c r="E1293" s="65" t="s">
        <v>1725</v>
      </c>
      <c r="F1293" s="66">
        <v>61.99</v>
      </c>
      <c r="G1293" s="64" t="s">
        <v>8925</v>
      </c>
      <c r="H1293" s="64" t="s">
        <v>1345</v>
      </c>
      <c r="I1293" s="64" t="s">
        <v>7405</v>
      </c>
      <c r="J1293" s="64" t="s">
        <v>2076</v>
      </c>
      <c r="K1293" s="64" t="s">
        <v>2076</v>
      </c>
      <c r="L1293" s="64" t="s">
        <v>2076</v>
      </c>
      <c r="M1293" s="64" t="s">
        <v>2076</v>
      </c>
      <c r="N1293" s="64" t="s">
        <v>7485</v>
      </c>
      <c r="O1293" s="64" t="s">
        <v>2076</v>
      </c>
      <c r="P1293" s="64" t="s">
        <v>2076</v>
      </c>
      <c r="Q1293" s="67">
        <v>1194</v>
      </c>
      <c r="R1293" s="64" t="s">
        <v>8926</v>
      </c>
      <c r="S1293" s="64" t="s">
        <v>7752</v>
      </c>
      <c r="T1293" t="s">
        <v>2080</v>
      </c>
      <c r="U1293">
        <v>45</v>
      </c>
      <c r="V1293" s="49">
        <v>67.989999999999995</v>
      </c>
      <c r="W1293" t="s">
        <v>2344</v>
      </c>
      <c r="X1293" t="s">
        <v>2076</v>
      </c>
      <c r="Y1293" t="s">
        <v>2076</v>
      </c>
      <c r="Z1293" t="s">
        <v>2076</v>
      </c>
      <c r="AA1293" t="s">
        <v>2076</v>
      </c>
      <c r="AB1293" s="36" t="s">
        <v>8927</v>
      </c>
      <c r="AC1293" s="36" t="s">
        <v>8928</v>
      </c>
      <c r="AD1293" s="36" t="s">
        <v>2147</v>
      </c>
      <c r="AE1293" s="36" t="s">
        <v>2105</v>
      </c>
      <c r="AF1293" s="50" t="s">
        <v>2022</v>
      </c>
      <c r="AG1293" s="36" t="s">
        <v>2086</v>
      </c>
      <c r="AH1293" s="37">
        <v>67.989999999999995</v>
      </c>
      <c r="AI1293" s="36" t="s">
        <v>2087</v>
      </c>
      <c r="AJ1293" s="36" t="s">
        <v>2076</v>
      </c>
      <c r="AK1293" s="36" t="s">
        <v>2076</v>
      </c>
      <c r="AL1293" s="36" t="s">
        <v>2076</v>
      </c>
      <c r="AM1293" s="36" t="s">
        <v>2076</v>
      </c>
      <c r="AN1293" s="36" t="s">
        <v>2076</v>
      </c>
      <c r="AO1293" s="36" t="s">
        <v>2076</v>
      </c>
      <c r="AP1293" s="36" t="s">
        <v>2076</v>
      </c>
      <c r="AQ1293" s="36" t="s">
        <v>2076</v>
      </c>
      <c r="AR1293" s="36" t="s">
        <v>2076</v>
      </c>
      <c r="AS1293" s="36" t="s">
        <v>7916</v>
      </c>
      <c r="AT1293" s="36" t="s">
        <v>7755</v>
      </c>
      <c r="AU1293" s="36">
        <f>COUNTIF(Offers!$B$14:$B$2024,A1293)</f>
        <v>1</v>
      </c>
      <c r="AV1293" s="37">
        <f>_xlfn.MINIFS(Offers!$Q$14:$Q$2024,Offers!$B$14:$B$2024,A1293)</f>
        <v>61.99</v>
      </c>
      <c r="AW1293" s="36">
        <f>COUNTIFS(Offers!$B$14:$B$2024,A1293,Offers!$L$14:$L$2024,"&lt;&gt;New")</f>
        <v>0</v>
      </c>
    </row>
    <row r="1294" spans="1:49" ht="15.75" customHeight="1" x14ac:dyDescent="0.35">
      <c r="A1294" s="64" t="s">
        <v>8929</v>
      </c>
      <c r="B1294" s="64" t="s">
        <v>1721</v>
      </c>
      <c r="C1294" s="64" t="s">
        <v>9</v>
      </c>
      <c r="D1294" s="64" t="s">
        <v>7390</v>
      </c>
      <c r="E1294" s="65" t="s">
        <v>1726</v>
      </c>
      <c r="F1294" s="66">
        <v>65.989999999999995</v>
      </c>
      <c r="G1294" s="64" t="s">
        <v>8930</v>
      </c>
      <c r="H1294" s="64" t="s">
        <v>1345</v>
      </c>
      <c r="I1294" s="64" t="s">
        <v>7392</v>
      </c>
      <c r="J1294" s="64" t="s">
        <v>2076</v>
      </c>
      <c r="K1294" s="64" t="s">
        <v>2076</v>
      </c>
      <c r="L1294" s="64" t="s">
        <v>2076</v>
      </c>
      <c r="M1294" s="64" t="s">
        <v>7393</v>
      </c>
      <c r="N1294" s="64" t="s">
        <v>7394</v>
      </c>
      <c r="O1294" s="64" t="s">
        <v>2076</v>
      </c>
      <c r="P1294" s="64" t="s">
        <v>2076</v>
      </c>
      <c r="Q1294" s="67">
        <v>148</v>
      </c>
      <c r="R1294" s="64" t="s">
        <v>8931</v>
      </c>
      <c r="S1294" s="64" t="s">
        <v>7396</v>
      </c>
      <c r="T1294" t="s">
        <v>2080</v>
      </c>
      <c r="U1294">
        <v>45</v>
      </c>
      <c r="V1294" s="49">
        <v>70.989999999999995</v>
      </c>
      <c r="W1294" t="s">
        <v>2168</v>
      </c>
      <c r="X1294" t="s">
        <v>2076</v>
      </c>
      <c r="Y1294" t="s">
        <v>2076</v>
      </c>
      <c r="Z1294" t="s">
        <v>2076</v>
      </c>
      <c r="AA1294" t="s">
        <v>2076</v>
      </c>
      <c r="AB1294" s="36" t="s">
        <v>8932</v>
      </c>
      <c r="AC1294" s="36" t="s">
        <v>8933</v>
      </c>
      <c r="AD1294" s="36" t="s">
        <v>2084</v>
      </c>
      <c r="AE1294" s="36" t="s">
        <v>2085</v>
      </c>
      <c r="AF1294" s="55" t="s">
        <v>2023</v>
      </c>
      <c r="AG1294" s="36" t="s">
        <v>2086</v>
      </c>
      <c r="AH1294" s="37">
        <v>72.989999999999995</v>
      </c>
      <c r="AI1294" s="36" t="s">
        <v>2087</v>
      </c>
      <c r="AJ1294" s="36" t="s">
        <v>2076</v>
      </c>
      <c r="AK1294" s="36" t="s">
        <v>2076</v>
      </c>
      <c r="AL1294" s="36" t="s">
        <v>2076</v>
      </c>
      <c r="AM1294" s="36" t="s">
        <v>2076</v>
      </c>
      <c r="AN1294" s="36" t="s">
        <v>2076</v>
      </c>
      <c r="AO1294" s="36" t="s">
        <v>2076</v>
      </c>
      <c r="AP1294" s="36" t="s">
        <v>2076</v>
      </c>
      <c r="AQ1294" s="36" t="s">
        <v>2076</v>
      </c>
      <c r="AR1294" s="36" t="s">
        <v>2076</v>
      </c>
      <c r="AS1294" s="36" t="s">
        <v>7399</v>
      </c>
      <c r="AT1294" s="36" t="s">
        <v>7400</v>
      </c>
      <c r="AU1294" s="36">
        <f>COUNTIF(Offers!$B$14:$B$2024,A1294)</f>
        <v>2</v>
      </c>
      <c r="AV1294" s="37">
        <f>_xlfn.MINIFS(Offers!$Q$14:$Q$2024,Offers!$B$14:$B$2024,A1294)</f>
        <v>59.99</v>
      </c>
      <c r="AW1294" s="36">
        <f>COUNTIFS(Offers!$B$14:$B$2024,A1294,Offers!$L$14:$L$2024,"&lt;&gt;New")</f>
        <v>1</v>
      </c>
    </row>
    <row r="1295" spans="1:49" ht="15.75" customHeight="1" x14ac:dyDescent="0.35">
      <c r="A1295" s="64" t="s">
        <v>8934</v>
      </c>
      <c r="B1295" s="64" t="s">
        <v>1721</v>
      </c>
      <c r="C1295" s="64" t="s">
        <v>9</v>
      </c>
      <c r="D1295" s="64" t="s">
        <v>7366</v>
      </c>
      <c r="E1295" s="65" t="s">
        <v>1727</v>
      </c>
      <c r="F1295" s="66">
        <v>128.99</v>
      </c>
      <c r="G1295" s="64" t="s">
        <v>8935</v>
      </c>
      <c r="H1295" s="64" t="s">
        <v>1345</v>
      </c>
      <c r="I1295" s="64" t="s">
        <v>7368</v>
      </c>
      <c r="J1295" s="64" t="s">
        <v>7369</v>
      </c>
      <c r="K1295" s="64" t="s">
        <v>2076</v>
      </c>
      <c r="L1295" s="64" t="s">
        <v>2076</v>
      </c>
      <c r="M1295" s="64" t="s">
        <v>2076</v>
      </c>
      <c r="N1295" s="64" t="s">
        <v>7370</v>
      </c>
      <c r="O1295" s="64" t="s">
        <v>2076</v>
      </c>
      <c r="P1295" s="64" t="s">
        <v>2076</v>
      </c>
      <c r="Q1295" s="67">
        <v>97</v>
      </c>
      <c r="R1295" s="64" t="s">
        <v>8936</v>
      </c>
      <c r="S1295" s="64" t="s">
        <v>7372</v>
      </c>
      <c r="T1295" t="s">
        <v>2080</v>
      </c>
      <c r="U1295">
        <v>45</v>
      </c>
      <c r="V1295" s="49">
        <v>147.99</v>
      </c>
      <c r="W1295" t="s">
        <v>2477</v>
      </c>
      <c r="X1295" t="s">
        <v>2076</v>
      </c>
      <c r="Y1295" t="s">
        <v>2076</v>
      </c>
      <c r="Z1295" t="s">
        <v>2076</v>
      </c>
      <c r="AA1295" t="s">
        <v>2076</v>
      </c>
      <c r="AB1295" s="36" t="s">
        <v>8937</v>
      </c>
      <c r="AC1295" s="36" t="s">
        <v>8938</v>
      </c>
      <c r="AD1295" s="36" t="s">
        <v>2084</v>
      </c>
      <c r="AE1295" s="36" t="s">
        <v>2085</v>
      </c>
      <c r="AF1295" s="51" t="s">
        <v>2025</v>
      </c>
      <c r="AG1295" s="36" t="s">
        <v>2086</v>
      </c>
      <c r="AH1295" s="37">
        <v>147.99</v>
      </c>
      <c r="AI1295" s="36" t="s">
        <v>2087</v>
      </c>
      <c r="AJ1295" s="36" t="s">
        <v>2076</v>
      </c>
      <c r="AK1295" s="36" t="s">
        <v>2076</v>
      </c>
      <c r="AL1295" s="36" t="s">
        <v>2076</v>
      </c>
      <c r="AM1295" s="36" t="s">
        <v>2076</v>
      </c>
      <c r="AN1295" s="36" t="s">
        <v>2076</v>
      </c>
      <c r="AO1295" s="36" t="s">
        <v>2076</v>
      </c>
      <c r="AP1295" s="36" t="s">
        <v>2076</v>
      </c>
      <c r="AQ1295" s="36" t="s">
        <v>2076</v>
      </c>
      <c r="AR1295" s="36" t="s">
        <v>2076</v>
      </c>
      <c r="AS1295" s="36" t="s">
        <v>7375</v>
      </c>
      <c r="AT1295" s="36" t="s">
        <v>7376</v>
      </c>
      <c r="AU1295" s="36">
        <f>COUNTIF(Offers!$B$14:$B$2024,A1295)</f>
        <v>1</v>
      </c>
      <c r="AV1295" s="37">
        <f>_xlfn.MINIFS(Offers!$Q$14:$Q$2024,Offers!$B$14:$B$2024,A1295)</f>
        <v>128.99</v>
      </c>
      <c r="AW1295" s="36">
        <f>COUNTIFS(Offers!$B$14:$B$2024,A1295,Offers!$L$14:$L$2024,"&lt;&gt;New")</f>
        <v>0</v>
      </c>
    </row>
    <row r="1296" spans="1:49" ht="15.75" customHeight="1" x14ac:dyDescent="0.35">
      <c r="A1296" s="64" t="s">
        <v>8939</v>
      </c>
      <c r="B1296" s="64" t="s">
        <v>1721</v>
      </c>
      <c r="C1296" s="64" t="s">
        <v>9</v>
      </c>
      <c r="D1296" s="64" t="s">
        <v>7449</v>
      </c>
      <c r="E1296" s="65" t="s">
        <v>1728</v>
      </c>
      <c r="F1296" s="66">
        <v>154.99</v>
      </c>
      <c r="G1296" s="64" t="s">
        <v>8940</v>
      </c>
      <c r="H1296" s="64" t="s">
        <v>7451</v>
      </c>
      <c r="I1296" s="64" t="s">
        <v>7405</v>
      </c>
      <c r="J1296" s="64" t="s">
        <v>7800</v>
      </c>
      <c r="K1296" s="64" t="s">
        <v>2076</v>
      </c>
      <c r="L1296" s="64" t="s">
        <v>2076</v>
      </c>
      <c r="M1296" s="64" t="s">
        <v>2076</v>
      </c>
      <c r="N1296" s="64" t="s">
        <v>7801</v>
      </c>
      <c r="O1296" s="64" t="s">
        <v>2076</v>
      </c>
      <c r="P1296" s="64" t="s">
        <v>2076</v>
      </c>
      <c r="Q1296" s="67">
        <v>13</v>
      </c>
      <c r="R1296" s="64" t="s">
        <v>8941</v>
      </c>
      <c r="S1296" s="64" t="s">
        <v>7455</v>
      </c>
      <c r="T1296" t="s">
        <v>2080</v>
      </c>
      <c r="U1296">
        <v>45</v>
      </c>
      <c r="V1296" s="49">
        <v>161.99</v>
      </c>
      <c r="W1296" t="s">
        <v>2875</v>
      </c>
      <c r="X1296" t="s">
        <v>2076</v>
      </c>
      <c r="Y1296" t="s">
        <v>2076</v>
      </c>
      <c r="Z1296" t="s">
        <v>2076</v>
      </c>
      <c r="AA1296" t="s">
        <v>2076</v>
      </c>
      <c r="AB1296" s="36" t="s">
        <v>8942</v>
      </c>
      <c r="AC1296" s="36" t="s">
        <v>8943</v>
      </c>
      <c r="AD1296" s="36" t="s">
        <v>2224</v>
      </c>
      <c r="AE1296" s="36" t="s">
        <v>2085</v>
      </c>
      <c r="AF1296" s="55" t="s">
        <v>2023</v>
      </c>
      <c r="AG1296" s="36" t="s">
        <v>2086</v>
      </c>
      <c r="AH1296" s="37">
        <v>165.99</v>
      </c>
      <c r="AI1296" s="36" t="s">
        <v>2087</v>
      </c>
      <c r="AJ1296" s="36" t="s">
        <v>2076</v>
      </c>
      <c r="AK1296" s="36" t="s">
        <v>2076</v>
      </c>
      <c r="AL1296" s="36" t="s">
        <v>2076</v>
      </c>
      <c r="AM1296" s="36" t="s">
        <v>2076</v>
      </c>
      <c r="AN1296" s="36" t="s">
        <v>2076</v>
      </c>
      <c r="AO1296" s="36" t="s">
        <v>2076</v>
      </c>
      <c r="AP1296" s="36" t="s">
        <v>2076</v>
      </c>
      <c r="AQ1296" s="36" t="s">
        <v>2076</v>
      </c>
      <c r="AR1296" s="36" t="s">
        <v>2076</v>
      </c>
      <c r="AS1296" s="36" t="s">
        <v>7805</v>
      </c>
      <c r="AT1296" s="36" t="s">
        <v>7806</v>
      </c>
      <c r="AU1296" s="36">
        <f>COUNTIF(Offers!$B$14:$B$2024,A1296)</f>
        <v>1</v>
      </c>
      <c r="AV1296" s="37">
        <f>_xlfn.MINIFS(Offers!$Q$14:$Q$2024,Offers!$B$14:$B$2024,A1296)</f>
        <v>154.99</v>
      </c>
      <c r="AW1296" s="36">
        <f>COUNTIFS(Offers!$B$14:$B$2024,A1296,Offers!$L$14:$L$2024,"&lt;&gt;New")</f>
        <v>0</v>
      </c>
    </row>
    <row r="1297" spans="1:49" ht="15.75" customHeight="1" x14ac:dyDescent="0.35">
      <c r="A1297" s="64" t="s">
        <v>8944</v>
      </c>
      <c r="B1297" s="64" t="s">
        <v>1721</v>
      </c>
      <c r="C1297" s="64" t="s">
        <v>9</v>
      </c>
      <c r="D1297" s="64" t="s">
        <v>7425</v>
      </c>
      <c r="E1297" s="65" t="s">
        <v>1729</v>
      </c>
      <c r="F1297" s="66">
        <v>213.99</v>
      </c>
      <c r="G1297" s="64" t="s">
        <v>8945</v>
      </c>
      <c r="H1297" s="64" t="s">
        <v>7427</v>
      </c>
      <c r="I1297" s="64" t="s">
        <v>7428</v>
      </c>
      <c r="J1297" s="64" t="s">
        <v>2076</v>
      </c>
      <c r="K1297" s="64" t="s">
        <v>2076</v>
      </c>
      <c r="L1297" s="64" t="s">
        <v>2076</v>
      </c>
      <c r="M1297" s="64" t="s">
        <v>2076</v>
      </c>
      <c r="N1297" s="64" t="s">
        <v>7429</v>
      </c>
      <c r="O1297" s="64" t="s">
        <v>2076</v>
      </c>
      <c r="P1297" s="64" t="s">
        <v>2076</v>
      </c>
      <c r="Q1297" s="67">
        <v>2198</v>
      </c>
      <c r="R1297" s="64" t="s">
        <v>8946</v>
      </c>
      <c r="S1297" s="64" t="s">
        <v>7431</v>
      </c>
      <c r="T1297" t="s">
        <v>2080</v>
      </c>
      <c r="U1297">
        <v>45</v>
      </c>
      <c r="V1297" s="49">
        <v>238.99</v>
      </c>
      <c r="W1297" t="s">
        <v>2545</v>
      </c>
      <c r="X1297" t="s">
        <v>2076</v>
      </c>
      <c r="Y1297" t="s">
        <v>2076</v>
      </c>
      <c r="Z1297" t="s">
        <v>2076</v>
      </c>
      <c r="AA1297" t="s">
        <v>2076</v>
      </c>
      <c r="AB1297" s="36" t="s">
        <v>8932</v>
      </c>
      <c r="AC1297" s="36" t="s">
        <v>8947</v>
      </c>
      <c r="AD1297" s="36" t="s">
        <v>2147</v>
      </c>
      <c r="AE1297" s="36" t="s">
        <v>2085</v>
      </c>
      <c r="AF1297" s="53" t="s">
        <v>2026</v>
      </c>
      <c r="AG1297" s="36" t="s">
        <v>2086</v>
      </c>
      <c r="AH1297" s="37">
        <v>238.99</v>
      </c>
      <c r="AI1297" s="36" t="s">
        <v>2087</v>
      </c>
      <c r="AJ1297" s="36" t="s">
        <v>2076</v>
      </c>
      <c r="AK1297" s="36" t="s">
        <v>2076</v>
      </c>
      <c r="AL1297" s="36" t="s">
        <v>2076</v>
      </c>
      <c r="AM1297" s="36" t="s">
        <v>2076</v>
      </c>
      <c r="AN1297" s="36" t="s">
        <v>2076</v>
      </c>
      <c r="AO1297" s="36" t="s">
        <v>2076</v>
      </c>
      <c r="AP1297" s="36" t="s">
        <v>2076</v>
      </c>
      <c r="AQ1297" s="36" t="s">
        <v>2076</v>
      </c>
      <c r="AR1297" s="36" t="s">
        <v>2076</v>
      </c>
      <c r="AS1297" s="36" t="s">
        <v>7434</v>
      </c>
      <c r="AT1297" s="36" t="s">
        <v>7435</v>
      </c>
      <c r="AU1297" s="36">
        <f>COUNTIF(Offers!$B$14:$B$2024,A1297)</f>
        <v>1</v>
      </c>
      <c r="AV1297" s="37">
        <f>_xlfn.MINIFS(Offers!$Q$14:$Q$2024,Offers!$B$14:$B$2024,A1297)</f>
        <v>213.99</v>
      </c>
      <c r="AW1297" s="36">
        <f>COUNTIFS(Offers!$B$14:$B$2024,A1297,Offers!$L$14:$L$2024,"&lt;&gt;New")</f>
        <v>0</v>
      </c>
    </row>
    <row r="1298" spans="1:49" ht="15.75" customHeight="1" x14ac:dyDescent="0.35">
      <c r="A1298" s="64" t="s">
        <v>8948</v>
      </c>
      <c r="B1298" s="64" t="s">
        <v>1721</v>
      </c>
      <c r="C1298" s="64" t="s">
        <v>9</v>
      </c>
      <c r="D1298" s="64" t="s">
        <v>7510</v>
      </c>
      <c r="E1298" s="65" t="s">
        <v>1730</v>
      </c>
      <c r="F1298" s="66">
        <v>228.99</v>
      </c>
      <c r="G1298" s="64" t="s">
        <v>8949</v>
      </c>
      <c r="H1298" s="64" t="s">
        <v>7512</v>
      </c>
      <c r="I1298" s="64" t="s">
        <v>7405</v>
      </c>
      <c r="J1298" s="64" t="s">
        <v>2076</v>
      </c>
      <c r="K1298" s="64" t="s">
        <v>2076</v>
      </c>
      <c r="L1298" s="64" t="s">
        <v>8140</v>
      </c>
      <c r="M1298" s="64" t="s">
        <v>8141</v>
      </c>
      <c r="N1298" s="64" t="s">
        <v>7513</v>
      </c>
      <c r="O1298" s="64" t="s">
        <v>2076</v>
      </c>
      <c r="P1298" s="64" t="s">
        <v>2076</v>
      </c>
      <c r="Q1298" s="67">
        <v>1633</v>
      </c>
      <c r="R1298" s="64" t="s">
        <v>8950</v>
      </c>
      <c r="S1298" s="64" t="s">
        <v>7515</v>
      </c>
      <c r="T1298" t="s">
        <v>2116</v>
      </c>
      <c r="U1298">
        <v>45</v>
      </c>
      <c r="V1298" s="49">
        <v>250.99</v>
      </c>
      <c r="W1298" t="s">
        <v>2131</v>
      </c>
      <c r="X1298" t="s">
        <v>2076</v>
      </c>
      <c r="Y1298" t="s">
        <v>2076</v>
      </c>
      <c r="Z1298" t="s">
        <v>2076</v>
      </c>
      <c r="AA1298" t="s">
        <v>2076</v>
      </c>
      <c r="AB1298" s="36" t="s">
        <v>8951</v>
      </c>
      <c r="AC1298" s="36" t="s">
        <v>8952</v>
      </c>
      <c r="AD1298" s="36" t="s">
        <v>2120</v>
      </c>
      <c r="AE1298" s="36" t="s">
        <v>2085</v>
      </c>
      <c r="AF1298" s="54" t="s">
        <v>2027</v>
      </c>
      <c r="AG1298" s="36" t="s">
        <v>2086</v>
      </c>
      <c r="AH1298" s="37">
        <v>250.99</v>
      </c>
      <c r="AI1298" s="36" t="s">
        <v>2087</v>
      </c>
      <c r="AJ1298" s="36" t="s">
        <v>2076</v>
      </c>
      <c r="AK1298" s="36" t="s">
        <v>2076</v>
      </c>
      <c r="AL1298" s="36" t="s">
        <v>2076</v>
      </c>
      <c r="AM1298" s="36" t="s">
        <v>2076</v>
      </c>
      <c r="AN1298" s="36" t="s">
        <v>2076</v>
      </c>
      <c r="AO1298" s="36" t="s">
        <v>2076</v>
      </c>
      <c r="AP1298" s="36" t="s">
        <v>2076</v>
      </c>
      <c r="AQ1298" s="36" t="s">
        <v>2076</v>
      </c>
      <c r="AR1298" s="36" t="s">
        <v>2076</v>
      </c>
      <c r="AS1298" s="36" t="s">
        <v>7518</v>
      </c>
      <c r="AT1298" s="36" t="s">
        <v>7519</v>
      </c>
      <c r="AU1298" s="36">
        <f>COUNTIF(Offers!$B$14:$B$2024,A1298)</f>
        <v>1</v>
      </c>
      <c r="AV1298" s="37">
        <f>_xlfn.MINIFS(Offers!$Q$14:$Q$2024,Offers!$B$14:$B$2024,A1298)</f>
        <v>228.99</v>
      </c>
      <c r="AW1298" s="36">
        <f>COUNTIFS(Offers!$B$14:$B$2024,A1298,Offers!$L$14:$L$2024,"&lt;&gt;New")</f>
        <v>0</v>
      </c>
    </row>
    <row r="1299" spans="1:49" ht="15.75" customHeight="1" x14ac:dyDescent="0.35">
      <c r="A1299" s="64" t="s">
        <v>8953</v>
      </c>
      <c r="B1299" s="64" t="s">
        <v>1721</v>
      </c>
      <c r="C1299" s="64" t="s">
        <v>9</v>
      </c>
      <c r="D1299" s="64" t="s">
        <v>7437</v>
      </c>
      <c r="E1299" s="65" t="s">
        <v>1731</v>
      </c>
      <c r="F1299" s="66">
        <v>260.99</v>
      </c>
      <c r="G1299" s="64" t="s">
        <v>8954</v>
      </c>
      <c r="H1299" s="64" t="s">
        <v>7439</v>
      </c>
      <c r="I1299" s="64" t="s">
        <v>7405</v>
      </c>
      <c r="J1299" s="64" t="s">
        <v>7597</v>
      </c>
      <c r="K1299" s="64" t="s">
        <v>2076</v>
      </c>
      <c r="L1299" s="64" t="s">
        <v>2076</v>
      </c>
      <c r="M1299" s="64" t="s">
        <v>2076</v>
      </c>
      <c r="N1299" s="64" t="s">
        <v>7441</v>
      </c>
      <c r="O1299" s="64" t="s">
        <v>2076</v>
      </c>
      <c r="P1299" s="64" t="s">
        <v>2076</v>
      </c>
      <c r="Q1299" s="67">
        <v>1499</v>
      </c>
      <c r="R1299" s="64" t="s">
        <v>8955</v>
      </c>
      <c r="S1299" s="64" t="s">
        <v>7443</v>
      </c>
      <c r="T1299" t="s">
        <v>2080</v>
      </c>
      <c r="U1299">
        <v>45</v>
      </c>
      <c r="V1299" s="49">
        <v>282.99</v>
      </c>
      <c r="W1299" t="s">
        <v>2168</v>
      </c>
      <c r="X1299" t="s">
        <v>2076</v>
      </c>
      <c r="Y1299" t="s">
        <v>2076</v>
      </c>
      <c r="Z1299" t="s">
        <v>2076</v>
      </c>
      <c r="AA1299" t="s">
        <v>2076</v>
      </c>
      <c r="AB1299" s="36" t="s">
        <v>8956</v>
      </c>
      <c r="AC1299" s="36" t="s">
        <v>8957</v>
      </c>
      <c r="AD1299" s="36" t="s">
        <v>2084</v>
      </c>
      <c r="AE1299" s="36" t="s">
        <v>2085</v>
      </c>
      <c r="AF1299" s="52" t="s">
        <v>2024</v>
      </c>
      <c r="AG1299" s="36" t="s">
        <v>2086</v>
      </c>
      <c r="AH1299" s="37">
        <v>282.99</v>
      </c>
      <c r="AI1299" s="36" t="s">
        <v>2087</v>
      </c>
      <c r="AJ1299" s="36" t="s">
        <v>2076</v>
      </c>
      <c r="AK1299" s="36" t="s">
        <v>2076</v>
      </c>
      <c r="AL1299" s="36" t="s">
        <v>2076</v>
      </c>
      <c r="AM1299" s="36" t="s">
        <v>2076</v>
      </c>
      <c r="AN1299" s="36" t="s">
        <v>2076</v>
      </c>
      <c r="AO1299" s="36" t="s">
        <v>2076</v>
      </c>
      <c r="AP1299" s="36" t="s">
        <v>2076</v>
      </c>
      <c r="AQ1299" s="36" t="s">
        <v>2076</v>
      </c>
      <c r="AR1299" s="36" t="s">
        <v>2076</v>
      </c>
      <c r="AS1299" s="36" t="s">
        <v>7446</v>
      </c>
      <c r="AT1299" s="36" t="s">
        <v>7601</v>
      </c>
      <c r="AU1299" s="36">
        <f>COUNTIF(Offers!$B$14:$B$2024,A1299)</f>
        <v>1</v>
      </c>
      <c r="AV1299" s="37">
        <f>_xlfn.MINIFS(Offers!$Q$14:$Q$2024,Offers!$B$14:$B$2024,A1299)</f>
        <v>260.99</v>
      </c>
      <c r="AW1299" s="36">
        <f>COUNTIFS(Offers!$B$14:$B$2024,A1299,Offers!$L$14:$L$2024,"&lt;&gt;New")</f>
        <v>0</v>
      </c>
    </row>
    <row r="1300" spans="1:49" ht="15.75" customHeight="1" x14ac:dyDescent="0.35">
      <c r="A1300" s="64" t="s">
        <v>8958</v>
      </c>
      <c r="B1300" s="64" t="s">
        <v>1721</v>
      </c>
      <c r="C1300" s="64" t="s">
        <v>9</v>
      </c>
      <c r="D1300" s="64" t="s">
        <v>7460</v>
      </c>
      <c r="E1300" s="65" t="s">
        <v>1732</v>
      </c>
      <c r="F1300" s="66">
        <v>279.99</v>
      </c>
      <c r="G1300" s="64" t="s">
        <v>8959</v>
      </c>
      <c r="H1300" s="64" t="s">
        <v>7439</v>
      </c>
      <c r="I1300" s="64" t="s">
        <v>7779</v>
      </c>
      <c r="J1300" s="64" t="s">
        <v>2076</v>
      </c>
      <c r="K1300" s="64" t="s">
        <v>2076</v>
      </c>
      <c r="L1300" s="64" t="s">
        <v>8351</v>
      </c>
      <c r="M1300" s="64" t="s">
        <v>7464</v>
      </c>
      <c r="N1300" s="64" t="s">
        <v>7717</v>
      </c>
      <c r="O1300" s="64" t="s">
        <v>2076</v>
      </c>
      <c r="P1300" s="64" t="s">
        <v>2076</v>
      </c>
      <c r="Q1300" s="67">
        <v>7097</v>
      </c>
      <c r="R1300" s="64" t="s">
        <v>8960</v>
      </c>
      <c r="S1300" s="64" t="s">
        <v>7467</v>
      </c>
      <c r="T1300" t="s">
        <v>2080</v>
      </c>
      <c r="U1300">
        <v>45</v>
      </c>
      <c r="V1300" s="49">
        <v>314.99</v>
      </c>
      <c r="W1300" t="s">
        <v>2157</v>
      </c>
      <c r="X1300" t="s">
        <v>2076</v>
      </c>
      <c r="Y1300" t="s">
        <v>2076</v>
      </c>
      <c r="Z1300" t="s">
        <v>2076</v>
      </c>
      <c r="AA1300" t="s">
        <v>2076</v>
      </c>
      <c r="AB1300" s="36" t="s">
        <v>8961</v>
      </c>
      <c r="AC1300" s="36" t="s">
        <v>8962</v>
      </c>
      <c r="AD1300" s="36" t="s">
        <v>2084</v>
      </c>
      <c r="AE1300" s="36" t="s">
        <v>2180</v>
      </c>
      <c r="AF1300" s="55" t="s">
        <v>2023</v>
      </c>
      <c r="AG1300" s="36" t="s">
        <v>3435</v>
      </c>
      <c r="AH1300" s="37">
        <v>410.99</v>
      </c>
      <c r="AI1300" s="36" t="s">
        <v>2106</v>
      </c>
      <c r="AJ1300" s="36" t="s">
        <v>2076</v>
      </c>
      <c r="AK1300" s="36" t="s">
        <v>2076</v>
      </c>
      <c r="AL1300" s="36" t="s">
        <v>2076</v>
      </c>
      <c r="AM1300" s="36" t="s">
        <v>2076</v>
      </c>
      <c r="AN1300" s="36" t="s">
        <v>2076</v>
      </c>
      <c r="AO1300" s="36">
        <v>144</v>
      </c>
      <c r="AP1300" s="36" t="s">
        <v>2076</v>
      </c>
      <c r="AQ1300" s="36" t="s">
        <v>2076</v>
      </c>
      <c r="AR1300" s="36" t="s">
        <v>2076</v>
      </c>
      <c r="AS1300" s="36" t="s">
        <v>7470</v>
      </c>
      <c r="AT1300" s="36" t="s">
        <v>7471</v>
      </c>
      <c r="AU1300" s="36">
        <f>COUNTIF(Offers!$B$14:$B$2024,A1300)</f>
        <v>3</v>
      </c>
      <c r="AV1300" s="37">
        <f>_xlfn.MINIFS(Offers!$Q$14:$Q$2024,Offers!$B$14:$B$2024,A1300)</f>
        <v>117.99</v>
      </c>
      <c r="AW1300" s="36">
        <f>COUNTIFS(Offers!$B$14:$B$2024,A1300,Offers!$L$14:$L$2024,"&lt;&gt;New")</f>
        <v>2</v>
      </c>
    </row>
    <row r="1301" spans="1:49" ht="15.75" customHeight="1" x14ac:dyDescent="0.35">
      <c r="A1301" s="64" t="s">
        <v>8963</v>
      </c>
      <c r="B1301" s="64" t="s">
        <v>1721</v>
      </c>
      <c r="C1301" s="64" t="s">
        <v>9</v>
      </c>
      <c r="D1301" s="64" t="s">
        <v>7526</v>
      </c>
      <c r="E1301" s="65" t="s">
        <v>1733</v>
      </c>
      <c r="F1301" s="66">
        <v>284.99</v>
      </c>
      <c r="G1301" s="64" t="s">
        <v>8964</v>
      </c>
      <c r="H1301" s="64" t="s">
        <v>1345</v>
      </c>
      <c r="I1301" s="64" t="s">
        <v>7528</v>
      </c>
      <c r="J1301" s="64" t="s">
        <v>2076</v>
      </c>
      <c r="K1301" s="64" t="s">
        <v>2076</v>
      </c>
      <c r="L1301" s="64" t="s">
        <v>2076</v>
      </c>
      <c r="M1301" s="64" t="s">
        <v>2076</v>
      </c>
      <c r="N1301" s="64" t="s">
        <v>7981</v>
      </c>
      <c r="O1301" s="64" t="s">
        <v>2076</v>
      </c>
      <c r="P1301" s="64" t="s">
        <v>2076</v>
      </c>
      <c r="Q1301" s="67">
        <v>352</v>
      </c>
      <c r="R1301" s="64" t="s">
        <v>8965</v>
      </c>
      <c r="S1301" s="64" t="s">
        <v>7531</v>
      </c>
      <c r="T1301" t="s">
        <v>2080</v>
      </c>
      <c r="U1301">
        <v>45</v>
      </c>
      <c r="V1301" s="49">
        <v>303.99</v>
      </c>
      <c r="W1301" t="s">
        <v>2157</v>
      </c>
      <c r="X1301" t="s">
        <v>2076</v>
      </c>
      <c r="Y1301" t="s">
        <v>2076</v>
      </c>
      <c r="Z1301" t="s">
        <v>2076</v>
      </c>
      <c r="AA1301" t="s">
        <v>2076</v>
      </c>
      <c r="AB1301" s="36" t="s">
        <v>8966</v>
      </c>
      <c r="AC1301" s="36" t="s">
        <v>8967</v>
      </c>
      <c r="AD1301" s="36" t="s">
        <v>2171</v>
      </c>
      <c r="AE1301" s="36" t="s">
        <v>2105</v>
      </c>
      <c r="AF1301" s="53" t="s">
        <v>2026</v>
      </c>
      <c r="AG1301" s="36" t="s">
        <v>2086</v>
      </c>
      <c r="AH1301" s="37">
        <v>318.99</v>
      </c>
      <c r="AI1301" s="36" t="s">
        <v>2087</v>
      </c>
      <c r="AJ1301" s="36" t="s">
        <v>2076</v>
      </c>
      <c r="AK1301" s="36" t="s">
        <v>2076</v>
      </c>
      <c r="AL1301" s="36" t="s">
        <v>2076</v>
      </c>
      <c r="AM1301" s="36" t="s">
        <v>2076</v>
      </c>
      <c r="AN1301" s="36" t="s">
        <v>2076</v>
      </c>
      <c r="AO1301" s="36" t="s">
        <v>2076</v>
      </c>
      <c r="AP1301" s="36" t="s">
        <v>2076</v>
      </c>
      <c r="AQ1301" s="36" t="s">
        <v>2076</v>
      </c>
      <c r="AR1301" s="36" t="s">
        <v>2076</v>
      </c>
      <c r="AS1301" s="36" t="s">
        <v>7534</v>
      </c>
      <c r="AT1301" s="36" t="s">
        <v>7535</v>
      </c>
      <c r="AU1301" s="36">
        <f>COUNTIF(Offers!$B$14:$B$2024,A1301)</f>
        <v>3</v>
      </c>
      <c r="AV1301" s="37">
        <f>_xlfn.MINIFS(Offers!$Q$14:$Q$2024,Offers!$B$14:$B$2024,A1301)</f>
        <v>142.99</v>
      </c>
      <c r="AW1301" s="36">
        <f>COUNTIFS(Offers!$B$14:$B$2024,A1301,Offers!$L$14:$L$2024,"&lt;&gt;New")</f>
        <v>2</v>
      </c>
    </row>
    <row r="1302" spans="1:49" ht="15.75" customHeight="1" x14ac:dyDescent="0.35">
      <c r="A1302" s="64" t="s">
        <v>8968</v>
      </c>
      <c r="B1302" s="64" t="s">
        <v>1721</v>
      </c>
      <c r="C1302" s="64" t="s">
        <v>9</v>
      </c>
      <c r="D1302" s="64" t="s">
        <v>7473</v>
      </c>
      <c r="E1302" s="65" t="s">
        <v>1734</v>
      </c>
      <c r="F1302" s="66">
        <v>1974.99</v>
      </c>
      <c r="G1302" s="64" t="s">
        <v>8969</v>
      </c>
      <c r="H1302" s="64" t="s">
        <v>7439</v>
      </c>
      <c r="I1302" s="64" t="s">
        <v>7405</v>
      </c>
      <c r="J1302" s="64" t="s">
        <v>2076</v>
      </c>
      <c r="K1302" s="64" t="s">
        <v>8970</v>
      </c>
      <c r="L1302" s="64" t="s">
        <v>2076</v>
      </c>
      <c r="M1302" s="64" t="s">
        <v>2076</v>
      </c>
      <c r="N1302" s="64" t="s">
        <v>7550</v>
      </c>
      <c r="O1302" s="64" t="s">
        <v>2076</v>
      </c>
      <c r="P1302" s="64" t="s">
        <v>2076</v>
      </c>
      <c r="Q1302" s="67">
        <v>1740</v>
      </c>
      <c r="R1302" s="64" t="s">
        <v>8971</v>
      </c>
      <c r="S1302" s="64" t="s">
        <v>7478</v>
      </c>
      <c r="T1302" t="s">
        <v>2080</v>
      </c>
      <c r="U1302">
        <v>45</v>
      </c>
      <c r="V1302" s="49">
        <v>2255.9899999999998</v>
      </c>
      <c r="W1302" t="s">
        <v>2580</v>
      </c>
      <c r="X1302" t="s">
        <v>2076</v>
      </c>
      <c r="Y1302" t="s">
        <v>2076</v>
      </c>
      <c r="Z1302" t="s">
        <v>2076</v>
      </c>
      <c r="AA1302" t="s">
        <v>2076</v>
      </c>
      <c r="AB1302" s="36" t="s">
        <v>8972</v>
      </c>
      <c r="AC1302" s="36" t="s">
        <v>8973</v>
      </c>
      <c r="AD1302" s="36" t="s">
        <v>2254</v>
      </c>
      <c r="AE1302" s="36" t="s">
        <v>2085</v>
      </c>
      <c r="AF1302" s="54" t="s">
        <v>2027</v>
      </c>
      <c r="AG1302" s="36" t="s">
        <v>3435</v>
      </c>
      <c r="AH1302" s="37">
        <v>2255.9899999999998</v>
      </c>
      <c r="AI1302" s="36" t="s">
        <v>2087</v>
      </c>
      <c r="AJ1302" s="36" t="s">
        <v>2076</v>
      </c>
      <c r="AK1302" s="36" t="s">
        <v>2076</v>
      </c>
      <c r="AL1302" s="36" t="s">
        <v>2076</v>
      </c>
      <c r="AM1302" s="36" t="s">
        <v>2076</v>
      </c>
      <c r="AN1302" s="36" t="s">
        <v>2076</v>
      </c>
      <c r="AO1302" s="36" t="s">
        <v>2076</v>
      </c>
      <c r="AP1302" s="36" t="s">
        <v>2076</v>
      </c>
      <c r="AQ1302" s="36" t="s">
        <v>2076</v>
      </c>
      <c r="AR1302" s="36" t="s">
        <v>2076</v>
      </c>
      <c r="AS1302" s="36" t="s">
        <v>8000</v>
      </c>
      <c r="AT1302" s="36" t="s">
        <v>7896</v>
      </c>
      <c r="AU1302" s="36">
        <f>COUNTIF(Offers!$B$14:$B$2024,A1302)</f>
        <v>1</v>
      </c>
      <c r="AV1302" s="37">
        <f>_xlfn.MINIFS(Offers!$Q$14:$Q$2024,Offers!$B$14:$B$2024,A1302)</f>
        <v>1974.99</v>
      </c>
      <c r="AW1302" s="36">
        <f>COUNTIFS(Offers!$B$14:$B$2024,A1302,Offers!$L$14:$L$2024,"&lt;&gt;New")</f>
        <v>0</v>
      </c>
    </row>
    <row r="1303" spans="1:49" ht="15.75" customHeight="1" x14ac:dyDescent="0.35">
      <c r="A1303" s="64" t="s">
        <v>8974</v>
      </c>
      <c r="B1303" s="64" t="s">
        <v>1735</v>
      </c>
      <c r="C1303" s="64" t="s">
        <v>9</v>
      </c>
      <c r="D1303" s="64" t="s">
        <v>7560</v>
      </c>
      <c r="E1303" s="65" t="s">
        <v>1738</v>
      </c>
      <c r="F1303" s="66">
        <v>85.99</v>
      </c>
      <c r="G1303" s="64" t="s">
        <v>8975</v>
      </c>
      <c r="H1303" s="64" t="s">
        <v>1345</v>
      </c>
      <c r="I1303" s="64" t="s">
        <v>7405</v>
      </c>
      <c r="J1303" s="64" t="s">
        <v>2076</v>
      </c>
      <c r="K1303" s="64" t="s">
        <v>2076</v>
      </c>
      <c r="L1303" s="64" t="s">
        <v>2076</v>
      </c>
      <c r="M1303" s="64" t="s">
        <v>2076</v>
      </c>
      <c r="N1303" s="64" t="s">
        <v>7562</v>
      </c>
      <c r="O1303" s="64" t="s">
        <v>2076</v>
      </c>
      <c r="P1303" s="64" t="s">
        <v>2076</v>
      </c>
      <c r="Q1303" s="67">
        <v>425</v>
      </c>
      <c r="R1303" s="64" t="s">
        <v>8976</v>
      </c>
      <c r="S1303" s="64" t="s">
        <v>7564</v>
      </c>
      <c r="T1303" t="s">
        <v>2080</v>
      </c>
      <c r="U1303">
        <v>15</v>
      </c>
      <c r="V1303" s="49">
        <v>95.99</v>
      </c>
      <c r="W1303" t="s">
        <v>2609</v>
      </c>
      <c r="X1303" t="s">
        <v>2076</v>
      </c>
      <c r="Y1303" t="s">
        <v>2076</v>
      </c>
      <c r="Z1303" t="s">
        <v>2076</v>
      </c>
      <c r="AA1303" t="s">
        <v>2076</v>
      </c>
      <c r="AB1303" s="36" t="s">
        <v>8977</v>
      </c>
      <c r="AC1303" s="36" t="s">
        <v>8978</v>
      </c>
      <c r="AD1303" s="36" t="s">
        <v>2120</v>
      </c>
      <c r="AE1303" s="36" t="s">
        <v>2085</v>
      </c>
      <c r="AF1303" s="51" t="s">
        <v>2025</v>
      </c>
      <c r="AG1303" s="36" t="s">
        <v>2086</v>
      </c>
      <c r="AH1303" s="37">
        <v>95.99</v>
      </c>
      <c r="AI1303" s="36" t="s">
        <v>2087</v>
      </c>
      <c r="AJ1303" s="36" t="s">
        <v>2076</v>
      </c>
      <c r="AK1303" s="36" t="s">
        <v>2076</v>
      </c>
      <c r="AL1303" s="36" t="s">
        <v>2076</v>
      </c>
      <c r="AM1303" s="36" t="s">
        <v>2076</v>
      </c>
      <c r="AN1303" s="36" t="s">
        <v>2076</v>
      </c>
      <c r="AO1303" s="36" t="s">
        <v>2076</v>
      </c>
      <c r="AP1303" s="36" t="s">
        <v>2076</v>
      </c>
      <c r="AQ1303" s="36" t="s">
        <v>2076</v>
      </c>
      <c r="AR1303" s="36" t="s">
        <v>2076</v>
      </c>
      <c r="AS1303" s="36" t="s">
        <v>7567</v>
      </c>
      <c r="AT1303" s="36" t="s">
        <v>7568</v>
      </c>
      <c r="AU1303" s="36">
        <f>COUNTIF(Offers!$B$14:$B$2024,A1303)</f>
        <v>1</v>
      </c>
      <c r="AV1303" s="37">
        <f>_xlfn.MINIFS(Offers!$Q$14:$Q$2024,Offers!$B$14:$B$2024,A1303)</f>
        <v>85.99</v>
      </c>
      <c r="AW1303" s="36">
        <f>COUNTIFS(Offers!$B$14:$B$2024,A1303,Offers!$L$14:$L$2024,"&lt;&gt;New")</f>
        <v>0</v>
      </c>
    </row>
    <row r="1304" spans="1:49" ht="15.75" customHeight="1" x14ac:dyDescent="0.35">
      <c r="A1304" s="64" t="s">
        <v>8979</v>
      </c>
      <c r="B1304" s="64" t="s">
        <v>1735</v>
      </c>
      <c r="C1304" s="64" t="s">
        <v>9</v>
      </c>
      <c r="D1304" s="64" t="s">
        <v>7378</v>
      </c>
      <c r="E1304" s="65" t="s">
        <v>1739</v>
      </c>
      <c r="F1304" s="66">
        <v>116.99</v>
      </c>
      <c r="G1304" s="64" t="s">
        <v>8980</v>
      </c>
      <c r="H1304" s="64" t="s">
        <v>1345</v>
      </c>
      <c r="I1304" s="64" t="s">
        <v>7380</v>
      </c>
      <c r="J1304" s="64" t="s">
        <v>8479</v>
      </c>
      <c r="K1304" s="64" t="s">
        <v>2076</v>
      </c>
      <c r="L1304" s="64" t="s">
        <v>2076</v>
      </c>
      <c r="M1304" s="64" t="s">
        <v>2076</v>
      </c>
      <c r="N1304" s="64" t="s">
        <v>7382</v>
      </c>
      <c r="O1304" s="64" t="s">
        <v>2076</v>
      </c>
      <c r="P1304" s="64">
        <v>93</v>
      </c>
      <c r="Q1304" s="67">
        <v>86</v>
      </c>
      <c r="R1304" s="64" t="s">
        <v>8981</v>
      </c>
      <c r="S1304" s="64" t="s">
        <v>7384</v>
      </c>
      <c r="T1304" t="s">
        <v>2080</v>
      </c>
      <c r="U1304">
        <v>15</v>
      </c>
      <c r="V1304" s="49">
        <v>124.99</v>
      </c>
      <c r="W1304" t="s">
        <v>2208</v>
      </c>
      <c r="X1304" t="s">
        <v>2076</v>
      </c>
      <c r="Y1304" t="s">
        <v>2076</v>
      </c>
      <c r="Z1304" t="s">
        <v>2076</v>
      </c>
      <c r="AA1304" t="s">
        <v>2076</v>
      </c>
      <c r="AB1304" s="36" t="s">
        <v>8982</v>
      </c>
      <c r="AC1304" s="36" t="s">
        <v>8983</v>
      </c>
      <c r="AD1304" s="36" t="s">
        <v>2084</v>
      </c>
      <c r="AE1304" s="36" t="s">
        <v>2085</v>
      </c>
      <c r="AF1304" s="52" t="s">
        <v>2024</v>
      </c>
      <c r="AG1304" s="36" t="s">
        <v>2086</v>
      </c>
      <c r="AH1304" s="37">
        <v>128.99</v>
      </c>
      <c r="AI1304" s="36" t="s">
        <v>2087</v>
      </c>
      <c r="AJ1304" s="36" t="s">
        <v>2076</v>
      </c>
      <c r="AK1304" s="36" t="s">
        <v>2076</v>
      </c>
      <c r="AL1304" s="36" t="s">
        <v>2076</v>
      </c>
      <c r="AM1304" s="36" t="s">
        <v>2076</v>
      </c>
      <c r="AN1304" s="36" t="s">
        <v>2076</v>
      </c>
      <c r="AO1304" s="36" t="s">
        <v>2076</v>
      </c>
      <c r="AP1304" s="36" t="s">
        <v>2076</v>
      </c>
      <c r="AQ1304" s="36" t="s">
        <v>2076</v>
      </c>
      <c r="AR1304" s="36" t="s">
        <v>2076</v>
      </c>
      <c r="AS1304" s="36" t="s">
        <v>7489</v>
      </c>
      <c r="AT1304" s="36" t="s">
        <v>7388</v>
      </c>
      <c r="AU1304" s="36">
        <f>COUNTIF(Offers!$B$14:$B$2024,A1304)</f>
        <v>1</v>
      </c>
      <c r="AV1304" s="37">
        <f>_xlfn.MINIFS(Offers!$Q$14:$Q$2024,Offers!$B$14:$B$2024,A1304)</f>
        <v>116.99</v>
      </c>
      <c r="AW1304" s="36">
        <f>COUNTIFS(Offers!$B$14:$B$2024,A1304,Offers!$L$14:$L$2024,"&lt;&gt;New")</f>
        <v>0</v>
      </c>
    </row>
    <row r="1305" spans="1:49" ht="15.75" customHeight="1" x14ac:dyDescent="0.35">
      <c r="A1305" s="64" t="s">
        <v>8984</v>
      </c>
      <c r="B1305" s="64" t="s">
        <v>1735</v>
      </c>
      <c r="C1305" s="64" t="s">
        <v>9</v>
      </c>
      <c r="D1305" s="64" t="s">
        <v>7425</v>
      </c>
      <c r="E1305" s="65" t="s">
        <v>1740</v>
      </c>
      <c r="F1305" s="66">
        <v>149.99</v>
      </c>
      <c r="G1305" s="64" t="s">
        <v>8985</v>
      </c>
      <c r="H1305" s="64" t="s">
        <v>7498</v>
      </c>
      <c r="I1305" s="64" t="s">
        <v>7499</v>
      </c>
      <c r="J1305" s="64" t="s">
        <v>2076</v>
      </c>
      <c r="K1305" s="64" t="s">
        <v>2076</v>
      </c>
      <c r="L1305" s="64" t="s">
        <v>2076</v>
      </c>
      <c r="M1305" s="64" t="s">
        <v>2076</v>
      </c>
      <c r="N1305" s="64" t="s">
        <v>7429</v>
      </c>
      <c r="O1305" s="64" t="s">
        <v>2076</v>
      </c>
      <c r="P1305" s="64" t="s">
        <v>2076</v>
      </c>
      <c r="Q1305" s="67">
        <v>1614</v>
      </c>
      <c r="R1305" s="64" t="s">
        <v>8986</v>
      </c>
      <c r="S1305" s="64" t="s">
        <v>7431</v>
      </c>
      <c r="T1305" t="s">
        <v>2080</v>
      </c>
      <c r="U1305">
        <v>15</v>
      </c>
      <c r="V1305" s="49">
        <v>162.99</v>
      </c>
      <c r="W1305" t="s">
        <v>2327</v>
      </c>
      <c r="X1305" t="s">
        <v>2076</v>
      </c>
      <c r="Y1305" t="s">
        <v>2076</v>
      </c>
      <c r="Z1305" t="s">
        <v>2076</v>
      </c>
      <c r="AA1305" t="s">
        <v>2076</v>
      </c>
      <c r="AB1305" s="36" t="s">
        <v>8987</v>
      </c>
      <c r="AC1305" s="36" t="s">
        <v>8988</v>
      </c>
      <c r="AD1305" s="36" t="s">
        <v>2147</v>
      </c>
      <c r="AE1305" s="36" t="s">
        <v>2105</v>
      </c>
      <c r="AF1305" s="52" t="s">
        <v>2024</v>
      </c>
      <c r="AG1305" s="36" t="s">
        <v>2086</v>
      </c>
      <c r="AH1305" s="37">
        <v>170.99</v>
      </c>
      <c r="AI1305" s="36" t="s">
        <v>2087</v>
      </c>
      <c r="AJ1305" s="36" t="s">
        <v>2076</v>
      </c>
      <c r="AK1305" s="36" t="s">
        <v>2076</v>
      </c>
      <c r="AL1305" s="36" t="s">
        <v>2076</v>
      </c>
      <c r="AM1305" s="36" t="s">
        <v>2076</v>
      </c>
      <c r="AN1305" s="36" t="s">
        <v>2076</v>
      </c>
      <c r="AO1305" s="36" t="s">
        <v>2076</v>
      </c>
      <c r="AP1305" s="36" t="s">
        <v>2076</v>
      </c>
      <c r="AQ1305" s="36" t="s">
        <v>2076</v>
      </c>
      <c r="AR1305" s="36" t="s">
        <v>2076</v>
      </c>
      <c r="AS1305" s="36" t="s">
        <v>7434</v>
      </c>
      <c r="AT1305" s="36" t="s">
        <v>7435</v>
      </c>
      <c r="AU1305" s="36">
        <f>COUNTIF(Offers!$B$14:$B$2024,A1305)</f>
        <v>3</v>
      </c>
      <c r="AV1305" s="37">
        <f>_xlfn.MINIFS(Offers!$Q$14:$Q$2024,Offers!$B$14:$B$2024,A1305)</f>
        <v>86.99</v>
      </c>
      <c r="AW1305" s="36">
        <f>COUNTIFS(Offers!$B$14:$B$2024,A1305,Offers!$L$14:$L$2024,"&lt;&gt;New")</f>
        <v>2</v>
      </c>
    </row>
    <row r="1306" spans="1:49" ht="15.75" customHeight="1" x14ac:dyDescent="0.35">
      <c r="A1306" s="64" t="s">
        <v>8989</v>
      </c>
      <c r="B1306" s="64" t="s">
        <v>1735</v>
      </c>
      <c r="C1306" s="64" t="s">
        <v>9</v>
      </c>
      <c r="D1306" s="64" t="s">
        <v>7402</v>
      </c>
      <c r="E1306" s="65" t="s">
        <v>1741</v>
      </c>
      <c r="F1306" s="66">
        <v>175.99</v>
      </c>
      <c r="G1306" s="64" t="s">
        <v>8990</v>
      </c>
      <c r="H1306" s="64" t="s">
        <v>7404</v>
      </c>
      <c r="I1306" s="64" t="s">
        <v>7405</v>
      </c>
      <c r="J1306" s="64" t="s">
        <v>2076</v>
      </c>
      <c r="K1306" s="64" t="s">
        <v>2076</v>
      </c>
      <c r="L1306" s="64" t="s">
        <v>2076</v>
      </c>
      <c r="M1306" s="64" t="s">
        <v>2076</v>
      </c>
      <c r="N1306" s="64" t="s">
        <v>7406</v>
      </c>
      <c r="O1306" s="64" t="s">
        <v>2076</v>
      </c>
      <c r="P1306" s="64" t="s">
        <v>2076</v>
      </c>
      <c r="Q1306" s="67">
        <v>67</v>
      </c>
      <c r="R1306" s="64" t="s">
        <v>8991</v>
      </c>
      <c r="S1306" s="64" t="s">
        <v>7408</v>
      </c>
      <c r="T1306" t="s">
        <v>2080</v>
      </c>
      <c r="U1306">
        <v>15</v>
      </c>
      <c r="V1306" s="49">
        <v>201.99</v>
      </c>
      <c r="W1306" t="s">
        <v>2545</v>
      </c>
      <c r="X1306" t="s">
        <v>2076</v>
      </c>
      <c r="Y1306" t="s">
        <v>2076</v>
      </c>
      <c r="Z1306" t="s">
        <v>2076</v>
      </c>
      <c r="AA1306" t="s">
        <v>2076</v>
      </c>
      <c r="AB1306" s="36" t="s">
        <v>8992</v>
      </c>
      <c r="AC1306" s="36" t="s">
        <v>8993</v>
      </c>
      <c r="AD1306" s="36" t="s">
        <v>2120</v>
      </c>
      <c r="AE1306" s="36" t="s">
        <v>2105</v>
      </c>
      <c r="AF1306" s="52" t="s">
        <v>2024</v>
      </c>
      <c r="AG1306" s="36" t="s">
        <v>2086</v>
      </c>
      <c r="AH1306" s="37">
        <v>207.99</v>
      </c>
      <c r="AI1306" s="36" t="s">
        <v>2087</v>
      </c>
      <c r="AJ1306" s="36" t="s">
        <v>2076</v>
      </c>
      <c r="AK1306" s="36" t="s">
        <v>2076</v>
      </c>
      <c r="AL1306" s="36" t="s">
        <v>2076</v>
      </c>
      <c r="AM1306" s="36" t="s">
        <v>2076</v>
      </c>
      <c r="AN1306" s="36" t="s">
        <v>2076</v>
      </c>
      <c r="AO1306" s="36" t="s">
        <v>2076</v>
      </c>
      <c r="AP1306" s="36" t="s">
        <v>2076</v>
      </c>
      <c r="AQ1306" s="36" t="s">
        <v>2076</v>
      </c>
      <c r="AR1306" s="36" t="s">
        <v>2076</v>
      </c>
      <c r="AS1306" s="36" t="s">
        <v>7411</v>
      </c>
      <c r="AT1306" s="36" t="s">
        <v>7412</v>
      </c>
      <c r="AU1306" s="36">
        <f>COUNTIF(Offers!$B$14:$B$2024,A1306)</f>
        <v>1</v>
      </c>
      <c r="AV1306" s="37">
        <f>_xlfn.MINIFS(Offers!$Q$14:$Q$2024,Offers!$B$14:$B$2024,A1306)</f>
        <v>175.99</v>
      </c>
      <c r="AW1306" s="36">
        <f>COUNTIFS(Offers!$B$14:$B$2024,A1306,Offers!$L$14:$L$2024,"&lt;&gt;New")</f>
        <v>0</v>
      </c>
    </row>
    <row r="1307" spans="1:49" ht="15.75" customHeight="1" x14ac:dyDescent="0.35">
      <c r="A1307" s="64" t="s">
        <v>8994</v>
      </c>
      <c r="B1307" s="64" t="s">
        <v>1735</v>
      </c>
      <c r="C1307" s="64" t="s">
        <v>9</v>
      </c>
      <c r="D1307" s="64" t="s">
        <v>7390</v>
      </c>
      <c r="E1307" s="65" t="s">
        <v>1742</v>
      </c>
      <c r="F1307" s="66">
        <v>207.99</v>
      </c>
      <c r="G1307" s="64" t="s">
        <v>8995</v>
      </c>
      <c r="H1307" s="64" t="s">
        <v>1345</v>
      </c>
      <c r="I1307" s="64" t="s">
        <v>7392</v>
      </c>
      <c r="J1307" s="64" t="s">
        <v>2076</v>
      </c>
      <c r="K1307" s="64" t="s">
        <v>2076</v>
      </c>
      <c r="L1307" s="64" t="s">
        <v>2076</v>
      </c>
      <c r="M1307" s="64" t="s">
        <v>7393</v>
      </c>
      <c r="N1307" s="64" t="s">
        <v>7394</v>
      </c>
      <c r="O1307" s="64" t="s">
        <v>2076</v>
      </c>
      <c r="P1307" s="64" t="s">
        <v>2076</v>
      </c>
      <c r="Q1307" s="67">
        <v>155</v>
      </c>
      <c r="R1307" s="64" t="s">
        <v>8996</v>
      </c>
      <c r="S1307" s="64" t="s">
        <v>7396</v>
      </c>
      <c r="T1307" t="s">
        <v>2080</v>
      </c>
      <c r="U1307">
        <v>15</v>
      </c>
      <c r="V1307" s="49">
        <v>220.99</v>
      </c>
      <c r="W1307" t="s">
        <v>2200</v>
      </c>
      <c r="X1307" t="s">
        <v>2076</v>
      </c>
      <c r="Y1307" t="s">
        <v>2076</v>
      </c>
      <c r="Z1307" t="s">
        <v>2076</v>
      </c>
      <c r="AA1307" t="s">
        <v>2076</v>
      </c>
      <c r="AB1307" s="36" t="s">
        <v>8997</v>
      </c>
      <c r="AC1307" s="36" t="s">
        <v>8998</v>
      </c>
      <c r="AD1307" s="36" t="s">
        <v>2120</v>
      </c>
      <c r="AE1307" s="36" t="s">
        <v>2085</v>
      </c>
      <c r="AF1307" s="53" t="s">
        <v>2026</v>
      </c>
      <c r="AG1307" s="36" t="s">
        <v>2086</v>
      </c>
      <c r="AH1307" s="37">
        <v>220.99</v>
      </c>
      <c r="AI1307" s="36" t="s">
        <v>2087</v>
      </c>
      <c r="AJ1307" s="36" t="s">
        <v>2076</v>
      </c>
      <c r="AK1307" s="36" t="s">
        <v>2076</v>
      </c>
      <c r="AL1307" s="36" t="s">
        <v>2076</v>
      </c>
      <c r="AM1307" s="36" t="s">
        <v>2076</v>
      </c>
      <c r="AN1307" s="36" t="s">
        <v>2076</v>
      </c>
      <c r="AO1307" s="36" t="s">
        <v>2076</v>
      </c>
      <c r="AP1307" s="36" t="s">
        <v>2076</v>
      </c>
      <c r="AQ1307" s="36" t="s">
        <v>2076</v>
      </c>
      <c r="AR1307" s="36" t="s">
        <v>2076</v>
      </c>
      <c r="AS1307" s="36" t="s">
        <v>7399</v>
      </c>
      <c r="AT1307" s="36" t="s">
        <v>7400</v>
      </c>
      <c r="AU1307" s="36">
        <f>COUNTIF(Offers!$B$14:$B$2024,A1307)</f>
        <v>1</v>
      </c>
      <c r="AV1307" s="37">
        <f>_xlfn.MINIFS(Offers!$Q$14:$Q$2024,Offers!$B$14:$B$2024,A1307)</f>
        <v>207.99</v>
      </c>
      <c r="AW1307" s="36">
        <f>COUNTIFS(Offers!$B$14:$B$2024,A1307,Offers!$L$14:$L$2024,"&lt;&gt;New")</f>
        <v>0</v>
      </c>
    </row>
    <row r="1308" spans="1:49" ht="15.75" customHeight="1" x14ac:dyDescent="0.35">
      <c r="A1308" s="64" t="s">
        <v>8999</v>
      </c>
      <c r="B1308" s="64" t="s">
        <v>1735</v>
      </c>
      <c r="C1308" s="64" t="s">
        <v>9</v>
      </c>
      <c r="D1308" s="64" t="s">
        <v>7510</v>
      </c>
      <c r="E1308" s="65" t="s">
        <v>1743</v>
      </c>
      <c r="F1308" s="66">
        <v>220.99</v>
      </c>
      <c r="G1308" s="64" t="s">
        <v>9000</v>
      </c>
      <c r="H1308" s="64" t="s">
        <v>7512</v>
      </c>
      <c r="I1308" s="64" t="s">
        <v>7405</v>
      </c>
      <c r="J1308" s="64" t="s">
        <v>2076</v>
      </c>
      <c r="K1308" s="64" t="s">
        <v>2076</v>
      </c>
      <c r="L1308" s="64" t="s">
        <v>8140</v>
      </c>
      <c r="M1308" s="64" t="s">
        <v>8141</v>
      </c>
      <c r="N1308" s="64" t="s">
        <v>7513</v>
      </c>
      <c r="O1308" s="64" t="s">
        <v>2076</v>
      </c>
      <c r="P1308" s="64" t="s">
        <v>2076</v>
      </c>
      <c r="Q1308" s="67">
        <v>1539</v>
      </c>
      <c r="R1308" s="64" t="s">
        <v>9001</v>
      </c>
      <c r="S1308" s="64" t="s">
        <v>7515</v>
      </c>
      <c r="T1308" t="s">
        <v>2080</v>
      </c>
      <c r="U1308">
        <v>15</v>
      </c>
      <c r="V1308" s="49">
        <v>241.99</v>
      </c>
      <c r="W1308" t="s">
        <v>2465</v>
      </c>
      <c r="X1308" t="s">
        <v>2076</v>
      </c>
      <c r="Y1308" t="s">
        <v>2076</v>
      </c>
      <c r="Z1308" t="s">
        <v>2076</v>
      </c>
      <c r="AA1308" t="s">
        <v>2076</v>
      </c>
      <c r="AB1308" s="36" t="s">
        <v>9002</v>
      </c>
      <c r="AC1308" s="36" t="s">
        <v>9003</v>
      </c>
      <c r="AD1308" s="36" t="s">
        <v>2171</v>
      </c>
      <c r="AE1308" s="36" t="s">
        <v>2085</v>
      </c>
      <c r="AF1308" s="53" t="s">
        <v>2026</v>
      </c>
      <c r="AG1308" s="36" t="s">
        <v>2086</v>
      </c>
      <c r="AH1308" s="37">
        <v>241.99</v>
      </c>
      <c r="AI1308" s="36" t="s">
        <v>2087</v>
      </c>
      <c r="AJ1308" s="36" t="s">
        <v>2076</v>
      </c>
      <c r="AK1308" s="36" t="s">
        <v>2076</v>
      </c>
      <c r="AL1308" s="36" t="s">
        <v>2076</v>
      </c>
      <c r="AM1308" s="36" t="s">
        <v>2076</v>
      </c>
      <c r="AN1308" s="36" t="s">
        <v>2076</v>
      </c>
      <c r="AO1308" s="36" t="s">
        <v>2076</v>
      </c>
      <c r="AP1308" s="36" t="s">
        <v>2076</v>
      </c>
      <c r="AQ1308" s="36" t="s">
        <v>2076</v>
      </c>
      <c r="AR1308" s="36" t="s">
        <v>2076</v>
      </c>
      <c r="AS1308" s="36" t="s">
        <v>7518</v>
      </c>
      <c r="AT1308" s="36" t="s">
        <v>7519</v>
      </c>
      <c r="AU1308" s="36">
        <f>COUNTIF(Offers!$B$14:$B$2024,A1308)</f>
        <v>3</v>
      </c>
      <c r="AV1308" s="37">
        <f>_xlfn.MINIFS(Offers!$Q$14:$Q$2024,Offers!$B$14:$B$2024,A1308)</f>
        <v>181.99</v>
      </c>
      <c r="AW1308" s="36">
        <f>COUNTIFS(Offers!$B$14:$B$2024,A1308,Offers!$L$14:$L$2024,"&lt;&gt;New")</f>
        <v>2</v>
      </c>
    </row>
    <row r="1309" spans="1:49" ht="15.75" customHeight="1" x14ac:dyDescent="0.35">
      <c r="A1309" s="64" t="s">
        <v>9004</v>
      </c>
      <c r="B1309" s="64" t="s">
        <v>1735</v>
      </c>
      <c r="C1309" s="64" t="s">
        <v>9</v>
      </c>
      <c r="D1309" s="64" t="s">
        <v>7749</v>
      </c>
      <c r="E1309" s="65" t="s">
        <v>1744</v>
      </c>
      <c r="F1309" s="66">
        <v>233.99</v>
      </c>
      <c r="G1309" s="64" t="s">
        <v>9005</v>
      </c>
      <c r="H1309" s="64" t="s">
        <v>1345</v>
      </c>
      <c r="I1309" s="64" t="s">
        <v>7380</v>
      </c>
      <c r="J1309" s="64" t="s">
        <v>2076</v>
      </c>
      <c r="K1309" s="64" t="s">
        <v>2076</v>
      </c>
      <c r="L1309" s="64" t="s">
        <v>2076</v>
      </c>
      <c r="M1309" s="64" t="s">
        <v>2076</v>
      </c>
      <c r="N1309" s="64" t="s">
        <v>7382</v>
      </c>
      <c r="O1309" s="64" t="s">
        <v>2076</v>
      </c>
      <c r="P1309" s="64">
        <v>354</v>
      </c>
      <c r="Q1309" s="67">
        <v>1019</v>
      </c>
      <c r="R1309" s="64" t="s">
        <v>9006</v>
      </c>
      <c r="S1309" s="64" t="s">
        <v>7752</v>
      </c>
      <c r="T1309" t="s">
        <v>2080</v>
      </c>
      <c r="U1309">
        <v>15</v>
      </c>
      <c r="V1309" s="49">
        <v>244.99</v>
      </c>
      <c r="W1309" t="s">
        <v>2117</v>
      </c>
      <c r="X1309" t="s">
        <v>2076</v>
      </c>
      <c r="Y1309" t="s">
        <v>2076</v>
      </c>
      <c r="Z1309" t="s">
        <v>2076</v>
      </c>
      <c r="AA1309" t="s">
        <v>2076</v>
      </c>
      <c r="AB1309" s="36" t="s">
        <v>9007</v>
      </c>
      <c r="AC1309" s="36" t="s">
        <v>9008</v>
      </c>
      <c r="AD1309" s="36" t="s">
        <v>2120</v>
      </c>
      <c r="AE1309" s="36" t="s">
        <v>2085</v>
      </c>
      <c r="AF1309" s="53" t="s">
        <v>2026</v>
      </c>
      <c r="AG1309" s="36" t="s">
        <v>2086</v>
      </c>
      <c r="AH1309" s="37">
        <v>249.99</v>
      </c>
      <c r="AI1309" s="36" t="s">
        <v>2087</v>
      </c>
      <c r="AJ1309" s="36" t="s">
        <v>2076</v>
      </c>
      <c r="AK1309" s="36" t="s">
        <v>2076</v>
      </c>
      <c r="AL1309" s="36" t="s">
        <v>2076</v>
      </c>
      <c r="AM1309" s="36" t="s">
        <v>2076</v>
      </c>
      <c r="AN1309" s="36" t="s">
        <v>2076</v>
      </c>
      <c r="AO1309" s="36" t="s">
        <v>2076</v>
      </c>
      <c r="AP1309" s="36" t="s">
        <v>2076</v>
      </c>
      <c r="AQ1309" s="36" t="s">
        <v>2076</v>
      </c>
      <c r="AR1309" s="36" t="s">
        <v>2076</v>
      </c>
      <c r="AS1309" s="36" t="s">
        <v>7816</v>
      </c>
      <c r="AT1309" s="36" t="s">
        <v>7755</v>
      </c>
      <c r="AU1309" s="36">
        <f>COUNTIF(Offers!$B$14:$B$2024,A1309)</f>
        <v>1</v>
      </c>
      <c r="AV1309" s="37">
        <f>_xlfn.MINIFS(Offers!$Q$14:$Q$2024,Offers!$B$14:$B$2024,A1309)</f>
        <v>233.99</v>
      </c>
      <c r="AW1309" s="36">
        <f>COUNTIFS(Offers!$B$14:$B$2024,A1309,Offers!$L$14:$L$2024,"&lt;&gt;New")</f>
        <v>0</v>
      </c>
    </row>
    <row r="1310" spans="1:49" ht="15.75" customHeight="1" x14ac:dyDescent="0.35">
      <c r="A1310" s="64" t="s">
        <v>9009</v>
      </c>
      <c r="B1310" s="64" t="s">
        <v>1735</v>
      </c>
      <c r="C1310" s="64" t="s">
        <v>9</v>
      </c>
      <c r="D1310" s="64" t="s">
        <v>7449</v>
      </c>
      <c r="E1310" s="65" t="s">
        <v>1745</v>
      </c>
      <c r="F1310" s="66">
        <v>272.99</v>
      </c>
      <c r="G1310" s="64" t="s">
        <v>9010</v>
      </c>
      <c r="H1310" s="64" t="s">
        <v>7451</v>
      </c>
      <c r="I1310" s="64" t="s">
        <v>7405</v>
      </c>
      <c r="J1310" s="64" t="s">
        <v>7452</v>
      </c>
      <c r="K1310" s="64" t="s">
        <v>2076</v>
      </c>
      <c r="L1310" s="64" t="s">
        <v>2076</v>
      </c>
      <c r="M1310" s="64" t="s">
        <v>2076</v>
      </c>
      <c r="N1310" s="64" t="s">
        <v>7453</v>
      </c>
      <c r="O1310" s="64" t="s">
        <v>2076</v>
      </c>
      <c r="P1310" s="64" t="s">
        <v>2076</v>
      </c>
      <c r="Q1310" s="67">
        <v>11</v>
      </c>
      <c r="R1310" s="64" t="s">
        <v>9011</v>
      </c>
      <c r="S1310" s="64" t="s">
        <v>7455</v>
      </c>
      <c r="T1310" t="s">
        <v>2080</v>
      </c>
      <c r="U1310">
        <v>15</v>
      </c>
      <c r="V1310" s="49">
        <v>307.99</v>
      </c>
      <c r="W1310" t="s">
        <v>2361</v>
      </c>
      <c r="X1310" t="s">
        <v>2076</v>
      </c>
      <c r="Y1310" t="s">
        <v>2076</v>
      </c>
      <c r="Z1310" t="s">
        <v>2076</v>
      </c>
      <c r="AA1310" t="s">
        <v>2076</v>
      </c>
      <c r="AB1310" s="36" t="s">
        <v>8987</v>
      </c>
      <c r="AC1310" s="36" t="s">
        <v>9012</v>
      </c>
      <c r="AD1310" s="36" t="s">
        <v>2171</v>
      </c>
      <c r="AE1310" s="36" t="s">
        <v>2085</v>
      </c>
      <c r="AF1310" s="51" t="s">
        <v>2025</v>
      </c>
      <c r="AG1310" s="36" t="s">
        <v>2086</v>
      </c>
      <c r="AH1310" s="37">
        <v>318.99</v>
      </c>
      <c r="AI1310" s="36" t="s">
        <v>2087</v>
      </c>
      <c r="AJ1310" s="36" t="s">
        <v>2076</v>
      </c>
      <c r="AK1310" s="36" t="s">
        <v>2076</v>
      </c>
      <c r="AL1310" s="36" t="s">
        <v>2076</v>
      </c>
      <c r="AM1310" s="36" t="s">
        <v>2076</v>
      </c>
      <c r="AN1310" s="36" t="s">
        <v>2076</v>
      </c>
      <c r="AO1310" s="36" t="s">
        <v>2076</v>
      </c>
      <c r="AP1310" s="36" t="s">
        <v>2076</v>
      </c>
      <c r="AQ1310" s="36" t="s">
        <v>2076</v>
      </c>
      <c r="AR1310" s="36" t="s">
        <v>2076</v>
      </c>
      <c r="AS1310" s="36" t="s">
        <v>7457</v>
      </c>
      <c r="AT1310" s="36" t="s">
        <v>7458</v>
      </c>
      <c r="AU1310" s="36">
        <f>COUNTIF(Offers!$B$14:$B$2024,A1310)</f>
        <v>4</v>
      </c>
      <c r="AV1310" s="37">
        <f>_xlfn.MINIFS(Offers!$Q$14:$Q$2024,Offers!$B$14:$B$2024,A1310)</f>
        <v>189.99</v>
      </c>
      <c r="AW1310" s="36">
        <f>COUNTIFS(Offers!$B$14:$B$2024,A1310,Offers!$L$14:$L$2024,"&lt;&gt;New")</f>
        <v>3</v>
      </c>
    </row>
    <row r="1311" spans="1:49" ht="15.75" customHeight="1" x14ac:dyDescent="0.35">
      <c r="A1311" s="64" t="s">
        <v>9013</v>
      </c>
      <c r="B1311" s="64" t="s">
        <v>1735</v>
      </c>
      <c r="C1311" s="64" t="s">
        <v>9</v>
      </c>
      <c r="D1311" s="64" t="s">
        <v>7460</v>
      </c>
      <c r="E1311" s="65" t="s">
        <v>1746</v>
      </c>
      <c r="F1311" s="66">
        <v>540.99</v>
      </c>
      <c r="G1311" s="64" t="s">
        <v>9014</v>
      </c>
      <c r="H1311" s="64" t="s">
        <v>7439</v>
      </c>
      <c r="I1311" s="64" t="s">
        <v>7462</v>
      </c>
      <c r="J1311" s="64" t="s">
        <v>2076</v>
      </c>
      <c r="K1311" s="64" t="s">
        <v>2076</v>
      </c>
      <c r="L1311" s="64" t="s">
        <v>7463</v>
      </c>
      <c r="M1311" s="64" t="s">
        <v>7464</v>
      </c>
      <c r="N1311" s="64" t="s">
        <v>7465</v>
      </c>
      <c r="O1311" s="64" t="s">
        <v>2076</v>
      </c>
      <c r="P1311" s="64" t="s">
        <v>2076</v>
      </c>
      <c r="Q1311" s="67">
        <v>6654</v>
      </c>
      <c r="R1311" s="64" t="s">
        <v>9015</v>
      </c>
      <c r="S1311" s="64" t="s">
        <v>7467</v>
      </c>
      <c r="T1311" t="s">
        <v>2080</v>
      </c>
      <c r="U1311">
        <v>15</v>
      </c>
      <c r="V1311" s="49">
        <v>576.99</v>
      </c>
      <c r="W1311" t="s">
        <v>2371</v>
      </c>
      <c r="X1311" t="s">
        <v>2076</v>
      </c>
      <c r="Y1311" t="s">
        <v>2076</v>
      </c>
      <c r="Z1311" t="s">
        <v>2076</v>
      </c>
      <c r="AA1311" t="s">
        <v>2076</v>
      </c>
      <c r="AB1311" s="36" t="s">
        <v>9016</v>
      </c>
      <c r="AC1311" s="36" t="s">
        <v>9017</v>
      </c>
      <c r="AD1311" s="36" t="s">
        <v>2104</v>
      </c>
      <c r="AE1311" s="36" t="s">
        <v>2085</v>
      </c>
      <c r="AF1311" s="51" t="s">
        <v>2025</v>
      </c>
      <c r="AG1311" s="36" t="s">
        <v>3435</v>
      </c>
      <c r="AH1311" s="37">
        <v>576.99</v>
      </c>
      <c r="AI1311" s="36" t="s">
        <v>2087</v>
      </c>
      <c r="AJ1311" s="36" t="s">
        <v>2076</v>
      </c>
      <c r="AK1311" s="36" t="s">
        <v>2076</v>
      </c>
      <c r="AL1311" s="36" t="s">
        <v>2076</v>
      </c>
      <c r="AM1311" s="36" t="s">
        <v>2076</v>
      </c>
      <c r="AN1311" s="36" t="s">
        <v>2076</v>
      </c>
      <c r="AO1311" s="36">
        <v>240</v>
      </c>
      <c r="AP1311" s="36" t="s">
        <v>2076</v>
      </c>
      <c r="AQ1311" s="36" t="s">
        <v>2076</v>
      </c>
      <c r="AR1311" s="36" t="s">
        <v>2076</v>
      </c>
      <c r="AS1311" s="36" t="s">
        <v>7470</v>
      </c>
      <c r="AT1311" s="36" t="s">
        <v>7471</v>
      </c>
      <c r="AU1311" s="36">
        <f>COUNTIF(Offers!$B$14:$B$2024,A1311)</f>
        <v>1</v>
      </c>
      <c r="AV1311" s="37">
        <f>_xlfn.MINIFS(Offers!$Q$14:$Q$2024,Offers!$B$14:$B$2024,A1311)</f>
        <v>540.99</v>
      </c>
      <c r="AW1311" s="36">
        <f>COUNTIFS(Offers!$B$14:$B$2024,A1311,Offers!$L$14:$L$2024,"&lt;&gt;New")</f>
        <v>0</v>
      </c>
    </row>
    <row r="1312" spans="1:49" ht="15.75" customHeight="1" x14ac:dyDescent="0.35">
      <c r="A1312" s="64" t="s">
        <v>9018</v>
      </c>
      <c r="B1312" s="64" t="s">
        <v>1735</v>
      </c>
      <c r="C1312" s="64" t="s">
        <v>9</v>
      </c>
      <c r="D1312" s="64" t="s">
        <v>7473</v>
      </c>
      <c r="E1312" s="65" t="s">
        <v>1747</v>
      </c>
      <c r="F1312" s="66">
        <v>1301.99</v>
      </c>
      <c r="G1312" s="64" t="s">
        <v>9019</v>
      </c>
      <c r="H1312" s="64" t="s">
        <v>7439</v>
      </c>
      <c r="I1312" s="64" t="s">
        <v>7405</v>
      </c>
      <c r="J1312" s="64" t="s">
        <v>2076</v>
      </c>
      <c r="K1312" s="64" t="s">
        <v>9020</v>
      </c>
      <c r="L1312" s="64" t="s">
        <v>2076</v>
      </c>
      <c r="M1312" s="64" t="s">
        <v>2076</v>
      </c>
      <c r="N1312" s="64" t="s">
        <v>7476</v>
      </c>
      <c r="O1312" s="64" t="s">
        <v>2076</v>
      </c>
      <c r="P1312" s="64" t="s">
        <v>2076</v>
      </c>
      <c r="Q1312" s="67">
        <v>1621</v>
      </c>
      <c r="R1312" s="64" t="s">
        <v>9021</v>
      </c>
      <c r="S1312" s="64" t="s">
        <v>7478</v>
      </c>
      <c r="T1312" t="s">
        <v>2080</v>
      </c>
      <c r="U1312">
        <v>15</v>
      </c>
      <c r="V1312" s="49">
        <v>1374.99</v>
      </c>
      <c r="W1312" t="s">
        <v>2333</v>
      </c>
      <c r="X1312" t="s">
        <v>2076</v>
      </c>
      <c r="Y1312" t="s">
        <v>2076</v>
      </c>
      <c r="Z1312" t="s">
        <v>2076</v>
      </c>
      <c r="AA1312" t="s">
        <v>2076</v>
      </c>
      <c r="AB1312" s="36" t="s">
        <v>9022</v>
      </c>
      <c r="AC1312" s="36" t="s">
        <v>9023</v>
      </c>
      <c r="AD1312" s="36" t="s">
        <v>2084</v>
      </c>
      <c r="AE1312" s="36" t="s">
        <v>2105</v>
      </c>
      <c r="AF1312" s="51" t="s">
        <v>2025</v>
      </c>
      <c r="AG1312" s="36" t="s">
        <v>3435</v>
      </c>
      <c r="AH1312" s="37">
        <v>1437.99</v>
      </c>
      <c r="AI1312" s="36" t="s">
        <v>2087</v>
      </c>
      <c r="AJ1312" s="36" t="s">
        <v>2076</v>
      </c>
      <c r="AK1312" s="36" t="s">
        <v>2076</v>
      </c>
      <c r="AL1312" s="36" t="s">
        <v>2076</v>
      </c>
      <c r="AM1312" s="36" t="s">
        <v>2076</v>
      </c>
      <c r="AN1312" s="36" t="s">
        <v>2076</v>
      </c>
      <c r="AO1312" s="36" t="s">
        <v>2076</v>
      </c>
      <c r="AP1312" s="36" t="s">
        <v>2076</v>
      </c>
      <c r="AQ1312" s="36" t="s">
        <v>2076</v>
      </c>
      <c r="AR1312" s="36" t="s">
        <v>2076</v>
      </c>
      <c r="AS1312" s="36" t="s">
        <v>7480</v>
      </c>
      <c r="AT1312" s="36" t="s">
        <v>7481</v>
      </c>
      <c r="AU1312" s="36">
        <f>COUNTIF(Offers!$B$14:$B$2024,A1312)</f>
        <v>2</v>
      </c>
      <c r="AV1312" s="37">
        <f>_xlfn.MINIFS(Offers!$Q$14:$Q$2024,Offers!$B$14:$B$2024,A1312)</f>
        <v>1027.99</v>
      </c>
      <c r="AW1312" s="36">
        <f>COUNTIFS(Offers!$B$14:$B$2024,A1312,Offers!$L$14:$L$2024,"&lt;&gt;New")</f>
        <v>1</v>
      </c>
    </row>
    <row r="1313" spans="1:49" ht="15.75" customHeight="1" x14ac:dyDescent="0.35">
      <c r="A1313" s="64" t="s">
        <v>9024</v>
      </c>
      <c r="B1313" s="64" t="s">
        <v>1748</v>
      </c>
      <c r="C1313" s="64" t="s">
        <v>9</v>
      </c>
      <c r="D1313" s="64" t="s">
        <v>7560</v>
      </c>
      <c r="E1313" s="65" t="s">
        <v>1752</v>
      </c>
      <c r="F1313" s="66">
        <v>70.989999999999995</v>
      </c>
      <c r="G1313" s="64" t="s">
        <v>9025</v>
      </c>
      <c r="H1313" s="64" t="s">
        <v>1345</v>
      </c>
      <c r="I1313" s="64" t="s">
        <v>7405</v>
      </c>
      <c r="J1313" s="64" t="s">
        <v>2076</v>
      </c>
      <c r="K1313" s="64" t="s">
        <v>2076</v>
      </c>
      <c r="L1313" s="64" t="s">
        <v>2076</v>
      </c>
      <c r="M1313" s="64" t="s">
        <v>2076</v>
      </c>
      <c r="N1313" s="64" t="s">
        <v>7562</v>
      </c>
      <c r="O1313" s="64" t="s">
        <v>2076</v>
      </c>
      <c r="P1313" s="64" t="s">
        <v>2076</v>
      </c>
      <c r="Q1313" s="67">
        <v>440</v>
      </c>
      <c r="R1313" s="64" t="s">
        <v>9026</v>
      </c>
      <c r="S1313" s="64" t="s">
        <v>7564</v>
      </c>
      <c r="T1313" t="s">
        <v>2080</v>
      </c>
      <c r="U1313">
        <v>15</v>
      </c>
      <c r="V1313" s="49">
        <v>78.989999999999995</v>
      </c>
      <c r="W1313" t="s">
        <v>2246</v>
      </c>
      <c r="X1313" t="s">
        <v>2076</v>
      </c>
      <c r="Y1313" t="s">
        <v>2076</v>
      </c>
      <c r="Z1313" t="s">
        <v>2076</v>
      </c>
      <c r="AA1313" t="s">
        <v>2076</v>
      </c>
      <c r="AB1313" s="36" t="s">
        <v>9027</v>
      </c>
      <c r="AC1313" s="36" t="s">
        <v>9028</v>
      </c>
      <c r="AD1313" s="36" t="s">
        <v>2120</v>
      </c>
      <c r="AE1313" s="36" t="s">
        <v>2085</v>
      </c>
      <c r="AF1313" s="55" t="s">
        <v>2023</v>
      </c>
      <c r="AG1313" s="36" t="s">
        <v>2086</v>
      </c>
      <c r="AH1313" s="37">
        <v>78.989999999999995</v>
      </c>
      <c r="AI1313" s="36" t="s">
        <v>2087</v>
      </c>
      <c r="AJ1313" s="36" t="s">
        <v>2076</v>
      </c>
      <c r="AK1313" s="36" t="s">
        <v>2076</v>
      </c>
      <c r="AL1313" s="36" t="s">
        <v>2076</v>
      </c>
      <c r="AM1313" s="36" t="s">
        <v>2076</v>
      </c>
      <c r="AN1313" s="36" t="s">
        <v>2076</v>
      </c>
      <c r="AO1313" s="36" t="s">
        <v>2076</v>
      </c>
      <c r="AP1313" s="36" t="s">
        <v>2076</v>
      </c>
      <c r="AQ1313" s="36" t="s">
        <v>2076</v>
      </c>
      <c r="AR1313" s="36" t="s">
        <v>2076</v>
      </c>
      <c r="AS1313" s="36" t="s">
        <v>7567</v>
      </c>
      <c r="AT1313" s="36" t="s">
        <v>7568</v>
      </c>
      <c r="AU1313" s="36">
        <f>COUNTIF(Offers!$B$14:$B$2024,A1313)</f>
        <v>1</v>
      </c>
      <c r="AV1313" s="37">
        <f>_xlfn.MINIFS(Offers!$Q$14:$Q$2024,Offers!$B$14:$B$2024,A1313)</f>
        <v>70.989999999999995</v>
      </c>
      <c r="AW1313" s="36">
        <f>COUNTIFS(Offers!$B$14:$B$2024,A1313,Offers!$L$14:$L$2024,"&lt;&gt;New")</f>
        <v>0</v>
      </c>
    </row>
    <row r="1314" spans="1:49" ht="15.75" customHeight="1" x14ac:dyDescent="0.35">
      <c r="A1314" s="64" t="s">
        <v>9029</v>
      </c>
      <c r="B1314" s="64" t="s">
        <v>1748</v>
      </c>
      <c r="C1314" s="64" t="s">
        <v>9</v>
      </c>
      <c r="D1314" s="64" t="s">
        <v>7414</v>
      </c>
      <c r="E1314" s="65" t="s">
        <v>1753</v>
      </c>
      <c r="F1314" s="66">
        <v>122.99</v>
      </c>
      <c r="G1314" s="64" t="s">
        <v>9030</v>
      </c>
      <c r="H1314" s="64" t="s">
        <v>1345</v>
      </c>
      <c r="I1314" s="64" t="s">
        <v>7416</v>
      </c>
      <c r="J1314" s="64" t="s">
        <v>2076</v>
      </c>
      <c r="K1314" s="64" t="s">
        <v>2076</v>
      </c>
      <c r="L1314" s="64" t="s">
        <v>2076</v>
      </c>
      <c r="M1314" s="64" t="s">
        <v>2076</v>
      </c>
      <c r="N1314" s="64" t="s">
        <v>7417</v>
      </c>
      <c r="O1314" s="64" t="s">
        <v>2076</v>
      </c>
      <c r="P1314" s="64" t="s">
        <v>2076</v>
      </c>
      <c r="Q1314" s="67">
        <v>7241</v>
      </c>
      <c r="R1314" s="64" t="s">
        <v>9031</v>
      </c>
      <c r="S1314" s="64" t="s">
        <v>7419</v>
      </c>
      <c r="T1314" t="s">
        <v>2080</v>
      </c>
      <c r="U1314">
        <v>15</v>
      </c>
      <c r="V1314" s="49">
        <v>136.99</v>
      </c>
      <c r="W1314" t="s">
        <v>2246</v>
      </c>
      <c r="X1314" t="s">
        <v>2076</v>
      </c>
      <c r="Y1314" t="s">
        <v>2076</v>
      </c>
      <c r="Z1314" t="s">
        <v>2076</v>
      </c>
      <c r="AA1314" t="s">
        <v>2076</v>
      </c>
      <c r="AB1314" s="36" t="s">
        <v>9032</v>
      </c>
      <c r="AC1314" s="36" t="s">
        <v>7792</v>
      </c>
      <c r="AD1314" s="36" t="s">
        <v>2120</v>
      </c>
      <c r="AE1314" s="36" t="s">
        <v>2085</v>
      </c>
      <c r="AF1314" s="52" t="s">
        <v>2024</v>
      </c>
      <c r="AG1314" s="36" t="s">
        <v>2086</v>
      </c>
      <c r="AH1314" s="37">
        <v>136.99</v>
      </c>
      <c r="AI1314" s="36" t="s">
        <v>2087</v>
      </c>
      <c r="AJ1314" s="36" t="s">
        <v>2076</v>
      </c>
      <c r="AK1314" s="36" t="s">
        <v>2076</v>
      </c>
      <c r="AL1314" s="36" t="s">
        <v>2076</v>
      </c>
      <c r="AM1314" s="36" t="s">
        <v>2076</v>
      </c>
      <c r="AN1314" s="36" t="s">
        <v>2076</v>
      </c>
      <c r="AO1314" s="36" t="s">
        <v>2076</v>
      </c>
      <c r="AP1314" s="36" t="s">
        <v>2076</v>
      </c>
      <c r="AQ1314" s="36" t="s">
        <v>2076</v>
      </c>
      <c r="AR1314" s="36" t="s">
        <v>2076</v>
      </c>
      <c r="AS1314" s="36" t="s">
        <v>7422</v>
      </c>
      <c r="AT1314" s="36" t="s">
        <v>7423</v>
      </c>
      <c r="AU1314" s="36">
        <f>COUNTIF(Offers!$B$14:$B$2024,A1314)</f>
        <v>3</v>
      </c>
      <c r="AV1314" s="37">
        <f>_xlfn.MINIFS(Offers!$Q$14:$Q$2024,Offers!$B$14:$B$2024,A1314)</f>
        <v>72.989999999999995</v>
      </c>
      <c r="AW1314" s="36">
        <f>COUNTIFS(Offers!$B$14:$B$2024,A1314,Offers!$L$14:$L$2024,"&lt;&gt;New")</f>
        <v>2</v>
      </c>
    </row>
    <row r="1315" spans="1:49" ht="15.75" customHeight="1" x14ac:dyDescent="0.35">
      <c r="A1315" s="64" t="s">
        <v>9033</v>
      </c>
      <c r="B1315" s="64" t="s">
        <v>1748</v>
      </c>
      <c r="C1315" s="64" t="s">
        <v>9</v>
      </c>
      <c r="D1315" s="64" t="s">
        <v>7425</v>
      </c>
      <c r="E1315" s="65" t="s">
        <v>1754</v>
      </c>
      <c r="F1315" s="66">
        <v>140.99</v>
      </c>
      <c r="G1315" s="64" t="s">
        <v>9034</v>
      </c>
      <c r="H1315" s="64" t="s">
        <v>7498</v>
      </c>
      <c r="I1315" s="64" t="s">
        <v>7499</v>
      </c>
      <c r="J1315" s="64" t="s">
        <v>2076</v>
      </c>
      <c r="K1315" s="64" t="s">
        <v>2076</v>
      </c>
      <c r="L1315" s="64" t="s">
        <v>2076</v>
      </c>
      <c r="M1315" s="64" t="s">
        <v>2076</v>
      </c>
      <c r="N1315" s="64" t="s">
        <v>7429</v>
      </c>
      <c r="O1315" s="64" t="s">
        <v>2076</v>
      </c>
      <c r="P1315" s="64" t="s">
        <v>2076</v>
      </c>
      <c r="Q1315" s="67">
        <v>1969</v>
      </c>
      <c r="R1315" s="64" t="s">
        <v>9035</v>
      </c>
      <c r="S1315" s="64" t="s">
        <v>7431</v>
      </c>
      <c r="T1315" t="s">
        <v>2100</v>
      </c>
      <c r="U1315">
        <v>15</v>
      </c>
      <c r="V1315" s="49">
        <v>146.99</v>
      </c>
      <c r="W1315" t="s">
        <v>2741</v>
      </c>
      <c r="X1315" t="s">
        <v>2076</v>
      </c>
      <c r="Y1315" t="s">
        <v>2076</v>
      </c>
      <c r="Z1315" t="s">
        <v>2076</v>
      </c>
      <c r="AA1315" t="s">
        <v>2076</v>
      </c>
      <c r="AB1315" s="36" t="s">
        <v>9032</v>
      </c>
      <c r="AC1315" s="36" t="s">
        <v>9036</v>
      </c>
      <c r="AD1315" s="36" t="s">
        <v>2268</v>
      </c>
      <c r="AE1315" s="36" t="s">
        <v>2085</v>
      </c>
      <c r="AF1315" s="52" t="s">
        <v>2024</v>
      </c>
      <c r="AG1315" s="36" t="s">
        <v>2086</v>
      </c>
      <c r="AH1315" s="37">
        <v>155.99</v>
      </c>
      <c r="AI1315" s="36" t="s">
        <v>2087</v>
      </c>
      <c r="AJ1315" s="36" t="s">
        <v>2076</v>
      </c>
      <c r="AK1315" s="36" t="s">
        <v>2076</v>
      </c>
      <c r="AL1315" s="36" t="s">
        <v>2076</v>
      </c>
      <c r="AM1315" s="36" t="s">
        <v>2076</v>
      </c>
      <c r="AN1315" s="36" t="s">
        <v>2076</v>
      </c>
      <c r="AO1315" s="36" t="s">
        <v>2076</v>
      </c>
      <c r="AP1315" s="36" t="s">
        <v>2076</v>
      </c>
      <c r="AQ1315" s="36" t="s">
        <v>2076</v>
      </c>
      <c r="AR1315" s="36" t="s">
        <v>2076</v>
      </c>
      <c r="AS1315" s="36" t="s">
        <v>7434</v>
      </c>
      <c r="AT1315" s="36" t="s">
        <v>7435</v>
      </c>
      <c r="AU1315" s="36">
        <f>COUNTIF(Offers!$B$14:$B$2024,A1315)</f>
        <v>3</v>
      </c>
      <c r="AV1315" s="37">
        <f>_xlfn.MINIFS(Offers!$Q$14:$Q$2024,Offers!$B$14:$B$2024,A1315)</f>
        <v>114.99</v>
      </c>
      <c r="AW1315" s="36">
        <f>COUNTIFS(Offers!$B$14:$B$2024,A1315,Offers!$L$14:$L$2024,"&lt;&gt;New")</f>
        <v>2</v>
      </c>
    </row>
    <row r="1316" spans="1:49" ht="15.75" customHeight="1" x14ac:dyDescent="0.35">
      <c r="A1316" s="64" t="s">
        <v>9037</v>
      </c>
      <c r="B1316" s="64" t="s">
        <v>1748</v>
      </c>
      <c r="C1316" s="64" t="s">
        <v>9</v>
      </c>
      <c r="D1316" s="64" t="s">
        <v>7378</v>
      </c>
      <c r="E1316" s="65" t="s">
        <v>1755</v>
      </c>
      <c r="F1316" s="66">
        <v>155.99</v>
      </c>
      <c r="G1316" s="64" t="s">
        <v>9038</v>
      </c>
      <c r="H1316" s="64" t="s">
        <v>1345</v>
      </c>
      <c r="I1316" s="64" t="s">
        <v>7380</v>
      </c>
      <c r="J1316" s="64" t="s">
        <v>7633</v>
      </c>
      <c r="K1316" s="64" t="s">
        <v>2076</v>
      </c>
      <c r="L1316" s="64" t="s">
        <v>2076</v>
      </c>
      <c r="M1316" s="64" t="s">
        <v>2076</v>
      </c>
      <c r="N1316" s="64" t="s">
        <v>7382</v>
      </c>
      <c r="O1316" s="64" t="s">
        <v>2076</v>
      </c>
      <c r="P1316" s="64">
        <v>108</v>
      </c>
      <c r="Q1316" s="67">
        <v>64</v>
      </c>
      <c r="R1316" s="64" t="s">
        <v>9039</v>
      </c>
      <c r="S1316" s="64" t="s">
        <v>7384</v>
      </c>
      <c r="T1316" t="s">
        <v>2100</v>
      </c>
      <c r="U1316">
        <v>15</v>
      </c>
      <c r="V1316" s="49">
        <v>172.99</v>
      </c>
      <c r="W1316" t="s">
        <v>2280</v>
      </c>
      <c r="X1316" t="s">
        <v>2076</v>
      </c>
      <c r="Y1316" t="s">
        <v>2076</v>
      </c>
      <c r="Z1316" t="s">
        <v>2076</v>
      </c>
      <c r="AA1316" t="s">
        <v>2076</v>
      </c>
      <c r="AB1316" s="36" t="s">
        <v>9032</v>
      </c>
      <c r="AC1316" s="36" t="s">
        <v>9040</v>
      </c>
      <c r="AD1316" s="36" t="s">
        <v>2120</v>
      </c>
      <c r="AE1316" s="36" t="s">
        <v>2105</v>
      </c>
      <c r="AF1316" s="53" t="s">
        <v>2026</v>
      </c>
      <c r="AG1316" s="36" t="s">
        <v>2086</v>
      </c>
      <c r="AH1316" s="37">
        <v>172.99</v>
      </c>
      <c r="AI1316" s="36" t="s">
        <v>2087</v>
      </c>
      <c r="AJ1316" s="36" t="s">
        <v>2076</v>
      </c>
      <c r="AK1316" s="36" t="s">
        <v>2076</v>
      </c>
      <c r="AL1316" s="36" t="s">
        <v>2076</v>
      </c>
      <c r="AM1316" s="36" t="s">
        <v>2076</v>
      </c>
      <c r="AN1316" s="36" t="s">
        <v>2076</v>
      </c>
      <c r="AO1316" s="36" t="s">
        <v>2076</v>
      </c>
      <c r="AP1316" s="36" t="s">
        <v>2076</v>
      </c>
      <c r="AQ1316" s="36" t="s">
        <v>2076</v>
      </c>
      <c r="AR1316" s="36" t="s">
        <v>2076</v>
      </c>
      <c r="AS1316" s="36" t="s">
        <v>7489</v>
      </c>
      <c r="AT1316" s="36" t="s">
        <v>7388</v>
      </c>
      <c r="AU1316" s="36">
        <f>COUNTIF(Offers!$B$14:$B$2024,A1316)</f>
        <v>2</v>
      </c>
      <c r="AV1316" s="37">
        <f>_xlfn.MINIFS(Offers!$Q$14:$Q$2024,Offers!$B$14:$B$2024,A1316)</f>
        <v>130.99</v>
      </c>
      <c r="AW1316" s="36">
        <f>COUNTIFS(Offers!$B$14:$B$2024,A1316,Offers!$L$14:$L$2024,"&lt;&gt;New")</f>
        <v>1</v>
      </c>
    </row>
    <row r="1317" spans="1:49" ht="15.75" customHeight="1" x14ac:dyDescent="0.35">
      <c r="A1317" s="64" t="s">
        <v>9041</v>
      </c>
      <c r="B1317" s="64" t="s">
        <v>1748</v>
      </c>
      <c r="C1317" s="64" t="s">
        <v>9</v>
      </c>
      <c r="D1317" s="64" t="s">
        <v>7437</v>
      </c>
      <c r="E1317" s="65" t="s">
        <v>1756</v>
      </c>
      <c r="F1317" s="66">
        <v>185.99</v>
      </c>
      <c r="G1317" s="64" t="s">
        <v>9042</v>
      </c>
      <c r="H1317" s="64" t="s">
        <v>7439</v>
      </c>
      <c r="I1317" s="64" t="s">
        <v>7405</v>
      </c>
      <c r="J1317" s="64" t="s">
        <v>7772</v>
      </c>
      <c r="K1317" s="64" t="s">
        <v>2076</v>
      </c>
      <c r="L1317" s="64" t="s">
        <v>2076</v>
      </c>
      <c r="M1317" s="64" t="s">
        <v>2076</v>
      </c>
      <c r="N1317" s="64" t="s">
        <v>7441</v>
      </c>
      <c r="O1317" s="64" t="s">
        <v>2076</v>
      </c>
      <c r="P1317" s="64" t="s">
        <v>2076</v>
      </c>
      <c r="Q1317" s="67">
        <v>1517</v>
      </c>
      <c r="R1317" s="64" t="s">
        <v>9043</v>
      </c>
      <c r="S1317" s="64" t="s">
        <v>7443</v>
      </c>
      <c r="T1317" t="s">
        <v>2080</v>
      </c>
      <c r="U1317">
        <v>15</v>
      </c>
      <c r="V1317" s="49">
        <v>196.99</v>
      </c>
      <c r="W1317" t="s">
        <v>2298</v>
      </c>
      <c r="X1317" t="s">
        <v>2076</v>
      </c>
      <c r="Y1317" t="s">
        <v>2076</v>
      </c>
      <c r="Z1317" t="s">
        <v>2076</v>
      </c>
      <c r="AA1317" t="s">
        <v>2076</v>
      </c>
      <c r="AB1317" s="36" t="s">
        <v>9027</v>
      </c>
      <c r="AC1317" s="36" t="s">
        <v>9044</v>
      </c>
      <c r="AD1317" s="36" t="s">
        <v>2179</v>
      </c>
      <c r="AE1317" s="36" t="s">
        <v>2085</v>
      </c>
      <c r="AF1317" s="55" t="s">
        <v>2023</v>
      </c>
      <c r="AG1317" s="36" t="s">
        <v>2086</v>
      </c>
      <c r="AH1317" s="37">
        <v>196.99</v>
      </c>
      <c r="AI1317" s="36" t="s">
        <v>2087</v>
      </c>
      <c r="AJ1317" s="36" t="s">
        <v>2076</v>
      </c>
      <c r="AK1317" s="36" t="s">
        <v>2076</v>
      </c>
      <c r="AL1317" s="36" t="s">
        <v>2076</v>
      </c>
      <c r="AM1317" s="36" t="s">
        <v>2076</v>
      </c>
      <c r="AN1317" s="36" t="s">
        <v>2076</v>
      </c>
      <c r="AO1317" s="36" t="s">
        <v>2076</v>
      </c>
      <c r="AP1317" s="36" t="s">
        <v>2076</v>
      </c>
      <c r="AQ1317" s="36" t="s">
        <v>2076</v>
      </c>
      <c r="AR1317" s="36" t="s">
        <v>2076</v>
      </c>
      <c r="AS1317" s="36" t="s">
        <v>7446</v>
      </c>
      <c r="AT1317" s="36" t="s">
        <v>7776</v>
      </c>
      <c r="AU1317" s="36">
        <f>COUNTIF(Offers!$B$14:$B$2024,A1317)</f>
        <v>2</v>
      </c>
      <c r="AV1317" s="37">
        <f>_xlfn.MINIFS(Offers!$Q$14:$Q$2024,Offers!$B$14:$B$2024,A1317)</f>
        <v>169.99</v>
      </c>
      <c r="AW1317" s="36">
        <f>COUNTIFS(Offers!$B$14:$B$2024,A1317,Offers!$L$14:$L$2024,"&lt;&gt;New")</f>
        <v>1</v>
      </c>
    </row>
    <row r="1318" spans="1:49" ht="15.75" customHeight="1" x14ac:dyDescent="0.35">
      <c r="A1318" s="64" t="s">
        <v>9045</v>
      </c>
      <c r="B1318" s="64" t="s">
        <v>1748</v>
      </c>
      <c r="C1318" s="64" t="s">
        <v>9</v>
      </c>
      <c r="D1318" s="64" t="s">
        <v>7402</v>
      </c>
      <c r="E1318" s="65" t="s">
        <v>1757</v>
      </c>
      <c r="F1318" s="66">
        <v>186.99</v>
      </c>
      <c r="G1318" s="64" t="s">
        <v>9046</v>
      </c>
      <c r="H1318" s="64" t="s">
        <v>7404</v>
      </c>
      <c r="I1318" s="64" t="s">
        <v>7405</v>
      </c>
      <c r="J1318" s="64" t="s">
        <v>2076</v>
      </c>
      <c r="K1318" s="64" t="s">
        <v>2076</v>
      </c>
      <c r="L1318" s="64" t="s">
        <v>2076</v>
      </c>
      <c r="M1318" s="64" t="s">
        <v>2076</v>
      </c>
      <c r="N1318" s="64" t="s">
        <v>7654</v>
      </c>
      <c r="O1318" s="64" t="s">
        <v>2076</v>
      </c>
      <c r="P1318" s="64" t="s">
        <v>2076</v>
      </c>
      <c r="Q1318" s="67">
        <v>67</v>
      </c>
      <c r="R1318" s="64" t="s">
        <v>9047</v>
      </c>
      <c r="S1318" s="64" t="s">
        <v>7408</v>
      </c>
      <c r="T1318" t="s">
        <v>2100</v>
      </c>
      <c r="U1318">
        <v>15</v>
      </c>
      <c r="V1318" s="49">
        <v>196.99</v>
      </c>
      <c r="W1318" t="s">
        <v>2228</v>
      </c>
      <c r="X1318" t="s">
        <v>2076</v>
      </c>
      <c r="Y1318" t="s">
        <v>2076</v>
      </c>
      <c r="Z1318" t="s">
        <v>2076</v>
      </c>
      <c r="AA1318" t="s">
        <v>2076</v>
      </c>
      <c r="AB1318" s="36" t="s">
        <v>9048</v>
      </c>
      <c r="AC1318" s="36" t="s">
        <v>9049</v>
      </c>
      <c r="AD1318" s="36" t="s">
        <v>2120</v>
      </c>
      <c r="AE1318" s="36" t="s">
        <v>2085</v>
      </c>
      <c r="AF1318" s="51" t="s">
        <v>2025</v>
      </c>
      <c r="AG1318" s="36" t="s">
        <v>2086</v>
      </c>
      <c r="AH1318" s="37">
        <v>198.99</v>
      </c>
      <c r="AI1318" s="36" t="s">
        <v>2087</v>
      </c>
      <c r="AJ1318" s="36" t="s">
        <v>2076</v>
      </c>
      <c r="AK1318" s="36" t="s">
        <v>2076</v>
      </c>
      <c r="AL1318" s="36" t="s">
        <v>2076</v>
      </c>
      <c r="AM1318" s="36" t="s">
        <v>2076</v>
      </c>
      <c r="AN1318" s="36" t="s">
        <v>2076</v>
      </c>
      <c r="AO1318" s="36" t="s">
        <v>2076</v>
      </c>
      <c r="AP1318" s="36" t="s">
        <v>2076</v>
      </c>
      <c r="AQ1318" s="36" t="s">
        <v>2076</v>
      </c>
      <c r="AR1318" s="36" t="s">
        <v>2076</v>
      </c>
      <c r="AS1318" s="36" t="s">
        <v>7411</v>
      </c>
      <c r="AT1318" s="36" t="s">
        <v>7412</v>
      </c>
      <c r="AU1318" s="36">
        <f>COUNTIF(Offers!$B$14:$B$2024,A1318)</f>
        <v>1</v>
      </c>
      <c r="AV1318" s="37">
        <f>_xlfn.MINIFS(Offers!$Q$14:$Q$2024,Offers!$B$14:$B$2024,A1318)</f>
        <v>186.99</v>
      </c>
      <c r="AW1318" s="36">
        <f>COUNTIFS(Offers!$B$14:$B$2024,A1318,Offers!$L$14:$L$2024,"&lt;&gt;New")</f>
        <v>0</v>
      </c>
    </row>
    <row r="1319" spans="1:49" ht="15.75" customHeight="1" x14ac:dyDescent="0.35">
      <c r="A1319" s="64" t="s">
        <v>9050</v>
      </c>
      <c r="B1319" s="64" t="s">
        <v>1748</v>
      </c>
      <c r="C1319" s="64" t="s">
        <v>9</v>
      </c>
      <c r="D1319" s="64" t="s">
        <v>7390</v>
      </c>
      <c r="E1319" s="65" t="s">
        <v>1758</v>
      </c>
      <c r="F1319" s="66">
        <v>208.99</v>
      </c>
      <c r="G1319" s="64" t="s">
        <v>9051</v>
      </c>
      <c r="H1319" s="64" t="s">
        <v>1345</v>
      </c>
      <c r="I1319" s="64" t="s">
        <v>7392</v>
      </c>
      <c r="J1319" s="64" t="s">
        <v>2076</v>
      </c>
      <c r="K1319" s="64" t="s">
        <v>2076</v>
      </c>
      <c r="L1319" s="64" t="s">
        <v>2076</v>
      </c>
      <c r="M1319" s="64" t="s">
        <v>7393</v>
      </c>
      <c r="N1319" s="64" t="s">
        <v>7394</v>
      </c>
      <c r="O1319" s="64" t="s">
        <v>2076</v>
      </c>
      <c r="P1319" s="64" t="s">
        <v>2076</v>
      </c>
      <c r="Q1319" s="67">
        <v>149</v>
      </c>
      <c r="R1319" s="64" t="s">
        <v>9052</v>
      </c>
      <c r="S1319" s="64" t="s">
        <v>7396</v>
      </c>
      <c r="T1319" t="s">
        <v>2080</v>
      </c>
      <c r="U1319">
        <v>15</v>
      </c>
      <c r="V1319" s="49">
        <v>236.99</v>
      </c>
      <c r="W1319" t="s">
        <v>3035</v>
      </c>
      <c r="X1319" t="s">
        <v>2076</v>
      </c>
      <c r="Y1319" t="s">
        <v>2076</v>
      </c>
      <c r="Z1319" t="s">
        <v>2076</v>
      </c>
      <c r="AA1319" t="s">
        <v>2076</v>
      </c>
      <c r="AB1319" s="36" t="s">
        <v>9053</v>
      </c>
      <c r="AC1319" s="36" t="s">
        <v>9054</v>
      </c>
      <c r="AD1319" s="36" t="s">
        <v>2224</v>
      </c>
      <c r="AE1319" s="36" t="s">
        <v>2105</v>
      </c>
      <c r="AF1319" s="53" t="s">
        <v>2026</v>
      </c>
      <c r="AG1319" s="36" t="s">
        <v>2086</v>
      </c>
      <c r="AH1319" s="37">
        <v>236.99</v>
      </c>
      <c r="AI1319" s="36" t="s">
        <v>2087</v>
      </c>
      <c r="AJ1319" s="36" t="s">
        <v>2076</v>
      </c>
      <c r="AK1319" s="36" t="s">
        <v>2076</v>
      </c>
      <c r="AL1319" s="36" t="s">
        <v>2076</v>
      </c>
      <c r="AM1319" s="36" t="s">
        <v>2076</v>
      </c>
      <c r="AN1319" s="36" t="s">
        <v>2076</v>
      </c>
      <c r="AO1319" s="36" t="s">
        <v>2076</v>
      </c>
      <c r="AP1319" s="36" t="s">
        <v>2076</v>
      </c>
      <c r="AQ1319" s="36" t="s">
        <v>2076</v>
      </c>
      <c r="AR1319" s="36" t="s">
        <v>2076</v>
      </c>
      <c r="AS1319" s="36" t="s">
        <v>7399</v>
      </c>
      <c r="AT1319" s="36" t="s">
        <v>7400</v>
      </c>
      <c r="AU1319" s="36">
        <f>COUNTIF(Offers!$B$14:$B$2024,A1319)</f>
        <v>1</v>
      </c>
      <c r="AV1319" s="37">
        <f>_xlfn.MINIFS(Offers!$Q$14:$Q$2024,Offers!$B$14:$B$2024,A1319)</f>
        <v>208.99</v>
      </c>
      <c r="AW1319" s="36">
        <f>COUNTIFS(Offers!$B$14:$B$2024,A1319,Offers!$L$14:$L$2024,"&lt;&gt;New")</f>
        <v>0</v>
      </c>
    </row>
    <row r="1320" spans="1:49" ht="15.75" customHeight="1" x14ac:dyDescent="0.35">
      <c r="A1320" s="64" t="s">
        <v>9055</v>
      </c>
      <c r="B1320" s="64" t="s">
        <v>1748</v>
      </c>
      <c r="C1320" s="64" t="s">
        <v>9</v>
      </c>
      <c r="D1320" s="64" t="s">
        <v>7749</v>
      </c>
      <c r="E1320" s="65" t="s">
        <v>1759</v>
      </c>
      <c r="F1320" s="66">
        <v>213.99</v>
      </c>
      <c r="G1320" s="64" t="s">
        <v>9056</v>
      </c>
      <c r="H1320" s="64" t="s">
        <v>1345</v>
      </c>
      <c r="I1320" s="64" t="s">
        <v>7380</v>
      </c>
      <c r="J1320" s="64" t="s">
        <v>2076</v>
      </c>
      <c r="K1320" s="64" t="s">
        <v>2076</v>
      </c>
      <c r="L1320" s="64" t="s">
        <v>2076</v>
      </c>
      <c r="M1320" s="64" t="s">
        <v>2076</v>
      </c>
      <c r="N1320" s="64" t="s">
        <v>7382</v>
      </c>
      <c r="O1320" s="64" t="s">
        <v>2076</v>
      </c>
      <c r="P1320" s="64">
        <v>364</v>
      </c>
      <c r="Q1320" s="67">
        <v>884</v>
      </c>
      <c r="R1320" s="64" t="s">
        <v>9057</v>
      </c>
      <c r="S1320" s="64" t="s">
        <v>7752</v>
      </c>
      <c r="T1320" t="s">
        <v>2080</v>
      </c>
      <c r="U1320">
        <v>15</v>
      </c>
      <c r="V1320" s="49">
        <v>239.99</v>
      </c>
      <c r="W1320" t="s">
        <v>2144</v>
      </c>
      <c r="X1320" t="s">
        <v>2076</v>
      </c>
      <c r="Y1320" t="s">
        <v>2076</v>
      </c>
      <c r="Z1320" t="s">
        <v>2076</v>
      </c>
      <c r="AA1320" t="s">
        <v>2076</v>
      </c>
      <c r="AB1320" s="36" t="s">
        <v>9048</v>
      </c>
      <c r="AC1320" s="36" t="s">
        <v>8392</v>
      </c>
      <c r="AD1320" s="36" t="s">
        <v>2120</v>
      </c>
      <c r="AE1320" s="36" t="s">
        <v>2085</v>
      </c>
      <c r="AF1320" s="53" t="s">
        <v>2026</v>
      </c>
      <c r="AG1320" s="36" t="s">
        <v>2086</v>
      </c>
      <c r="AH1320" s="37">
        <v>239.99</v>
      </c>
      <c r="AI1320" s="36" t="s">
        <v>2087</v>
      </c>
      <c r="AJ1320" s="36" t="s">
        <v>2076</v>
      </c>
      <c r="AK1320" s="36" t="s">
        <v>2076</v>
      </c>
      <c r="AL1320" s="36" t="s">
        <v>2076</v>
      </c>
      <c r="AM1320" s="36" t="s">
        <v>2076</v>
      </c>
      <c r="AN1320" s="36" t="s">
        <v>2076</v>
      </c>
      <c r="AO1320" s="36" t="s">
        <v>2076</v>
      </c>
      <c r="AP1320" s="36" t="s">
        <v>2076</v>
      </c>
      <c r="AQ1320" s="36" t="s">
        <v>2076</v>
      </c>
      <c r="AR1320" s="36" t="s">
        <v>2076</v>
      </c>
      <c r="AS1320" s="36" t="s">
        <v>7816</v>
      </c>
      <c r="AT1320" s="36" t="s">
        <v>7755</v>
      </c>
      <c r="AU1320" s="36">
        <f>COUNTIF(Offers!$B$14:$B$2024,A1320)</f>
        <v>1</v>
      </c>
      <c r="AV1320" s="37">
        <f>_xlfn.MINIFS(Offers!$Q$14:$Q$2024,Offers!$B$14:$B$2024,A1320)</f>
        <v>213.99</v>
      </c>
      <c r="AW1320" s="36">
        <f>COUNTIFS(Offers!$B$14:$B$2024,A1320,Offers!$L$14:$L$2024,"&lt;&gt;New")</f>
        <v>0</v>
      </c>
    </row>
    <row r="1321" spans="1:49" ht="15.75" customHeight="1" x14ac:dyDescent="0.35">
      <c r="A1321" s="64" t="s">
        <v>9058</v>
      </c>
      <c r="B1321" s="64" t="s">
        <v>1748</v>
      </c>
      <c r="C1321" s="64" t="s">
        <v>9</v>
      </c>
      <c r="D1321" s="64" t="s">
        <v>2034</v>
      </c>
      <c r="E1321" s="65" t="s">
        <v>1760</v>
      </c>
      <c r="F1321" s="66">
        <v>285.99</v>
      </c>
      <c r="G1321" s="64" t="s">
        <v>9059</v>
      </c>
      <c r="H1321" s="64" t="s">
        <v>7439</v>
      </c>
      <c r="I1321" s="64" t="s">
        <v>7405</v>
      </c>
      <c r="J1321" s="64" t="s">
        <v>9060</v>
      </c>
      <c r="K1321" s="64" t="s">
        <v>7605</v>
      </c>
      <c r="L1321" s="64" t="s">
        <v>2076</v>
      </c>
      <c r="M1321" s="64" t="s">
        <v>2076</v>
      </c>
      <c r="N1321" s="64" t="s">
        <v>2076</v>
      </c>
      <c r="O1321" s="64" t="s">
        <v>2076</v>
      </c>
      <c r="P1321" s="64" t="s">
        <v>2076</v>
      </c>
      <c r="Q1321" s="67">
        <v>59</v>
      </c>
      <c r="R1321" s="64" t="s">
        <v>9061</v>
      </c>
      <c r="S1321" s="64" t="s">
        <v>7607</v>
      </c>
      <c r="T1321" t="s">
        <v>2080</v>
      </c>
      <c r="U1321">
        <v>15</v>
      </c>
      <c r="V1321" s="49">
        <v>311.99</v>
      </c>
      <c r="W1321" t="s">
        <v>2101</v>
      </c>
      <c r="X1321" t="s">
        <v>2076</v>
      </c>
      <c r="Y1321" t="s">
        <v>2076</v>
      </c>
      <c r="Z1321" t="s">
        <v>2076</v>
      </c>
      <c r="AA1321" t="s">
        <v>2076</v>
      </c>
      <c r="AB1321" s="36" t="s">
        <v>9062</v>
      </c>
      <c r="AC1321" s="36" t="s">
        <v>9063</v>
      </c>
      <c r="AD1321" s="36" t="s">
        <v>2104</v>
      </c>
      <c r="AE1321" s="36" t="s">
        <v>2105</v>
      </c>
      <c r="AF1321" s="51" t="s">
        <v>2025</v>
      </c>
      <c r="AG1321" s="36" t="s">
        <v>3435</v>
      </c>
      <c r="AH1321" s="37">
        <v>311.99</v>
      </c>
      <c r="AI1321" s="36" t="s">
        <v>2087</v>
      </c>
      <c r="AJ1321" s="36" t="s">
        <v>2076</v>
      </c>
      <c r="AK1321" s="36" t="s">
        <v>2076</v>
      </c>
      <c r="AL1321" s="36" t="s">
        <v>2076</v>
      </c>
      <c r="AM1321" s="36" t="s">
        <v>2076</v>
      </c>
      <c r="AN1321" s="36" t="s">
        <v>2076</v>
      </c>
      <c r="AO1321" s="36" t="s">
        <v>2076</v>
      </c>
      <c r="AP1321" s="36" t="s">
        <v>2076</v>
      </c>
      <c r="AQ1321" s="36" t="s">
        <v>2076</v>
      </c>
      <c r="AR1321" s="36" t="s">
        <v>2076</v>
      </c>
      <c r="AS1321" s="36" t="s">
        <v>7610</v>
      </c>
      <c r="AT1321" s="36" t="s">
        <v>9064</v>
      </c>
      <c r="AU1321" s="36">
        <f>COUNTIF(Offers!$B$14:$B$2024,A1321)</f>
        <v>1</v>
      </c>
      <c r="AV1321" s="37">
        <f>_xlfn.MINIFS(Offers!$Q$14:$Q$2024,Offers!$B$14:$B$2024,A1321)</f>
        <v>285.99</v>
      </c>
      <c r="AW1321" s="36">
        <f>COUNTIFS(Offers!$B$14:$B$2024,A1321,Offers!$L$14:$L$2024,"&lt;&gt;New")</f>
        <v>0</v>
      </c>
    </row>
    <row r="1322" spans="1:49" ht="15.75" customHeight="1" x14ac:dyDescent="0.35">
      <c r="A1322" s="64" t="s">
        <v>9065</v>
      </c>
      <c r="B1322" s="64" t="s">
        <v>1748</v>
      </c>
      <c r="C1322" s="64" t="s">
        <v>9</v>
      </c>
      <c r="D1322" s="64" t="s">
        <v>7460</v>
      </c>
      <c r="E1322" s="65" t="s">
        <v>1761</v>
      </c>
      <c r="F1322" s="66">
        <v>541.99</v>
      </c>
      <c r="G1322" s="64" t="s">
        <v>9066</v>
      </c>
      <c r="H1322" s="64" t="s">
        <v>7439</v>
      </c>
      <c r="I1322" s="64" t="s">
        <v>7462</v>
      </c>
      <c r="J1322" s="64" t="s">
        <v>2076</v>
      </c>
      <c r="K1322" s="64" t="s">
        <v>2076</v>
      </c>
      <c r="L1322" s="64" t="s">
        <v>7463</v>
      </c>
      <c r="M1322" s="64" t="s">
        <v>7464</v>
      </c>
      <c r="N1322" s="64" t="s">
        <v>7465</v>
      </c>
      <c r="O1322" s="64" t="s">
        <v>2076</v>
      </c>
      <c r="P1322" s="64" t="s">
        <v>2076</v>
      </c>
      <c r="Q1322" s="67">
        <v>5181</v>
      </c>
      <c r="R1322" s="64" t="s">
        <v>9067</v>
      </c>
      <c r="S1322" s="64" t="s">
        <v>7467</v>
      </c>
      <c r="T1322" t="s">
        <v>2080</v>
      </c>
      <c r="U1322">
        <v>15</v>
      </c>
      <c r="V1322" s="49">
        <v>568.99</v>
      </c>
      <c r="W1322" t="s">
        <v>3035</v>
      </c>
      <c r="X1322" t="s">
        <v>2076</v>
      </c>
      <c r="Y1322" t="s">
        <v>2076</v>
      </c>
      <c r="Z1322" t="s">
        <v>2076</v>
      </c>
      <c r="AA1322" t="s">
        <v>2076</v>
      </c>
      <c r="AB1322" s="36" t="s">
        <v>9068</v>
      </c>
      <c r="AC1322" s="36" t="s">
        <v>9069</v>
      </c>
      <c r="AD1322" s="36" t="s">
        <v>2224</v>
      </c>
      <c r="AE1322" s="36" t="s">
        <v>2105</v>
      </c>
      <c r="AF1322" s="51" t="s">
        <v>2025</v>
      </c>
      <c r="AG1322" s="36" t="s">
        <v>3435</v>
      </c>
      <c r="AH1322" s="37">
        <v>568.99</v>
      </c>
      <c r="AI1322" s="36" t="s">
        <v>2087</v>
      </c>
      <c r="AJ1322" s="36" t="s">
        <v>2076</v>
      </c>
      <c r="AK1322" s="36" t="s">
        <v>2076</v>
      </c>
      <c r="AL1322" s="36" t="s">
        <v>2076</v>
      </c>
      <c r="AM1322" s="36" t="s">
        <v>2076</v>
      </c>
      <c r="AN1322" s="36" t="s">
        <v>2076</v>
      </c>
      <c r="AO1322" s="36">
        <v>240</v>
      </c>
      <c r="AP1322" s="36" t="s">
        <v>2076</v>
      </c>
      <c r="AQ1322" s="36" t="s">
        <v>2076</v>
      </c>
      <c r="AR1322" s="36" t="s">
        <v>2076</v>
      </c>
      <c r="AS1322" s="36" t="s">
        <v>7470</v>
      </c>
      <c r="AT1322" s="36" t="s">
        <v>7471</v>
      </c>
      <c r="AU1322" s="36">
        <f>COUNTIF(Offers!$B$14:$B$2024,A1322)</f>
        <v>2</v>
      </c>
      <c r="AV1322" s="37">
        <f>_xlfn.MINIFS(Offers!$Q$14:$Q$2024,Offers!$B$14:$B$2024,A1322)</f>
        <v>432.99</v>
      </c>
      <c r="AW1322" s="36">
        <f>COUNTIFS(Offers!$B$14:$B$2024,A1322,Offers!$L$14:$L$2024,"&lt;&gt;New")</f>
        <v>1</v>
      </c>
    </row>
    <row r="1323" spans="1:49" ht="15.75" customHeight="1" x14ac:dyDescent="0.35">
      <c r="A1323" s="64" t="s">
        <v>9070</v>
      </c>
      <c r="B1323" s="64" t="s">
        <v>1762</v>
      </c>
      <c r="C1323" s="64" t="s">
        <v>9</v>
      </c>
      <c r="D1323" s="64" t="s">
        <v>7560</v>
      </c>
      <c r="E1323" s="65" t="s">
        <v>1766</v>
      </c>
      <c r="F1323" s="66">
        <v>41.99</v>
      </c>
      <c r="G1323" s="64" t="s">
        <v>9071</v>
      </c>
      <c r="H1323" s="64" t="s">
        <v>1345</v>
      </c>
      <c r="I1323" s="64" t="s">
        <v>7405</v>
      </c>
      <c r="J1323" s="64" t="s">
        <v>2076</v>
      </c>
      <c r="K1323" s="64" t="s">
        <v>2076</v>
      </c>
      <c r="L1323" s="64" t="s">
        <v>2076</v>
      </c>
      <c r="M1323" s="64" t="s">
        <v>2076</v>
      </c>
      <c r="N1323" s="64" t="s">
        <v>7562</v>
      </c>
      <c r="O1323" s="64" t="s">
        <v>2076</v>
      </c>
      <c r="P1323" s="64" t="s">
        <v>2076</v>
      </c>
      <c r="Q1323" s="67">
        <v>490</v>
      </c>
      <c r="R1323" s="64" t="s">
        <v>9072</v>
      </c>
      <c r="S1323" s="64" t="s">
        <v>7564</v>
      </c>
      <c r="T1323" t="s">
        <v>2080</v>
      </c>
      <c r="U1323">
        <v>60</v>
      </c>
      <c r="V1323" s="49">
        <v>45.99</v>
      </c>
      <c r="W1323" t="s">
        <v>2280</v>
      </c>
      <c r="X1323" t="s">
        <v>2076</v>
      </c>
      <c r="Y1323" t="s">
        <v>2076</v>
      </c>
      <c r="Z1323" t="s">
        <v>2076</v>
      </c>
      <c r="AA1323" t="s">
        <v>2076</v>
      </c>
      <c r="AB1323" s="36" t="s">
        <v>9073</v>
      </c>
      <c r="AC1323" s="36" t="s">
        <v>9074</v>
      </c>
      <c r="AD1323" s="36" t="s">
        <v>2254</v>
      </c>
      <c r="AE1323" s="36" t="s">
        <v>2085</v>
      </c>
      <c r="AF1323" s="50" t="s">
        <v>2022</v>
      </c>
      <c r="AG1323" s="36" t="s">
        <v>2086</v>
      </c>
      <c r="AH1323" s="37">
        <v>45.99</v>
      </c>
      <c r="AI1323" s="36" t="s">
        <v>2087</v>
      </c>
      <c r="AJ1323" s="36" t="s">
        <v>2076</v>
      </c>
      <c r="AK1323" s="36" t="s">
        <v>2076</v>
      </c>
      <c r="AL1323" s="36" t="s">
        <v>2076</v>
      </c>
      <c r="AM1323" s="36" t="s">
        <v>2076</v>
      </c>
      <c r="AN1323" s="36" t="s">
        <v>2076</v>
      </c>
      <c r="AO1323" s="36" t="s">
        <v>2076</v>
      </c>
      <c r="AP1323" s="36" t="s">
        <v>2076</v>
      </c>
      <c r="AQ1323" s="36" t="s">
        <v>2076</v>
      </c>
      <c r="AR1323" s="36" t="s">
        <v>2076</v>
      </c>
      <c r="AS1323" s="36" t="s">
        <v>7567</v>
      </c>
      <c r="AT1323" s="36" t="s">
        <v>7568</v>
      </c>
      <c r="AU1323" s="36">
        <f>COUNTIF(Offers!$B$14:$B$2024,A1323)</f>
        <v>1</v>
      </c>
      <c r="AV1323" s="37">
        <f>_xlfn.MINIFS(Offers!$Q$14:$Q$2024,Offers!$B$14:$B$2024,A1323)</f>
        <v>41.99</v>
      </c>
      <c r="AW1323" s="36">
        <f>COUNTIFS(Offers!$B$14:$B$2024,A1323,Offers!$L$14:$L$2024,"&lt;&gt;New")</f>
        <v>0</v>
      </c>
    </row>
    <row r="1324" spans="1:49" ht="15.75" customHeight="1" x14ac:dyDescent="0.35">
      <c r="A1324" s="64" t="s">
        <v>9075</v>
      </c>
      <c r="B1324" s="64" t="s">
        <v>1762</v>
      </c>
      <c r="C1324" s="64" t="s">
        <v>9</v>
      </c>
      <c r="D1324" s="64" t="s">
        <v>7414</v>
      </c>
      <c r="E1324" s="65" t="s">
        <v>1767</v>
      </c>
      <c r="F1324" s="66">
        <v>69.989999999999995</v>
      </c>
      <c r="G1324" s="64" t="s">
        <v>9076</v>
      </c>
      <c r="H1324" s="64" t="s">
        <v>1345</v>
      </c>
      <c r="I1324" s="64" t="s">
        <v>7416</v>
      </c>
      <c r="J1324" s="64" t="s">
        <v>2076</v>
      </c>
      <c r="K1324" s="64" t="s">
        <v>2076</v>
      </c>
      <c r="L1324" s="64" t="s">
        <v>2076</v>
      </c>
      <c r="M1324" s="64" t="s">
        <v>2076</v>
      </c>
      <c r="N1324" s="64" t="s">
        <v>7417</v>
      </c>
      <c r="O1324" s="64" t="s">
        <v>2076</v>
      </c>
      <c r="P1324" s="64" t="s">
        <v>2076</v>
      </c>
      <c r="Q1324" s="67">
        <v>8041</v>
      </c>
      <c r="R1324" s="64" t="s">
        <v>9077</v>
      </c>
      <c r="S1324" s="64" t="s">
        <v>7419</v>
      </c>
      <c r="T1324" t="s">
        <v>2100</v>
      </c>
      <c r="U1324">
        <v>60</v>
      </c>
      <c r="V1324" s="49">
        <v>75.989999999999995</v>
      </c>
      <c r="W1324" t="s">
        <v>2081</v>
      </c>
      <c r="X1324" t="s">
        <v>2076</v>
      </c>
      <c r="Y1324" t="s">
        <v>2076</v>
      </c>
      <c r="Z1324" t="s">
        <v>2076</v>
      </c>
      <c r="AA1324" t="s">
        <v>2076</v>
      </c>
      <c r="AB1324" s="36" t="s">
        <v>9078</v>
      </c>
      <c r="AC1324" s="36" t="s">
        <v>9079</v>
      </c>
      <c r="AD1324" s="36" t="s">
        <v>2120</v>
      </c>
      <c r="AE1324" s="36" t="s">
        <v>2085</v>
      </c>
      <c r="AF1324" s="50" t="s">
        <v>2022</v>
      </c>
      <c r="AG1324" s="36" t="s">
        <v>2086</v>
      </c>
      <c r="AH1324" s="37">
        <v>79.989999999999995</v>
      </c>
      <c r="AI1324" s="36" t="s">
        <v>2087</v>
      </c>
      <c r="AJ1324" s="36" t="s">
        <v>2076</v>
      </c>
      <c r="AK1324" s="36" t="s">
        <v>2076</v>
      </c>
      <c r="AL1324" s="36" t="s">
        <v>2076</v>
      </c>
      <c r="AM1324" s="36" t="s">
        <v>2076</v>
      </c>
      <c r="AN1324" s="36" t="s">
        <v>2076</v>
      </c>
      <c r="AO1324" s="36" t="s">
        <v>2076</v>
      </c>
      <c r="AP1324" s="36" t="s">
        <v>2076</v>
      </c>
      <c r="AQ1324" s="36" t="s">
        <v>2076</v>
      </c>
      <c r="AR1324" s="36" t="s">
        <v>2076</v>
      </c>
      <c r="AS1324" s="36" t="s">
        <v>7422</v>
      </c>
      <c r="AT1324" s="36" t="s">
        <v>7423</v>
      </c>
      <c r="AU1324" s="36">
        <f>COUNTIF(Offers!$B$14:$B$2024,A1324)</f>
        <v>1</v>
      </c>
      <c r="AV1324" s="37">
        <f>_xlfn.MINIFS(Offers!$Q$14:$Q$2024,Offers!$B$14:$B$2024,A1324)</f>
        <v>69.989999999999995</v>
      </c>
      <c r="AW1324" s="36">
        <f>COUNTIFS(Offers!$B$14:$B$2024,A1324,Offers!$L$14:$L$2024,"&lt;&gt;New")</f>
        <v>0</v>
      </c>
    </row>
    <row r="1325" spans="1:49" ht="15.75" customHeight="1" x14ac:dyDescent="0.35">
      <c r="A1325" s="64" t="s">
        <v>9080</v>
      </c>
      <c r="B1325" s="64" t="s">
        <v>1762</v>
      </c>
      <c r="C1325" s="64" t="s">
        <v>9</v>
      </c>
      <c r="D1325" s="64" t="s">
        <v>7425</v>
      </c>
      <c r="E1325" s="65" t="s">
        <v>1768</v>
      </c>
      <c r="F1325" s="66">
        <v>95.99</v>
      </c>
      <c r="G1325" s="64" t="s">
        <v>9081</v>
      </c>
      <c r="H1325" s="64" t="s">
        <v>7498</v>
      </c>
      <c r="I1325" s="64" t="s">
        <v>7499</v>
      </c>
      <c r="J1325" s="64" t="s">
        <v>2076</v>
      </c>
      <c r="K1325" s="64" t="s">
        <v>2076</v>
      </c>
      <c r="L1325" s="64" t="s">
        <v>2076</v>
      </c>
      <c r="M1325" s="64" t="s">
        <v>2076</v>
      </c>
      <c r="N1325" s="64" t="s">
        <v>7500</v>
      </c>
      <c r="O1325" s="64" t="s">
        <v>2076</v>
      </c>
      <c r="P1325" s="64" t="s">
        <v>2076</v>
      </c>
      <c r="Q1325" s="67">
        <v>1732</v>
      </c>
      <c r="R1325" s="64" t="s">
        <v>9082</v>
      </c>
      <c r="S1325" s="64" t="s">
        <v>7431</v>
      </c>
      <c r="T1325" t="s">
        <v>2080</v>
      </c>
      <c r="U1325">
        <v>60</v>
      </c>
      <c r="V1325" s="49">
        <v>104.99</v>
      </c>
      <c r="W1325" t="s">
        <v>2081</v>
      </c>
      <c r="X1325" t="s">
        <v>2076</v>
      </c>
      <c r="Y1325" t="s">
        <v>2076</v>
      </c>
      <c r="Z1325" t="s">
        <v>2076</v>
      </c>
      <c r="AA1325" t="s">
        <v>2076</v>
      </c>
      <c r="AB1325" s="36" t="s">
        <v>9083</v>
      </c>
      <c r="AC1325" s="36" t="s">
        <v>9084</v>
      </c>
      <c r="AD1325" s="36" t="s">
        <v>2179</v>
      </c>
      <c r="AE1325" s="36" t="s">
        <v>2105</v>
      </c>
      <c r="AF1325" s="55" t="s">
        <v>2023</v>
      </c>
      <c r="AG1325" s="36" t="s">
        <v>2086</v>
      </c>
      <c r="AH1325" s="37">
        <v>106.99</v>
      </c>
      <c r="AI1325" s="36" t="s">
        <v>2087</v>
      </c>
      <c r="AJ1325" s="36" t="s">
        <v>2076</v>
      </c>
      <c r="AK1325" s="36" t="s">
        <v>2076</v>
      </c>
      <c r="AL1325" s="36" t="s">
        <v>2076</v>
      </c>
      <c r="AM1325" s="36" t="s">
        <v>2076</v>
      </c>
      <c r="AN1325" s="36" t="s">
        <v>2076</v>
      </c>
      <c r="AO1325" s="36" t="s">
        <v>2076</v>
      </c>
      <c r="AP1325" s="36" t="s">
        <v>2076</v>
      </c>
      <c r="AQ1325" s="36" t="s">
        <v>2076</v>
      </c>
      <c r="AR1325" s="36" t="s">
        <v>2076</v>
      </c>
      <c r="AS1325" s="36" t="s">
        <v>7434</v>
      </c>
      <c r="AT1325" s="36" t="s">
        <v>7435</v>
      </c>
      <c r="AU1325" s="36">
        <f>COUNTIF(Offers!$B$14:$B$2024,A1325)</f>
        <v>1</v>
      </c>
      <c r="AV1325" s="37">
        <f>_xlfn.MINIFS(Offers!$Q$14:$Q$2024,Offers!$B$14:$B$2024,A1325)</f>
        <v>95.99</v>
      </c>
      <c r="AW1325" s="36">
        <f>COUNTIFS(Offers!$B$14:$B$2024,A1325,Offers!$L$14:$L$2024,"&lt;&gt;New")</f>
        <v>0</v>
      </c>
    </row>
    <row r="1326" spans="1:49" ht="15.75" customHeight="1" x14ac:dyDescent="0.35">
      <c r="A1326" s="64" t="s">
        <v>9085</v>
      </c>
      <c r="B1326" s="64" t="s">
        <v>1762</v>
      </c>
      <c r="C1326" s="64" t="s">
        <v>9</v>
      </c>
      <c r="D1326" s="64" t="s">
        <v>7449</v>
      </c>
      <c r="E1326" s="65" t="s">
        <v>1769</v>
      </c>
      <c r="F1326" s="66">
        <v>114.99</v>
      </c>
      <c r="G1326" s="64" t="s">
        <v>9086</v>
      </c>
      <c r="H1326" s="64" t="s">
        <v>7451</v>
      </c>
      <c r="I1326" s="64" t="s">
        <v>7405</v>
      </c>
      <c r="J1326" s="64" t="s">
        <v>7800</v>
      </c>
      <c r="K1326" s="64" t="s">
        <v>2076</v>
      </c>
      <c r="L1326" s="64" t="s">
        <v>2076</v>
      </c>
      <c r="M1326" s="64" t="s">
        <v>2076</v>
      </c>
      <c r="N1326" s="64" t="s">
        <v>7801</v>
      </c>
      <c r="O1326" s="64" t="s">
        <v>2076</v>
      </c>
      <c r="P1326" s="64" t="s">
        <v>2076</v>
      </c>
      <c r="Q1326" s="67">
        <v>8</v>
      </c>
      <c r="R1326" s="64" t="s">
        <v>9087</v>
      </c>
      <c r="S1326" s="64" t="s">
        <v>7455</v>
      </c>
      <c r="T1326" t="s">
        <v>2080</v>
      </c>
      <c r="U1326">
        <v>60</v>
      </c>
      <c r="V1326" s="49">
        <v>125.99</v>
      </c>
      <c r="W1326" t="s">
        <v>2176</v>
      </c>
      <c r="X1326" t="s">
        <v>2076</v>
      </c>
      <c r="Y1326" t="s">
        <v>2076</v>
      </c>
      <c r="Z1326" t="s">
        <v>2076</v>
      </c>
      <c r="AA1326" t="s">
        <v>2076</v>
      </c>
      <c r="AB1326" s="36" t="s">
        <v>9088</v>
      </c>
      <c r="AC1326" s="36" t="s">
        <v>9089</v>
      </c>
      <c r="AD1326" s="36" t="s">
        <v>2147</v>
      </c>
      <c r="AE1326" s="36" t="s">
        <v>2085</v>
      </c>
      <c r="AF1326" s="55" t="s">
        <v>2023</v>
      </c>
      <c r="AG1326" s="36" t="s">
        <v>2086</v>
      </c>
      <c r="AH1326" s="37">
        <v>130.99</v>
      </c>
      <c r="AI1326" s="36" t="s">
        <v>2087</v>
      </c>
      <c r="AJ1326" s="36" t="s">
        <v>2076</v>
      </c>
      <c r="AK1326" s="36" t="s">
        <v>2076</v>
      </c>
      <c r="AL1326" s="36" t="s">
        <v>2076</v>
      </c>
      <c r="AM1326" s="36" t="s">
        <v>2076</v>
      </c>
      <c r="AN1326" s="36" t="s">
        <v>2076</v>
      </c>
      <c r="AO1326" s="36" t="s">
        <v>2076</v>
      </c>
      <c r="AP1326" s="36" t="s">
        <v>2076</v>
      </c>
      <c r="AQ1326" s="36" t="s">
        <v>2076</v>
      </c>
      <c r="AR1326" s="36" t="s">
        <v>2076</v>
      </c>
      <c r="AS1326" s="36" t="s">
        <v>7805</v>
      </c>
      <c r="AT1326" s="36" t="s">
        <v>7806</v>
      </c>
      <c r="AU1326" s="36">
        <f>COUNTIF(Offers!$B$14:$B$2024,A1326)</f>
        <v>1</v>
      </c>
      <c r="AV1326" s="37">
        <f>_xlfn.MINIFS(Offers!$Q$14:$Q$2024,Offers!$B$14:$B$2024,A1326)</f>
        <v>114.99</v>
      </c>
      <c r="AW1326" s="36">
        <f>COUNTIFS(Offers!$B$14:$B$2024,A1326,Offers!$L$14:$L$2024,"&lt;&gt;New")</f>
        <v>0</v>
      </c>
    </row>
    <row r="1327" spans="1:49" ht="15.75" customHeight="1" x14ac:dyDescent="0.35">
      <c r="A1327" s="64" t="s">
        <v>9090</v>
      </c>
      <c r="B1327" s="64" t="s">
        <v>1762</v>
      </c>
      <c r="C1327" s="64" t="s">
        <v>9</v>
      </c>
      <c r="D1327" s="64" t="s">
        <v>7366</v>
      </c>
      <c r="E1327" s="65" t="s">
        <v>1770</v>
      </c>
      <c r="F1327" s="66">
        <v>115.99</v>
      </c>
      <c r="G1327" s="64" t="s">
        <v>9091</v>
      </c>
      <c r="H1327" s="64" t="s">
        <v>1345</v>
      </c>
      <c r="I1327" s="64" t="s">
        <v>7368</v>
      </c>
      <c r="J1327" s="64" t="s">
        <v>7571</v>
      </c>
      <c r="K1327" s="64" t="s">
        <v>2076</v>
      </c>
      <c r="L1327" s="64" t="s">
        <v>2076</v>
      </c>
      <c r="M1327" s="64" t="s">
        <v>2076</v>
      </c>
      <c r="N1327" s="64" t="s">
        <v>7370</v>
      </c>
      <c r="O1327" s="64" t="s">
        <v>2076</v>
      </c>
      <c r="P1327" s="64" t="s">
        <v>2076</v>
      </c>
      <c r="Q1327" s="67">
        <v>102</v>
      </c>
      <c r="R1327" s="64" t="s">
        <v>9092</v>
      </c>
      <c r="S1327" s="64" t="s">
        <v>7372</v>
      </c>
      <c r="T1327" t="s">
        <v>2100</v>
      </c>
      <c r="U1327">
        <v>60</v>
      </c>
      <c r="V1327" s="49">
        <v>130.99</v>
      </c>
      <c r="W1327" t="s">
        <v>2371</v>
      </c>
      <c r="X1327" t="s">
        <v>2076</v>
      </c>
      <c r="Y1327" t="s">
        <v>2076</v>
      </c>
      <c r="Z1327" t="s">
        <v>2076</v>
      </c>
      <c r="AA1327" t="s">
        <v>2076</v>
      </c>
      <c r="AB1327" s="36" t="s">
        <v>9093</v>
      </c>
      <c r="AC1327" s="36" t="s">
        <v>9094</v>
      </c>
      <c r="AD1327" s="36" t="s">
        <v>2254</v>
      </c>
      <c r="AE1327" s="36" t="s">
        <v>2085</v>
      </c>
      <c r="AF1327" s="51" t="s">
        <v>2025</v>
      </c>
      <c r="AG1327" s="36" t="s">
        <v>2086</v>
      </c>
      <c r="AH1327" s="37">
        <v>130.99</v>
      </c>
      <c r="AI1327" s="36" t="s">
        <v>2087</v>
      </c>
      <c r="AJ1327" s="36" t="s">
        <v>2076</v>
      </c>
      <c r="AK1327" s="36" t="s">
        <v>2076</v>
      </c>
      <c r="AL1327" s="36" t="s">
        <v>2076</v>
      </c>
      <c r="AM1327" s="36" t="s">
        <v>2076</v>
      </c>
      <c r="AN1327" s="36" t="s">
        <v>2076</v>
      </c>
      <c r="AO1327" s="36" t="s">
        <v>2076</v>
      </c>
      <c r="AP1327" s="36" t="s">
        <v>2076</v>
      </c>
      <c r="AQ1327" s="36" t="s">
        <v>2076</v>
      </c>
      <c r="AR1327" s="36" t="s">
        <v>2076</v>
      </c>
      <c r="AS1327" s="36" t="s">
        <v>7375</v>
      </c>
      <c r="AT1327" s="36" t="s">
        <v>7376</v>
      </c>
      <c r="AU1327" s="36">
        <f>COUNTIF(Offers!$B$14:$B$2024,A1327)</f>
        <v>1</v>
      </c>
      <c r="AV1327" s="37">
        <f>_xlfn.MINIFS(Offers!$Q$14:$Q$2024,Offers!$B$14:$B$2024,A1327)</f>
        <v>115.99</v>
      </c>
      <c r="AW1327" s="36">
        <f>COUNTIFS(Offers!$B$14:$B$2024,A1327,Offers!$L$14:$L$2024,"&lt;&gt;New")</f>
        <v>0</v>
      </c>
    </row>
    <row r="1328" spans="1:49" ht="15.75" customHeight="1" x14ac:dyDescent="0.35">
      <c r="A1328" s="64" t="s">
        <v>9095</v>
      </c>
      <c r="B1328" s="64" t="s">
        <v>1762</v>
      </c>
      <c r="C1328" s="64" t="s">
        <v>9</v>
      </c>
      <c r="D1328" s="64" t="s">
        <v>7378</v>
      </c>
      <c r="E1328" s="65" t="s">
        <v>1771</v>
      </c>
      <c r="F1328" s="66">
        <v>130.99</v>
      </c>
      <c r="G1328" s="64" t="s">
        <v>9096</v>
      </c>
      <c r="H1328" s="64" t="s">
        <v>1345</v>
      </c>
      <c r="I1328" s="64" t="s">
        <v>7380</v>
      </c>
      <c r="J1328" s="64" t="s">
        <v>7633</v>
      </c>
      <c r="K1328" s="64" t="s">
        <v>2076</v>
      </c>
      <c r="L1328" s="64" t="s">
        <v>2076</v>
      </c>
      <c r="M1328" s="64" t="s">
        <v>2076</v>
      </c>
      <c r="N1328" s="64" t="s">
        <v>7382</v>
      </c>
      <c r="O1328" s="64" t="s">
        <v>2076</v>
      </c>
      <c r="P1328" s="64">
        <v>114</v>
      </c>
      <c r="Q1328" s="67">
        <v>59</v>
      </c>
      <c r="R1328" s="64" t="s">
        <v>9097</v>
      </c>
      <c r="S1328" s="64" t="s">
        <v>7384</v>
      </c>
      <c r="T1328" t="s">
        <v>2080</v>
      </c>
      <c r="U1328">
        <v>60</v>
      </c>
      <c r="V1328" s="49">
        <v>150.99</v>
      </c>
      <c r="W1328" t="s">
        <v>2875</v>
      </c>
      <c r="X1328" t="s">
        <v>2076</v>
      </c>
      <c r="Y1328" t="s">
        <v>2076</v>
      </c>
      <c r="Z1328" t="s">
        <v>2076</v>
      </c>
      <c r="AA1328" t="s">
        <v>2076</v>
      </c>
      <c r="AB1328" s="36" t="s">
        <v>9098</v>
      </c>
      <c r="AC1328" s="36" t="s">
        <v>9099</v>
      </c>
      <c r="AD1328" s="36" t="s">
        <v>2268</v>
      </c>
      <c r="AE1328" s="36" t="s">
        <v>2085</v>
      </c>
      <c r="AF1328" s="51" t="s">
        <v>2025</v>
      </c>
      <c r="AG1328" s="36" t="s">
        <v>2086</v>
      </c>
      <c r="AH1328" s="37">
        <v>153.99</v>
      </c>
      <c r="AI1328" s="36" t="s">
        <v>2087</v>
      </c>
      <c r="AJ1328" s="36" t="s">
        <v>2076</v>
      </c>
      <c r="AK1328" s="36" t="s">
        <v>2076</v>
      </c>
      <c r="AL1328" s="36" t="s">
        <v>2076</v>
      </c>
      <c r="AM1328" s="36" t="s">
        <v>2076</v>
      </c>
      <c r="AN1328" s="36" t="s">
        <v>2076</v>
      </c>
      <c r="AO1328" s="36" t="s">
        <v>2076</v>
      </c>
      <c r="AP1328" s="36" t="s">
        <v>2076</v>
      </c>
      <c r="AQ1328" s="36" t="s">
        <v>2076</v>
      </c>
      <c r="AR1328" s="36" t="s">
        <v>2076</v>
      </c>
      <c r="AS1328" s="36" t="s">
        <v>7387</v>
      </c>
      <c r="AT1328" s="36" t="s">
        <v>7388</v>
      </c>
      <c r="AU1328" s="36">
        <f>COUNTIF(Offers!$B$14:$B$2024,A1328)</f>
        <v>1</v>
      </c>
      <c r="AV1328" s="37">
        <f>_xlfn.MINIFS(Offers!$Q$14:$Q$2024,Offers!$B$14:$B$2024,A1328)</f>
        <v>130.99</v>
      </c>
      <c r="AW1328" s="36">
        <f>COUNTIFS(Offers!$B$14:$B$2024,A1328,Offers!$L$14:$L$2024,"&lt;&gt;New")</f>
        <v>0</v>
      </c>
    </row>
    <row r="1329" spans="1:49" ht="15.75" customHeight="1" x14ac:dyDescent="0.35">
      <c r="A1329" s="64" t="s">
        <v>9100</v>
      </c>
      <c r="B1329" s="64" t="s">
        <v>1762</v>
      </c>
      <c r="C1329" s="64" t="s">
        <v>9</v>
      </c>
      <c r="D1329" s="64" t="s">
        <v>7449</v>
      </c>
      <c r="E1329" s="65" t="s">
        <v>1772</v>
      </c>
      <c r="F1329" s="66">
        <v>133.99</v>
      </c>
      <c r="G1329" s="64" t="s">
        <v>9101</v>
      </c>
      <c r="H1329" s="64" t="s">
        <v>1345</v>
      </c>
      <c r="I1329" s="64" t="s">
        <v>7392</v>
      </c>
      <c r="J1329" s="64" t="s">
        <v>2076</v>
      </c>
      <c r="K1329" s="64" t="s">
        <v>2076</v>
      </c>
      <c r="L1329" s="64" t="s">
        <v>2076</v>
      </c>
      <c r="M1329" s="64" t="s">
        <v>2076</v>
      </c>
      <c r="N1329" s="64" t="s">
        <v>7624</v>
      </c>
      <c r="O1329" s="64" t="s">
        <v>2076</v>
      </c>
      <c r="P1329" s="64" t="s">
        <v>2076</v>
      </c>
      <c r="Q1329" s="67">
        <v>241</v>
      </c>
      <c r="R1329" s="64" t="s">
        <v>9102</v>
      </c>
      <c r="S1329" s="64" t="s">
        <v>7626</v>
      </c>
      <c r="T1329" t="s">
        <v>2080</v>
      </c>
      <c r="U1329">
        <v>60</v>
      </c>
      <c r="V1329" s="49">
        <v>149.99</v>
      </c>
      <c r="W1329" t="s">
        <v>2176</v>
      </c>
      <c r="X1329" t="s">
        <v>2076</v>
      </c>
      <c r="Y1329" t="s">
        <v>2076</v>
      </c>
      <c r="Z1329" t="s">
        <v>2076</v>
      </c>
      <c r="AA1329" t="s">
        <v>2076</v>
      </c>
      <c r="AB1329" s="36" t="s">
        <v>9103</v>
      </c>
      <c r="AC1329" s="36" t="s">
        <v>9104</v>
      </c>
      <c r="AD1329" s="36" t="s">
        <v>2084</v>
      </c>
      <c r="AE1329" s="36" t="s">
        <v>2180</v>
      </c>
      <c r="AF1329" s="55" t="s">
        <v>2023</v>
      </c>
      <c r="AG1329" s="36" t="s">
        <v>2086</v>
      </c>
      <c r="AH1329" s="37">
        <v>175.99</v>
      </c>
      <c r="AI1329" s="36" t="s">
        <v>2106</v>
      </c>
      <c r="AJ1329" s="36" t="s">
        <v>2076</v>
      </c>
      <c r="AK1329" s="36" t="s">
        <v>2076</v>
      </c>
      <c r="AL1329" s="36" t="s">
        <v>2076</v>
      </c>
      <c r="AM1329" s="36" t="s">
        <v>2076</v>
      </c>
      <c r="AN1329" s="36" t="s">
        <v>2076</v>
      </c>
      <c r="AO1329" s="36" t="s">
        <v>2076</v>
      </c>
      <c r="AP1329" s="36" t="s">
        <v>2076</v>
      </c>
      <c r="AQ1329" s="36" t="s">
        <v>2076</v>
      </c>
      <c r="AR1329" s="36" t="s">
        <v>2076</v>
      </c>
      <c r="AS1329" s="36" t="s">
        <v>7629</v>
      </c>
      <c r="AT1329" s="36" t="s">
        <v>7630</v>
      </c>
      <c r="AU1329" s="36">
        <f>COUNTIF(Offers!$B$14:$B$2024,A1329)</f>
        <v>1</v>
      </c>
      <c r="AV1329" s="37">
        <f>_xlfn.MINIFS(Offers!$Q$14:$Q$2024,Offers!$B$14:$B$2024,A1329)</f>
        <v>133.99</v>
      </c>
      <c r="AW1329" s="36">
        <f>COUNTIFS(Offers!$B$14:$B$2024,A1329,Offers!$L$14:$L$2024,"&lt;&gt;New")</f>
        <v>0</v>
      </c>
    </row>
    <row r="1330" spans="1:49" ht="15.75" customHeight="1" x14ac:dyDescent="0.35">
      <c r="A1330" s="64" t="s">
        <v>9105</v>
      </c>
      <c r="B1330" s="64" t="s">
        <v>1762</v>
      </c>
      <c r="C1330" s="64" t="s">
        <v>9</v>
      </c>
      <c r="D1330" s="64" t="s">
        <v>7390</v>
      </c>
      <c r="E1330" s="65" t="s">
        <v>1773</v>
      </c>
      <c r="F1330" s="66">
        <v>184.99</v>
      </c>
      <c r="G1330" s="64" t="s">
        <v>9106</v>
      </c>
      <c r="H1330" s="64" t="s">
        <v>1345</v>
      </c>
      <c r="I1330" s="64" t="s">
        <v>7392</v>
      </c>
      <c r="J1330" s="64" t="s">
        <v>2076</v>
      </c>
      <c r="K1330" s="64" t="s">
        <v>2076</v>
      </c>
      <c r="L1330" s="64" t="s">
        <v>2076</v>
      </c>
      <c r="M1330" s="64" t="s">
        <v>7393</v>
      </c>
      <c r="N1330" s="64" t="s">
        <v>7394</v>
      </c>
      <c r="O1330" s="64" t="s">
        <v>2076</v>
      </c>
      <c r="P1330" s="64" t="s">
        <v>2076</v>
      </c>
      <c r="Q1330" s="67">
        <v>141</v>
      </c>
      <c r="R1330" s="64" t="s">
        <v>9107</v>
      </c>
      <c r="S1330" s="64" t="s">
        <v>7396</v>
      </c>
      <c r="T1330" t="s">
        <v>2080</v>
      </c>
      <c r="U1330">
        <v>60</v>
      </c>
      <c r="V1330" s="49">
        <v>191.99</v>
      </c>
      <c r="W1330" t="s">
        <v>2280</v>
      </c>
      <c r="X1330" t="s">
        <v>2076</v>
      </c>
      <c r="Y1330" t="s">
        <v>2076</v>
      </c>
      <c r="Z1330" t="s">
        <v>2076</v>
      </c>
      <c r="AA1330" t="s">
        <v>2076</v>
      </c>
      <c r="AB1330" s="36" t="s">
        <v>9108</v>
      </c>
      <c r="AC1330" s="36" t="s">
        <v>9109</v>
      </c>
      <c r="AD1330" s="36" t="s">
        <v>2147</v>
      </c>
      <c r="AE1330" s="36" t="s">
        <v>2105</v>
      </c>
      <c r="AF1330" s="51" t="s">
        <v>2025</v>
      </c>
      <c r="AG1330" s="36" t="s">
        <v>2086</v>
      </c>
      <c r="AH1330" s="37">
        <v>281.99</v>
      </c>
      <c r="AI1330" s="36" t="s">
        <v>2106</v>
      </c>
      <c r="AJ1330" s="36" t="s">
        <v>2076</v>
      </c>
      <c r="AK1330" s="36" t="s">
        <v>2076</v>
      </c>
      <c r="AL1330" s="36" t="s">
        <v>2076</v>
      </c>
      <c r="AM1330" s="36" t="s">
        <v>2076</v>
      </c>
      <c r="AN1330" s="36" t="s">
        <v>2076</v>
      </c>
      <c r="AO1330" s="36" t="s">
        <v>2076</v>
      </c>
      <c r="AP1330" s="36" t="s">
        <v>2076</v>
      </c>
      <c r="AQ1330" s="36" t="s">
        <v>2076</v>
      </c>
      <c r="AR1330" s="36" t="s">
        <v>2076</v>
      </c>
      <c r="AS1330" s="36" t="s">
        <v>7399</v>
      </c>
      <c r="AT1330" s="36" t="s">
        <v>7400</v>
      </c>
      <c r="AU1330" s="36">
        <f>COUNTIF(Offers!$B$14:$B$2024,A1330)</f>
        <v>2</v>
      </c>
      <c r="AV1330" s="37">
        <f>_xlfn.MINIFS(Offers!$Q$14:$Q$2024,Offers!$B$14:$B$2024,A1330)</f>
        <v>170.99</v>
      </c>
      <c r="AW1330" s="36">
        <f>COUNTIFS(Offers!$B$14:$B$2024,A1330,Offers!$L$14:$L$2024,"&lt;&gt;New")</f>
        <v>1</v>
      </c>
    </row>
    <row r="1331" spans="1:49" ht="15.75" customHeight="1" x14ac:dyDescent="0.35">
      <c r="A1331" s="64" t="s">
        <v>9110</v>
      </c>
      <c r="B1331" s="64" t="s">
        <v>1762</v>
      </c>
      <c r="C1331" s="64" t="s">
        <v>9</v>
      </c>
      <c r="D1331" s="64" t="s">
        <v>7510</v>
      </c>
      <c r="E1331" s="65" t="s">
        <v>1774</v>
      </c>
      <c r="F1331" s="66">
        <v>187.99</v>
      </c>
      <c r="G1331" s="64" t="s">
        <v>9111</v>
      </c>
      <c r="H1331" s="64" t="s">
        <v>7512</v>
      </c>
      <c r="I1331" s="64" t="s">
        <v>7405</v>
      </c>
      <c r="J1331" s="64" t="s">
        <v>2076</v>
      </c>
      <c r="K1331" s="64" t="s">
        <v>2076</v>
      </c>
      <c r="L1331" s="64" t="s">
        <v>2076</v>
      </c>
      <c r="M1331" s="64" t="s">
        <v>2076</v>
      </c>
      <c r="N1331" s="64" t="s">
        <v>7513</v>
      </c>
      <c r="O1331" s="64" t="s">
        <v>2076</v>
      </c>
      <c r="P1331" s="64" t="s">
        <v>2076</v>
      </c>
      <c r="Q1331" s="67">
        <v>1617</v>
      </c>
      <c r="R1331" s="64" t="s">
        <v>9112</v>
      </c>
      <c r="S1331" s="64" t="s">
        <v>7515</v>
      </c>
      <c r="T1331" t="s">
        <v>2100</v>
      </c>
      <c r="U1331">
        <v>60</v>
      </c>
      <c r="V1331" s="49">
        <v>212.99</v>
      </c>
      <c r="W1331" t="s">
        <v>2344</v>
      </c>
      <c r="X1331" t="s">
        <v>2076</v>
      </c>
      <c r="Y1331" t="s">
        <v>2076</v>
      </c>
      <c r="Z1331" t="s">
        <v>2076</v>
      </c>
      <c r="AA1331" t="s">
        <v>2076</v>
      </c>
      <c r="AB1331" s="36" t="s">
        <v>9113</v>
      </c>
      <c r="AC1331" s="36" t="s">
        <v>9114</v>
      </c>
      <c r="AD1331" s="36" t="s">
        <v>2120</v>
      </c>
      <c r="AE1331" s="36" t="s">
        <v>2180</v>
      </c>
      <c r="AF1331" s="53" t="s">
        <v>2026</v>
      </c>
      <c r="AG1331" s="36" t="s">
        <v>2086</v>
      </c>
      <c r="AH1331" s="37">
        <v>304.99</v>
      </c>
      <c r="AI1331" s="36" t="s">
        <v>2106</v>
      </c>
      <c r="AJ1331" s="36" t="s">
        <v>2076</v>
      </c>
      <c r="AK1331" s="36" t="s">
        <v>2076</v>
      </c>
      <c r="AL1331" s="36" t="s">
        <v>2076</v>
      </c>
      <c r="AM1331" s="36" t="s">
        <v>2076</v>
      </c>
      <c r="AN1331" s="36" t="s">
        <v>2076</v>
      </c>
      <c r="AO1331" s="36" t="s">
        <v>2076</v>
      </c>
      <c r="AP1331" s="36" t="s">
        <v>2076</v>
      </c>
      <c r="AQ1331" s="36" t="s">
        <v>2076</v>
      </c>
      <c r="AR1331" s="36" t="s">
        <v>2076</v>
      </c>
      <c r="AS1331" s="36" t="s">
        <v>7518</v>
      </c>
      <c r="AT1331" s="36" t="s">
        <v>7519</v>
      </c>
      <c r="AU1331" s="36">
        <f>COUNTIF(Offers!$B$14:$B$2024,A1331)</f>
        <v>1</v>
      </c>
      <c r="AV1331" s="37">
        <f>_xlfn.MINIFS(Offers!$Q$14:$Q$2024,Offers!$B$14:$B$2024,A1331)</f>
        <v>187.99</v>
      </c>
      <c r="AW1331" s="36">
        <f>COUNTIFS(Offers!$B$14:$B$2024,A1331,Offers!$L$14:$L$2024,"&lt;&gt;New")</f>
        <v>0</v>
      </c>
    </row>
    <row r="1332" spans="1:49" ht="15.75" customHeight="1" x14ac:dyDescent="0.35">
      <c r="A1332" s="64" t="s">
        <v>9115</v>
      </c>
      <c r="B1332" s="64" t="s">
        <v>1762</v>
      </c>
      <c r="C1332" s="64" t="s">
        <v>9</v>
      </c>
      <c r="D1332" s="64" t="s">
        <v>7473</v>
      </c>
      <c r="E1332" s="65" t="s">
        <v>1775</v>
      </c>
      <c r="F1332" s="66">
        <v>1340.99</v>
      </c>
      <c r="G1332" s="64" t="s">
        <v>9116</v>
      </c>
      <c r="H1332" s="64" t="s">
        <v>7439</v>
      </c>
      <c r="I1332" s="64" t="s">
        <v>7405</v>
      </c>
      <c r="J1332" s="64" t="s">
        <v>2076</v>
      </c>
      <c r="K1332" s="64" t="s">
        <v>9117</v>
      </c>
      <c r="L1332" s="64" t="s">
        <v>2076</v>
      </c>
      <c r="M1332" s="64" t="s">
        <v>2076</v>
      </c>
      <c r="N1332" s="64" t="s">
        <v>7550</v>
      </c>
      <c r="O1332" s="64" t="s">
        <v>2076</v>
      </c>
      <c r="P1332" s="64" t="s">
        <v>2076</v>
      </c>
      <c r="Q1332" s="67">
        <v>2071</v>
      </c>
      <c r="R1332" s="64" t="s">
        <v>9118</v>
      </c>
      <c r="S1332" s="64" t="s">
        <v>7478</v>
      </c>
      <c r="T1332" t="s">
        <v>2080</v>
      </c>
      <c r="U1332">
        <v>60</v>
      </c>
      <c r="V1332" s="49">
        <v>1512.99</v>
      </c>
      <c r="W1332" t="s">
        <v>2131</v>
      </c>
      <c r="X1332" t="s">
        <v>2076</v>
      </c>
      <c r="Y1332" t="s">
        <v>2076</v>
      </c>
      <c r="Z1332" t="s">
        <v>2076</v>
      </c>
      <c r="AA1332" t="s">
        <v>2076</v>
      </c>
      <c r="AB1332" s="36" t="s">
        <v>9119</v>
      </c>
      <c r="AC1332" s="36" t="s">
        <v>9120</v>
      </c>
      <c r="AD1332" s="36" t="s">
        <v>2179</v>
      </c>
      <c r="AE1332" s="36" t="s">
        <v>2105</v>
      </c>
      <c r="AF1332" s="53" t="s">
        <v>2026</v>
      </c>
      <c r="AG1332" s="36" t="s">
        <v>3435</v>
      </c>
      <c r="AH1332" s="37">
        <v>1512.99</v>
      </c>
      <c r="AI1332" s="36" t="s">
        <v>2087</v>
      </c>
      <c r="AJ1332" s="36" t="s">
        <v>2076</v>
      </c>
      <c r="AK1332" s="36" t="s">
        <v>2076</v>
      </c>
      <c r="AL1332" s="36" t="s">
        <v>2076</v>
      </c>
      <c r="AM1332" s="36" t="s">
        <v>2076</v>
      </c>
      <c r="AN1332" s="36" t="s">
        <v>2076</v>
      </c>
      <c r="AO1332" s="36" t="s">
        <v>2076</v>
      </c>
      <c r="AP1332" s="36" t="s">
        <v>2076</v>
      </c>
      <c r="AQ1332" s="36" t="s">
        <v>2076</v>
      </c>
      <c r="AR1332" s="36" t="s">
        <v>2076</v>
      </c>
      <c r="AS1332" s="36" t="s">
        <v>7895</v>
      </c>
      <c r="AT1332" s="36" t="s">
        <v>7896</v>
      </c>
      <c r="AU1332" s="36">
        <f>COUNTIF(Offers!$B$14:$B$2024,A1332)</f>
        <v>1</v>
      </c>
      <c r="AV1332" s="37">
        <f>_xlfn.MINIFS(Offers!$Q$14:$Q$2024,Offers!$B$14:$B$2024,A1332)</f>
        <v>1340.99</v>
      </c>
      <c r="AW1332" s="36">
        <f>COUNTIFS(Offers!$B$14:$B$2024,A1332,Offers!$L$14:$L$2024,"&lt;&gt;New")</f>
        <v>0</v>
      </c>
    </row>
    <row r="1333" spans="1:49" ht="15.75" customHeight="1" x14ac:dyDescent="0.35">
      <c r="A1333" s="64" t="s">
        <v>9121</v>
      </c>
      <c r="B1333" s="64" t="s">
        <v>1776</v>
      </c>
      <c r="C1333" s="64" t="s">
        <v>9</v>
      </c>
      <c r="D1333" s="64" t="s">
        <v>7560</v>
      </c>
      <c r="E1333" s="65" t="s">
        <v>1779</v>
      </c>
      <c r="F1333" s="66">
        <v>46.99</v>
      </c>
      <c r="G1333" s="64" t="s">
        <v>9122</v>
      </c>
      <c r="H1333" s="64" t="s">
        <v>1345</v>
      </c>
      <c r="I1333" s="64" t="s">
        <v>7405</v>
      </c>
      <c r="J1333" s="64" t="s">
        <v>2076</v>
      </c>
      <c r="K1333" s="64" t="s">
        <v>2076</v>
      </c>
      <c r="L1333" s="64" t="s">
        <v>2076</v>
      </c>
      <c r="M1333" s="64" t="s">
        <v>2076</v>
      </c>
      <c r="N1333" s="64" t="s">
        <v>7562</v>
      </c>
      <c r="O1333" s="64" t="s">
        <v>2076</v>
      </c>
      <c r="P1333" s="64" t="s">
        <v>2076</v>
      </c>
      <c r="Q1333" s="67">
        <v>517</v>
      </c>
      <c r="R1333" s="64" t="s">
        <v>9123</v>
      </c>
      <c r="S1333" s="64" t="s">
        <v>7564</v>
      </c>
      <c r="T1333" t="s">
        <v>2080</v>
      </c>
      <c r="U1333">
        <v>15</v>
      </c>
      <c r="V1333" s="49">
        <v>49.99</v>
      </c>
      <c r="W1333" t="s">
        <v>2450</v>
      </c>
      <c r="X1333" t="s">
        <v>2076</v>
      </c>
      <c r="Y1333" t="s">
        <v>2076</v>
      </c>
      <c r="Z1333" t="s">
        <v>2076</v>
      </c>
      <c r="AA1333" t="s">
        <v>2076</v>
      </c>
      <c r="AB1333" s="36" t="s">
        <v>9124</v>
      </c>
      <c r="AC1333" s="36" t="s">
        <v>9125</v>
      </c>
      <c r="AD1333" s="36" t="s">
        <v>2120</v>
      </c>
      <c r="AE1333" s="36" t="s">
        <v>2105</v>
      </c>
      <c r="AF1333" s="55" t="s">
        <v>2023</v>
      </c>
      <c r="AG1333" s="36" t="s">
        <v>2086</v>
      </c>
      <c r="AH1333" s="37">
        <v>52.99</v>
      </c>
      <c r="AI1333" s="36" t="s">
        <v>2087</v>
      </c>
      <c r="AJ1333" s="36" t="s">
        <v>2076</v>
      </c>
      <c r="AK1333" s="36" t="s">
        <v>2076</v>
      </c>
      <c r="AL1333" s="36" t="s">
        <v>2076</v>
      </c>
      <c r="AM1333" s="36" t="s">
        <v>2076</v>
      </c>
      <c r="AN1333" s="36" t="s">
        <v>2076</v>
      </c>
      <c r="AO1333" s="36" t="s">
        <v>2076</v>
      </c>
      <c r="AP1333" s="36" t="s">
        <v>2076</v>
      </c>
      <c r="AQ1333" s="36" t="s">
        <v>2076</v>
      </c>
      <c r="AR1333" s="36" t="s">
        <v>2076</v>
      </c>
      <c r="AS1333" s="36" t="s">
        <v>7567</v>
      </c>
      <c r="AT1333" s="36" t="s">
        <v>7568</v>
      </c>
      <c r="AU1333" s="36">
        <f>COUNTIF(Offers!$B$14:$B$2024,A1333)</f>
        <v>1</v>
      </c>
      <c r="AV1333" s="37">
        <f>_xlfn.MINIFS(Offers!$Q$14:$Q$2024,Offers!$B$14:$B$2024,A1333)</f>
        <v>46.99</v>
      </c>
      <c r="AW1333" s="36">
        <f>COUNTIFS(Offers!$B$14:$B$2024,A1333,Offers!$L$14:$L$2024,"&lt;&gt;New")</f>
        <v>0</v>
      </c>
    </row>
    <row r="1334" spans="1:49" ht="15.75" customHeight="1" x14ac:dyDescent="0.35">
      <c r="A1334" s="64" t="s">
        <v>9126</v>
      </c>
      <c r="B1334" s="64" t="s">
        <v>1776</v>
      </c>
      <c r="C1334" s="64" t="s">
        <v>9</v>
      </c>
      <c r="D1334" s="64" t="s">
        <v>7390</v>
      </c>
      <c r="E1334" s="65" t="s">
        <v>1780</v>
      </c>
      <c r="F1334" s="66">
        <v>49.99</v>
      </c>
      <c r="G1334" s="64" t="s">
        <v>9127</v>
      </c>
      <c r="H1334" s="64" t="s">
        <v>1345</v>
      </c>
      <c r="I1334" s="64" t="s">
        <v>7392</v>
      </c>
      <c r="J1334" s="64" t="s">
        <v>2076</v>
      </c>
      <c r="K1334" s="64" t="s">
        <v>2076</v>
      </c>
      <c r="L1334" s="64" t="s">
        <v>2076</v>
      </c>
      <c r="M1334" s="64" t="s">
        <v>7393</v>
      </c>
      <c r="N1334" s="64" t="s">
        <v>7394</v>
      </c>
      <c r="O1334" s="64" t="s">
        <v>2076</v>
      </c>
      <c r="P1334" s="64" t="s">
        <v>2076</v>
      </c>
      <c r="Q1334" s="67">
        <v>143</v>
      </c>
      <c r="R1334" s="64" t="s">
        <v>9128</v>
      </c>
      <c r="S1334" s="64" t="s">
        <v>7396</v>
      </c>
      <c r="T1334" t="s">
        <v>2080</v>
      </c>
      <c r="U1334">
        <v>15</v>
      </c>
      <c r="V1334" s="49">
        <v>53.99</v>
      </c>
      <c r="W1334" t="s">
        <v>2514</v>
      </c>
      <c r="X1334" t="s">
        <v>2076</v>
      </c>
      <c r="Y1334" t="s">
        <v>2076</v>
      </c>
      <c r="Z1334" t="s">
        <v>2076</v>
      </c>
      <c r="AA1334" t="s">
        <v>2076</v>
      </c>
      <c r="AB1334" s="36" t="s">
        <v>9129</v>
      </c>
      <c r="AC1334" s="36" t="s">
        <v>9130</v>
      </c>
      <c r="AD1334" s="36" t="s">
        <v>2147</v>
      </c>
      <c r="AE1334" s="36" t="s">
        <v>2085</v>
      </c>
      <c r="AF1334" s="55" t="s">
        <v>2023</v>
      </c>
      <c r="AG1334" s="36" t="s">
        <v>2086</v>
      </c>
      <c r="AH1334" s="37">
        <v>53.99</v>
      </c>
      <c r="AI1334" s="36" t="s">
        <v>2087</v>
      </c>
      <c r="AJ1334" s="36" t="s">
        <v>2076</v>
      </c>
      <c r="AK1334" s="36" t="s">
        <v>2076</v>
      </c>
      <c r="AL1334" s="36" t="s">
        <v>2076</v>
      </c>
      <c r="AM1334" s="36" t="s">
        <v>2076</v>
      </c>
      <c r="AN1334" s="36" t="s">
        <v>2076</v>
      </c>
      <c r="AO1334" s="36" t="s">
        <v>2076</v>
      </c>
      <c r="AP1334" s="36" t="s">
        <v>2076</v>
      </c>
      <c r="AQ1334" s="36" t="s">
        <v>2076</v>
      </c>
      <c r="AR1334" s="36" t="s">
        <v>2076</v>
      </c>
      <c r="AS1334" s="36" t="s">
        <v>7399</v>
      </c>
      <c r="AT1334" s="36" t="s">
        <v>7400</v>
      </c>
      <c r="AU1334" s="36">
        <f>COUNTIF(Offers!$B$14:$B$2024,A1334)</f>
        <v>1</v>
      </c>
      <c r="AV1334" s="37">
        <f>_xlfn.MINIFS(Offers!$Q$14:$Q$2024,Offers!$B$14:$B$2024,A1334)</f>
        <v>49.99</v>
      </c>
      <c r="AW1334" s="36">
        <f>COUNTIFS(Offers!$B$14:$B$2024,A1334,Offers!$L$14:$L$2024,"&lt;&gt;New")</f>
        <v>0</v>
      </c>
    </row>
    <row r="1335" spans="1:49" ht="15.75" customHeight="1" x14ac:dyDescent="0.35">
      <c r="A1335" s="64" t="s">
        <v>9131</v>
      </c>
      <c r="B1335" s="64" t="s">
        <v>1776</v>
      </c>
      <c r="C1335" s="64" t="s">
        <v>9</v>
      </c>
      <c r="D1335" s="64" t="s">
        <v>7366</v>
      </c>
      <c r="E1335" s="65" t="s">
        <v>1781</v>
      </c>
      <c r="F1335" s="66">
        <v>56.99</v>
      </c>
      <c r="G1335" s="64" t="s">
        <v>9132</v>
      </c>
      <c r="H1335" s="64" t="s">
        <v>1345</v>
      </c>
      <c r="I1335" s="64" t="s">
        <v>7368</v>
      </c>
      <c r="J1335" s="64" t="s">
        <v>7492</v>
      </c>
      <c r="K1335" s="64" t="s">
        <v>2076</v>
      </c>
      <c r="L1335" s="64" t="s">
        <v>2076</v>
      </c>
      <c r="M1335" s="64" t="s">
        <v>2076</v>
      </c>
      <c r="N1335" s="64" t="s">
        <v>7370</v>
      </c>
      <c r="O1335" s="64" t="s">
        <v>2076</v>
      </c>
      <c r="P1335" s="64" t="s">
        <v>2076</v>
      </c>
      <c r="Q1335" s="67">
        <v>99</v>
      </c>
      <c r="R1335" s="64" t="s">
        <v>9133</v>
      </c>
      <c r="S1335" s="64" t="s">
        <v>7372</v>
      </c>
      <c r="T1335" t="s">
        <v>2080</v>
      </c>
      <c r="U1335">
        <v>15</v>
      </c>
      <c r="V1335" s="49">
        <v>59.99</v>
      </c>
      <c r="W1335" t="s">
        <v>2235</v>
      </c>
      <c r="X1335" t="s">
        <v>2076</v>
      </c>
      <c r="Y1335" t="s">
        <v>2076</v>
      </c>
      <c r="Z1335" t="s">
        <v>2076</v>
      </c>
      <c r="AA1335" t="s">
        <v>2076</v>
      </c>
      <c r="AB1335" s="36" t="s">
        <v>9134</v>
      </c>
      <c r="AC1335" s="36" t="s">
        <v>9135</v>
      </c>
      <c r="AD1335" s="36" t="s">
        <v>2179</v>
      </c>
      <c r="AE1335" s="36" t="s">
        <v>2105</v>
      </c>
      <c r="AF1335" s="55" t="s">
        <v>2023</v>
      </c>
      <c r="AG1335" s="36" t="s">
        <v>2086</v>
      </c>
      <c r="AH1335" s="37">
        <v>61.99</v>
      </c>
      <c r="AI1335" s="36" t="s">
        <v>2087</v>
      </c>
      <c r="AJ1335" s="36" t="s">
        <v>2076</v>
      </c>
      <c r="AK1335" s="36" t="s">
        <v>2076</v>
      </c>
      <c r="AL1335" s="36" t="s">
        <v>2076</v>
      </c>
      <c r="AM1335" s="36" t="s">
        <v>2076</v>
      </c>
      <c r="AN1335" s="36" t="s">
        <v>2076</v>
      </c>
      <c r="AO1335" s="36" t="s">
        <v>2076</v>
      </c>
      <c r="AP1335" s="36" t="s">
        <v>2076</v>
      </c>
      <c r="AQ1335" s="36" t="s">
        <v>2076</v>
      </c>
      <c r="AR1335" s="36" t="s">
        <v>2076</v>
      </c>
      <c r="AS1335" s="36" t="s">
        <v>7375</v>
      </c>
      <c r="AT1335" s="36" t="s">
        <v>7376</v>
      </c>
      <c r="AU1335" s="36">
        <f>COUNTIF(Offers!$B$14:$B$2024,A1335)</f>
        <v>1</v>
      </c>
      <c r="AV1335" s="37">
        <f>_xlfn.MINIFS(Offers!$Q$14:$Q$2024,Offers!$B$14:$B$2024,A1335)</f>
        <v>56.99</v>
      </c>
      <c r="AW1335" s="36">
        <f>COUNTIFS(Offers!$B$14:$B$2024,A1335,Offers!$L$14:$L$2024,"&lt;&gt;New")</f>
        <v>0</v>
      </c>
    </row>
    <row r="1336" spans="1:49" ht="15.75" customHeight="1" x14ac:dyDescent="0.35">
      <c r="A1336" s="64" t="s">
        <v>9136</v>
      </c>
      <c r="B1336" s="64" t="s">
        <v>1776</v>
      </c>
      <c r="C1336" s="64" t="s">
        <v>9</v>
      </c>
      <c r="D1336" s="64" t="s">
        <v>7449</v>
      </c>
      <c r="E1336" s="65" t="s">
        <v>1782</v>
      </c>
      <c r="F1336" s="66">
        <v>119.99</v>
      </c>
      <c r="G1336" s="64" t="s">
        <v>9137</v>
      </c>
      <c r="H1336" s="64" t="s">
        <v>7451</v>
      </c>
      <c r="I1336" s="64" t="s">
        <v>7405</v>
      </c>
      <c r="J1336" s="64" t="s">
        <v>7800</v>
      </c>
      <c r="K1336" s="64" t="s">
        <v>2076</v>
      </c>
      <c r="L1336" s="64" t="s">
        <v>2076</v>
      </c>
      <c r="M1336" s="64" t="s">
        <v>2076</v>
      </c>
      <c r="N1336" s="64" t="s">
        <v>7801</v>
      </c>
      <c r="O1336" s="64" t="s">
        <v>2076</v>
      </c>
      <c r="P1336" s="64" t="s">
        <v>2076</v>
      </c>
      <c r="Q1336" s="67">
        <v>19</v>
      </c>
      <c r="R1336" s="64" t="s">
        <v>9138</v>
      </c>
      <c r="S1336" s="64" t="s">
        <v>7455</v>
      </c>
      <c r="T1336" t="s">
        <v>2080</v>
      </c>
      <c r="U1336">
        <v>15</v>
      </c>
      <c r="V1336" s="49">
        <v>137.99</v>
      </c>
      <c r="W1336" t="s">
        <v>2344</v>
      </c>
      <c r="X1336" t="s">
        <v>2076</v>
      </c>
      <c r="Y1336" t="s">
        <v>2076</v>
      </c>
      <c r="Z1336" t="s">
        <v>2076</v>
      </c>
      <c r="AA1336" t="s">
        <v>2076</v>
      </c>
      <c r="AB1336" s="36" t="s">
        <v>9139</v>
      </c>
      <c r="AC1336" s="36" t="s">
        <v>9140</v>
      </c>
      <c r="AD1336" s="36" t="s">
        <v>2224</v>
      </c>
      <c r="AE1336" s="36" t="s">
        <v>2105</v>
      </c>
      <c r="AF1336" s="55" t="s">
        <v>2023</v>
      </c>
      <c r="AG1336" s="36" t="s">
        <v>2086</v>
      </c>
      <c r="AH1336" s="37">
        <v>141.99</v>
      </c>
      <c r="AI1336" s="36" t="s">
        <v>2087</v>
      </c>
      <c r="AJ1336" s="36" t="s">
        <v>2076</v>
      </c>
      <c r="AK1336" s="36" t="s">
        <v>2076</v>
      </c>
      <c r="AL1336" s="36" t="s">
        <v>2076</v>
      </c>
      <c r="AM1336" s="36" t="s">
        <v>2076</v>
      </c>
      <c r="AN1336" s="36" t="s">
        <v>2076</v>
      </c>
      <c r="AO1336" s="36" t="s">
        <v>2076</v>
      </c>
      <c r="AP1336" s="36" t="s">
        <v>2076</v>
      </c>
      <c r="AQ1336" s="36" t="s">
        <v>2076</v>
      </c>
      <c r="AR1336" s="36" t="s">
        <v>2076</v>
      </c>
      <c r="AS1336" s="36" t="s">
        <v>7805</v>
      </c>
      <c r="AT1336" s="36" t="s">
        <v>7806</v>
      </c>
      <c r="AU1336" s="36">
        <f>COUNTIF(Offers!$B$14:$B$2024,A1336)</f>
        <v>1</v>
      </c>
      <c r="AV1336" s="37">
        <f>_xlfn.MINIFS(Offers!$Q$14:$Q$2024,Offers!$B$14:$B$2024,A1336)</f>
        <v>119.99</v>
      </c>
      <c r="AW1336" s="36">
        <f>COUNTIFS(Offers!$B$14:$B$2024,A1336,Offers!$L$14:$L$2024,"&lt;&gt;New")</f>
        <v>0</v>
      </c>
    </row>
    <row r="1337" spans="1:49" ht="15.75" customHeight="1" x14ac:dyDescent="0.35">
      <c r="A1337" s="64" t="s">
        <v>9141</v>
      </c>
      <c r="B1337" s="64" t="s">
        <v>1776</v>
      </c>
      <c r="C1337" s="64" t="s">
        <v>9</v>
      </c>
      <c r="D1337" s="64" t="s">
        <v>7425</v>
      </c>
      <c r="E1337" s="65" t="s">
        <v>1783</v>
      </c>
      <c r="F1337" s="66">
        <v>144.99</v>
      </c>
      <c r="G1337" s="64" t="s">
        <v>9142</v>
      </c>
      <c r="H1337" s="64" t="s">
        <v>7427</v>
      </c>
      <c r="I1337" s="64" t="s">
        <v>7499</v>
      </c>
      <c r="J1337" s="64" t="s">
        <v>2076</v>
      </c>
      <c r="K1337" s="64" t="s">
        <v>2076</v>
      </c>
      <c r="L1337" s="64" t="s">
        <v>2076</v>
      </c>
      <c r="M1337" s="64" t="s">
        <v>2076</v>
      </c>
      <c r="N1337" s="64" t="s">
        <v>7429</v>
      </c>
      <c r="O1337" s="64" t="s">
        <v>2076</v>
      </c>
      <c r="P1337" s="64" t="s">
        <v>2076</v>
      </c>
      <c r="Q1337" s="67">
        <v>2113</v>
      </c>
      <c r="R1337" s="64" t="s">
        <v>9143</v>
      </c>
      <c r="S1337" s="64" t="s">
        <v>7431</v>
      </c>
      <c r="T1337" t="s">
        <v>2080</v>
      </c>
      <c r="U1337">
        <v>15</v>
      </c>
      <c r="V1337" s="49">
        <v>165.99</v>
      </c>
      <c r="W1337" t="s">
        <v>2298</v>
      </c>
      <c r="X1337" t="s">
        <v>2076</v>
      </c>
      <c r="Y1337" t="s">
        <v>2076</v>
      </c>
      <c r="Z1337" t="s">
        <v>2076</v>
      </c>
      <c r="AA1337" t="s">
        <v>2076</v>
      </c>
      <c r="AB1337" s="36" t="s">
        <v>9144</v>
      </c>
      <c r="AC1337" s="36" t="s">
        <v>9145</v>
      </c>
      <c r="AD1337" s="36" t="s">
        <v>2254</v>
      </c>
      <c r="AE1337" s="36" t="s">
        <v>2105</v>
      </c>
      <c r="AF1337" s="52" t="s">
        <v>2024</v>
      </c>
      <c r="AG1337" s="36" t="s">
        <v>2086</v>
      </c>
      <c r="AH1337" s="37">
        <v>165.99</v>
      </c>
      <c r="AI1337" s="36" t="s">
        <v>2087</v>
      </c>
      <c r="AJ1337" s="36" t="s">
        <v>2076</v>
      </c>
      <c r="AK1337" s="36" t="s">
        <v>2076</v>
      </c>
      <c r="AL1337" s="36" t="s">
        <v>2076</v>
      </c>
      <c r="AM1337" s="36" t="s">
        <v>2076</v>
      </c>
      <c r="AN1337" s="36" t="s">
        <v>2076</v>
      </c>
      <c r="AO1337" s="36" t="s">
        <v>2076</v>
      </c>
      <c r="AP1337" s="36" t="s">
        <v>2076</v>
      </c>
      <c r="AQ1337" s="36" t="s">
        <v>2076</v>
      </c>
      <c r="AR1337" s="36" t="s">
        <v>2076</v>
      </c>
      <c r="AS1337" s="36" t="s">
        <v>7434</v>
      </c>
      <c r="AT1337" s="36" t="s">
        <v>7435</v>
      </c>
      <c r="AU1337" s="36">
        <f>COUNTIF(Offers!$B$14:$B$2024,A1337)</f>
        <v>1</v>
      </c>
      <c r="AV1337" s="37">
        <f>_xlfn.MINIFS(Offers!$Q$14:$Q$2024,Offers!$B$14:$B$2024,A1337)</f>
        <v>144.99</v>
      </c>
      <c r="AW1337" s="36">
        <f>COUNTIFS(Offers!$B$14:$B$2024,A1337,Offers!$L$14:$L$2024,"&lt;&gt;New")</f>
        <v>0</v>
      </c>
    </row>
    <row r="1338" spans="1:49" ht="15.75" customHeight="1" x14ac:dyDescent="0.35">
      <c r="A1338" s="64" t="s">
        <v>9146</v>
      </c>
      <c r="B1338" s="64" t="s">
        <v>1776</v>
      </c>
      <c r="C1338" s="64" t="s">
        <v>9</v>
      </c>
      <c r="D1338" s="64" t="s">
        <v>7749</v>
      </c>
      <c r="E1338" s="65" t="s">
        <v>1784</v>
      </c>
      <c r="F1338" s="66">
        <v>148.99</v>
      </c>
      <c r="G1338" s="64" t="s">
        <v>9147</v>
      </c>
      <c r="H1338" s="64" t="s">
        <v>1345</v>
      </c>
      <c r="I1338" s="64" t="s">
        <v>7380</v>
      </c>
      <c r="J1338" s="64" t="s">
        <v>2076</v>
      </c>
      <c r="K1338" s="64" t="s">
        <v>2076</v>
      </c>
      <c r="L1338" s="64" t="s">
        <v>2076</v>
      </c>
      <c r="M1338" s="64" t="s">
        <v>2076</v>
      </c>
      <c r="N1338" s="64" t="s">
        <v>7382</v>
      </c>
      <c r="O1338" s="64" t="s">
        <v>2076</v>
      </c>
      <c r="P1338" s="64">
        <v>250</v>
      </c>
      <c r="Q1338" s="67">
        <v>1026</v>
      </c>
      <c r="R1338" s="64" t="s">
        <v>9148</v>
      </c>
      <c r="S1338" s="64" t="s">
        <v>7752</v>
      </c>
      <c r="T1338" t="s">
        <v>2080</v>
      </c>
      <c r="U1338">
        <v>15</v>
      </c>
      <c r="V1338" s="49">
        <v>166.99</v>
      </c>
      <c r="W1338" t="s">
        <v>2333</v>
      </c>
      <c r="X1338" t="s">
        <v>2076</v>
      </c>
      <c r="Y1338" t="s">
        <v>2076</v>
      </c>
      <c r="Z1338" t="s">
        <v>2076</v>
      </c>
      <c r="AA1338" t="s">
        <v>2076</v>
      </c>
      <c r="AB1338" s="36" t="s">
        <v>9149</v>
      </c>
      <c r="AC1338" s="36" t="s">
        <v>9150</v>
      </c>
      <c r="AD1338" s="36" t="s">
        <v>2084</v>
      </c>
      <c r="AE1338" s="36" t="s">
        <v>2085</v>
      </c>
      <c r="AF1338" s="52" t="s">
        <v>2024</v>
      </c>
      <c r="AG1338" s="36" t="s">
        <v>2086</v>
      </c>
      <c r="AH1338" s="37">
        <v>166.99</v>
      </c>
      <c r="AI1338" s="36" t="s">
        <v>2087</v>
      </c>
      <c r="AJ1338" s="36" t="s">
        <v>2076</v>
      </c>
      <c r="AK1338" s="36" t="s">
        <v>2076</v>
      </c>
      <c r="AL1338" s="36" t="s">
        <v>2076</v>
      </c>
      <c r="AM1338" s="36" t="s">
        <v>2076</v>
      </c>
      <c r="AN1338" s="36" t="s">
        <v>2076</v>
      </c>
      <c r="AO1338" s="36" t="s">
        <v>2076</v>
      </c>
      <c r="AP1338" s="36" t="s">
        <v>2076</v>
      </c>
      <c r="AQ1338" s="36" t="s">
        <v>2076</v>
      </c>
      <c r="AR1338" s="36" t="s">
        <v>2076</v>
      </c>
      <c r="AS1338" s="36" t="s">
        <v>8393</v>
      </c>
      <c r="AT1338" s="36" t="s">
        <v>7755</v>
      </c>
      <c r="AU1338" s="36">
        <f>COUNTIF(Offers!$B$14:$B$2024,A1338)</f>
        <v>1</v>
      </c>
      <c r="AV1338" s="37">
        <f>_xlfn.MINIFS(Offers!$Q$14:$Q$2024,Offers!$B$14:$B$2024,A1338)</f>
        <v>148.99</v>
      </c>
      <c r="AW1338" s="36">
        <f>COUNTIFS(Offers!$B$14:$B$2024,A1338,Offers!$L$14:$L$2024,"&lt;&gt;New")</f>
        <v>0</v>
      </c>
    </row>
    <row r="1339" spans="1:49" ht="15.75" customHeight="1" x14ac:dyDescent="0.35">
      <c r="A1339" s="64" t="s">
        <v>9151</v>
      </c>
      <c r="B1339" s="64" t="s">
        <v>1776</v>
      </c>
      <c r="C1339" s="64" t="s">
        <v>9</v>
      </c>
      <c r="D1339" s="64" t="s">
        <v>7449</v>
      </c>
      <c r="E1339" s="65" t="s">
        <v>1785</v>
      </c>
      <c r="F1339" s="66">
        <v>158.99</v>
      </c>
      <c r="G1339" s="64" t="s">
        <v>9152</v>
      </c>
      <c r="H1339" s="64" t="s">
        <v>1345</v>
      </c>
      <c r="I1339" s="64" t="s">
        <v>7392</v>
      </c>
      <c r="J1339" s="64" t="s">
        <v>2076</v>
      </c>
      <c r="K1339" s="64" t="s">
        <v>2076</v>
      </c>
      <c r="L1339" s="64" t="s">
        <v>2076</v>
      </c>
      <c r="M1339" s="64" t="s">
        <v>2076</v>
      </c>
      <c r="N1339" s="64" t="s">
        <v>7624</v>
      </c>
      <c r="O1339" s="64" t="s">
        <v>2076</v>
      </c>
      <c r="P1339" s="64" t="s">
        <v>2076</v>
      </c>
      <c r="Q1339" s="67">
        <v>249</v>
      </c>
      <c r="R1339" s="64" t="s">
        <v>9153</v>
      </c>
      <c r="S1339" s="64" t="s">
        <v>7626</v>
      </c>
      <c r="T1339" t="s">
        <v>2100</v>
      </c>
      <c r="U1339">
        <v>15</v>
      </c>
      <c r="V1339" s="49">
        <v>170.99</v>
      </c>
      <c r="W1339" t="s">
        <v>2409</v>
      </c>
      <c r="X1339" t="s">
        <v>2076</v>
      </c>
      <c r="Y1339" t="s">
        <v>2076</v>
      </c>
      <c r="Z1339" t="s">
        <v>2076</v>
      </c>
      <c r="AA1339" t="s">
        <v>2076</v>
      </c>
      <c r="AB1339" s="36" t="s">
        <v>9154</v>
      </c>
      <c r="AC1339" s="36" t="s">
        <v>9155</v>
      </c>
      <c r="AD1339" s="36" t="s">
        <v>2084</v>
      </c>
      <c r="AE1339" s="36" t="s">
        <v>2085</v>
      </c>
      <c r="AF1339" s="52" t="s">
        <v>2024</v>
      </c>
      <c r="AG1339" s="36" t="s">
        <v>2086</v>
      </c>
      <c r="AH1339" s="37">
        <v>177.99</v>
      </c>
      <c r="AI1339" s="36" t="s">
        <v>2087</v>
      </c>
      <c r="AJ1339" s="36" t="s">
        <v>2076</v>
      </c>
      <c r="AK1339" s="36" t="s">
        <v>2076</v>
      </c>
      <c r="AL1339" s="36" t="s">
        <v>2076</v>
      </c>
      <c r="AM1339" s="36" t="s">
        <v>2076</v>
      </c>
      <c r="AN1339" s="36" t="s">
        <v>2076</v>
      </c>
      <c r="AO1339" s="36" t="s">
        <v>2076</v>
      </c>
      <c r="AP1339" s="36" t="s">
        <v>2076</v>
      </c>
      <c r="AQ1339" s="36" t="s">
        <v>2076</v>
      </c>
      <c r="AR1339" s="36" t="s">
        <v>2076</v>
      </c>
      <c r="AS1339" s="36" t="s">
        <v>7629</v>
      </c>
      <c r="AT1339" s="36" t="s">
        <v>7630</v>
      </c>
      <c r="AU1339" s="36">
        <f>COUNTIF(Offers!$B$14:$B$2024,A1339)</f>
        <v>1</v>
      </c>
      <c r="AV1339" s="37">
        <f>_xlfn.MINIFS(Offers!$Q$14:$Q$2024,Offers!$B$14:$B$2024,A1339)</f>
        <v>158.99</v>
      </c>
      <c r="AW1339" s="36">
        <f>COUNTIFS(Offers!$B$14:$B$2024,A1339,Offers!$L$14:$L$2024,"&lt;&gt;New")</f>
        <v>0</v>
      </c>
    </row>
    <row r="1340" spans="1:49" ht="15.75" customHeight="1" x14ac:dyDescent="0.35">
      <c r="A1340" s="64" t="s">
        <v>9156</v>
      </c>
      <c r="B1340" s="64" t="s">
        <v>1776</v>
      </c>
      <c r="C1340" s="64" t="s">
        <v>9</v>
      </c>
      <c r="D1340" s="64" t="s">
        <v>7437</v>
      </c>
      <c r="E1340" s="65" t="s">
        <v>1786</v>
      </c>
      <c r="F1340" s="66">
        <v>256.99</v>
      </c>
      <c r="G1340" s="64" t="s">
        <v>9157</v>
      </c>
      <c r="H1340" s="64" t="s">
        <v>7439</v>
      </c>
      <c r="I1340" s="64" t="s">
        <v>7405</v>
      </c>
      <c r="J1340" s="64" t="s">
        <v>7772</v>
      </c>
      <c r="K1340" s="64" t="s">
        <v>2076</v>
      </c>
      <c r="L1340" s="64" t="s">
        <v>2076</v>
      </c>
      <c r="M1340" s="64" t="s">
        <v>2076</v>
      </c>
      <c r="N1340" s="64" t="s">
        <v>7441</v>
      </c>
      <c r="O1340" s="64" t="s">
        <v>2076</v>
      </c>
      <c r="P1340" s="64" t="s">
        <v>2076</v>
      </c>
      <c r="Q1340" s="67">
        <v>1223</v>
      </c>
      <c r="R1340" s="64" t="s">
        <v>9158</v>
      </c>
      <c r="S1340" s="64" t="s">
        <v>7443</v>
      </c>
      <c r="T1340" t="s">
        <v>2100</v>
      </c>
      <c r="U1340">
        <v>15</v>
      </c>
      <c r="V1340" s="49">
        <v>286.99</v>
      </c>
      <c r="W1340" t="s">
        <v>2292</v>
      </c>
      <c r="X1340" t="s">
        <v>2076</v>
      </c>
      <c r="Y1340" t="s">
        <v>2076</v>
      </c>
      <c r="Z1340" t="s">
        <v>2076</v>
      </c>
      <c r="AA1340" t="s">
        <v>2076</v>
      </c>
      <c r="AB1340" s="36" t="s">
        <v>9159</v>
      </c>
      <c r="AC1340" s="36" t="s">
        <v>9160</v>
      </c>
      <c r="AD1340" s="36" t="s">
        <v>2084</v>
      </c>
      <c r="AE1340" s="36" t="s">
        <v>2085</v>
      </c>
      <c r="AF1340" s="52" t="s">
        <v>2024</v>
      </c>
      <c r="AG1340" s="36" t="s">
        <v>2086</v>
      </c>
      <c r="AH1340" s="37">
        <v>291.99</v>
      </c>
      <c r="AI1340" s="36" t="s">
        <v>2087</v>
      </c>
      <c r="AJ1340" s="36" t="s">
        <v>2076</v>
      </c>
      <c r="AK1340" s="36" t="s">
        <v>2076</v>
      </c>
      <c r="AL1340" s="36" t="s">
        <v>2076</v>
      </c>
      <c r="AM1340" s="36" t="s">
        <v>2076</v>
      </c>
      <c r="AN1340" s="36" t="s">
        <v>2076</v>
      </c>
      <c r="AO1340" s="36" t="s">
        <v>2076</v>
      </c>
      <c r="AP1340" s="36" t="s">
        <v>2076</v>
      </c>
      <c r="AQ1340" s="36" t="s">
        <v>2076</v>
      </c>
      <c r="AR1340" s="36" t="s">
        <v>2076</v>
      </c>
      <c r="AS1340" s="36" t="s">
        <v>7446</v>
      </c>
      <c r="AT1340" s="36" t="s">
        <v>7776</v>
      </c>
      <c r="AU1340" s="36">
        <f>COUNTIF(Offers!$B$14:$B$2024,A1340)</f>
        <v>1</v>
      </c>
      <c r="AV1340" s="37">
        <f>_xlfn.MINIFS(Offers!$Q$14:$Q$2024,Offers!$B$14:$B$2024,A1340)</f>
        <v>256.99</v>
      </c>
      <c r="AW1340" s="36">
        <f>COUNTIFS(Offers!$B$14:$B$2024,A1340,Offers!$L$14:$L$2024,"&lt;&gt;New")</f>
        <v>0</v>
      </c>
    </row>
    <row r="1341" spans="1:49" ht="15.75" customHeight="1" x14ac:dyDescent="0.35">
      <c r="A1341" s="64" t="s">
        <v>9161</v>
      </c>
      <c r="B1341" s="64" t="s">
        <v>1776</v>
      </c>
      <c r="C1341" s="64" t="s">
        <v>9</v>
      </c>
      <c r="D1341" s="64" t="s">
        <v>7460</v>
      </c>
      <c r="E1341" s="65" t="s">
        <v>1787</v>
      </c>
      <c r="F1341" s="66">
        <v>581.99</v>
      </c>
      <c r="G1341" s="64" t="s">
        <v>9162</v>
      </c>
      <c r="H1341" s="64" t="s">
        <v>7439</v>
      </c>
      <c r="I1341" s="64" t="s">
        <v>7462</v>
      </c>
      <c r="J1341" s="64" t="s">
        <v>2076</v>
      </c>
      <c r="K1341" s="64" t="s">
        <v>2076</v>
      </c>
      <c r="L1341" s="64" t="s">
        <v>7463</v>
      </c>
      <c r="M1341" s="64" t="s">
        <v>7464</v>
      </c>
      <c r="N1341" s="64" t="s">
        <v>7465</v>
      </c>
      <c r="O1341" s="64" t="s">
        <v>2076</v>
      </c>
      <c r="P1341" s="64" t="s">
        <v>2076</v>
      </c>
      <c r="Q1341" s="67">
        <v>6489</v>
      </c>
      <c r="R1341" s="64" t="s">
        <v>9163</v>
      </c>
      <c r="S1341" s="64" t="s">
        <v>7467</v>
      </c>
      <c r="T1341" t="s">
        <v>2080</v>
      </c>
      <c r="U1341">
        <v>15</v>
      </c>
      <c r="V1341" s="49">
        <v>639.99</v>
      </c>
      <c r="W1341" t="s">
        <v>2228</v>
      </c>
      <c r="X1341" t="s">
        <v>2076</v>
      </c>
      <c r="Y1341" t="s">
        <v>2076</v>
      </c>
      <c r="Z1341" t="s">
        <v>2076</v>
      </c>
      <c r="AA1341" t="s">
        <v>2076</v>
      </c>
      <c r="AB1341" s="36" t="s">
        <v>9164</v>
      </c>
      <c r="AC1341" s="36" t="s">
        <v>9165</v>
      </c>
      <c r="AD1341" s="36" t="s">
        <v>2171</v>
      </c>
      <c r="AE1341" s="36" t="s">
        <v>2085</v>
      </c>
      <c r="AF1341" s="51" t="s">
        <v>2025</v>
      </c>
      <c r="AG1341" s="36" t="s">
        <v>3435</v>
      </c>
      <c r="AH1341" s="37">
        <v>666.99</v>
      </c>
      <c r="AI1341" s="36" t="s">
        <v>2087</v>
      </c>
      <c r="AJ1341" s="36" t="s">
        <v>2076</v>
      </c>
      <c r="AK1341" s="36" t="s">
        <v>2076</v>
      </c>
      <c r="AL1341" s="36" t="s">
        <v>2076</v>
      </c>
      <c r="AM1341" s="36" t="s">
        <v>2076</v>
      </c>
      <c r="AN1341" s="36" t="s">
        <v>2076</v>
      </c>
      <c r="AO1341" s="36">
        <v>240</v>
      </c>
      <c r="AP1341" s="36" t="s">
        <v>2076</v>
      </c>
      <c r="AQ1341" s="36" t="s">
        <v>2076</v>
      </c>
      <c r="AR1341" s="36" t="s">
        <v>2076</v>
      </c>
      <c r="AS1341" s="36" t="s">
        <v>7470</v>
      </c>
      <c r="AT1341" s="36" t="s">
        <v>7471</v>
      </c>
      <c r="AU1341" s="36">
        <f>COUNTIF(Offers!$B$14:$B$2024,A1341)</f>
        <v>1</v>
      </c>
      <c r="AV1341" s="37">
        <f>_xlfn.MINIFS(Offers!$Q$14:$Q$2024,Offers!$B$14:$B$2024,A1341)</f>
        <v>581.99</v>
      </c>
      <c r="AW1341" s="36">
        <f>COUNTIFS(Offers!$B$14:$B$2024,A1341,Offers!$L$14:$L$2024,"&lt;&gt;New")</f>
        <v>0</v>
      </c>
    </row>
    <row r="1342" spans="1:49" ht="15.75" customHeight="1" x14ac:dyDescent="0.35">
      <c r="A1342" s="64" t="s">
        <v>9166</v>
      </c>
      <c r="B1342" s="64" t="s">
        <v>1776</v>
      </c>
      <c r="C1342" s="64" t="s">
        <v>9</v>
      </c>
      <c r="D1342" s="64" t="s">
        <v>7473</v>
      </c>
      <c r="E1342" s="65" t="s">
        <v>1788</v>
      </c>
      <c r="F1342" s="66">
        <v>645.99</v>
      </c>
      <c r="G1342" s="64" t="s">
        <v>9167</v>
      </c>
      <c r="H1342" s="64" t="s">
        <v>7439</v>
      </c>
      <c r="I1342" s="64" t="s">
        <v>7405</v>
      </c>
      <c r="J1342" s="64" t="s">
        <v>2076</v>
      </c>
      <c r="K1342" s="64" t="s">
        <v>9168</v>
      </c>
      <c r="L1342" s="64" t="s">
        <v>2076</v>
      </c>
      <c r="M1342" s="64" t="s">
        <v>2076</v>
      </c>
      <c r="N1342" s="64" t="s">
        <v>7550</v>
      </c>
      <c r="O1342" s="64" t="s">
        <v>2076</v>
      </c>
      <c r="P1342" s="64" t="s">
        <v>2076</v>
      </c>
      <c r="Q1342" s="67">
        <v>1196</v>
      </c>
      <c r="R1342" s="64" t="s">
        <v>9169</v>
      </c>
      <c r="S1342" s="64" t="s">
        <v>7478</v>
      </c>
      <c r="T1342" t="s">
        <v>2080</v>
      </c>
      <c r="U1342">
        <v>15</v>
      </c>
      <c r="V1342" s="49">
        <v>719.99</v>
      </c>
      <c r="W1342" t="s">
        <v>2292</v>
      </c>
      <c r="X1342" t="s">
        <v>2076</v>
      </c>
      <c r="Y1342" t="s">
        <v>2076</v>
      </c>
      <c r="Z1342" t="s">
        <v>2076</v>
      </c>
      <c r="AA1342" t="s">
        <v>2076</v>
      </c>
      <c r="AB1342" s="36" t="s">
        <v>9124</v>
      </c>
      <c r="AC1342" s="36" t="s">
        <v>9170</v>
      </c>
      <c r="AD1342" s="36" t="s">
        <v>2179</v>
      </c>
      <c r="AE1342" s="36" t="s">
        <v>2085</v>
      </c>
      <c r="AF1342" s="55" t="s">
        <v>2023</v>
      </c>
      <c r="AG1342" s="36" t="s">
        <v>3435</v>
      </c>
      <c r="AH1342" s="37">
        <v>759.99</v>
      </c>
      <c r="AI1342" s="36" t="s">
        <v>2087</v>
      </c>
      <c r="AJ1342" s="36" t="s">
        <v>2076</v>
      </c>
      <c r="AK1342" s="36" t="s">
        <v>2076</v>
      </c>
      <c r="AL1342" s="36" t="s">
        <v>2076</v>
      </c>
      <c r="AM1342" s="36" t="s">
        <v>2076</v>
      </c>
      <c r="AN1342" s="36" t="s">
        <v>2076</v>
      </c>
      <c r="AO1342" s="36" t="s">
        <v>2076</v>
      </c>
      <c r="AP1342" s="36" t="s">
        <v>2076</v>
      </c>
      <c r="AQ1342" s="36" t="s">
        <v>2076</v>
      </c>
      <c r="AR1342" s="36" t="s">
        <v>2076</v>
      </c>
      <c r="AS1342" s="36" t="s">
        <v>7727</v>
      </c>
      <c r="AT1342" s="36" t="s">
        <v>7481</v>
      </c>
      <c r="AU1342" s="36">
        <f>COUNTIF(Offers!$B$14:$B$2024,A1342)</f>
        <v>1</v>
      </c>
      <c r="AV1342" s="37">
        <f>_xlfn.MINIFS(Offers!$Q$14:$Q$2024,Offers!$B$14:$B$2024,A1342)</f>
        <v>645.99</v>
      </c>
      <c r="AW1342" s="36">
        <f>COUNTIFS(Offers!$B$14:$B$2024,A1342,Offers!$L$14:$L$2024,"&lt;&gt;New")</f>
        <v>0</v>
      </c>
    </row>
    <row r="1343" spans="1:49" ht="15.75" customHeight="1" x14ac:dyDescent="0.35">
      <c r="A1343" s="64" t="s">
        <v>9171</v>
      </c>
      <c r="B1343" s="64" t="s">
        <v>1789</v>
      </c>
      <c r="C1343" s="64" t="s">
        <v>9</v>
      </c>
      <c r="D1343" s="64" t="s">
        <v>7560</v>
      </c>
      <c r="E1343" s="65" t="s">
        <v>1793</v>
      </c>
      <c r="F1343" s="66">
        <v>70.989999999999995</v>
      </c>
      <c r="G1343" s="64" t="s">
        <v>9172</v>
      </c>
      <c r="H1343" s="64" t="s">
        <v>1345</v>
      </c>
      <c r="I1343" s="64" t="s">
        <v>7405</v>
      </c>
      <c r="J1343" s="64" t="s">
        <v>2076</v>
      </c>
      <c r="K1343" s="64" t="s">
        <v>2076</v>
      </c>
      <c r="L1343" s="64" t="s">
        <v>2076</v>
      </c>
      <c r="M1343" s="64" t="s">
        <v>2076</v>
      </c>
      <c r="N1343" s="64" t="s">
        <v>7562</v>
      </c>
      <c r="O1343" s="64" t="s">
        <v>2076</v>
      </c>
      <c r="P1343" s="64" t="s">
        <v>2076</v>
      </c>
      <c r="Q1343" s="67">
        <v>419</v>
      </c>
      <c r="R1343" s="64" t="s">
        <v>9173</v>
      </c>
      <c r="S1343" s="64" t="s">
        <v>7564</v>
      </c>
      <c r="T1343" t="s">
        <v>2116</v>
      </c>
      <c r="U1343">
        <v>30</v>
      </c>
      <c r="V1343" s="49">
        <v>77.989999999999995</v>
      </c>
      <c r="W1343" t="s">
        <v>2187</v>
      </c>
      <c r="X1343" t="s">
        <v>2076</v>
      </c>
      <c r="Y1343" t="s">
        <v>2076</v>
      </c>
      <c r="Z1343" t="s">
        <v>2076</v>
      </c>
      <c r="AA1343" t="s">
        <v>2076</v>
      </c>
      <c r="AB1343" s="36" t="s">
        <v>9174</v>
      </c>
      <c r="AC1343" s="36" t="s">
        <v>9175</v>
      </c>
      <c r="AD1343" s="36" t="s">
        <v>2254</v>
      </c>
      <c r="AE1343" s="36" t="s">
        <v>2105</v>
      </c>
      <c r="AF1343" s="55" t="s">
        <v>2023</v>
      </c>
      <c r="AG1343" s="36" t="s">
        <v>2086</v>
      </c>
      <c r="AH1343" s="37">
        <v>77.989999999999995</v>
      </c>
      <c r="AI1343" s="36" t="s">
        <v>2087</v>
      </c>
      <c r="AJ1343" s="36" t="s">
        <v>2076</v>
      </c>
      <c r="AK1343" s="36" t="s">
        <v>2076</v>
      </c>
      <c r="AL1343" s="36" t="s">
        <v>2076</v>
      </c>
      <c r="AM1343" s="36" t="s">
        <v>2076</v>
      </c>
      <c r="AN1343" s="36" t="s">
        <v>2076</v>
      </c>
      <c r="AO1343" s="36" t="s">
        <v>2076</v>
      </c>
      <c r="AP1343" s="36" t="s">
        <v>2076</v>
      </c>
      <c r="AQ1343" s="36" t="s">
        <v>2076</v>
      </c>
      <c r="AR1343" s="36" t="s">
        <v>2076</v>
      </c>
      <c r="AS1343" s="36" t="s">
        <v>7567</v>
      </c>
      <c r="AT1343" s="36" t="s">
        <v>7568</v>
      </c>
      <c r="AU1343" s="36">
        <f>COUNTIF(Offers!$B$14:$B$2024,A1343)</f>
        <v>1</v>
      </c>
      <c r="AV1343" s="37">
        <f>_xlfn.MINIFS(Offers!$Q$14:$Q$2024,Offers!$B$14:$B$2024,A1343)</f>
        <v>70.989999999999995</v>
      </c>
      <c r="AW1343" s="36">
        <f>COUNTIFS(Offers!$B$14:$B$2024,A1343,Offers!$L$14:$L$2024,"&lt;&gt;New")</f>
        <v>0</v>
      </c>
    </row>
    <row r="1344" spans="1:49" ht="15.75" customHeight="1" x14ac:dyDescent="0.35">
      <c r="A1344" s="64" t="s">
        <v>9176</v>
      </c>
      <c r="B1344" s="64" t="s">
        <v>1789</v>
      </c>
      <c r="C1344" s="64" t="s">
        <v>9</v>
      </c>
      <c r="D1344" s="64" t="s">
        <v>7749</v>
      </c>
      <c r="E1344" s="65" t="s">
        <v>1794</v>
      </c>
      <c r="F1344" s="66">
        <v>80.989999999999995</v>
      </c>
      <c r="G1344" s="64" t="s">
        <v>9177</v>
      </c>
      <c r="H1344" s="64" t="s">
        <v>1345</v>
      </c>
      <c r="I1344" s="64" t="s">
        <v>7405</v>
      </c>
      <c r="J1344" s="64" t="s">
        <v>2076</v>
      </c>
      <c r="K1344" s="64" t="s">
        <v>2076</v>
      </c>
      <c r="L1344" s="64" t="s">
        <v>2076</v>
      </c>
      <c r="M1344" s="64" t="s">
        <v>2076</v>
      </c>
      <c r="N1344" s="64" t="s">
        <v>7485</v>
      </c>
      <c r="O1344" s="64" t="s">
        <v>2076</v>
      </c>
      <c r="P1344" s="64" t="s">
        <v>2076</v>
      </c>
      <c r="Q1344" s="67">
        <v>940</v>
      </c>
      <c r="R1344" s="64" t="s">
        <v>9178</v>
      </c>
      <c r="S1344" s="64" t="s">
        <v>7752</v>
      </c>
      <c r="T1344" t="s">
        <v>2080</v>
      </c>
      <c r="U1344">
        <v>30</v>
      </c>
      <c r="V1344" s="49">
        <v>87.99</v>
      </c>
      <c r="W1344" t="s">
        <v>2450</v>
      </c>
      <c r="X1344" t="s">
        <v>2076</v>
      </c>
      <c r="Y1344" t="s">
        <v>2076</v>
      </c>
      <c r="Z1344" t="s">
        <v>2076</v>
      </c>
      <c r="AA1344" t="s">
        <v>2076</v>
      </c>
      <c r="AB1344" s="36" t="s">
        <v>9179</v>
      </c>
      <c r="AC1344" s="36" t="s">
        <v>9180</v>
      </c>
      <c r="AD1344" s="36" t="s">
        <v>2224</v>
      </c>
      <c r="AE1344" s="36" t="s">
        <v>2180</v>
      </c>
      <c r="AF1344" s="50" t="s">
        <v>2022</v>
      </c>
      <c r="AG1344" s="36" t="s">
        <v>2086</v>
      </c>
      <c r="AH1344" s="37">
        <v>128.99</v>
      </c>
      <c r="AI1344" s="36" t="s">
        <v>2106</v>
      </c>
      <c r="AJ1344" s="36" t="s">
        <v>2076</v>
      </c>
      <c r="AK1344" s="36" t="s">
        <v>2076</v>
      </c>
      <c r="AL1344" s="36" t="s">
        <v>2076</v>
      </c>
      <c r="AM1344" s="36" t="s">
        <v>2076</v>
      </c>
      <c r="AN1344" s="36" t="s">
        <v>2076</v>
      </c>
      <c r="AO1344" s="36" t="s">
        <v>2076</v>
      </c>
      <c r="AP1344" s="36" t="s">
        <v>2076</v>
      </c>
      <c r="AQ1344" s="36" t="s">
        <v>2076</v>
      </c>
      <c r="AR1344" s="36" t="s">
        <v>2076</v>
      </c>
      <c r="AS1344" s="36" t="s">
        <v>7916</v>
      </c>
      <c r="AT1344" s="36" t="s">
        <v>7755</v>
      </c>
      <c r="AU1344" s="36">
        <f>COUNTIF(Offers!$B$14:$B$2024,A1344)</f>
        <v>1</v>
      </c>
      <c r="AV1344" s="37">
        <f>_xlfn.MINIFS(Offers!$Q$14:$Q$2024,Offers!$B$14:$B$2024,A1344)</f>
        <v>80.989999999999995</v>
      </c>
      <c r="AW1344" s="36">
        <f>COUNTIFS(Offers!$B$14:$B$2024,A1344,Offers!$L$14:$L$2024,"&lt;&gt;New")</f>
        <v>0</v>
      </c>
    </row>
    <row r="1345" spans="1:49" ht="15.75" customHeight="1" x14ac:dyDescent="0.35">
      <c r="A1345" s="64" t="s">
        <v>9181</v>
      </c>
      <c r="B1345" s="64" t="s">
        <v>1789</v>
      </c>
      <c r="C1345" s="64" t="s">
        <v>9</v>
      </c>
      <c r="D1345" s="64" t="s">
        <v>7510</v>
      </c>
      <c r="E1345" s="65" t="s">
        <v>1795</v>
      </c>
      <c r="F1345" s="66">
        <v>113.99</v>
      </c>
      <c r="G1345" s="64" t="s">
        <v>9182</v>
      </c>
      <c r="H1345" s="64" t="s">
        <v>7451</v>
      </c>
      <c r="I1345" s="64" t="s">
        <v>7405</v>
      </c>
      <c r="J1345" s="64" t="s">
        <v>2076</v>
      </c>
      <c r="K1345" s="64" t="s">
        <v>2076</v>
      </c>
      <c r="L1345" s="64" t="s">
        <v>2076</v>
      </c>
      <c r="M1345" s="64" t="s">
        <v>2076</v>
      </c>
      <c r="N1345" s="64" t="s">
        <v>7513</v>
      </c>
      <c r="O1345" s="64" t="s">
        <v>2076</v>
      </c>
      <c r="P1345" s="64" t="s">
        <v>2076</v>
      </c>
      <c r="Q1345" s="67">
        <v>1876</v>
      </c>
      <c r="R1345" s="64" t="s">
        <v>9183</v>
      </c>
      <c r="S1345" s="64" t="s">
        <v>7515</v>
      </c>
      <c r="T1345" t="s">
        <v>2080</v>
      </c>
      <c r="U1345">
        <v>30</v>
      </c>
      <c r="V1345" s="49">
        <v>127.99</v>
      </c>
      <c r="W1345" t="s">
        <v>2655</v>
      </c>
      <c r="X1345" t="s">
        <v>2076</v>
      </c>
      <c r="Y1345" t="s">
        <v>2076</v>
      </c>
      <c r="Z1345" t="s">
        <v>2076</v>
      </c>
      <c r="AA1345" t="s">
        <v>2076</v>
      </c>
      <c r="AB1345" s="36" t="s">
        <v>9184</v>
      </c>
      <c r="AC1345" s="36" t="s">
        <v>9185</v>
      </c>
      <c r="AD1345" s="36" t="s">
        <v>2147</v>
      </c>
      <c r="AE1345" s="36" t="s">
        <v>2085</v>
      </c>
      <c r="AF1345" s="52" t="s">
        <v>2024</v>
      </c>
      <c r="AG1345" s="36" t="s">
        <v>2086</v>
      </c>
      <c r="AH1345" s="37">
        <v>129.99</v>
      </c>
      <c r="AI1345" s="36" t="s">
        <v>2087</v>
      </c>
      <c r="AJ1345" s="36" t="s">
        <v>2076</v>
      </c>
      <c r="AK1345" s="36" t="s">
        <v>2076</v>
      </c>
      <c r="AL1345" s="36" t="s">
        <v>2076</v>
      </c>
      <c r="AM1345" s="36" t="s">
        <v>2076</v>
      </c>
      <c r="AN1345" s="36" t="s">
        <v>2076</v>
      </c>
      <c r="AO1345" s="36" t="s">
        <v>2076</v>
      </c>
      <c r="AP1345" s="36" t="s">
        <v>2076</v>
      </c>
      <c r="AQ1345" s="36" t="s">
        <v>2076</v>
      </c>
      <c r="AR1345" s="36" t="s">
        <v>2076</v>
      </c>
      <c r="AS1345" s="36" t="s">
        <v>7518</v>
      </c>
      <c r="AT1345" s="36" t="s">
        <v>7519</v>
      </c>
      <c r="AU1345" s="36">
        <f>COUNTIF(Offers!$B$14:$B$2024,A1345)</f>
        <v>1</v>
      </c>
      <c r="AV1345" s="37">
        <f>_xlfn.MINIFS(Offers!$Q$14:$Q$2024,Offers!$B$14:$B$2024,A1345)</f>
        <v>113.99</v>
      </c>
      <c r="AW1345" s="36">
        <f>COUNTIFS(Offers!$B$14:$B$2024,A1345,Offers!$L$14:$L$2024,"&lt;&gt;New")</f>
        <v>0</v>
      </c>
    </row>
    <row r="1346" spans="1:49" ht="15.75" customHeight="1" x14ac:dyDescent="0.35">
      <c r="A1346" s="64" t="s">
        <v>9186</v>
      </c>
      <c r="B1346" s="64" t="s">
        <v>1789</v>
      </c>
      <c r="C1346" s="64" t="s">
        <v>9</v>
      </c>
      <c r="D1346" s="64" t="s">
        <v>7390</v>
      </c>
      <c r="E1346" s="65" t="s">
        <v>1796</v>
      </c>
      <c r="F1346" s="66">
        <v>129.99</v>
      </c>
      <c r="G1346" s="64" t="s">
        <v>9187</v>
      </c>
      <c r="H1346" s="64" t="s">
        <v>1345</v>
      </c>
      <c r="I1346" s="64" t="s">
        <v>7392</v>
      </c>
      <c r="J1346" s="64" t="s">
        <v>2076</v>
      </c>
      <c r="K1346" s="64" t="s">
        <v>2076</v>
      </c>
      <c r="L1346" s="64" t="s">
        <v>2076</v>
      </c>
      <c r="M1346" s="64" t="s">
        <v>7393</v>
      </c>
      <c r="N1346" s="64" t="s">
        <v>7394</v>
      </c>
      <c r="O1346" s="64" t="s">
        <v>2076</v>
      </c>
      <c r="P1346" s="64" t="s">
        <v>2076</v>
      </c>
      <c r="Q1346" s="67">
        <v>140</v>
      </c>
      <c r="R1346" s="64" t="s">
        <v>9188</v>
      </c>
      <c r="S1346" s="64" t="s">
        <v>7396</v>
      </c>
      <c r="T1346" t="s">
        <v>2080</v>
      </c>
      <c r="U1346">
        <v>30</v>
      </c>
      <c r="V1346" s="49">
        <v>145.99</v>
      </c>
      <c r="W1346" t="s">
        <v>2700</v>
      </c>
      <c r="X1346" t="s">
        <v>2076</v>
      </c>
      <c r="Y1346" t="s">
        <v>2076</v>
      </c>
      <c r="Z1346" t="s">
        <v>2076</v>
      </c>
      <c r="AA1346" t="s">
        <v>2076</v>
      </c>
      <c r="AB1346" s="36" t="s">
        <v>9189</v>
      </c>
      <c r="AC1346" s="36" t="s">
        <v>9190</v>
      </c>
      <c r="AD1346" s="36" t="s">
        <v>2104</v>
      </c>
      <c r="AE1346" s="36" t="s">
        <v>2105</v>
      </c>
      <c r="AF1346" s="52" t="s">
        <v>2024</v>
      </c>
      <c r="AG1346" s="36" t="s">
        <v>2086</v>
      </c>
      <c r="AH1346" s="37">
        <v>145.99</v>
      </c>
      <c r="AI1346" s="36" t="s">
        <v>2087</v>
      </c>
      <c r="AJ1346" s="36" t="s">
        <v>2076</v>
      </c>
      <c r="AK1346" s="36" t="s">
        <v>2076</v>
      </c>
      <c r="AL1346" s="36" t="s">
        <v>2076</v>
      </c>
      <c r="AM1346" s="36" t="s">
        <v>2076</v>
      </c>
      <c r="AN1346" s="36" t="s">
        <v>2076</v>
      </c>
      <c r="AO1346" s="36" t="s">
        <v>2076</v>
      </c>
      <c r="AP1346" s="36" t="s">
        <v>2076</v>
      </c>
      <c r="AQ1346" s="36" t="s">
        <v>2076</v>
      </c>
      <c r="AR1346" s="36" t="s">
        <v>2076</v>
      </c>
      <c r="AS1346" s="36" t="s">
        <v>7399</v>
      </c>
      <c r="AT1346" s="36" t="s">
        <v>7400</v>
      </c>
      <c r="AU1346" s="36">
        <f>COUNTIF(Offers!$B$14:$B$2024,A1346)</f>
        <v>1</v>
      </c>
      <c r="AV1346" s="37">
        <f>_xlfn.MINIFS(Offers!$Q$14:$Q$2024,Offers!$B$14:$B$2024,A1346)</f>
        <v>129.99</v>
      </c>
      <c r="AW1346" s="36">
        <f>COUNTIFS(Offers!$B$14:$B$2024,A1346,Offers!$L$14:$L$2024,"&lt;&gt;New")</f>
        <v>0</v>
      </c>
    </row>
    <row r="1347" spans="1:49" ht="15.75" customHeight="1" x14ac:dyDescent="0.35">
      <c r="A1347" s="64" t="s">
        <v>9191</v>
      </c>
      <c r="B1347" s="64" t="s">
        <v>1789</v>
      </c>
      <c r="C1347" s="64" t="s">
        <v>9</v>
      </c>
      <c r="D1347" s="64" t="s">
        <v>7449</v>
      </c>
      <c r="E1347" s="65" t="s">
        <v>1797</v>
      </c>
      <c r="F1347" s="66">
        <v>150.99</v>
      </c>
      <c r="G1347" s="64" t="s">
        <v>9192</v>
      </c>
      <c r="H1347" s="64" t="s">
        <v>1345</v>
      </c>
      <c r="I1347" s="64" t="s">
        <v>7392</v>
      </c>
      <c r="J1347" s="64" t="s">
        <v>2076</v>
      </c>
      <c r="K1347" s="64" t="s">
        <v>2076</v>
      </c>
      <c r="L1347" s="64" t="s">
        <v>2076</v>
      </c>
      <c r="M1347" s="64" t="s">
        <v>2076</v>
      </c>
      <c r="N1347" s="64" t="s">
        <v>7624</v>
      </c>
      <c r="O1347" s="64" t="s">
        <v>2076</v>
      </c>
      <c r="P1347" s="64" t="s">
        <v>2076</v>
      </c>
      <c r="Q1347" s="67">
        <v>223</v>
      </c>
      <c r="R1347" s="64" t="s">
        <v>9193</v>
      </c>
      <c r="S1347" s="64" t="s">
        <v>7626</v>
      </c>
      <c r="T1347" t="s">
        <v>2116</v>
      </c>
      <c r="U1347">
        <v>30</v>
      </c>
      <c r="V1347" s="49">
        <v>156.99</v>
      </c>
      <c r="W1347" t="s">
        <v>2101</v>
      </c>
      <c r="X1347" t="s">
        <v>2076</v>
      </c>
      <c r="Y1347" t="s">
        <v>2076</v>
      </c>
      <c r="Z1347" t="s">
        <v>2076</v>
      </c>
      <c r="AA1347" t="s">
        <v>2076</v>
      </c>
      <c r="AB1347" s="36" t="s">
        <v>9194</v>
      </c>
      <c r="AC1347" s="36" t="s">
        <v>9195</v>
      </c>
      <c r="AD1347" s="36" t="s">
        <v>2171</v>
      </c>
      <c r="AE1347" s="36" t="s">
        <v>2085</v>
      </c>
      <c r="AF1347" s="55" t="s">
        <v>2023</v>
      </c>
      <c r="AG1347" s="36" t="s">
        <v>2086</v>
      </c>
      <c r="AH1347" s="37">
        <v>156.99</v>
      </c>
      <c r="AI1347" s="36" t="s">
        <v>2087</v>
      </c>
      <c r="AJ1347" s="36" t="s">
        <v>2076</v>
      </c>
      <c r="AK1347" s="36" t="s">
        <v>2076</v>
      </c>
      <c r="AL1347" s="36" t="s">
        <v>2076</v>
      </c>
      <c r="AM1347" s="36" t="s">
        <v>2076</v>
      </c>
      <c r="AN1347" s="36" t="s">
        <v>2076</v>
      </c>
      <c r="AO1347" s="36" t="s">
        <v>2076</v>
      </c>
      <c r="AP1347" s="36" t="s">
        <v>2076</v>
      </c>
      <c r="AQ1347" s="36" t="s">
        <v>2076</v>
      </c>
      <c r="AR1347" s="36" t="s">
        <v>2076</v>
      </c>
      <c r="AS1347" s="36" t="s">
        <v>7629</v>
      </c>
      <c r="AT1347" s="36" t="s">
        <v>7630</v>
      </c>
      <c r="AU1347" s="36">
        <f>COUNTIF(Offers!$B$14:$B$2024,A1347)</f>
        <v>1</v>
      </c>
      <c r="AV1347" s="37">
        <f>_xlfn.MINIFS(Offers!$Q$14:$Q$2024,Offers!$B$14:$B$2024,A1347)</f>
        <v>150.99</v>
      </c>
      <c r="AW1347" s="36">
        <f>COUNTIFS(Offers!$B$14:$B$2024,A1347,Offers!$L$14:$L$2024,"&lt;&gt;New")</f>
        <v>0</v>
      </c>
    </row>
    <row r="1348" spans="1:49" ht="15.75" customHeight="1" x14ac:dyDescent="0.35">
      <c r="A1348" s="64" t="s">
        <v>9196</v>
      </c>
      <c r="B1348" s="64" t="s">
        <v>1789</v>
      </c>
      <c r="C1348" s="64" t="s">
        <v>9</v>
      </c>
      <c r="D1348" s="64" t="s">
        <v>7526</v>
      </c>
      <c r="E1348" s="65" t="s">
        <v>1798</v>
      </c>
      <c r="F1348" s="66">
        <v>179.99</v>
      </c>
      <c r="G1348" s="64" t="s">
        <v>9197</v>
      </c>
      <c r="H1348" s="64" t="s">
        <v>1345</v>
      </c>
      <c r="I1348" s="64" t="s">
        <v>7528</v>
      </c>
      <c r="J1348" s="64" t="s">
        <v>2076</v>
      </c>
      <c r="K1348" s="64" t="s">
        <v>2076</v>
      </c>
      <c r="L1348" s="64" t="s">
        <v>2076</v>
      </c>
      <c r="M1348" s="64" t="s">
        <v>2076</v>
      </c>
      <c r="N1348" s="64" t="s">
        <v>7529</v>
      </c>
      <c r="O1348" s="64" t="s">
        <v>2076</v>
      </c>
      <c r="P1348" s="64" t="s">
        <v>2076</v>
      </c>
      <c r="Q1348" s="67">
        <v>466</v>
      </c>
      <c r="R1348" s="64" t="s">
        <v>9198</v>
      </c>
      <c r="S1348" s="64" t="s">
        <v>7531</v>
      </c>
      <c r="T1348" t="s">
        <v>2080</v>
      </c>
      <c r="U1348">
        <v>30</v>
      </c>
      <c r="V1348" s="49">
        <v>204.99</v>
      </c>
      <c r="W1348" t="s">
        <v>2265</v>
      </c>
      <c r="X1348" t="s">
        <v>2076</v>
      </c>
      <c r="Y1348" t="s">
        <v>2076</v>
      </c>
      <c r="Z1348" t="s">
        <v>2076</v>
      </c>
      <c r="AA1348" t="s">
        <v>2076</v>
      </c>
      <c r="AB1348" s="36" t="s">
        <v>9199</v>
      </c>
      <c r="AC1348" s="36" t="s">
        <v>9200</v>
      </c>
      <c r="AD1348" s="36" t="s">
        <v>2147</v>
      </c>
      <c r="AE1348" s="36" t="s">
        <v>2105</v>
      </c>
      <c r="AF1348" s="52" t="s">
        <v>2024</v>
      </c>
      <c r="AG1348" s="36" t="s">
        <v>2086</v>
      </c>
      <c r="AH1348" s="37">
        <v>204.99</v>
      </c>
      <c r="AI1348" s="36" t="s">
        <v>2087</v>
      </c>
      <c r="AJ1348" s="36" t="s">
        <v>2076</v>
      </c>
      <c r="AK1348" s="36" t="s">
        <v>2076</v>
      </c>
      <c r="AL1348" s="36" t="s">
        <v>2076</v>
      </c>
      <c r="AM1348" s="36" t="s">
        <v>2076</v>
      </c>
      <c r="AN1348" s="36" t="s">
        <v>2076</v>
      </c>
      <c r="AO1348" s="36" t="s">
        <v>2076</v>
      </c>
      <c r="AP1348" s="36" t="s">
        <v>2076</v>
      </c>
      <c r="AQ1348" s="36" t="s">
        <v>2076</v>
      </c>
      <c r="AR1348" s="36" t="s">
        <v>2076</v>
      </c>
      <c r="AS1348" s="36" t="s">
        <v>7534</v>
      </c>
      <c r="AT1348" s="36" t="s">
        <v>7535</v>
      </c>
      <c r="AU1348" s="36">
        <f>COUNTIF(Offers!$B$14:$B$2024,A1348)</f>
        <v>1</v>
      </c>
      <c r="AV1348" s="37">
        <f>_xlfn.MINIFS(Offers!$Q$14:$Q$2024,Offers!$B$14:$B$2024,A1348)</f>
        <v>179.99</v>
      </c>
      <c r="AW1348" s="36">
        <f>COUNTIFS(Offers!$B$14:$B$2024,A1348,Offers!$L$14:$L$2024,"&lt;&gt;New")</f>
        <v>0</v>
      </c>
    </row>
    <row r="1349" spans="1:49" ht="15.75" customHeight="1" x14ac:dyDescent="0.35">
      <c r="A1349" s="64" t="s">
        <v>9201</v>
      </c>
      <c r="B1349" s="64" t="s">
        <v>1789</v>
      </c>
      <c r="C1349" s="64" t="s">
        <v>9</v>
      </c>
      <c r="D1349" s="64" t="s">
        <v>7425</v>
      </c>
      <c r="E1349" s="65" t="s">
        <v>1799</v>
      </c>
      <c r="F1349" s="66">
        <v>181.99</v>
      </c>
      <c r="G1349" s="64" t="s">
        <v>9202</v>
      </c>
      <c r="H1349" s="64" t="s">
        <v>7498</v>
      </c>
      <c r="I1349" s="64" t="s">
        <v>7587</v>
      </c>
      <c r="J1349" s="64" t="s">
        <v>2076</v>
      </c>
      <c r="K1349" s="64" t="s">
        <v>2076</v>
      </c>
      <c r="L1349" s="64" t="s">
        <v>2076</v>
      </c>
      <c r="M1349" s="64" t="s">
        <v>2076</v>
      </c>
      <c r="N1349" s="64" t="s">
        <v>7429</v>
      </c>
      <c r="O1349" s="64" t="s">
        <v>2076</v>
      </c>
      <c r="P1349" s="64" t="s">
        <v>2076</v>
      </c>
      <c r="Q1349" s="67">
        <v>1860</v>
      </c>
      <c r="R1349" s="64" t="s">
        <v>9203</v>
      </c>
      <c r="S1349" s="64" t="s">
        <v>7431</v>
      </c>
      <c r="T1349" t="s">
        <v>2100</v>
      </c>
      <c r="U1349">
        <v>30</v>
      </c>
      <c r="V1349" s="49">
        <v>201.99</v>
      </c>
      <c r="W1349" t="s">
        <v>2450</v>
      </c>
      <c r="X1349" t="s">
        <v>2076</v>
      </c>
      <c r="Y1349" t="s">
        <v>2076</v>
      </c>
      <c r="Z1349" t="s">
        <v>2076</v>
      </c>
      <c r="AA1349" t="s">
        <v>2076</v>
      </c>
      <c r="AB1349" s="36" t="s">
        <v>9204</v>
      </c>
      <c r="AC1349" s="36" t="s">
        <v>9205</v>
      </c>
      <c r="AD1349" s="36" t="s">
        <v>2171</v>
      </c>
      <c r="AE1349" s="36" t="s">
        <v>2085</v>
      </c>
      <c r="AF1349" s="51" t="s">
        <v>2025</v>
      </c>
      <c r="AG1349" s="36" t="s">
        <v>2086</v>
      </c>
      <c r="AH1349" s="37">
        <v>201.99</v>
      </c>
      <c r="AI1349" s="36" t="s">
        <v>2087</v>
      </c>
      <c r="AJ1349" s="36" t="s">
        <v>2076</v>
      </c>
      <c r="AK1349" s="36" t="s">
        <v>2076</v>
      </c>
      <c r="AL1349" s="36" t="s">
        <v>2076</v>
      </c>
      <c r="AM1349" s="36" t="s">
        <v>2076</v>
      </c>
      <c r="AN1349" s="36" t="s">
        <v>2076</v>
      </c>
      <c r="AO1349" s="36" t="s">
        <v>2076</v>
      </c>
      <c r="AP1349" s="36" t="s">
        <v>2076</v>
      </c>
      <c r="AQ1349" s="36" t="s">
        <v>2076</v>
      </c>
      <c r="AR1349" s="36" t="s">
        <v>2076</v>
      </c>
      <c r="AS1349" s="36" t="s">
        <v>7434</v>
      </c>
      <c r="AT1349" s="36" t="s">
        <v>7435</v>
      </c>
      <c r="AU1349" s="36">
        <f>COUNTIF(Offers!$B$14:$B$2024,A1349)</f>
        <v>1</v>
      </c>
      <c r="AV1349" s="37">
        <f>_xlfn.MINIFS(Offers!$Q$14:$Q$2024,Offers!$B$14:$B$2024,A1349)</f>
        <v>181.99</v>
      </c>
      <c r="AW1349" s="36">
        <f>COUNTIFS(Offers!$B$14:$B$2024,A1349,Offers!$L$14:$L$2024,"&lt;&gt;New")</f>
        <v>0</v>
      </c>
    </row>
    <row r="1350" spans="1:49" ht="15.75" customHeight="1" x14ac:dyDescent="0.35">
      <c r="A1350" s="64" t="s">
        <v>9206</v>
      </c>
      <c r="B1350" s="64" t="s">
        <v>1789</v>
      </c>
      <c r="C1350" s="64" t="s">
        <v>9</v>
      </c>
      <c r="D1350" s="64" t="s">
        <v>2034</v>
      </c>
      <c r="E1350" s="65" t="s">
        <v>1800</v>
      </c>
      <c r="F1350" s="66">
        <v>196.99</v>
      </c>
      <c r="G1350" s="64" t="s">
        <v>9207</v>
      </c>
      <c r="H1350" s="64" t="s">
        <v>7439</v>
      </c>
      <c r="I1350" s="64" t="s">
        <v>7405</v>
      </c>
      <c r="J1350" s="64" t="s">
        <v>9208</v>
      </c>
      <c r="K1350" s="64" t="s">
        <v>7605</v>
      </c>
      <c r="L1350" s="64" t="s">
        <v>2076</v>
      </c>
      <c r="M1350" s="64" t="s">
        <v>2076</v>
      </c>
      <c r="N1350" s="64" t="s">
        <v>2076</v>
      </c>
      <c r="O1350" s="64" t="s">
        <v>2076</v>
      </c>
      <c r="P1350" s="64" t="s">
        <v>2076</v>
      </c>
      <c r="Q1350" s="67">
        <v>46</v>
      </c>
      <c r="R1350" s="64" t="s">
        <v>9209</v>
      </c>
      <c r="S1350" s="64" t="s">
        <v>7607</v>
      </c>
      <c r="T1350" t="s">
        <v>2080</v>
      </c>
      <c r="U1350">
        <v>30</v>
      </c>
      <c r="V1350" s="49">
        <v>203.99</v>
      </c>
      <c r="W1350" t="s">
        <v>2539</v>
      </c>
      <c r="X1350" t="s">
        <v>2076</v>
      </c>
      <c r="Y1350" t="s">
        <v>2076</v>
      </c>
      <c r="Z1350" t="s">
        <v>2076</v>
      </c>
      <c r="AA1350" t="s">
        <v>2076</v>
      </c>
      <c r="AB1350" s="36" t="s">
        <v>9210</v>
      </c>
      <c r="AC1350" s="36" t="s">
        <v>9211</v>
      </c>
      <c r="AD1350" s="36" t="s">
        <v>2120</v>
      </c>
      <c r="AE1350" s="36" t="s">
        <v>2085</v>
      </c>
      <c r="AF1350" s="55" t="s">
        <v>2023</v>
      </c>
      <c r="AG1350" s="36" t="s">
        <v>3435</v>
      </c>
      <c r="AH1350" s="37">
        <v>215.99</v>
      </c>
      <c r="AI1350" s="36" t="s">
        <v>2087</v>
      </c>
      <c r="AJ1350" s="36" t="s">
        <v>2076</v>
      </c>
      <c r="AK1350" s="36" t="s">
        <v>2076</v>
      </c>
      <c r="AL1350" s="36" t="s">
        <v>2076</v>
      </c>
      <c r="AM1350" s="36" t="s">
        <v>2076</v>
      </c>
      <c r="AN1350" s="36" t="s">
        <v>2076</v>
      </c>
      <c r="AO1350" s="36" t="s">
        <v>2076</v>
      </c>
      <c r="AP1350" s="36" t="s">
        <v>2076</v>
      </c>
      <c r="AQ1350" s="36" t="s">
        <v>2076</v>
      </c>
      <c r="AR1350" s="36" t="s">
        <v>2076</v>
      </c>
      <c r="AS1350" s="36" t="s">
        <v>7610</v>
      </c>
      <c r="AT1350" s="36" t="s">
        <v>9212</v>
      </c>
      <c r="AU1350" s="36">
        <f>COUNTIF(Offers!$B$14:$B$2024,A1350)</f>
        <v>1</v>
      </c>
      <c r="AV1350" s="37">
        <f>_xlfn.MINIFS(Offers!$Q$14:$Q$2024,Offers!$B$14:$B$2024,A1350)</f>
        <v>196.99</v>
      </c>
      <c r="AW1350" s="36">
        <f>COUNTIFS(Offers!$B$14:$B$2024,A1350,Offers!$L$14:$L$2024,"&lt;&gt;New")</f>
        <v>0</v>
      </c>
    </row>
    <row r="1351" spans="1:49" ht="15.75" customHeight="1" x14ac:dyDescent="0.35">
      <c r="A1351" s="64" t="s">
        <v>9213</v>
      </c>
      <c r="B1351" s="64" t="s">
        <v>1789</v>
      </c>
      <c r="C1351" s="64" t="s">
        <v>9</v>
      </c>
      <c r="D1351" s="64" t="s">
        <v>7460</v>
      </c>
      <c r="E1351" s="65" t="s">
        <v>1801</v>
      </c>
      <c r="F1351" s="66">
        <v>233.99</v>
      </c>
      <c r="G1351" s="64" t="s">
        <v>9214</v>
      </c>
      <c r="H1351" s="64" t="s">
        <v>7439</v>
      </c>
      <c r="I1351" s="64" t="s">
        <v>7779</v>
      </c>
      <c r="J1351" s="64" t="s">
        <v>2076</v>
      </c>
      <c r="K1351" s="64" t="s">
        <v>2076</v>
      </c>
      <c r="L1351" s="64" t="s">
        <v>8351</v>
      </c>
      <c r="M1351" s="64" t="s">
        <v>7464</v>
      </c>
      <c r="N1351" s="64" t="s">
        <v>7717</v>
      </c>
      <c r="O1351" s="64" t="s">
        <v>2076</v>
      </c>
      <c r="P1351" s="64" t="s">
        <v>2076</v>
      </c>
      <c r="Q1351" s="67">
        <v>6391</v>
      </c>
      <c r="R1351" s="64" t="s">
        <v>9215</v>
      </c>
      <c r="S1351" s="64" t="s">
        <v>7467</v>
      </c>
      <c r="T1351" t="s">
        <v>2080</v>
      </c>
      <c r="U1351">
        <v>30</v>
      </c>
      <c r="V1351" s="49">
        <v>247.99</v>
      </c>
      <c r="W1351" t="s">
        <v>2504</v>
      </c>
      <c r="X1351" t="s">
        <v>2076</v>
      </c>
      <c r="Y1351" t="s">
        <v>2076</v>
      </c>
      <c r="Z1351" t="s">
        <v>2076</v>
      </c>
      <c r="AA1351" t="s">
        <v>2076</v>
      </c>
      <c r="AB1351" s="36" t="s">
        <v>9216</v>
      </c>
      <c r="AC1351" s="36" t="s">
        <v>9217</v>
      </c>
      <c r="AD1351" s="36" t="s">
        <v>2224</v>
      </c>
      <c r="AE1351" s="36" t="s">
        <v>2085</v>
      </c>
      <c r="AF1351" s="55" t="s">
        <v>2023</v>
      </c>
      <c r="AG1351" s="36" t="s">
        <v>3435</v>
      </c>
      <c r="AH1351" s="37">
        <v>247.99</v>
      </c>
      <c r="AI1351" s="36" t="s">
        <v>2087</v>
      </c>
      <c r="AJ1351" s="36" t="s">
        <v>2076</v>
      </c>
      <c r="AK1351" s="36" t="s">
        <v>2076</v>
      </c>
      <c r="AL1351" s="36" t="s">
        <v>2076</v>
      </c>
      <c r="AM1351" s="36" t="s">
        <v>2076</v>
      </c>
      <c r="AN1351" s="36" t="s">
        <v>2076</v>
      </c>
      <c r="AO1351" s="36">
        <v>144</v>
      </c>
      <c r="AP1351" s="36" t="s">
        <v>2076</v>
      </c>
      <c r="AQ1351" s="36" t="s">
        <v>2076</v>
      </c>
      <c r="AR1351" s="36" t="s">
        <v>2076</v>
      </c>
      <c r="AS1351" s="36" t="s">
        <v>7470</v>
      </c>
      <c r="AT1351" s="36" t="s">
        <v>7471</v>
      </c>
      <c r="AU1351" s="36">
        <f>COUNTIF(Offers!$B$14:$B$2024,A1351)</f>
        <v>1</v>
      </c>
      <c r="AV1351" s="37">
        <f>_xlfn.MINIFS(Offers!$Q$14:$Q$2024,Offers!$B$14:$B$2024,A1351)</f>
        <v>233.99</v>
      </c>
      <c r="AW1351" s="36">
        <f>COUNTIFS(Offers!$B$14:$B$2024,A1351,Offers!$L$14:$L$2024,"&lt;&gt;New")</f>
        <v>0</v>
      </c>
    </row>
    <row r="1352" spans="1:49" ht="15.75" customHeight="1" x14ac:dyDescent="0.35">
      <c r="A1352" s="64" t="s">
        <v>9218</v>
      </c>
      <c r="B1352" s="64" t="s">
        <v>1789</v>
      </c>
      <c r="C1352" s="64" t="s">
        <v>9</v>
      </c>
      <c r="D1352" s="64" t="s">
        <v>7449</v>
      </c>
      <c r="E1352" s="65" t="s">
        <v>1802</v>
      </c>
      <c r="F1352" s="66">
        <v>275.99</v>
      </c>
      <c r="G1352" s="64" t="s">
        <v>9219</v>
      </c>
      <c r="H1352" s="64" t="s">
        <v>7451</v>
      </c>
      <c r="I1352" s="64" t="s">
        <v>7405</v>
      </c>
      <c r="J1352" s="64" t="s">
        <v>7452</v>
      </c>
      <c r="K1352" s="64" t="s">
        <v>2076</v>
      </c>
      <c r="L1352" s="64" t="s">
        <v>2076</v>
      </c>
      <c r="M1352" s="64" t="s">
        <v>2076</v>
      </c>
      <c r="N1352" s="64" t="s">
        <v>7453</v>
      </c>
      <c r="O1352" s="64" t="s">
        <v>2076</v>
      </c>
      <c r="P1352" s="64" t="s">
        <v>2076</v>
      </c>
      <c r="Q1352" s="67">
        <v>24</v>
      </c>
      <c r="R1352" s="64" t="s">
        <v>9220</v>
      </c>
      <c r="S1352" s="64" t="s">
        <v>7455</v>
      </c>
      <c r="T1352" t="s">
        <v>2080</v>
      </c>
      <c r="U1352">
        <v>30</v>
      </c>
      <c r="V1352" s="49">
        <v>313.99</v>
      </c>
      <c r="W1352" t="s">
        <v>2387</v>
      </c>
      <c r="X1352" t="s">
        <v>2076</v>
      </c>
      <c r="Y1352" t="s">
        <v>2076</v>
      </c>
      <c r="Z1352" t="s">
        <v>2076</v>
      </c>
      <c r="AA1352" t="s">
        <v>2076</v>
      </c>
      <c r="AB1352" s="36" t="s">
        <v>9221</v>
      </c>
      <c r="AC1352" s="36" t="s">
        <v>9222</v>
      </c>
      <c r="AD1352" s="36" t="s">
        <v>2179</v>
      </c>
      <c r="AE1352" s="36" t="s">
        <v>2105</v>
      </c>
      <c r="AF1352" s="51" t="s">
        <v>2025</v>
      </c>
      <c r="AG1352" s="36" t="s">
        <v>2086</v>
      </c>
      <c r="AH1352" s="37">
        <v>319.99</v>
      </c>
      <c r="AI1352" s="36" t="s">
        <v>2087</v>
      </c>
      <c r="AJ1352" s="36" t="s">
        <v>2076</v>
      </c>
      <c r="AK1352" s="36" t="s">
        <v>2076</v>
      </c>
      <c r="AL1352" s="36" t="s">
        <v>2076</v>
      </c>
      <c r="AM1352" s="36" t="s">
        <v>2076</v>
      </c>
      <c r="AN1352" s="36" t="s">
        <v>2076</v>
      </c>
      <c r="AO1352" s="36" t="s">
        <v>2076</v>
      </c>
      <c r="AP1352" s="36" t="s">
        <v>2076</v>
      </c>
      <c r="AQ1352" s="36" t="s">
        <v>2076</v>
      </c>
      <c r="AR1352" s="36" t="s">
        <v>2076</v>
      </c>
      <c r="AS1352" s="36" t="s">
        <v>7457</v>
      </c>
      <c r="AT1352" s="36" t="s">
        <v>7458</v>
      </c>
      <c r="AU1352" s="36">
        <f>COUNTIF(Offers!$B$14:$B$2024,A1352)</f>
        <v>1</v>
      </c>
      <c r="AV1352" s="37">
        <f>_xlfn.MINIFS(Offers!$Q$14:$Q$2024,Offers!$B$14:$B$2024,A1352)</f>
        <v>275.99</v>
      </c>
      <c r="AW1352" s="36">
        <f>COUNTIFS(Offers!$B$14:$B$2024,A1352,Offers!$L$14:$L$2024,"&lt;&gt;New")</f>
        <v>0</v>
      </c>
    </row>
    <row r="1353" spans="1:49" ht="15.75" customHeight="1" x14ac:dyDescent="0.35">
      <c r="A1353" s="64" t="s">
        <v>9223</v>
      </c>
      <c r="B1353" s="64" t="s">
        <v>1803</v>
      </c>
      <c r="C1353" s="64" t="s">
        <v>9</v>
      </c>
      <c r="D1353" s="64" t="s">
        <v>7366</v>
      </c>
      <c r="E1353" s="65" t="s">
        <v>1806</v>
      </c>
      <c r="F1353" s="66">
        <v>55.99</v>
      </c>
      <c r="G1353" s="64" t="s">
        <v>9224</v>
      </c>
      <c r="H1353" s="64" t="s">
        <v>1345</v>
      </c>
      <c r="I1353" s="64" t="s">
        <v>7368</v>
      </c>
      <c r="J1353" s="64" t="s">
        <v>7369</v>
      </c>
      <c r="K1353" s="64" t="s">
        <v>2076</v>
      </c>
      <c r="L1353" s="64" t="s">
        <v>2076</v>
      </c>
      <c r="M1353" s="64" t="s">
        <v>2076</v>
      </c>
      <c r="N1353" s="64" t="s">
        <v>7370</v>
      </c>
      <c r="O1353" s="64" t="s">
        <v>2076</v>
      </c>
      <c r="P1353" s="64" t="s">
        <v>2076</v>
      </c>
      <c r="Q1353" s="67">
        <v>102</v>
      </c>
      <c r="R1353" s="64" t="s">
        <v>9225</v>
      </c>
      <c r="S1353" s="64" t="s">
        <v>7372</v>
      </c>
      <c r="T1353" t="s">
        <v>2116</v>
      </c>
      <c r="U1353">
        <v>30</v>
      </c>
      <c r="V1353" s="49">
        <v>62.99</v>
      </c>
      <c r="W1353" t="s">
        <v>2545</v>
      </c>
      <c r="X1353" t="s">
        <v>2076</v>
      </c>
      <c r="Y1353" t="s">
        <v>2076</v>
      </c>
      <c r="Z1353" t="s">
        <v>2076</v>
      </c>
      <c r="AA1353" t="s">
        <v>2076</v>
      </c>
      <c r="AB1353" s="36" t="s">
        <v>9226</v>
      </c>
      <c r="AC1353" s="36" t="s">
        <v>9227</v>
      </c>
      <c r="AD1353" s="36" t="s">
        <v>2084</v>
      </c>
      <c r="AE1353" s="36" t="s">
        <v>2085</v>
      </c>
      <c r="AF1353" s="55" t="s">
        <v>2023</v>
      </c>
      <c r="AG1353" s="36" t="s">
        <v>2086</v>
      </c>
      <c r="AH1353" s="37">
        <v>64.989999999999995</v>
      </c>
      <c r="AI1353" s="36" t="s">
        <v>2087</v>
      </c>
      <c r="AJ1353" s="36" t="s">
        <v>2076</v>
      </c>
      <c r="AK1353" s="36" t="s">
        <v>2076</v>
      </c>
      <c r="AL1353" s="36" t="s">
        <v>2076</v>
      </c>
      <c r="AM1353" s="36" t="s">
        <v>2076</v>
      </c>
      <c r="AN1353" s="36" t="s">
        <v>2076</v>
      </c>
      <c r="AO1353" s="36" t="s">
        <v>2076</v>
      </c>
      <c r="AP1353" s="36" t="s">
        <v>2076</v>
      </c>
      <c r="AQ1353" s="36" t="s">
        <v>2076</v>
      </c>
      <c r="AR1353" s="36" t="s">
        <v>2076</v>
      </c>
      <c r="AS1353" s="36" t="s">
        <v>7375</v>
      </c>
      <c r="AT1353" s="36" t="s">
        <v>7376</v>
      </c>
      <c r="AU1353" s="36">
        <f>COUNTIF(Offers!$B$14:$B$2024,A1353)</f>
        <v>1</v>
      </c>
      <c r="AV1353" s="37">
        <f>_xlfn.MINIFS(Offers!$Q$14:$Q$2024,Offers!$B$14:$B$2024,A1353)</f>
        <v>55.99</v>
      </c>
      <c r="AW1353" s="36">
        <f>COUNTIFS(Offers!$B$14:$B$2024,A1353,Offers!$L$14:$L$2024,"&lt;&gt;New")</f>
        <v>0</v>
      </c>
    </row>
    <row r="1354" spans="1:49" ht="15.75" customHeight="1" x14ac:dyDescent="0.35">
      <c r="A1354" s="64" t="s">
        <v>9228</v>
      </c>
      <c r="B1354" s="64" t="s">
        <v>1803</v>
      </c>
      <c r="C1354" s="64" t="s">
        <v>9</v>
      </c>
      <c r="D1354" s="64" t="s">
        <v>7402</v>
      </c>
      <c r="E1354" s="65" t="s">
        <v>1807</v>
      </c>
      <c r="F1354" s="66">
        <v>98.99</v>
      </c>
      <c r="G1354" s="64" t="s">
        <v>9229</v>
      </c>
      <c r="H1354" s="64" t="s">
        <v>7404</v>
      </c>
      <c r="I1354" s="64" t="s">
        <v>7405</v>
      </c>
      <c r="J1354" s="64" t="s">
        <v>2076</v>
      </c>
      <c r="K1354" s="64" t="s">
        <v>2076</v>
      </c>
      <c r="L1354" s="64" t="s">
        <v>2076</v>
      </c>
      <c r="M1354" s="64" t="s">
        <v>2076</v>
      </c>
      <c r="N1354" s="64" t="s">
        <v>7676</v>
      </c>
      <c r="O1354" s="64" t="s">
        <v>2076</v>
      </c>
      <c r="P1354" s="64" t="s">
        <v>2076</v>
      </c>
      <c r="Q1354" s="67">
        <v>83</v>
      </c>
      <c r="R1354" s="64" t="s">
        <v>9230</v>
      </c>
      <c r="S1354" s="64" t="s">
        <v>7408</v>
      </c>
      <c r="T1354" t="s">
        <v>2080</v>
      </c>
      <c r="U1354">
        <v>30</v>
      </c>
      <c r="V1354" s="49">
        <v>103.99</v>
      </c>
      <c r="W1354" t="s">
        <v>2304</v>
      </c>
      <c r="X1354" t="s">
        <v>2076</v>
      </c>
      <c r="Y1354" t="s">
        <v>2076</v>
      </c>
      <c r="Z1354" t="s">
        <v>2076</v>
      </c>
      <c r="AA1354" t="s">
        <v>2076</v>
      </c>
      <c r="AB1354" s="36" t="s">
        <v>9231</v>
      </c>
      <c r="AC1354" s="36" t="s">
        <v>9232</v>
      </c>
      <c r="AD1354" s="36" t="s">
        <v>2254</v>
      </c>
      <c r="AE1354" s="36" t="s">
        <v>2105</v>
      </c>
      <c r="AF1354" s="55" t="s">
        <v>2023</v>
      </c>
      <c r="AG1354" s="36" t="s">
        <v>2086</v>
      </c>
      <c r="AH1354" s="37">
        <v>103.99</v>
      </c>
      <c r="AI1354" s="36" t="s">
        <v>2087</v>
      </c>
      <c r="AJ1354" s="36" t="s">
        <v>2076</v>
      </c>
      <c r="AK1354" s="36" t="s">
        <v>2076</v>
      </c>
      <c r="AL1354" s="36" t="s">
        <v>2076</v>
      </c>
      <c r="AM1354" s="36" t="s">
        <v>2076</v>
      </c>
      <c r="AN1354" s="36" t="s">
        <v>2076</v>
      </c>
      <c r="AO1354" s="36" t="s">
        <v>2076</v>
      </c>
      <c r="AP1354" s="36" t="s">
        <v>2076</v>
      </c>
      <c r="AQ1354" s="36" t="s">
        <v>2076</v>
      </c>
      <c r="AR1354" s="36" t="s">
        <v>2076</v>
      </c>
      <c r="AS1354" s="36" t="s">
        <v>7411</v>
      </c>
      <c r="AT1354" s="36" t="s">
        <v>7412</v>
      </c>
      <c r="AU1354" s="36">
        <f>COUNTIF(Offers!$B$14:$B$2024,A1354)</f>
        <v>1</v>
      </c>
      <c r="AV1354" s="37">
        <f>_xlfn.MINIFS(Offers!$Q$14:$Q$2024,Offers!$B$14:$B$2024,A1354)</f>
        <v>98.99</v>
      </c>
      <c r="AW1354" s="36">
        <f>COUNTIFS(Offers!$B$14:$B$2024,A1354,Offers!$L$14:$L$2024,"&lt;&gt;New")</f>
        <v>0</v>
      </c>
    </row>
    <row r="1355" spans="1:49" ht="15.75" customHeight="1" x14ac:dyDescent="0.35">
      <c r="A1355" s="64" t="s">
        <v>9233</v>
      </c>
      <c r="B1355" s="64" t="s">
        <v>1803</v>
      </c>
      <c r="C1355" s="64" t="s">
        <v>9</v>
      </c>
      <c r="D1355" s="64" t="s">
        <v>7414</v>
      </c>
      <c r="E1355" s="65" t="s">
        <v>1808</v>
      </c>
      <c r="F1355" s="66">
        <v>108.99</v>
      </c>
      <c r="G1355" s="64" t="s">
        <v>9234</v>
      </c>
      <c r="H1355" s="64" t="s">
        <v>1345</v>
      </c>
      <c r="I1355" s="64" t="s">
        <v>7416</v>
      </c>
      <c r="J1355" s="64" t="s">
        <v>2076</v>
      </c>
      <c r="K1355" s="64" t="s">
        <v>2076</v>
      </c>
      <c r="L1355" s="64" t="s">
        <v>2076</v>
      </c>
      <c r="M1355" s="64" t="s">
        <v>2076</v>
      </c>
      <c r="N1355" s="64" t="s">
        <v>7417</v>
      </c>
      <c r="O1355" s="64" t="s">
        <v>2076</v>
      </c>
      <c r="P1355" s="64" t="s">
        <v>2076</v>
      </c>
      <c r="Q1355" s="67">
        <v>6697</v>
      </c>
      <c r="R1355" s="64" t="s">
        <v>9235</v>
      </c>
      <c r="S1355" s="64" t="s">
        <v>7419</v>
      </c>
      <c r="T1355" t="s">
        <v>2080</v>
      </c>
      <c r="U1355">
        <v>30</v>
      </c>
      <c r="V1355" s="49">
        <v>118.99</v>
      </c>
      <c r="W1355" t="s">
        <v>2235</v>
      </c>
      <c r="X1355" t="s">
        <v>2076</v>
      </c>
      <c r="Y1355" t="s">
        <v>2076</v>
      </c>
      <c r="Z1355" t="s">
        <v>2076</v>
      </c>
      <c r="AA1355" t="s">
        <v>2076</v>
      </c>
      <c r="AB1355" s="36" t="s">
        <v>9236</v>
      </c>
      <c r="AC1355" s="36" t="s">
        <v>9237</v>
      </c>
      <c r="AD1355" s="36" t="s">
        <v>2120</v>
      </c>
      <c r="AE1355" s="36" t="s">
        <v>2085</v>
      </c>
      <c r="AF1355" s="55" t="s">
        <v>2023</v>
      </c>
      <c r="AG1355" s="36" t="s">
        <v>2086</v>
      </c>
      <c r="AH1355" s="37">
        <v>119.99</v>
      </c>
      <c r="AI1355" s="36" t="s">
        <v>2087</v>
      </c>
      <c r="AJ1355" s="36" t="s">
        <v>2076</v>
      </c>
      <c r="AK1355" s="36" t="s">
        <v>2076</v>
      </c>
      <c r="AL1355" s="36" t="s">
        <v>2076</v>
      </c>
      <c r="AM1355" s="36" t="s">
        <v>2076</v>
      </c>
      <c r="AN1355" s="36" t="s">
        <v>2076</v>
      </c>
      <c r="AO1355" s="36" t="s">
        <v>2076</v>
      </c>
      <c r="AP1355" s="36" t="s">
        <v>2076</v>
      </c>
      <c r="AQ1355" s="36" t="s">
        <v>2076</v>
      </c>
      <c r="AR1355" s="36" t="s">
        <v>2076</v>
      </c>
      <c r="AS1355" s="36" t="s">
        <v>7422</v>
      </c>
      <c r="AT1355" s="36" t="s">
        <v>7423</v>
      </c>
      <c r="AU1355" s="36">
        <f>COUNTIF(Offers!$B$14:$B$2024,A1355)</f>
        <v>1</v>
      </c>
      <c r="AV1355" s="37">
        <f>_xlfn.MINIFS(Offers!$Q$14:$Q$2024,Offers!$B$14:$B$2024,A1355)</f>
        <v>108.99</v>
      </c>
      <c r="AW1355" s="36">
        <f>COUNTIFS(Offers!$B$14:$B$2024,A1355,Offers!$L$14:$L$2024,"&lt;&gt;New")</f>
        <v>0</v>
      </c>
    </row>
    <row r="1356" spans="1:49" ht="15.75" customHeight="1" x14ac:dyDescent="0.35">
      <c r="A1356" s="64" t="s">
        <v>9238</v>
      </c>
      <c r="B1356" s="64" t="s">
        <v>1803</v>
      </c>
      <c r="C1356" s="64" t="s">
        <v>9</v>
      </c>
      <c r="D1356" s="64" t="s">
        <v>7425</v>
      </c>
      <c r="E1356" s="65" t="s">
        <v>1809</v>
      </c>
      <c r="F1356" s="66">
        <v>115.99</v>
      </c>
      <c r="G1356" s="64" t="s">
        <v>9239</v>
      </c>
      <c r="H1356" s="64" t="s">
        <v>7427</v>
      </c>
      <c r="I1356" s="64" t="s">
        <v>7499</v>
      </c>
      <c r="J1356" s="64" t="s">
        <v>2076</v>
      </c>
      <c r="K1356" s="64" t="s">
        <v>2076</v>
      </c>
      <c r="L1356" s="64" t="s">
        <v>2076</v>
      </c>
      <c r="M1356" s="64" t="s">
        <v>2076</v>
      </c>
      <c r="N1356" s="64" t="s">
        <v>7500</v>
      </c>
      <c r="O1356" s="64" t="s">
        <v>2076</v>
      </c>
      <c r="P1356" s="64" t="s">
        <v>2076</v>
      </c>
      <c r="Q1356" s="67">
        <v>2205</v>
      </c>
      <c r="R1356" s="64" t="s">
        <v>9240</v>
      </c>
      <c r="S1356" s="64" t="s">
        <v>7431</v>
      </c>
      <c r="T1356" t="s">
        <v>2080</v>
      </c>
      <c r="U1356">
        <v>30</v>
      </c>
      <c r="V1356" s="49">
        <v>121.99</v>
      </c>
      <c r="W1356" t="s">
        <v>3055</v>
      </c>
      <c r="X1356" t="s">
        <v>2076</v>
      </c>
      <c r="Y1356" t="s">
        <v>2076</v>
      </c>
      <c r="Z1356" t="s">
        <v>2076</v>
      </c>
      <c r="AA1356" t="s">
        <v>2076</v>
      </c>
      <c r="AB1356" s="36" t="s">
        <v>9241</v>
      </c>
      <c r="AC1356" s="36" t="s">
        <v>9242</v>
      </c>
      <c r="AD1356" s="36" t="s">
        <v>2147</v>
      </c>
      <c r="AE1356" s="36" t="s">
        <v>2085</v>
      </c>
      <c r="AF1356" s="55" t="s">
        <v>2023</v>
      </c>
      <c r="AG1356" s="36" t="s">
        <v>2086</v>
      </c>
      <c r="AH1356" s="37">
        <v>121.99</v>
      </c>
      <c r="AI1356" s="36" t="s">
        <v>2087</v>
      </c>
      <c r="AJ1356" s="36" t="s">
        <v>2076</v>
      </c>
      <c r="AK1356" s="36" t="s">
        <v>2076</v>
      </c>
      <c r="AL1356" s="36" t="s">
        <v>2076</v>
      </c>
      <c r="AM1356" s="36" t="s">
        <v>2076</v>
      </c>
      <c r="AN1356" s="36" t="s">
        <v>2076</v>
      </c>
      <c r="AO1356" s="36" t="s">
        <v>2076</v>
      </c>
      <c r="AP1356" s="36" t="s">
        <v>2076</v>
      </c>
      <c r="AQ1356" s="36" t="s">
        <v>2076</v>
      </c>
      <c r="AR1356" s="36" t="s">
        <v>2076</v>
      </c>
      <c r="AS1356" s="36" t="s">
        <v>7434</v>
      </c>
      <c r="AT1356" s="36" t="s">
        <v>7435</v>
      </c>
      <c r="AU1356" s="36">
        <f>COUNTIF(Offers!$B$14:$B$2024,A1356)</f>
        <v>1</v>
      </c>
      <c r="AV1356" s="37">
        <f>_xlfn.MINIFS(Offers!$Q$14:$Q$2024,Offers!$B$14:$B$2024,A1356)</f>
        <v>115.99</v>
      </c>
      <c r="AW1356" s="36">
        <f>COUNTIFS(Offers!$B$14:$B$2024,A1356,Offers!$L$14:$L$2024,"&lt;&gt;New")</f>
        <v>0</v>
      </c>
    </row>
    <row r="1357" spans="1:49" ht="15.75" customHeight="1" x14ac:dyDescent="0.35">
      <c r="A1357" s="64" t="s">
        <v>9243</v>
      </c>
      <c r="B1357" s="64" t="s">
        <v>1803</v>
      </c>
      <c r="C1357" s="64" t="s">
        <v>9</v>
      </c>
      <c r="D1357" s="64" t="s">
        <v>7449</v>
      </c>
      <c r="E1357" s="65" t="s">
        <v>1810</v>
      </c>
      <c r="F1357" s="66">
        <v>196.99</v>
      </c>
      <c r="G1357" s="64" t="s">
        <v>9244</v>
      </c>
      <c r="H1357" s="64" t="s">
        <v>1345</v>
      </c>
      <c r="I1357" s="64" t="s">
        <v>7392</v>
      </c>
      <c r="J1357" s="64" t="s">
        <v>2076</v>
      </c>
      <c r="K1357" s="64" t="s">
        <v>2076</v>
      </c>
      <c r="L1357" s="64" t="s">
        <v>2076</v>
      </c>
      <c r="M1357" s="64" t="s">
        <v>2076</v>
      </c>
      <c r="N1357" s="64" t="s">
        <v>7624</v>
      </c>
      <c r="O1357" s="64" t="s">
        <v>2076</v>
      </c>
      <c r="P1357" s="64" t="s">
        <v>2076</v>
      </c>
      <c r="Q1357" s="67">
        <v>250</v>
      </c>
      <c r="R1357" s="64" t="s">
        <v>9245</v>
      </c>
      <c r="S1357" s="64" t="s">
        <v>7626</v>
      </c>
      <c r="T1357" t="s">
        <v>2080</v>
      </c>
      <c r="U1357">
        <v>30</v>
      </c>
      <c r="V1357" s="49">
        <v>221.99</v>
      </c>
      <c r="W1357" t="s">
        <v>2246</v>
      </c>
      <c r="X1357" t="s">
        <v>2076</v>
      </c>
      <c r="Y1357" t="s">
        <v>2076</v>
      </c>
      <c r="Z1357" t="s">
        <v>2076</v>
      </c>
      <c r="AA1357" t="s">
        <v>2076</v>
      </c>
      <c r="AB1357" s="36" t="s">
        <v>9246</v>
      </c>
      <c r="AC1357" s="36" t="s">
        <v>9247</v>
      </c>
      <c r="AD1357" s="36" t="s">
        <v>2120</v>
      </c>
      <c r="AE1357" s="36" t="s">
        <v>2085</v>
      </c>
      <c r="AF1357" s="52" t="s">
        <v>2024</v>
      </c>
      <c r="AG1357" s="36" t="s">
        <v>2086</v>
      </c>
      <c r="AH1357" s="37">
        <v>221.99</v>
      </c>
      <c r="AI1357" s="36" t="s">
        <v>2087</v>
      </c>
      <c r="AJ1357" s="36" t="s">
        <v>2076</v>
      </c>
      <c r="AK1357" s="36" t="s">
        <v>2076</v>
      </c>
      <c r="AL1357" s="36" t="s">
        <v>2076</v>
      </c>
      <c r="AM1357" s="36" t="s">
        <v>2076</v>
      </c>
      <c r="AN1357" s="36" t="s">
        <v>2076</v>
      </c>
      <c r="AO1357" s="36" t="s">
        <v>2076</v>
      </c>
      <c r="AP1357" s="36" t="s">
        <v>2076</v>
      </c>
      <c r="AQ1357" s="36" t="s">
        <v>2076</v>
      </c>
      <c r="AR1357" s="36" t="s">
        <v>2076</v>
      </c>
      <c r="AS1357" s="36" t="s">
        <v>7629</v>
      </c>
      <c r="AT1357" s="36" t="s">
        <v>7630</v>
      </c>
      <c r="AU1357" s="36">
        <f>COUNTIF(Offers!$B$14:$B$2024,A1357)</f>
        <v>1</v>
      </c>
      <c r="AV1357" s="37">
        <f>_xlfn.MINIFS(Offers!$Q$14:$Q$2024,Offers!$B$14:$B$2024,A1357)</f>
        <v>196.99</v>
      </c>
      <c r="AW1357" s="36">
        <f>COUNTIFS(Offers!$B$14:$B$2024,A1357,Offers!$L$14:$L$2024,"&lt;&gt;New")</f>
        <v>0</v>
      </c>
    </row>
    <row r="1358" spans="1:49" ht="15.75" customHeight="1" x14ac:dyDescent="0.35">
      <c r="A1358" s="64" t="s">
        <v>9248</v>
      </c>
      <c r="B1358" s="64" t="s">
        <v>1803</v>
      </c>
      <c r="C1358" s="64" t="s">
        <v>9</v>
      </c>
      <c r="D1358" s="64" t="s">
        <v>7526</v>
      </c>
      <c r="E1358" s="65" t="s">
        <v>1811</v>
      </c>
      <c r="F1358" s="66">
        <v>247.99</v>
      </c>
      <c r="G1358" s="64" t="s">
        <v>9249</v>
      </c>
      <c r="H1358" s="64" t="s">
        <v>1345</v>
      </c>
      <c r="I1358" s="64" t="s">
        <v>7528</v>
      </c>
      <c r="J1358" s="64" t="s">
        <v>2076</v>
      </c>
      <c r="K1358" s="64" t="s">
        <v>2076</v>
      </c>
      <c r="L1358" s="64" t="s">
        <v>2076</v>
      </c>
      <c r="M1358" s="64" t="s">
        <v>2076</v>
      </c>
      <c r="N1358" s="64" t="s">
        <v>7529</v>
      </c>
      <c r="O1358" s="64" t="s">
        <v>2076</v>
      </c>
      <c r="P1358" s="64" t="s">
        <v>2076</v>
      </c>
      <c r="Q1358" s="67">
        <v>281</v>
      </c>
      <c r="R1358" s="64" t="s">
        <v>9250</v>
      </c>
      <c r="S1358" s="64" t="s">
        <v>7531</v>
      </c>
      <c r="T1358" t="s">
        <v>2080</v>
      </c>
      <c r="U1358">
        <v>30</v>
      </c>
      <c r="V1358" s="49">
        <v>270.99</v>
      </c>
      <c r="W1358" t="s">
        <v>2344</v>
      </c>
      <c r="X1358" t="s">
        <v>2076</v>
      </c>
      <c r="Y1358" t="s">
        <v>2076</v>
      </c>
      <c r="Z1358" t="s">
        <v>2076</v>
      </c>
      <c r="AA1358" t="s">
        <v>2076</v>
      </c>
      <c r="AB1358" s="36" t="s">
        <v>9226</v>
      </c>
      <c r="AC1358" s="36" t="s">
        <v>9251</v>
      </c>
      <c r="AD1358" s="36" t="s">
        <v>2104</v>
      </c>
      <c r="AE1358" s="36" t="s">
        <v>2085</v>
      </c>
      <c r="AF1358" s="51" t="s">
        <v>2025</v>
      </c>
      <c r="AG1358" s="36" t="s">
        <v>2086</v>
      </c>
      <c r="AH1358" s="37">
        <v>272.99</v>
      </c>
      <c r="AI1358" s="36" t="s">
        <v>2087</v>
      </c>
      <c r="AJ1358" s="36" t="s">
        <v>2076</v>
      </c>
      <c r="AK1358" s="36" t="s">
        <v>2076</v>
      </c>
      <c r="AL1358" s="36" t="s">
        <v>2076</v>
      </c>
      <c r="AM1358" s="36" t="s">
        <v>2076</v>
      </c>
      <c r="AN1358" s="36" t="s">
        <v>2076</v>
      </c>
      <c r="AO1358" s="36" t="s">
        <v>2076</v>
      </c>
      <c r="AP1358" s="36" t="s">
        <v>2076</v>
      </c>
      <c r="AQ1358" s="36" t="s">
        <v>2076</v>
      </c>
      <c r="AR1358" s="36" t="s">
        <v>2076</v>
      </c>
      <c r="AS1358" s="36" t="s">
        <v>7534</v>
      </c>
      <c r="AT1358" s="36" t="s">
        <v>7535</v>
      </c>
      <c r="AU1358" s="36">
        <f>COUNTIF(Offers!$B$14:$B$2024,A1358)</f>
        <v>1</v>
      </c>
      <c r="AV1358" s="37">
        <f>_xlfn.MINIFS(Offers!$Q$14:$Q$2024,Offers!$B$14:$B$2024,A1358)</f>
        <v>247.99</v>
      </c>
      <c r="AW1358" s="36">
        <f>COUNTIFS(Offers!$B$14:$B$2024,A1358,Offers!$L$14:$L$2024,"&lt;&gt;New")</f>
        <v>0</v>
      </c>
    </row>
    <row r="1359" spans="1:49" ht="15.75" customHeight="1" x14ac:dyDescent="0.35">
      <c r="A1359" s="64" t="s">
        <v>9252</v>
      </c>
      <c r="B1359" s="64" t="s">
        <v>1803</v>
      </c>
      <c r="C1359" s="64" t="s">
        <v>9</v>
      </c>
      <c r="D1359" s="64" t="s">
        <v>7449</v>
      </c>
      <c r="E1359" s="65" t="s">
        <v>1812</v>
      </c>
      <c r="F1359" s="66">
        <v>284.99</v>
      </c>
      <c r="G1359" s="64" t="s">
        <v>9253</v>
      </c>
      <c r="H1359" s="64" t="s">
        <v>7451</v>
      </c>
      <c r="I1359" s="64" t="s">
        <v>7405</v>
      </c>
      <c r="J1359" s="64" t="s">
        <v>7452</v>
      </c>
      <c r="K1359" s="64" t="s">
        <v>2076</v>
      </c>
      <c r="L1359" s="64" t="s">
        <v>2076</v>
      </c>
      <c r="M1359" s="64" t="s">
        <v>2076</v>
      </c>
      <c r="N1359" s="64" t="s">
        <v>7453</v>
      </c>
      <c r="O1359" s="64" t="s">
        <v>2076</v>
      </c>
      <c r="P1359" s="64" t="s">
        <v>2076</v>
      </c>
      <c r="Q1359" s="67">
        <v>9</v>
      </c>
      <c r="R1359" s="64" t="s">
        <v>9254</v>
      </c>
      <c r="S1359" s="64" t="s">
        <v>7455</v>
      </c>
      <c r="T1359" t="s">
        <v>2080</v>
      </c>
      <c r="U1359">
        <v>30</v>
      </c>
      <c r="V1359" s="49">
        <v>299.99</v>
      </c>
      <c r="W1359" t="s">
        <v>2280</v>
      </c>
      <c r="X1359" t="s">
        <v>2076</v>
      </c>
      <c r="Y1359" t="s">
        <v>2076</v>
      </c>
      <c r="Z1359" t="s">
        <v>2076</v>
      </c>
      <c r="AA1359" t="s">
        <v>2076</v>
      </c>
      <c r="AB1359" s="36" t="s">
        <v>9255</v>
      </c>
      <c r="AC1359" s="36" t="s">
        <v>9256</v>
      </c>
      <c r="AD1359" s="36" t="s">
        <v>2120</v>
      </c>
      <c r="AE1359" s="36" t="s">
        <v>2105</v>
      </c>
      <c r="AF1359" s="53" t="s">
        <v>2026</v>
      </c>
      <c r="AG1359" s="36" t="s">
        <v>2086</v>
      </c>
      <c r="AH1359" s="37">
        <v>299.99</v>
      </c>
      <c r="AI1359" s="36" t="s">
        <v>2087</v>
      </c>
      <c r="AJ1359" s="36" t="s">
        <v>2076</v>
      </c>
      <c r="AK1359" s="36" t="s">
        <v>2076</v>
      </c>
      <c r="AL1359" s="36" t="s">
        <v>2076</v>
      </c>
      <c r="AM1359" s="36" t="s">
        <v>2076</v>
      </c>
      <c r="AN1359" s="36" t="s">
        <v>2076</v>
      </c>
      <c r="AO1359" s="36" t="s">
        <v>2076</v>
      </c>
      <c r="AP1359" s="36" t="s">
        <v>2076</v>
      </c>
      <c r="AQ1359" s="36" t="s">
        <v>2076</v>
      </c>
      <c r="AR1359" s="36" t="s">
        <v>2076</v>
      </c>
      <c r="AS1359" s="36" t="s">
        <v>7457</v>
      </c>
      <c r="AT1359" s="36" t="s">
        <v>7458</v>
      </c>
      <c r="AU1359" s="36">
        <f>COUNTIF(Offers!$B$14:$B$2024,A1359)</f>
        <v>1</v>
      </c>
      <c r="AV1359" s="37">
        <f>_xlfn.MINIFS(Offers!$Q$14:$Q$2024,Offers!$B$14:$B$2024,A1359)</f>
        <v>284.99</v>
      </c>
      <c r="AW1359" s="36">
        <f>COUNTIFS(Offers!$B$14:$B$2024,A1359,Offers!$L$14:$L$2024,"&lt;&gt;New")</f>
        <v>0</v>
      </c>
    </row>
    <row r="1360" spans="1:49" ht="15.75" customHeight="1" x14ac:dyDescent="0.35">
      <c r="A1360" s="64" t="s">
        <v>9257</v>
      </c>
      <c r="B1360" s="64" t="s">
        <v>1803</v>
      </c>
      <c r="C1360" s="64" t="s">
        <v>9</v>
      </c>
      <c r="D1360" s="64" t="s">
        <v>7437</v>
      </c>
      <c r="E1360" s="65" t="s">
        <v>1813</v>
      </c>
      <c r="F1360" s="66">
        <v>384.99</v>
      </c>
      <c r="G1360" s="64" t="s">
        <v>9258</v>
      </c>
      <c r="H1360" s="64" t="s">
        <v>7439</v>
      </c>
      <c r="I1360" s="64" t="s">
        <v>7405</v>
      </c>
      <c r="J1360" s="64" t="s">
        <v>7597</v>
      </c>
      <c r="K1360" s="64" t="s">
        <v>2076</v>
      </c>
      <c r="L1360" s="64" t="s">
        <v>2076</v>
      </c>
      <c r="M1360" s="64" t="s">
        <v>2076</v>
      </c>
      <c r="N1360" s="64" t="s">
        <v>7543</v>
      </c>
      <c r="O1360" s="64" t="s">
        <v>2076</v>
      </c>
      <c r="P1360" s="64" t="s">
        <v>2076</v>
      </c>
      <c r="Q1360" s="67">
        <v>1429</v>
      </c>
      <c r="R1360" s="64" t="s">
        <v>9259</v>
      </c>
      <c r="S1360" s="64" t="s">
        <v>7443</v>
      </c>
      <c r="T1360" t="s">
        <v>2080</v>
      </c>
      <c r="U1360">
        <v>30</v>
      </c>
      <c r="V1360" s="49">
        <v>408.99</v>
      </c>
      <c r="W1360" t="s">
        <v>2545</v>
      </c>
      <c r="X1360" t="s">
        <v>2076</v>
      </c>
      <c r="Y1360" t="s">
        <v>2076</v>
      </c>
      <c r="Z1360" t="s">
        <v>2076</v>
      </c>
      <c r="AA1360" t="s">
        <v>2076</v>
      </c>
      <c r="AB1360" s="36" t="s">
        <v>9260</v>
      </c>
      <c r="AC1360" s="36" t="s">
        <v>9261</v>
      </c>
      <c r="AD1360" s="36" t="s">
        <v>2171</v>
      </c>
      <c r="AE1360" s="36" t="s">
        <v>2105</v>
      </c>
      <c r="AF1360" s="53" t="s">
        <v>2026</v>
      </c>
      <c r="AG1360" s="36" t="s">
        <v>2086</v>
      </c>
      <c r="AH1360" s="37">
        <v>408.99</v>
      </c>
      <c r="AI1360" s="36" t="s">
        <v>2087</v>
      </c>
      <c r="AJ1360" s="36" t="s">
        <v>2076</v>
      </c>
      <c r="AK1360" s="36" t="s">
        <v>2076</v>
      </c>
      <c r="AL1360" s="36" t="s">
        <v>2076</v>
      </c>
      <c r="AM1360" s="36" t="s">
        <v>2076</v>
      </c>
      <c r="AN1360" s="36" t="s">
        <v>2076</v>
      </c>
      <c r="AO1360" s="36" t="s">
        <v>2076</v>
      </c>
      <c r="AP1360" s="36" t="s">
        <v>2076</v>
      </c>
      <c r="AQ1360" s="36" t="s">
        <v>2076</v>
      </c>
      <c r="AR1360" s="36" t="s">
        <v>2076</v>
      </c>
      <c r="AS1360" s="36" t="s">
        <v>7446</v>
      </c>
      <c r="AT1360" s="36" t="s">
        <v>7601</v>
      </c>
      <c r="AU1360" s="36">
        <f>COUNTIF(Offers!$B$14:$B$2024,A1360)</f>
        <v>1</v>
      </c>
      <c r="AV1360" s="37">
        <f>_xlfn.MINIFS(Offers!$Q$14:$Q$2024,Offers!$B$14:$B$2024,A1360)</f>
        <v>384.99</v>
      </c>
      <c r="AW1360" s="36">
        <f>COUNTIFS(Offers!$B$14:$B$2024,A1360,Offers!$L$14:$L$2024,"&lt;&gt;New")</f>
        <v>0</v>
      </c>
    </row>
    <row r="1361" spans="1:49" ht="15.75" customHeight="1" x14ac:dyDescent="0.35">
      <c r="A1361" s="64" t="s">
        <v>9262</v>
      </c>
      <c r="B1361" s="64" t="s">
        <v>1803</v>
      </c>
      <c r="C1361" s="64" t="s">
        <v>9</v>
      </c>
      <c r="D1361" s="64" t="s">
        <v>2034</v>
      </c>
      <c r="E1361" s="65" t="s">
        <v>1814</v>
      </c>
      <c r="F1361" s="66">
        <v>542.99</v>
      </c>
      <c r="G1361" s="64" t="s">
        <v>9263</v>
      </c>
      <c r="H1361" s="64" t="s">
        <v>7439</v>
      </c>
      <c r="I1361" s="64" t="s">
        <v>7405</v>
      </c>
      <c r="J1361" s="64" t="s">
        <v>9264</v>
      </c>
      <c r="K1361" s="64" t="s">
        <v>7820</v>
      </c>
      <c r="L1361" s="64" t="s">
        <v>2076</v>
      </c>
      <c r="M1361" s="64" t="s">
        <v>2076</v>
      </c>
      <c r="N1361" s="64" t="s">
        <v>2076</v>
      </c>
      <c r="O1361" s="64" t="s">
        <v>2076</v>
      </c>
      <c r="P1361" s="64" t="s">
        <v>2076</v>
      </c>
      <c r="Q1361" s="67">
        <v>55</v>
      </c>
      <c r="R1361" s="64" t="s">
        <v>9265</v>
      </c>
      <c r="S1361" s="64" t="s">
        <v>7607</v>
      </c>
      <c r="T1361" t="s">
        <v>2080</v>
      </c>
      <c r="U1361">
        <v>30</v>
      </c>
      <c r="V1361" s="49">
        <v>620.99</v>
      </c>
      <c r="W1361" t="s">
        <v>2477</v>
      </c>
      <c r="X1361" t="s">
        <v>2076</v>
      </c>
      <c r="Y1361" t="s">
        <v>2076</v>
      </c>
      <c r="Z1361" t="s">
        <v>2076</v>
      </c>
      <c r="AA1361" t="s">
        <v>2076</v>
      </c>
      <c r="AB1361" s="36" t="s">
        <v>9266</v>
      </c>
      <c r="AC1361" s="36" t="s">
        <v>9267</v>
      </c>
      <c r="AD1361" s="36" t="s">
        <v>2147</v>
      </c>
      <c r="AE1361" s="36" t="s">
        <v>2105</v>
      </c>
      <c r="AF1361" s="53" t="s">
        <v>2026</v>
      </c>
      <c r="AG1361" s="36" t="s">
        <v>3435</v>
      </c>
      <c r="AH1361" s="37">
        <v>650.99</v>
      </c>
      <c r="AI1361" s="36" t="s">
        <v>2087</v>
      </c>
      <c r="AJ1361" s="36" t="s">
        <v>2076</v>
      </c>
      <c r="AK1361" s="36" t="s">
        <v>2076</v>
      </c>
      <c r="AL1361" s="36" t="s">
        <v>2076</v>
      </c>
      <c r="AM1361" s="36" t="s">
        <v>2076</v>
      </c>
      <c r="AN1361" s="36" t="s">
        <v>2076</v>
      </c>
      <c r="AO1361" s="36" t="s">
        <v>2076</v>
      </c>
      <c r="AP1361" s="36" t="s">
        <v>2076</v>
      </c>
      <c r="AQ1361" s="36" t="s">
        <v>2076</v>
      </c>
      <c r="AR1361" s="36" t="s">
        <v>2076</v>
      </c>
      <c r="AS1361" s="36" t="s">
        <v>7610</v>
      </c>
      <c r="AT1361" s="36" t="s">
        <v>9268</v>
      </c>
      <c r="AU1361" s="36">
        <f>COUNTIF(Offers!$B$14:$B$2024,A1361)</f>
        <v>1</v>
      </c>
      <c r="AV1361" s="37">
        <f>_xlfn.MINIFS(Offers!$Q$14:$Q$2024,Offers!$B$14:$B$2024,A1361)</f>
        <v>542.99</v>
      </c>
      <c r="AW1361" s="36">
        <f>COUNTIFS(Offers!$B$14:$B$2024,A1361,Offers!$L$14:$L$2024,"&lt;&gt;New")</f>
        <v>0</v>
      </c>
    </row>
    <row r="1362" spans="1:49" ht="15.75" customHeight="1" x14ac:dyDescent="0.35">
      <c r="A1362" s="64" t="s">
        <v>9269</v>
      </c>
      <c r="B1362" s="64" t="s">
        <v>1803</v>
      </c>
      <c r="C1362" s="64" t="s">
        <v>9</v>
      </c>
      <c r="D1362" s="64" t="s">
        <v>7473</v>
      </c>
      <c r="E1362" s="65" t="s">
        <v>1815</v>
      </c>
      <c r="F1362" s="66">
        <v>1834.99</v>
      </c>
      <c r="G1362" s="64" t="s">
        <v>9270</v>
      </c>
      <c r="H1362" s="64" t="s">
        <v>7439</v>
      </c>
      <c r="I1362" s="64" t="s">
        <v>7405</v>
      </c>
      <c r="J1362" s="64" t="s">
        <v>2076</v>
      </c>
      <c r="K1362" s="64" t="s">
        <v>9271</v>
      </c>
      <c r="L1362" s="64" t="s">
        <v>2076</v>
      </c>
      <c r="M1362" s="64" t="s">
        <v>2076</v>
      </c>
      <c r="N1362" s="64" t="s">
        <v>7476</v>
      </c>
      <c r="O1362" s="64" t="s">
        <v>2076</v>
      </c>
      <c r="P1362" s="64" t="s">
        <v>2076</v>
      </c>
      <c r="Q1362" s="67">
        <v>2108</v>
      </c>
      <c r="R1362" s="64" t="s">
        <v>9272</v>
      </c>
      <c r="S1362" s="64" t="s">
        <v>7478</v>
      </c>
      <c r="T1362" t="s">
        <v>2080</v>
      </c>
      <c r="U1362">
        <v>30</v>
      </c>
      <c r="V1362" s="49">
        <v>2069.9899999999998</v>
      </c>
      <c r="W1362" t="s">
        <v>2235</v>
      </c>
      <c r="X1362" t="s">
        <v>2076</v>
      </c>
      <c r="Y1362" t="s">
        <v>2076</v>
      </c>
      <c r="Z1362" t="s">
        <v>2076</v>
      </c>
      <c r="AA1362" t="s">
        <v>2076</v>
      </c>
      <c r="AB1362" s="36" t="s">
        <v>9273</v>
      </c>
      <c r="AC1362" s="36" t="s">
        <v>9274</v>
      </c>
      <c r="AD1362" s="36" t="s">
        <v>2104</v>
      </c>
      <c r="AE1362" s="36" t="s">
        <v>2105</v>
      </c>
      <c r="AF1362" s="53" t="s">
        <v>2026</v>
      </c>
      <c r="AG1362" s="36" t="s">
        <v>3435</v>
      </c>
      <c r="AH1362" s="37">
        <v>2090.9899999999998</v>
      </c>
      <c r="AI1362" s="36" t="s">
        <v>2087</v>
      </c>
      <c r="AJ1362" s="36" t="s">
        <v>2076</v>
      </c>
      <c r="AK1362" s="36" t="s">
        <v>2076</v>
      </c>
      <c r="AL1362" s="36" t="s">
        <v>2076</v>
      </c>
      <c r="AM1362" s="36" t="s">
        <v>2076</v>
      </c>
      <c r="AN1362" s="36" t="s">
        <v>2076</v>
      </c>
      <c r="AO1362" s="36" t="s">
        <v>2076</v>
      </c>
      <c r="AP1362" s="36" t="s">
        <v>2076</v>
      </c>
      <c r="AQ1362" s="36" t="s">
        <v>2076</v>
      </c>
      <c r="AR1362" s="36" t="s">
        <v>2076</v>
      </c>
      <c r="AS1362" s="36" t="s">
        <v>7895</v>
      </c>
      <c r="AT1362" s="36" t="s">
        <v>7896</v>
      </c>
      <c r="AU1362" s="36">
        <f>COUNTIF(Offers!$B$14:$B$2024,A1362)</f>
        <v>1</v>
      </c>
      <c r="AV1362" s="37">
        <f>_xlfn.MINIFS(Offers!$Q$14:$Q$2024,Offers!$B$14:$B$2024,A1362)</f>
        <v>1834.99</v>
      </c>
      <c r="AW1362" s="36">
        <f>COUNTIFS(Offers!$B$14:$B$2024,A1362,Offers!$L$14:$L$2024,"&lt;&gt;New")</f>
        <v>0</v>
      </c>
    </row>
    <row r="1363" spans="1:49" ht="15.75" customHeight="1" x14ac:dyDescent="0.35">
      <c r="A1363" s="64" t="s">
        <v>9275</v>
      </c>
      <c r="B1363" s="64" t="s">
        <v>1816</v>
      </c>
      <c r="C1363" s="64" t="s">
        <v>9</v>
      </c>
      <c r="D1363" s="64" t="s">
        <v>7378</v>
      </c>
      <c r="E1363" s="65" t="s">
        <v>1820</v>
      </c>
      <c r="F1363" s="66">
        <v>55.99</v>
      </c>
      <c r="G1363" s="64" t="s">
        <v>9276</v>
      </c>
      <c r="H1363" s="64" t="s">
        <v>1345</v>
      </c>
      <c r="I1363" s="64" t="s">
        <v>7405</v>
      </c>
      <c r="J1363" s="64" t="s">
        <v>7381</v>
      </c>
      <c r="K1363" s="64" t="s">
        <v>2076</v>
      </c>
      <c r="L1363" s="64" t="s">
        <v>2076</v>
      </c>
      <c r="M1363" s="64" t="s">
        <v>2076</v>
      </c>
      <c r="N1363" s="64" t="s">
        <v>7485</v>
      </c>
      <c r="O1363" s="64" t="s">
        <v>2076</v>
      </c>
      <c r="P1363" s="64" t="s">
        <v>2076</v>
      </c>
      <c r="Q1363" s="67">
        <v>60</v>
      </c>
      <c r="R1363" s="64" t="s">
        <v>9277</v>
      </c>
      <c r="S1363" s="64" t="s">
        <v>7384</v>
      </c>
      <c r="T1363" t="s">
        <v>2080</v>
      </c>
      <c r="U1363">
        <v>30</v>
      </c>
      <c r="V1363" s="49">
        <v>63.99</v>
      </c>
      <c r="W1363" t="s">
        <v>2444</v>
      </c>
      <c r="X1363" t="s">
        <v>2076</v>
      </c>
      <c r="Y1363" t="s">
        <v>2076</v>
      </c>
      <c r="Z1363" t="s">
        <v>2076</v>
      </c>
      <c r="AA1363" t="s">
        <v>2076</v>
      </c>
      <c r="AB1363" s="36" t="s">
        <v>9278</v>
      </c>
      <c r="AC1363" s="36" t="s">
        <v>9279</v>
      </c>
      <c r="AD1363" s="36" t="s">
        <v>2104</v>
      </c>
      <c r="AE1363" s="36" t="s">
        <v>2085</v>
      </c>
      <c r="AF1363" s="50" t="s">
        <v>2022</v>
      </c>
      <c r="AG1363" s="36" t="s">
        <v>2086</v>
      </c>
      <c r="AH1363" s="37">
        <v>63.99</v>
      </c>
      <c r="AI1363" s="36" t="s">
        <v>2087</v>
      </c>
      <c r="AJ1363" s="36" t="s">
        <v>2076</v>
      </c>
      <c r="AK1363" s="36" t="s">
        <v>2076</v>
      </c>
      <c r="AL1363" s="36" t="s">
        <v>2076</v>
      </c>
      <c r="AM1363" s="36" t="s">
        <v>2076</v>
      </c>
      <c r="AN1363" s="36" t="s">
        <v>2076</v>
      </c>
      <c r="AO1363" s="36" t="s">
        <v>2076</v>
      </c>
      <c r="AP1363" s="36" t="s">
        <v>2076</v>
      </c>
      <c r="AQ1363" s="36" t="s">
        <v>2076</v>
      </c>
      <c r="AR1363" s="36" t="s">
        <v>2076</v>
      </c>
      <c r="AS1363" s="36" t="s">
        <v>7489</v>
      </c>
      <c r="AT1363" s="36" t="s">
        <v>7388</v>
      </c>
      <c r="AU1363" s="36">
        <f>COUNTIF(Offers!$B$14:$B$2024,A1363)</f>
        <v>3</v>
      </c>
      <c r="AV1363" s="37">
        <f>_xlfn.MINIFS(Offers!$Q$14:$Q$2024,Offers!$B$14:$B$2024,A1363)</f>
        <v>46.99</v>
      </c>
      <c r="AW1363" s="36">
        <f>COUNTIFS(Offers!$B$14:$B$2024,A1363,Offers!$L$14:$L$2024,"&lt;&gt;New")</f>
        <v>2</v>
      </c>
    </row>
    <row r="1364" spans="1:49" ht="15.75" customHeight="1" x14ac:dyDescent="0.35">
      <c r="A1364" s="64" t="s">
        <v>9280</v>
      </c>
      <c r="B1364" s="64" t="s">
        <v>1816</v>
      </c>
      <c r="C1364" s="64" t="s">
        <v>9</v>
      </c>
      <c r="D1364" s="64" t="s">
        <v>7449</v>
      </c>
      <c r="E1364" s="65" t="s">
        <v>1821</v>
      </c>
      <c r="F1364" s="66">
        <v>100.99</v>
      </c>
      <c r="G1364" s="64" t="s">
        <v>9281</v>
      </c>
      <c r="H1364" s="64" t="s">
        <v>7451</v>
      </c>
      <c r="I1364" s="64" t="s">
        <v>7405</v>
      </c>
      <c r="J1364" s="64" t="s">
        <v>7800</v>
      </c>
      <c r="K1364" s="64" t="s">
        <v>2076</v>
      </c>
      <c r="L1364" s="64" t="s">
        <v>2076</v>
      </c>
      <c r="M1364" s="64" t="s">
        <v>2076</v>
      </c>
      <c r="N1364" s="64" t="s">
        <v>7801</v>
      </c>
      <c r="O1364" s="64" t="s">
        <v>2076</v>
      </c>
      <c r="P1364" s="64" t="s">
        <v>2076</v>
      </c>
      <c r="Q1364" s="67">
        <v>11</v>
      </c>
      <c r="R1364" s="64" t="s">
        <v>9282</v>
      </c>
      <c r="S1364" s="64" t="s">
        <v>7455</v>
      </c>
      <c r="T1364" t="s">
        <v>2080</v>
      </c>
      <c r="U1364">
        <v>30</v>
      </c>
      <c r="V1364" s="49">
        <v>104.99</v>
      </c>
      <c r="W1364" t="s">
        <v>2168</v>
      </c>
      <c r="X1364" t="s">
        <v>2076</v>
      </c>
      <c r="Y1364" t="s">
        <v>2076</v>
      </c>
      <c r="Z1364" t="s">
        <v>2076</v>
      </c>
      <c r="AA1364" t="s">
        <v>2076</v>
      </c>
      <c r="AB1364" s="36" t="s">
        <v>9283</v>
      </c>
      <c r="AC1364" s="36" t="s">
        <v>9284</v>
      </c>
      <c r="AD1364" s="36" t="s">
        <v>2224</v>
      </c>
      <c r="AE1364" s="36" t="s">
        <v>2105</v>
      </c>
      <c r="AF1364" s="55" t="s">
        <v>2023</v>
      </c>
      <c r="AG1364" s="36" t="s">
        <v>2086</v>
      </c>
      <c r="AH1364" s="37">
        <v>109.99</v>
      </c>
      <c r="AI1364" s="36" t="s">
        <v>2087</v>
      </c>
      <c r="AJ1364" s="36" t="s">
        <v>2076</v>
      </c>
      <c r="AK1364" s="36" t="s">
        <v>2076</v>
      </c>
      <c r="AL1364" s="36" t="s">
        <v>2076</v>
      </c>
      <c r="AM1364" s="36" t="s">
        <v>2076</v>
      </c>
      <c r="AN1364" s="36" t="s">
        <v>2076</v>
      </c>
      <c r="AO1364" s="36" t="s">
        <v>2076</v>
      </c>
      <c r="AP1364" s="36" t="s">
        <v>2076</v>
      </c>
      <c r="AQ1364" s="36" t="s">
        <v>2076</v>
      </c>
      <c r="AR1364" s="36" t="s">
        <v>2076</v>
      </c>
      <c r="AS1364" s="36" t="s">
        <v>7805</v>
      </c>
      <c r="AT1364" s="36" t="s">
        <v>7806</v>
      </c>
      <c r="AU1364" s="36">
        <f>COUNTIF(Offers!$B$14:$B$2024,A1364)</f>
        <v>1</v>
      </c>
      <c r="AV1364" s="37">
        <f>_xlfn.MINIFS(Offers!$Q$14:$Q$2024,Offers!$B$14:$B$2024,A1364)</f>
        <v>100.99</v>
      </c>
      <c r="AW1364" s="36">
        <f>COUNTIFS(Offers!$B$14:$B$2024,A1364,Offers!$L$14:$L$2024,"&lt;&gt;New")</f>
        <v>0</v>
      </c>
    </row>
    <row r="1365" spans="1:49" ht="15.75" customHeight="1" x14ac:dyDescent="0.35">
      <c r="A1365" s="64" t="s">
        <v>9285</v>
      </c>
      <c r="B1365" s="64" t="s">
        <v>1816</v>
      </c>
      <c r="C1365" s="64" t="s">
        <v>9</v>
      </c>
      <c r="D1365" s="64" t="s">
        <v>7390</v>
      </c>
      <c r="E1365" s="65" t="s">
        <v>1822</v>
      </c>
      <c r="F1365" s="66">
        <v>122.99</v>
      </c>
      <c r="G1365" s="64" t="s">
        <v>9286</v>
      </c>
      <c r="H1365" s="64" t="s">
        <v>1345</v>
      </c>
      <c r="I1365" s="64" t="s">
        <v>7392</v>
      </c>
      <c r="J1365" s="64" t="s">
        <v>2076</v>
      </c>
      <c r="K1365" s="64" t="s">
        <v>2076</v>
      </c>
      <c r="L1365" s="64" t="s">
        <v>2076</v>
      </c>
      <c r="M1365" s="64" t="s">
        <v>7393</v>
      </c>
      <c r="N1365" s="64" t="s">
        <v>7394</v>
      </c>
      <c r="O1365" s="64" t="s">
        <v>2076</v>
      </c>
      <c r="P1365" s="64" t="s">
        <v>2076</v>
      </c>
      <c r="Q1365" s="67">
        <v>112</v>
      </c>
      <c r="R1365" s="64" t="s">
        <v>9287</v>
      </c>
      <c r="S1365" s="64" t="s">
        <v>7396</v>
      </c>
      <c r="T1365" t="s">
        <v>2080</v>
      </c>
      <c r="U1365">
        <v>30</v>
      </c>
      <c r="V1365" s="49">
        <v>133.99</v>
      </c>
      <c r="W1365" t="s">
        <v>2304</v>
      </c>
      <c r="X1365" t="s">
        <v>2076</v>
      </c>
      <c r="Y1365" t="s">
        <v>2076</v>
      </c>
      <c r="Z1365" t="s">
        <v>2076</v>
      </c>
      <c r="AA1365" t="s">
        <v>2076</v>
      </c>
      <c r="AB1365" s="36" t="s">
        <v>9288</v>
      </c>
      <c r="AC1365" s="36" t="s">
        <v>9289</v>
      </c>
      <c r="AD1365" s="36" t="s">
        <v>2104</v>
      </c>
      <c r="AE1365" s="36" t="s">
        <v>2085</v>
      </c>
      <c r="AF1365" s="52" t="s">
        <v>2024</v>
      </c>
      <c r="AG1365" s="36" t="s">
        <v>2086</v>
      </c>
      <c r="AH1365" s="37">
        <v>133.99</v>
      </c>
      <c r="AI1365" s="36" t="s">
        <v>2087</v>
      </c>
      <c r="AJ1365" s="36" t="s">
        <v>2076</v>
      </c>
      <c r="AK1365" s="36" t="s">
        <v>2076</v>
      </c>
      <c r="AL1365" s="36" t="s">
        <v>2076</v>
      </c>
      <c r="AM1365" s="36" t="s">
        <v>2076</v>
      </c>
      <c r="AN1365" s="36" t="s">
        <v>2076</v>
      </c>
      <c r="AO1365" s="36" t="s">
        <v>2076</v>
      </c>
      <c r="AP1365" s="36" t="s">
        <v>2076</v>
      </c>
      <c r="AQ1365" s="36" t="s">
        <v>2076</v>
      </c>
      <c r="AR1365" s="36" t="s">
        <v>2076</v>
      </c>
      <c r="AS1365" s="36" t="s">
        <v>7399</v>
      </c>
      <c r="AT1365" s="36" t="s">
        <v>7400</v>
      </c>
      <c r="AU1365" s="36">
        <f>COUNTIF(Offers!$B$14:$B$2024,A1365)</f>
        <v>1</v>
      </c>
      <c r="AV1365" s="37">
        <f>_xlfn.MINIFS(Offers!$Q$14:$Q$2024,Offers!$B$14:$B$2024,A1365)</f>
        <v>122.99</v>
      </c>
      <c r="AW1365" s="36">
        <f>COUNTIFS(Offers!$B$14:$B$2024,A1365,Offers!$L$14:$L$2024,"&lt;&gt;New")</f>
        <v>0</v>
      </c>
    </row>
    <row r="1366" spans="1:49" ht="15.75" customHeight="1" x14ac:dyDescent="0.35">
      <c r="A1366" s="64" t="s">
        <v>9290</v>
      </c>
      <c r="B1366" s="64" t="s">
        <v>1816</v>
      </c>
      <c r="C1366" s="64" t="s">
        <v>9</v>
      </c>
      <c r="D1366" s="64" t="s">
        <v>7510</v>
      </c>
      <c r="E1366" s="65" t="s">
        <v>1823</v>
      </c>
      <c r="F1366" s="66">
        <v>123.99</v>
      </c>
      <c r="G1366" s="64" t="s">
        <v>9291</v>
      </c>
      <c r="H1366" s="64" t="s">
        <v>7512</v>
      </c>
      <c r="I1366" s="64" t="s">
        <v>7405</v>
      </c>
      <c r="J1366" s="64" t="s">
        <v>2076</v>
      </c>
      <c r="K1366" s="64" t="s">
        <v>2076</v>
      </c>
      <c r="L1366" s="64" t="s">
        <v>2076</v>
      </c>
      <c r="M1366" s="64" t="s">
        <v>2076</v>
      </c>
      <c r="N1366" s="64" t="s">
        <v>7513</v>
      </c>
      <c r="O1366" s="64" t="s">
        <v>2076</v>
      </c>
      <c r="P1366" s="64" t="s">
        <v>2076</v>
      </c>
      <c r="Q1366" s="67">
        <v>1670</v>
      </c>
      <c r="R1366" s="64" t="s">
        <v>9292</v>
      </c>
      <c r="S1366" s="64" t="s">
        <v>7515</v>
      </c>
      <c r="T1366" t="s">
        <v>2080</v>
      </c>
      <c r="U1366">
        <v>30</v>
      </c>
      <c r="V1366" s="49">
        <v>137.99</v>
      </c>
      <c r="W1366" t="s">
        <v>2918</v>
      </c>
      <c r="X1366" t="s">
        <v>2076</v>
      </c>
      <c r="Y1366" t="s">
        <v>2076</v>
      </c>
      <c r="Z1366" t="s">
        <v>2076</v>
      </c>
      <c r="AA1366" t="s">
        <v>2076</v>
      </c>
      <c r="AB1366" s="36" t="s">
        <v>9293</v>
      </c>
      <c r="AC1366" s="36" t="s">
        <v>9294</v>
      </c>
      <c r="AD1366" s="36" t="s">
        <v>2179</v>
      </c>
      <c r="AE1366" s="36" t="s">
        <v>2105</v>
      </c>
      <c r="AF1366" s="51" t="s">
        <v>2025</v>
      </c>
      <c r="AG1366" s="36" t="s">
        <v>2086</v>
      </c>
      <c r="AH1366" s="37">
        <v>139.99</v>
      </c>
      <c r="AI1366" s="36" t="s">
        <v>2087</v>
      </c>
      <c r="AJ1366" s="36" t="s">
        <v>2076</v>
      </c>
      <c r="AK1366" s="36" t="s">
        <v>2076</v>
      </c>
      <c r="AL1366" s="36" t="s">
        <v>2076</v>
      </c>
      <c r="AM1366" s="36" t="s">
        <v>2076</v>
      </c>
      <c r="AN1366" s="36" t="s">
        <v>2076</v>
      </c>
      <c r="AO1366" s="36" t="s">
        <v>2076</v>
      </c>
      <c r="AP1366" s="36" t="s">
        <v>2076</v>
      </c>
      <c r="AQ1366" s="36" t="s">
        <v>2076</v>
      </c>
      <c r="AR1366" s="36" t="s">
        <v>2076</v>
      </c>
      <c r="AS1366" s="36" t="s">
        <v>7518</v>
      </c>
      <c r="AT1366" s="36" t="s">
        <v>7519</v>
      </c>
      <c r="AU1366" s="36">
        <f>COUNTIF(Offers!$B$14:$B$2024,A1366)</f>
        <v>2</v>
      </c>
      <c r="AV1366" s="37">
        <f>_xlfn.MINIFS(Offers!$Q$14:$Q$2024,Offers!$B$14:$B$2024,A1366)</f>
        <v>105.99</v>
      </c>
      <c r="AW1366" s="36">
        <f>COUNTIFS(Offers!$B$14:$B$2024,A1366,Offers!$L$14:$L$2024,"&lt;&gt;New")</f>
        <v>1</v>
      </c>
    </row>
    <row r="1367" spans="1:49" ht="15.75" customHeight="1" x14ac:dyDescent="0.35">
      <c r="A1367" s="64" t="s">
        <v>9295</v>
      </c>
      <c r="B1367" s="64" t="s">
        <v>1816</v>
      </c>
      <c r="C1367" s="64" t="s">
        <v>9</v>
      </c>
      <c r="D1367" s="64" t="s">
        <v>7749</v>
      </c>
      <c r="E1367" s="65" t="s">
        <v>1824</v>
      </c>
      <c r="F1367" s="66">
        <v>149.99</v>
      </c>
      <c r="G1367" s="64" t="s">
        <v>9296</v>
      </c>
      <c r="H1367" s="64" t="s">
        <v>1345</v>
      </c>
      <c r="I1367" s="64" t="s">
        <v>7380</v>
      </c>
      <c r="J1367" s="64" t="s">
        <v>2076</v>
      </c>
      <c r="K1367" s="64" t="s">
        <v>2076</v>
      </c>
      <c r="L1367" s="64" t="s">
        <v>2076</v>
      </c>
      <c r="M1367" s="64" t="s">
        <v>2076</v>
      </c>
      <c r="N1367" s="64" t="s">
        <v>7382</v>
      </c>
      <c r="O1367" s="64" t="s">
        <v>2076</v>
      </c>
      <c r="P1367" s="64">
        <v>391</v>
      </c>
      <c r="Q1367" s="67">
        <v>832</v>
      </c>
      <c r="R1367" s="64" t="s">
        <v>9297</v>
      </c>
      <c r="S1367" s="64" t="s">
        <v>7752</v>
      </c>
      <c r="T1367" t="s">
        <v>2080</v>
      </c>
      <c r="U1367">
        <v>30</v>
      </c>
      <c r="V1367" s="49">
        <v>166.99</v>
      </c>
      <c r="W1367" t="s">
        <v>2265</v>
      </c>
      <c r="X1367" t="s">
        <v>2076</v>
      </c>
      <c r="Y1367" t="s">
        <v>2076</v>
      </c>
      <c r="Z1367" t="s">
        <v>2076</v>
      </c>
      <c r="AA1367" t="s">
        <v>2076</v>
      </c>
      <c r="AB1367" s="36" t="s">
        <v>9298</v>
      </c>
      <c r="AC1367" s="36" t="s">
        <v>9299</v>
      </c>
      <c r="AD1367" s="36" t="s">
        <v>2084</v>
      </c>
      <c r="AE1367" s="36" t="s">
        <v>2085</v>
      </c>
      <c r="AF1367" s="52" t="s">
        <v>2024</v>
      </c>
      <c r="AG1367" s="36" t="s">
        <v>2086</v>
      </c>
      <c r="AH1367" s="37">
        <v>171.99</v>
      </c>
      <c r="AI1367" s="36" t="s">
        <v>2087</v>
      </c>
      <c r="AJ1367" s="36" t="s">
        <v>2076</v>
      </c>
      <c r="AK1367" s="36" t="s">
        <v>2076</v>
      </c>
      <c r="AL1367" s="36" t="s">
        <v>2076</v>
      </c>
      <c r="AM1367" s="36" t="s">
        <v>2076</v>
      </c>
      <c r="AN1367" s="36" t="s">
        <v>2076</v>
      </c>
      <c r="AO1367" s="36" t="s">
        <v>2076</v>
      </c>
      <c r="AP1367" s="36" t="s">
        <v>2076</v>
      </c>
      <c r="AQ1367" s="36" t="s">
        <v>2076</v>
      </c>
      <c r="AR1367" s="36" t="s">
        <v>2076</v>
      </c>
      <c r="AS1367" s="36" t="s">
        <v>8393</v>
      </c>
      <c r="AT1367" s="36" t="s">
        <v>7755</v>
      </c>
      <c r="AU1367" s="36">
        <f>COUNTIF(Offers!$B$14:$B$2024,A1367)</f>
        <v>1</v>
      </c>
      <c r="AV1367" s="37">
        <f>_xlfn.MINIFS(Offers!$Q$14:$Q$2024,Offers!$B$14:$B$2024,A1367)</f>
        <v>149.99</v>
      </c>
      <c r="AW1367" s="36">
        <f>COUNTIFS(Offers!$B$14:$B$2024,A1367,Offers!$L$14:$L$2024,"&lt;&gt;New")</f>
        <v>0</v>
      </c>
    </row>
    <row r="1368" spans="1:49" ht="15.75" customHeight="1" x14ac:dyDescent="0.35">
      <c r="A1368" s="64" t="s">
        <v>9300</v>
      </c>
      <c r="B1368" s="64" t="s">
        <v>1816</v>
      </c>
      <c r="C1368" s="64" t="s">
        <v>9</v>
      </c>
      <c r="D1368" s="64" t="s">
        <v>7414</v>
      </c>
      <c r="E1368" s="65" t="s">
        <v>1825</v>
      </c>
      <c r="F1368" s="66">
        <v>158.99</v>
      </c>
      <c r="G1368" s="64" t="s">
        <v>9301</v>
      </c>
      <c r="H1368" s="64" t="s">
        <v>1345</v>
      </c>
      <c r="I1368" s="64" t="s">
        <v>7416</v>
      </c>
      <c r="J1368" s="64" t="s">
        <v>2076</v>
      </c>
      <c r="K1368" s="64" t="s">
        <v>2076</v>
      </c>
      <c r="L1368" s="64" t="s">
        <v>2076</v>
      </c>
      <c r="M1368" s="64" t="s">
        <v>2076</v>
      </c>
      <c r="N1368" s="64" t="s">
        <v>7417</v>
      </c>
      <c r="O1368" s="64" t="s">
        <v>2076</v>
      </c>
      <c r="P1368" s="64" t="s">
        <v>2076</v>
      </c>
      <c r="Q1368" s="67">
        <v>7946</v>
      </c>
      <c r="R1368" s="64" t="s">
        <v>9302</v>
      </c>
      <c r="S1368" s="64" t="s">
        <v>7419</v>
      </c>
      <c r="T1368" t="s">
        <v>2080</v>
      </c>
      <c r="U1368">
        <v>30</v>
      </c>
      <c r="V1368" s="49">
        <v>168.99</v>
      </c>
      <c r="W1368" t="s">
        <v>2404</v>
      </c>
      <c r="X1368" t="s">
        <v>2076</v>
      </c>
      <c r="Y1368" t="s">
        <v>2076</v>
      </c>
      <c r="Z1368" t="s">
        <v>2076</v>
      </c>
      <c r="AA1368" t="s">
        <v>2076</v>
      </c>
      <c r="AB1368" s="36" t="s">
        <v>9303</v>
      </c>
      <c r="AC1368" s="36" t="s">
        <v>9304</v>
      </c>
      <c r="AD1368" s="36" t="s">
        <v>2147</v>
      </c>
      <c r="AE1368" s="36" t="s">
        <v>2085</v>
      </c>
      <c r="AF1368" s="53" t="s">
        <v>2026</v>
      </c>
      <c r="AG1368" s="36" t="s">
        <v>2086</v>
      </c>
      <c r="AH1368" s="37">
        <v>173.99</v>
      </c>
      <c r="AI1368" s="36" t="s">
        <v>2087</v>
      </c>
      <c r="AJ1368" s="36" t="s">
        <v>2076</v>
      </c>
      <c r="AK1368" s="36" t="s">
        <v>2076</v>
      </c>
      <c r="AL1368" s="36" t="s">
        <v>2076</v>
      </c>
      <c r="AM1368" s="36" t="s">
        <v>2076</v>
      </c>
      <c r="AN1368" s="36" t="s">
        <v>2076</v>
      </c>
      <c r="AO1368" s="36" t="s">
        <v>2076</v>
      </c>
      <c r="AP1368" s="36" t="s">
        <v>2076</v>
      </c>
      <c r="AQ1368" s="36" t="s">
        <v>2076</v>
      </c>
      <c r="AR1368" s="36" t="s">
        <v>2076</v>
      </c>
      <c r="AS1368" s="36" t="s">
        <v>7422</v>
      </c>
      <c r="AT1368" s="36" t="s">
        <v>7423</v>
      </c>
      <c r="AU1368" s="36">
        <f>COUNTIF(Offers!$B$14:$B$2024,A1368)</f>
        <v>2</v>
      </c>
      <c r="AV1368" s="37">
        <f>_xlfn.MINIFS(Offers!$Q$14:$Q$2024,Offers!$B$14:$B$2024,A1368)</f>
        <v>128.99</v>
      </c>
      <c r="AW1368" s="36">
        <f>COUNTIFS(Offers!$B$14:$B$2024,A1368,Offers!$L$14:$L$2024,"&lt;&gt;New")</f>
        <v>1</v>
      </c>
    </row>
    <row r="1369" spans="1:49" ht="15.75" customHeight="1" x14ac:dyDescent="0.35">
      <c r="A1369" s="64" t="s">
        <v>9305</v>
      </c>
      <c r="B1369" s="64" t="s">
        <v>1816</v>
      </c>
      <c r="C1369" s="64" t="s">
        <v>9</v>
      </c>
      <c r="D1369" s="64" t="s">
        <v>7449</v>
      </c>
      <c r="E1369" s="65" t="s">
        <v>1826</v>
      </c>
      <c r="F1369" s="66">
        <v>196.99</v>
      </c>
      <c r="G1369" s="64" t="s">
        <v>9306</v>
      </c>
      <c r="H1369" s="64" t="s">
        <v>1345</v>
      </c>
      <c r="I1369" s="64" t="s">
        <v>7392</v>
      </c>
      <c r="J1369" s="64" t="s">
        <v>2076</v>
      </c>
      <c r="K1369" s="64" t="s">
        <v>2076</v>
      </c>
      <c r="L1369" s="64" t="s">
        <v>2076</v>
      </c>
      <c r="M1369" s="64" t="s">
        <v>2076</v>
      </c>
      <c r="N1369" s="64" t="s">
        <v>7624</v>
      </c>
      <c r="O1369" s="64" t="s">
        <v>2076</v>
      </c>
      <c r="P1369" s="64" t="s">
        <v>2076</v>
      </c>
      <c r="Q1369" s="67">
        <v>224</v>
      </c>
      <c r="R1369" s="64" t="s">
        <v>9307</v>
      </c>
      <c r="S1369" s="64" t="s">
        <v>7626</v>
      </c>
      <c r="T1369" t="s">
        <v>2080</v>
      </c>
      <c r="U1369">
        <v>30</v>
      </c>
      <c r="V1369" s="49">
        <v>205.99</v>
      </c>
      <c r="W1369" t="s">
        <v>2101</v>
      </c>
      <c r="X1369" t="s">
        <v>2076</v>
      </c>
      <c r="Y1369" t="s">
        <v>2076</v>
      </c>
      <c r="Z1369" t="s">
        <v>2076</v>
      </c>
      <c r="AA1369" t="s">
        <v>2076</v>
      </c>
      <c r="AB1369" s="36" t="s">
        <v>9308</v>
      </c>
      <c r="AC1369" s="36" t="s">
        <v>9309</v>
      </c>
      <c r="AD1369" s="36" t="s">
        <v>2147</v>
      </c>
      <c r="AE1369" s="36" t="s">
        <v>2085</v>
      </c>
      <c r="AF1369" s="52" t="s">
        <v>2024</v>
      </c>
      <c r="AG1369" s="36" t="s">
        <v>2086</v>
      </c>
      <c r="AH1369" s="37">
        <v>205.99</v>
      </c>
      <c r="AI1369" s="36" t="s">
        <v>2087</v>
      </c>
      <c r="AJ1369" s="36" t="s">
        <v>2076</v>
      </c>
      <c r="AK1369" s="36" t="s">
        <v>2076</v>
      </c>
      <c r="AL1369" s="36" t="s">
        <v>2076</v>
      </c>
      <c r="AM1369" s="36" t="s">
        <v>2076</v>
      </c>
      <c r="AN1369" s="36" t="s">
        <v>2076</v>
      </c>
      <c r="AO1369" s="36" t="s">
        <v>2076</v>
      </c>
      <c r="AP1369" s="36" t="s">
        <v>2076</v>
      </c>
      <c r="AQ1369" s="36" t="s">
        <v>2076</v>
      </c>
      <c r="AR1369" s="36" t="s">
        <v>2076</v>
      </c>
      <c r="AS1369" s="36" t="s">
        <v>7629</v>
      </c>
      <c r="AT1369" s="36" t="s">
        <v>7630</v>
      </c>
      <c r="AU1369" s="36">
        <f>COUNTIF(Offers!$B$14:$B$2024,A1369)</f>
        <v>1</v>
      </c>
      <c r="AV1369" s="37">
        <f>_xlfn.MINIFS(Offers!$Q$14:$Q$2024,Offers!$B$14:$B$2024,A1369)</f>
        <v>196.99</v>
      </c>
      <c r="AW1369" s="36">
        <f>COUNTIFS(Offers!$B$14:$B$2024,A1369,Offers!$L$14:$L$2024,"&lt;&gt;New")</f>
        <v>0</v>
      </c>
    </row>
    <row r="1370" spans="1:49" ht="15.75" customHeight="1" x14ac:dyDescent="0.35">
      <c r="A1370" s="64" t="s">
        <v>9310</v>
      </c>
      <c r="B1370" s="64" t="s">
        <v>1816</v>
      </c>
      <c r="C1370" s="64" t="s">
        <v>9</v>
      </c>
      <c r="D1370" s="64" t="s">
        <v>7437</v>
      </c>
      <c r="E1370" s="65" t="s">
        <v>1827</v>
      </c>
      <c r="F1370" s="66">
        <v>239.99</v>
      </c>
      <c r="G1370" s="64" t="s">
        <v>9311</v>
      </c>
      <c r="H1370" s="64" t="s">
        <v>7439</v>
      </c>
      <c r="I1370" s="64" t="s">
        <v>7405</v>
      </c>
      <c r="J1370" s="64" t="s">
        <v>7772</v>
      </c>
      <c r="K1370" s="64" t="s">
        <v>2076</v>
      </c>
      <c r="L1370" s="64" t="s">
        <v>2076</v>
      </c>
      <c r="M1370" s="64" t="s">
        <v>2076</v>
      </c>
      <c r="N1370" s="64" t="s">
        <v>7441</v>
      </c>
      <c r="O1370" s="64" t="s">
        <v>2076</v>
      </c>
      <c r="P1370" s="64" t="s">
        <v>2076</v>
      </c>
      <c r="Q1370" s="67">
        <v>1469</v>
      </c>
      <c r="R1370" s="64" t="s">
        <v>9312</v>
      </c>
      <c r="S1370" s="64" t="s">
        <v>7443</v>
      </c>
      <c r="T1370" t="s">
        <v>2080</v>
      </c>
      <c r="U1370">
        <v>30</v>
      </c>
      <c r="V1370" s="49">
        <v>271.99</v>
      </c>
      <c r="W1370" t="s">
        <v>2200</v>
      </c>
      <c r="X1370" t="s">
        <v>2076</v>
      </c>
      <c r="Y1370" t="s">
        <v>2076</v>
      </c>
      <c r="Z1370" t="s">
        <v>2076</v>
      </c>
      <c r="AA1370" t="s">
        <v>2076</v>
      </c>
      <c r="AB1370" s="36" t="s">
        <v>9313</v>
      </c>
      <c r="AC1370" s="36" t="s">
        <v>9314</v>
      </c>
      <c r="AD1370" s="36" t="s">
        <v>2147</v>
      </c>
      <c r="AE1370" s="36" t="s">
        <v>2085</v>
      </c>
      <c r="AF1370" s="52" t="s">
        <v>2024</v>
      </c>
      <c r="AG1370" s="36" t="s">
        <v>2086</v>
      </c>
      <c r="AH1370" s="37">
        <v>279.99</v>
      </c>
      <c r="AI1370" s="36" t="s">
        <v>2087</v>
      </c>
      <c r="AJ1370" s="36" t="s">
        <v>2076</v>
      </c>
      <c r="AK1370" s="36" t="s">
        <v>2076</v>
      </c>
      <c r="AL1370" s="36" t="s">
        <v>2076</v>
      </c>
      <c r="AM1370" s="36" t="s">
        <v>2076</v>
      </c>
      <c r="AN1370" s="36" t="s">
        <v>2076</v>
      </c>
      <c r="AO1370" s="36" t="s">
        <v>2076</v>
      </c>
      <c r="AP1370" s="36" t="s">
        <v>2076</v>
      </c>
      <c r="AQ1370" s="36" t="s">
        <v>2076</v>
      </c>
      <c r="AR1370" s="36" t="s">
        <v>2076</v>
      </c>
      <c r="AS1370" s="36" t="s">
        <v>7446</v>
      </c>
      <c r="AT1370" s="36" t="s">
        <v>7776</v>
      </c>
      <c r="AU1370" s="36">
        <f>COUNTIF(Offers!$B$14:$B$2024,A1370)</f>
        <v>3</v>
      </c>
      <c r="AV1370" s="37">
        <f>_xlfn.MINIFS(Offers!$Q$14:$Q$2024,Offers!$B$14:$B$2024,A1370)</f>
        <v>196.99</v>
      </c>
      <c r="AW1370" s="36">
        <f>COUNTIFS(Offers!$B$14:$B$2024,A1370,Offers!$L$14:$L$2024,"&lt;&gt;New")</f>
        <v>2</v>
      </c>
    </row>
    <row r="1371" spans="1:49" ht="15.75" customHeight="1" x14ac:dyDescent="0.35">
      <c r="A1371" s="64" t="s">
        <v>9315</v>
      </c>
      <c r="B1371" s="64" t="s">
        <v>1816</v>
      </c>
      <c r="C1371" s="64" t="s">
        <v>9</v>
      </c>
      <c r="D1371" s="64" t="s">
        <v>7460</v>
      </c>
      <c r="E1371" s="65" t="s">
        <v>1828</v>
      </c>
      <c r="F1371" s="66">
        <v>548.99</v>
      </c>
      <c r="G1371" s="64" t="s">
        <v>9316</v>
      </c>
      <c r="H1371" s="64" t="s">
        <v>7439</v>
      </c>
      <c r="I1371" s="64" t="s">
        <v>7462</v>
      </c>
      <c r="J1371" s="64" t="s">
        <v>2076</v>
      </c>
      <c r="K1371" s="64" t="s">
        <v>2076</v>
      </c>
      <c r="L1371" s="64" t="s">
        <v>7463</v>
      </c>
      <c r="M1371" s="64" t="s">
        <v>7464</v>
      </c>
      <c r="N1371" s="64" t="s">
        <v>7465</v>
      </c>
      <c r="O1371" s="64" t="s">
        <v>2076</v>
      </c>
      <c r="P1371" s="64" t="s">
        <v>2076</v>
      </c>
      <c r="Q1371" s="67">
        <v>5863</v>
      </c>
      <c r="R1371" s="64" t="s">
        <v>9317</v>
      </c>
      <c r="S1371" s="64" t="s">
        <v>7467</v>
      </c>
      <c r="T1371" t="s">
        <v>2080</v>
      </c>
      <c r="U1371">
        <v>30</v>
      </c>
      <c r="V1371" s="49">
        <v>568.99</v>
      </c>
      <c r="W1371" t="s">
        <v>2101</v>
      </c>
      <c r="X1371" t="s">
        <v>2076</v>
      </c>
      <c r="Y1371" t="s">
        <v>2076</v>
      </c>
      <c r="Z1371" t="s">
        <v>2076</v>
      </c>
      <c r="AA1371" t="s">
        <v>2076</v>
      </c>
      <c r="AB1371" s="36" t="s">
        <v>9318</v>
      </c>
      <c r="AC1371" s="36" t="s">
        <v>9319</v>
      </c>
      <c r="AD1371" s="36" t="s">
        <v>2084</v>
      </c>
      <c r="AE1371" s="36" t="s">
        <v>2085</v>
      </c>
      <c r="AF1371" s="51" t="s">
        <v>2025</v>
      </c>
      <c r="AG1371" s="36" t="s">
        <v>3435</v>
      </c>
      <c r="AH1371" s="37">
        <v>568.99</v>
      </c>
      <c r="AI1371" s="36" t="s">
        <v>2087</v>
      </c>
      <c r="AJ1371" s="36" t="s">
        <v>2076</v>
      </c>
      <c r="AK1371" s="36" t="s">
        <v>2076</v>
      </c>
      <c r="AL1371" s="36" t="s">
        <v>2076</v>
      </c>
      <c r="AM1371" s="36" t="s">
        <v>2076</v>
      </c>
      <c r="AN1371" s="36" t="s">
        <v>2076</v>
      </c>
      <c r="AO1371" s="36">
        <v>240</v>
      </c>
      <c r="AP1371" s="36" t="s">
        <v>2076</v>
      </c>
      <c r="AQ1371" s="36" t="s">
        <v>2076</v>
      </c>
      <c r="AR1371" s="36" t="s">
        <v>2076</v>
      </c>
      <c r="AS1371" s="36" t="s">
        <v>7470</v>
      </c>
      <c r="AT1371" s="36" t="s">
        <v>7471</v>
      </c>
      <c r="AU1371" s="36">
        <f>COUNTIF(Offers!$B$14:$B$2024,A1371)</f>
        <v>1</v>
      </c>
      <c r="AV1371" s="37">
        <f>_xlfn.MINIFS(Offers!$Q$14:$Q$2024,Offers!$B$14:$B$2024,A1371)</f>
        <v>548.99</v>
      </c>
      <c r="AW1371" s="36">
        <f>COUNTIFS(Offers!$B$14:$B$2024,A1371,Offers!$L$14:$L$2024,"&lt;&gt;New")</f>
        <v>0</v>
      </c>
    </row>
    <row r="1372" spans="1:49" ht="15.75" customHeight="1" x14ac:dyDescent="0.35">
      <c r="A1372" s="64" t="s">
        <v>9320</v>
      </c>
      <c r="B1372" s="64" t="s">
        <v>1816</v>
      </c>
      <c r="C1372" s="64" t="s">
        <v>9</v>
      </c>
      <c r="D1372" s="64" t="s">
        <v>7473</v>
      </c>
      <c r="E1372" s="65" t="s">
        <v>1829</v>
      </c>
      <c r="F1372" s="66">
        <v>1274.99</v>
      </c>
      <c r="G1372" s="64" t="s">
        <v>9321</v>
      </c>
      <c r="H1372" s="64" t="s">
        <v>7439</v>
      </c>
      <c r="I1372" s="64" t="s">
        <v>7405</v>
      </c>
      <c r="J1372" s="64" t="s">
        <v>2076</v>
      </c>
      <c r="K1372" s="64" t="s">
        <v>9322</v>
      </c>
      <c r="L1372" s="64" t="s">
        <v>2076</v>
      </c>
      <c r="M1372" s="64" t="s">
        <v>2076</v>
      </c>
      <c r="N1372" s="64" t="s">
        <v>7550</v>
      </c>
      <c r="O1372" s="64" t="s">
        <v>2076</v>
      </c>
      <c r="P1372" s="64" t="s">
        <v>2076</v>
      </c>
      <c r="Q1372" s="67">
        <v>908</v>
      </c>
      <c r="R1372" s="64" t="s">
        <v>9323</v>
      </c>
      <c r="S1372" s="64" t="s">
        <v>7478</v>
      </c>
      <c r="T1372" t="s">
        <v>2080</v>
      </c>
      <c r="U1372">
        <v>30</v>
      </c>
      <c r="V1372" s="49">
        <v>1399.99</v>
      </c>
      <c r="W1372" t="s">
        <v>2465</v>
      </c>
      <c r="X1372" t="s">
        <v>2076</v>
      </c>
      <c r="Y1372" t="s">
        <v>2076</v>
      </c>
      <c r="Z1372" t="s">
        <v>2076</v>
      </c>
      <c r="AA1372" t="s">
        <v>2076</v>
      </c>
      <c r="AB1372" s="36" t="s">
        <v>9324</v>
      </c>
      <c r="AC1372" s="36" t="s">
        <v>9325</v>
      </c>
      <c r="AD1372" s="36" t="s">
        <v>2120</v>
      </c>
      <c r="AE1372" s="36" t="s">
        <v>2085</v>
      </c>
      <c r="AF1372" s="53" t="s">
        <v>2026</v>
      </c>
      <c r="AG1372" s="36" t="s">
        <v>3435</v>
      </c>
      <c r="AH1372" s="37">
        <v>1439.99</v>
      </c>
      <c r="AI1372" s="36" t="s">
        <v>2087</v>
      </c>
      <c r="AJ1372" s="36" t="s">
        <v>2076</v>
      </c>
      <c r="AK1372" s="36" t="s">
        <v>2076</v>
      </c>
      <c r="AL1372" s="36" t="s">
        <v>2076</v>
      </c>
      <c r="AM1372" s="36" t="s">
        <v>2076</v>
      </c>
      <c r="AN1372" s="36" t="s">
        <v>2076</v>
      </c>
      <c r="AO1372" s="36" t="s">
        <v>2076</v>
      </c>
      <c r="AP1372" s="36" t="s">
        <v>2076</v>
      </c>
      <c r="AQ1372" s="36" t="s">
        <v>2076</v>
      </c>
      <c r="AR1372" s="36" t="s">
        <v>2076</v>
      </c>
      <c r="AS1372" s="36" t="s">
        <v>7895</v>
      </c>
      <c r="AT1372" s="36" t="s">
        <v>7896</v>
      </c>
      <c r="AU1372" s="36">
        <f>COUNTIF(Offers!$B$14:$B$2024,A1372)</f>
        <v>1</v>
      </c>
      <c r="AV1372" s="37">
        <f>_xlfn.MINIFS(Offers!$Q$14:$Q$2024,Offers!$B$14:$B$2024,A1372)</f>
        <v>1274.99</v>
      </c>
      <c r="AW1372" s="36">
        <f>COUNTIFS(Offers!$B$14:$B$2024,A1372,Offers!$L$14:$L$2024,"&lt;&gt;New")</f>
        <v>0</v>
      </c>
    </row>
    <row r="1373" spans="1:49" ht="15.75" customHeight="1" x14ac:dyDescent="0.35">
      <c r="A1373" s="64" t="s">
        <v>9326</v>
      </c>
      <c r="B1373" s="64" t="s">
        <v>1830</v>
      </c>
      <c r="C1373" s="64" t="s">
        <v>9</v>
      </c>
      <c r="D1373" s="64" t="s">
        <v>7366</v>
      </c>
      <c r="E1373" s="65" t="s">
        <v>1834</v>
      </c>
      <c r="F1373" s="66">
        <v>43.99</v>
      </c>
      <c r="G1373" s="64" t="s">
        <v>9327</v>
      </c>
      <c r="H1373" s="64" t="s">
        <v>1345</v>
      </c>
      <c r="I1373" s="64" t="s">
        <v>7368</v>
      </c>
      <c r="J1373" s="64" t="s">
        <v>7571</v>
      </c>
      <c r="K1373" s="64" t="s">
        <v>2076</v>
      </c>
      <c r="L1373" s="64" t="s">
        <v>2076</v>
      </c>
      <c r="M1373" s="64" t="s">
        <v>2076</v>
      </c>
      <c r="N1373" s="64" t="s">
        <v>7370</v>
      </c>
      <c r="O1373" s="64" t="s">
        <v>2076</v>
      </c>
      <c r="P1373" s="64" t="s">
        <v>2076</v>
      </c>
      <c r="Q1373" s="67">
        <v>69</v>
      </c>
      <c r="R1373" s="64" t="s">
        <v>9328</v>
      </c>
      <c r="S1373" s="64" t="s">
        <v>7372</v>
      </c>
      <c r="T1373" t="s">
        <v>2080</v>
      </c>
      <c r="U1373">
        <v>30</v>
      </c>
      <c r="V1373" s="49">
        <v>47.99</v>
      </c>
      <c r="W1373" t="s">
        <v>2404</v>
      </c>
      <c r="X1373" t="s">
        <v>2076</v>
      </c>
      <c r="Y1373" t="s">
        <v>2076</v>
      </c>
      <c r="Z1373" t="s">
        <v>2076</v>
      </c>
      <c r="AA1373" t="s">
        <v>2076</v>
      </c>
      <c r="AB1373" s="36" t="s">
        <v>9329</v>
      </c>
      <c r="AC1373" s="36" t="s">
        <v>9330</v>
      </c>
      <c r="AD1373" s="36" t="s">
        <v>2224</v>
      </c>
      <c r="AE1373" s="36" t="s">
        <v>2085</v>
      </c>
      <c r="AF1373" s="55" t="s">
        <v>2023</v>
      </c>
      <c r="AG1373" s="36" t="s">
        <v>2086</v>
      </c>
      <c r="AH1373" s="37">
        <v>48.99</v>
      </c>
      <c r="AI1373" s="36" t="s">
        <v>2087</v>
      </c>
      <c r="AJ1373" s="36" t="s">
        <v>2076</v>
      </c>
      <c r="AK1373" s="36" t="s">
        <v>2076</v>
      </c>
      <c r="AL1373" s="36" t="s">
        <v>2076</v>
      </c>
      <c r="AM1373" s="36" t="s">
        <v>2076</v>
      </c>
      <c r="AN1373" s="36" t="s">
        <v>2076</v>
      </c>
      <c r="AO1373" s="36" t="s">
        <v>2076</v>
      </c>
      <c r="AP1373" s="36" t="s">
        <v>2076</v>
      </c>
      <c r="AQ1373" s="36" t="s">
        <v>2076</v>
      </c>
      <c r="AR1373" s="36" t="s">
        <v>2076</v>
      </c>
      <c r="AS1373" s="36" t="s">
        <v>7375</v>
      </c>
      <c r="AT1373" s="36" t="s">
        <v>7376</v>
      </c>
      <c r="AU1373" s="36">
        <f>COUNTIF(Offers!$B$14:$B$2024,A1373)</f>
        <v>3</v>
      </c>
      <c r="AV1373" s="37">
        <f>_xlfn.MINIFS(Offers!$Q$14:$Q$2024,Offers!$B$14:$B$2024,A1373)</f>
        <v>23.99</v>
      </c>
      <c r="AW1373" s="36">
        <f>COUNTIFS(Offers!$B$14:$B$2024,A1373,Offers!$L$14:$L$2024,"&lt;&gt;New")</f>
        <v>2</v>
      </c>
    </row>
    <row r="1374" spans="1:49" ht="15.75" customHeight="1" x14ac:dyDescent="0.35">
      <c r="A1374" s="64" t="s">
        <v>9331</v>
      </c>
      <c r="B1374" s="64" t="s">
        <v>1830</v>
      </c>
      <c r="C1374" s="64" t="s">
        <v>9</v>
      </c>
      <c r="D1374" s="64" t="s">
        <v>7449</v>
      </c>
      <c r="E1374" s="65" t="s">
        <v>1835</v>
      </c>
      <c r="F1374" s="66">
        <v>93.99</v>
      </c>
      <c r="G1374" s="64" t="s">
        <v>9332</v>
      </c>
      <c r="H1374" s="64" t="s">
        <v>1345</v>
      </c>
      <c r="I1374" s="64" t="s">
        <v>7392</v>
      </c>
      <c r="J1374" s="64" t="s">
        <v>2076</v>
      </c>
      <c r="K1374" s="64" t="s">
        <v>2076</v>
      </c>
      <c r="L1374" s="64" t="s">
        <v>2076</v>
      </c>
      <c r="M1374" s="64" t="s">
        <v>2076</v>
      </c>
      <c r="N1374" s="64" t="s">
        <v>7624</v>
      </c>
      <c r="O1374" s="64" t="s">
        <v>2076</v>
      </c>
      <c r="P1374" s="64" t="s">
        <v>2076</v>
      </c>
      <c r="Q1374" s="67">
        <v>238</v>
      </c>
      <c r="R1374" s="64" t="s">
        <v>9333</v>
      </c>
      <c r="S1374" s="64" t="s">
        <v>7626</v>
      </c>
      <c r="T1374" t="s">
        <v>2080</v>
      </c>
      <c r="U1374">
        <v>30</v>
      </c>
      <c r="V1374" s="49">
        <v>99.99</v>
      </c>
      <c r="W1374" t="s">
        <v>2200</v>
      </c>
      <c r="X1374" t="s">
        <v>2076</v>
      </c>
      <c r="Y1374" t="s">
        <v>2076</v>
      </c>
      <c r="Z1374" t="s">
        <v>2076</v>
      </c>
      <c r="AA1374" t="s">
        <v>2076</v>
      </c>
      <c r="AB1374" s="36" t="s">
        <v>9334</v>
      </c>
      <c r="AC1374" s="36" t="s">
        <v>9335</v>
      </c>
      <c r="AD1374" s="36" t="s">
        <v>2171</v>
      </c>
      <c r="AE1374" s="36" t="s">
        <v>2105</v>
      </c>
      <c r="AF1374" s="55" t="s">
        <v>2023</v>
      </c>
      <c r="AG1374" s="36" t="s">
        <v>2086</v>
      </c>
      <c r="AH1374" s="37">
        <v>99.99</v>
      </c>
      <c r="AI1374" s="36" t="s">
        <v>2087</v>
      </c>
      <c r="AJ1374" s="36" t="s">
        <v>2076</v>
      </c>
      <c r="AK1374" s="36" t="s">
        <v>2076</v>
      </c>
      <c r="AL1374" s="36" t="s">
        <v>2076</v>
      </c>
      <c r="AM1374" s="36" t="s">
        <v>2076</v>
      </c>
      <c r="AN1374" s="36" t="s">
        <v>2076</v>
      </c>
      <c r="AO1374" s="36" t="s">
        <v>2076</v>
      </c>
      <c r="AP1374" s="36" t="s">
        <v>2076</v>
      </c>
      <c r="AQ1374" s="36" t="s">
        <v>2076</v>
      </c>
      <c r="AR1374" s="36" t="s">
        <v>2076</v>
      </c>
      <c r="AS1374" s="36" t="s">
        <v>7629</v>
      </c>
      <c r="AT1374" s="36" t="s">
        <v>7630</v>
      </c>
      <c r="AU1374" s="36">
        <f>COUNTIF(Offers!$B$14:$B$2024,A1374)</f>
        <v>1</v>
      </c>
      <c r="AV1374" s="37">
        <f>_xlfn.MINIFS(Offers!$Q$14:$Q$2024,Offers!$B$14:$B$2024,A1374)</f>
        <v>93.99</v>
      </c>
      <c r="AW1374" s="36">
        <f>COUNTIFS(Offers!$B$14:$B$2024,A1374,Offers!$L$14:$L$2024,"&lt;&gt;New")</f>
        <v>0</v>
      </c>
    </row>
    <row r="1375" spans="1:49" ht="15.75" customHeight="1" x14ac:dyDescent="0.35">
      <c r="A1375" s="64" t="s">
        <v>9336</v>
      </c>
      <c r="B1375" s="64" t="s">
        <v>1830</v>
      </c>
      <c r="C1375" s="64" t="s">
        <v>9</v>
      </c>
      <c r="D1375" s="64" t="s">
        <v>7510</v>
      </c>
      <c r="E1375" s="65" t="s">
        <v>1836</v>
      </c>
      <c r="F1375" s="66">
        <v>114.99</v>
      </c>
      <c r="G1375" s="64" t="s">
        <v>9337</v>
      </c>
      <c r="H1375" s="64" t="s">
        <v>7451</v>
      </c>
      <c r="I1375" s="64" t="s">
        <v>7405</v>
      </c>
      <c r="J1375" s="64" t="s">
        <v>2076</v>
      </c>
      <c r="K1375" s="64" t="s">
        <v>2076</v>
      </c>
      <c r="L1375" s="64" t="s">
        <v>2076</v>
      </c>
      <c r="M1375" s="64" t="s">
        <v>2076</v>
      </c>
      <c r="N1375" s="64" t="s">
        <v>7513</v>
      </c>
      <c r="O1375" s="64" t="s">
        <v>2076</v>
      </c>
      <c r="P1375" s="64" t="s">
        <v>2076</v>
      </c>
      <c r="Q1375" s="67">
        <v>1510</v>
      </c>
      <c r="R1375" s="64" t="s">
        <v>9338</v>
      </c>
      <c r="S1375" s="64" t="s">
        <v>7515</v>
      </c>
      <c r="T1375" t="s">
        <v>2080</v>
      </c>
      <c r="U1375">
        <v>30</v>
      </c>
      <c r="V1375" s="49">
        <v>119.99</v>
      </c>
      <c r="W1375" t="s">
        <v>2265</v>
      </c>
      <c r="X1375" t="s">
        <v>2076</v>
      </c>
      <c r="Y1375" t="s">
        <v>2076</v>
      </c>
      <c r="Z1375" t="s">
        <v>2076</v>
      </c>
      <c r="AA1375" t="s">
        <v>2076</v>
      </c>
      <c r="AB1375" s="36" t="s">
        <v>9339</v>
      </c>
      <c r="AC1375" s="36" t="s">
        <v>9340</v>
      </c>
      <c r="AD1375" s="36" t="s">
        <v>2084</v>
      </c>
      <c r="AE1375" s="36" t="s">
        <v>2085</v>
      </c>
      <c r="AF1375" s="52" t="s">
        <v>2024</v>
      </c>
      <c r="AG1375" s="36" t="s">
        <v>2086</v>
      </c>
      <c r="AH1375" s="37">
        <v>119.99</v>
      </c>
      <c r="AI1375" s="36" t="s">
        <v>2087</v>
      </c>
      <c r="AJ1375" s="36" t="s">
        <v>2076</v>
      </c>
      <c r="AK1375" s="36" t="s">
        <v>2076</v>
      </c>
      <c r="AL1375" s="36" t="s">
        <v>2076</v>
      </c>
      <c r="AM1375" s="36" t="s">
        <v>2076</v>
      </c>
      <c r="AN1375" s="36" t="s">
        <v>2076</v>
      </c>
      <c r="AO1375" s="36" t="s">
        <v>2076</v>
      </c>
      <c r="AP1375" s="36" t="s">
        <v>2076</v>
      </c>
      <c r="AQ1375" s="36" t="s">
        <v>2076</v>
      </c>
      <c r="AR1375" s="36" t="s">
        <v>2076</v>
      </c>
      <c r="AS1375" s="36" t="s">
        <v>7518</v>
      </c>
      <c r="AT1375" s="36" t="s">
        <v>7519</v>
      </c>
      <c r="AU1375" s="36">
        <f>COUNTIF(Offers!$B$14:$B$2024,A1375)</f>
        <v>1</v>
      </c>
      <c r="AV1375" s="37">
        <f>_xlfn.MINIFS(Offers!$Q$14:$Q$2024,Offers!$B$14:$B$2024,A1375)</f>
        <v>114.99</v>
      </c>
      <c r="AW1375" s="36">
        <f>COUNTIFS(Offers!$B$14:$B$2024,A1375,Offers!$L$14:$L$2024,"&lt;&gt;New")</f>
        <v>0</v>
      </c>
    </row>
    <row r="1376" spans="1:49" ht="15.75" customHeight="1" x14ac:dyDescent="0.35">
      <c r="A1376" s="64" t="s">
        <v>9341</v>
      </c>
      <c r="B1376" s="64" t="s">
        <v>1830</v>
      </c>
      <c r="C1376" s="64" t="s">
        <v>9</v>
      </c>
      <c r="D1376" s="64" t="s">
        <v>7378</v>
      </c>
      <c r="E1376" s="65" t="s">
        <v>1837</v>
      </c>
      <c r="F1376" s="66">
        <v>150.99</v>
      </c>
      <c r="G1376" s="64" t="s">
        <v>9342</v>
      </c>
      <c r="H1376" s="64" t="s">
        <v>1345</v>
      </c>
      <c r="I1376" s="64" t="s">
        <v>7380</v>
      </c>
      <c r="J1376" s="64" t="s">
        <v>7633</v>
      </c>
      <c r="K1376" s="64" t="s">
        <v>2076</v>
      </c>
      <c r="L1376" s="64" t="s">
        <v>2076</v>
      </c>
      <c r="M1376" s="64" t="s">
        <v>2076</v>
      </c>
      <c r="N1376" s="64" t="s">
        <v>7382</v>
      </c>
      <c r="O1376" s="64" t="s">
        <v>2076</v>
      </c>
      <c r="P1376" s="64">
        <v>113</v>
      </c>
      <c r="Q1376" s="67">
        <v>71</v>
      </c>
      <c r="R1376" s="64" t="s">
        <v>9343</v>
      </c>
      <c r="S1376" s="64" t="s">
        <v>7384</v>
      </c>
      <c r="T1376" t="s">
        <v>2080</v>
      </c>
      <c r="U1376">
        <v>30</v>
      </c>
      <c r="V1376" s="49">
        <v>165.99</v>
      </c>
      <c r="W1376" t="s">
        <v>2471</v>
      </c>
      <c r="X1376" t="s">
        <v>2076</v>
      </c>
      <c r="Y1376" t="s">
        <v>2076</v>
      </c>
      <c r="Z1376" t="s">
        <v>2076</v>
      </c>
      <c r="AA1376" t="s">
        <v>2076</v>
      </c>
      <c r="AB1376" s="36" t="s">
        <v>9344</v>
      </c>
      <c r="AC1376" s="36" t="s">
        <v>9345</v>
      </c>
      <c r="AD1376" s="36" t="s">
        <v>2268</v>
      </c>
      <c r="AE1376" s="36" t="s">
        <v>2085</v>
      </c>
      <c r="AF1376" s="53" t="s">
        <v>2026</v>
      </c>
      <c r="AG1376" s="36" t="s">
        <v>2086</v>
      </c>
      <c r="AH1376" s="37">
        <v>170.99</v>
      </c>
      <c r="AI1376" s="36" t="s">
        <v>2087</v>
      </c>
      <c r="AJ1376" s="36" t="s">
        <v>2076</v>
      </c>
      <c r="AK1376" s="36" t="s">
        <v>2076</v>
      </c>
      <c r="AL1376" s="36" t="s">
        <v>2076</v>
      </c>
      <c r="AM1376" s="36" t="s">
        <v>2076</v>
      </c>
      <c r="AN1376" s="36" t="s">
        <v>2076</v>
      </c>
      <c r="AO1376" s="36" t="s">
        <v>2076</v>
      </c>
      <c r="AP1376" s="36" t="s">
        <v>2076</v>
      </c>
      <c r="AQ1376" s="36" t="s">
        <v>2076</v>
      </c>
      <c r="AR1376" s="36" t="s">
        <v>2076</v>
      </c>
      <c r="AS1376" s="36" t="s">
        <v>7489</v>
      </c>
      <c r="AT1376" s="36" t="s">
        <v>7388</v>
      </c>
      <c r="AU1376" s="36">
        <f>COUNTIF(Offers!$B$14:$B$2024,A1376)</f>
        <v>1</v>
      </c>
      <c r="AV1376" s="37">
        <f>_xlfn.MINIFS(Offers!$Q$14:$Q$2024,Offers!$B$14:$B$2024,A1376)</f>
        <v>150.99</v>
      </c>
      <c r="AW1376" s="36">
        <f>COUNTIFS(Offers!$B$14:$B$2024,A1376,Offers!$L$14:$L$2024,"&lt;&gt;New")</f>
        <v>0</v>
      </c>
    </row>
    <row r="1377" spans="1:49" ht="15.75" customHeight="1" x14ac:dyDescent="0.35">
      <c r="A1377" s="64" t="s">
        <v>9346</v>
      </c>
      <c r="B1377" s="64" t="s">
        <v>1830</v>
      </c>
      <c r="C1377" s="64" t="s">
        <v>9</v>
      </c>
      <c r="D1377" s="64" t="s">
        <v>7402</v>
      </c>
      <c r="E1377" s="65" t="s">
        <v>1838</v>
      </c>
      <c r="F1377" s="66">
        <v>177.99</v>
      </c>
      <c r="G1377" s="64" t="s">
        <v>9347</v>
      </c>
      <c r="H1377" s="64" t="s">
        <v>7404</v>
      </c>
      <c r="I1377" s="64" t="s">
        <v>7405</v>
      </c>
      <c r="J1377" s="64" t="s">
        <v>2076</v>
      </c>
      <c r="K1377" s="64" t="s">
        <v>2076</v>
      </c>
      <c r="L1377" s="64" t="s">
        <v>2076</v>
      </c>
      <c r="M1377" s="64" t="s">
        <v>2076</v>
      </c>
      <c r="N1377" s="64" t="s">
        <v>7406</v>
      </c>
      <c r="O1377" s="64" t="s">
        <v>2076</v>
      </c>
      <c r="P1377" s="64" t="s">
        <v>2076</v>
      </c>
      <c r="Q1377" s="67">
        <v>81</v>
      </c>
      <c r="R1377" s="64" t="s">
        <v>9348</v>
      </c>
      <c r="S1377" s="64" t="s">
        <v>7408</v>
      </c>
      <c r="T1377" t="s">
        <v>2100</v>
      </c>
      <c r="U1377">
        <v>30</v>
      </c>
      <c r="V1377" s="49">
        <v>183.99</v>
      </c>
      <c r="W1377" t="s">
        <v>2387</v>
      </c>
      <c r="X1377" t="s">
        <v>2076</v>
      </c>
      <c r="Y1377" t="s">
        <v>2076</v>
      </c>
      <c r="Z1377" t="s">
        <v>2076</v>
      </c>
      <c r="AA1377" t="s">
        <v>2076</v>
      </c>
      <c r="AB1377" s="36" t="s">
        <v>9349</v>
      </c>
      <c r="AC1377" s="36" t="s">
        <v>9350</v>
      </c>
      <c r="AD1377" s="36" t="s">
        <v>2104</v>
      </c>
      <c r="AE1377" s="36" t="s">
        <v>2085</v>
      </c>
      <c r="AF1377" s="52" t="s">
        <v>2024</v>
      </c>
      <c r="AG1377" s="36" t="s">
        <v>2086</v>
      </c>
      <c r="AH1377" s="37">
        <v>193.99</v>
      </c>
      <c r="AI1377" s="36" t="s">
        <v>2087</v>
      </c>
      <c r="AJ1377" s="36" t="s">
        <v>2076</v>
      </c>
      <c r="AK1377" s="36" t="s">
        <v>2076</v>
      </c>
      <c r="AL1377" s="36" t="s">
        <v>2076</v>
      </c>
      <c r="AM1377" s="36" t="s">
        <v>2076</v>
      </c>
      <c r="AN1377" s="36" t="s">
        <v>2076</v>
      </c>
      <c r="AO1377" s="36" t="s">
        <v>2076</v>
      </c>
      <c r="AP1377" s="36" t="s">
        <v>2076</v>
      </c>
      <c r="AQ1377" s="36" t="s">
        <v>2076</v>
      </c>
      <c r="AR1377" s="36" t="s">
        <v>2076</v>
      </c>
      <c r="AS1377" s="36" t="s">
        <v>7411</v>
      </c>
      <c r="AT1377" s="36" t="s">
        <v>7412</v>
      </c>
      <c r="AU1377" s="36">
        <f>COUNTIF(Offers!$B$14:$B$2024,A1377)</f>
        <v>1</v>
      </c>
      <c r="AV1377" s="37">
        <f>_xlfn.MINIFS(Offers!$Q$14:$Q$2024,Offers!$B$14:$B$2024,A1377)</f>
        <v>177.99</v>
      </c>
      <c r="AW1377" s="36">
        <f>COUNTIFS(Offers!$B$14:$B$2024,A1377,Offers!$L$14:$L$2024,"&lt;&gt;New")</f>
        <v>0</v>
      </c>
    </row>
    <row r="1378" spans="1:49" ht="15.75" customHeight="1" x14ac:dyDescent="0.35">
      <c r="A1378" s="64" t="s">
        <v>9351</v>
      </c>
      <c r="B1378" s="64" t="s">
        <v>1830</v>
      </c>
      <c r="C1378" s="64" t="s">
        <v>9</v>
      </c>
      <c r="D1378" s="64" t="s">
        <v>7425</v>
      </c>
      <c r="E1378" s="65" t="s">
        <v>1839</v>
      </c>
      <c r="F1378" s="66">
        <v>181.99</v>
      </c>
      <c r="G1378" s="64" t="s">
        <v>9352</v>
      </c>
      <c r="H1378" s="64" t="s">
        <v>7498</v>
      </c>
      <c r="I1378" s="64" t="s">
        <v>7587</v>
      </c>
      <c r="J1378" s="64" t="s">
        <v>2076</v>
      </c>
      <c r="K1378" s="64" t="s">
        <v>2076</v>
      </c>
      <c r="L1378" s="64" t="s">
        <v>2076</v>
      </c>
      <c r="M1378" s="64" t="s">
        <v>2076</v>
      </c>
      <c r="N1378" s="64" t="s">
        <v>7429</v>
      </c>
      <c r="O1378" s="64" t="s">
        <v>2076</v>
      </c>
      <c r="P1378" s="64" t="s">
        <v>2076</v>
      </c>
      <c r="Q1378" s="67">
        <v>2237</v>
      </c>
      <c r="R1378" s="64" t="s">
        <v>9353</v>
      </c>
      <c r="S1378" s="64" t="s">
        <v>7431</v>
      </c>
      <c r="T1378" t="s">
        <v>2080</v>
      </c>
      <c r="U1378">
        <v>30</v>
      </c>
      <c r="V1378" s="49">
        <v>204.99</v>
      </c>
      <c r="W1378" t="s">
        <v>2315</v>
      </c>
      <c r="X1378" t="s">
        <v>2076</v>
      </c>
      <c r="Y1378" t="s">
        <v>2076</v>
      </c>
      <c r="Z1378" t="s">
        <v>2076</v>
      </c>
      <c r="AA1378" t="s">
        <v>2076</v>
      </c>
      <c r="AB1378" s="36" t="s">
        <v>9354</v>
      </c>
      <c r="AC1378" s="36" t="s">
        <v>9355</v>
      </c>
      <c r="AD1378" s="36" t="s">
        <v>2120</v>
      </c>
      <c r="AE1378" s="36" t="s">
        <v>2105</v>
      </c>
      <c r="AF1378" s="51" t="s">
        <v>2025</v>
      </c>
      <c r="AG1378" s="36" t="s">
        <v>2086</v>
      </c>
      <c r="AH1378" s="37">
        <v>211.99</v>
      </c>
      <c r="AI1378" s="36" t="s">
        <v>2087</v>
      </c>
      <c r="AJ1378" s="36" t="s">
        <v>2076</v>
      </c>
      <c r="AK1378" s="36" t="s">
        <v>2076</v>
      </c>
      <c r="AL1378" s="36" t="s">
        <v>2076</v>
      </c>
      <c r="AM1378" s="36" t="s">
        <v>2076</v>
      </c>
      <c r="AN1378" s="36" t="s">
        <v>2076</v>
      </c>
      <c r="AO1378" s="36" t="s">
        <v>2076</v>
      </c>
      <c r="AP1378" s="36" t="s">
        <v>2076</v>
      </c>
      <c r="AQ1378" s="36" t="s">
        <v>2076</v>
      </c>
      <c r="AR1378" s="36" t="s">
        <v>2076</v>
      </c>
      <c r="AS1378" s="36" t="s">
        <v>7434</v>
      </c>
      <c r="AT1378" s="36" t="s">
        <v>7435</v>
      </c>
      <c r="AU1378" s="36">
        <f>COUNTIF(Offers!$B$14:$B$2024,A1378)</f>
        <v>4</v>
      </c>
      <c r="AV1378" s="37">
        <f>_xlfn.MINIFS(Offers!$Q$14:$Q$2024,Offers!$B$14:$B$2024,A1378)</f>
        <v>61.99</v>
      </c>
      <c r="AW1378" s="36">
        <f>COUNTIFS(Offers!$B$14:$B$2024,A1378,Offers!$L$14:$L$2024,"&lt;&gt;New")</f>
        <v>3</v>
      </c>
    </row>
    <row r="1379" spans="1:49" ht="15.75" customHeight="1" x14ac:dyDescent="0.35">
      <c r="A1379" s="64" t="s">
        <v>9356</v>
      </c>
      <c r="B1379" s="64" t="s">
        <v>1830</v>
      </c>
      <c r="C1379" s="64" t="s">
        <v>9</v>
      </c>
      <c r="D1379" s="64" t="s">
        <v>7449</v>
      </c>
      <c r="E1379" s="65" t="s">
        <v>1840</v>
      </c>
      <c r="F1379" s="66">
        <v>194.99</v>
      </c>
      <c r="G1379" s="64" t="s">
        <v>9357</v>
      </c>
      <c r="H1379" s="64" t="s">
        <v>7451</v>
      </c>
      <c r="I1379" s="64" t="s">
        <v>7405</v>
      </c>
      <c r="J1379" s="64" t="s">
        <v>7975</v>
      </c>
      <c r="K1379" s="64" t="s">
        <v>2076</v>
      </c>
      <c r="L1379" s="64" t="s">
        <v>2076</v>
      </c>
      <c r="M1379" s="64" t="s">
        <v>2076</v>
      </c>
      <c r="N1379" s="64" t="s">
        <v>7801</v>
      </c>
      <c r="O1379" s="64" t="s">
        <v>2076</v>
      </c>
      <c r="P1379" s="64" t="s">
        <v>2076</v>
      </c>
      <c r="Q1379" s="67">
        <v>9</v>
      </c>
      <c r="R1379" s="64" t="s">
        <v>9358</v>
      </c>
      <c r="S1379" s="64" t="s">
        <v>7455</v>
      </c>
      <c r="T1379" t="s">
        <v>2100</v>
      </c>
      <c r="U1379">
        <v>30</v>
      </c>
      <c r="V1379" s="49">
        <v>203.99</v>
      </c>
      <c r="W1379" t="s">
        <v>2514</v>
      </c>
      <c r="X1379" t="s">
        <v>2076</v>
      </c>
      <c r="Y1379" t="s">
        <v>2076</v>
      </c>
      <c r="Z1379" t="s">
        <v>2076</v>
      </c>
      <c r="AA1379" t="s">
        <v>2076</v>
      </c>
      <c r="AB1379" s="36" t="s">
        <v>9359</v>
      </c>
      <c r="AC1379" s="36" t="s">
        <v>9360</v>
      </c>
      <c r="AD1379" s="36" t="s">
        <v>2268</v>
      </c>
      <c r="AE1379" s="36" t="s">
        <v>2105</v>
      </c>
      <c r="AF1379" s="52" t="s">
        <v>2024</v>
      </c>
      <c r="AG1379" s="36" t="s">
        <v>2086</v>
      </c>
      <c r="AH1379" s="37">
        <v>203.99</v>
      </c>
      <c r="AI1379" s="36" t="s">
        <v>2087</v>
      </c>
      <c r="AJ1379" s="36" t="s">
        <v>2076</v>
      </c>
      <c r="AK1379" s="36" t="s">
        <v>2076</v>
      </c>
      <c r="AL1379" s="36" t="s">
        <v>2076</v>
      </c>
      <c r="AM1379" s="36" t="s">
        <v>2076</v>
      </c>
      <c r="AN1379" s="36" t="s">
        <v>2076</v>
      </c>
      <c r="AO1379" s="36" t="s">
        <v>2076</v>
      </c>
      <c r="AP1379" s="36" t="s">
        <v>2076</v>
      </c>
      <c r="AQ1379" s="36" t="s">
        <v>2076</v>
      </c>
      <c r="AR1379" s="36" t="s">
        <v>2076</v>
      </c>
      <c r="AS1379" s="36" t="s">
        <v>7805</v>
      </c>
      <c r="AT1379" s="36" t="s">
        <v>7806</v>
      </c>
      <c r="AU1379" s="36">
        <f>COUNTIF(Offers!$B$14:$B$2024,A1379)</f>
        <v>1</v>
      </c>
      <c r="AV1379" s="37">
        <f>_xlfn.MINIFS(Offers!$Q$14:$Q$2024,Offers!$B$14:$B$2024,A1379)</f>
        <v>194.99</v>
      </c>
      <c r="AW1379" s="36">
        <f>COUNTIFS(Offers!$B$14:$B$2024,A1379,Offers!$L$14:$L$2024,"&lt;&gt;New")</f>
        <v>0</v>
      </c>
    </row>
    <row r="1380" spans="1:49" ht="15.75" customHeight="1" x14ac:dyDescent="0.35">
      <c r="A1380" s="64" t="s">
        <v>9361</v>
      </c>
      <c r="B1380" s="64" t="s">
        <v>1830</v>
      </c>
      <c r="C1380" s="64" t="s">
        <v>9</v>
      </c>
      <c r="D1380" s="64" t="s">
        <v>7526</v>
      </c>
      <c r="E1380" s="65" t="s">
        <v>1841</v>
      </c>
      <c r="F1380" s="66">
        <v>218.99</v>
      </c>
      <c r="G1380" s="64" t="s">
        <v>9362</v>
      </c>
      <c r="H1380" s="64" t="s">
        <v>1345</v>
      </c>
      <c r="I1380" s="64" t="s">
        <v>7528</v>
      </c>
      <c r="J1380" s="64" t="s">
        <v>2076</v>
      </c>
      <c r="K1380" s="64" t="s">
        <v>2076</v>
      </c>
      <c r="L1380" s="64" t="s">
        <v>2076</v>
      </c>
      <c r="M1380" s="64" t="s">
        <v>2076</v>
      </c>
      <c r="N1380" s="64" t="s">
        <v>7529</v>
      </c>
      <c r="O1380" s="64" t="s">
        <v>2076</v>
      </c>
      <c r="P1380" s="64" t="s">
        <v>2076</v>
      </c>
      <c r="Q1380" s="67">
        <v>308</v>
      </c>
      <c r="R1380" s="64" t="s">
        <v>9363</v>
      </c>
      <c r="S1380" s="64" t="s">
        <v>7531</v>
      </c>
      <c r="T1380" t="s">
        <v>2080</v>
      </c>
      <c r="U1380">
        <v>30</v>
      </c>
      <c r="V1380" s="49">
        <v>235.99</v>
      </c>
      <c r="W1380" t="s">
        <v>2081</v>
      </c>
      <c r="X1380" t="s">
        <v>2076</v>
      </c>
      <c r="Y1380" t="s">
        <v>2076</v>
      </c>
      <c r="Z1380" t="s">
        <v>2076</v>
      </c>
      <c r="AA1380" t="s">
        <v>2076</v>
      </c>
      <c r="AB1380" s="36" t="s">
        <v>9364</v>
      </c>
      <c r="AC1380" s="36" t="s">
        <v>9365</v>
      </c>
      <c r="AD1380" s="36" t="s">
        <v>2254</v>
      </c>
      <c r="AE1380" s="36" t="s">
        <v>2105</v>
      </c>
      <c r="AF1380" s="51" t="s">
        <v>2025</v>
      </c>
      <c r="AG1380" s="36" t="s">
        <v>2086</v>
      </c>
      <c r="AH1380" s="37">
        <v>240.99</v>
      </c>
      <c r="AI1380" s="36" t="s">
        <v>2087</v>
      </c>
      <c r="AJ1380" s="36" t="s">
        <v>2076</v>
      </c>
      <c r="AK1380" s="36" t="s">
        <v>2076</v>
      </c>
      <c r="AL1380" s="36" t="s">
        <v>2076</v>
      </c>
      <c r="AM1380" s="36" t="s">
        <v>2076</v>
      </c>
      <c r="AN1380" s="36" t="s">
        <v>2076</v>
      </c>
      <c r="AO1380" s="36" t="s">
        <v>2076</v>
      </c>
      <c r="AP1380" s="36" t="s">
        <v>2076</v>
      </c>
      <c r="AQ1380" s="36" t="s">
        <v>2076</v>
      </c>
      <c r="AR1380" s="36" t="s">
        <v>2076</v>
      </c>
      <c r="AS1380" s="36" t="s">
        <v>7534</v>
      </c>
      <c r="AT1380" s="36" t="s">
        <v>7535</v>
      </c>
      <c r="AU1380" s="36">
        <f>COUNTIF(Offers!$B$14:$B$2024,A1380)</f>
        <v>1</v>
      </c>
      <c r="AV1380" s="37">
        <f>_xlfn.MINIFS(Offers!$Q$14:$Q$2024,Offers!$B$14:$B$2024,A1380)</f>
        <v>218.99</v>
      </c>
      <c r="AW1380" s="36">
        <f>COUNTIFS(Offers!$B$14:$B$2024,A1380,Offers!$L$14:$L$2024,"&lt;&gt;New")</f>
        <v>0</v>
      </c>
    </row>
    <row r="1381" spans="1:49" ht="15.75" customHeight="1" x14ac:dyDescent="0.35">
      <c r="A1381" s="64" t="s">
        <v>9366</v>
      </c>
      <c r="B1381" s="64" t="s">
        <v>1830</v>
      </c>
      <c r="C1381" s="64" t="s">
        <v>9</v>
      </c>
      <c r="D1381" s="64" t="s">
        <v>2034</v>
      </c>
      <c r="E1381" s="65" t="s">
        <v>1842</v>
      </c>
      <c r="F1381" s="66">
        <v>685.99</v>
      </c>
      <c r="G1381" s="64" t="s">
        <v>9367</v>
      </c>
      <c r="H1381" s="64" t="s">
        <v>7439</v>
      </c>
      <c r="I1381" s="64" t="s">
        <v>7405</v>
      </c>
      <c r="J1381" s="64" t="s">
        <v>9368</v>
      </c>
      <c r="K1381" s="64" t="s">
        <v>7820</v>
      </c>
      <c r="L1381" s="64" t="s">
        <v>2076</v>
      </c>
      <c r="M1381" s="64" t="s">
        <v>2076</v>
      </c>
      <c r="N1381" s="64" t="s">
        <v>2076</v>
      </c>
      <c r="O1381" s="64" t="s">
        <v>2076</v>
      </c>
      <c r="P1381" s="64" t="s">
        <v>2076</v>
      </c>
      <c r="Q1381" s="67">
        <v>41</v>
      </c>
      <c r="R1381" s="64" t="s">
        <v>9369</v>
      </c>
      <c r="S1381" s="64" t="s">
        <v>7607</v>
      </c>
      <c r="T1381" t="s">
        <v>2100</v>
      </c>
      <c r="U1381">
        <v>30</v>
      </c>
      <c r="V1381" s="49">
        <v>712.99</v>
      </c>
      <c r="W1381" t="s">
        <v>2545</v>
      </c>
      <c r="X1381" t="s">
        <v>2076</v>
      </c>
      <c r="Y1381" t="s">
        <v>2076</v>
      </c>
      <c r="Z1381" t="s">
        <v>2076</v>
      </c>
      <c r="AA1381" t="s">
        <v>2076</v>
      </c>
      <c r="AB1381" s="36" t="s">
        <v>9354</v>
      </c>
      <c r="AC1381" s="36" t="s">
        <v>9370</v>
      </c>
      <c r="AD1381" s="36" t="s">
        <v>2179</v>
      </c>
      <c r="AE1381" s="36" t="s">
        <v>2105</v>
      </c>
      <c r="AF1381" s="54" t="s">
        <v>2027</v>
      </c>
      <c r="AG1381" s="36" t="s">
        <v>3435</v>
      </c>
      <c r="AH1381" s="37">
        <v>712.99</v>
      </c>
      <c r="AI1381" s="36" t="s">
        <v>2087</v>
      </c>
      <c r="AJ1381" s="36" t="s">
        <v>2076</v>
      </c>
      <c r="AK1381" s="36" t="s">
        <v>2076</v>
      </c>
      <c r="AL1381" s="36" t="s">
        <v>2076</v>
      </c>
      <c r="AM1381" s="36" t="s">
        <v>2076</v>
      </c>
      <c r="AN1381" s="36" t="s">
        <v>2076</v>
      </c>
      <c r="AO1381" s="36" t="s">
        <v>2076</v>
      </c>
      <c r="AP1381" s="36" t="s">
        <v>2076</v>
      </c>
      <c r="AQ1381" s="36" t="s">
        <v>2076</v>
      </c>
      <c r="AR1381" s="36" t="s">
        <v>2076</v>
      </c>
      <c r="AS1381" s="36" t="s">
        <v>7610</v>
      </c>
      <c r="AT1381" s="36" t="s">
        <v>9371</v>
      </c>
      <c r="AU1381" s="36">
        <f>COUNTIF(Offers!$B$14:$B$2024,A1381)</f>
        <v>1</v>
      </c>
      <c r="AV1381" s="37">
        <f>_xlfn.MINIFS(Offers!$Q$14:$Q$2024,Offers!$B$14:$B$2024,A1381)</f>
        <v>685.99</v>
      </c>
      <c r="AW1381" s="36">
        <f>COUNTIFS(Offers!$B$14:$B$2024,A1381,Offers!$L$14:$L$2024,"&lt;&gt;New")</f>
        <v>0</v>
      </c>
    </row>
    <row r="1382" spans="1:49" ht="15.75" customHeight="1" x14ac:dyDescent="0.35">
      <c r="A1382" s="64" t="s">
        <v>9372</v>
      </c>
      <c r="B1382" s="64" t="s">
        <v>1830</v>
      </c>
      <c r="C1382" s="64" t="s">
        <v>9</v>
      </c>
      <c r="D1382" s="64" t="s">
        <v>7473</v>
      </c>
      <c r="E1382" s="65" t="s">
        <v>1843</v>
      </c>
      <c r="F1382" s="66">
        <v>1308.99</v>
      </c>
      <c r="G1382" s="64" t="s">
        <v>9373</v>
      </c>
      <c r="H1382" s="64" t="s">
        <v>7439</v>
      </c>
      <c r="I1382" s="64" t="s">
        <v>7405</v>
      </c>
      <c r="J1382" s="64" t="s">
        <v>2076</v>
      </c>
      <c r="K1382" s="64" t="s">
        <v>9374</v>
      </c>
      <c r="L1382" s="64" t="s">
        <v>2076</v>
      </c>
      <c r="M1382" s="64" t="s">
        <v>2076</v>
      </c>
      <c r="N1382" s="64" t="s">
        <v>7550</v>
      </c>
      <c r="O1382" s="64" t="s">
        <v>2076</v>
      </c>
      <c r="P1382" s="64" t="s">
        <v>2076</v>
      </c>
      <c r="Q1382" s="67">
        <v>1360</v>
      </c>
      <c r="R1382" s="64" t="s">
        <v>9375</v>
      </c>
      <c r="S1382" s="64" t="s">
        <v>7478</v>
      </c>
      <c r="T1382" t="s">
        <v>2080</v>
      </c>
      <c r="U1382">
        <v>30</v>
      </c>
      <c r="V1382" s="49">
        <v>1374.99</v>
      </c>
      <c r="W1382" t="s">
        <v>3055</v>
      </c>
      <c r="X1382" t="s">
        <v>2076</v>
      </c>
      <c r="Y1382" t="s">
        <v>2076</v>
      </c>
      <c r="Z1382" t="s">
        <v>2076</v>
      </c>
      <c r="AA1382" t="s">
        <v>2076</v>
      </c>
      <c r="AB1382" s="36" t="s">
        <v>9376</v>
      </c>
      <c r="AC1382" s="36" t="s">
        <v>9377</v>
      </c>
      <c r="AD1382" s="36" t="s">
        <v>2171</v>
      </c>
      <c r="AE1382" s="36" t="s">
        <v>2085</v>
      </c>
      <c r="AF1382" s="53" t="s">
        <v>2026</v>
      </c>
      <c r="AG1382" s="36" t="s">
        <v>3435</v>
      </c>
      <c r="AH1382" s="37">
        <v>1407.99</v>
      </c>
      <c r="AI1382" s="36" t="s">
        <v>2087</v>
      </c>
      <c r="AJ1382" s="36" t="s">
        <v>2076</v>
      </c>
      <c r="AK1382" s="36" t="s">
        <v>2076</v>
      </c>
      <c r="AL1382" s="36" t="s">
        <v>2076</v>
      </c>
      <c r="AM1382" s="36" t="s">
        <v>2076</v>
      </c>
      <c r="AN1382" s="36" t="s">
        <v>2076</v>
      </c>
      <c r="AO1382" s="36" t="s">
        <v>2076</v>
      </c>
      <c r="AP1382" s="36" t="s">
        <v>2076</v>
      </c>
      <c r="AQ1382" s="36" t="s">
        <v>2076</v>
      </c>
      <c r="AR1382" s="36" t="s">
        <v>2076</v>
      </c>
      <c r="AS1382" s="36" t="s">
        <v>7895</v>
      </c>
      <c r="AT1382" s="36" t="s">
        <v>7896</v>
      </c>
      <c r="AU1382" s="36">
        <f>COUNTIF(Offers!$B$14:$B$2024,A1382)</f>
        <v>1</v>
      </c>
      <c r="AV1382" s="37">
        <f>_xlfn.MINIFS(Offers!$Q$14:$Q$2024,Offers!$B$14:$B$2024,A1382)</f>
        <v>1308.99</v>
      </c>
      <c r="AW1382" s="36">
        <f>COUNTIFS(Offers!$B$14:$B$2024,A1382,Offers!$L$14:$L$2024,"&lt;&gt;New")</f>
        <v>0</v>
      </c>
    </row>
    <row r="1383" spans="1:49" ht="15.75" customHeight="1" x14ac:dyDescent="0.35">
      <c r="A1383" s="64" t="s">
        <v>9378</v>
      </c>
      <c r="B1383" s="64" t="s">
        <v>1844</v>
      </c>
      <c r="C1383" s="64" t="s">
        <v>9</v>
      </c>
      <c r="D1383" s="64" t="s">
        <v>7560</v>
      </c>
      <c r="E1383" s="65" t="s">
        <v>1848</v>
      </c>
      <c r="F1383" s="66">
        <v>81.99</v>
      </c>
      <c r="G1383" s="64" t="s">
        <v>9379</v>
      </c>
      <c r="H1383" s="64" t="s">
        <v>1345</v>
      </c>
      <c r="I1383" s="64" t="s">
        <v>7405</v>
      </c>
      <c r="J1383" s="64" t="s">
        <v>2076</v>
      </c>
      <c r="K1383" s="64" t="s">
        <v>2076</v>
      </c>
      <c r="L1383" s="64" t="s">
        <v>2076</v>
      </c>
      <c r="M1383" s="64" t="s">
        <v>2076</v>
      </c>
      <c r="N1383" s="64" t="s">
        <v>7562</v>
      </c>
      <c r="O1383" s="64" t="s">
        <v>2076</v>
      </c>
      <c r="P1383" s="64" t="s">
        <v>2076</v>
      </c>
      <c r="Q1383" s="67">
        <v>389</v>
      </c>
      <c r="R1383" s="64" t="s">
        <v>9380</v>
      </c>
      <c r="S1383" s="64" t="s">
        <v>7564</v>
      </c>
      <c r="T1383" t="s">
        <v>2080</v>
      </c>
      <c r="U1383">
        <v>14</v>
      </c>
      <c r="V1383" s="49">
        <v>88.99</v>
      </c>
      <c r="W1383" t="s">
        <v>2304</v>
      </c>
      <c r="X1383" t="s">
        <v>2076</v>
      </c>
      <c r="Y1383" t="s">
        <v>2076</v>
      </c>
      <c r="Z1383" t="s">
        <v>2076</v>
      </c>
      <c r="AA1383" t="s">
        <v>2076</v>
      </c>
      <c r="AB1383" s="36" t="s">
        <v>9381</v>
      </c>
      <c r="AC1383" s="36" t="s">
        <v>9382</v>
      </c>
      <c r="AD1383" s="36" t="s">
        <v>2171</v>
      </c>
      <c r="AE1383" s="36" t="s">
        <v>2105</v>
      </c>
      <c r="AF1383" s="52" t="s">
        <v>2024</v>
      </c>
      <c r="AG1383" s="36" t="s">
        <v>2086</v>
      </c>
      <c r="AH1383" s="37">
        <v>88.99</v>
      </c>
      <c r="AI1383" s="36" t="s">
        <v>2087</v>
      </c>
      <c r="AJ1383" s="36" t="s">
        <v>2076</v>
      </c>
      <c r="AK1383" s="36" t="s">
        <v>2076</v>
      </c>
      <c r="AL1383" s="36" t="s">
        <v>2076</v>
      </c>
      <c r="AM1383" s="36" t="s">
        <v>2076</v>
      </c>
      <c r="AN1383" s="36" t="s">
        <v>2076</v>
      </c>
      <c r="AO1383" s="36" t="s">
        <v>2076</v>
      </c>
      <c r="AP1383" s="36" t="s">
        <v>2076</v>
      </c>
      <c r="AQ1383" s="36" t="s">
        <v>2076</v>
      </c>
      <c r="AR1383" s="36" t="s">
        <v>2076</v>
      </c>
      <c r="AS1383" s="36" t="s">
        <v>7567</v>
      </c>
      <c r="AT1383" s="36" t="s">
        <v>7568</v>
      </c>
      <c r="AU1383" s="36">
        <f>COUNTIF(Offers!$B$14:$B$2024,A1383)</f>
        <v>1</v>
      </c>
      <c r="AV1383" s="37">
        <f>_xlfn.MINIFS(Offers!$Q$14:$Q$2024,Offers!$B$14:$B$2024,A1383)</f>
        <v>81.99</v>
      </c>
      <c r="AW1383" s="36">
        <f>COUNTIFS(Offers!$B$14:$B$2024,A1383,Offers!$L$14:$L$2024,"&lt;&gt;New")</f>
        <v>0</v>
      </c>
    </row>
    <row r="1384" spans="1:49" ht="15.75" customHeight="1" x14ac:dyDescent="0.35">
      <c r="A1384" s="64" t="s">
        <v>9383</v>
      </c>
      <c r="B1384" s="64" t="s">
        <v>1844</v>
      </c>
      <c r="C1384" s="64" t="s">
        <v>9</v>
      </c>
      <c r="D1384" s="64" t="s">
        <v>7414</v>
      </c>
      <c r="E1384" s="65" t="s">
        <v>1849</v>
      </c>
      <c r="F1384" s="66">
        <v>112.99</v>
      </c>
      <c r="G1384" s="64" t="s">
        <v>9384</v>
      </c>
      <c r="H1384" s="64" t="s">
        <v>1345</v>
      </c>
      <c r="I1384" s="64" t="s">
        <v>7416</v>
      </c>
      <c r="J1384" s="64" t="s">
        <v>2076</v>
      </c>
      <c r="K1384" s="64" t="s">
        <v>2076</v>
      </c>
      <c r="L1384" s="64" t="s">
        <v>2076</v>
      </c>
      <c r="M1384" s="64" t="s">
        <v>2076</v>
      </c>
      <c r="N1384" s="64" t="s">
        <v>7417</v>
      </c>
      <c r="O1384" s="64" t="s">
        <v>2076</v>
      </c>
      <c r="P1384" s="64" t="s">
        <v>2076</v>
      </c>
      <c r="Q1384" s="67">
        <v>7046</v>
      </c>
      <c r="R1384" s="64" t="s">
        <v>9385</v>
      </c>
      <c r="S1384" s="64" t="s">
        <v>7419</v>
      </c>
      <c r="T1384" t="s">
        <v>2080</v>
      </c>
      <c r="U1384">
        <v>14</v>
      </c>
      <c r="V1384" s="49">
        <v>123.99</v>
      </c>
      <c r="W1384" t="s">
        <v>2371</v>
      </c>
      <c r="X1384" t="s">
        <v>2076</v>
      </c>
      <c r="Y1384" t="s">
        <v>2076</v>
      </c>
      <c r="Z1384" t="s">
        <v>2076</v>
      </c>
      <c r="AA1384" t="s">
        <v>2076</v>
      </c>
      <c r="AB1384" s="36" t="s">
        <v>9386</v>
      </c>
      <c r="AC1384" s="36" t="s">
        <v>9387</v>
      </c>
      <c r="AD1384" s="36" t="s">
        <v>2179</v>
      </c>
      <c r="AE1384" s="36" t="s">
        <v>2105</v>
      </c>
      <c r="AF1384" s="55" t="s">
        <v>2023</v>
      </c>
      <c r="AG1384" s="36" t="s">
        <v>2086</v>
      </c>
      <c r="AH1384" s="37">
        <v>125.99</v>
      </c>
      <c r="AI1384" s="36" t="s">
        <v>2087</v>
      </c>
      <c r="AJ1384" s="36" t="s">
        <v>2076</v>
      </c>
      <c r="AK1384" s="36" t="s">
        <v>2076</v>
      </c>
      <c r="AL1384" s="36" t="s">
        <v>2076</v>
      </c>
      <c r="AM1384" s="36" t="s">
        <v>2076</v>
      </c>
      <c r="AN1384" s="36" t="s">
        <v>2076</v>
      </c>
      <c r="AO1384" s="36" t="s">
        <v>2076</v>
      </c>
      <c r="AP1384" s="36" t="s">
        <v>2076</v>
      </c>
      <c r="AQ1384" s="36" t="s">
        <v>2076</v>
      </c>
      <c r="AR1384" s="36" t="s">
        <v>2076</v>
      </c>
      <c r="AS1384" s="36" t="s">
        <v>7422</v>
      </c>
      <c r="AT1384" s="36" t="s">
        <v>7423</v>
      </c>
      <c r="AU1384" s="36">
        <f>COUNTIF(Offers!$B$14:$B$2024,A1384)</f>
        <v>1</v>
      </c>
      <c r="AV1384" s="37">
        <f>_xlfn.MINIFS(Offers!$Q$14:$Q$2024,Offers!$B$14:$B$2024,A1384)</f>
        <v>112.99</v>
      </c>
      <c r="AW1384" s="36">
        <f>COUNTIFS(Offers!$B$14:$B$2024,A1384,Offers!$L$14:$L$2024,"&lt;&gt;New")</f>
        <v>0</v>
      </c>
    </row>
    <row r="1385" spans="1:49" ht="15.75" customHeight="1" x14ac:dyDescent="0.35">
      <c r="A1385" s="64" t="s">
        <v>9388</v>
      </c>
      <c r="B1385" s="64" t="s">
        <v>1844</v>
      </c>
      <c r="C1385" s="64" t="s">
        <v>9</v>
      </c>
      <c r="D1385" s="64" t="s">
        <v>7425</v>
      </c>
      <c r="E1385" s="65" t="s">
        <v>1850</v>
      </c>
      <c r="F1385" s="66">
        <v>128.99</v>
      </c>
      <c r="G1385" s="64" t="s">
        <v>9389</v>
      </c>
      <c r="H1385" s="64" t="s">
        <v>7427</v>
      </c>
      <c r="I1385" s="64" t="s">
        <v>7499</v>
      </c>
      <c r="J1385" s="64" t="s">
        <v>2076</v>
      </c>
      <c r="K1385" s="64" t="s">
        <v>2076</v>
      </c>
      <c r="L1385" s="64" t="s">
        <v>2076</v>
      </c>
      <c r="M1385" s="64" t="s">
        <v>2076</v>
      </c>
      <c r="N1385" s="64" t="s">
        <v>7500</v>
      </c>
      <c r="O1385" s="64" t="s">
        <v>2076</v>
      </c>
      <c r="P1385" s="64" t="s">
        <v>2076</v>
      </c>
      <c r="Q1385" s="67">
        <v>1849</v>
      </c>
      <c r="R1385" s="64" t="s">
        <v>9390</v>
      </c>
      <c r="S1385" s="64" t="s">
        <v>7431</v>
      </c>
      <c r="T1385" t="s">
        <v>2080</v>
      </c>
      <c r="U1385">
        <v>14</v>
      </c>
      <c r="V1385" s="49">
        <v>147.99</v>
      </c>
      <c r="W1385" t="s">
        <v>2875</v>
      </c>
      <c r="X1385" t="s">
        <v>2076</v>
      </c>
      <c r="Y1385" t="s">
        <v>2076</v>
      </c>
      <c r="Z1385" t="s">
        <v>2076</v>
      </c>
      <c r="AA1385" t="s">
        <v>2076</v>
      </c>
      <c r="AB1385" s="36" t="s">
        <v>9391</v>
      </c>
      <c r="AC1385" s="36" t="s">
        <v>9392</v>
      </c>
      <c r="AD1385" s="36" t="s">
        <v>2147</v>
      </c>
      <c r="AE1385" s="36" t="s">
        <v>2085</v>
      </c>
      <c r="AF1385" s="52" t="s">
        <v>2024</v>
      </c>
      <c r="AG1385" s="36" t="s">
        <v>2086</v>
      </c>
      <c r="AH1385" s="37">
        <v>147.99</v>
      </c>
      <c r="AI1385" s="36" t="s">
        <v>2087</v>
      </c>
      <c r="AJ1385" s="36" t="s">
        <v>2076</v>
      </c>
      <c r="AK1385" s="36" t="s">
        <v>2076</v>
      </c>
      <c r="AL1385" s="36" t="s">
        <v>2076</v>
      </c>
      <c r="AM1385" s="36" t="s">
        <v>2076</v>
      </c>
      <c r="AN1385" s="36" t="s">
        <v>2076</v>
      </c>
      <c r="AO1385" s="36" t="s">
        <v>2076</v>
      </c>
      <c r="AP1385" s="36" t="s">
        <v>2076</v>
      </c>
      <c r="AQ1385" s="36" t="s">
        <v>2076</v>
      </c>
      <c r="AR1385" s="36" t="s">
        <v>2076</v>
      </c>
      <c r="AS1385" s="36" t="s">
        <v>7434</v>
      </c>
      <c r="AT1385" s="36" t="s">
        <v>7435</v>
      </c>
      <c r="AU1385" s="36">
        <f>COUNTIF(Offers!$B$14:$B$2024,A1385)</f>
        <v>1</v>
      </c>
      <c r="AV1385" s="37">
        <f>_xlfn.MINIFS(Offers!$Q$14:$Q$2024,Offers!$B$14:$B$2024,A1385)</f>
        <v>128.99</v>
      </c>
      <c r="AW1385" s="36">
        <f>COUNTIFS(Offers!$B$14:$B$2024,A1385,Offers!$L$14:$L$2024,"&lt;&gt;New")</f>
        <v>0</v>
      </c>
    </row>
    <row r="1386" spans="1:49" ht="15.75" customHeight="1" x14ac:dyDescent="0.35">
      <c r="A1386" s="64" t="s">
        <v>9393</v>
      </c>
      <c r="B1386" s="64" t="s">
        <v>1844</v>
      </c>
      <c r="C1386" s="64" t="s">
        <v>9</v>
      </c>
      <c r="D1386" s="64" t="s">
        <v>7510</v>
      </c>
      <c r="E1386" s="65" t="s">
        <v>1851</v>
      </c>
      <c r="F1386" s="66">
        <v>130.99</v>
      </c>
      <c r="G1386" s="64" t="s">
        <v>9394</v>
      </c>
      <c r="H1386" s="64" t="s">
        <v>7512</v>
      </c>
      <c r="I1386" s="64" t="s">
        <v>7405</v>
      </c>
      <c r="J1386" s="64" t="s">
        <v>2076</v>
      </c>
      <c r="K1386" s="64" t="s">
        <v>2076</v>
      </c>
      <c r="L1386" s="64" t="s">
        <v>2076</v>
      </c>
      <c r="M1386" s="64" t="s">
        <v>2076</v>
      </c>
      <c r="N1386" s="64" t="s">
        <v>7513</v>
      </c>
      <c r="O1386" s="64" t="s">
        <v>2076</v>
      </c>
      <c r="P1386" s="64" t="s">
        <v>2076</v>
      </c>
      <c r="Q1386" s="67">
        <v>1900</v>
      </c>
      <c r="R1386" s="64" t="s">
        <v>9395</v>
      </c>
      <c r="S1386" s="64" t="s">
        <v>7515</v>
      </c>
      <c r="T1386" t="s">
        <v>2080</v>
      </c>
      <c r="U1386">
        <v>14</v>
      </c>
      <c r="V1386" s="49">
        <v>143.99</v>
      </c>
      <c r="W1386" t="s">
        <v>2265</v>
      </c>
      <c r="X1386" t="s">
        <v>2076</v>
      </c>
      <c r="Y1386" t="s">
        <v>2076</v>
      </c>
      <c r="Z1386" t="s">
        <v>2076</v>
      </c>
      <c r="AA1386" t="s">
        <v>2076</v>
      </c>
      <c r="AB1386" s="36" t="s">
        <v>9396</v>
      </c>
      <c r="AC1386" s="36" t="s">
        <v>9397</v>
      </c>
      <c r="AD1386" s="36" t="s">
        <v>2120</v>
      </c>
      <c r="AE1386" s="36" t="s">
        <v>2085</v>
      </c>
      <c r="AF1386" s="51" t="s">
        <v>2025</v>
      </c>
      <c r="AG1386" s="36" t="s">
        <v>2086</v>
      </c>
      <c r="AH1386" s="37">
        <v>143.99</v>
      </c>
      <c r="AI1386" s="36" t="s">
        <v>2087</v>
      </c>
      <c r="AJ1386" s="36" t="s">
        <v>2076</v>
      </c>
      <c r="AK1386" s="36" t="s">
        <v>2076</v>
      </c>
      <c r="AL1386" s="36" t="s">
        <v>2076</v>
      </c>
      <c r="AM1386" s="36" t="s">
        <v>2076</v>
      </c>
      <c r="AN1386" s="36" t="s">
        <v>2076</v>
      </c>
      <c r="AO1386" s="36" t="s">
        <v>2076</v>
      </c>
      <c r="AP1386" s="36" t="s">
        <v>2076</v>
      </c>
      <c r="AQ1386" s="36" t="s">
        <v>2076</v>
      </c>
      <c r="AR1386" s="36" t="s">
        <v>2076</v>
      </c>
      <c r="AS1386" s="36" t="s">
        <v>7518</v>
      </c>
      <c r="AT1386" s="36" t="s">
        <v>7519</v>
      </c>
      <c r="AU1386" s="36">
        <f>COUNTIF(Offers!$B$14:$B$2024,A1386)</f>
        <v>3</v>
      </c>
      <c r="AV1386" s="37">
        <f>_xlfn.MINIFS(Offers!$Q$14:$Q$2024,Offers!$B$14:$B$2024,A1386)</f>
        <v>103.99</v>
      </c>
      <c r="AW1386" s="36">
        <f>COUNTIFS(Offers!$B$14:$B$2024,A1386,Offers!$L$14:$L$2024,"&lt;&gt;New")</f>
        <v>2</v>
      </c>
    </row>
    <row r="1387" spans="1:49" ht="15.75" customHeight="1" x14ac:dyDescent="0.35">
      <c r="A1387" s="64" t="s">
        <v>9398</v>
      </c>
      <c r="B1387" s="64" t="s">
        <v>1844</v>
      </c>
      <c r="C1387" s="64" t="s">
        <v>9</v>
      </c>
      <c r="D1387" s="64" t="s">
        <v>7749</v>
      </c>
      <c r="E1387" s="65" t="s">
        <v>1852</v>
      </c>
      <c r="F1387" s="66">
        <v>179.99</v>
      </c>
      <c r="G1387" s="64" t="s">
        <v>9399</v>
      </c>
      <c r="H1387" s="64" t="s">
        <v>1345</v>
      </c>
      <c r="I1387" s="64" t="s">
        <v>7380</v>
      </c>
      <c r="J1387" s="64" t="s">
        <v>2076</v>
      </c>
      <c r="K1387" s="64" t="s">
        <v>2076</v>
      </c>
      <c r="L1387" s="64" t="s">
        <v>2076</v>
      </c>
      <c r="M1387" s="64" t="s">
        <v>2076</v>
      </c>
      <c r="N1387" s="64" t="s">
        <v>7382</v>
      </c>
      <c r="O1387" s="64" t="s">
        <v>2076</v>
      </c>
      <c r="P1387" s="64">
        <v>253</v>
      </c>
      <c r="Q1387" s="67">
        <v>1036</v>
      </c>
      <c r="R1387" s="64" t="s">
        <v>9400</v>
      </c>
      <c r="S1387" s="64" t="s">
        <v>7752</v>
      </c>
      <c r="T1387" t="s">
        <v>2116</v>
      </c>
      <c r="U1387">
        <v>14</v>
      </c>
      <c r="V1387" s="49">
        <v>197.99</v>
      </c>
      <c r="W1387" t="s">
        <v>3035</v>
      </c>
      <c r="X1387" t="s">
        <v>2076</v>
      </c>
      <c r="Y1387" t="s">
        <v>2076</v>
      </c>
      <c r="Z1387" t="s">
        <v>2076</v>
      </c>
      <c r="AA1387" t="s">
        <v>2076</v>
      </c>
      <c r="AB1387" s="36" t="s">
        <v>9401</v>
      </c>
      <c r="AC1387" s="36" t="s">
        <v>9402</v>
      </c>
      <c r="AD1387" s="36" t="s">
        <v>2254</v>
      </c>
      <c r="AE1387" s="36" t="s">
        <v>2105</v>
      </c>
      <c r="AF1387" s="51" t="s">
        <v>2025</v>
      </c>
      <c r="AG1387" s="36" t="s">
        <v>2086</v>
      </c>
      <c r="AH1387" s="37">
        <v>208.99</v>
      </c>
      <c r="AI1387" s="36" t="s">
        <v>2087</v>
      </c>
      <c r="AJ1387" s="36" t="s">
        <v>2076</v>
      </c>
      <c r="AK1387" s="36" t="s">
        <v>2076</v>
      </c>
      <c r="AL1387" s="36" t="s">
        <v>2076</v>
      </c>
      <c r="AM1387" s="36" t="s">
        <v>2076</v>
      </c>
      <c r="AN1387" s="36" t="s">
        <v>2076</v>
      </c>
      <c r="AO1387" s="36" t="s">
        <v>2076</v>
      </c>
      <c r="AP1387" s="36" t="s">
        <v>2076</v>
      </c>
      <c r="AQ1387" s="36" t="s">
        <v>2076</v>
      </c>
      <c r="AR1387" s="36" t="s">
        <v>2076</v>
      </c>
      <c r="AS1387" s="36" t="s">
        <v>7754</v>
      </c>
      <c r="AT1387" s="36" t="s">
        <v>7755</v>
      </c>
      <c r="AU1387" s="36">
        <f>COUNTIF(Offers!$B$14:$B$2024,A1387)</f>
        <v>2</v>
      </c>
      <c r="AV1387" s="37">
        <f>_xlfn.MINIFS(Offers!$Q$14:$Q$2024,Offers!$B$14:$B$2024,A1387)</f>
        <v>142.99</v>
      </c>
      <c r="AW1387" s="36">
        <f>COUNTIFS(Offers!$B$14:$B$2024,A1387,Offers!$L$14:$L$2024,"&lt;&gt;New")</f>
        <v>1</v>
      </c>
    </row>
    <row r="1388" spans="1:49" ht="15.75" customHeight="1" x14ac:dyDescent="0.35">
      <c r="A1388" s="64" t="s">
        <v>9403</v>
      </c>
      <c r="B1388" s="64" t="s">
        <v>1844</v>
      </c>
      <c r="C1388" s="64" t="s">
        <v>9</v>
      </c>
      <c r="D1388" s="64" t="s">
        <v>7449</v>
      </c>
      <c r="E1388" s="65" t="s">
        <v>1853</v>
      </c>
      <c r="F1388" s="66">
        <v>192.99</v>
      </c>
      <c r="G1388" s="64" t="s">
        <v>9404</v>
      </c>
      <c r="H1388" s="64" t="s">
        <v>1345</v>
      </c>
      <c r="I1388" s="64" t="s">
        <v>7392</v>
      </c>
      <c r="J1388" s="64" t="s">
        <v>2076</v>
      </c>
      <c r="K1388" s="64" t="s">
        <v>2076</v>
      </c>
      <c r="L1388" s="64" t="s">
        <v>2076</v>
      </c>
      <c r="M1388" s="64" t="s">
        <v>2076</v>
      </c>
      <c r="N1388" s="64" t="s">
        <v>7624</v>
      </c>
      <c r="O1388" s="64" t="s">
        <v>2076</v>
      </c>
      <c r="P1388" s="64" t="s">
        <v>2076</v>
      </c>
      <c r="Q1388" s="67">
        <v>229</v>
      </c>
      <c r="R1388" s="64" t="s">
        <v>9405</v>
      </c>
      <c r="S1388" s="64" t="s">
        <v>7626</v>
      </c>
      <c r="T1388" t="s">
        <v>2080</v>
      </c>
      <c r="U1388">
        <v>14</v>
      </c>
      <c r="V1388" s="49">
        <v>201.99</v>
      </c>
      <c r="W1388" t="s">
        <v>2514</v>
      </c>
      <c r="X1388" t="s">
        <v>2076</v>
      </c>
      <c r="Y1388" t="s">
        <v>2076</v>
      </c>
      <c r="Z1388" t="s">
        <v>2076</v>
      </c>
      <c r="AA1388" t="s">
        <v>2076</v>
      </c>
      <c r="AB1388" s="36" t="s">
        <v>9406</v>
      </c>
      <c r="AC1388" s="36" t="s">
        <v>9407</v>
      </c>
      <c r="AD1388" s="36" t="s">
        <v>2224</v>
      </c>
      <c r="AE1388" s="36" t="s">
        <v>2105</v>
      </c>
      <c r="AF1388" s="52" t="s">
        <v>2024</v>
      </c>
      <c r="AG1388" s="36" t="s">
        <v>2086</v>
      </c>
      <c r="AH1388" s="37">
        <v>213.99</v>
      </c>
      <c r="AI1388" s="36" t="s">
        <v>2087</v>
      </c>
      <c r="AJ1388" s="36" t="s">
        <v>2076</v>
      </c>
      <c r="AK1388" s="36" t="s">
        <v>2076</v>
      </c>
      <c r="AL1388" s="36" t="s">
        <v>2076</v>
      </c>
      <c r="AM1388" s="36" t="s">
        <v>2076</v>
      </c>
      <c r="AN1388" s="36" t="s">
        <v>2076</v>
      </c>
      <c r="AO1388" s="36" t="s">
        <v>2076</v>
      </c>
      <c r="AP1388" s="36" t="s">
        <v>2076</v>
      </c>
      <c r="AQ1388" s="36" t="s">
        <v>2076</v>
      </c>
      <c r="AR1388" s="36" t="s">
        <v>2076</v>
      </c>
      <c r="AS1388" s="36" t="s">
        <v>7629</v>
      </c>
      <c r="AT1388" s="36" t="s">
        <v>7630</v>
      </c>
      <c r="AU1388" s="36">
        <f>COUNTIF(Offers!$B$14:$B$2024,A1388)</f>
        <v>1</v>
      </c>
      <c r="AV1388" s="37">
        <f>_xlfn.MINIFS(Offers!$Q$14:$Q$2024,Offers!$B$14:$B$2024,A1388)</f>
        <v>192.99</v>
      </c>
      <c r="AW1388" s="36">
        <f>COUNTIFS(Offers!$B$14:$B$2024,A1388,Offers!$L$14:$L$2024,"&lt;&gt;New")</f>
        <v>0</v>
      </c>
    </row>
    <row r="1389" spans="1:49" ht="15.75" customHeight="1" x14ac:dyDescent="0.35">
      <c r="A1389" s="64" t="s">
        <v>9408</v>
      </c>
      <c r="B1389" s="64" t="s">
        <v>1844</v>
      </c>
      <c r="C1389" s="64" t="s">
        <v>9</v>
      </c>
      <c r="D1389" s="64" t="s">
        <v>7402</v>
      </c>
      <c r="E1389" s="65" t="s">
        <v>1854</v>
      </c>
      <c r="F1389" s="66">
        <v>243.99</v>
      </c>
      <c r="G1389" s="64" t="s">
        <v>9409</v>
      </c>
      <c r="H1389" s="64" t="s">
        <v>7404</v>
      </c>
      <c r="I1389" s="64" t="s">
        <v>7405</v>
      </c>
      <c r="J1389" s="64" t="s">
        <v>2076</v>
      </c>
      <c r="K1389" s="64" t="s">
        <v>2076</v>
      </c>
      <c r="L1389" s="64" t="s">
        <v>2076</v>
      </c>
      <c r="M1389" s="64" t="s">
        <v>2076</v>
      </c>
      <c r="N1389" s="64" t="s">
        <v>8176</v>
      </c>
      <c r="O1389" s="64" t="s">
        <v>2076</v>
      </c>
      <c r="P1389" s="64" t="s">
        <v>2076</v>
      </c>
      <c r="Q1389" s="67">
        <v>83</v>
      </c>
      <c r="R1389" s="64" t="s">
        <v>9410</v>
      </c>
      <c r="S1389" s="64" t="s">
        <v>7408</v>
      </c>
      <c r="T1389" t="s">
        <v>2116</v>
      </c>
      <c r="U1389">
        <v>14</v>
      </c>
      <c r="V1389" s="49">
        <v>258.99</v>
      </c>
      <c r="W1389" t="s">
        <v>2875</v>
      </c>
      <c r="X1389" t="s">
        <v>2076</v>
      </c>
      <c r="Y1389" t="s">
        <v>2076</v>
      </c>
      <c r="Z1389" t="s">
        <v>2076</v>
      </c>
      <c r="AA1389" t="s">
        <v>2076</v>
      </c>
      <c r="AB1389" s="36" t="s">
        <v>9411</v>
      </c>
      <c r="AC1389" s="36" t="s">
        <v>9412</v>
      </c>
      <c r="AD1389" s="36" t="s">
        <v>2268</v>
      </c>
      <c r="AE1389" s="36" t="s">
        <v>2105</v>
      </c>
      <c r="AF1389" s="53" t="s">
        <v>2026</v>
      </c>
      <c r="AG1389" s="36" t="s">
        <v>2086</v>
      </c>
      <c r="AH1389" s="37">
        <v>258.99</v>
      </c>
      <c r="AI1389" s="36" t="s">
        <v>2087</v>
      </c>
      <c r="AJ1389" s="36" t="s">
        <v>2076</v>
      </c>
      <c r="AK1389" s="36" t="s">
        <v>2076</v>
      </c>
      <c r="AL1389" s="36" t="s">
        <v>2076</v>
      </c>
      <c r="AM1389" s="36" t="s">
        <v>2076</v>
      </c>
      <c r="AN1389" s="36" t="s">
        <v>2076</v>
      </c>
      <c r="AO1389" s="36" t="s">
        <v>2076</v>
      </c>
      <c r="AP1389" s="36" t="s">
        <v>2076</v>
      </c>
      <c r="AQ1389" s="36" t="s">
        <v>2076</v>
      </c>
      <c r="AR1389" s="36" t="s">
        <v>2076</v>
      </c>
      <c r="AS1389" s="36" t="s">
        <v>7411</v>
      </c>
      <c r="AT1389" s="36" t="s">
        <v>7412</v>
      </c>
      <c r="AU1389" s="36">
        <f>COUNTIF(Offers!$B$14:$B$2024,A1389)</f>
        <v>2</v>
      </c>
      <c r="AV1389" s="37">
        <f>_xlfn.MINIFS(Offers!$Q$14:$Q$2024,Offers!$B$14:$B$2024,A1389)</f>
        <v>189.99</v>
      </c>
      <c r="AW1389" s="36">
        <f>COUNTIFS(Offers!$B$14:$B$2024,A1389,Offers!$L$14:$L$2024,"&lt;&gt;New")</f>
        <v>1</v>
      </c>
    </row>
    <row r="1390" spans="1:49" ht="15.75" customHeight="1" x14ac:dyDescent="0.35">
      <c r="A1390" s="64" t="s">
        <v>9413</v>
      </c>
      <c r="B1390" s="64" t="s">
        <v>1844</v>
      </c>
      <c r="C1390" s="64" t="s">
        <v>9</v>
      </c>
      <c r="D1390" s="64" t="s">
        <v>7437</v>
      </c>
      <c r="E1390" s="65" t="s">
        <v>1855</v>
      </c>
      <c r="F1390" s="66">
        <v>255.99</v>
      </c>
      <c r="G1390" s="64" t="s">
        <v>9414</v>
      </c>
      <c r="H1390" s="64" t="s">
        <v>7439</v>
      </c>
      <c r="I1390" s="64" t="s">
        <v>7405</v>
      </c>
      <c r="J1390" s="64" t="s">
        <v>7440</v>
      </c>
      <c r="K1390" s="64" t="s">
        <v>2076</v>
      </c>
      <c r="L1390" s="64" t="s">
        <v>2076</v>
      </c>
      <c r="M1390" s="64" t="s">
        <v>2076</v>
      </c>
      <c r="N1390" s="64" t="s">
        <v>7441</v>
      </c>
      <c r="O1390" s="64" t="s">
        <v>2076</v>
      </c>
      <c r="P1390" s="64" t="s">
        <v>2076</v>
      </c>
      <c r="Q1390" s="67">
        <v>1433</v>
      </c>
      <c r="R1390" s="64" t="s">
        <v>9415</v>
      </c>
      <c r="S1390" s="64" t="s">
        <v>7443</v>
      </c>
      <c r="T1390" t="s">
        <v>2100</v>
      </c>
      <c r="U1390">
        <v>14</v>
      </c>
      <c r="V1390" s="49">
        <v>284.99</v>
      </c>
      <c r="W1390" t="s">
        <v>2280</v>
      </c>
      <c r="X1390" t="s">
        <v>2076</v>
      </c>
      <c r="Y1390" t="s">
        <v>2076</v>
      </c>
      <c r="Z1390" t="s">
        <v>2076</v>
      </c>
      <c r="AA1390" t="s">
        <v>2076</v>
      </c>
      <c r="AB1390" s="36" t="s">
        <v>9416</v>
      </c>
      <c r="AC1390" s="36" t="s">
        <v>9417</v>
      </c>
      <c r="AD1390" s="36" t="s">
        <v>2179</v>
      </c>
      <c r="AE1390" s="36" t="s">
        <v>2105</v>
      </c>
      <c r="AF1390" s="52" t="s">
        <v>2024</v>
      </c>
      <c r="AG1390" s="36" t="s">
        <v>2086</v>
      </c>
      <c r="AH1390" s="37">
        <v>284.99</v>
      </c>
      <c r="AI1390" s="36" t="s">
        <v>2087</v>
      </c>
      <c r="AJ1390" s="36" t="s">
        <v>2076</v>
      </c>
      <c r="AK1390" s="36" t="s">
        <v>2076</v>
      </c>
      <c r="AL1390" s="36" t="s">
        <v>2076</v>
      </c>
      <c r="AM1390" s="36" t="s">
        <v>2076</v>
      </c>
      <c r="AN1390" s="36" t="s">
        <v>2076</v>
      </c>
      <c r="AO1390" s="36" t="s">
        <v>2076</v>
      </c>
      <c r="AP1390" s="36" t="s">
        <v>2076</v>
      </c>
      <c r="AQ1390" s="36" t="s">
        <v>2076</v>
      </c>
      <c r="AR1390" s="36" t="s">
        <v>2076</v>
      </c>
      <c r="AS1390" s="36" t="s">
        <v>7446</v>
      </c>
      <c r="AT1390" s="36" t="s">
        <v>7447</v>
      </c>
      <c r="AU1390" s="36">
        <f>COUNTIF(Offers!$B$14:$B$2024,A1390)</f>
        <v>1</v>
      </c>
      <c r="AV1390" s="37">
        <f>_xlfn.MINIFS(Offers!$Q$14:$Q$2024,Offers!$B$14:$B$2024,A1390)</f>
        <v>255.99</v>
      </c>
      <c r="AW1390" s="36">
        <f>COUNTIFS(Offers!$B$14:$B$2024,A1390,Offers!$L$14:$L$2024,"&lt;&gt;New")</f>
        <v>0</v>
      </c>
    </row>
    <row r="1391" spans="1:49" ht="15.75" customHeight="1" x14ac:dyDescent="0.35">
      <c r="A1391" s="64" t="s">
        <v>9418</v>
      </c>
      <c r="B1391" s="64" t="s">
        <v>1844</v>
      </c>
      <c r="C1391" s="64" t="s">
        <v>9</v>
      </c>
      <c r="D1391" s="64" t="s">
        <v>7460</v>
      </c>
      <c r="E1391" s="65" t="s">
        <v>1856</v>
      </c>
      <c r="F1391" s="66">
        <v>566.99</v>
      </c>
      <c r="G1391" s="64" t="s">
        <v>9419</v>
      </c>
      <c r="H1391" s="64" t="s">
        <v>7439</v>
      </c>
      <c r="I1391" s="64" t="s">
        <v>7462</v>
      </c>
      <c r="J1391" s="64" t="s">
        <v>2076</v>
      </c>
      <c r="K1391" s="64" t="s">
        <v>2076</v>
      </c>
      <c r="L1391" s="64" t="s">
        <v>7463</v>
      </c>
      <c r="M1391" s="64" t="s">
        <v>7464</v>
      </c>
      <c r="N1391" s="64" t="s">
        <v>7465</v>
      </c>
      <c r="O1391" s="64" t="s">
        <v>2076</v>
      </c>
      <c r="P1391" s="64" t="s">
        <v>2076</v>
      </c>
      <c r="Q1391" s="67">
        <v>6887</v>
      </c>
      <c r="R1391" s="64" t="s">
        <v>9420</v>
      </c>
      <c r="S1391" s="64" t="s">
        <v>7467</v>
      </c>
      <c r="T1391" t="s">
        <v>2080</v>
      </c>
      <c r="U1391">
        <v>14</v>
      </c>
      <c r="V1391" s="49">
        <v>641.99</v>
      </c>
      <c r="W1391" t="s">
        <v>2539</v>
      </c>
      <c r="X1391" t="s">
        <v>2076</v>
      </c>
      <c r="Y1391" t="s">
        <v>2076</v>
      </c>
      <c r="Z1391" t="s">
        <v>2076</v>
      </c>
      <c r="AA1391" t="s">
        <v>2076</v>
      </c>
      <c r="AB1391" s="36" t="s">
        <v>9406</v>
      </c>
      <c r="AC1391" s="36" t="s">
        <v>9421</v>
      </c>
      <c r="AD1391" s="36" t="s">
        <v>2104</v>
      </c>
      <c r="AE1391" s="36" t="s">
        <v>2085</v>
      </c>
      <c r="AF1391" s="51" t="s">
        <v>2025</v>
      </c>
      <c r="AG1391" s="36" t="s">
        <v>3435</v>
      </c>
      <c r="AH1391" s="37">
        <v>666.99</v>
      </c>
      <c r="AI1391" s="36" t="s">
        <v>2087</v>
      </c>
      <c r="AJ1391" s="36" t="s">
        <v>2076</v>
      </c>
      <c r="AK1391" s="36" t="s">
        <v>2076</v>
      </c>
      <c r="AL1391" s="36" t="s">
        <v>2076</v>
      </c>
      <c r="AM1391" s="36" t="s">
        <v>2076</v>
      </c>
      <c r="AN1391" s="36" t="s">
        <v>2076</v>
      </c>
      <c r="AO1391" s="36">
        <v>240</v>
      </c>
      <c r="AP1391" s="36" t="s">
        <v>2076</v>
      </c>
      <c r="AQ1391" s="36" t="s">
        <v>2076</v>
      </c>
      <c r="AR1391" s="36" t="s">
        <v>2076</v>
      </c>
      <c r="AS1391" s="36" t="s">
        <v>7470</v>
      </c>
      <c r="AT1391" s="36" t="s">
        <v>7471</v>
      </c>
      <c r="AU1391" s="36">
        <f>COUNTIF(Offers!$B$14:$B$2024,A1391)</f>
        <v>2</v>
      </c>
      <c r="AV1391" s="37">
        <f>_xlfn.MINIFS(Offers!$Q$14:$Q$2024,Offers!$B$14:$B$2024,A1391)</f>
        <v>440.99</v>
      </c>
      <c r="AW1391" s="36">
        <f>COUNTIFS(Offers!$B$14:$B$2024,A1391,Offers!$L$14:$L$2024,"&lt;&gt;New")</f>
        <v>1</v>
      </c>
    </row>
    <row r="1392" spans="1:49" ht="15.75" customHeight="1" x14ac:dyDescent="0.35">
      <c r="A1392" s="64" t="s">
        <v>9422</v>
      </c>
      <c r="B1392" s="64" t="s">
        <v>1844</v>
      </c>
      <c r="C1392" s="64" t="s">
        <v>9</v>
      </c>
      <c r="D1392" s="64" t="s">
        <v>7473</v>
      </c>
      <c r="E1392" s="65" t="s">
        <v>1857</v>
      </c>
      <c r="F1392" s="66">
        <v>1630.99</v>
      </c>
      <c r="G1392" s="64" t="s">
        <v>9423</v>
      </c>
      <c r="H1392" s="64" t="s">
        <v>7439</v>
      </c>
      <c r="I1392" s="64" t="s">
        <v>7405</v>
      </c>
      <c r="J1392" s="64" t="s">
        <v>2076</v>
      </c>
      <c r="K1392" s="64" t="s">
        <v>9424</v>
      </c>
      <c r="L1392" s="64" t="s">
        <v>2076</v>
      </c>
      <c r="M1392" s="64" t="s">
        <v>2076</v>
      </c>
      <c r="N1392" s="64" t="s">
        <v>7550</v>
      </c>
      <c r="O1392" s="64" t="s">
        <v>2076</v>
      </c>
      <c r="P1392" s="64" t="s">
        <v>2076</v>
      </c>
      <c r="Q1392" s="67">
        <v>1973</v>
      </c>
      <c r="R1392" s="64" t="s">
        <v>9425</v>
      </c>
      <c r="S1392" s="64" t="s">
        <v>7478</v>
      </c>
      <c r="T1392" t="s">
        <v>2080</v>
      </c>
      <c r="U1392">
        <v>14</v>
      </c>
      <c r="V1392" s="49">
        <v>1704.99</v>
      </c>
      <c r="W1392" t="s">
        <v>2371</v>
      </c>
      <c r="X1392" t="s">
        <v>2076</v>
      </c>
      <c r="Y1392" t="s">
        <v>2076</v>
      </c>
      <c r="Z1392" t="s">
        <v>2076</v>
      </c>
      <c r="AA1392" t="s">
        <v>2076</v>
      </c>
      <c r="AB1392" s="36" t="s">
        <v>9426</v>
      </c>
      <c r="AC1392" s="36" t="s">
        <v>9427</v>
      </c>
      <c r="AD1392" s="36" t="s">
        <v>2104</v>
      </c>
      <c r="AE1392" s="36" t="s">
        <v>2105</v>
      </c>
      <c r="AF1392" s="53" t="s">
        <v>2026</v>
      </c>
      <c r="AG1392" s="36" t="s">
        <v>3435</v>
      </c>
      <c r="AH1392" s="37">
        <v>1792.99</v>
      </c>
      <c r="AI1392" s="36" t="s">
        <v>2087</v>
      </c>
      <c r="AJ1392" s="36" t="s">
        <v>2076</v>
      </c>
      <c r="AK1392" s="36" t="s">
        <v>2076</v>
      </c>
      <c r="AL1392" s="36" t="s">
        <v>2076</v>
      </c>
      <c r="AM1392" s="36" t="s">
        <v>2076</v>
      </c>
      <c r="AN1392" s="36" t="s">
        <v>2076</v>
      </c>
      <c r="AO1392" s="36" t="s">
        <v>2076</v>
      </c>
      <c r="AP1392" s="36" t="s">
        <v>2076</v>
      </c>
      <c r="AQ1392" s="36" t="s">
        <v>2076</v>
      </c>
      <c r="AR1392" s="36" t="s">
        <v>2076</v>
      </c>
      <c r="AS1392" s="36" t="s">
        <v>7895</v>
      </c>
      <c r="AT1392" s="36" t="s">
        <v>7896</v>
      </c>
      <c r="AU1392" s="36">
        <f>COUNTIF(Offers!$B$14:$B$2024,A1392)</f>
        <v>3</v>
      </c>
      <c r="AV1392" s="37">
        <f>_xlfn.MINIFS(Offers!$Q$14:$Q$2024,Offers!$B$14:$B$2024,A1392)</f>
        <v>1216.99</v>
      </c>
      <c r="AW1392" s="36">
        <f>COUNTIFS(Offers!$B$14:$B$2024,A1392,Offers!$L$14:$L$2024,"&lt;&gt;New")</f>
        <v>2</v>
      </c>
    </row>
    <row r="1393" spans="1:49" ht="15.75" customHeight="1" x14ac:dyDescent="0.35">
      <c r="A1393" s="64" t="s">
        <v>9428</v>
      </c>
      <c r="B1393" s="64" t="s">
        <v>1858</v>
      </c>
      <c r="C1393" s="64" t="s">
        <v>9</v>
      </c>
      <c r="D1393" s="64" t="s">
        <v>7378</v>
      </c>
      <c r="E1393" s="65" t="s">
        <v>1861</v>
      </c>
      <c r="F1393" s="66">
        <v>90.99</v>
      </c>
      <c r="G1393" s="64" t="s">
        <v>9429</v>
      </c>
      <c r="H1393" s="64" t="s">
        <v>1345</v>
      </c>
      <c r="I1393" s="64" t="s">
        <v>7380</v>
      </c>
      <c r="J1393" s="64" t="s">
        <v>8479</v>
      </c>
      <c r="K1393" s="64" t="s">
        <v>2076</v>
      </c>
      <c r="L1393" s="64" t="s">
        <v>2076</v>
      </c>
      <c r="M1393" s="64" t="s">
        <v>2076</v>
      </c>
      <c r="N1393" s="64" t="s">
        <v>7382</v>
      </c>
      <c r="O1393" s="64" t="s">
        <v>2076</v>
      </c>
      <c r="P1393" s="64">
        <v>73</v>
      </c>
      <c r="Q1393" s="67">
        <v>91</v>
      </c>
      <c r="R1393" s="64" t="s">
        <v>9430</v>
      </c>
      <c r="S1393" s="64" t="s">
        <v>7384</v>
      </c>
      <c r="T1393" t="s">
        <v>2116</v>
      </c>
      <c r="U1393">
        <v>14</v>
      </c>
      <c r="V1393" s="49">
        <v>101.99</v>
      </c>
      <c r="W1393" t="s">
        <v>2387</v>
      </c>
      <c r="X1393" t="s">
        <v>2076</v>
      </c>
      <c r="Y1393" t="s">
        <v>2076</v>
      </c>
      <c r="Z1393" t="s">
        <v>2076</v>
      </c>
      <c r="AA1393" t="s">
        <v>2076</v>
      </c>
      <c r="AB1393" s="36" t="s">
        <v>9431</v>
      </c>
      <c r="AC1393" s="36" t="s">
        <v>9432</v>
      </c>
      <c r="AD1393" s="36" t="s">
        <v>2224</v>
      </c>
      <c r="AE1393" s="36" t="s">
        <v>2085</v>
      </c>
      <c r="AF1393" s="55" t="s">
        <v>2023</v>
      </c>
      <c r="AG1393" s="36" t="s">
        <v>2086</v>
      </c>
      <c r="AH1393" s="37">
        <v>101.99</v>
      </c>
      <c r="AI1393" s="36" t="s">
        <v>2087</v>
      </c>
      <c r="AJ1393" s="36" t="s">
        <v>2076</v>
      </c>
      <c r="AK1393" s="36" t="s">
        <v>2076</v>
      </c>
      <c r="AL1393" s="36" t="s">
        <v>2076</v>
      </c>
      <c r="AM1393" s="36" t="s">
        <v>2076</v>
      </c>
      <c r="AN1393" s="36" t="s">
        <v>2076</v>
      </c>
      <c r="AO1393" s="36" t="s">
        <v>2076</v>
      </c>
      <c r="AP1393" s="36" t="s">
        <v>2076</v>
      </c>
      <c r="AQ1393" s="36" t="s">
        <v>2076</v>
      </c>
      <c r="AR1393" s="36" t="s">
        <v>2076</v>
      </c>
      <c r="AS1393" s="36" t="s">
        <v>7387</v>
      </c>
      <c r="AT1393" s="36" t="s">
        <v>7388</v>
      </c>
      <c r="AU1393" s="36">
        <f>COUNTIF(Offers!$B$14:$B$2024,A1393)</f>
        <v>1</v>
      </c>
      <c r="AV1393" s="37">
        <f>_xlfn.MINIFS(Offers!$Q$14:$Q$2024,Offers!$B$14:$B$2024,A1393)</f>
        <v>90.99</v>
      </c>
      <c r="AW1393" s="36">
        <f>COUNTIFS(Offers!$B$14:$B$2024,A1393,Offers!$L$14:$L$2024,"&lt;&gt;New")</f>
        <v>0</v>
      </c>
    </row>
    <row r="1394" spans="1:49" ht="15.75" customHeight="1" x14ac:dyDescent="0.35">
      <c r="A1394" s="64" t="s">
        <v>9433</v>
      </c>
      <c r="B1394" s="64" t="s">
        <v>1858</v>
      </c>
      <c r="C1394" s="64" t="s">
        <v>9</v>
      </c>
      <c r="D1394" s="64" t="s">
        <v>7560</v>
      </c>
      <c r="E1394" s="65" t="s">
        <v>1862</v>
      </c>
      <c r="F1394" s="66">
        <v>94.99</v>
      </c>
      <c r="G1394" s="64" t="s">
        <v>9434</v>
      </c>
      <c r="H1394" s="64" t="s">
        <v>1345</v>
      </c>
      <c r="I1394" s="64" t="s">
        <v>7405</v>
      </c>
      <c r="J1394" s="64" t="s">
        <v>2076</v>
      </c>
      <c r="K1394" s="64" t="s">
        <v>2076</v>
      </c>
      <c r="L1394" s="64" t="s">
        <v>2076</v>
      </c>
      <c r="M1394" s="64" t="s">
        <v>2076</v>
      </c>
      <c r="N1394" s="64" t="s">
        <v>7562</v>
      </c>
      <c r="O1394" s="64" t="s">
        <v>2076</v>
      </c>
      <c r="P1394" s="64" t="s">
        <v>2076</v>
      </c>
      <c r="Q1394" s="67">
        <v>385</v>
      </c>
      <c r="R1394" s="64" t="s">
        <v>9435</v>
      </c>
      <c r="S1394" s="64" t="s">
        <v>7564</v>
      </c>
      <c r="T1394" t="s">
        <v>2080</v>
      </c>
      <c r="U1394">
        <v>14</v>
      </c>
      <c r="V1394" s="49">
        <v>102.99</v>
      </c>
      <c r="W1394" t="s">
        <v>2504</v>
      </c>
      <c r="X1394" t="s">
        <v>2076</v>
      </c>
      <c r="Y1394" t="s">
        <v>2076</v>
      </c>
      <c r="Z1394" t="s">
        <v>2076</v>
      </c>
      <c r="AA1394" t="s">
        <v>2076</v>
      </c>
      <c r="AB1394" s="36" t="s">
        <v>9436</v>
      </c>
      <c r="AC1394" s="36" t="s">
        <v>9437</v>
      </c>
      <c r="AD1394" s="36" t="s">
        <v>2147</v>
      </c>
      <c r="AE1394" s="36" t="s">
        <v>2085</v>
      </c>
      <c r="AF1394" s="51" t="s">
        <v>2025</v>
      </c>
      <c r="AG1394" s="36" t="s">
        <v>2086</v>
      </c>
      <c r="AH1394" s="37">
        <v>107.99</v>
      </c>
      <c r="AI1394" s="36" t="s">
        <v>2087</v>
      </c>
      <c r="AJ1394" s="36" t="s">
        <v>2076</v>
      </c>
      <c r="AK1394" s="36" t="s">
        <v>2076</v>
      </c>
      <c r="AL1394" s="36" t="s">
        <v>2076</v>
      </c>
      <c r="AM1394" s="36" t="s">
        <v>2076</v>
      </c>
      <c r="AN1394" s="36" t="s">
        <v>2076</v>
      </c>
      <c r="AO1394" s="36" t="s">
        <v>2076</v>
      </c>
      <c r="AP1394" s="36" t="s">
        <v>2076</v>
      </c>
      <c r="AQ1394" s="36" t="s">
        <v>2076</v>
      </c>
      <c r="AR1394" s="36" t="s">
        <v>2076</v>
      </c>
      <c r="AS1394" s="36" t="s">
        <v>7567</v>
      </c>
      <c r="AT1394" s="36" t="s">
        <v>7568</v>
      </c>
      <c r="AU1394" s="36">
        <f>COUNTIF(Offers!$B$14:$B$2024,A1394)</f>
        <v>1</v>
      </c>
      <c r="AV1394" s="37">
        <f>_xlfn.MINIFS(Offers!$Q$14:$Q$2024,Offers!$B$14:$B$2024,A1394)</f>
        <v>94.99</v>
      </c>
      <c r="AW1394" s="36">
        <f>COUNTIFS(Offers!$B$14:$B$2024,A1394,Offers!$L$14:$L$2024,"&lt;&gt;New")</f>
        <v>0</v>
      </c>
    </row>
    <row r="1395" spans="1:49" ht="15.75" customHeight="1" x14ac:dyDescent="0.35">
      <c r="A1395" s="64" t="s">
        <v>9438</v>
      </c>
      <c r="B1395" s="64" t="s">
        <v>1858</v>
      </c>
      <c r="C1395" s="64" t="s">
        <v>9</v>
      </c>
      <c r="D1395" s="64" t="s">
        <v>7366</v>
      </c>
      <c r="E1395" s="65" t="s">
        <v>1863</v>
      </c>
      <c r="F1395" s="66">
        <v>95.99</v>
      </c>
      <c r="G1395" s="64" t="s">
        <v>9439</v>
      </c>
      <c r="H1395" s="64" t="s">
        <v>1345</v>
      </c>
      <c r="I1395" s="64" t="s">
        <v>7368</v>
      </c>
      <c r="J1395" s="64" t="s">
        <v>7571</v>
      </c>
      <c r="K1395" s="64" t="s">
        <v>2076</v>
      </c>
      <c r="L1395" s="64" t="s">
        <v>2076</v>
      </c>
      <c r="M1395" s="64" t="s">
        <v>2076</v>
      </c>
      <c r="N1395" s="64" t="s">
        <v>7370</v>
      </c>
      <c r="O1395" s="64" t="s">
        <v>2076</v>
      </c>
      <c r="P1395" s="64" t="s">
        <v>2076</v>
      </c>
      <c r="Q1395" s="67">
        <v>104</v>
      </c>
      <c r="R1395" s="64" t="s">
        <v>9440</v>
      </c>
      <c r="S1395" s="64" t="s">
        <v>7372</v>
      </c>
      <c r="T1395" t="s">
        <v>2080</v>
      </c>
      <c r="U1395">
        <v>14</v>
      </c>
      <c r="V1395" s="49">
        <v>110.99</v>
      </c>
      <c r="W1395" t="s">
        <v>2241</v>
      </c>
      <c r="X1395" t="s">
        <v>2076</v>
      </c>
      <c r="Y1395" t="s">
        <v>2076</v>
      </c>
      <c r="Z1395" t="s">
        <v>2076</v>
      </c>
      <c r="AA1395" t="s">
        <v>2076</v>
      </c>
      <c r="AB1395" s="36" t="s">
        <v>9441</v>
      </c>
      <c r="AC1395" s="36" t="s">
        <v>9442</v>
      </c>
      <c r="AD1395" s="36" t="s">
        <v>2104</v>
      </c>
      <c r="AE1395" s="36" t="s">
        <v>2085</v>
      </c>
      <c r="AF1395" s="51" t="s">
        <v>2025</v>
      </c>
      <c r="AG1395" s="36" t="s">
        <v>2086</v>
      </c>
      <c r="AH1395" s="37">
        <v>112.99</v>
      </c>
      <c r="AI1395" s="36" t="s">
        <v>2087</v>
      </c>
      <c r="AJ1395" s="36" t="s">
        <v>2076</v>
      </c>
      <c r="AK1395" s="36" t="s">
        <v>2076</v>
      </c>
      <c r="AL1395" s="36" t="s">
        <v>2076</v>
      </c>
      <c r="AM1395" s="36" t="s">
        <v>2076</v>
      </c>
      <c r="AN1395" s="36" t="s">
        <v>2076</v>
      </c>
      <c r="AO1395" s="36" t="s">
        <v>2076</v>
      </c>
      <c r="AP1395" s="36" t="s">
        <v>2076</v>
      </c>
      <c r="AQ1395" s="36" t="s">
        <v>2076</v>
      </c>
      <c r="AR1395" s="36" t="s">
        <v>2076</v>
      </c>
      <c r="AS1395" s="36" t="s">
        <v>7375</v>
      </c>
      <c r="AT1395" s="36" t="s">
        <v>7376</v>
      </c>
      <c r="AU1395" s="36">
        <f>COUNTIF(Offers!$B$14:$B$2024,A1395)</f>
        <v>3</v>
      </c>
      <c r="AV1395" s="37">
        <f>_xlfn.MINIFS(Offers!$Q$14:$Q$2024,Offers!$B$14:$B$2024,A1395)</f>
        <v>71.989999999999995</v>
      </c>
      <c r="AW1395" s="36">
        <f>COUNTIFS(Offers!$B$14:$B$2024,A1395,Offers!$L$14:$L$2024,"&lt;&gt;New")</f>
        <v>2</v>
      </c>
    </row>
    <row r="1396" spans="1:49" ht="15.75" customHeight="1" x14ac:dyDescent="0.35">
      <c r="A1396" s="64" t="s">
        <v>9443</v>
      </c>
      <c r="B1396" s="64" t="s">
        <v>1858</v>
      </c>
      <c r="C1396" s="64" t="s">
        <v>9</v>
      </c>
      <c r="D1396" s="64" t="s">
        <v>7402</v>
      </c>
      <c r="E1396" s="65" t="s">
        <v>1864</v>
      </c>
      <c r="F1396" s="66">
        <v>144.99</v>
      </c>
      <c r="G1396" s="64" t="s">
        <v>9444</v>
      </c>
      <c r="H1396" s="64" t="s">
        <v>7404</v>
      </c>
      <c r="I1396" s="64" t="s">
        <v>7405</v>
      </c>
      <c r="J1396" s="64" t="s">
        <v>2076</v>
      </c>
      <c r="K1396" s="64" t="s">
        <v>2076</v>
      </c>
      <c r="L1396" s="64" t="s">
        <v>2076</v>
      </c>
      <c r="M1396" s="64" t="s">
        <v>2076</v>
      </c>
      <c r="N1396" s="64" t="s">
        <v>9445</v>
      </c>
      <c r="O1396" s="64" t="s">
        <v>2076</v>
      </c>
      <c r="P1396" s="64" t="s">
        <v>2076</v>
      </c>
      <c r="Q1396" s="67">
        <v>76</v>
      </c>
      <c r="R1396" s="64" t="s">
        <v>9446</v>
      </c>
      <c r="S1396" s="64" t="s">
        <v>7408</v>
      </c>
      <c r="T1396" t="s">
        <v>2080</v>
      </c>
      <c r="U1396">
        <v>14</v>
      </c>
      <c r="V1396" s="49">
        <v>153.99</v>
      </c>
      <c r="W1396" t="s">
        <v>2081</v>
      </c>
      <c r="X1396" t="s">
        <v>2076</v>
      </c>
      <c r="Y1396" t="s">
        <v>2076</v>
      </c>
      <c r="Z1396" t="s">
        <v>2076</v>
      </c>
      <c r="AA1396" t="s">
        <v>2076</v>
      </c>
      <c r="AB1396" s="36" t="s">
        <v>9447</v>
      </c>
      <c r="AC1396" s="36" t="s">
        <v>7410</v>
      </c>
      <c r="AD1396" s="36" t="s">
        <v>2179</v>
      </c>
      <c r="AE1396" s="36" t="s">
        <v>2085</v>
      </c>
      <c r="AF1396" s="55" t="s">
        <v>2023</v>
      </c>
      <c r="AG1396" s="36" t="s">
        <v>2086</v>
      </c>
      <c r="AH1396" s="37">
        <v>153.99</v>
      </c>
      <c r="AI1396" s="36" t="s">
        <v>2087</v>
      </c>
      <c r="AJ1396" s="36" t="s">
        <v>2076</v>
      </c>
      <c r="AK1396" s="36" t="s">
        <v>2076</v>
      </c>
      <c r="AL1396" s="36" t="s">
        <v>2076</v>
      </c>
      <c r="AM1396" s="36" t="s">
        <v>2076</v>
      </c>
      <c r="AN1396" s="36" t="s">
        <v>2076</v>
      </c>
      <c r="AO1396" s="36" t="s">
        <v>2076</v>
      </c>
      <c r="AP1396" s="36" t="s">
        <v>2076</v>
      </c>
      <c r="AQ1396" s="36" t="s">
        <v>2076</v>
      </c>
      <c r="AR1396" s="36" t="s">
        <v>2076</v>
      </c>
      <c r="AS1396" s="36" t="s">
        <v>7411</v>
      </c>
      <c r="AT1396" s="36" t="s">
        <v>7412</v>
      </c>
      <c r="AU1396" s="36">
        <f>COUNTIF(Offers!$B$14:$B$2024,A1396)</f>
        <v>3</v>
      </c>
      <c r="AV1396" s="37">
        <f>_xlfn.MINIFS(Offers!$Q$14:$Q$2024,Offers!$B$14:$B$2024,A1396)</f>
        <v>108.99</v>
      </c>
      <c r="AW1396" s="36">
        <f>COUNTIFS(Offers!$B$14:$B$2024,A1396,Offers!$L$14:$L$2024,"&lt;&gt;New")</f>
        <v>2</v>
      </c>
    </row>
    <row r="1397" spans="1:49" ht="15.75" customHeight="1" x14ac:dyDescent="0.35">
      <c r="A1397" s="64" t="s">
        <v>9448</v>
      </c>
      <c r="B1397" s="64" t="s">
        <v>1858</v>
      </c>
      <c r="C1397" s="64" t="s">
        <v>9</v>
      </c>
      <c r="D1397" s="64" t="s">
        <v>7449</v>
      </c>
      <c r="E1397" s="65" t="s">
        <v>1865</v>
      </c>
      <c r="F1397" s="66">
        <v>149.99</v>
      </c>
      <c r="G1397" s="64" t="s">
        <v>9449</v>
      </c>
      <c r="H1397" s="64" t="s">
        <v>1345</v>
      </c>
      <c r="I1397" s="64" t="s">
        <v>7392</v>
      </c>
      <c r="J1397" s="64" t="s">
        <v>2076</v>
      </c>
      <c r="K1397" s="64" t="s">
        <v>2076</v>
      </c>
      <c r="L1397" s="64" t="s">
        <v>2076</v>
      </c>
      <c r="M1397" s="64" t="s">
        <v>2076</v>
      </c>
      <c r="N1397" s="64" t="s">
        <v>7624</v>
      </c>
      <c r="O1397" s="64" t="s">
        <v>2076</v>
      </c>
      <c r="P1397" s="64" t="s">
        <v>2076</v>
      </c>
      <c r="Q1397" s="67">
        <v>231</v>
      </c>
      <c r="R1397" s="64" t="s">
        <v>9450</v>
      </c>
      <c r="S1397" s="64" t="s">
        <v>7626</v>
      </c>
      <c r="T1397" t="s">
        <v>2080</v>
      </c>
      <c r="U1397">
        <v>14</v>
      </c>
      <c r="V1397" s="49">
        <v>155.99</v>
      </c>
      <c r="W1397" t="s">
        <v>2918</v>
      </c>
      <c r="X1397" t="s">
        <v>2076</v>
      </c>
      <c r="Y1397" t="s">
        <v>2076</v>
      </c>
      <c r="Z1397" t="s">
        <v>2076</v>
      </c>
      <c r="AA1397" t="s">
        <v>2076</v>
      </c>
      <c r="AB1397" s="36" t="s">
        <v>9451</v>
      </c>
      <c r="AC1397" s="36" t="s">
        <v>9452</v>
      </c>
      <c r="AD1397" s="36" t="s">
        <v>2224</v>
      </c>
      <c r="AE1397" s="36" t="s">
        <v>2085</v>
      </c>
      <c r="AF1397" s="55" t="s">
        <v>2023</v>
      </c>
      <c r="AG1397" s="36" t="s">
        <v>2086</v>
      </c>
      <c r="AH1397" s="37">
        <v>158.99</v>
      </c>
      <c r="AI1397" s="36" t="s">
        <v>2087</v>
      </c>
      <c r="AJ1397" s="36" t="s">
        <v>2076</v>
      </c>
      <c r="AK1397" s="36" t="s">
        <v>2076</v>
      </c>
      <c r="AL1397" s="36" t="s">
        <v>2076</v>
      </c>
      <c r="AM1397" s="36" t="s">
        <v>2076</v>
      </c>
      <c r="AN1397" s="36" t="s">
        <v>2076</v>
      </c>
      <c r="AO1397" s="36" t="s">
        <v>2076</v>
      </c>
      <c r="AP1397" s="36" t="s">
        <v>2076</v>
      </c>
      <c r="AQ1397" s="36" t="s">
        <v>2076</v>
      </c>
      <c r="AR1397" s="36" t="s">
        <v>2076</v>
      </c>
      <c r="AS1397" s="36" t="s">
        <v>7629</v>
      </c>
      <c r="AT1397" s="36" t="s">
        <v>7630</v>
      </c>
      <c r="AU1397" s="36">
        <f>COUNTIF(Offers!$B$14:$B$2024,A1397)</f>
        <v>2</v>
      </c>
      <c r="AV1397" s="37">
        <f>_xlfn.MINIFS(Offers!$Q$14:$Q$2024,Offers!$B$14:$B$2024,A1397)</f>
        <v>112.99</v>
      </c>
      <c r="AW1397" s="36">
        <f>COUNTIFS(Offers!$B$14:$B$2024,A1397,Offers!$L$14:$L$2024,"&lt;&gt;New")</f>
        <v>1</v>
      </c>
    </row>
    <row r="1398" spans="1:49" ht="15.75" customHeight="1" x14ac:dyDescent="0.35">
      <c r="A1398" s="64" t="s">
        <v>9453</v>
      </c>
      <c r="B1398" s="64" t="s">
        <v>1858</v>
      </c>
      <c r="C1398" s="64" t="s">
        <v>9</v>
      </c>
      <c r="D1398" s="64" t="s">
        <v>7526</v>
      </c>
      <c r="E1398" s="65" t="s">
        <v>1866</v>
      </c>
      <c r="F1398" s="66">
        <v>151.99</v>
      </c>
      <c r="G1398" s="64" t="s">
        <v>9454</v>
      </c>
      <c r="H1398" s="64" t="s">
        <v>1345</v>
      </c>
      <c r="I1398" s="64" t="s">
        <v>7528</v>
      </c>
      <c r="J1398" s="64" t="s">
        <v>2076</v>
      </c>
      <c r="K1398" s="64" t="s">
        <v>2076</v>
      </c>
      <c r="L1398" s="64" t="s">
        <v>2076</v>
      </c>
      <c r="M1398" s="64" t="s">
        <v>2076</v>
      </c>
      <c r="N1398" s="64" t="s">
        <v>7577</v>
      </c>
      <c r="O1398" s="64" t="s">
        <v>2076</v>
      </c>
      <c r="P1398" s="64" t="s">
        <v>2076</v>
      </c>
      <c r="Q1398" s="67">
        <v>291</v>
      </c>
      <c r="R1398" s="64" t="s">
        <v>9455</v>
      </c>
      <c r="S1398" s="64" t="s">
        <v>7531</v>
      </c>
      <c r="T1398" t="s">
        <v>2080</v>
      </c>
      <c r="U1398">
        <v>14</v>
      </c>
      <c r="V1398" s="49">
        <v>162.99</v>
      </c>
      <c r="W1398" t="s">
        <v>2539</v>
      </c>
      <c r="X1398" t="s">
        <v>2076</v>
      </c>
      <c r="Y1398" t="s">
        <v>2076</v>
      </c>
      <c r="Z1398" t="s">
        <v>2076</v>
      </c>
      <c r="AA1398" t="s">
        <v>2076</v>
      </c>
      <c r="AB1398" s="36" t="s">
        <v>9456</v>
      </c>
      <c r="AC1398" s="36" t="s">
        <v>8548</v>
      </c>
      <c r="AD1398" s="36" t="s">
        <v>2147</v>
      </c>
      <c r="AE1398" s="36" t="s">
        <v>2085</v>
      </c>
      <c r="AF1398" s="55" t="s">
        <v>2023</v>
      </c>
      <c r="AG1398" s="36" t="s">
        <v>2086</v>
      </c>
      <c r="AH1398" s="37">
        <v>162.99</v>
      </c>
      <c r="AI1398" s="36" t="s">
        <v>2087</v>
      </c>
      <c r="AJ1398" s="36" t="s">
        <v>2076</v>
      </c>
      <c r="AK1398" s="36" t="s">
        <v>2076</v>
      </c>
      <c r="AL1398" s="36" t="s">
        <v>2076</v>
      </c>
      <c r="AM1398" s="36" t="s">
        <v>2076</v>
      </c>
      <c r="AN1398" s="36" t="s">
        <v>2076</v>
      </c>
      <c r="AO1398" s="36" t="s">
        <v>2076</v>
      </c>
      <c r="AP1398" s="36" t="s">
        <v>2076</v>
      </c>
      <c r="AQ1398" s="36" t="s">
        <v>2076</v>
      </c>
      <c r="AR1398" s="36" t="s">
        <v>2076</v>
      </c>
      <c r="AS1398" s="36" t="s">
        <v>7534</v>
      </c>
      <c r="AT1398" s="36" t="s">
        <v>7535</v>
      </c>
      <c r="AU1398" s="36">
        <f>COUNTIF(Offers!$B$14:$B$2024,A1398)</f>
        <v>1</v>
      </c>
      <c r="AV1398" s="37">
        <f>_xlfn.MINIFS(Offers!$Q$14:$Q$2024,Offers!$B$14:$B$2024,A1398)</f>
        <v>151.99</v>
      </c>
      <c r="AW1398" s="36">
        <f>COUNTIFS(Offers!$B$14:$B$2024,A1398,Offers!$L$14:$L$2024,"&lt;&gt;New")</f>
        <v>0</v>
      </c>
    </row>
    <row r="1399" spans="1:49" ht="15.75" customHeight="1" x14ac:dyDescent="0.35">
      <c r="A1399" s="64" t="s">
        <v>9457</v>
      </c>
      <c r="B1399" s="64" t="s">
        <v>1858</v>
      </c>
      <c r="C1399" s="64" t="s">
        <v>9</v>
      </c>
      <c r="D1399" s="64" t="s">
        <v>7449</v>
      </c>
      <c r="E1399" s="65" t="s">
        <v>1867</v>
      </c>
      <c r="F1399" s="66">
        <v>294.99</v>
      </c>
      <c r="G1399" s="64" t="s">
        <v>9458</v>
      </c>
      <c r="H1399" s="64" t="s">
        <v>7451</v>
      </c>
      <c r="I1399" s="64" t="s">
        <v>7405</v>
      </c>
      <c r="J1399" s="64" t="s">
        <v>7452</v>
      </c>
      <c r="K1399" s="64" t="s">
        <v>2076</v>
      </c>
      <c r="L1399" s="64" t="s">
        <v>2076</v>
      </c>
      <c r="M1399" s="64" t="s">
        <v>2076</v>
      </c>
      <c r="N1399" s="64" t="s">
        <v>7453</v>
      </c>
      <c r="O1399" s="64" t="s">
        <v>2076</v>
      </c>
      <c r="P1399" s="64" t="s">
        <v>2076</v>
      </c>
      <c r="Q1399" s="67">
        <v>16</v>
      </c>
      <c r="R1399" s="64" t="s">
        <v>9459</v>
      </c>
      <c r="S1399" s="64" t="s">
        <v>7455</v>
      </c>
      <c r="T1399" t="s">
        <v>2080</v>
      </c>
      <c r="U1399">
        <v>14</v>
      </c>
      <c r="V1399" s="49">
        <v>324.99</v>
      </c>
      <c r="W1399" t="s">
        <v>2187</v>
      </c>
      <c r="X1399" t="s">
        <v>2076</v>
      </c>
      <c r="Y1399" t="s">
        <v>2076</v>
      </c>
      <c r="Z1399" t="s">
        <v>2076</v>
      </c>
      <c r="AA1399" t="s">
        <v>2076</v>
      </c>
      <c r="AB1399" s="36" t="s">
        <v>9451</v>
      </c>
      <c r="AC1399" s="36" t="s">
        <v>9460</v>
      </c>
      <c r="AD1399" s="36" t="s">
        <v>2147</v>
      </c>
      <c r="AE1399" s="36" t="s">
        <v>2085</v>
      </c>
      <c r="AF1399" s="53" t="s">
        <v>2026</v>
      </c>
      <c r="AG1399" s="36" t="s">
        <v>2086</v>
      </c>
      <c r="AH1399" s="37">
        <v>324.99</v>
      </c>
      <c r="AI1399" s="36" t="s">
        <v>2087</v>
      </c>
      <c r="AJ1399" s="36" t="s">
        <v>2076</v>
      </c>
      <c r="AK1399" s="36" t="s">
        <v>2076</v>
      </c>
      <c r="AL1399" s="36" t="s">
        <v>2076</v>
      </c>
      <c r="AM1399" s="36" t="s">
        <v>2076</v>
      </c>
      <c r="AN1399" s="36" t="s">
        <v>2076</v>
      </c>
      <c r="AO1399" s="36" t="s">
        <v>2076</v>
      </c>
      <c r="AP1399" s="36" t="s">
        <v>2076</v>
      </c>
      <c r="AQ1399" s="36" t="s">
        <v>2076</v>
      </c>
      <c r="AR1399" s="36" t="s">
        <v>2076</v>
      </c>
      <c r="AS1399" s="36" t="s">
        <v>7457</v>
      </c>
      <c r="AT1399" s="36" t="s">
        <v>7458</v>
      </c>
      <c r="AU1399" s="36">
        <f>COUNTIF(Offers!$B$14:$B$2024,A1399)</f>
        <v>2</v>
      </c>
      <c r="AV1399" s="37">
        <f>_xlfn.MINIFS(Offers!$Q$14:$Q$2024,Offers!$B$14:$B$2024,A1399)</f>
        <v>246.99</v>
      </c>
      <c r="AW1399" s="36">
        <f>COUNTIFS(Offers!$B$14:$B$2024,A1399,Offers!$L$14:$L$2024,"&lt;&gt;New")</f>
        <v>1</v>
      </c>
    </row>
    <row r="1400" spans="1:49" ht="15.75" customHeight="1" x14ac:dyDescent="0.35">
      <c r="A1400" s="64" t="s">
        <v>9461</v>
      </c>
      <c r="B1400" s="64" t="s">
        <v>1858</v>
      </c>
      <c r="C1400" s="64" t="s">
        <v>9</v>
      </c>
      <c r="D1400" s="64" t="s">
        <v>7437</v>
      </c>
      <c r="E1400" s="65" t="s">
        <v>1868</v>
      </c>
      <c r="F1400" s="66">
        <v>436.99</v>
      </c>
      <c r="G1400" s="64" t="s">
        <v>9462</v>
      </c>
      <c r="H1400" s="64" t="s">
        <v>7439</v>
      </c>
      <c r="I1400" s="64" t="s">
        <v>7405</v>
      </c>
      <c r="J1400" s="64" t="s">
        <v>7772</v>
      </c>
      <c r="K1400" s="64" t="s">
        <v>2076</v>
      </c>
      <c r="L1400" s="64" t="s">
        <v>2076</v>
      </c>
      <c r="M1400" s="64" t="s">
        <v>2076</v>
      </c>
      <c r="N1400" s="64" t="s">
        <v>7543</v>
      </c>
      <c r="O1400" s="64" t="s">
        <v>2076</v>
      </c>
      <c r="P1400" s="64" t="s">
        <v>2076</v>
      </c>
      <c r="Q1400" s="67">
        <v>1216</v>
      </c>
      <c r="R1400" s="64" t="s">
        <v>9463</v>
      </c>
      <c r="S1400" s="64" t="s">
        <v>7443</v>
      </c>
      <c r="T1400" t="s">
        <v>2100</v>
      </c>
      <c r="U1400">
        <v>14</v>
      </c>
      <c r="V1400" s="49">
        <v>492.99</v>
      </c>
      <c r="W1400" t="s">
        <v>3035</v>
      </c>
      <c r="X1400" t="s">
        <v>2076</v>
      </c>
      <c r="Y1400" t="s">
        <v>2076</v>
      </c>
      <c r="Z1400" t="s">
        <v>2076</v>
      </c>
      <c r="AA1400" t="s">
        <v>2076</v>
      </c>
      <c r="AB1400" s="36" t="s">
        <v>9464</v>
      </c>
      <c r="AC1400" s="36" t="s">
        <v>9465</v>
      </c>
      <c r="AD1400" s="36" t="s">
        <v>2120</v>
      </c>
      <c r="AE1400" s="36" t="s">
        <v>2085</v>
      </c>
      <c r="AF1400" s="54" t="s">
        <v>2027</v>
      </c>
      <c r="AG1400" s="36" t="s">
        <v>2086</v>
      </c>
      <c r="AH1400" s="37">
        <v>492.99</v>
      </c>
      <c r="AI1400" s="36" t="s">
        <v>2087</v>
      </c>
      <c r="AJ1400" s="36" t="s">
        <v>2076</v>
      </c>
      <c r="AK1400" s="36" t="s">
        <v>2076</v>
      </c>
      <c r="AL1400" s="36" t="s">
        <v>2076</v>
      </c>
      <c r="AM1400" s="36" t="s">
        <v>2076</v>
      </c>
      <c r="AN1400" s="36" t="s">
        <v>2076</v>
      </c>
      <c r="AO1400" s="36" t="s">
        <v>2076</v>
      </c>
      <c r="AP1400" s="36" t="s">
        <v>2076</v>
      </c>
      <c r="AQ1400" s="36" t="s">
        <v>2076</v>
      </c>
      <c r="AR1400" s="36" t="s">
        <v>2076</v>
      </c>
      <c r="AS1400" s="36" t="s">
        <v>7446</v>
      </c>
      <c r="AT1400" s="36" t="s">
        <v>7776</v>
      </c>
      <c r="AU1400" s="36">
        <f>COUNTIF(Offers!$B$14:$B$2024,A1400)</f>
        <v>1</v>
      </c>
      <c r="AV1400" s="37">
        <f>_xlfn.MINIFS(Offers!$Q$14:$Q$2024,Offers!$B$14:$B$2024,A1400)</f>
        <v>436.99</v>
      </c>
      <c r="AW1400" s="36">
        <f>COUNTIFS(Offers!$B$14:$B$2024,A1400,Offers!$L$14:$L$2024,"&lt;&gt;New")</f>
        <v>0</v>
      </c>
    </row>
    <row r="1401" spans="1:49" ht="15.75" customHeight="1" x14ac:dyDescent="0.35">
      <c r="A1401" s="64" t="s">
        <v>9466</v>
      </c>
      <c r="B1401" s="64" t="s">
        <v>1858</v>
      </c>
      <c r="C1401" s="64" t="s">
        <v>9</v>
      </c>
      <c r="D1401" s="64" t="s">
        <v>7473</v>
      </c>
      <c r="E1401" s="65" t="s">
        <v>1869</v>
      </c>
      <c r="F1401" s="66">
        <v>548.99</v>
      </c>
      <c r="G1401" s="64" t="s">
        <v>9467</v>
      </c>
      <c r="H1401" s="64" t="s">
        <v>7439</v>
      </c>
      <c r="I1401" s="64" t="s">
        <v>7405</v>
      </c>
      <c r="J1401" s="64" t="s">
        <v>2076</v>
      </c>
      <c r="K1401" s="64" t="s">
        <v>9468</v>
      </c>
      <c r="L1401" s="64" t="s">
        <v>2076</v>
      </c>
      <c r="M1401" s="64" t="s">
        <v>2076</v>
      </c>
      <c r="N1401" s="64" t="s">
        <v>7476</v>
      </c>
      <c r="O1401" s="64" t="s">
        <v>2076</v>
      </c>
      <c r="P1401" s="64" t="s">
        <v>2076</v>
      </c>
      <c r="Q1401" s="67">
        <v>2094</v>
      </c>
      <c r="R1401" s="64" t="s">
        <v>9469</v>
      </c>
      <c r="S1401" s="64" t="s">
        <v>7478</v>
      </c>
      <c r="T1401" t="s">
        <v>2080</v>
      </c>
      <c r="U1401">
        <v>14</v>
      </c>
      <c r="V1401" s="49">
        <v>622.99</v>
      </c>
      <c r="W1401" t="s">
        <v>2292</v>
      </c>
      <c r="X1401" t="s">
        <v>2076</v>
      </c>
      <c r="Y1401" t="s">
        <v>2076</v>
      </c>
      <c r="Z1401" t="s">
        <v>2076</v>
      </c>
      <c r="AA1401" t="s">
        <v>2076</v>
      </c>
      <c r="AB1401" s="36" t="s">
        <v>9470</v>
      </c>
      <c r="AC1401" s="36" t="s">
        <v>9471</v>
      </c>
      <c r="AD1401" s="36" t="s">
        <v>2179</v>
      </c>
      <c r="AE1401" s="36" t="s">
        <v>2085</v>
      </c>
      <c r="AF1401" s="55" t="s">
        <v>2023</v>
      </c>
      <c r="AG1401" s="36" t="s">
        <v>3435</v>
      </c>
      <c r="AH1401" s="37">
        <v>622.99</v>
      </c>
      <c r="AI1401" s="36" t="s">
        <v>2087</v>
      </c>
      <c r="AJ1401" s="36" t="s">
        <v>2076</v>
      </c>
      <c r="AK1401" s="36" t="s">
        <v>2076</v>
      </c>
      <c r="AL1401" s="36" t="s">
        <v>2076</v>
      </c>
      <c r="AM1401" s="36" t="s">
        <v>2076</v>
      </c>
      <c r="AN1401" s="36" t="s">
        <v>2076</v>
      </c>
      <c r="AO1401" s="36" t="s">
        <v>2076</v>
      </c>
      <c r="AP1401" s="36" t="s">
        <v>2076</v>
      </c>
      <c r="AQ1401" s="36" t="s">
        <v>2076</v>
      </c>
      <c r="AR1401" s="36" t="s">
        <v>2076</v>
      </c>
      <c r="AS1401" s="36" t="s">
        <v>7727</v>
      </c>
      <c r="AT1401" s="36" t="s">
        <v>7481</v>
      </c>
      <c r="AU1401" s="36">
        <f>COUNTIF(Offers!$B$14:$B$2024,A1401)</f>
        <v>1</v>
      </c>
      <c r="AV1401" s="37">
        <f>_xlfn.MINIFS(Offers!$Q$14:$Q$2024,Offers!$B$14:$B$2024,A1401)</f>
        <v>548.99</v>
      </c>
      <c r="AW1401" s="36">
        <f>COUNTIFS(Offers!$B$14:$B$2024,A1401,Offers!$L$14:$L$2024,"&lt;&gt;New")</f>
        <v>0</v>
      </c>
    </row>
    <row r="1402" spans="1:49" ht="15.75" customHeight="1" x14ac:dyDescent="0.35">
      <c r="A1402" s="64" t="s">
        <v>9472</v>
      </c>
      <c r="B1402" s="64" t="s">
        <v>1858</v>
      </c>
      <c r="C1402" s="64" t="s">
        <v>9</v>
      </c>
      <c r="D1402" s="64" t="s">
        <v>7460</v>
      </c>
      <c r="E1402" s="65" t="s">
        <v>1870</v>
      </c>
      <c r="F1402" s="66">
        <v>623.99</v>
      </c>
      <c r="G1402" s="64" t="s">
        <v>9473</v>
      </c>
      <c r="H1402" s="64" t="s">
        <v>7439</v>
      </c>
      <c r="I1402" s="64" t="s">
        <v>7462</v>
      </c>
      <c r="J1402" s="64" t="s">
        <v>2076</v>
      </c>
      <c r="K1402" s="64" t="s">
        <v>2076</v>
      </c>
      <c r="L1402" s="64" t="s">
        <v>7614</v>
      </c>
      <c r="M1402" s="64" t="s">
        <v>7464</v>
      </c>
      <c r="N1402" s="64" t="s">
        <v>7465</v>
      </c>
      <c r="O1402" s="64" t="s">
        <v>2076</v>
      </c>
      <c r="P1402" s="64" t="s">
        <v>2076</v>
      </c>
      <c r="Q1402" s="67">
        <v>6833</v>
      </c>
      <c r="R1402" s="64" t="s">
        <v>9474</v>
      </c>
      <c r="S1402" s="64" t="s">
        <v>7467</v>
      </c>
      <c r="T1402" t="s">
        <v>2080</v>
      </c>
      <c r="U1402">
        <v>14</v>
      </c>
      <c r="V1402" s="49">
        <v>688.99</v>
      </c>
      <c r="W1402" t="s">
        <v>2208</v>
      </c>
      <c r="X1402" t="s">
        <v>2076</v>
      </c>
      <c r="Y1402" t="s">
        <v>2076</v>
      </c>
      <c r="Z1402" t="s">
        <v>2076</v>
      </c>
      <c r="AA1402" t="s">
        <v>2076</v>
      </c>
      <c r="AB1402" s="36" t="s">
        <v>9475</v>
      </c>
      <c r="AC1402" s="36" t="s">
        <v>9476</v>
      </c>
      <c r="AD1402" s="36" t="s">
        <v>2147</v>
      </c>
      <c r="AE1402" s="36" t="s">
        <v>2085</v>
      </c>
      <c r="AF1402" s="54" t="s">
        <v>2027</v>
      </c>
      <c r="AG1402" s="36" t="s">
        <v>3435</v>
      </c>
      <c r="AH1402" s="37">
        <v>688.99</v>
      </c>
      <c r="AI1402" s="36" t="s">
        <v>2087</v>
      </c>
      <c r="AJ1402" s="36" t="s">
        <v>2076</v>
      </c>
      <c r="AK1402" s="36" t="s">
        <v>2076</v>
      </c>
      <c r="AL1402" s="36" t="s">
        <v>2076</v>
      </c>
      <c r="AM1402" s="36" t="s">
        <v>2076</v>
      </c>
      <c r="AN1402" s="36" t="s">
        <v>2076</v>
      </c>
      <c r="AO1402" s="36">
        <v>360</v>
      </c>
      <c r="AP1402" s="36" t="s">
        <v>2076</v>
      </c>
      <c r="AQ1402" s="36" t="s">
        <v>2076</v>
      </c>
      <c r="AR1402" s="36" t="s">
        <v>2076</v>
      </c>
      <c r="AS1402" s="36" t="s">
        <v>7470</v>
      </c>
      <c r="AT1402" s="36" t="s">
        <v>7471</v>
      </c>
      <c r="AU1402" s="36">
        <f>COUNTIF(Offers!$B$14:$B$2024,A1402)</f>
        <v>1</v>
      </c>
      <c r="AV1402" s="37">
        <f>_xlfn.MINIFS(Offers!$Q$14:$Q$2024,Offers!$B$14:$B$2024,A1402)</f>
        <v>623.99</v>
      </c>
      <c r="AW1402" s="36">
        <f>COUNTIFS(Offers!$B$14:$B$2024,A1402,Offers!$L$14:$L$2024,"&lt;&gt;New")</f>
        <v>0</v>
      </c>
    </row>
    <row r="1403" spans="1:49" ht="15.75" customHeight="1" x14ac:dyDescent="0.35">
      <c r="A1403" s="64" t="s">
        <v>9477</v>
      </c>
      <c r="B1403" s="64" t="s">
        <v>1871</v>
      </c>
      <c r="C1403" s="64" t="s">
        <v>9</v>
      </c>
      <c r="D1403" s="64" t="s">
        <v>7366</v>
      </c>
      <c r="E1403" s="65" t="s">
        <v>1874</v>
      </c>
      <c r="F1403" s="66">
        <v>102.99</v>
      </c>
      <c r="G1403" s="64" t="s">
        <v>9478</v>
      </c>
      <c r="H1403" s="64" t="s">
        <v>1345</v>
      </c>
      <c r="I1403" s="64" t="s">
        <v>7368</v>
      </c>
      <c r="J1403" s="64" t="s">
        <v>7571</v>
      </c>
      <c r="K1403" s="64" t="s">
        <v>2076</v>
      </c>
      <c r="L1403" s="64" t="s">
        <v>2076</v>
      </c>
      <c r="M1403" s="64" t="s">
        <v>2076</v>
      </c>
      <c r="N1403" s="64" t="s">
        <v>7370</v>
      </c>
      <c r="O1403" s="64" t="s">
        <v>2076</v>
      </c>
      <c r="P1403" s="64" t="s">
        <v>2076</v>
      </c>
      <c r="Q1403" s="67">
        <v>89</v>
      </c>
      <c r="R1403" s="64" t="s">
        <v>9479</v>
      </c>
      <c r="S1403" s="64" t="s">
        <v>7372</v>
      </c>
      <c r="T1403" t="s">
        <v>2080</v>
      </c>
      <c r="U1403">
        <v>45</v>
      </c>
      <c r="V1403" s="49">
        <v>107.99</v>
      </c>
      <c r="W1403" t="s">
        <v>2918</v>
      </c>
      <c r="X1403" t="s">
        <v>2076</v>
      </c>
      <c r="Y1403" t="s">
        <v>2076</v>
      </c>
      <c r="Z1403" t="s">
        <v>2076</v>
      </c>
      <c r="AA1403" t="s">
        <v>2076</v>
      </c>
      <c r="AB1403" s="36" t="s">
        <v>9480</v>
      </c>
      <c r="AC1403" s="36" t="s">
        <v>9481</v>
      </c>
      <c r="AD1403" s="36" t="s">
        <v>2268</v>
      </c>
      <c r="AE1403" s="36" t="s">
        <v>2085</v>
      </c>
      <c r="AF1403" s="51" t="s">
        <v>2025</v>
      </c>
      <c r="AG1403" s="36" t="s">
        <v>2086</v>
      </c>
      <c r="AH1403" s="37">
        <v>109.99</v>
      </c>
      <c r="AI1403" s="36" t="s">
        <v>2087</v>
      </c>
      <c r="AJ1403" s="36" t="s">
        <v>2076</v>
      </c>
      <c r="AK1403" s="36" t="s">
        <v>2076</v>
      </c>
      <c r="AL1403" s="36" t="s">
        <v>2076</v>
      </c>
      <c r="AM1403" s="36" t="s">
        <v>2076</v>
      </c>
      <c r="AN1403" s="36" t="s">
        <v>2076</v>
      </c>
      <c r="AO1403" s="36" t="s">
        <v>2076</v>
      </c>
      <c r="AP1403" s="36" t="s">
        <v>2076</v>
      </c>
      <c r="AQ1403" s="36" t="s">
        <v>2076</v>
      </c>
      <c r="AR1403" s="36" t="s">
        <v>2076</v>
      </c>
      <c r="AS1403" s="36" t="s">
        <v>7375</v>
      </c>
      <c r="AT1403" s="36" t="s">
        <v>7376</v>
      </c>
      <c r="AU1403" s="36">
        <f>COUNTIF(Offers!$B$14:$B$2024,A1403)</f>
        <v>1</v>
      </c>
      <c r="AV1403" s="37">
        <f>_xlfn.MINIFS(Offers!$Q$14:$Q$2024,Offers!$B$14:$B$2024,A1403)</f>
        <v>102.99</v>
      </c>
      <c r="AW1403" s="36">
        <f>COUNTIFS(Offers!$B$14:$B$2024,A1403,Offers!$L$14:$L$2024,"&lt;&gt;New")</f>
        <v>0</v>
      </c>
    </row>
    <row r="1404" spans="1:49" ht="15.75" customHeight="1" x14ac:dyDescent="0.35">
      <c r="A1404" s="64" t="s">
        <v>9482</v>
      </c>
      <c r="B1404" s="64" t="s">
        <v>1871</v>
      </c>
      <c r="C1404" s="64" t="s">
        <v>9</v>
      </c>
      <c r="D1404" s="64" t="s">
        <v>7425</v>
      </c>
      <c r="E1404" s="65" t="s">
        <v>1875</v>
      </c>
      <c r="F1404" s="66">
        <v>112.99</v>
      </c>
      <c r="G1404" s="64" t="s">
        <v>9483</v>
      </c>
      <c r="H1404" s="64" t="s">
        <v>7427</v>
      </c>
      <c r="I1404" s="64" t="s">
        <v>7499</v>
      </c>
      <c r="J1404" s="64" t="s">
        <v>2076</v>
      </c>
      <c r="K1404" s="64" t="s">
        <v>2076</v>
      </c>
      <c r="L1404" s="64" t="s">
        <v>2076</v>
      </c>
      <c r="M1404" s="64" t="s">
        <v>2076</v>
      </c>
      <c r="N1404" s="64" t="s">
        <v>7500</v>
      </c>
      <c r="O1404" s="64" t="s">
        <v>2076</v>
      </c>
      <c r="P1404" s="64" t="s">
        <v>2076</v>
      </c>
      <c r="Q1404" s="67">
        <v>1984</v>
      </c>
      <c r="R1404" s="64" t="s">
        <v>9484</v>
      </c>
      <c r="S1404" s="64" t="s">
        <v>7431</v>
      </c>
      <c r="T1404" t="s">
        <v>2100</v>
      </c>
      <c r="U1404">
        <v>45</v>
      </c>
      <c r="V1404" s="49">
        <v>118.99</v>
      </c>
      <c r="W1404" t="s">
        <v>2450</v>
      </c>
      <c r="X1404" t="s">
        <v>2076</v>
      </c>
      <c r="Y1404" t="s">
        <v>2076</v>
      </c>
      <c r="Z1404" t="s">
        <v>2076</v>
      </c>
      <c r="AA1404" t="s">
        <v>2076</v>
      </c>
      <c r="AB1404" s="36" t="s">
        <v>9485</v>
      </c>
      <c r="AC1404" s="36" t="s">
        <v>9486</v>
      </c>
      <c r="AD1404" s="36" t="s">
        <v>2104</v>
      </c>
      <c r="AE1404" s="36" t="s">
        <v>2085</v>
      </c>
      <c r="AF1404" s="55" t="s">
        <v>2023</v>
      </c>
      <c r="AG1404" s="36" t="s">
        <v>2086</v>
      </c>
      <c r="AH1404" s="37">
        <v>118.99</v>
      </c>
      <c r="AI1404" s="36" t="s">
        <v>2087</v>
      </c>
      <c r="AJ1404" s="36" t="s">
        <v>2076</v>
      </c>
      <c r="AK1404" s="36" t="s">
        <v>2076</v>
      </c>
      <c r="AL1404" s="36" t="s">
        <v>2076</v>
      </c>
      <c r="AM1404" s="36" t="s">
        <v>2076</v>
      </c>
      <c r="AN1404" s="36" t="s">
        <v>2076</v>
      </c>
      <c r="AO1404" s="36" t="s">
        <v>2076</v>
      </c>
      <c r="AP1404" s="36" t="s">
        <v>2076</v>
      </c>
      <c r="AQ1404" s="36" t="s">
        <v>2076</v>
      </c>
      <c r="AR1404" s="36" t="s">
        <v>2076</v>
      </c>
      <c r="AS1404" s="36" t="s">
        <v>7434</v>
      </c>
      <c r="AT1404" s="36" t="s">
        <v>7435</v>
      </c>
      <c r="AU1404" s="36">
        <f>COUNTIF(Offers!$B$14:$B$2024,A1404)</f>
        <v>1</v>
      </c>
      <c r="AV1404" s="37">
        <f>_xlfn.MINIFS(Offers!$Q$14:$Q$2024,Offers!$B$14:$B$2024,A1404)</f>
        <v>112.99</v>
      </c>
      <c r="AW1404" s="36">
        <f>COUNTIFS(Offers!$B$14:$B$2024,A1404,Offers!$L$14:$L$2024,"&lt;&gt;New")</f>
        <v>0</v>
      </c>
    </row>
    <row r="1405" spans="1:49" ht="15.75" customHeight="1" x14ac:dyDescent="0.35">
      <c r="A1405" s="64" t="s">
        <v>9487</v>
      </c>
      <c r="B1405" s="64" t="s">
        <v>1871</v>
      </c>
      <c r="C1405" s="64" t="s">
        <v>9</v>
      </c>
      <c r="D1405" s="64" t="s">
        <v>7749</v>
      </c>
      <c r="E1405" s="65" t="s">
        <v>1876</v>
      </c>
      <c r="F1405" s="66">
        <v>146.99</v>
      </c>
      <c r="G1405" s="64" t="s">
        <v>9488</v>
      </c>
      <c r="H1405" s="64" t="s">
        <v>1345</v>
      </c>
      <c r="I1405" s="64" t="s">
        <v>7380</v>
      </c>
      <c r="J1405" s="64" t="s">
        <v>2076</v>
      </c>
      <c r="K1405" s="64" t="s">
        <v>2076</v>
      </c>
      <c r="L1405" s="64" t="s">
        <v>2076</v>
      </c>
      <c r="M1405" s="64" t="s">
        <v>2076</v>
      </c>
      <c r="N1405" s="64" t="s">
        <v>7382</v>
      </c>
      <c r="O1405" s="64" t="s">
        <v>2076</v>
      </c>
      <c r="P1405" s="64">
        <v>371</v>
      </c>
      <c r="Q1405" s="67">
        <v>945</v>
      </c>
      <c r="R1405" s="64" t="s">
        <v>9489</v>
      </c>
      <c r="S1405" s="64" t="s">
        <v>7752</v>
      </c>
      <c r="T1405" t="s">
        <v>2080</v>
      </c>
      <c r="U1405">
        <v>45</v>
      </c>
      <c r="V1405" s="49">
        <v>166.99</v>
      </c>
      <c r="W1405" t="s">
        <v>3035</v>
      </c>
      <c r="X1405" t="s">
        <v>2076</v>
      </c>
      <c r="Y1405" t="s">
        <v>2076</v>
      </c>
      <c r="Z1405" t="s">
        <v>2076</v>
      </c>
      <c r="AA1405" t="s">
        <v>2076</v>
      </c>
      <c r="AB1405" s="36" t="s">
        <v>9490</v>
      </c>
      <c r="AC1405" s="36" t="s">
        <v>9491</v>
      </c>
      <c r="AD1405" s="36" t="s">
        <v>2120</v>
      </c>
      <c r="AE1405" s="36" t="s">
        <v>2105</v>
      </c>
      <c r="AF1405" s="52" t="s">
        <v>2024</v>
      </c>
      <c r="AG1405" s="36" t="s">
        <v>2086</v>
      </c>
      <c r="AH1405" s="37">
        <v>166.99</v>
      </c>
      <c r="AI1405" s="36" t="s">
        <v>2087</v>
      </c>
      <c r="AJ1405" s="36" t="s">
        <v>2076</v>
      </c>
      <c r="AK1405" s="36" t="s">
        <v>2076</v>
      </c>
      <c r="AL1405" s="36" t="s">
        <v>2076</v>
      </c>
      <c r="AM1405" s="36" t="s">
        <v>2076</v>
      </c>
      <c r="AN1405" s="36" t="s">
        <v>2076</v>
      </c>
      <c r="AO1405" s="36" t="s">
        <v>2076</v>
      </c>
      <c r="AP1405" s="36" t="s">
        <v>2076</v>
      </c>
      <c r="AQ1405" s="36" t="s">
        <v>2076</v>
      </c>
      <c r="AR1405" s="36" t="s">
        <v>2076</v>
      </c>
      <c r="AS1405" s="36" t="s">
        <v>8393</v>
      </c>
      <c r="AT1405" s="36" t="s">
        <v>7755</v>
      </c>
      <c r="AU1405" s="36">
        <f>COUNTIF(Offers!$B$14:$B$2024,A1405)</f>
        <v>1</v>
      </c>
      <c r="AV1405" s="37">
        <f>_xlfn.MINIFS(Offers!$Q$14:$Q$2024,Offers!$B$14:$B$2024,A1405)</f>
        <v>146.99</v>
      </c>
      <c r="AW1405" s="36">
        <f>COUNTIFS(Offers!$B$14:$B$2024,A1405,Offers!$L$14:$L$2024,"&lt;&gt;New")</f>
        <v>0</v>
      </c>
    </row>
    <row r="1406" spans="1:49" ht="15.75" customHeight="1" x14ac:dyDescent="0.35">
      <c r="A1406" s="64" t="s">
        <v>9492</v>
      </c>
      <c r="B1406" s="64" t="s">
        <v>1871</v>
      </c>
      <c r="C1406" s="64" t="s">
        <v>9</v>
      </c>
      <c r="D1406" s="64" t="s">
        <v>7378</v>
      </c>
      <c r="E1406" s="65" t="s">
        <v>1877</v>
      </c>
      <c r="F1406" s="66">
        <v>154.99</v>
      </c>
      <c r="G1406" s="64" t="s">
        <v>9493</v>
      </c>
      <c r="H1406" s="64" t="s">
        <v>1345</v>
      </c>
      <c r="I1406" s="64" t="s">
        <v>7380</v>
      </c>
      <c r="J1406" s="64" t="s">
        <v>7633</v>
      </c>
      <c r="K1406" s="64" t="s">
        <v>2076</v>
      </c>
      <c r="L1406" s="64" t="s">
        <v>2076</v>
      </c>
      <c r="M1406" s="64" t="s">
        <v>2076</v>
      </c>
      <c r="N1406" s="64" t="s">
        <v>7382</v>
      </c>
      <c r="O1406" s="64" t="s">
        <v>2076</v>
      </c>
      <c r="P1406" s="64">
        <v>104</v>
      </c>
      <c r="Q1406" s="67">
        <v>57</v>
      </c>
      <c r="R1406" s="64" t="s">
        <v>9494</v>
      </c>
      <c r="S1406" s="64" t="s">
        <v>7384</v>
      </c>
      <c r="T1406" t="s">
        <v>2080</v>
      </c>
      <c r="U1406">
        <v>45</v>
      </c>
      <c r="V1406" s="49">
        <v>167.99</v>
      </c>
      <c r="W1406" t="s">
        <v>2208</v>
      </c>
      <c r="X1406" t="s">
        <v>2076</v>
      </c>
      <c r="Y1406" t="s">
        <v>2076</v>
      </c>
      <c r="Z1406" t="s">
        <v>2076</v>
      </c>
      <c r="AA1406" t="s">
        <v>2076</v>
      </c>
      <c r="AB1406" s="36" t="s">
        <v>9495</v>
      </c>
      <c r="AC1406" s="36" t="s">
        <v>9496</v>
      </c>
      <c r="AD1406" s="36" t="s">
        <v>2120</v>
      </c>
      <c r="AE1406" s="36" t="s">
        <v>2085</v>
      </c>
      <c r="AF1406" s="53" t="s">
        <v>2026</v>
      </c>
      <c r="AG1406" s="36" t="s">
        <v>2086</v>
      </c>
      <c r="AH1406" s="37">
        <v>167.99</v>
      </c>
      <c r="AI1406" s="36" t="s">
        <v>2087</v>
      </c>
      <c r="AJ1406" s="36" t="s">
        <v>2076</v>
      </c>
      <c r="AK1406" s="36" t="s">
        <v>2076</v>
      </c>
      <c r="AL1406" s="36" t="s">
        <v>2076</v>
      </c>
      <c r="AM1406" s="36" t="s">
        <v>2076</v>
      </c>
      <c r="AN1406" s="36" t="s">
        <v>2076</v>
      </c>
      <c r="AO1406" s="36" t="s">
        <v>2076</v>
      </c>
      <c r="AP1406" s="36" t="s">
        <v>2076</v>
      </c>
      <c r="AQ1406" s="36" t="s">
        <v>2076</v>
      </c>
      <c r="AR1406" s="36" t="s">
        <v>2076</v>
      </c>
      <c r="AS1406" s="36" t="s">
        <v>7489</v>
      </c>
      <c r="AT1406" s="36" t="s">
        <v>7388</v>
      </c>
      <c r="AU1406" s="36">
        <f>COUNTIF(Offers!$B$14:$B$2024,A1406)</f>
        <v>2</v>
      </c>
      <c r="AV1406" s="37">
        <f>_xlfn.MINIFS(Offers!$Q$14:$Q$2024,Offers!$B$14:$B$2024,A1406)</f>
        <v>135.99</v>
      </c>
      <c r="AW1406" s="36">
        <f>COUNTIFS(Offers!$B$14:$B$2024,A1406,Offers!$L$14:$L$2024,"&lt;&gt;New")</f>
        <v>1</v>
      </c>
    </row>
    <row r="1407" spans="1:49" ht="15.75" customHeight="1" x14ac:dyDescent="0.35">
      <c r="A1407" s="64" t="s">
        <v>9497</v>
      </c>
      <c r="B1407" s="64" t="s">
        <v>1871</v>
      </c>
      <c r="C1407" s="64" t="s">
        <v>9</v>
      </c>
      <c r="D1407" s="64" t="s">
        <v>7437</v>
      </c>
      <c r="E1407" s="65" t="s">
        <v>1878</v>
      </c>
      <c r="F1407" s="66">
        <v>156.99</v>
      </c>
      <c r="G1407" s="64" t="s">
        <v>9498</v>
      </c>
      <c r="H1407" s="64" t="s">
        <v>7439</v>
      </c>
      <c r="I1407" s="64" t="s">
        <v>7405</v>
      </c>
      <c r="J1407" s="64" t="s">
        <v>7440</v>
      </c>
      <c r="K1407" s="64" t="s">
        <v>2076</v>
      </c>
      <c r="L1407" s="64" t="s">
        <v>2076</v>
      </c>
      <c r="M1407" s="64" t="s">
        <v>2076</v>
      </c>
      <c r="N1407" s="64" t="s">
        <v>7441</v>
      </c>
      <c r="O1407" s="64" t="s">
        <v>2076</v>
      </c>
      <c r="P1407" s="64" t="s">
        <v>2076</v>
      </c>
      <c r="Q1407" s="67">
        <v>1537</v>
      </c>
      <c r="R1407" s="64" t="s">
        <v>9499</v>
      </c>
      <c r="S1407" s="64" t="s">
        <v>7443</v>
      </c>
      <c r="T1407" t="s">
        <v>2100</v>
      </c>
      <c r="U1407">
        <v>45</v>
      </c>
      <c r="V1407" s="49">
        <v>177.99</v>
      </c>
      <c r="W1407" t="s">
        <v>2551</v>
      </c>
      <c r="X1407" t="s">
        <v>2076</v>
      </c>
      <c r="Y1407" t="s">
        <v>2076</v>
      </c>
      <c r="Z1407" t="s">
        <v>2076</v>
      </c>
      <c r="AA1407" t="s">
        <v>2076</v>
      </c>
      <c r="AB1407" s="36" t="s">
        <v>9500</v>
      </c>
      <c r="AC1407" s="36" t="s">
        <v>9501</v>
      </c>
      <c r="AD1407" s="36" t="s">
        <v>2084</v>
      </c>
      <c r="AE1407" s="36" t="s">
        <v>2085</v>
      </c>
      <c r="AF1407" s="55" t="s">
        <v>2023</v>
      </c>
      <c r="AG1407" s="36" t="s">
        <v>2086</v>
      </c>
      <c r="AH1407" s="37">
        <v>179.99</v>
      </c>
      <c r="AI1407" s="36" t="s">
        <v>2087</v>
      </c>
      <c r="AJ1407" s="36" t="s">
        <v>2076</v>
      </c>
      <c r="AK1407" s="36" t="s">
        <v>2076</v>
      </c>
      <c r="AL1407" s="36" t="s">
        <v>2076</v>
      </c>
      <c r="AM1407" s="36" t="s">
        <v>2076</v>
      </c>
      <c r="AN1407" s="36" t="s">
        <v>2076</v>
      </c>
      <c r="AO1407" s="36" t="s">
        <v>2076</v>
      </c>
      <c r="AP1407" s="36" t="s">
        <v>2076</v>
      </c>
      <c r="AQ1407" s="36" t="s">
        <v>2076</v>
      </c>
      <c r="AR1407" s="36" t="s">
        <v>2076</v>
      </c>
      <c r="AS1407" s="36" t="s">
        <v>7446</v>
      </c>
      <c r="AT1407" s="36" t="s">
        <v>7447</v>
      </c>
      <c r="AU1407" s="36">
        <f>COUNTIF(Offers!$B$14:$B$2024,A1407)</f>
        <v>1</v>
      </c>
      <c r="AV1407" s="37">
        <f>_xlfn.MINIFS(Offers!$Q$14:$Q$2024,Offers!$B$14:$B$2024,A1407)</f>
        <v>156.99</v>
      </c>
      <c r="AW1407" s="36">
        <f>COUNTIFS(Offers!$B$14:$B$2024,A1407,Offers!$L$14:$L$2024,"&lt;&gt;New")</f>
        <v>0</v>
      </c>
    </row>
    <row r="1408" spans="1:49" ht="15.75" customHeight="1" x14ac:dyDescent="0.35">
      <c r="A1408" s="64" t="s">
        <v>9502</v>
      </c>
      <c r="B1408" s="64" t="s">
        <v>1871</v>
      </c>
      <c r="C1408" s="64" t="s">
        <v>9</v>
      </c>
      <c r="D1408" s="64" t="s">
        <v>7449</v>
      </c>
      <c r="E1408" s="65" t="s">
        <v>1879</v>
      </c>
      <c r="F1408" s="66">
        <v>187.99</v>
      </c>
      <c r="G1408" s="64" t="s">
        <v>9503</v>
      </c>
      <c r="H1408" s="64" t="s">
        <v>1345</v>
      </c>
      <c r="I1408" s="64" t="s">
        <v>7392</v>
      </c>
      <c r="J1408" s="64" t="s">
        <v>2076</v>
      </c>
      <c r="K1408" s="64" t="s">
        <v>2076</v>
      </c>
      <c r="L1408" s="64" t="s">
        <v>2076</v>
      </c>
      <c r="M1408" s="64" t="s">
        <v>2076</v>
      </c>
      <c r="N1408" s="64" t="s">
        <v>7624</v>
      </c>
      <c r="O1408" s="64" t="s">
        <v>2076</v>
      </c>
      <c r="P1408" s="64" t="s">
        <v>2076</v>
      </c>
      <c r="Q1408" s="67">
        <v>228</v>
      </c>
      <c r="R1408" s="64" t="s">
        <v>9504</v>
      </c>
      <c r="S1408" s="64" t="s">
        <v>7626</v>
      </c>
      <c r="T1408" t="s">
        <v>2080</v>
      </c>
      <c r="U1408">
        <v>45</v>
      </c>
      <c r="V1408" s="49">
        <v>202.99</v>
      </c>
      <c r="W1408" t="s">
        <v>2246</v>
      </c>
      <c r="X1408" t="s">
        <v>2076</v>
      </c>
      <c r="Y1408" t="s">
        <v>2076</v>
      </c>
      <c r="Z1408" t="s">
        <v>2076</v>
      </c>
      <c r="AA1408" t="s">
        <v>2076</v>
      </c>
      <c r="AB1408" s="36" t="s">
        <v>9480</v>
      </c>
      <c r="AC1408" s="36" t="s">
        <v>9505</v>
      </c>
      <c r="AD1408" s="36" t="s">
        <v>2268</v>
      </c>
      <c r="AE1408" s="36" t="s">
        <v>2085</v>
      </c>
      <c r="AF1408" s="52" t="s">
        <v>2024</v>
      </c>
      <c r="AG1408" s="36" t="s">
        <v>2086</v>
      </c>
      <c r="AH1408" s="37">
        <v>204.99</v>
      </c>
      <c r="AI1408" s="36" t="s">
        <v>2087</v>
      </c>
      <c r="AJ1408" s="36" t="s">
        <v>2076</v>
      </c>
      <c r="AK1408" s="36" t="s">
        <v>2076</v>
      </c>
      <c r="AL1408" s="36" t="s">
        <v>2076</v>
      </c>
      <c r="AM1408" s="36" t="s">
        <v>2076</v>
      </c>
      <c r="AN1408" s="36" t="s">
        <v>2076</v>
      </c>
      <c r="AO1408" s="36" t="s">
        <v>2076</v>
      </c>
      <c r="AP1408" s="36" t="s">
        <v>2076</v>
      </c>
      <c r="AQ1408" s="36" t="s">
        <v>2076</v>
      </c>
      <c r="AR1408" s="36" t="s">
        <v>2076</v>
      </c>
      <c r="AS1408" s="36" t="s">
        <v>7629</v>
      </c>
      <c r="AT1408" s="36" t="s">
        <v>7630</v>
      </c>
      <c r="AU1408" s="36">
        <f>COUNTIF(Offers!$B$14:$B$2024,A1408)</f>
        <v>1</v>
      </c>
      <c r="AV1408" s="37">
        <f>_xlfn.MINIFS(Offers!$Q$14:$Q$2024,Offers!$B$14:$B$2024,A1408)</f>
        <v>187.99</v>
      </c>
      <c r="AW1408" s="36">
        <f>COUNTIFS(Offers!$B$14:$B$2024,A1408,Offers!$L$14:$L$2024,"&lt;&gt;New")</f>
        <v>0</v>
      </c>
    </row>
    <row r="1409" spans="1:49" ht="15.75" customHeight="1" x14ac:dyDescent="0.35">
      <c r="A1409" s="64" t="s">
        <v>9506</v>
      </c>
      <c r="B1409" s="64" t="s">
        <v>1871</v>
      </c>
      <c r="C1409" s="64" t="s">
        <v>9</v>
      </c>
      <c r="D1409" s="64" t="s">
        <v>2034</v>
      </c>
      <c r="E1409" s="65" t="s">
        <v>1880</v>
      </c>
      <c r="F1409" s="66">
        <v>223.99</v>
      </c>
      <c r="G1409" s="64" t="s">
        <v>9507</v>
      </c>
      <c r="H1409" s="64" t="s">
        <v>7439</v>
      </c>
      <c r="I1409" s="64" t="s">
        <v>7405</v>
      </c>
      <c r="J1409" s="64" t="s">
        <v>9508</v>
      </c>
      <c r="K1409" s="64" t="s">
        <v>7605</v>
      </c>
      <c r="L1409" s="64" t="s">
        <v>2076</v>
      </c>
      <c r="M1409" s="64" t="s">
        <v>2076</v>
      </c>
      <c r="N1409" s="64" t="s">
        <v>2076</v>
      </c>
      <c r="O1409" s="64" t="s">
        <v>2076</v>
      </c>
      <c r="P1409" s="64" t="s">
        <v>2076</v>
      </c>
      <c r="Q1409" s="67">
        <v>59</v>
      </c>
      <c r="R1409" s="64" t="s">
        <v>9509</v>
      </c>
      <c r="S1409" s="64" t="s">
        <v>7607</v>
      </c>
      <c r="T1409" t="s">
        <v>2080</v>
      </c>
      <c r="U1409">
        <v>45</v>
      </c>
      <c r="V1409" s="49">
        <v>243.99</v>
      </c>
      <c r="W1409" t="s">
        <v>2298</v>
      </c>
      <c r="X1409" t="s">
        <v>2076</v>
      </c>
      <c r="Y1409" t="s">
        <v>2076</v>
      </c>
      <c r="Z1409" t="s">
        <v>2076</v>
      </c>
      <c r="AA1409" t="s">
        <v>2076</v>
      </c>
      <c r="AB1409" s="36" t="s">
        <v>9510</v>
      </c>
      <c r="AC1409" s="36" t="s">
        <v>9511</v>
      </c>
      <c r="AD1409" s="36" t="s">
        <v>2179</v>
      </c>
      <c r="AE1409" s="36" t="s">
        <v>2105</v>
      </c>
      <c r="AF1409" s="52" t="s">
        <v>2024</v>
      </c>
      <c r="AG1409" s="36" t="s">
        <v>3435</v>
      </c>
      <c r="AH1409" s="37">
        <v>252.99</v>
      </c>
      <c r="AI1409" s="36" t="s">
        <v>2087</v>
      </c>
      <c r="AJ1409" s="36" t="s">
        <v>2076</v>
      </c>
      <c r="AK1409" s="36" t="s">
        <v>2076</v>
      </c>
      <c r="AL1409" s="36" t="s">
        <v>2076</v>
      </c>
      <c r="AM1409" s="36" t="s">
        <v>2076</v>
      </c>
      <c r="AN1409" s="36" t="s">
        <v>2076</v>
      </c>
      <c r="AO1409" s="36" t="s">
        <v>2076</v>
      </c>
      <c r="AP1409" s="36" t="s">
        <v>2076</v>
      </c>
      <c r="AQ1409" s="36" t="s">
        <v>2076</v>
      </c>
      <c r="AR1409" s="36" t="s">
        <v>2076</v>
      </c>
      <c r="AS1409" s="36" t="s">
        <v>7610</v>
      </c>
      <c r="AT1409" s="36" t="s">
        <v>9512</v>
      </c>
      <c r="AU1409" s="36">
        <f>COUNTIF(Offers!$B$14:$B$2024,A1409)</f>
        <v>2</v>
      </c>
      <c r="AV1409" s="37">
        <f>_xlfn.MINIFS(Offers!$Q$14:$Q$2024,Offers!$B$14:$B$2024,A1409)</f>
        <v>172.99</v>
      </c>
      <c r="AW1409" s="36">
        <f>COUNTIFS(Offers!$B$14:$B$2024,A1409,Offers!$L$14:$L$2024,"&lt;&gt;New")</f>
        <v>1</v>
      </c>
    </row>
    <row r="1410" spans="1:49" ht="15.75" customHeight="1" x14ac:dyDescent="0.35">
      <c r="A1410" s="64" t="s">
        <v>9513</v>
      </c>
      <c r="B1410" s="64" t="s">
        <v>1871</v>
      </c>
      <c r="C1410" s="64" t="s">
        <v>9</v>
      </c>
      <c r="D1410" s="64" t="s">
        <v>7402</v>
      </c>
      <c r="E1410" s="65" t="s">
        <v>1881</v>
      </c>
      <c r="F1410" s="66">
        <v>232.99</v>
      </c>
      <c r="G1410" s="64" t="s">
        <v>9514</v>
      </c>
      <c r="H1410" s="64" t="s">
        <v>7404</v>
      </c>
      <c r="I1410" s="64" t="s">
        <v>7405</v>
      </c>
      <c r="J1410" s="64" t="s">
        <v>2076</v>
      </c>
      <c r="K1410" s="64" t="s">
        <v>2076</v>
      </c>
      <c r="L1410" s="64" t="s">
        <v>2076</v>
      </c>
      <c r="M1410" s="64" t="s">
        <v>2076</v>
      </c>
      <c r="N1410" s="64" t="s">
        <v>8176</v>
      </c>
      <c r="O1410" s="64" t="s">
        <v>2076</v>
      </c>
      <c r="P1410" s="64" t="s">
        <v>2076</v>
      </c>
      <c r="Q1410" s="67">
        <v>79</v>
      </c>
      <c r="R1410" s="64" t="s">
        <v>9515</v>
      </c>
      <c r="S1410" s="64" t="s">
        <v>7408</v>
      </c>
      <c r="T1410" t="s">
        <v>2080</v>
      </c>
      <c r="U1410">
        <v>45</v>
      </c>
      <c r="V1410" s="49">
        <v>253.99</v>
      </c>
      <c r="W1410" t="s">
        <v>2304</v>
      </c>
      <c r="X1410" t="s">
        <v>2076</v>
      </c>
      <c r="Y1410" t="s">
        <v>2076</v>
      </c>
      <c r="Z1410" t="s">
        <v>2076</v>
      </c>
      <c r="AA1410" t="s">
        <v>2076</v>
      </c>
      <c r="AB1410" s="36" t="s">
        <v>9516</v>
      </c>
      <c r="AC1410" s="36" t="s">
        <v>9517</v>
      </c>
      <c r="AD1410" s="36" t="s">
        <v>2120</v>
      </c>
      <c r="AE1410" s="36" t="s">
        <v>2085</v>
      </c>
      <c r="AF1410" s="53" t="s">
        <v>2026</v>
      </c>
      <c r="AG1410" s="36" t="s">
        <v>2086</v>
      </c>
      <c r="AH1410" s="37">
        <v>266.99</v>
      </c>
      <c r="AI1410" s="36" t="s">
        <v>2087</v>
      </c>
      <c r="AJ1410" s="36" t="s">
        <v>2076</v>
      </c>
      <c r="AK1410" s="36" t="s">
        <v>2076</v>
      </c>
      <c r="AL1410" s="36" t="s">
        <v>2076</v>
      </c>
      <c r="AM1410" s="36" t="s">
        <v>2076</v>
      </c>
      <c r="AN1410" s="36" t="s">
        <v>2076</v>
      </c>
      <c r="AO1410" s="36" t="s">
        <v>2076</v>
      </c>
      <c r="AP1410" s="36" t="s">
        <v>2076</v>
      </c>
      <c r="AQ1410" s="36" t="s">
        <v>2076</v>
      </c>
      <c r="AR1410" s="36" t="s">
        <v>2076</v>
      </c>
      <c r="AS1410" s="36" t="s">
        <v>7411</v>
      </c>
      <c r="AT1410" s="36" t="s">
        <v>7412</v>
      </c>
      <c r="AU1410" s="36">
        <f>COUNTIF(Offers!$B$14:$B$2024,A1410)</f>
        <v>1</v>
      </c>
      <c r="AV1410" s="37">
        <f>_xlfn.MINIFS(Offers!$Q$14:$Q$2024,Offers!$B$14:$B$2024,A1410)</f>
        <v>232.99</v>
      </c>
      <c r="AW1410" s="36">
        <f>COUNTIFS(Offers!$B$14:$B$2024,A1410,Offers!$L$14:$L$2024,"&lt;&gt;New")</f>
        <v>0</v>
      </c>
    </row>
    <row r="1411" spans="1:49" ht="15.75" customHeight="1" x14ac:dyDescent="0.35">
      <c r="A1411" s="64" t="s">
        <v>9518</v>
      </c>
      <c r="B1411" s="64" t="s">
        <v>1871</v>
      </c>
      <c r="C1411" s="64" t="s">
        <v>9</v>
      </c>
      <c r="D1411" s="64" t="s">
        <v>7510</v>
      </c>
      <c r="E1411" s="65" t="s">
        <v>1882</v>
      </c>
      <c r="F1411" s="66">
        <v>245.99</v>
      </c>
      <c r="G1411" s="64" t="s">
        <v>9519</v>
      </c>
      <c r="H1411" s="64" t="s">
        <v>7451</v>
      </c>
      <c r="I1411" s="64" t="s">
        <v>7405</v>
      </c>
      <c r="J1411" s="64" t="s">
        <v>2076</v>
      </c>
      <c r="K1411" s="64" t="s">
        <v>2076</v>
      </c>
      <c r="L1411" s="64" t="s">
        <v>8140</v>
      </c>
      <c r="M1411" s="64" t="s">
        <v>8141</v>
      </c>
      <c r="N1411" s="64" t="s">
        <v>7513</v>
      </c>
      <c r="O1411" s="64" t="s">
        <v>2076</v>
      </c>
      <c r="P1411" s="64" t="s">
        <v>2076</v>
      </c>
      <c r="Q1411" s="67">
        <v>1771</v>
      </c>
      <c r="R1411" s="64" t="s">
        <v>9520</v>
      </c>
      <c r="S1411" s="64" t="s">
        <v>7515</v>
      </c>
      <c r="T1411" t="s">
        <v>2100</v>
      </c>
      <c r="U1411">
        <v>45</v>
      </c>
      <c r="V1411" s="49">
        <v>261.99</v>
      </c>
      <c r="W1411" t="s">
        <v>2409</v>
      </c>
      <c r="X1411" t="s">
        <v>2076</v>
      </c>
      <c r="Y1411" t="s">
        <v>2076</v>
      </c>
      <c r="Z1411" t="s">
        <v>2076</v>
      </c>
      <c r="AA1411" t="s">
        <v>2076</v>
      </c>
      <c r="AB1411" s="36" t="s">
        <v>9521</v>
      </c>
      <c r="AC1411" s="36" t="s">
        <v>9522</v>
      </c>
      <c r="AD1411" s="36" t="s">
        <v>2120</v>
      </c>
      <c r="AE1411" s="36" t="s">
        <v>2085</v>
      </c>
      <c r="AF1411" s="54" t="s">
        <v>2027</v>
      </c>
      <c r="AG1411" s="36" t="s">
        <v>2086</v>
      </c>
      <c r="AH1411" s="37">
        <v>261.99</v>
      </c>
      <c r="AI1411" s="36" t="s">
        <v>2087</v>
      </c>
      <c r="AJ1411" s="36" t="s">
        <v>2076</v>
      </c>
      <c r="AK1411" s="36" t="s">
        <v>2076</v>
      </c>
      <c r="AL1411" s="36" t="s">
        <v>2076</v>
      </c>
      <c r="AM1411" s="36" t="s">
        <v>2076</v>
      </c>
      <c r="AN1411" s="36" t="s">
        <v>2076</v>
      </c>
      <c r="AO1411" s="36" t="s">
        <v>2076</v>
      </c>
      <c r="AP1411" s="36" t="s">
        <v>2076</v>
      </c>
      <c r="AQ1411" s="36" t="s">
        <v>2076</v>
      </c>
      <c r="AR1411" s="36" t="s">
        <v>2076</v>
      </c>
      <c r="AS1411" s="36" t="s">
        <v>7518</v>
      </c>
      <c r="AT1411" s="36" t="s">
        <v>7519</v>
      </c>
      <c r="AU1411" s="36">
        <f>COUNTIF(Offers!$B$14:$B$2024,A1411)</f>
        <v>3</v>
      </c>
      <c r="AV1411" s="37">
        <f>_xlfn.MINIFS(Offers!$Q$14:$Q$2024,Offers!$B$14:$B$2024,A1411)</f>
        <v>153.99</v>
      </c>
      <c r="AW1411" s="36">
        <f>COUNTIFS(Offers!$B$14:$B$2024,A1411,Offers!$L$14:$L$2024,"&lt;&gt;New")</f>
        <v>2</v>
      </c>
    </row>
    <row r="1412" spans="1:49" ht="15.75" customHeight="1" x14ac:dyDescent="0.35">
      <c r="A1412" s="64" t="s">
        <v>9523</v>
      </c>
      <c r="B1412" s="64" t="s">
        <v>1871</v>
      </c>
      <c r="C1412" s="64" t="s">
        <v>9</v>
      </c>
      <c r="D1412" s="64" t="s">
        <v>7460</v>
      </c>
      <c r="E1412" s="65" t="s">
        <v>1883</v>
      </c>
      <c r="F1412" s="66">
        <v>621.99</v>
      </c>
      <c r="G1412" s="64" t="s">
        <v>9524</v>
      </c>
      <c r="H1412" s="64" t="s">
        <v>7439</v>
      </c>
      <c r="I1412" s="64" t="s">
        <v>7462</v>
      </c>
      <c r="J1412" s="64" t="s">
        <v>2076</v>
      </c>
      <c r="K1412" s="64" t="s">
        <v>2076</v>
      </c>
      <c r="L1412" s="64" t="s">
        <v>7614</v>
      </c>
      <c r="M1412" s="64" t="s">
        <v>7464</v>
      </c>
      <c r="N1412" s="64" t="s">
        <v>7465</v>
      </c>
      <c r="O1412" s="64" t="s">
        <v>2076</v>
      </c>
      <c r="P1412" s="64" t="s">
        <v>2076</v>
      </c>
      <c r="Q1412" s="67">
        <v>5151</v>
      </c>
      <c r="R1412" s="64" t="s">
        <v>9525</v>
      </c>
      <c r="S1412" s="64" t="s">
        <v>7467</v>
      </c>
      <c r="T1412" t="s">
        <v>2116</v>
      </c>
      <c r="U1412">
        <v>45</v>
      </c>
      <c r="V1412" s="49">
        <v>673.99</v>
      </c>
      <c r="W1412" t="s">
        <v>2322</v>
      </c>
      <c r="X1412" t="s">
        <v>2076</v>
      </c>
      <c r="Y1412" t="s">
        <v>2076</v>
      </c>
      <c r="Z1412" t="s">
        <v>2076</v>
      </c>
      <c r="AA1412" t="s">
        <v>2076</v>
      </c>
      <c r="AB1412" s="36" t="s">
        <v>9490</v>
      </c>
      <c r="AC1412" s="36" t="s">
        <v>9526</v>
      </c>
      <c r="AD1412" s="36" t="s">
        <v>2147</v>
      </c>
      <c r="AE1412" s="36" t="s">
        <v>2085</v>
      </c>
      <c r="AF1412" s="54" t="s">
        <v>2027</v>
      </c>
      <c r="AG1412" s="36" t="s">
        <v>3435</v>
      </c>
      <c r="AH1412" s="37">
        <v>684.99</v>
      </c>
      <c r="AI1412" s="36" t="s">
        <v>2087</v>
      </c>
      <c r="AJ1412" s="36" t="s">
        <v>2076</v>
      </c>
      <c r="AK1412" s="36" t="s">
        <v>2076</v>
      </c>
      <c r="AL1412" s="36" t="s">
        <v>2076</v>
      </c>
      <c r="AM1412" s="36" t="s">
        <v>2076</v>
      </c>
      <c r="AN1412" s="36" t="s">
        <v>2076</v>
      </c>
      <c r="AO1412" s="36">
        <v>360</v>
      </c>
      <c r="AP1412" s="36" t="s">
        <v>2076</v>
      </c>
      <c r="AQ1412" s="36" t="s">
        <v>2076</v>
      </c>
      <c r="AR1412" s="36" t="s">
        <v>2076</v>
      </c>
      <c r="AS1412" s="36" t="s">
        <v>7470</v>
      </c>
      <c r="AT1412" s="36" t="s">
        <v>7471</v>
      </c>
      <c r="AU1412" s="36">
        <f>COUNTIF(Offers!$B$14:$B$2024,A1412)</f>
        <v>1</v>
      </c>
      <c r="AV1412" s="37">
        <f>_xlfn.MINIFS(Offers!$Q$14:$Q$2024,Offers!$B$14:$B$2024,A1412)</f>
        <v>621.99</v>
      </c>
      <c r="AW1412" s="36">
        <f>COUNTIFS(Offers!$B$14:$B$2024,A1412,Offers!$L$14:$L$2024,"&lt;&gt;New")</f>
        <v>0</v>
      </c>
    </row>
    <row r="1413" spans="1:49" ht="15.75" customHeight="1" x14ac:dyDescent="0.35">
      <c r="A1413" s="64" t="s">
        <v>9527</v>
      </c>
      <c r="B1413" s="64" t="s">
        <v>1884</v>
      </c>
      <c r="C1413" s="64" t="s">
        <v>9</v>
      </c>
      <c r="D1413" s="64" t="s">
        <v>7560</v>
      </c>
      <c r="E1413" s="65" t="s">
        <v>1887</v>
      </c>
      <c r="F1413" s="66">
        <v>60.99</v>
      </c>
      <c r="G1413" s="64" t="s">
        <v>9528</v>
      </c>
      <c r="H1413" s="64" t="s">
        <v>1345</v>
      </c>
      <c r="I1413" s="64" t="s">
        <v>7405</v>
      </c>
      <c r="J1413" s="64" t="s">
        <v>2076</v>
      </c>
      <c r="K1413" s="64" t="s">
        <v>2076</v>
      </c>
      <c r="L1413" s="64" t="s">
        <v>2076</v>
      </c>
      <c r="M1413" s="64" t="s">
        <v>2076</v>
      </c>
      <c r="N1413" s="64" t="s">
        <v>7562</v>
      </c>
      <c r="O1413" s="64" t="s">
        <v>2076</v>
      </c>
      <c r="P1413" s="64" t="s">
        <v>2076</v>
      </c>
      <c r="Q1413" s="67">
        <v>481</v>
      </c>
      <c r="R1413" s="64" t="s">
        <v>9529</v>
      </c>
      <c r="S1413" s="64" t="s">
        <v>7564</v>
      </c>
      <c r="T1413" t="s">
        <v>2080</v>
      </c>
      <c r="U1413">
        <v>15</v>
      </c>
      <c r="V1413" s="49">
        <v>67.989999999999995</v>
      </c>
      <c r="W1413" t="s">
        <v>2514</v>
      </c>
      <c r="X1413" t="s">
        <v>2076</v>
      </c>
      <c r="Y1413" t="s">
        <v>2076</v>
      </c>
      <c r="Z1413" t="s">
        <v>2076</v>
      </c>
      <c r="AA1413" t="s">
        <v>2076</v>
      </c>
      <c r="AB1413" s="36" t="s">
        <v>9530</v>
      </c>
      <c r="AC1413" s="36" t="s">
        <v>9531</v>
      </c>
      <c r="AD1413" s="36" t="s">
        <v>2224</v>
      </c>
      <c r="AE1413" s="36" t="s">
        <v>2105</v>
      </c>
      <c r="AF1413" s="55" t="s">
        <v>2023</v>
      </c>
      <c r="AG1413" s="36" t="s">
        <v>2086</v>
      </c>
      <c r="AH1413" s="37">
        <v>70.989999999999995</v>
      </c>
      <c r="AI1413" s="36" t="s">
        <v>2087</v>
      </c>
      <c r="AJ1413" s="36" t="s">
        <v>2076</v>
      </c>
      <c r="AK1413" s="36" t="s">
        <v>2076</v>
      </c>
      <c r="AL1413" s="36" t="s">
        <v>2076</v>
      </c>
      <c r="AM1413" s="36" t="s">
        <v>2076</v>
      </c>
      <c r="AN1413" s="36" t="s">
        <v>2076</v>
      </c>
      <c r="AO1413" s="36" t="s">
        <v>2076</v>
      </c>
      <c r="AP1413" s="36" t="s">
        <v>2076</v>
      </c>
      <c r="AQ1413" s="36" t="s">
        <v>2076</v>
      </c>
      <c r="AR1413" s="36" t="s">
        <v>2076</v>
      </c>
      <c r="AS1413" s="36" t="s">
        <v>7567</v>
      </c>
      <c r="AT1413" s="36" t="s">
        <v>7568</v>
      </c>
      <c r="AU1413" s="36">
        <f>COUNTIF(Offers!$B$14:$B$2024,A1413)</f>
        <v>1</v>
      </c>
      <c r="AV1413" s="37">
        <f>_xlfn.MINIFS(Offers!$Q$14:$Q$2024,Offers!$B$14:$B$2024,A1413)</f>
        <v>60.99</v>
      </c>
      <c r="AW1413" s="36">
        <f>COUNTIFS(Offers!$B$14:$B$2024,A1413,Offers!$L$14:$L$2024,"&lt;&gt;New")</f>
        <v>0</v>
      </c>
    </row>
    <row r="1414" spans="1:49" ht="15.75" customHeight="1" x14ac:dyDescent="0.35">
      <c r="A1414" s="64" t="s">
        <v>9532</v>
      </c>
      <c r="B1414" s="64" t="s">
        <v>1884</v>
      </c>
      <c r="C1414" s="64" t="s">
        <v>9</v>
      </c>
      <c r="D1414" s="64" t="s">
        <v>7749</v>
      </c>
      <c r="E1414" s="65" t="s">
        <v>1888</v>
      </c>
      <c r="F1414" s="66">
        <v>96.99</v>
      </c>
      <c r="G1414" s="64" t="s">
        <v>9533</v>
      </c>
      <c r="H1414" s="64" t="s">
        <v>1345</v>
      </c>
      <c r="I1414" s="64" t="s">
        <v>7405</v>
      </c>
      <c r="J1414" s="64" t="s">
        <v>2076</v>
      </c>
      <c r="K1414" s="64" t="s">
        <v>2076</v>
      </c>
      <c r="L1414" s="64" t="s">
        <v>2076</v>
      </c>
      <c r="M1414" s="64" t="s">
        <v>2076</v>
      </c>
      <c r="N1414" s="64" t="s">
        <v>7485</v>
      </c>
      <c r="O1414" s="64" t="s">
        <v>2076</v>
      </c>
      <c r="P1414" s="64" t="s">
        <v>2076</v>
      </c>
      <c r="Q1414" s="67">
        <v>944</v>
      </c>
      <c r="R1414" s="64" t="s">
        <v>9534</v>
      </c>
      <c r="S1414" s="64" t="s">
        <v>7752</v>
      </c>
      <c r="T1414" t="s">
        <v>2080</v>
      </c>
      <c r="U1414">
        <v>15</v>
      </c>
      <c r="V1414" s="49">
        <v>104.99</v>
      </c>
      <c r="W1414" t="s">
        <v>2361</v>
      </c>
      <c r="X1414" t="s">
        <v>2076</v>
      </c>
      <c r="Y1414" t="s">
        <v>2076</v>
      </c>
      <c r="Z1414" t="s">
        <v>2076</v>
      </c>
      <c r="AA1414" t="s">
        <v>2076</v>
      </c>
      <c r="AB1414" s="36" t="s">
        <v>9535</v>
      </c>
      <c r="AC1414" s="36" t="s">
        <v>9536</v>
      </c>
      <c r="AD1414" s="36" t="s">
        <v>2120</v>
      </c>
      <c r="AE1414" s="36" t="s">
        <v>2105</v>
      </c>
      <c r="AF1414" s="50" t="s">
        <v>2022</v>
      </c>
      <c r="AG1414" s="36" t="s">
        <v>2086</v>
      </c>
      <c r="AH1414" s="37">
        <v>107.99</v>
      </c>
      <c r="AI1414" s="36" t="s">
        <v>2087</v>
      </c>
      <c r="AJ1414" s="36" t="s">
        <v>2076</v>
      </c>
      <c r="AK1414" s="36" t="s">
        <v>2076</v>
      </c>
      <c r="AL1414" s="36" t="s">
        <v>2076</v>
      </c>
      <c r="AM1414" s="36" t="s">
        <v>2076</v>
      </c>
      <c r="AN1414" s="36" t="s">
        <v>2076</v>
      </c>
      <c r="AO1414" s="36" t="s">
        <v>2076</v>
      </c>
      <c r="AP1414" s="36" t="s">
        <v>2076</v>
      </c>
      <c r="AQ1414" s="36" t="s">
        <v>2076</v>
      </c>
      <c r="AR1414" s="36" t="s">
        <v>2076</v>
      </c>
      <c r="AS1414" s="36" t="s">
        <v>7916</v>
      </c>
      <c r="AT1414" s="36" t="s">
        <v>7755</v>
      </c>
      <c r="AU1414" s="36">
        <f>COUNTIF(Offers!$B$14:$B$2024,A1414)</f>
        <v>1</v>
      </c>
      <c r="AV1414" s="37">
        <f>_xlfn.MINIFS(Offers!$Q$14:$Q$2024,Offers!$B$14:$B$2024,A1414)</f>
        <v>96.99</v>
      </c>
      <c r="AW1414" s="36">
        <f>COUNTIFS(Offers!$B$14:$B$2024,A1414,Offers!$L$14:$L$2024,"&lt;&gt;New")</f>
        <v>0</v>
      </c>
    </row>
    <row r="1415" spans="1:49" ht="15.75" customHeight="1" x14ac:dyDescent="0.35">
      <c r="A1415" s="64" t="s">
        <v>9537</v>
      </c>
      <c r="B1415" s="64" t="s">
        <v>1884</v>
      </c>
      <c r="C1415" s="64" t="s">
        <v>9</v>
      </c>
      <c r="D1415" s="64" t="s">
        <v>7366</v>
      </c>
      <c r="E1415" s="65" t="s">
        <v>1889</v>
      </c>
      <c r="F1415" s="66">
        <v>107.99</v>
      </c>
      <c r="G1415" s="64" t="s">
        <v>9538</v>
      </c>
      <c r="H1415" s="64" t="s">
        <v>1345</v>
      </c>
      <c r="I1415" s="64" t="s">
        <v>7368</v>
      </c>
      <c r="J1415" s="64" t="s">
        <v>7492</v>
      </c>
      <c r="K1415" s="64" t="s">
        <v>2076</v>
      </c>
      <c r="L1415" s="64" t="s">
        <v>2076</v>
      </c>
      <c r="M1415" s="64" t="s">
        <v>2076</v>
      </c>
      <c r="N1415" s="64" t="s">
        <v>7370</v>
      </c>
      <c r="O1415" s="64" t="s">
        <v>2076</v>
      </c>
      <c r="P1415" s="64" t="s">
        <v>2076</v>
      </c>
      <c r="Q1415" s="67">
        <v>92</v>
      </c>
      <c r="R1415" s="64" t="s">
        <v>9539</v>
      </c>
      <c r="S1415" s="64" t="s">
        <v>7372</v>
      </c>
      <c r="T1415" t="s">
        <v>2080</v>
      </c>
      <c r="U1415">
        <v>15</v>
      </c>
      <c r="V1415" s="49">
        <v>118.99</v>
      </c>
      <c r="W1415" t="s">
        <v>2131</v>
      </c>
      <c r="X1415" t="s">
        <v>2076</v>
      </c>
      <c r="Y1415" t="s">
        <v>2076</v>
      </c>
      <c r="Z1415" t="s">
        <v>2076</v>
      </c>
      <c r="AA1415" t="s">
        <v>2076</v>
      </c>
      <c r="AB1415" s="36" t="s">
        <v>9540</v>
      </c>
      <c r="AC1415" s="36" t="s">
        <v>9541</v>
      </c>
      <c r="AD1415" s="36" t="s">
        <v>2254</v>
      </c>
      <c r="AE1415" s="36" t="s">
        <v>2180</v>
      </c>
      <c r="AF1415" s="51" t="s">
        <v>2025</v>
      </c>
      <c r="AG1415" s="36" t="s">
        <v>2086</v>
      </c>
      <c r="AH1415" s="37">
        <v>182.99</v>
      </c>
      <c r="AI1415" s="36" t="s">
        <v>2106</v>
      </c>
      <c r="AJ1415" s="36" t="s">
        <v>2076</v>
      </c>
      <c r="AK1415" s="36" t="s">
        <v>2076</v>
      </c>
      <c r="AL1415" s="36" t="s">
        <v>2076</v>
      </c>
      <c r="AM1415" s="36" t="s">
        <v>2076</v>
      </c>
      <c r="AN1415" s="36" t="s">
        <v>2076</v>
      </c>
      <c r="AO1415" s="36" t="s">
        <v>2076</v>
      </c>
      <c r="AP1415" s="36" t="s">
        <v>2076</v>
      </c>
      <c r="AQ1415" s="36" t="s">
        <v>2076</v>
      </c>
      <c r="AR1415" s="36" t="s">
        <v>2076</v>
      </c>
      <c r="AS1415" s="36" t="s">
        <v>7375</v>
      </c>
      <c r="AT1415" s="36" t="s">
        <v>7376</v>
      </c>
      <c r="AU1415" s="36">
        <f>COUNTIF(Offers!$B$14:$B$2024,A1415)</f>
        <v>2</v>
      </c>
      <c r="AV1415" s="37">
        <f>_xlfn.MINIFS(Offers!$Q$14:$Q$2024,Offers!$B$14:$B$2024,A1415)</f>
        <v>100.99</v>
      </c>
      <c r="AW1415" s="36">
        <f>COUNTIFS(Offers!$B$14:$B$2024,A1415,Offers!$L$14:$L$2024,"&lt;&gt;New")</f>
        <v>1</v>
      </c>
    </row>
    <row r="1416" spans="1:49" ht="15.75" customHeight="1" x14ac:dyDescent="0.35">
      <c r="A1416" s="64" t="s">
        <v>9542</v>
      </c>
      <c r="B1416" s="64" t="s">
        <v>1884</v>
      </c>
      <c r="C1416" s="64" t="s">
        <v>9</v>
      </c>
      <c r="D1416" s="64" t="s">
        <v>7425</v>
      </c>
      <c r="E1416" s="65" t="s">
        <v>1890</v>
      </c>
      <c r="F1416" s="66">
        <v>113.99</v>
      </c>
      <c r="G1416" s="64" t="s">
        <v>9543</v>
      </c>
      <c r="H1416" s="64" t="s">
        <v>7427</v>
      </c>
      <c r="I1416" s="64" t="s">
        <v>7499</v>
      </c>
      <c r="J1416" s="64" t="s">
        <v>2076</v>
      </c>
      <c r="K1416" s="64" t="s">
        <v>2076</v>
      </c>
      <c r="L1416" s="64" t="s">
        <v>2076</v>
      </c>
      <c r="M1416" s="64" t="s">
        <v>2076</v>
      </c>
      <c r="N1416" s="64" t="s">
        <v>7500</v>
      </c>
      <c r="O1416" s="64" t="s">
        <v>2076</v>
      </c>
      <c r="P1416" s="64" t="s">
        <v>2076</v>
      </c>
      <c r="Q1416" s="67">
        <v>2141</v>
      </c>
      <c r="R1416" s="64" t="s">
        <v>9544</v>
      </c>
      <c r="S1416" s="64" t="s">
        <v>7431</v>
      </c>
      <c r="T1416" t="s">
        <v>2080</v>
      </c>
      <c r="U1416">
        <v>15</v>
      </c>
      <c r="V1416" s="49">
        <v>122.99</v>
      </c>
      <c r="W1416" t="s">
        <v>3035</v>
      </c>
      <c r="X1416" t="s">
        <v>2076</v>
      </c>
      <c r="Y1416" t="s">
        <v>2076</v>
      </c>
      <c r="Z1416" t="s">
        <v>2076</v>
      </c>
      <c r="AA1416" t="s">
        <v>2076</v>
      </c>
      <c r="AB1416" s="36" t="s">
        <v>9540</v>
      </c>
      <c r="AC1416" s="36" t="s">
        <v>9545</v>
      </c>
      <c r="AD1416" s="36" t="s">
        <v>2179</v>
      </c>
      <c r="AE1416" s="36" t="s">
        <v>2180</v>
      </c>
      <c r="AF1416" s="55" t="s">
        <v>2023</v>
      </c>
      <c r="AG1416" s="36" t="s">
        <v>2086</v>
      </c>
      <c r="AH1416" s="37">
        <v>177.99</v>
      </c>
      <c r="AI1416" s="36" t="s">
        <v>2106</v>
      </c>
      <c r="AJ1416" s="36" t="s">
        <v>2076</v>
      </c>
      <c r="AK1416" s="36" t="s">
        <v>2076</v>
      </c>
      <c r="AL1416" s="36" t="s">
        <v>2076</v>
      </c>
      <c r="AM1416" s="36" t="s">
        <v>2076</v>
      </c>
      <c r="AN1416" s="36" t="s">
        <v>2076</v>
      </c>
      <c r="AO1416" s="36" t="s">
        <v>2076</v>
      </c>
      <c r="AP1416" s="36" t="s">
        <v>2076</v>
      </c>
      <c r="AQ1416" s="36" t="s">
        <v>2076</v>
      </c>
      <c r="AR1416" s="36" t="s">
        <v>2076</v>
      </c>
      <c r="AS1416" s="36" t="s">
        <v>7434</v>
      </c>
      <c r="AT1416" s="36" t="s">
        <v>7435</v>
      </c>
      <c r="AU1416" s="36">
        <f>COUNTIF(Offers!$B$14:$B$2024,A1416)</f>
        <v>3</v>
      </c>
      <c r="AV1416" s="37">
        <f>_xlfn.MINIFS(Offers!$Q$14:$Q$2024,Offers!$B$14:$B$2024,A1416)</f>
        <v>82.99</v>
      </c>
      <c r="AW1416" s="36">
        <f>COUNTIFS(Offers!$B$14:$B$2024,A1416,Offers!$L$14:$L$2024,"&lt;&gt;New")</f>
        <v>1</v>
      </c>
    </row>
    <row r="1417" spans="1:49" ht="15.75" customHeight="1" x14ac:dyDescent="0.35">
      <c r="A1417" s="64" t="s">
        <v>9546</v>
      </c>
      <c r="B1417" s="64" t="s">
        <v>1884</v>
      </c>
      <c r="C1417" s="64" t="s">
        <v>9</v>
      </c>
      <c r="D1417" s="64" t="s">
        <v>7378</v>
      </c>
      <c r="E1417" s="65" t="s">
        <v>1891</v>
      </c>
      <c r="F1417" s="66">
        <v>122.99</v>
      </c>
      <c r="G1417" s="64" t="s">
        <v>9547</v>
      </c>
      <c r="H1417" s="64" t="s">
        <v>1345</v>
      </c>
      <c r="I1417" s="64" t="s">
        <v>7380</v>
      </c>
      <c r="J1417" s="64" t="s">
        <v>8479</v>
      </c>
      <c r="K1417" s="64" t="s">
        <v>2076</v>
      </c>
      <c r="L1417" s="64" t="s">
        <v>2076</v>
      </c>
      <c r="M1417" s="64" t="s">
        <v>2076</v>
      </c>
      <c r="N1417" s="64" t="s">
        <v>7382</v>
      </c>
      <c r="O1417" s="64" t="s">
        <v>2076</v>
      </c>
      <c r="P1417" s="64">
        <v>96</v>
      </c>
      <c r="Q1417" s="67">
        <v>93</v>
      </c>
      <c r="R1417" s="64" t="s">
        <v>9548</v>
      </c>
      <c r="S1417" s="64" t="s">
        <v>7384</v>
      </c>
      <c r="T1417" t="s">
        <v>2080</v>
      </c>
      <c r="U1417">
        <v>15</v>
      </c>
      <c r="V1417" s="49">
        <v>140.99</v>
      </c>
      <c r="W1417" t="s">
        <v>2415</v>
      </c>
      <c r="X1417" t="s">
        <v>2076</v>
      </c>
      <c r="Y1417" t="s">
        <v>2076</v>
      </c>
      <c r="Z1417" t="s">
        <v>2076</v>
      </c>
      <c r="AA1417" t="s">
        <v>2076</v>
      </c>
      <c r="AB1417" s="36" t="s">
        <v>9549</v>
      </c>
      <c r="AC1417" s="36" t="s">
        <v>9550</v>
      </c>
      <c r="AD1417" s="36" t="s">
        <v>2120</v>
      </c>
      <c r="AE1417" s="36" t="s">
        <v>2085</v>
      </c>
      <c r="AF1417" s="51" t="s">
        <v>2025</v>
      </c>
      <c r="AG1417" s="36" t="s">
        <v>2086</v>
      </c>
      <c r="AH1417" s="37">
        <v>146.99</v>
      </c>
      <c r="AI1417" s="36" t="s">
        <v>2087</v>
      </c>
      <c r="AJ1417" s="36" t="s">
        <v>2076</v>
      </c>
      <c r="AK1417" s="36" t="s">
        <v>2076</v>
      </c>
      <c r="AL1417" s="36" t="s">
        <v>2076</v>
      </c>
      <c r="AM1417" s="36" t="s">
        <v>2076</v>
      </c>
      <c r="AN1417" s="36" t="s">
        <v>2076</v>
      </c>
      <c r="AO1417" s="36" t="s">
        <v>2076</v>
      </c>
      <c r="AP1417" s="36" t="s">
        <v>2076</v>
      </c>
      <c r="AQ1417" s="36" t="s">
        <v>2076</v>
      </c>
      <c r="AR1417" s="36" t="s">
        <v>2076</v>
      </c>
      <c r="AS1417" s="36" t="s">
        <v>7387</v>
      </c>
      <c r="AT1417" s="36" t="s">
        <v>7388</v>
      </c>
      <c r="AU1417" s="36">
        <f>COUNTIF(Offers!$B$14:$B$2024,A1417)</f>
        <v>1</v>
      </c>
      <c r="AV1417" s="37">
        <f>_xlfn.MINIFS(Offers!$Q$14:$Q$2024,Offers!$B$14:$B$2024,A1417)</f>
        <v>122.99</v>
      </c>
      <c r="AW1417" s="36">
        <f>COUNTIFS(Offers!$B$14:$B$2024,A1417,Offers!$L$14:$L$2024,"&lt;&gt;New")</f>
        <v>0</v>
      </c>
    </row>
    <row r="1418" spans="1:49" ht="15.75" customHeight="1" x14ac:dyDescent="0.35">
      <c r="A1418" s="64" t="s">
        <v>9551</v>
      </c>
      <c r="B1418" s="64" t="s">
        <v>1884</v>
      </c>
      <c r="C1418" s="64" t="s">
        <v>9</v>
      </c>
      <c r="D1418" s="64" t="s">
        <v>7414</v>
      </c>
      <c r="E1418" s="65" t="s">
        <v>1892</v>
      </c>
      <c r="F1418" s="66">
        <v>205.99</v>
      </c>
      <c r="G1418" s="64" t="s">
        <v>9552</v>
      </c>
      <c r="H1418" s="64" t="s">
        <v>1345</v>
      </c>
      <c r="I1418" s="64" t="s">
        <v>7416</v>
      </c>
      <c r="J1418" s="64" t="s">
        <v>2076</v>
      </c>
      <c r="K1418" s="64" t="s">
        <v>2076</v>
      </c>
      <c r="L1418" s="64" t="s">
        <v>2076</v>
      </c>
      <c r="M1418" s="64" t="s">
        <v>2076</v>
      </c>
      <c r="N1418" s="64" t="s">
        <v>7417</v>
      </c>
      <c r="O1418" s="64" t="s">
        <v>2076</v>
      </c>
      <c r="P1418" s="64" t="s">
        <v>2076</v>
      </c>
      <c r="Q1418" s="67">
        <v>8823</v>
      </c>
      <c r="R1418" s="64" t="s">
        <v>9553</v>
      </c>
      <c r="S1418" s="64" t="s">
        <v>7419</v>
      </c>
      <c r="T1418" t="s">
        <v>2080</v>
      </c>
      <c r="U1418">
        <v>15</v>
      </c>
      <c r="V1418" s="49">
        <v>225.99</v>
      </c>
      <c r="W1418" t="s">
        <v>2580</v>
      </c>
      <c r="X1418" t="s">
        <v>2076</v>
      </c>
      <c r="Y1418" t="s">
        <v>2076</v>
      </c>
      <c r="Z1418" t="s">
        <v>2076</v>
      </c>
      <c r="AA1418" t="s">
        <v>2076</v>
      </c>
      <c r="AB1418" s="36" t="s">
        <v>9554</v>
      </c>
      <c r="AC1418" s="36" t="s">
        <v>9555</v>
      </c>
      <c r="AD1418" s="36" t="s">
        <v>2120</v>
      </c>
      <c r="AE1418" s="36" t="s">
        <v>2085</v>
      </c>
      <c r="AF1418" s="53" t="s">
        <v>2026</v>
      </c>
      <c r="AG1418" s="36" t="s">
        <v>2086</v>
      </c>
      <c r="AH1418" s="37">
        <v>227.99</v>
      </c>
      <c r="AI1418" s="36" t="s">
        <v>2087</v>
      </c>
      <c r="AJ1418" s="36" t="s">
        <v>2076</v>
      </c>
      <c r="AK1418" s="36" t="s">
        <v>2076</v>
      </c>
      <c r="AL1418" s="36" t="s">
        <v>2076</v>
      </c>
      <c r="AM1418" s="36" t="s">
        <v>2076</v>
      </c>
      <c r="AN1418" s="36" t="s">
        <v>2076</v>
      </c>
      <c r="AO1418" s="36" t="s">
        <v>2076</v>
      </c>
      <c r="AP1418" s="36" t="s">
        <v>2076</v>
      </c>
      <c r="AQ1418" s="36" t="s">
        <v>2076</v>
      </c>
      <c r="AR1418" s="36" t="s">
        <v>2076</v>
      </c>
      <c r="AS1418" s="36" t="s">
        <v>7422</v>
      </c>
      <c r="AT1418" s="36" t="s">
        <v>7423</v>
      </c>
      <c r="AU1418" s="36">
        <f>COUNTIF(Offers!$B$14:$B$2024,A1418)</f>
        <v>1</v>
      </c>
      <c r="AV1418" s="37">
        <f>_xlfn.MINIFS(Offers!$Q$14:$Q$2024,Offers!$B$14:$B$2024,A1418)</f>
        <v>205.99</v>
      </c>
      <c r="AW1418" s="36">
        <f>COUNTIFS(Offers!$B$14:$B$2024,A1418,Offers!$L$14:$L$2024,"&lt;&gt;New")</f>
        <v>0</v>
      </c>
    </row>
    <row r="1419" spans="1:49" ht="15.75" customHeight="1" x14ac:dyDescent="0.35">
      <c r="A1419" s="64" t="s">
        <v>9556</v>
      </c>
      <c r="B1419" s="64" t="s">
        <v>1884</v>
      </c>
      <c r="C1419" s="64" t="s">
        <v>9</v>
      </c>
      <c r="D1419" s="64" t="s">
        <v>7402</v>
      </c>
      <c r="E1419" s="65" t="s">
        <v>1893</v>
      </c>
      <c r="F1419" s="66">
        <v>211.99</v>
      </c>
      <c r="G1419" s="64" t="s">
        <v>9557</v>
      </c>
      <c r="H1419" s="64" t="s">
        <v>7404</v>
      </c>
      <c r="I1419" s="64" t="s">
        <v>7405</v>
      </c>
      <c r="J1419" s="64" t="s">
        <v>2076</v>
      </c>
      <c r="K1419" s="64" t="s">
        <v>2076</v>
      </c>
      <c r="L1419" s="64" t="s">
        <v>2076</v>
      </c>
      <c r="M1419" s="64" t="s">
        <v>2076</v>
      </c>
      <c r="N1419" s="64" t="s">
        <v>7654</v>
      </c>
      <c r="O1419" s="64" t="s">
        <v>2076</v>
      </c>
      <c r="P1419" s="64" t="s">
        <v>2076</v>
      </c>
      <c r="Q1419" s="67">
        <v>77</v>
      </c>
      <c r="R1419" s="64" t="s">
        <v>9558</v>
      </c>
      <c r="S1419" s="64" t="s">
        <v>7408</v>
      </c>
      <c r="T1419" t="s">
        <v>2080</v>
      </c>
      <c r="U1419">
        <v>15</v>
      </c>
      <c r="V1419" s="49">
        <v>226.99</v>
      </c>
      <c r="W1419" t="s">
        <v>2376</v>
      </c>
      <c r="X1419" t="s">
        <v>2076</v>
      </c>
      <c r="Y1419" t="s">
        <v>2076</v>
      </c>
      <c r="Z1419" t="s">
        <v>2076</v>
      </c>
      <c r="AA1419" t="s">
        <v>2076</v>
      </c>
      <c r="AB1419" s="36" t="s">
        <v>9535</v>
      </c>
      <c r="AC1419" s="36" t="s">
        <v>9559</v>
      </c>
      <c r="AD1419" s="36" t="s">
        <v>2268</v>
      </c>
      <c r="AE1419" s="36" t="s">
        <v>2105</v>
      </c>
      <c r="AF1419" s="51" t="s">
        <v>2025</v>
      </c>
      <c r="AG1419" s="36" t="s">
        <v>2086</v>
      </c>
      <c r="AH1419" s="37">
        <v>234.99</v>
      </c>
      <c r="AI1419" s="36" t="s">
        <v>2087</v>
      </c>
      <c r="AJ1419" s="36" t="s">
        <v>2076</v>
      </c>
      <c r="AK1419" s="36" t="s">
        <v>2076</v>
      </c>
      <c r="AL1419" s="36" t="s">
        <v>2076</v>
      </c>
      <c r="AM1419" s="36" t="s">
        <v>2076</v>
      </c>
      <c r="AN1419" s="36" t="s">
        <v>2076</v>
      </c>
      <c r="AO1419" s="36" t="s">
        <v>2076</v>
      </c>
      <c r="AP1419" s="36" t="s">
        <v>2076</v>
      </c>
      <c r="AQ1419" s="36" t="s">
        <v>2076</v>
      </c>
      <c r="AR1419" s="36" t="s">
        <v>2076</v>
      </c>
      <c r="AS1419" s="36" t="s">
        <v>7411</v>
      </c>
      <c r="AT1419" s="36" t="s">
        <v>7412</v>
      </c>
      <c r="AU1419" s="36">
        <f>COUNTIF(Offers!$B$14:$B$2024,A1419)</f>
        <v>1</v>
      </c>
      <c r="AV1419" s="37">
        <f>_xlfn.MINIFS(Offers!$Q$14:$Q$2024,Offers!$B$14:$B$2024,A1419)</f>
        <v>211.99</v>
      </c>
      <c r="AW1419" s="36">
        <f>COUNTIFS(Offers!$B$14:$B$2024,A1419,Offers!$L$14:$L$2024,"&lt;&gt;New")</f>
        <v>0</v>
      </c>
    </row>
    <row r="1420" spans="1:49" ht="15.75" customHeight="1" x14ac:dyDescent="0.35">
      <c r="A1420" s="64" t="s">
        <v>9560</v>
      </c>
      <c r="B1420" s="64" t="s">
        <v>1884</v>
      </c>
      <c r="C1420" s="64" t="s">
        <v>9</v>
      </c>
      <c r="D1420" s="64" t="s">
        <v>7510</v>
      </c>
      <c r="E1420" s="65" t="s">
        <v>1894</v>
      </c>
      <c r="F1420" s="66">
        <v>255.99</v>
      </c>
      <c r="G1420" s="64" t="s">
        <v>9561</v>
      </c>
      <c r="H1420" s="64" t="s">
        <v>7451</v>
      </c>
      <c r="I1420" s="64" t="s">
        <v>7405</v>
      </c>
      <c r="J1420" s="64" t="s">
        <v>2076</v>
      </c>
      <c r="K1420" s="64" t="s">
        <v>2076</v>
      </c>
      <c r="L1420" s="64" t="s">
        <v>8140</v>
      </c>
      <c r="M1420" s="64" t="s">
        <v>8141</v>
      </c>
      <c r="N1420" s="64" t="s">
        <v>7513</v>
      </c>
      <c r="O1420" s="64" t="s">
        <v>2076</v>
      </c>
      <c r="P1420" s="64" t="s">
        <v>2076</v>
      </c>
      <c r="Q1420" s="67">
        <v>1868</v>
      </c>
      <c r="R1420" s="64" t="s">
        <v>9562</v>
      </c>
      <c r="S1420" s="64" t="s">
        <v>7515</v>
      </c>
      <c r="T1420" t="s">
        <v>2080</v>
      </c>
      <c r="U1420">
        <v>15</v>
      </c>
      <c r="V1420" s="49">
        <v>292.99</v>
      </c>
      <c r="W1420" t="s">
        <v>2409</v>
      </c>
      <c r="X1420" t="s">
        <v>2076</v>
      </c>
      <c r="Y1420" t="s">
        <v>2076</v>
      </c>
      <c r="Z1420" t="s">
        <v>2076</v>
      </c>
      <c r="AA1420" t="s">
        <v>2076</v>
      </c>
      <c r="AB1420" s="36" t="s">
        <v>9563</v>
      </c>
      <c r="AC1420" s="36" t="s">
        <v>9564</v>
      </c>
      <c r="AD1420" s="36" t="s">
        <v>2171</v>
      </c>
      <c r="AE1420" s="36" t="s">
        <v>2085</v>
      </c>
      <c r="AF1420" s="54" t="s">
        <v>2027</v>
      </c>
      <c r="AG1420" s="36" t="s">
        <v>2086</v>
      </c>
      <c r="AH1420" s="37">
        <v>292.99</v>
      </c>
      <c r="AI1420" s="36" t="s">
        <v>2087</v>
      </c>
      <c r="AJ1420" s="36" t="s">
        <v>2076</v>
      </c>
      <c r="AK1420" s="36" t="s">
        <v>2076</v>
      </c>
      <c r="AL1420" s="36" t="s">
        <v>2076</v>
      </c>
      <c r="AM1420" s="36" t="s">
        <v>2076</v>
      </c>
      <c r="AN1420" s="36" t="s">
        <v>2076</v>
      </c>
      <c r="AO1420" s="36" t="s">
        <v>2076</v>
      </c>
      <c r="AP1420" s="36" t="s">
        <v>2076</v>
      </c>
      <c r="AQ1420" s="36" t="s">
        <v>2076</v>
      </c>
      <c r="AR1420" s="36" t="s">
        <v>2076</v>
      </c>
      <c r="AS1420" s="36" t="s">
        <v>7518</v>
      </c>
      <c r="AT1420" s="36" t="s">
        <v>7519</v>
      </c>
      <c r="AU1420" s="36">
        <f>COUNTIF(Offers!$B$14:$B$2024,A1420)</f>
        <v>1</v>
      </c>
      <c r="AV1420" s="37">
        <f>_xlfn.MINIFS(Offers!$Q$14:$Q$2024,Offers!$B$14:$B$2024,A1420)</f>
        <v>255.99</v>
      </c>
      <c r="AW1420" s="36">
        <f>COUNTIFS(Offers!$B$14:$B$2024,A1420,Offers!$L$14:$L$2024,"&lt;&gt;New")</f>
        <v>0</v>
      </c>
    </row>
    <row r="1421" spans="1:49" ht="15.75" customHeight="1" x14ac:dyDescent="0.35">
      <c r="A1421" s="64" t="s">
        <v>9565</v>
      </c>
      <c r="B1421" s="64" t="s">
        <v>1884</v>
      </c>
      <c r="C1421" s="64" t="s">
        <v>9</v>
      </c>
      <c r="D1421" s="64" t="s">
        <v>7526</v>
      </c>
      <c r="E1421" s="65" t="s">
        <v>1895</v>
      </c>
      <c r="F1421" s="66">
        <v>273.99</v>
      </c>
      <c r="G1421" s="64" t="s">
        <v>9566</v>
      </c>
      <c r="H1421" s="64" t="s">
        <v>1345</v>
      </c>
      <c r="I1421" s="64" t="s">
        <v>7528</v>
      </c>
      <c r="J1421" s="64" t="s">
        <v>2076</v>
      </c>
      <c r="K1421" s="64" t="s">
        <v>2076</v>
      </c>
      <c r="L1421" s="64" t="s">
        <v>2076</v>
      </c>
      <c r="M1421" s="64" t="s">
        <v>2076</v>
      </c>
      <c r="N1421" s="64" t="s">
        <v>7981</v>
      </c>
      <c r="O1421" s="64" t="s">
        <v>2076</v>
      </c>
      <c r="P1421" s="64" t="s">
        <v>2076</v>
      </c>
      <c r="Q1421" s="67">
        <v>267</v>
      </c>
      <c r="R1421" s="64" t="s">
        <v>9567</v>
      </c>
      <c r="S1421" s="64" t="s">
        <v>7531</v>
      </c>
      <c r="T1421" t="s">
        <v>2080</v>
      </c>
      <c r="U1421">
        <v>15</v>
      </c>
      <c r="V1421" s="49">
        <v>282.99</v>
      </c>
      <c r="W1421" t="s">
        <v>2273</v>
      </c>
      <c r="X1421" t="s">
        <v>2076</v>
      </c>
      <c r="Y1421" t="s">
        <v>2076</v>
      </c>
      <c r="Z1421" t="s">
        <v>2076</v>
      </c>
      <c r="AA1421" t="s">
        <v>2076</v>
      </c>
      <c r="AB1421" s="36" t="s">
        <v>9549</v>
      </c>
      <c r="AC1421" s="36" t="s">
        <v>9568</v>
      </c>
      <c r="AD1421" s="36" t="s">
        <v>2147</v>
      </c>
      <c r="AE1421" s="36" t="s">
        <v>2105</v>
      </c>
      <c r="AF1421" s="51" t="s">
        <v>2025</v>
      </c>
      <c r="AG1421" s="36" t="s">
        <v>2086</v>
      </c>
      <c r="AH1421" s="37">
        <v>282.99</v>
      </c>
      <c r="AI1421" s="36" t="s">
        <v>2087</v>
      </c>
      <c r="AJ1421" s="36" t="s">
        <v>2076</v>
      </c>
      <c r="AK1421" s="36" t="s">
        <v>2076</v>
      </c>
      <c r="AL1421" s="36" t="s">
        <v>2076</v>
      </c>
      <c r="AM1421" s="36" t="s">
        <v>2076</v>
      </c>
      <c r="AN1421" s="36" t="s">
        <v>2076</v>
      </c>
      <c r="AO1421" s="36" t="s">
        <v>2076</v>
      </c>
      <c r="AP1421" s="36" t="s">
        <v>2076</v>
      </c>
      <c r="AQ1421" s="36" t="s">
        <v>2076</v>
      </c>
      <c r="AR1421" s="36" t="s">
        <v>2076</v>
      </c>
      <c r="AS1421" s="36" t="s">
        <v>7534</v>
      </c>
      <c r="AT1421" s="36" t="s">
        <v>7535</v>
      </c>
      <c r="AU1421" s="36">
        <f>COUNTIF(Offers!$B$14:$B$2024,A1421)</f>
        <v>1</v>
      </c>
      <c r="AV1421" s="37">
        <f>_xlfn.MINIFS(Offers!$Q$14:$Q$2024,Offers!$B$14:$B$2024,A1421)</f>
        <v>273.99</v>
      </c>
      <c r="AW1421" s="36">
        <f>COUNTIFS(Offers!$B$14:$B$2024,A1421,Offers!$L$14:$L$2024,"&lt;&gt;New")</f>
        <v>0</v>
      </c>
    </row>
    <row r="1422" spans="1:49" ht="15.75" customHeight="1" x14ac:dyDescent="0.35">
      <c r="A1422" s="64" t="s">
        <v>9569</v>
      </c>
      <c r="B1422" s="64" t="s">
        <v>1884</v>
      </c>
      <c r="C1422" s="64" t="s">
        <v>9</v>
      </c>
      <c r="D1422" s="64" t="s">
        <v>7473</v>
      </c>
      <c r="E1422" s="65" t="s">
        <v>1896</v>
      </c>
      <c r="F1422" s="66">
        <v>419.99</v>
      </c>
      <c r="G1422" s="64" t="s">
        <v>9570</v>
      </c>
      <c r="H1422" s="64" t="s">
        <v>7439</v>
      </c>
      <c r="I1422" s="64" t="s">
        <v>7405</v>
      </c>
      <c r="J1422" s="64" t="s">
        <v>2076</v>
      </c>
      <c r="K1422" s="64" t="s">
        <v>9571</v>
      </c>
      <c r="L1422" s="64" t="s">
        <v>2076</v>
      </c>
      <c r="M1422" s="64" t="s">
        <v>2076</v>
      </c>
      <c r="N1422" s="64" t="s">
        <v>7476</v>
      </c>
      <c r="O1422" s="64" t="s">
        <v>2076</v>
      </c>
      <c r="P1422" s="64" t="s">
        <v>2076</v>
      </c>
      <c r="Q1422" s="67">
        <v>1653</v>
      </c>
      <c r="R1422" s="64" t="s">
        <v>9572</v>
      </c>
      <c r="S1422" s="64" t="s">
        <v>7478</v>
      </c>
      <c r="T1422" t="s">
        <v>2080</v>
      </c>
      <c r="U1422">
        <v>15</v>
      </c>
      <c r="V1422" s="49">
        <v>456.99</v>
      </c>
      <c r="W1422" t="s">
        <v>2280</v>
      </c>
      <c r="X1422" t="s">
        <v>2076</v>
      </c>
      <c r="Y1422" t="s">
        <v>2076</v>
      </c>
      <c r="Z1422" t="s">
        <v>2076</v>
      </c>
      <c r="AA1422" t="s">
        <v>2076</v>
      </c>
      <c r="AB1422" s="36" t="s">
        <v>9573</v>
      </c>
      <c r="AC1422" s="36" t="s">
        <v>9574</v>
      </c>
      <c r="AD1422" s="36" t="s">
        <v>2147</v>
      </c>
      <c r="AE1422" s="36" t="s">
        <v>2105</v>
      </c>
      <c r="AF1422" s="55" t="s">
        <v>2023</v>
      </c>
      <c r="AG1422" s="36" t="s">
        <v>3435</v>
      </c>
      <c r="AH1422" s="37">
        <v>589.99</v>
      </c>
      <c r="AI1422" s="36" t="s">
        <v>2106</v>
      </c>
      <c r="AJ1422" s="36" t="s">
        <v>2076</v>
      </c>
      <c r="AK1422" s="36" t="s">
        <v>2076</v>
      </c>
      <c r="AL1422" s="36" t="s">
        <v>2076</v>
      </c>
      <c r="AM1422" s="36" t="s">
        <v>2076</v>
      </c>
      <c r="AN1422" s="36" t="s">
        <v>2076</v>
      </c>
      <c r="AO1422" s="36" t="s">
        <v>2076</v>
      </c>
      <c r="AP1422" s="36" t="s">
        <v>2076</v>
      </c>
      <c r="AQ1422" s="36" t="s">
        <v>2076</v>
      </c>
      <c r="AR1422" s="36" t="s">
        <v>2076</v>
      </c>
      <c r="AS1422" s="36" t="s">
        <v>7727</v>
      </c>
      <c r="AT1422" s="36" t="s">
        <v>7481</v>
      </c>
      <c r="AU1422" s="36">
        <f>COUNTIF(Offers!$B$14:$B$2024,A1422)</f>
        <v>2</v>
      </c>
      <c r="AV1422" s="37">
        <f>_xlfn.MINIFS(Offers!$Q$14:$Q$2024,Offers!$B$14:$B$2024,A1422)</f>
        <v>353.99</v>
      </c>
      <c r="AW1422" s="36">
        <f>COUNTIFS(Offers!$B$14:$B$2024,A1422,Offers!$L$14:$L$2024,"&lt;&gt;New")</f>
        <v>0</v>
      </c>
    </row>
    <row r="1423" spans="1:49" ht="15.75" customHeight="1" x14ac:dyDescent="0.35">
      <c r="A1423" s="64" t="s">
        <v>9575</v>
      </c>
      <c r="B1423" s="64" t="s">
        <v>1897</v>
      </c>
      <c r="C1423" s="64" t="s">
        <v>9</v>
      </c>
      <c r="D1423" s="64" t="s">
        <v>7378</v>
      </c>
      <c r="E1423" s="65" t="s">
        <v>1900</v>
      </c>
      <c r="F1423" s="66">
        <v>63.99</v>
      </c>
      <c r="G1423" s="64" t="s">
        <v>9576</v>
      </c>
      <c r="H1423" s="64" t="s">
        <v>1345</v>
      </c>
      <c r="I1423" s="64" t="s">
        <v>7405</v>
      </c>
      <c r="J1423" s="64" t="s">
        <v>7381</v>
      </c>
      <c r="K1423" s="64" t="s">
        <v>2076</v>
      </c>
      <c r="L1423" s="64" t="s">
        <v>2076</v>
      </c>
      <c r="M1423" s="64" t="s">
        <v>2076</v>
      </c>
      <c r="N1423" s="64" t="s">
        <v>7485</v>
      </c>
      <c r="O1423" s="64" t="s">
        <v>2076</v>
      </c>
      <c r="P1423" s="64" t="s">
        <v>2076</v>
      </c>
      <c r="Q1423" s="67">
        <v>93</v>
      </c>
      <c r="R1423" s="64" t="s">
        <v>9577</v>
      </c>
      <c r="S1423" s="64" t="s">
        <v>7384</v>
      </c>
      <c r="T1423" t="s">
        <v>2100</v>
      </c>
      <c r="U1423">
        <v>45</v>
      </c>
      <c r="V1423" s="49">
        <v>70.989999999999995</v>
      </c>
      <c r="W1423" t="s">
        <v>2280</v>
      </c>
      <c r="X1423" t="s">
        <v>2076</v>
      </c>
      <c r="Y1423" t="s">
        <v>2076</v>
      </c>
      <c r="Z1423" t="s">
        <v>2076</v>
      </c>
      <c r="AA1423" t="s">
        <v>2076</v>
      </c>
      <c r="AB1423" s="36" t="s">
        <v>9578</v>
      </c>
      <c r="AC1423" s="36" t="s">
        <v>9579</v>
      </c>
      <c r="AD1423" s="36" t="s">
        <v>2084</v>
      </c>
      <c r="AE1423" s="36" t="s">
        <v>2085</v>
      </c>
      <c r="AF1423" s="50" t="s">
        <v>2022</v>
      </c>
      <c r="AG1423" s="36" t="s">
        <v>2086</v>
      </c>
      <c r="AH1423" s="37">
        <v>74.989999999999995</v>
      </c>
      <c r="AI1423" s="36" t="s">
        <v>2087</v>
      </c>
      <c r="AJ1423" s="36" t="s">
        <v>2076</v>
      </c>
      <c r="AK1423" s="36" t="s">
        <v>2076</v>
      </c>
      <c r="AL1423" s="36" t="s">
        <v>2076</v>
      </c>
      <c r="AM1423" s="36" t="s">
        <v>2076</v>
      </c>
      <c r="AN1423" s="36" t="s">
        <v>2076</v>
      </c>
      <c r="AO1423" s="36" t="s">
        <v>2076</v>
      </c>
      <c r="AP1423" s="36" t="s">
        <v>2076</v>
      </c>
      <c r="AQ1423" s="36" t="s">
        <v>2076</v>
      </c>
      <c r="AR1423" s="36" t="s">
        <v>2076</v>
      </c>
      <c r="AS1423" s="36" t="s">
        <v>7489</v>
      </c>
      <c r="AT1423" s="36" t="s">
        <v>7388</v>
      </c>
      <c r="AU1423" s="36">
        <f>COUNTIF(Offers!$B$14:$B$2024,A1423)</f>
        <v>1</v>
      </c>
      <c r="AV1423" s="37">
        <f>_xlfn.MINIFS(Offers!$Q$14:$Q$2024,Offers!$B$14:$B$2024,A1423)</f>
        <v>63.99</v>
      </c>
      <c r="AW1423" s="36">
        <f>COUNTIFS(Offers!$B$14:$B$2024,A1423,Offers!$L$14:$L$2024,"&lt;&gt;New")</f>
        <v>0</v>
      </c>
    </row>
    <row r="1424" spans="1:49" ht="15.75" customHeight="1" x14ac:dyDescent="0.35">
      <c r="A1424" s="64" t="s">
        <v>9580</v>
      </c>
      <c r="B1424" s="64" t="s">
        <v>1897</v>
      </c>
      <c r="C1424" s="64" t="s">
        <v>9</v>
      </c>
      <c r="D1424" s="64" t="s">
        <v>7560</v>
      </c>
      <c r="E1424" s="65" t="s">
        <v>1901</v>
      </c>
      <c r="F1424" s="66">
        <v>89.99</v>
      </c>
      <c r="G1424" s="64" t="s">
        <v>9581</v>
      </c>
      <c r="H1424" s="64" t="s">
        <v>1345</v>
      </c>
      <c r="I1424" s="64" t="s">
        <v>7405</v>
      </c>
      <c r="J1424" s="64" t="s">
        <v>2076</v>
      </c>
      <c r="K1424" s="64" t="s">
        <v>2076</v>
      </c>
      <c r="L1424" s="64" t="s">
        <v>2076</v>
      </c>
      <c r="M1424" s="64" t="s">
        <v>2076</v>
      </c>
      <c r="N1424" s="64" t="s">
        <v>7562</v>
      </c>
      <c r="O1424" s="64" t="s">
        <v>2076</v>
      </c>
      <c r="P1424" s="64" t="s">
        <v>2076</v>
      </c>
      <c r="Q1424" s="67">
        <v>440</v>
      </c>
      <c r="R1424" s="64" t="s">
        <v>9582</v>
      </c>
      <c r="S1424" s="64" t="s">
        <v>7564</v>
      </c>
      <c r="T1424" t="s">
        <v>2080</v>
      </c>
      <c r="U1424">
        <v>45</v>
      </c>
      <c r="V1424" s="49">
        <v>102.99</v>
      </c>
      <c r="W1424" t="s">
        <v>2609</v>
      </c>
      <c r="X1424" t="s">
        <v>2076</v>
      </c>
      <c r="Y1424" t="s">
        <v>2076</v>
      </c>
      <c r="Z1424" t="s">
        <v>2076</v>
      </c>
      <c r="AA1424" t="s">
        <v>2076</v>
      </c>
      <c r="AB1424" s="36" t="s">
        <v>9583</v>
      </c>
      <c r="AC1424" s="36" t="s">
        <v>9584</v>
      </c>
      <c r="AD1424" s="36" t="s">
        <v>2254</v>
      </c>
      <c r="AE1424" s="36" t="s">
        <v>2180</v>
      </c>
      <c r="AF1424" s="51" t="s">
        <v>2025</v>
      </c>
      <c r="AG1424" s="36" t="s">
        <v>2086</v>
      </c>
      <c r="AH1424" s="37">
        <v>140.99</v>
      </c>
      <c r="AI1424" s="36" t="s">
        <v>2106</v>
      </c>
      <c r="AJ1424" s="36" t="s">
        <v>2076</v>
      </c>
      <c r="AK1424" s="36" t="s">
        <v>2076</v>
      </c>
      <c r="AL1424" s="36" t="s">
        <v>2076</v>
      </c>
      <c r="AM1424" s="36" t="s">
        <v>2076</v>
      </c>
      <c r="AN1424" s="36" t="s">
        <v>2076</v>
      </c>
      <c r="AO1424" s="36" t="s">
        <v>2076</v>
      </c>
      <c r="AP1424" s="36" t="s">
        <v>2076</v>
      </c>
      <c r="AQ1424" s="36" t="s">
        <v>2076</v>
      </c>
      <c r="AR1424" s="36" t="s">
        <v>2076</v>
      </c>
      <c r="AS1424" s="36" t="s">
        <v>7567</v>
      </c>
      <c r="AT1424" s="36" t="s">
        <v>7568</v>
      </c>
      <c r="AU1424" s="36">
        <f>COUNTIF(Offers!$B$14:$B$2024,A1424)</f>
        <v>1</v>
      </c>
      <c r="AV1424" s="37">
        <f>_xlfn.MINIFS(Offers!$Q$14:$Q$2024,Offers!$B$14:$B$2024,A1424)</f>
        <v>89.99</v>
      </c>
      <c r="AW1424" s="36">
        <f>COUNTIFS(Offers!$B$14:$B$2024,A1424,Offers!$L$14:$L$2024,"&lt;&gt;New")</f>
        <v>0</v>
      </c>
    </row>
    <row r="1425" spans="1:49" ht="15.75" customHeight="1" x14ac:dyDescent="0.35">
      <c r="A1425" s="64" t="s">
        <v>9585</v>
      </c>
      <c r="B1425" s="64" t="s">
        <v>1897</v>
      </c>
      <c r="C1425" s="64" t="s">
        <v>9</v>
      </c>
      <c r="D1425" s="64" t="s">
        <v>7390</v>
      </c>
      <c r="E1425" s="65" t="s">
        <v>1902</v>
      </c>
      <c r="F1425" s="66">
        <v>106.99</v>
      </c>
      <c r="G1425" s="64" t="s">
        <v>9586</v>
      </c>
      <c r="H1425" s="64" t="s">
        <v>1345</v>
      </c>
      <c r="I1425" s="64" t="s">
        <v>7392</v>
      </c>
      <c r="J1425" s="64" t="s">
        <v>2076</v>
      </c>
      <c r="K1425" s="64" t="s">
        <v>2076</v>
      </c>
      <c r="L1425" s="64" t="s">
        <v>2076</v>
      </c>
      <c r="M1425" s="64" t="s">
        <v>7393</v>
      </c>
      <c r="N1425" s="64" t="s">
        <v>7394</v>
      </c>
      <c r="O1425" s="64" t="s">
        <v>2076</v>
      </c>
      <c r="P1425" s="64" t="s">
        <v>2076</v>
      </c>
      <c r="Q1425" s="67">
        <v>133</v>
      </c>
      <c r="R1425" s="64" t="s">
        <v>9587</v>
      </c>
      <c r="S1425" s="64" t="s">
        <v>7396</v>
      </c>
      <c r="T1425" t="s">
        <v>2080</v>
      </c>
      <c r="U1425">
        <v>45</v>
      </c>
      <c r="V1425" s="49">
        <v>120.99</v>
      </c>
      <c r="W1425" t="s">
        <v>2187</v>
      </c>
      <c r="X1425" t="s">
        <v>2076</v>
      </c>
      <c r="Y1425" t="s">
        <v>2076</v>
      </c>
      <c r="Z1425" t="s">
        <v>2076</v>
      </c>
      <c r="AA1425" t="s">
        <v>2076</v>
      </c>
      <c r="AB1425" s="36" t="s">
        <v>9588</v>
      </c>
      <c r="AC1425" s="36" t="s">
        <v>9589</v>
      </c>
      <c r="AD1425" s="36" t="s">
        <v>2179</v>
      </c>
      <c r="AE1425" s="36" t="s">
        <v>2085</v>
      </c>
      <c r="AF1425" s="55" t="s">
        <v>2023</v>
      </c>
      <c r="AG1425" s="36" t="s">
        <v>2086</v>
      </c>
      <c r="AH1425" s="37">
        <v>126.99</v>
      </c>
      <c r="AI1425" s="36" t="s">
        <v>2087</v>
      </c>
      <c r="AJ1425" s="36" t="s">
        <v>2076</v>
      </c>
      <c r="AK1425" s="36" t="s">
        <v>2076</v>
      </c>
      <c r="AL1425" s="36" t="s">
        <v>2076</v>
      </c>
      <c r="AM1425" s="36" t="s">
        <v>2076</v>
      </c>
      <c r="AN1425" s="36" t="s">
        <v>2076</v>
      </c>
      <c r="AO1425" s="36" t="s">
        <v>2076</v>
      </c>
      <c r="AP1425" s="36" t="s">
        <v>2076</v>
      </c>
      <c r="AQ1425" s="36" t="s">
        <v>2076</v>
      </c>
      <c r="AR1425" s="36" t="s">
        <v>2076</v>
      </c>
      <c r="AS1425" s="36" t="s">
        <v>7399</v>
      </c>
      <c r="AT1425" s="36" t="s">
        <v>7400</v>
      </c>
      <c r="AU1425" s="36">
        <f>COUNTIF(Offers!$B$14:$B$2024,A1425)</f>
        <v>1</v>
      </c>
      <c r="AV1425" s="37">
        <f>_xlfn.MINIFS(Offers!$Q$14:$Q$2024,Offers!$B$14:$B$2024,A1425)</f>
        <v>106.99</v>
      </c>
      <c r="AW1425" s="36">
        <f>COUNTIFS(Offers!$B$14:$B$2024,A1425,Offers!$L$14:$L$2024,"&lt;&gt;New")</f>
        <v>0</v>
      </c>
    </row>
    <row r="1426" spans="1:49" ht="15.75" customHeight="1" x14ac:dyDescent="0.35">
      <c r="A1426" s="64" t="s">
        <v>9590</v>
      </c>
      <c r="B1426" s="64" t="s">
        <v>1897</v>
      </c>
      <c r="C1426" s="64" t="s">
        <v>9</v>
      </c>
      <c r="D1426" s="64" t="s">
        <v>7414</v>
      </c>
      <c r="E1426" s="65" t="s">
        <v>1903</v>
      </c>
      <c r="F1426" s="66">
        <v>110.99</v>
      </c>
      <c r="G1426" s="64" t="s">
        <v>9591</v>
      </c>
      <c r="H1426" s="64" t="s">
        <v>1345</v>
      </c>
      <c r="I1426" s="64" t="s">
        <v>7416</v>
      </c>
      <c r="J1426" s="64" t="s">
        <v>2076</v>
      </c>
      <c r="K1426" s="64" t="s">
        <v>2076</v>
      </c>
      <c r="L1426" s="64" t="s">
        <v>2076</v>
      </c>
      <c r="M1426" s="64" t="s">
        <v>2076</v>
      </c>
      <c r="N1426" s="64" t="s">
        <v>7417</v>
      </c>
      <c r="O1426" s="64" t="s">
        <v>2076</v>
      </c>
      <c r="P1426" s="64" t="s">
        <v>2076</v>
      </c>
      <c r="Q1426" s="67">
        <v>9278</v>
      </c>
      <c r="R1426" s="64" t="s">
        <v>9592</v>
      </c>
      <c r="S1426" s="64" t="s">
        <v>7419</v>
      </c>
      <c r="T1426" t="s">
        <v>2100</v>
      </c>
      <c r="U1426">
        <v>45</v>
      </c>
      <c r="V1426" s="49">
        <v>123.99</v>
      </c>
      <c r="W1426" t="s">
        <v>2187</v>
      </c>
      <c r="X1426" t="s">
        <v>2076</v>
      </c>
      <c r="Y1426" t="s">
        <v>2076</v>
      </c>
      <c r="Z1426" t="s">
        <v>2076</v>
      </c>
      <c r="AA1426" t="s">
        <v>2076</v>
      </c>
      <c r="AB1426" s="36" t="s">
        <v>9593</v>
      </c>
      <c r="AC1426" s="36" t="s">
        <v>9594</v>
      </c>
      <c r="AD1426" s="36" t="s">
        <v>2084</v>
      </c>
      <c r="AE1426" s="36" t="s">
        <v>2085</v>
      </c>
      <c r="AF1426" s="55" t="s">
        <v>2023</v>
      </c>
      <c r="AG1426" s="36" t="s">
        <v>2086</v>
      </c>
      <c r="AH1426" s="37">
        <v>125.99</v>
      </c>
      <c r="AI1426" s="36" t="s">
        <v>2087</v>
      </c>
      <c r="AJ1426" s="36" t="s">
        <v>2076</v>
      </c>
      <c r="AK1426" s="36" t="s">
        <v>2076</v>
      </c>
      <c r="AL1426" s="36" t="s">
        <v>2076</v>
      </c>
      <c r="AM1426" s="36" t="s">
        <v>2076</v>
      </c>
      <c r="AN1426" s="36" t="s">
        <v>2076</v>
      </c>
      <c r="AO1426" s="36" t="s">
        <v>2076</v>
      </c>
      <c r="AP1426" s="36" t="s">
        <v>2076</v>
      </c>
      <c r="AQ1426" s="36" t="s">
        <v>2076</v>
      </c>
      <c r="AR1426" s="36" t="s">
        <v>2076</v>
      </c>
      <c r="AS1426" s="36" t="s">
        <v>7422</v>
      </c>
      <c r="AT1426" s="36" t="s">
        <v>7423</v>
      </c>
      <c r="AU1426" s="36">
        <f>COUNTIF(Offers!$B$14:$B$2024,A1426)</f>
        <v>1</v>
      </c>
      <c r="AV1426" s="37">
        <f>_xlfn.MINIFS(Offers!$Q$14:$Q$2024,Offers!$B$14:$B$2024,A1426)</f>
        <v>110.99</v>
      </c>
      <c r="AW1426" s="36">
        <f>COUNTIFS(Offers!$B$14:$B$2024,A1426,Offers!$L$14:$L$2024,"&lt;&gt;New")</f>
        <v>0</v>
      </c>
    </row>
    <row r="1427" spans="1:49" ht="15.75" customHeight="1" x14ac:dyDescent="0.35">
      <c r="A1427" s="64" t="s">
        <v>9595</v>
      </c>
      <c r="B1427" s="64" t="s">
        <v>1897</v>
      </c>
      <c r="C1427" s="64" t="s">
        <v>9</v>
      </c>
      <c r="D1427" s="64" t="s">
        <v>7366</v>
      </c>
      <c r="E1427" s="65" t="s">
        <v>1904</v>
      </c>
      <c r="F1427" s="66">
        <v>111.99</v>
      </c>
      <c r="G1427" s="64" t="s">
        <v>9596</v>
      </c>
      <c r="H1427" s="64" t="s">
        <v>1345</v>
      </c>
      <c r="I1427" s="64" t="s">
        <v>7368</v>
      </c>
      <c r="J1427" s="64" t="s">
        <v>7492</v>
      </c>
      <c r="K1427" s="64" t="s">
        <v>2076</v>
      </c>
      <c r="L1427" s="64" t="s">
        <v>2076</v>
      </c>
      <c r="M1427" s="64" t="s">
        <v>2076</v>
      </c>
      <c r="N1427" s="64" t="s">
        <v>7370</v>
      </c>
      <c r="O1427" s="64" t="s">
        <v>2076</v>
      </c>
      <c r="P1427" s="64" t="s">
        <v>2076</v>
      </c>
      <c r="Q1427" s="67">
        <v>63</v>
      </c>
      <c r="R1427" s="64" t="s">
        <v>9597</v>
      </c>
      <c r="S1427" s="64" t="s">
        <v>7372</v>
      </c>
      <c r="T1427" t="s">
        <v>2100</v>
      </c>
      <c r="U1427">
        <v>45</v>
      </c>
      <c r="V1427" s="49">
        <v>116.99</v>
      </c>
      <c r="W1427" t="s">
        <v>2498</v>
      </c>
      <c r="X1427" t="s">
        <v>2076</v>
      </c>
      <c r="Y1427" t="s">
        <v>2076</v>
      </c>
      <c r="Z1427" t="s">
        <v>2076</v>
      </c>
      <c r="AA1427" t="s">
        <v>2076</v>
      </c>
      <c r="AB1427" s="36" t="s">
        <v>9578</v>
      </c>
      <c r="AC1427" s="36" t="s">
        <v>9598</v>
      </c>
      <c r="AD1427" s="36" t="s">
        <v>2268</v>
      </c>
      <c r="AE1427" s="36" t="s">
        <v>2105</v>
      </c>
      <c r="AF1427" s="51" t="s">
        <v>2025</v>
      </c>
      <c r="AG1427" s="36" t="s">
        <v>2086</v>
      </c>
      <c r="AH1427" s="37">
        <v>121.99</v>
      </c>
      <c r="AI1427" s="36" t="s">
        <v>2087</v>
      </c>
      <c r="AJ1427" s="36" t="s">
        <v>2076</v>
      </c>
      <c r="AK1427" s="36" t="s">
        <v>2076</v>
      </c>
      <c r="AL1427" s="36" t="s">
        <v>2076</v>
      </c>
      <c r="AM1427" s="36" t="s">
        <v>2076</v>
      </c>
      <c r="AN1427" s="36" t="s">
        <v>2076</v>
      </c>
      <c r="AO1427" s="36" t="s">
        <v>2076</v>
      </c>
      <c r="AP1427" s="36" t="s">
        <v>2076</v>
      </c>
      <c r="AQ1427" s="36" t="s">
        <v>2076</v>
      </c>
      <c r="AR1427" s="36" t="s">
        <v>2076</v>
      </c>
      <c r="AS1427" s="36" t="s">
        <v>7375</v>
      </c>
      <c r="AT1427" s="36" t="s">
        <v>7376</v>
      </c>
      <c r="AU1427" s="36">
        <f>COUNTIF(Offers!$B$14:$B$2024,A1427)</f>
        <v>1</v>
      </c>
      <c r="AV1427" s="37">
        <f>_xlfn.MINIFS(Offers!$Q$14:$Q$2024,Offers!$B$14:$B$2024,A1427)</f>
        <v>111.99</v>
      </c>
      <c r="AW1427" s="36">
        <f>COUNTIFS(Offers!$B$14:$B$2024,A1427,Offers!$L$14:$L$2024,"&lt;&gt;New")</f>
        <v>0</v>
      </c>
    </row>
    <row r="1428" spans="1:49" ht="15.75" customHeight="1" x14ac:dyDescent="0.35">
      <c r="A1428" s="64" t="s">
        <v>9599</v>
      </c>
      <c r="B1428" s="64" t="s">
        <v>1897</v>
      </c>
      <c r="C1428" s="64" t="s">
        <v>9</v>
      </c>
      <c r="D1428" s="64" t="s">
        <v>7425</v>
      </c>
      <c r="E1428" s="65" t="s">
        <v>1905</v>
      </c>
      <c r="F1428" s="66">
        <v>113.99</v>
      </c>
      <c r="G1428" s="64" t="s">
        <v>9600</v>
      </c>
      <c r="H1428" s="64" t="s">
        <v>7498</v>
      </c>
      <c r="I1428" s="64" t="s">
        <v>7499</v>
      </c>
      <c r="J1428" s="64" t="s">
        <v>2076</v>
      </c>
      <c r="K1428" s="64" t="s">
        <v>2076</v>
      </c>
      <c r="L1428" s="64" t="s">
        <v>2076</v>
      </c>
      <c r="M1428" s="64" t="s">
        <v>2076</v>
      </c>
      <c r="N1428" s="64" t="s">
        <v>7500</v>
      </c>
      <c r="O1428" s="64" t="s">
        <v>2076</v>
      </c>
      <c r="P1428" s="64" t="s">
        <v>2076</v>
      </c>
      <c r="Q1428" s="67">
        <v>1999</v>
      </c>
      <c r="R1428" s="64" t="s">
        <v>9601</v>
      </c>
      <c r="S1428" s="64" t="s">
        <v>7431</v>
      </c>
      <c r="T1428" t="s">
        <v>2080</v>
      </c>
      <c r="U1428">
        <v>45</v>
      </c>
      <c r="V1428" s="49">
        <v>123.99</v>
      </c>
      <c r="W1428" t="s">
        <v>2131</v>
      </c>
      <c r="X1428" t="s">
        <v>2076</v>
      </c>
      <c r="Y1428" t="s">
        <v>2076</v>
      </c>
      <c r="Z1428" t="s">
        <v>2076</v>
      </c>
      <c r="AA1428" t="s">
        <v>2076</v>
      </c>
      <c r="AB1428" s="36" t="s">
        <v>9602</v>
      </c>
      <c r="AC1428" s="36" t="s">
        <v>9603</v>
      </c>
      <c r="AD1428" s="36" t="s">
        <v>2084</v>
      </c>
      <c r="AE1428" s="36" t="s">
        <v>2105</v>
      </c>
      <c r="AF1428" s="55" t="s">
        <v>2023</v>
      </c>
      <c r="AG1428" s="36" t="s">
        <v>2086</v>
      </c>
      <c r="AH1428" s="37">
        <v>127.99</v>
      </c>
      <c r="AI1428" s="36" t="s">
        <v>2087</v>
      </c>
      <c r="AJ1428" s="36" t="s">
        <v>2076</v>
      </c>
      <c r="AK1428" s="36" t="s">
        <v>2076</v>
      </c>
      <c r="AL1428" s="36" t="s">
        <v>2076</v>
      </c>
      <c r="AM1428" s="36" t="s">
        <v>2076</v>
      </c>
      <c r="AN1428" s="36" t="s">
        <v>2076</v>
      </c>
      <c r="AO1428" s="36" t="s">
        <v>2076</v>
      </c>
      <c r="AP1428" s="36" t="s">
        <v>2076</v>
      </c>
      <c r="AQ1428" s="36" t="s">
        <v>2076</v>
      </c>
      <c r="AR1428" s="36" t="s">
        <v>2076</v>
      </c>
      <c r="AS1428" s="36" t="s">
        <v>7434</v>
      </c>
      <c r="AT1428" s="36" t="s">
        <v>7435</v>
      </c>
      <c r="AU1428" s="36">
        <f>COUNTIF(Offers!$B$14:$B$2024,A1428)</f>
        <v>1</v>
      </c>
      <c r="AV1428" s="37">
        <f>_xlfn.MINIFS(Offers!$Q$14:$Q$2024,Offers!$B$14:$B$2024,A1428)</f>
        <v>113.99</v>
      </c>
      <c r="AW1428" s="36">
        <f>COUNTIFS(Offers!$B$14:$B$2024,A1428,Offers!$L$14:$L$2024,"&lt;&gt;New")</f>
        <v>0</v>
      </c>
    </row>
    <row r="1429" spans="1:49" ht="15.75" customHeight="1" x14ac:dyDescent="0.35">
      <c r="A1429" s="64" t="s">
        <v>9604</v>
      </c>
      <c r="B1429" s="64" t="s">
        <v>1897</v>
      </c>
      <c r="C1429" s="64" t="s">
        <v>9</v>
      </c>
      <c r="D1429" s="64" t="s">
        <v>7449</v>
      </c>
      <c r="E1429" s="65" t="s">
        <v>1906</v>
      </c>
      <c r="F1429" s="66">
        <v>168.99</v>
      </c>
      <c r="G1429" s="64" t="s">
        <v>9605</v>
      </c>
      <c r="H1429" s="64" t="s">
        <v>7451</v>
      </c>
      <c r="I1429" s="64" t="s">
        <v>7405</v>
      </c>
      <c r="J1429" s="64" t="s">
        <v>7975</v>
      </c>
      <c r="K1429" s="64" t="s">
        <v>2076</v>
      </c>
      <c r="L1429" s="64" t="s">
        <v>2076</v>
      </c>
      <c r="M1429" s="64" t="s">
        <v>2076</v>
      </c>
      <c r="N1429" s="64" t="s">
        <v>7801</v>
      </c>
      <c r="O1429" s="64" t="s">
        <v>2076</v>
      </c>
      <c r="P1429" s="64" t="s">
        <v>2076</v>
      </c>
      <c r="Q1429" s="67">
        <v>25</v>
      </c>
      <c r="R1429" s="64" t="s">
        <v>9606</v>
      </c>
      <c r="S1429" s="64" t="s">
        <v>7455</v>
      </c>
      <c r="T1429" t="s">
        <v>2080</v>
      </c>
      <c r="U1429">
        <v>45</v>
      </c>
      <c r="V1429" s="49">
        <v>185.99</v>
      </c>
      <c r="W1429" t="s">
        <v>2404</v>
      </c>
      <c r="X1429" t="s">
        <v>2076</v>
      </c>
      <c r="Y1429" t="s">
        <v>2076</v>
      </c>
      <c r="Z1429" t="s">
        <v>2076</v>
      </c>
      <c r="AA1429" t="s">
        <v>2076</v>
      </c>
      <c r="AB1429" s="36" t="s">
        <v>9607</v>
      </c>
      <c r="AC1429" s="36" t="s">
        <v>9608</v>
      </c>
      <c r="AD1429" s="36" t="s">
        <v>2268</v>
      </c>
      <c r="AE1429" s="36" t="s">
        <v>2085</v>
      </c>
      <c r="AF1429" s="52" t="s">
        <v>2024</v>
      </c>
      <c r="AG1429" s="36" t="s">
        <v>2086</v>
      </c>
      <c r="AH1429" s="37">
        <v>189.99</v>
      </c>
      <c r="AI1429" s="36" t="s">
        <v>2087</v>
      </c>
      <c r="AJ1429" s="36" t="s">
        <v>2076</v>
      </c>
      <c r="AK1429" s="36" t="s">
        <v>2076</v>
      </c>
      <c r="AL1429" s="36" t="s">
        <v>2076</v>
      </c>
      <c r="AM1429" s="36" t="s">
        <v>2076</v>
      </c>
      <c r="AN1429" s="36" t="s">
        <v>2076</v>
      </c>
      <c r="AO1429" s="36" t="s">
        <v>2076</v>
      </c>
      <c r="AP1429" s="36" t="s">
        <v>2076</v>
      </c>
      <c r="AQ1429" s="36" t="s">
        <v>2076</v>
      </c>
      <c r="AR1429" s="36" t="s">
        <v>2076</v>
      </c>
      <c r="AS1429" s="36" t="s">
        <v>7805</v>
      </c>
      <c r="AT1429" s="36" t="s">
        <v>7806</v>
      </c>
      <c r="AU1429" s="36">
        <f>COUNTIF(Offers!$B$14:$B$2024,A1429)</f>
        <v>1</v>
      </c>
      <c r="AV1429" s="37">
        <f>_xlfn.MINIFS(Offers!$Q$14:$Q$2024,Offers!$B$14:$B$2024,A1429)</f>
        <v>168.99</v>
      </c>
      <c r="AW1429" s="36">
        <f>COUNTIFS(Offers!$B$14:$B$2024,A1429,Offers!$L$14:$L$2024,"&lt;&gt;New")</f>
        <v>0</v>
      </c>
    </row>
    <row r="1430" spans="1:49" ht="15.75" customHeight="1" x14ac:dyDescent="0.35">
      <c r="A1430" s="64" t="s">
        <v>9609</v>
      </c>
      <c r="B1430" s="64" t="s">
        <v>1897</v>
      </c>
      <c r="C1430" s="64" t="s">
        <v>9</v>
      </c>
      <c r="D1430" s="64" t="s">
        <v>7749</v>
      </c>
      <c r="E1430" s="65" t="s">
        <v>1907</v>
      </c>
      <c r="F1430" s="66">
        <v>236.99</v>
      </c>
      <c r="G1430" s="64" t="s">
        <v>9610</v>
      </c>
      <c r="H1430" s="64" t="s">
        <v>1345</v>
      </c>
      <c r="I1430" s="64" t="s">
        <v>7380</v>
      </c>
      <c r="J1430" s="64" t="s">
        <v>2076</v>
      </c>
      <c r="K1430" s="64" t="s">
        <v>2076</v>
      </c>
      <c r="L1430" s="64" t="s">
        <v>2076</v>
      </c>
      <c r="M1430" s="64" t="s">
        <v>2076</v>
      </c>
      <c r="N1430" s="64" t="s">
        <v>7382</v>
      </c>
      <c r="O1430" s="64" t="s">
        <v>2076</v>
      </c>
      <c r="P1430" s="64">
        <v>237</v>
      </c>
      <c r="Q1430" s="67">
        <v>887</v>
      </c>
      <c r="R1430" s="64" t="s">
        <v>9611</v>
      </c>
      <c r="S1430" s="64" t="s">
        <v>7752</v>
      </c>
      <c r="T1430" t="s">
        <v>2100</v>
      </c>
      <c r="U1430">
        <v>45</v>
      </c>
      <c r="V1430" s="49">
        <v>252.99</v>
      </c>
      <c r="W1430" t="s">
        <v>2415</v>
      </c>
      <c r="X1430" t="s">
        <v>2076</v>
      </c>
      <c r="Y1430" t="s">
        <v>2076</v>
      </c>
      <c r="Z1430" t="s">
        <v>2076</v>
      </c>
      <c r="AA1430" t="s">
        <v>2076</v>
      </c>
      <c r="AB1430" s="36" t="s">
        <v>9612</v>
      </c>
      <c r="AC1430" s="36" t="s">
        <v>9491</v>
      </c>
      <c r="AD1430" s="36" t="s">
        <v>2120</v>
      </c>
      <c r="AE1430" s="36" t="s">
        <v>2085</v>
      </c>
      <c r="AF1430" s="53" t="s">
        <v>2026</v>
      </c>
      <c r="AG1430" s="36" t="s">
        <v>2086</v>
      </c>
      <c r="AH1430" s="37">
        <v>253.99</v>
      </c>
      <c r="AI1430" s="36" t="s">
        <v>2087</v>
      </c>
      <c r="AJ1430" s="36" t="s">
        <v>2076</v>
      </c>
      <c r="AK1430" s="36" t="s">
        <v>2076</v>
      </c>
      <c r="AL1430" s="36" t="s">
        <v>2076</v>
      </c>
      <c r="AM1430" s="36" t="s">
        <v>2076</v>
      </c>
      <c r="AN1430" s="36" t="s">
        <v>2076</v>
      </c>
      <c r="AO1430" s="36" t="s">
        <v>2076</v>
      </c>
      <c r="AP1430" s="36" t="s">
        <v>2076</v>
      </c>
      <c r="AQ1430" s="36" t="s">
        <v>2076</v>
      </c>
      <c r="AR1430" s="36" t="s">
        <v>2076</v>
      </c>
      <c r="AS1430" s="36" t="s">
        <v>7816</v>
      </c>
      <c r="AT1430" s="36" t="s">
        <v>7755</v>
      </c>
      <c r="AU1430" s="36">
        <f>COUNTIF(Offers!$B$14:$B$2024,A1430)</f>
        <v>2</v>
      </c>
      <c r="AV1430" s="37">
        <f>_xlfn.MINIFS(Offers!$Q$14:$Q$2024,Offers!$B$14:$B$2024,A1430)</f>
        <v>157.99</v>
      </c>
      <c r="AW1430" s="36">
        <f>COUNTIFS(Offers!$B$14:$B$2024,A1430,Offers!$L$14:$L$2024,"&lt;&gt;New")</f>
        <v>1</v>
      </c>
    </row>
    <row r="1431" spans="1:49" ht="15.75" customHeight="1" x14ac:dyDescent="0.35">
      <c r="A1431" s="64" t="s">
        <v>9613</v>
      </c>
      <c r="B1431" s="64" t="s">
        <v>1897</v>
      </c>
      <c r="C1431" s="64" t="s">
        <v>9</v>
      </c>
      <c r="D1431" s="64" t="s">
        <v>7526</v>
      </c>
      <c r="E1431" s="65" t="s">
        <v>1908</v>
      </c>
      <c r="F1431" s="66">
        <v>283.99</v>
      </c>
      <c r="G1431" s="64" t="s">
        <v>9614</v>
      </c>
      <c r="H1431" s="64" t="s">
        <v>1345</v>
      </c>
      <c r="I1431" s="64" t="s">
        <v>7528</v>
      </c>
      <c r="J1431" s="64" t="s">
        <v>2076</v>
      </c>
      <c r="K1431" s="64" t="s">
        <v>2076</v>
      </c>
      <c r="L1431" s="64" t="s">
        <v>2076</v>
      </c>
      <c r="M1431" s="64" t="s">
        <v>2076</v>
      </c>
      <c r="N1431" s="64" t="s">
        <v>7981</v>
      </c>
      <c r="O1431" s="64" t="s">
        <v>2076</v>
      </c>
      <c r="P1431" s="64" t="s">
        <v>2076</v>
      </c>
      <c r="Q1431" s="67">
        <v>407</v>
      </c>
      <c r="R1431" s="64" t="s">
        <v>9615</v>
      </c>
      <c r="S1431" s="64" t="s">
        <v>7531</v>
      </c>
      <c r="T1431" t="s">
        <v>2080</v>
      </c>
      <c r="U1431">
        <v>45</v>
      </c>
      <c r="V1431" s="49">
        <v>304.99</v>
      </c>
      <c r="W1431" t="s">
        <v>2322</v>
      </c>
      <c r="X1431" t="s">
        <v>2076</v>
      </c>
      <c r="Y1431" t="s">
        <v>2076</v>
      </c>
      <c r="Z1431" t="s">
        <v>2076</v>
      </c>
      <c r="AA1431" t="s">
        <v>2076</v>
      </c>
      <c r="AB1431" s="36" t="s">
        <v>9616</v>
      </c>
      <c r="AC1431" s="36" t="s">
        <v>9617</v>
      </c>
      <c r="AD1431" s="36" t="s">
        <v>2171</v>
      </c>
      <c r="AE1431" s="36" t="s">
        <v>2085</v>
      </c>
      <c r="AF1431" s="53" t="s">
        <v>2026</v>
      </c>
      <c r="AG1431" s="36" t="s">
        <v>2086</v>
      </c>
      <c r="AH1431" s="37">
        <v>304.99</v>
      </c>
      <c r="AI1431" s="36" t="s">
        <v>2087</v>
      </c>
      <c r="AJ1431" s="36" t="s">
        <v>2076</v>
      </c>
      <c r="AK1431" s="36" t="s">
        <v>2076</v>
      </c>
      <c r="AL1431" s="36" t="s">
        <v>2076</v>
      </c>
      <c r="AM1431" s="36" t="s">
        <v>2076</v>
      </c>
      <c r="AN1431" s="36" t="s">
        <v>2076</v>
      </c>
      <c r="AO1431" s="36" t="s">
        <v>2076</v>
      </c>
      <c r="AP1431" s="36" t="s">
        <v>2076</v>
      </c>
      <c r="AQ1431" s="36" t="s">
        <v>2076</v>
      </c>
      <c r="AR1431" s="36" t="s">
        <v>2076</v>
      </c>
      <c r="AS1431" s="36" t="s">
        <v>7534</v>
      </c>
      <c r="AT1431" s="36" t="s">
        <v>7535</v>
      </c>
      <c r="AU1431" s="36">
        <f>COUNTIF(Offers!$B$14:$B$2024,A1431)</f>
        <v>1</v>
      </c>
      <c r="AV1431" s="37">
        <f>_xlfn.MINIFS(Offers!$Q$14:$Q$2024,Offers!$B$14:$B$2024,A1431)</f>
        <v>283.99</v>
      </c>
      <c r="AW1431" s="36">
        <f>COUNTIFS(Offers!$B$14:$B$2024,A1431,Offers!$L$14:$L$2024,"&lt;&gt;New")</f>
        <v>0</v>
      </c>
    </row>
    <row r="1432" spans="1:49" ht="15.75" customHeight="1" x14ac:dyDescent="0.35">
      <c r="A1432" s="64" t="s">
        <v>9618</v>
      </c>
      <c r="B1432" s="64" t="s">
        <v>1897</v>
      </c>
      <c r="C1432" s="64" t="s">
        <v>9</v>
      </c>
      <c r="D1432" s="64" t="s">
        <v>7460</v>
      </c>
      <c r="E1432" s="65" t="s">
        <v>1909</v>
      </c>
      <c r="F1432" s="66">
        <v>599.99</v>
      </c>
      <c r="G1432" s="64" t="s">
        <v>9619</v>
      </c>
      <c r="H1432" s="64" t="s">
        <v>7439</v>
      </c>
      <c r="I1432" s="64" t="s">
        <v>7462</v>
      </c>
      <c r="J1432" s="64" t="s">
        <v>2076</v>
      </c>
      <c r="K1432" s="64" t="s">
        <v>2076</v>
      </c>
      <c r="L1432" s="64" t="s">
        <v>7614</v>
      </c>
      <c r="M1432" s="64" t="s">
        <v>7464</v>
      </c>
      <c r="N1432" s="64" t="s">
        <v>7465</v>
      </c>
      <c r="O1432" s="64" t="s">
        <v>2076</v>
      </c>
      <c r="P1432" s="64" t="s">
        <v>2076</v>
      </c>
      <c r="Q1432" s="67">
        <v>7013</v>
      </c>
      <c r="R1432" s="64" t="s">
        <v>9620</v>
      </c>
      <c r="S1432" s="64" t="s">
        <v>7467</v>
      </c>
      <c r="T1432" t="s">
        <v>2080</v>
      </c>
      <c r="U1432">
        <v>45</v>
      </c>
      <c r="V1432" s="49">
        <v>637.99</v>
      </c>
      <c r="W1432" t="s">
        <v>3035</v>
      </c>
      <c r="X1432" t="s">
        <v>2076</v>
      </c>
      <c r="Y1432" t="s">
        <v>2076</v>
      </c>
      <c r="Z1432" t="s">
        <v>2076</v>
      </c>
      <c r="AA1432" t="s">
        <v>2076</v>
      </c>
      <c r="AB1432" s="36" t="s">
        <v>9621</v>
      </c>
      <c r="AC1432" s="36" t="s">
        <v>9622</v>
      </c>
      <c r="AD1432" s="36" t="s">
        <v>2104</v>
      </c>
      <c r="AE1432" s="36" t="s">
        <v>2180</v>
      </c>
      <c r="AF1432" s="53" t="s">
        <v>2026</v>
      </c>
      <c r="AG1432" s="36" t="s">
        <v>3435</v>
      </c>
      <c r="AH1432" s="37">
        <v>940.99</v>
      </c>
      <c r="AI1432" s="36" t="s">
        <v>2106</v>
      </c>
      <c r="AJ1432" s="36" t="s">
        <v>2076</v>
      </c>
      <c r="AK1432" s="36" t="s">
        <v>2076</v>
      </c>
      <c r="AL1432" s="36" t="s">
        <v>2076</v>
      </c>
      <c r="AM1432" s="36" t="s">
        <v>2076</v>
      </c>
      <c r="AN1432" s="36" t="s">
        <v>2076</v>
      </c>
      <c r="AO1432" s="36">
        <v>360</v>
      </c>
      <c r="AP1432" s="36" t="s">
        <v>2076</v>
      </c>
      <c r="AQ1432" s="36" t="s">
        <v>2076</v>
      </c>
      <c r="AR1432" s="36" t="s">
        <v>2076</v>
      </c>
      <c r="AS1432" s="36" t="s">
        <v>7470</v>
      </c>
      <c r="AT1432" s="36" t="s">
        <v>7471</v>
      </c>
      <c r="AU1432" s="36">
        <f>COUNTIF(Offers!$B$14:$B$2024,A1432)</f>
        <v>3</v>
      </c>
      <c r="AV1432" s="37">
        <f>_xlfn.MINIFS(Offers!$Q$14:$Q$2024,Offers!$B$14:$B$2024,A1432)</f>
        <v>516.99</v>
      </c>
      <c r="AW1432" s="36">
        <f>COUNTIFS(Offers!$B$14:$B$2024,A1432,Offers!$L$14:$L$2024,"&lt;&gt;New")</f>
        <v>1</v>
      </c>
    </row>
    <row r="1433" spans="1:49" ht="15.75" customHeight="1" x14ac:dyDescent="0.35">
      <c r="A1433" s="64" t="s">
        <v>9623</v>
      </c>
      <c r="B1433" s="64" t="s">
        <v>1910</v>
      </c>
      <c r="C1433" s="64" t="s">
        <v>9</v>
      </c>
      <c r="D1433" s="64" t="s">
        <v>7560</v>
      </c>
      <c r="E1433" s="65" t="s">
        <v>1913</v>
      </c>
      <c r="F1433" s="66">
        <v>35.99</v>
      </c>
      <c r="G1433" s="64" t="s">
        <v>9624</v>
      </c>
      <c r="H1433" s="64" t="s">
        <v>1345</v>
      </c>
      <c r="I1433" s="64" t="s">
        <v>7405</v>
      </c>
      <c r="J1433" s="64" t="s">
        <v>2076</v>
      </c>
      <c r="K1433" s="64" t="s">
        <v>2076</v>
      </c>
      <c r="L1433" s="64" t="s">
        <v>2076</v>
      </c>
      <c r="M1433" s="64" t="s">
        <v>2076</v>
      </c>
      <c r="N1433" s="64" t="s">
        <v>7562</v>
      </c>
      <c r="O1433" s="64" t="s">
        <v>2076</v>
      </c>
      <c r="P1433" s="64" t="s">
        <v>2076</v>
      </c>
      <c r="Q1433" s="67">
        <v>408</v>
      </c>
      <c r="R1433" s="64" t="s">
        <v>9625</v>
      </c>
      <c r="S1433" s="64" t="s">
        <v>7564</v>
      </c>
      <c r="T1433" t="s">
        <v>2080</v>
      </c>
      <c r="U1433">
        <v>30</v>
      </c>
      <c r="V1433" s="49">
        <v>40.99</v>
      </c>
      <c r="W1433" t="s">
        <v>2327</v>
      </c>
      <c r="X1433" t="s">
        <v>2076</v>
      </c>
      <c r="Y1433" t="s">
        <v>2076</v>
      </c>
      <c r="Z1433" t="s">
        <v>2076</v>
      </c>
      <c r="AA1433" t="s">
        <v>2076</v>
      </c>
      <c r="AB1433" s="36" t="s">
        <v>9626</v>
      </c>
      <c r="AC1433" s="36" t="s">
        <v>9627</v>
      </c>
      <c r="AD1433" s="36" t="s">
        <v>2179</v>
      </c>
      <c r="AE1433" s="36" t="s">
        <v>2105</v>
      </c>
      <c r="AF1433" s="50" t="s">
        <v>2022</v>
      </c>
      <c r="AG1433" s="36" t="s">
        <v>2086</v>
      </c>
      <c r="AH1433" s="37">
        <v>40.99</v>
      </c>
      <c r="AI1433" s="36" t="s">
        <v>2087</v>
      </c>
      <c r="AJ1433" s="36" t="s">
        <v>2076</v>
      </c>
      <c r="AK1433" s="36" t="s">
        <v>2076</v>
      </c>
      <c r="AL1433" s="36" t="s">
        <v>2076</v>
      </c>
      <c r="AM1433" s="36" t="s">
        <v>2076</v>
      </c>
      <c r="AN1433" s="36" t="s">
        <v>2076</v>
      </c>
      <c r="AO1433" s="36" t="s">
        <v>2076</v>
      </c>
      <c r="AP1433" s="36" t="s">
        <v>2076</v>
      </c>
      <c r="AQ1433" s="36" t="s">
        <v>2076</v>
      </c>
      <c r="AR1433" s="36" t="s">
        <v>2076</v>
      </c>
      <c r="AS1433" s="36" t="s">
        <v>7567</v>
      </c>
      <c r="AT1433" s="36" t="s">
        <v>7568</v>
      </c>
      <c r="AU1433" s="36">
        <f>COUNTIF(Offers!$B$14:$B$2024,A1433)</f>
        <v>1</v>
      </c>
      <c r="AV1433" s="37">
        <f>_xlfn.MINIFS(Offers!$Q$14:$Q$2024,Offers!$B$14:$B$2024,A1433)</f>
        <v>35.99</v>
      </c>
      <c r="AW1433" s="36">
        <f>COUNTIFS(Offers!$B$14:$B$2024,A1433,Offers!$L$14:$L$2024,"&lt;&gt;New")</f>
        <v>0</v>
      </c>
    </row>
    <row r="1434" spans="1:49" ht="15.75" customHeight="1" x14ac:dyDescent="0.35">
      <c r="A1434" s="64" t="s">
        <v>9628</v>
      </c>
      <c r="B1434" s="64" t="s">
        <v>1910</v>
      </c>
      <c r="C1434" s="64" t="s">
        <v>9</v>
      </c>
      <c r="D1434" s="64" t="s">
        <v>7414</v>
      </c>
      <c r="E1434" s="65" t="s">
        <v>1914</v>
      </c>
      <c r="F1434" s="66">
        <v>67.989999999999995</v>
      </c>
      <c r="G1434" s="64" t="s">
        <v>9629</v>
      </c>
      <c r="H1434" s="64" t="s">
        <v>1345</v>
      </c>
      <c r="I1434" s="64" t="s">
        <v>7416</v>
      </c>
      <c r="J1434" s="64" t="s">
        <v>2076</v>
      </c>
      <c r="K1434" s="64" t="s">
        <v>2076</v>
      </c>
      <c r="L1434" s="64" t="s">
        <v>2076</v>
      </c>
      <c r="M1434" s="64" t="s">
        <v>2076</v>
      </c>
      <c r="N1434" s="64" t="s">
        <v>7417</v>
      </c>
      <c r="O1434" s="64" t="s">
        <v>2076</v>
      </c>
      <c r="P1434" s="64" t="s">
        <v>2076</v>
      </c>
      <c r="Q1434" s="67">
        <v>7917</v>
      </c>
      <c r="R1434" s="64" t="s">
        <v>9630</v>
      </c>
      <c r="S1434" s="64" t="s">
        <v>7419</v>
      </c>
      <c r="T1434" t="s">
        <v>2080</v>
      </c>
      <c r="U1434">
        <v>30</v>
      </c>
      <c r="V1434" s="49">
        <v>72.989999999999995</v>
      </c>
      <c r="W1434" t="s">
        <v>3035</v>
      </c>
      <c r="X1434" t="s">
        <v>2076</v>
      </c>
      <c r="Y1434" t="s">
        <v>2076</v>
      </c>
      <c r="Z1434" t="s">
        <v>2076</v>
      </c>
      <c r="AA1434" t="s">
        <v>2076</v>
      </c>
      <c r="AB1434" s="36" t="s">
        <v>9631</v>
      </c>
      <c r="AC1434" s="36" t="s">
        <v>9632</v>
      </c>
      <c r="AD1434" s="36" t="s">
        <v>2268</v>
      </c>
      <c r="AE1434" s="36" t="s">
        <v>2085</v>
      </c>
      <c r="AF1434" s="50" t="s">
        <v>2022</v>
      </c>
      <c r="AG1434" s="36" t="s">
        <v>2086</v>
      </c>
      <c r="AH1434" s="37">
        <v>72.989999999999995</v>
      </c>
      <c r="AI1434" s="36" t="s">
        <v>2087</v>
      </c>
      <c r="AJ1434" s="36" t="s">
        <v>2076</v>
      </c>
      <c r="AK1434" s="36" t="s">
        <v>2076</v>
      </c>
      <c r="AL1434" s="36" t="s">
        <v>2076</v>
      </c>
      <c r="AM1434" s="36" t="s">
        <v>2076</v>
      </c>
      <c r="AN1434" s="36" t="s">
        <v>2076</v>
      </c>
      <c r="AO1434" s="36" t="s">
        <v>2076</v>
      </c>
      <c r="AP1434" s="36" t="s">
        <v>2076</v>
      </c>
      <c r="AQ1434" s="36" t="s">
        <v>2076</v>
      </c>
      <c r="AR1434" s="36" t="s">
        <v>2076</v>
      </c>
      <c r="AS1434" s="36" t="s">
        <v>7422</v>
      </c>
      <c r="AT1434" s="36" t="s">
        <v>7423</v>
      </c>
      <c r="AU1434" s="36">
        <f>COUNTIF(Offers!$B$14:$B$2024,A1434)</f>
        <v>1</v>
      </c>
      <c r="AV1434" s="37">
        <f>_xlfn.MINIFS(Offers!$Q$14:$Q$2024,Offers!$B$14:$B$2024,A1434)</f>
        <v>67.989999999999995</v>
      </c>
      <c r="AW1434" s="36">
        <f>COUNTIFS(Offers!$B$14:$B$2024,A1434,Offers!$L$14:$L$2024,"&lt;&gt;New")</f>
        <v>0</v>
      </c>
    </row>
    <row r="1435" spans="1:49" ht="15.75" customHeight="1" x14ac:dyDescent="0.35">
      <c r="A1435" s="64" t="s">
        <v>9633</v>
      </c>
      <c r="B1435" s="64" t="s">
        <v>1910</v>
      </c>
      <c r="C1435" s="64" t="s">
        <v>9</v>
      </c>
      <c r="D1435" s="64" t="s">
        <v>7510</v>
      </c>
      <c r="E1435" s="65" t="s">
        <v>1915</v>
      </c>
      <c r="F1435" s="66">
        <v>90.99</v>
      </c>
      <c r="G1435" s="64" t="s">
        <v>9634</v>
      </c>
      <c r="H1435" s="64" t="s">
        <v>7512</v>
      </c>
      <c r="I1435" s="64" t="s">
        <v>7405</v>
      </c>
      <c r="J1435" s="64" t="s">
        <v>2076</v>
      </c>
      <c r="K1435" s="64" t="s">
        <v>2076</v>
      </c>
      <c r="L1435" s="64" t="s">
        <v>2076</v>
      </c>
      <c r="M1435" s="64" t="s">
        <v>2076</v>
      </c>
      <c r="N1435" s="64" t="s">
        <v>7513</v>
      </c>
      <c r="O1435" s="64" t="s">
        <v>2076</v>
      </c>
      <c r="P1435" s="64" t="s">
        <v>2076</v>
      </c>
      <c r="Q1435" s="67">
        <v>1812</v>
      </c>
      <c r="R1435" s="64" t="s">
        <v>9635</v>
      </c>
      <c r="S1435" s="64" t="s">
        <v>7515</v>
      </c>
      <c r="T1435" t="s">
        <v>2080</v>
      </c>
      <c r="U1435">
        <v>30</v>
      </c>
      <c r="V1435" s="49">
        <v>95.99</v>
      </c>
      <c r="W1435" t="s">
        <v>2504</v>
      </c>
      <c r="X1435" t="s">
        <v>2076</v>
      </c>
      <c r="Y1435" t="s">
        <v>2076</v>
      </c>
      <c r="Z1435" t="s">
        <v>2076</v>
      </c>
      <c r="AA1435" t="s">
        <v>2076</v>
      </c>
      <c r="AB1435" s="36" t="s">
        <v>9636</v>
      </c>
      <c r="AC1435" s="36" t="s">
        <v>9637</v>
      </c>
      <c r="AD1435" s="36" t="s">
        <v>2084</v>
      </c>
      <c r="AE1435" s="36" t="s">
        <v>2085</v>
      </c>
      <c r="AF1435" s="52" t="s">
        <v>2024</v>
      </c>
      <c r="AG1435" s="36" t="s">
        <v>2086</v>
      </c>
      <c r="AH1435" s="37">
        <v>95.99</v>
      </c>
      <c r="AI1435" s="36" t="s">
        <v>2087</v>
      </c>
      <c r="AJ1435" s="36" t="s">
        <v>2076</v>
      </c>
      <c r="AK1435" s="36" t="s">
        <v>2076</v>
      </c>
      <c r="AL1435" s="36" t="s">
        <v>2076</v>
      </c>
      <c r="AM1435" s="36" t="s">
        <v>2076</v>
      </c>
      <c r="AN1435" s="36" t="s">
        <v>2076</v>
      </c>
      <c r="AO1435" s="36" t="s">
        <v>2076</v>
      </c>
      <c r="AP1435" s="36" t="s">
        <v>2076</v>
      </c>
      <c r="AQ1435" s="36" t="s">
        <v>2076</v>
      </c>
      <c r="AR1435" s="36" t="s">
        <v>2076</v>
      </c>
      <c r="AS1435" s="36" t="s">
        <v>7518</v>
      </c>
      <c r="AT1435" s="36" t="s">
        <v>7519</v>
      </c>
      <c r="AU1435" s="36">
        <f>COUNTIF(Offers!$B$14:$B$2024,A1435)</f>
        <v>1</v>
      </c>
      <c r="AV1435" s="37">
        <f>_xlfn.MINIFS(Offers!$Q$14:$Q$2024,Offers!$B$14:$B$2024,A1435)</f>
        <v>90.99</v>
      </c>
      <c r="AW1435" s="36">
        <f>COUNTIFS(Offers!$B$14:$B$2024,A1435,Offers!$L$14:$L$2024,"&lt;&gt;New")</f>
        <v>0</v>
      </c>
    </row>
    <row r="1436" spans="1:49" ht="15.75" customHeight="1" x14ac:dyDescent="0.35">
      <c r="A1436" s="64" t="s">
        <v>9638</v>
      </c>
      <c r="B1436" s="64" t="s">
        <v>1910</v>
      </c>
      <c r="C1436" s="64" t="s">
        <v>9</v>
      </c>
      <c r="D1436" s="64" t="s">
        <v>7366</v>
      </c>
      <c r="E1436" s="65" t="s">
        <v>1916</v>
      </c>
      <c r="F1436" s="66">
        <v>114.99</v>
      </c>
      <c r="G1436" s="64" t="s">
        <v>9639</v>
      </c>
      <c r="H1436" s="64" t="s">
        <v>1345</v>
      </c>
      <c r="I1436" s="64" t="s">
        <v>7368</v>
      </c>
      <c r="J1436" s="64" t="s">
        <v>7571</v>
      </c>
      <c r="K1436" s="64" t="s">
        <v>2076</v>
      </c>
      <c r="L1436" s="64" t="s">
        <v>2076</v>
      </c>
      <c r="M1436" s="64" t="s">
        <v>2076</v>
      </c>
      <c r="N1436" s="64" t="s">
        <v>7370</v>
      </c>
      <c r="O1436" s="64" t="s">
        <v>2076</v>
      </c>
      <c r="P1436" s="64" t="s">
        <v>2076</v>
      </c>
      <c r="Q1436" s="67">
        <v>88</v>
      </c>
      <c r="R1436" s="64" t="s">
        <v>9640</v>
      </c>
      <c r="S1436" s="64" t="s">
        <v>7372</v>
      </c>
      <c r="T1436" t="s">
        <v>2080</v>
      </c>
      <c r="U1436">
        <v>30</v>
      </c>
      <c r="V1436" s="49">
        <v>127.99</v>
      </c>
      <c r="W1436" t="s">
        <v>2361</v>
      </c>
      <c r="X1436" t="s">
        <v>2076</v>
      </c>
      <c r="Y1436" t="s">
        <v>2076</v>
      </c>
      <c r="Z1436" t="s">
        <v>2076</v>
      </c>
      <c r="AA1436" t="s">
        <v>2076</v>
      </c>
      <c r="AB1436" s="36" t="s">
        <v>9641</v>
      </c>
      <c r="AC1436" s="36" t="s">
        <v>9642</v>
      </c>
      <c r="AD1436" s="36" t="s">
        <v>2084</v>
      </c>
      <c r="AE1436" s="36" t="s">
        <v>2085</v>
      </c>
      <c r="AF1436" s="51" t="s">
        <v>2025</v>
      </c>
      <c r="AG1436" s="36" t="s">
        <v>2086</v>
      </c>
      <c r="AH1436" s="37">
        <v>130.99</v>
      </c>
      <c r="AI1436" s="36" t="s">
        <v>2087</v>
      </c>
      <c r="AJ1436" s="36" t="s">
        <v>2076</v>
      </c>
      <c r="AK1436" s="36" t="s">
        <v>2076</v>
      </c>
      <c r="AL1436" s="36" t="s">
        <v>2076</v>
      </c>
      <c r="AM1436" s="36" t="s">
        <v>2076</v>
      </c>
      <c r="AN1436" s="36" t="s">
        <v>2076</v>
      </c>
      <c r="AO1436" s="36" t="s">
        <v>2076</v>
      </c>
      <c r="AP1436" s="36" t="s">
        <v>2076</v>
      </c>
      <c r="AQ1436" s="36" t="s">
        <v>2076</v>
      </c>
      <c r="AR1436" s="36" t="s">
        <v>2076</v>
      </c>
      <c r="AS1436" s="36" t="s">
        <v>7375</v>
      </c>
      <c r="AT1436" s="36" t="s">
        <v>7376</v>
      </c>
      <c r="AU1436" s="36">
        <f>COUNTIF(Offers!$B$14:$B$2024,A1436)</f>
        <v>1</v>
      </c>
      <c r="AV1436" s="37">
        <f>_xlfn.MINIFS(Offers!$Q$14:$Q$2024,Offers!$B$14:$B$2024,A1436)</f>
        <v>114.99</v>
      </c>
      <c r="AW1436" s="36">
        <f>COUNTIFS(Offers!$B$14:$B$2024,A1436,Offers!$L$14:$L$2024,"&lt;&gt;New")</f>
        <v>0</v>
      </c>
    </row>
    <row r="1437" spans="1:49" ht="15.75" customHeight="1" x14ac:dyDescent="0.35">
      <c r="A1437" s="64" t="s">
        <v>9643</v>
      </c>
      <c r="B1437" s="64" t="s">
        <v>1910</v>
      </c>
      <c r="C1437" s="64" t="s">
        <v>9</v>
      </c>
      <c r="D1437" s="64" t="s">
        <v>2034</v>
      </c>
      <c r="E1437" s="65" t="s">
        <v>1917</v>
      </c>
      <c r="F1437" s="66">
        <v>193.99</v>
      </c>
      <c r="G1437" s="64" t="s">
        <v>9644</v>
      </c>
      <c r="H1437" s="64" t="s">
        <v>7439</v>
      </c>
      <c r="I1437" s="64" t="s">
        <v>7405</v>
      </c>
      <c r="J1437" s="64" t="s">
        <v>9645</v>
      </c>
      <c r="K1437" s="64" t="s">
        <v>7605</v>
      </c>
      <c r="L1437" s="64" t="s">
        <v>2076</v>
      </c>
      <c r="M1437" s="64" t="s">
        <v>2076</v>
      </c>
      <c r="N1437" s="64" t="s">
        <v>2076</v>
      </c>
      <c r="O1437" s="64" t="s">
        <v>2076</v>
      </c>
      <c r="P1437" s="64" t="s">
        <v>2076</v>
      </c>
      <c r="Q1437" s="67">
        <v>58</v>
      </c>
      <c r="R1437" s="64" t="s">
        <v>9646</v>
      </c>
      <c r="S1437" s="64" t="s">
        <v>7607</v>
      </c>
      <c r="T1437" t="s">
        <v>2080</v>
      </c>
      <c r="U1437">
        <v>30</v>
      </c>
      <c r="V1437" s="49">
        <v>221.99</v>
      </c>
      <c r="W1437" t="s">
        <v>2168</v>
      </c>
      <c r="X1437" t="s">
        <v>2076</v>
      </c>
      <c r="Y1437" t="s">
        <v>2076</v>
      </c>
      <c r="Z1437" t="s">
        <v>2076</v>
      </c>
      <c r="AA1437" t="s">
        <v>2076</v>
      </c>
      <c r="AB1437" s="36" t="s">
        <v>9647</v>
      </c>
      <c r="AC1437" s="36" t="s">
        <v>9648</v>
      </c>
      <c r="AD1437" s="36" t="s">
        <v>2224</v>
      </c>
      <c r="AE1437" s="36" t="s">
        <v>2085</v>
      </c>
      <c r="AF1437" s="55" t="s">
        <v>2023</v>
      </c>
      <c r="AG1437" s="36" t="s">
        <v>3435</v>
      </c>
      <c r="AH1437" s="37">
        <v>221.99</v>
      </c>
      <c r="AI1437" s="36" t="s">
        <v>2087</v>
      </c>
      <c r="AJ1437" s="36" t="s">
        <v>2076</v>
      </c>
      <c r="AK1437" s="36" t="s">
        <v>2076</v>
      </c>
      <c r="AL1437" s="36" t="s">
        <v>2076</v>
      </c>
      <c r="AM1437" s="36" t="s">
        <v>2076</v>
      </c>
      <c r="AN1437" s="36" t="s">
        <v>2076</v>
      </c>
      <c r="AO1437" s="36" t="s">
        <v>2076</v>
      </c>
      <c r="AP1437" s="36" t="s">
        <v>2076</v>
      </c>
      <c r="AQ1437" s="36" t="s">
        <v>2076</v>
      </c>
      <c r="AR1437" s="36" t="s">
        <v>2076</v>
      </c>
      <c r="AS1437" s="36" t="s">
        <v>7610</v>
      </c>
      <c r="AT1437" s="36" t="s">
        <v>9649</v>
      </c>
      <c r="AU1437" s="36">
        <f>COUNTIF(Offers!$B$14:$B$2024,A1437)</f>
        <v>1</v>
      </c>
      <c r="AV1437" s="37">
        <f>_xlfn.MINIFS(Offers!$Q$14:$Q$2024,Offers!$B$14:$B$2024,A1437)</f>
        <v>193.99</v>
      </c>
      <c r="AW1437" s="36">
        <f>COUNTIFS(Offers!$B$14:$B$2024,A1437,Offers!$L$14:$L$2024,"&lt;&gt;New")</f>
        <v>0</v>
      </c>
    </row>
    <row r="1438" spans="1:49" ht="15.75" customHeight="1" x14ac:dyDescent="0.35">
      <c r="A1438" s="64" t="s">
        <v>9650</v>
      </c>
      <c r="B1438" s="64" t="s">
        <v>1910</v>
      </c>
      <c r="C1438" s="64" t="s">
        <v>9</v>
      </c>
      <c r="D1438" s="64" t="s">
        <v>7390</v>
      </c>
      <c r="E1438" s="65" t="s">
        <v>1918</v>
      </c>
      <c r="F1438" s="66">
        <v>211.99</v>
      </c>
      <c r="G1438" s="64" t="s">
        <v>9651</v>
      </c>
      <c r="H1438" s="64" t="s">
        <v>1345</v>
      </c>
      <c r="I1438" s="64" t="s">
        <v>7392</v>
      </c>
      <c r="J1438" s="64" t="s">
        <v>2076</v>
      </c>
      <c r="K1438" s="64" t="s">
        <v>2076</v>
      </c>
      <c r="L1438" s="64" t="s">
        <v>2076</v>
      </c>
      <c r="M1438" s="64" t="s">
        <v>7393</v>
      </c>
      <c r="N1438" s="64" t="s">
        <v>7394</v>
      </c>
      <c r="O1438" s="64" t="s">
        <v>2076</v>
      </c>
      <c r="P1438" s="64" t="s">
        <v>2076</v>
      </c>
      <c r="Q1438" s="67">
        <v>164</v>
      </c>
      <c r="R1438" s="64" t="s">
        <v>9652</v>
      </c>
      <c r="S1438" s="64" t="s">
        <v>7396</v>
      </c>
      <c r="T1438" t="s">
        <v>2100</v>
      </c>
      <c r="U1438">
        <v>30</v>
      </c>
      <c r="V1438" s="49">
        <v>229.99</v>
      </c>
      <c r="W1438" t="s">
        <v>2700</v>
      </c>
      <c r="X1438" t="s">
        <v>2076</v>
      </c>
      <c r="Y1438" t="s">
        <v>2076</v>
      </c>
      <c r="Z1438" t="s">
        <v>2076</v>
      </c>
      <c r="AA1438" t="s">
        <v>2076</v>
      </c>
      <c r="AB1438" s="36" t="s">
        <v>9653</v>
      </c>
      <c r="AC1438" s="36" t="s">
        <v>9190</v>
      </c>
      <c r="AD1438" s="36" t="s">
        <v>2104</v>
      </c>
      <c r="AE1438" s="36" t="s">
        <v>2085</v>
      </c>
      <c r="AF1438" s="53" t="s">
        <v>2026</v>
      </c>
      <c r="AG1438" s="36" t="s">
        <v>2086</v>
      </c>
      <c r="AH1438" s="37">
        <v>229.99</v>
      </c>
      <c r="AI1438" s="36" t="s">
        <v>2087</v>
      </c>
      <c r="AJ1438" s="36" t="s">
        <v>2076</v>
      </c>
      <c r="AK1438" s="36" t="s">
        <v>2076</v>
      </c>
      <c r="AL1438" s="36" t="s">
        <v>2076</v>
      </c>
      <c r="AM1438" s="36" t="s">
        <v>2076</v>
      </c>
      <c r="AN1438" s="36" t="s">
        <v>2076</v>
      </c>
      <c r="AO1438" s="36" t="s">
        <v>2076</v>
      </c>
      <c r="AP1438" s="36" t="s">
        <v>2076</v>
      </c>
      <c r="AQ1438" s="36" t="s">
        <v>2076</v>
      </c>
      <c r="AR1438" s="36" t="s">
        <v>2076</v>
      </c>
      <c r="AS1438" s="36" t="s">
        <v>7399</v>
      </c>
      <c r="AT1438" s="36" t="s">
        <v>7400</v>
      </c>
      <c r="AU1438" s="36">
        <f>COUNTIF(Offers!$B$14:$B$2024,A1438)</f>
        <v>1</v>
      </c>
      <c r="AV1438" s="37">
        <f>_xlfn.MINIFS(Offers!$Q$14:$Q$2024,Offers!$B$14:$B$2024,A1438)</f>
        <v>211.99</v>
      </c>
      <c r="AW1438" s="36">
        <f>COUNTIFS(Offers!$B$14:$B$2024,A1438,Offers!$L$14:$L$2024,"&lt;&gt;New")</f>
        <v>0</v>
      </c>
    </row>
    <row r="1439" spans="1:49" ht="15.75" customHeight="1" x14ac:dyDescent="0.35">
      <c r="A1439" s="64" t="s">
        <v>9654</v>
      </c>
      <c r="B1439" s="64" t="s">
        <v>1910</v>
      </c>
      <c r="C1439" s="64" t="s">
        <v>9</v>
      </c>
      <c r="D1439" s="64" t="s">
        <v>7526</v>
      </c>
      <c r="E1439" s="65" t="s">
        <v>1919</v>
      </c>
      <c r="F1439" s="66">
        <v>224.99</v>
      </c>
      <c r="G1439" s="64" t="s">
        <v>9655</v>
      </c>
      <c r="H1439" s="64" t="s">
        <v>1345</v>
      </c>
      <c r="I1439" s="64" t="s">
        <v>7528</v>
      </c>
      <c r="J1439" s="64" t="s">
        <v>2076</v>
      </c>
      <c r="K1439" s="64" t="s">
        <v>2076</v>
      </c>
      <c r="L1439" s="64" t="s">
        <v>2076</v>
      </c>
      <c r="M1439" s="64" t="s">
        <v>2076</v>
      </c>
      <c r="N1439" s="64" t="s">
        <v>7529</v>
      </c>
      <c r="O1439" s="64" t="s">
        <v>2076</v>
      </c>
      <c r="P1439" s="64" t="s">
        <v>2076</v>
      </c>
      <c r="Q1439" s="67">
        <v>256</v>
      </c>
      <c r="R1439" s="64" t="s">
        <v>9656</v>
      </c>
      <c r="S1439" s="64" t="s">
        <v>7531</v>
      </c>
      <c r="T1439" t="s">
        <v>2080</v>
      </c>
      <c r="U1439">
        <v>30</v>
      </c>
      <c r="V1439" s="49">
        <v>246.99</v>
      </c>
      <c r="W1439" t="s">
        <v>2280</v>
      </c>
      <c r="X1439" t="s">
        <v>2076</v>
      </c>
      <c r="Y1439" t="s">
        <v>2076</v>
      </c>
      <c r="Z1439" t="s">
        <v>2076</v>
      </c>
      <c r="AA1439" t="s">
        <v>2076</v>
      </c>
      <c r="AB1439" s="36" t="s">
        <v>9636</v>
      </c>
      <c r="AC1439" s="36" t="s">
        <v>8321</v>
      </c>
      <c r="AD1439" s="36" t="s">
        <v>2120</v>
      </c>
      <c r="AE1439" s="36" t="s">
        <v>2085</v>
      </c>
      <c r="AF1439" s="51" t="s">
        <v>2025</v>
      </c>
      <c r="AG1439" s="36" t="s">
        <v>2086</v>
      </c>
      <c r="AH1439" s="37">
        <v>246.99</v>
      </c>
      <c r="AI1439" s="36" t="s">
        <v>2087</v>
      </c>
      <c r="AJ1439" s="36" t="s">
        <v>2076</v>
      </c>
      <c r="AK1439" s="36" t="s">
        <v>2076</v>
      </c>
      <c r="AL1439" s="36" t="s">
        <v>2076</v>
      </c>
      <c r="AM1439" s="36" t="s">
        <v>2076</v>
      </c>
      <c r="AN1439" s="36" t="s">
        <v>2076</v>
      </c>
      <c r="AO1439" s="36" t="s">
        <v>2076</v>
      </c>
      <c r="AP1439" s="36" t="s">
        <v>2076</v>
      </c>
      <c r="AQ1439" s="36" t="s">
        <v>2076</v>
      </c>
      <c r="AR1439" s="36" t="s">
        <v>2076</v>
      </c>
      <c r="AS1439" s="36" t="s">
        <v>7534</v>
      </c>
      <c r="AT1439" s="36" t="s">
        <v>7535</v>
      </c>
      <c r="AU1439" s="36">
        <f>COUNTIF(Offers!$B$14:$B$2024,A1439)</f>
        <v>1</v>
      </c>
      <c r="AV1439" s="37">
        <f>_xlfn.MINIFS(Offers!$Q$14:$Q$2024,Offers!$B$14:$B$2024,A1439)</f>
        <v>224.99</v>
      </c>
      <c r="AW1439" s="36">
        <f>COUNTIFS(Offers!$B$14:$B$2024,A1439,Offers!$L$14:$L$2024,"&lt;&gt;New")</f>
        <v>0</v>
      </c>
    </row>
    <row r="1440" spans="1:49" ht="15.75" customHeight="1" x14ac:dyDescent="0.35">
      <c r="A1440" s="64" t="s">
        <v>9657</v>
      </c>
      <c r="B1440" s="64" t="s">
        <v>1910</v>
      </c>
      <c r="C1440" s="64" t="s">
        <v>9</v>
      </c>
      <c r="D1440" s="64" t="s">
        <v>7437</v>
      </c>
      <c r="E1440" s="65" t="s">
        <v>1920</v>
      </c>
      <c r="F1440" s="66">
        <v>337.99</v>
      </c>
      <c r="G1440" s="64" t="s">
        <v>9658</v>
      </c>
      <c r="H1440" s="64" t="s">
        <v>7439</v>
      </c>
      <c r="I1440" s="64" t="s">
        <v>7405</v>
      </c>
      <c r="J1440" s="64" t="s">
        <v>7440</v>
      </c>
      <c r="K1440" s="64" t="s">
        <v>2076</v>
      </c>
      <c r="L1440" s="64" t="s">
        <v>2076</v>
      </c>
      <c r="M1440" s="64" t="s">
        <v>2076</v>
      </c>
      <c r="N1440" s="64" t="s">
        <v>7543</v>
      </c>
      <c r="O1440" s="64" t="s">
        <v>2076</v>
      </c>
      <c r="P1440" s="64" t="s">
        <v>2076</v>
      </c>
      <c r="Q1440" s="67">
        <v>1680</v>
      </c>
      <c r="R1440" s="64" t="s">
        <v>9659</v>
      </c>
      <c r="S1440" s="64" t="s">
        <v>7443</v>
      </c>
      <c r="T1440" t="s">
        <v>2080</v>
      </c>
      <c r="U1440">
        <v>30</v>
      </c>
      <c r="V1440" s="49">
        <v>387.99</v>
      </c>
      <c r="W1440" t="s">
        <v>2465</v>
      </c>
      <c r="X1440" t="s">
        <v>2076</v>
      </c>
      <c r="Y1440" t="s">
        <v>2076</v>
      </c>
      <c r="Z1440" t="s">
        <v>2076</v>
      </c>
      <c r="AA1440" t="s">
        <v>2076</v>
      </c>
      <c r="AB1440" s="36" t="s">
        <v>9660</v>
      </c>
      <c r="AC1440" s="36" t="s">
        <v>9661</v>
      </c>
      <c r="AD1440" s="36" t="s">
        <v>2147</v>
      </c>
      <c r="AE1440" s="36" t="s">
        <v>2085</v>
      </c>
      <c r="AF1440" s="51" t="s">
        <v>2025</v>
      </c>
      <c r="AG1440" s="36" t="s">
        <v>2086</v>
      </c>
      <c r="AH1440" s="37">
        <v>387.99</v>
      </c>
      <c r="AI1440" s="36" t="s">
        <v>2087</v>
      </c>
      <c r="AJ1440" s="36" t="s">
        <v>2076</v>
      </c>
      <c r="AK1440" s="36" t="s">
        <v>2076</v>
      </c>
      <c r="AL1440" s="36" t="s">
        <v>2076</v>
      </c>
      <c r="AM1440" s="36" t="s">
        <v>2076</v>
      </c>
      <c r="AN1440" s="36" t="s">
        <v>2076</v>
      </c>
      <c r="AO1440" s="36" t="s">
        <v>2076</v>
      </c>
      <c r="AP1440" s="36" t="s">
        <v>2076</v>
      </c>
      <c r="AQ1440" s="36" t="s">
        <v>2076</v>
      </c>
      <c r="AR1440" s="36" t="s">
        <v>2076</v>
      </c>
      <c r="AS1440" s="36" t="s">
        <v>7446</v>
      </c>
      <c r="AT1440" s="36" t="s">
        <v>7447</v>
      </c>
      <c r="AU1440" s="36">
        <f>COUNTIF(Offers!$B$14:$B$2024,A1440)</f>
        <v>1</v>
      </c>
      <c r="AV1440" s="37">
        <f>_xlfn.MINIFS(Offers!$Q$14:$Q$2024,Offers!$B$14:$B$2024,A1440)</f>
        <v>337.99</v>
      </c>
      <c r="AW1440" s="36">
        <f>COUNTIFS(Offers!$B$14:$B$2024,A1440,Offers!$L$14:$L$2024,"&lt;&gt;New")</f>
        <v>0</v>
      </c>
    </row>
    <row r="1441" spans="1:49" ht="15.75" customHeight="1" x14ac:dyDescent="0.35">
      <c r="A1441" s="64" t="s">
        <v>9662</v>
      </c>
      <c r="B1441" s="64" t="s">
        <v>1910</v>
      </c>
      <c r="C1441" s="64" t="s">
        <v>9</v>
      </c>
      <c r="D1441" s="64" t="s">
        <v>7460</v>
      </c>
      <c r="E1441" s="65" t="s">
        <v>1921</v>
      </c>
      <c r="F1441" s="66">
        <v>674.99</v>
      </c>
      <c r="G1441" s="64" t="s">
        <v>9663</v>
      </c>
      <c r="H1441" s="64" t="s">
        <v>7439</v>
      </c>
      <c r="I1441" s="64" t="s">
        <v>7462</v>
      </c>
      <c r="J1441" s="64" t="s">
        <v>2076</v>
      </c>
      <c r="K1441" s="64" t="s">
        <v>2076</v>
      </c>
      <c r="L1441" s="64" t="s">
        <v>7614</v>
      </c>
      <c r="M1441" s="64" t="s">
        <v>7464</v>
      </c>
      <c r="N1441" s="64" t="s">
        <v>7465</v>
      </c>
      <c r="O1441" s="64" t="s">
        <v>2076</v>
      </c>
      <c r="P1441" s="64" t="s">
        <v>2076</v>
      </c>
      <c r="Q1441" s="67">
        <v>6093</v>
      </c>
      <c r="R1441" s="64" t="s">
        <v>9664</v>
      </c>
      <c r="S1441" s="64" t="s">
        <v>7467</v>
      </c>
      <c r="T1441" t="s">
        <v>2116</v>
      </c>
      <c r="U1441">
        <v>30</v>
      </c>
      <c r="V1441" s="49">
        <v>721.99</v>
      </c>
      <c r="W1441" t="s">
        <v>2551</v>
      </c>
      <c r="X1441" t="s">
        <v>2076</v>
      </c>
      <c r="Y1441" t="s">
        <v>2076</v>
      </c>
      <c r="Z1441" t="s">
        <v>2076</v>
      </c>
      <c r="AA1441" t="s">
        <v>2076</v>
      </c>
      <c r="AB1441" s="36" t="s">
        <v>9665</v>
      </c>
      <c r="AC1441" s="36" t="s">
        <v>9666</v>
      </c>
      <c r="AD1441" s="36" t="s">
        <v>2147</v>
      </c>
      <c r="AE1441" s="36" t="s">
        <v>2085</v>
      </c>
      <c r="AF1441" s="54" t="s">
        <v>2027</v>
      </c>
      <c r="AG1441" s="36" t="s">
        <v>3435</v>
      </c>
      <c r="AH1441" s="37">
        <v>721.99</v>
      </c>
      <c r="AI1441" s="36" t="s">
        <v>2087</v>
      </c>
      <c r="AJ1441" s="36" t="s">
        <v>2076</v>
      </c>
      <c r="AK1441" s="36" t="s">
        <v>2076</v>
      </c>
      <c r="AL1441" s="36" t="s">
        <v>2076</v>
      </c>
      <c r="AM1441" s="36" t="s">
        <v>2076</v>
      </c>
      <c r="AN1441" s="36" t="s">
        <v>2076</v>
      </c>
      <c r="AO1441" s="36">
        <v>360</v>
      </c>
      <c r="AP1441" s="36" t="s">
        <v>2076</v>
      </c>
      <c r="AQ1441" s="36" t="s">
        <v>2076</v>
      </c>
      <c r="AR1441" s="36" t="s">
        <v>2076</v>
      </c>
      <c r="AS1441" s="36" t="s">
        <v>7470</v>
      </c>
      <c r="AT1441" s="36" t="s">
        <v>7471</v>
      </c>
      <c r="AU1441" s="36">
        <f>COUNTIF(Offers!$B$14:$B$2024,A1441)</f>
        <v>1</v>
      </c>
      <c r="AV1441" s="37">
        <f>_xlfn.MINIFS(Offers!$Q$14:$Q$2024,Offers!$B$14:$B$2024,A1441)</f>
        <v>674.99</v>
      </c>
      <c r="AW1441" s="36">
        <f>COUNTIFS(Offers!$B$14:$B$2024,A1441,Offers!$L$14:$L$2024,"&lt;&gt;New")</f>
        <v>0</v>
      </c>
    </row>
    <row r="1442" spans="1:49" ht="15.75" customHeight="1" x14ac:dyDescent="0.35">
      <c r="A1442" s="64" t="s">
        <v>9667</v>
      </c>
      <c r="B1442" s="64" t="s">
        <v>1910</v>
      </c>
      <c r="C1442" s="64" t="s">
        <v>9</v>
      </c>
      <c r="D1442" s="64" t="s">
        <v>7473</v>
      </c>
      <c r="E1442" s="65" t="s">
        <v>1922</v>
      </c>
      <c r="F1442" s="66">
        <v>1591.99</v>
      </c>
      <c r="G1442" s="64" t="s">
        <v>9668</v>
      </c>
      <c r="H1442" s="64" t="s">
        <v>7439</v>
      </c>
      <c r="I1442" s="64" t="s">
        <v>7405</v>
      </c>
      <c r="J1442" s="64" t="s">
        <v>2076</v>
      </c>
      <c r="K1442" s="64" t="s">
        <v>9669</v>
      </c>
      <c r="L1442" s="64" t="s">
        <v>2076</v>
      </c>
      <c r="M1442" s="64" t="s">
        <v>2076</v>
      </c>
      <c r="N1442" s="64" t="s">
        <v>7550</v>
      </c>
      <c r="O1442" s="64" t="s">
        <v>2076</v>
      </c>
      <c r="P1442" s="64" t="s">
        <v>2076</v>
      </c>
      <c r="Q1442" s="67">
        <v>2131</v>
      </c>
      <c r="R1442" s="64" t="s">
        <v>9670</v>
      </c>
      <c r="S1442" s="64" t="s">
        <v>7478</v>
      </c>
      <c r="T1442" t="s">
        <v>2100</v>
      </c>
      <c r="U1442">
        <v>30</v>
      </c>
      <c r="V1442" s="49">
        <v>1684.99</v>
      </c>
      <c r="W1442" t="s">
        <v>2292</v>
      </c>
      <c r="X1442" t="s">
        <v>2076</v>
      </c>
      <c r="Y1442" t="s">
        <v>2076</v>
      </c>
      <c r="Z1442" t="s">
        <v>2076</v>
      </c>
      <c r="AA1442" t="s">
        <v>2076</v>
      </c>
      <c r="AB1442" s="36" t="s">
        <v>9641</v>
      </c>
      <c r="AC1442" s="36" t="s">
        <v>9671</v>
      </c>
      <c r="AD1442" s="36" t="s">
        <v>2254</v>
      </c>
      <c r="AE1442" s="36" t="s">
        <v>2085</v>
      </c>
      <c r="AF1442" s="53" t="s">
        <v>2026</v>
      </c>
      <c r="AG1442" s="36" t="s">
        <v>3435</v>
      </c>
      <c r="AH1442" s="37">
        <v>1700.99</v>
      </c>
      <c r="AI1442" s="36" t="s">
        <v>2087</v>
      </c>
      <c r="AJ1442" s="36" t="s">
        <v>2076</v>
      </c>
      <c r="AK1442" s="36" t="s">
        <v>2076</v>
      </c>
      <c r="AL1442" s="36" t="s">
        <v>2076</v>
      </c>
      <c r="AM1442" s="36" t="s">
        <v>2076</v>
      </c>
      <c r="AN1442" s="36" t="s">
        <v>2076</v>
      </c>
      <c r="AO1442" s="36" t="s">
        <v>2076</v>
      </c>
      <c r="AP1442" s="36" t="s">
        <v>2076</v>
      </c>
      <c r="AQ1442" s="36" t="s">
        <v>2076</v>
      </c>
      <c r="AR1442" s="36" t="s">
        <v>2076</v>
      </c>
      <c r="AS1442" s="36" t="s">
        <v>7895</v>
      </c>
      <c r="AT1442" s="36" t="s">
        <v>7896</v>
      </c>
      <c r="AU1442" s="36">
        <f>COUNTIF(Offers!$B$14:$B$2024,A1442)</f>
        <v>1</v>
      </c>
      <c r="AV1442" s="37">
        <f>_xlfn.MINIFS(Offers!$Q$14:$Q$2024,Offers!$B$14:$B$2024,A1442)</f>
        <v>1591.99</v>
      </c>
      <c r="AW1442" s="36">
        <f>COUNTIFS(Offers!$B$14:$B$2024,A1442,Offers!$L$14:$L$2024,"&lt;&gt;New")</f>
        <v>0</v>
      </c>
    </row>
    <row r="1443" spans="1:49" ht="15.75" customHeight="1" x14ac:dyDescent="0.35">
      <c r="A1443" s="64" t="s">
        <v>9672</v>
      </c>
      <c r="B1443" s="64" t="s">
        <v>1923</v>
      </c>
      <c r="C1443" s="64" t="s">
        <v>9</v>
      </c>
      <c r="D1443" s="64" t="s">
        <v>7526</v>
      </c>
      <c r="E1443" s="65" t="s">
        <v>1927</v>
      </c>
      <c r="F1443" s="66">
        <v>80.989999999999995</v>
      </c>
      <c r="G1443" s="64" t="s">
        <v>9673</v>
      </c>
      <c r="H1443" s="64" t="s">
        <v>1345</v>
      </c>
      <c r="I1443" s="64" t="s">
        <v>7528</v>
      </c>
      <c r="J1443" s="64" t="s">
        <v>2076</v>
      </c>
      <c r="K1443" s="64" t="s">
        <v>2076</v>
      </c>
      <c r="L1443" s="64" t="s">
        <v>2076</v>
      </c>
      <c r="M1443" s="64" t="s">
        <v>2076</v>
      </c>
      <c r="N1443" s="64" t="s">
        <v>7577</v>
      </c>
      <c r="O1443" s="64" t="s">
        <v>2076</v>
      </c>
      <c r="P1443" s="64" t="s">
        <v>2076</v>
      </c>
      <c r="Q1443" s="67">
        <v>408</v>
      </c>
      <c r="R1443" s="64" t="s">
        <v>9674</v>
      </c>
      <c r="S1443" s="64" t="s">
        <v>7531</v>
      </c>
      <c r="T1443" t="s">
        <v>2080</v>
      </c>
      <c r="U1443">
        <v>30</v>
      </c>
      <c r="V1443" s="49">
        <v>85.99</v>
      </c>
      <c r="W1443" t="s">
        <v>2655</v>
      </c>
      <c r="X1443" t="s">
        <v>2076</v>
      </c>
      <c r="Y1443" t="s">
        <v>2076</v>
      </c>
      <c r="Z1443" t="s">
        <v>2076</v>
      </c>
      <c r="AA1443" t="s">
        <v>2076</v>
      </c>
      <c r="AB1443" s="36" t="s">
        <v>9675</v>
      </c>
      <c r="AC1443" s="36" t="s">
        <v>9676</v>
      </c>
      <c r="AD1443" s="36" t="s">
        <v>2179</v>
      </c>
      <c r="AE1443" s="36" t="s">
        <v>2085</v>
      </c>
      <c r="AF1443" s="55" t="s">
        <v>2023</v>
      </c>
      <c r="AG1443" s="36" t="s">
        <v>2086</v>
      </c>
      <c r="AH1443" s="37">
        <v>87.99</v>
      </c>
      <c r="AI1443" s="36" t="s">
        <v>2087</v>
      </c>
      <c r="AJ1443" s="36" t="s">
        <v>2076</v>
      </c>
      <c r="AK1443" s="36" t="s">
        <v>2076</v>
      </c>
      <c r="AL1443" s="36" t="s">
        <v>2076</v>
      </c>
      <c r="AM1443" s="36" t="s">
        <v>2076</v>
      </c>
      <c r="AN1443" s="36" t="s">
        <v>2076</v>
      </c>
      <c r="AO1443" s="36" t="s">
        <v>2076</v>
      </c>
      <c r="AP1443" s="36" t="s">
        <v>2076</v>
      </c>
      <c r="AQ1443" s="36" t="s">
        <v>2076</v>
      </c>
      <c r="AR1443" s="36" t="s">
        <v>2076</v>
      </c>
      <c r="AS1443" s="36" t="s">
        <v>7534</v>
      </c>
      <c r="AT1443" s="36" t="s">
        <v>7535</v>
      </c>
      <c r="AU1443" s="36">
        <f>COUNTIF(Offers!$B$14:$B$2024,A1443)</f>
        <v>1</v>
      </c>
      <c r="AV1443" s="37">
        <f>_xlfn.MINIFS(Offers!$Q$14:$Q$2024,Offers!$B$14:$B$2024,A1443)</f>
        <v>80.989999999999995</v>
      </c>
      <c r="AW1443" s="36">
        <f>COUNTIFS(Offers!$B$14:$B$2024,A1443,Offers!$L$14:$L$2024,"&lt;&gt;New")</f>
        <v>0</v>
      </c>
    </row>
    <row r="1444" spans="1:49" ht="15.75" customHeight="1" x14ac:dyDescent="0.35">
      <c r="A1444" s="64" t="s">
        <v>9677</v>
      </c>
      <c r="B1444" s="64" t="s">
        <v>1923</v>
      </c>
      <c r="C1444" s="64" t="s">
        <v>9</v>
      </c>
      <c r="D1444" s="64" t="s">
        <v>7366</v>
      </c>
      <c r="E1444" s="65" t="s">
        <v>1928</v>
      </c>
      <c r="F1444" s="66">
        <v>96.99</v>
      </c>
      <c r="G1444" s="64" t="s">
        <v>9678</v>
      </c>
      <c r="H1444" s="64" t="s">
        <v>1345</v>
      </c>
      <c r="I1444" s="64" t="s">
        <v>7368</v>
      </c>
      <c r="J1444" s="64" t="s">
        <v>7492</v>
      </c>
      <c r="K1444" s="64" t="s">
        <v>2076</v>
      </c>
      <c r="L1444" s="64" t="s">
        <v>2076</v>
      </c>
      <c r="M1444" s="64" t="s">
        <v>2076</v>
      </c>
      <c r="N1444" s="64" t="s">
        <v>7370</v>
      </c>
      <c r="O1444" s="64" t="s">
        <v>2076</v>
      </c>
      <c r="P1444" s="64" t="s">
        <v>2076</v>
      </c>
      <c r="Q1444" s="67">
        <v>88</v>
      </c>
      <c r="R1444" s="64" t="s">
        <v>9679</v>
      </c>
      <c r="S1444" s="64" t="s">
        <v>7372</v>
      </c>
      <c r="T1444" t="s">
        <v>2100</v>
      </c>
      <c r="U1444">
        <v>30</v>
      </c>
      <c r="V1444" s="49">
        <v>105.99</v>
      </c>
      <c r="W1444" t="s">
        <v>2280</v>
      </c>
      <c r="X1444" t="s">
        <v>2076</v>
      </c>
      <c r="Y1444" t="s">
        <v>2076</v>
      </c>
      <c r="Z1444" t="s">
        <v>2076</v>
      </c>
      <c r="AA1444" t="s">
        <v>2076</v>
      </c>
      <c r="AB1444" s="36" t="s">
        <v>9680</v>
      </c>
      <c r="AC1444" s="36" t="s">
        <v>9681</v>
      </c>
      <c r="AD1444" s="36" t="s">
        <v>2268</v>
      </c>
      <c r="AE1444" s="36" t="s">
        <v>2085</v>
      </c>
      <c r="AF1444" s="51" t="s">
        <v>2025</v>
      </c>
      <c r="AG1444" s="36" t="s">
        <v>2086</v>
      </c>
      <c r="AH1444" s="37">
        <v>105.99</v>
      </c>
      <c r="AI1444" s="36" t="s">
        <v>2087</v>
      </c>
      <c r="AJ1444" s="36" t="s">
        <v>2076</v>
      </c>
      <c r="AK1444" s="36" t="s">
        <v>2076</v>
      </c>
      <c r="AL1444" s="36" t="s">
        <v>2076</v>
      </c>
      <c r="AM1444" s="36" t="s">
        <v>2076</v>
      </c>
      <c r="AN1444" s="36" t="s">
        <v>2076</v>
      </c>
      <c r="AO1444" s="36" t="s">
        <v>2076</v>
      </c>
      <c r="AP1444" s="36" t="s">
        <v>2076</v>
      </c>
      <c r="AQ1444" s="36" t="s">
        <v>2076</v>
      </c>
      <c r="AR1444" s="36" t="s">
        <v>2076</v>
      </c>
      <c r="AS1444" s="36" t="s">
        <v>7375</v>
      </c>
      <c r="AT1444" s="36" t="s">
        <v>7376</v>
      </c>
      <c r="AU1444" s="36">
        <f>COUNTIF(Offers!$B$14:$B$2024,A1444)</f>
        <v>1</v>
      </c>
      <c r="AV1444" s="37">
        <f>_xlfn.MINIFS(Offers!$Q$14:$Q$2024,Offers!$B$14:$B$2024,A1444)</f>
        <v>96.99</v>
      </c>
      <c r="AW1444" s="36">
        <f>COUNTIFS(Offers!$B$14:$B$2024,A1444,Offers!$L$14:$L$2024,"&lt;&gt;New")</f>
        <v>0</v>
      </c>
    </row>
    <row r="1445" spans="1:49" ht="15.75" customHeight="1" x14ac:dyDescent="0.35">
      <c r="A1445" s="64" t="s">
        <v>9682</v>
      </c>
      <c r="B1445" s="64" t="s">
        <v>1923</v>
      </c>
      <c r="C1445" s="64" t="s">
        <v>9</v>
      </c>
      <c r="D1445" s="64" t="s">
        <v>7378</v>
      </c>
      <c r="E1445" s="65" t="s">
        <v>1929</v>
      </c>
      <c r="F1445" s="66">
        <v>108.99</v>
      </c>
      <c r="G1445" s="64" t="s">
        <v>9683</v>
      </c>
      <c r="H1445" s="64" t="s">
        <v>1345</v>
      </c>
      <c r="I1445" s="64" t="s">
        <v>7380</v>
      </c>
      <c r="J1445" s="64" t="s">
        <v>8479</v>
      </c>
      <c r="K1445" s="64" t="s">
        <v>2076</v>
      </c>
      <c r="L1445" s="64" t="s">
        <v>2076</v>
      </c>
      <c r="M1445" s="64" t="s">
        <v>2076</v>
      </c>
      <c r="N1445" s="64" t="s">
        <v>7382</v>
      </c>
      <c r="O1445" s="64" t="s">
        <v>2076</v>
      </c>
      <c r="P1445" s="64">
        <v>109</v>
      </c>
      <c r="Q1445" s="67">
        <v>71</v>
      </c>
      <c r="R1445" s="64" t="s">
        <v>9684</v>
      </c>
      <c r="S1445" s="64" t="s">
        <v>7384</v>
      </c>
      <c r="T1445" t="s">
        <v>2080</v>
      </c>
      <c r="U1445">
        <v>30</v>
      </c>
      <c r="V1445" s="49">
        <v>112.99</v>
      </c>
      <c r="W1445" t="s">
        <v>2539</v>
      </c>
      <c r="X1445" t="s">
        <v>2076</v>
      </c>
      <c r="Y1445" t="s">
        <v>2076</v>
      </c>
      <c r="Z1445" t="s">
        <v>2076</v>
      </c>
      <c r="AA1445" t="s">
        <v>2076</v>
      </c>
      <c r="AB1445" s="36" t="s">
        <v>9685</v>
      </c>
      <c r="AC1445" s="36" t="s">
        <v>9686</v>
      </c>
      <c r="AD1445" s="36" t="s">
        <v>2268</v>
      </c>
      <c r="AE1445" s="36" t="s">
        <v>2085</v>
      </c>
      <c r="AF1445" s="52" t="s">
        <v>2024</v>
      </c>
      <c r="AG1445" s="36" t="s">
        <v>2086</v>
      </c>
      <c r="AH1445" s="37">
        <v>112.99</v>
      </c>
      <c r="AI1445" s="36" t="s">
        <v>2087</v>
      </c>
      <c r="AJ1445" s="36" t="s">
        <v>2076</v>
      </c>
      <c r="AK1445" s="36" t="s">
        <v>2076</v>
      </c>
      <c r="AL1445" s="36" t="s">
        <v>2076</v>
      </c>
      <c r="AM1445" s="36" t="s">
        <v>2076</v>
      </c>
      <c r="AN1445" s="36" t="s">
        <v>2076</v>
      </c>
      <c r="AO1445" s="36" t="s">
        <v>2076</v>
      </c>
      <c r="AP1445" s="36" t="s">
        <v>2076</v>
      </c>
      <c r="AQ1445" s="36" t="s">
        <v>2076</v>
      </c>
      <c r="AR1445" s="36" t="s">
        <v>2076</v>
      </c>
      <c r="AS1445" s="36" t="s">
        <v>7489</v>
      </c>
      <c r="AT1445" s="36" t="s">
        <v>7388</v>
      </c>
      <c r="AU1445" s="36">
        <f>COUNTIF(Offers!$B$14:$B$2024,A1445)</f>
        <v>1</v>
      </c>
      <c r="AV1445" s="37">
        <f>_xlfn.MINIFS(Offers!$Q$14:$Q$2024,Offers!$B$14:$B$2024,A1445)</f>
        <v>108.99</v>
      </c>
      <c r="AW1445" s="36">
        <f>COUNTIFS(Offers!$B$14:$B$2024,A1445,Offers!$L$14:$L$2024,"&lt;&gt;New")</f>
        <v>0</v>
      </c>
    </row>
    <row r="1446" spans="1:49" ht="15.75" customHeight="1" x14ac:dyDescent="0.35">
      <c r="A1446" s="64" t="s">
        <v>9687</v>
      </c>
      <c r="B1446" s="64" t="s">
        <v>1923</v>
      </c>
      <c r="C1446" s="64" t="s">
        <v>9</v>
      </c>
      <c r="D1446" s="64" t="s">
        <v>7402</v>
      </c>
      <c r="E1446" s="65" t="s">
        <v>1930</v>
      </c>
      <c r="F1446" s="66">
        <v>135.99</v>
      </c>
      <c r="G1446" s="64" t="s">
        <v>9688</v>
      </c>
      <c r="H1446" s="64" t="s">
        <v>7404</v>
      </c>
      <c r="I1446" s="64" t="s">
        <v>7405</v>
      </c>
      <c r="J1446" s="64" t="s">
        <v>2076</v>
      </c>
      <c r="K1446" s="64" t="s">
        <v>2076</v>
      </c>
      <c r="L1446" s="64" t="s">
        <v>2076</v>
      </c>
      <c r="M1446" s="64" t="s">
        <v>2076</v>
      </c>
      <c r="N1446" s="64" t="s">
        <v>9445</v>
      </c>
      <c r="O1446" s="64" t="s">
        <v>2076</v>
      </c>
      <c r="P1446" s="64" t="s">
        <v>2076</v>
      </c>
      <c r="Q1446" s="67">
        <v>84</v>
      </c>
      <c r="R1446" s="64" t="s">
        <v>9689</v>
      </c>
      <c r="S1446" s="64" t="s">
        <v>7408</v>
      </c>
      <c r="T1446" t="s">
        <v>2080</v>
      </c>
      <c r="U1446">
        <v>30</v>
      </c>
      <c r="V1446" s="49">
        <v>146.99</v>
      </c>
      <c r="W1446" t="s">
        <v>2545</v>
      </c>
      <c r="X1446" t="s">
        <v>2076</v>
      </c>
      <c r="Y1446" t="s">
        <v>2076</v>
      </c>
      <c r="Z1446" t="s">
        <v>2076</v>
      </c>
      <c r="AA1446" t="s">
        <v>2076</v>
      </c>
      <c r="AB1446" s="36" t="s">
        <v>9690</v>
      </c>
      <c r="AC1446" s="36" t="s">
        <v>9691</v>
      </c>
      <c r="AD1446" s="36" t="s">
        <v>2224</v>
      </c>
      <c r="AE1446" s="36" t="s">
        <v>2085</v>
      </c>
      <c r="AF1446" s="55" t="s">
        <v>2023</v>
      </c>
      <c r="AG1446" s="36" t="s">
        <v>2086</v>
      </c>
      <c r="AH1446" s="37">
        <v>153.99</v>
      </c>
      <c r="AI1446" s="36" t="s">
        <v>2087</v>
      </c>
      <c r="AJ1446" s="36" t="s">
        <v>2076</v>
      </c>
      <c r="AK1446" s="36" t="s">
        <v>2076</v>
      </c>
      <c r="AL1446" s="36" t="s">
        <v>2076</v>
      </c>
      <c r="AM1446" s="36" t="s">
        <v>2076</v>
      </c>
      <c r="AN1446" s="36" t="s">
        <v>2076</v>
      </c>
      <c r="AO1446" s="36" t="s">
        <v>2076</v>
      </c>
      <c r="AP1446" s="36" t="s">
        <v>2076</v>
      </c>
      <c r="AQ1446" s="36" t="s">
        <v>2076</v>
      </c>
      <c r="AR1446" s="36" t="s">
        <v>2076</v>
      </c>
      <c r="AS1446" s="36" t="s">
        <v>7411</v>
      </c>
      <c r="AT1446" s="36" t="s">
        <v>7412</v>
      </c>
      <c r="AU1446" s="36">
        <f>COUNTIF(Offers!$B$14:$B$2024,A1446)</f>
        <v>1</v>
      </c>
      <c r="AV1446" s="37">
        <f>_xlfn.MINIFS(Offers!$Q$14:$Q$2024,Offers!$B$14:$B$2024,A1446)</f>
        <v>135.99</v>
      </c>
      <c r="AW1446" s="36">
        <f>COUNTIFS(Offers!$B$14:$B$2024,A1446,Offers!$L$14:$L$2024,"&lt;&gt;New")</f>
        <v>0</v>
      </c>
    </row>
    <row r="1447" spans="1:49" ht="15.75" customHeight="1" x14ac:dyDescent="0.35">
      <c r="A1447" s="64" t="s">
        <v>9692</v>
      </c>
      <c r="B1447" s="64" t="s">
        <v>1923</v>
      </c>
      <c r="C1447" s="64" t="s">
        <v>9</v>
      </c>
      <c r="D1447" s="64" t="s">
        <v>7749</v>
      </c>
      <c r="E1447" s="65" t="s">
        <v>1931</v>
      </c>
      <c r="F1447" s="66">
        <v>152.99</v>
      </c>
      <c r="G1447" s="64" t="s">
        <v>9693</v>
      </c>
      <c r="H1447" s="64" t="s">
        <v>1345</v>
      </c>
      <c r="I1447" s="64" t="s">
        <v>7380</v>
      </c>
      <c r="J1447" s="64" t="s">
        <v>2076</v>
      </c>
      <c r="K1447" s="64" t="s">
        <v>2076</v>
      </c>
      <c r="L1447" s="64" t="s">
        <v>2076</v>
      </c>
      <c r="M1447" s="64" t="s">
        <v>2076</v>
      </c>
      <c r="N1447" s="64" t="s">
        <v>7382</v>
      </c>
      <c r="O1447" s="64" t="s">
        <v>2076</v>
      </c>
      <c r="P1447" s="64">
        <v>287</v>
      </c>
      <c r="Q1447" s="67">
        <v>916</v>
      </c>
      <c r="R1447" s="64" t="s">
        <v>9694</v>
      </c>
      <c r="S1447" s="64" t="s">
        <v>7752</v>
      </c>
      <c r="T1447" t="s">
        <v>2080</v>
      </c>
      <c r="U1447">
        <v>30</v>
      </c>
      <c r="V1447" s="49">
        <v>167.99</v>
      </c>
      <c r="W1447" t="s">
        <v>2200</v>
      </c>
      <c r="X1447" t="s">
        <v>2076</v>
      </c>
      <c r="Y1447" t="s">
        <v>2076</v>
      </c>
      <c r="Z1447" t="s">
        <v>2076</v>
      </c>
      <c r="AA1447" t="s">
        <v>2076</v>
      </c>
      <c r="AB1447" s="36" t="s">
        <v>9695</v>
      </c>
      <c r="AC1447" s="36" t="s">
        <v>9696</v>
      </c>
      <c r="AD1447" s="36" t="s">
        <v>2120</v>
      </c>
      <c r="AE1447" s="36" t="s">
        <v>2085</v>
      </c>
      <c r="AF1447" s="52" t="s">
        <v>2024</v>
      </c>
      <c r="AG1447" s="36" t="s">
        <v>2086</v>
      </c>
      <c r="AH1447" s="37">
        <v>167.99</v>
      </c>
      <c r="AI1447" s="36" t="s">
        <v>2087</v>
      </c>
      <c r="AJ1447" s="36" t="s">
        <v>2076</v>
      </c>
      <c r="AK1447" s="36" t="s">
        <v>2076</v>
      </c>
      <c r="AL1447" s="36" t="s">
        <v>2076</v>
      </c>
      <c r="AM1447" s="36" t="s">
        <v>2076</v>
      </c>
      <c r="AN1447" s="36" t="s">
        <v>2076</v>
      </c>
      <c r="AO1447" s="36" t="s">
        <v>2076</v>
      </c>
      <c r="AP1447" s="36" t="s">
        <v>2076</v>
      </c>
      <c r="AQ1447" s="36" t="s">
        <v>2076</v>
      </c>
      <c r="AR1447" s="36" t="s">
        <v>2076</v>
      </c>
      <c r="AS1447" s="36" t="s">
        <v>8393</v>
      </c>
      <c r="AT1447" s="36" t="s">
        <v>7755</v>
      </c>
      <c r="AU1447" s="36">
        <f>COUNTIF(Offers!$B$14:$B$2024,A1447)</f>
        <v>1</v>
      </c>
      <c r="AV1447" s="37">
        <f>_xlfn.MINIFS(Offers!$Q$14:$Q$2024,Offers!$B$14:$B$2024,A1447)</f>
        <v>152.99</v>
      </c>
      <c r="AW1447" s="36">
        <f>COUNTIFS(Offers!$B$14:$B$2024,A1447,Offers!$L$14:$L$2024,"&lt;&gt;New")</f>
        <v>0</v>
      </c>
    </row>
    <row r="1448" spans="1:49" ht="15.75" customHeight="1" x14ac:dyDescent="0.35">
      <c r="A1448" s="64" t="s">
        <v>9697</v>
      </c>
      <c r="B1448" s="64" t="s">
        <v>1923</v>
      </c>
      <c r="C1448" s="64" t="s">
        <v>9</v>
      </c>
      <c r="D1448" s="64" t="s">
        <v>7510</v>
      </c>
      <c r="E1448" s="65" t="s">
        <v>1932</v>
      </c>
      <c r="F1448" s="66">
        <v>158.99</v>
      </c>
      <c r="G1448" s="64" t="s">
        <v>9698</v>
      </c>
      <c r="H1448" s="64" t="s">
        <v>7451</v>
      </c>
      <c r="I1448" s="64" t="s">
        <v>7405</v>
      </c>
      <c r="J1448" s="64" t="s">
        <v>2076</v>
      </c>
      <c r="K1448" s="64" t="s">
        <v>2076</v>
      </c>
      <c r="L1448" s="64" t="s">
        <v>2076</v>
      </c>
      <c r="M1448" s="64" t="s">
        <v>2076</v>
      </c>
      <c r="N1448" s="64" t="s">
        <v>7513</v>
      </c>
      <c r="O1448" s="64" t="s">
        <v>2076</v>
      </c>
      <c r="P1448" s="64" t="s">
        <v>2076</v>
      </c>
      <c r="Q1448" s="67">
        <v>1615</v>
      </c>
      <c r="R1448" s="64" t="s">
        <v>9699</v>
      </c>
      <c r="S1448" s="64" t="s">
        <v>7515</v>
      </c>
      <c r="T1448" t="s">
        <v>2080</v>
      </c>
      <c r="U1448">
        <v>30</v>
      </c>
      <c r="V1448" s="49">
        <v>176.99</v>
      </c>
      <c r="W1448" t="s">
        <v>2157</v>
      </c>
      <c r="X1448" t="s">
        <v>2076</v>
      </c>
      <c r="Y1448" t="s">
        <v>2076</v>
      </c>
      <c r="Z1448" t="s">
        <v>2076</v>
      </c>
      <c r="AA1448" t="s">
        <v>2076</v>
      </c>
      <c r="AB1448" s="36" t="s">
        <v>9700</v>
      </c>
      <c r="AC1448" s="36" t="s">
        <v>9701</v>
      </c>
      <c r="AD1448" s="36" t="s">
        <v>2268</v>
      </c>
      <c r="AE1448" s="36" t="s">
        <v>2105</v>
      </c>
      <c r="AF1448" s="51" t="s">
        <v>2025</v>
      </c>
      <c r="AG1448" s="36" t="s">
        <v>2086</v>
      </c>
      <c r="AH1448" s="37">
        <v>176.99</v>
      </c>
      <c r="AI1448" s="36" t="s">
        <v>2087</v>
      </c>
      <c r="AJ1448" s="36" t="s">
        <v>2076</v>
      </c>
      <c r="AK1448" s="36" t="s">
        <v>2076</v>
      </c>
      <c r="AL1448" s="36" t="s">
        <v>2076</v>
      </c>
      <c r="AM1448" s="36" t="s">
        <v>2076</v>
      </c>
      <c r="AN1448" s="36" t="s">
        <v>2076</v>
      </c>
      <c r="AO1448" s="36" t="s">
        <v>2076</v>
      </c>
      <c r="AP1448" s="36" t="s">
        <v>2076</v>
      </c>
      <c r="AQ1448" s="36" t="s">
        <v>2076</v>
      </c>
      <c r="AR1448" s="36" t="s">
        <v>2076</v>
      </c>
      <c r="AS1448" s="36" t="s">
        <v>7518</v>
      </c>
      <c r="AT1448" s="36" t="s">
        <v>7519</v>
      </c>
      <c r="AU1448" s="36">
        <f>COUNTIF(Offers!$B$14:$B$2024,A1448)</f>
        <v>1</v>
      </c>
      <c r="AV1448" s="37">
        <f>_xlfn.MINIFS(Offers!$Q$14:$Q$2024,Offers!$B$14:$B$2024,A1448)</f>
        <v>158.99</v>
      </c>
      <c r="AW1448" s="36">
        <f>COUNTIFS(Offers!$B$14:$B$2024,A1448,Offers!$L$14:$L$2024,"&lt;&gt;New")</f>
        <v>0</v>
      </c>
    </row>
    <row r="1449" spans="1:49" ht="15.75" customHeight="1" x14ac:dyDescent="0.35">
      <c r="A1449" s="64" t="s">
        <v>9702</v>
      </c>
      <c r="B1449" s="64" t="s">
        <v>1923</v>
      </c>
      <c r="C1449" s="64" t="s">
        <v>9</v>
      </c>
      <c r="D1449" s="64" t="s">
        <v>7425</v>
      </c>
      <c r="E1449" s="65" t="s">
        <v>1933</v>
      </c>
      <c r="F1449" s="66">
        <v>177.99</v>
      </c>
      <c r="G1449" s="64" t="s">
        <v>9703</v>
      </c>
      <c r="H1449" s="64" t="s">
        <v>7498</v>
      </c>
      <c r="I1449" s="64" t="s">
        <v>7587</v>
      </c>
      <c r="J1449" s="64" t="s">
        <v>2076</v>
      </c>
      <c r="K1449" s="64" t="s">
        <v>2076</v>
      </c>
      <c r="L1449" s="64" t="s">
        <v>2076</v>
      </c>
      <c r="M1449" s="64" t="s">
        <v>2076</v>
      </c>
      <c r="N1449" s="64" t="s">
        <v>7429</v>
      </c>
      <c r="O1449" s="64" t="s">
        <v>2076</v>
      </c>
      <c r="P1449" s="64" t="s">
        <v>2076</v>
      </c>
      <c r="Q1449" s="67">
        <v>2112</v>
      </c>
      <c r="R1449" s="64" t="s">
        <v>9704</v>
      </c>
      <c r="S1449" s="64" t="s">
        <v>7431</v>
      </c>
      <c r="T1449" t="s">
        <v>2116</v>
      </c>
      <c r="U1449">
        <v>30</v>
      </c>
      <c r="V1449" s="49">
        <v>197.99</v>
      </c>
      <c r="W1449" t="s">
        <v>2655</v>
      </c>
      <c r="X1449" t="s">
        <v>2076</v>
      </c>
      <c r="Y1449" t="s">
        <v>2076</v>
      </c>
      <c r="Z1449" t="s">
        <v>2076</v>
      </c>
      <c r="AA1449" t="s">
        <v>2076</v>
      </c>
      <c r="AB1449" s="36" t="s">
        <v>9705</v>
      </c>
      <c r="AC1449" s="36" t="s">
        <v>9706</v>
      </c>
      <c r="AD1449" s="36" t="s">
        <v>2254</v>
      </c>
      <c r="AE1449" s="36" t="s">
        <v>2085</v>
      </c>
      <c r="AF1449" s="51" t="s">
        <v>2025</v>
      </c>
      <c r="AG1449" s="36" t="s">
        <v>2086</v>
      </c>
      <c r="AH1449" s="37">
        <v>207.99</v>
      </c>
      <c r="AI1449" s="36" t="s">
        <v>2087</v>
      </c>
      <c r="AJ1449" s="36" t="s">
        <v>2076</v>
      </c>
      <c r="AK1449" s="36" t="s">
        <v>2076</v>
      </c>
      <c r="AL1449" s="36" t="s">
        <v>2076</v>
      </c>
      <c r="AM1449" s="36" t="s">
        <v>2076</v>
      </c>
      <c r="AN1449" s="36" t="s">
        <v>2076</v>
      </c>
      <c r="AO1449" s="36" t="s">
        <v>2076</v>
      </c>
      <c r="AP1449" s="36" t="s">
        <v>2076</v>
      </c>
      <c r="AQ1449" s="36" t="s">
        <v>2076</v>
      </c>
      <c r="AR1449" s="36" t="s">
        <v>2076</v>
      </c>
      <c r="AS1449" s="36" t="s">
        <v>7434</v>
      </c>
      <c r="AT1449" s="36" t="s">
        <v>7435</v>
      </c>
      <c r="AU1449" s="36">
        <f>COUNTIF(Offers!$B$14:$B$2024,A1449)</f>
        <v>1</v>
      </c>
      <c r="AV1449" s="37">
        <f>_xlfn.MINIFS(Offers!$Q$14:$Q$2024,Offers!$B$14:$B$2024,A1449)</f>
        <v>177.99</v>
      </c>
      <c r="AW1449" s="36">
        <f>COUNTIFS(Offers!$B$14:$B$2024,A1449,Offers!$L$14:$L$2024,"&lt;&gt;New")</f>
        <v>0</v>
      </c>
    </row>
    <row r="1450" spans="1:49" ht="15.75" customHeight="1" x14ac:dyDescent="0.35">
      <c r="A1450" s="64" t="s">
        <v>9707</v>
      </c>
      <c r="B1450" s="64" t="s">
        <v>1923</v>
      </c>
      <c r="C1450" s="64" t="s">
        <v>9</v>
      </c>
      <c r="D1450" s="64" t="s">
        <v>7437</v>
      </c>
      <c r="E1450" s="65" t="s">
        <v>1934</v>
      </c>
      <c r="F1450" s="66">
        <v>355.99</v>
      </c>
      <c r="G1450" s="64" t="s">
        <v>9708</v>
      </c>
      <c r="H1450" s="64" t="s">
        <v>7439</v>
      </c>
      <c r="I1450" s="64" t="s">
        <v>7405</v>
      </c>
      <c r="J1450" s="64" t="s">
        <v>7440</v>
      </c>
      <c r="K1450" s="64" t="s">
        <v>2076</v>
      </c>
      <c r="L1450" s="64" t="s">
        <v>2076</v>
      </c>
      <c r="M1450" s="64" t="s">
        <v>2076</v>
      </c>
      <c r="N1450" s="64" t="s">
        <v>7543</v>
      </c>
      <c r="O1450" s="64" t="s">
        <v>2076</v>
      </c>
      <c r="P1450" s="64" t="s">
        <v>2076</v>
      </c>
      <c r="Q1450" s="67">
        <v>1442</v>
      </c>
      <c r="R1450" s="64" t="s">
        <v>9709</v>
      </c>
      <c r="S1450" s="64" t="s">
        <v>7443</v>
      </c>
      <c r="T1450" t="s">
        <v>2080</v>
      </c>
      <c r="U1450">
        <v>30</v>
      </c>
      <c r="V1450" s="49">
        <v>400.99</v>
      </c>
      <c r="W1450" t="s">
        <v>2918</v>
      </c>
      <c r="X1450" t="s">
        <v>2076</v>
      </c>
      <c r="Y1450" t="s">
        <v>2076</v>
      </c>
      <c r="Z1450" t="s">
        <v>2076</v>
      </c>
      <c r="AA1450" t="s">
        <v>2076</v>
      </c>
      <c r="AB1450" s="36" t="s">
        <v>9710</v>
      </c>
      <c r="AC1450" s="36" t="s">
        <v>9711</v>
      </c>
      <c r="AD1450" s="36" t="s">
        <v>2224</v>
      </c>
      <c r="AE1450" s="36" t="s">
        <v>2085</v>
      </c>
      <c r="AF1450" s="53" t="s">
        <v>2026</v>
      </c>
      <c r="AG1450" s="36" t="s">
        <v>2086</v>
      </c>
      <c r="AH1450" s="37">
        <v>421.99</v>
      </c>
      <c r="AI1450" s="36" t="s">
        <v>2087</v>
      </c>
      <c r="AJ1450" s="36" t="s">
        <v>2076</v>
      </c>
      <c r="AK1450" s="36" t="s">
        <v>2076</v>
      </c>
      <c r="AL1450" s="36" t="s">
        <v>2076</v>
      </c>
      <c r="AM1450" s="36" t="s">
        <v>2076</v>
      </c>
      <c r="AN1450" s="36" t="s">
        <v>2076</v>
      </c>
      <c r="AO1450" s="36" t="s">
        <v>2076</v>
      </c>
      <c r="AP1450" s="36" t="s">
        <v>2076</v>
      </c>
      <c r="AQ1450" s="36" t="s">
        <v>2076</v>
      </c>
      <c r="AR1450" s="36" t="s">
        <v>2076</v>
      </c>
      <c r="AS1450" s="36" t="s">
        <v>7446</v>
      </c>
      <c r="AT1450" s="36" t="s">
        <v>7447</v>
      </c>
      <c r="AU1450" s="36">
        <f>COUNTIF(Offers!$B$14:$B$2024,A1450)</f>
        <v>1</v>
      </c>
      <c r="AV1450" s="37">
        <f>_xlfn.MINIFS(Offers!$Q$14:$Q$2024,Offers!$B$14:$B$2024,A1450)</f>
        <v>355.99</v>
      </c>
      <c r="AW1450" s="36">
        <f>COUNTIFS(Offers!$B$14:$B$2024,A1450,Offers!$L$14:$L$2024,"&lt;&gt;New")</f>
        <v>0</v>
      </c>
    </row>
    <row r="1451" spans="1:49" ht="15.75" customHeight="1" x14ac:dyDescent="0.35">
      <c r="A1451" s="64" t="s">
        <v>9712</v>
      </c>
      <c r="B1451" s="64" t="s">
        <v>1923</v>
      </c>
      <c r="C1451" s="64" t="s">
        <v>9</v>
      </c>
      <c r="D1451" s="64" t="s">
        <v>7473</v>
      </c>
      <c r="E1451" s="65" t="s">
        <v>1935</v>
      </c>
      <c r="F1451" s="66">
        <v>432.99</v>
      </c>
      <c r="G1451" s="64" t="s">
        <v>9713</v>
      </c>
      <c r="H1451" s="64" t="s">
        <v>7439</v>
      </c>
      <c r="I1451" s="64" t="s">
        <v>7405</v>
      </c>
      <c r="J1451" s="64" t="s">
        <v>2076</v>
      </c>
      <c r="K1451" s="64" t="s">
        <v>9714</v>
      </c>
      <c r="L1451" s="64" t="s">
        <v>2076</v>
      </c>
      <c r="M1451" s="64" t="s">
        <v>2076</v>
      </c>
      <c r="N1451" s="64" t="s">
        <v>7476</v>
      </c>
      <c r="O1451" s="64" t="s">
        <v>2076</v>
      </c>
      <c r="P1451" s="64" t="s">
        <v>2076</v>
      </c>
      <c r="Q1451" s="67">
        <v>752</v>
      </c>
      <c r="R1451" s="64" t="s">
        <v>9715</v>
      </c>
      <c r="S1451" s="64" t="s">
        <v>7478</v>
      </c>
      <c r="T1451" t="s">
        <v>2080</v>
      </c>
      <c r="U1451">
        <v>30</v>
      </c>
      <c r="V1451" s="49">
        <v>454.99</v>
      </c>
      <c r="W1451" t="s">
        <v>2545</v>
      </c>
      <c r="X1451" t="s">
        <v>2076</v>
      </c>
      <c r="Y1451" t="s">
        <v>2076</v>
      </c>
      <c r="Z1451" t="s">
        <v>2076</v>
      </c>
      <c r="AA1451" t="s">
        <v>2076</v>
      </c>
      <c r="AB1451" s="36" t="s">
        <v>9716</v>
      </c>
      <c r="AC1451" s="36" t="s">
        <v>9717</v>
      </c>
      <c r="AD1451" s="36" t="s">
        <v>2254</v>
      </c>
      <c r="AE1451" s="36" t="s">
        <v>2085</v>
      </c>
      <c r="AF1451" s="55" t="s">
        <v>2023</v>
      </c>
      <c r="AG1451" s="36" t="s">
        <v>3435</v>
      </c>
      <c r="AH1451" s="37">
        <v>454.99</v>
      </c>
      <c r="AI1451" s="36" t="s">
        <v>2087</v>
      </c>
      <c r="AJ1451" s="36" t="s">
        <v>2076</v>
      </c>
      <c r="AK1451" s="36" t="s">
        <v>2076</v>
      </c>
      <c r="AL1451" s="36" t="s">
        <v>2076</v>
      </c>
      <c r="AM1451" s="36" t="s">
        <v>2076</v>
      </c>
      <c r="AN1451" s="36" t="s">
        <v>2076</v>
      </c>
      <c r="AO1451" s="36" t="s">
        <v>2076</v>
      </c>
      <c r="AP1451" s="36" t="s">
        <v>2076</v>
      </c>
      <c r="AQ1451" s="36" t="s">
        <v>2076</v>
      </c>
      <c r="AR1451" s="36" t="s">
        <v>2076</v>
      </c>
      <c r="AS1451" s="36" t="s">
        <v>7727</v>
      </c>
      <c r="AT1451" s="36" t="s">
        <v>7481</v>
      </c>
      <c r="AU1451" s="36">
        <f>COUNTIF(Offers!$B$14:$B$2024,A1451)</f>
        <v>1</v>
      </c>
      <c r="AV1451" s="37">
        <f>_xlfn.MINIFS(Offers!$Q$14:$Q$2024,Offers!$B$14:$B$2024,A1451)</f>
        <v>432.99</v>
      </c>
      <c r="AW1451" s="36">
        <f>COUNTIFS(Offers!$B$14:$B$2024,A1451,Offers!$L$14:$L$2024,"&lt;&gt;New")</f>
        <v>0</v>
      </c>
    </row>
    <row r="1452" spans="1:49" ht="15.75" customHeight="1" x14ac:dyDescent="0.35">
      <c r="A1452" s="64" t="s">
        <v>9718</v>
      </c>
      <c r="B1452" s="64" t="s">
        <v>1923</v>
      </c>
      <c r="C1452" s="64" t="s">
        <v>9</v>
      </c>
      <c r="D1452" s="64" t="s">
        <v>7460</v>
      </c>
      <c r="E1452" s="65" t="s">
        <v>1936</v>
      </c>
      <c r="F1452" s="66">
        <v>463.99</v>
      </c>
      <c r="G1452" s="64" t="s">
        <v>9719</v>
      </c>
      <c r="H1452" s="64" t="s">
        <v>7439</v>
      </c>
      <c r="I1452" s="64" t="s">
        <v>7716</v>
      </c>
      <c r="J1452" s="64" t="s">
        <v>2076</v>
      </c>
      <c r="K1452" s="64" t="s">
        <v>2076</v>
      </c>
      <c r="L1452" s="64" t="s">
        <v>7832</v>
      </c>
      <c r="M1452" s="64" t="s">
        <v>7464</v>
      </c>
      <c r="N1452" s="64" t="s">
        <v>7465</v>
      </c>
      <c r="O1452" s="64" t="s">
        <v>2076</v>
      </c>
      <c r="P1452" s="64" t="s">
        <v>2076</v>
      </c>
      <c r="Q1452" s="67">
        <v>6608</v>
      </c>
      <c r="R1452" s="64" t="s">
        <v>9720</v>
      </c>
      <c r="S1452" s="64" t="s">
        <v>7467</v>
      </c>
      <c r="T1452" t="s">
        <v>2080</v>
      </c>
      <c r="U1452">
        <v>30</v>
      </c>
      <c r="V1452" s="49">
        <v>495.99</v>
      </c>
      <c r="W1452" t="s">
        <v>2580</v>
      </c>
      <c r="X1452" t="s">
        <v>2076</v>
      </c>
      <c r="Y1452" t="s">
        <v>2076</v>
      </c>
      <c r="Z1452" t="s">
        <v>2076</v>
      </c>
      <c r="AA1452" t="s">
        <v>2076</v>
      </c>
      <c r="AB1452" s="36" t="s">
        <v>9721</v>
      </c>
      <c r="AC1452" s="36" t="s">
        <v>9722</v>
      </c>
      <c r="AD1452" s="36" t="s">
        <v>2120</v>
      </c>
      <c r="AE1452" s="36" t="s">
        <v>2105</v>
      </c>
      <c r="AF1452" s="52" t="s">
        <v>2024</v>
      </c>
      <c r="AG1452" s="36" t="s">
        <v>3435</v>
      </c>
      <c r="AH1452" s="37">
        <v>510.99</v>
      </c>
      <c r="AI1452" s="36" t="s">
        <v>2087</v>
      </c>
      <c r="AJ1452" s="36" t="s">
        <v>2076</v>
      </c>
      <c r="AK1452" s="36" t="s">
        <v>2076</v>
      </c>
      <c r="AL1452" s="36" t="s">
        <v>2076</v>
      </c>
      <c r="AM1452" s="36" t="s">
        <v>2076</v>
      </c>
      <c r="AN1452" s="36" t="s">
        <v>2076</v>
      </c>
      <c r="AO1452" s="36">
        <v>180</v>
      </c>
      <c r="AP1452" s="36" t="s">
        <v>2076</v>
      </c>
      <c r="AQ1452" s="36" t="s">
        <v>2076</v>
      </c>
      <c r="AR1452" s="36" t="s">
        <v>2076</v>
      </c>
      <c r="AS1452" s="36" t="s">
        <v>7470</v>
      </c>
      <c r="AT1452" s="36" t="s">
        <v>7471</v>
      </c>
      <c r="AU1452" s="36">
        <f>COUNTIF(Offers!$B$14:$B$2024,A1452)</f>
        <v>1</v>
      </c>
      <c r="AV1452" s="37">
        <f>_xlfn.MINIFS(Offers!$Q$14:$Q$2024,Offers!$B$14:$B$2024,A1452)</f>
        <v>463.99</v>
      </c>
      <c r="AW1452" s="36">
        <f>COUNTIFS(Offers!$B$14:$B$2024,A1452,Offers!$L$14:$L$2024,"&lt;&gt;New")</f>
        <v>0</v>
      </c>
    </row>
    <row r="1453" spans="1:49" ht="15.75" customHeight="1" x14ac:dyDescent="0.35">
      <c r="A1453" s="64" t="s">
        <v>9723</v>
      </c>
      <c r="B1453" s="64" t="s">
        <v>1937</v>
      </c>
      <c r="C1453" s="64" t="s">
        <v>9</v>
      </c>
      <c r="D1453" s="64" t="s">
        <v>7449</v>
      </c>
      <c r="E1453" s="65" t="s">
        <v>1941</v>
      </c>
      <c r="F1453" s="66">
        <v>89.99</v>
      </c>
      <c r="G1453" s="64" t="s">
        <v>9724</v>
      </c>
      <c r="H1453" s="64" t="s">
        <v>1345</v>
      </c>
      <c r="I1453" s="64" t="s">
        <v>7392</v>
      </c>
      <c r="J1453" s="64" t="s">
        <v>2076</v>
      </c>
      <c r="K1453" s="64" t="s">
        <v>2076</v>
      </c>
      <c r="L1453" s="64" t="s">
        <v>2076</v>
      </c>
      <c r="M1453" s="64" t="s">
        <v>2076</v>
      </c>
      <c r="N1453" s="64" t="s">
        <v>7624</v>
      </c>
      <c r="O1453" s="64" t="s">
        <v>2076</v>
      </c>
      <c r="P1453" s="64" t="s">
        <v>2076</v>
      </c>
      <c r="Q1453" s="67">
        <v>227</v>
      </c>
      <c r="R1453" s="64" t="s">
        <v>9725</v>
      </c>
      <c r="S1453" s="64" t="s">
        <v>7626</v>
      </c>
      <c r="T1453" t="s">
        <v>2080</v>
      </c>
      <c r="U1453">
        <v>30</v>
      </c>
      <c r="V1453" s="49">
        <v>103.99</v>
      </c>
      <c r="W1453" t="s">
        <v>2246</v>
      </c>
      <c r="X1453" t="s">
        <v>2076</v>
      </c>
      <c r="Y1453" t="s">
        <v>2076</v>
      </c>
      <c r="Z1453" t="s">
        <v>2076</v>
      </c>
      <c r="AA1453" t="s">
        <v>2076</v>
      </c>
      <c r="AB1453" s="36" t="s">
        <v>9726</v>
      </c>
      <c r="AC1453" s="36" t="s">
        <v>9727</v>
      </c>
      <c r="AD1453" s="36" t="s">
        <v>2254</v>
      </c>
      <c r="AE1453" s="36" t="s">
        <v>2105</v>
      </c>
      <c r="AF1453" s="55" t="s">
        <v>2023</v>
      </c>
      <c r="AG1453" s="36" t="s">
        <v>2086</v>
      </c>
      <c r="AH1453" s="37">
        <v>105.99</v>
      </c>
      <c r="AI1453" s="36" t="s">
        <v>2087</v>
      </c>
      <c r="AJ1453" s="36" t="s">
        <v>2076</v>
      </c>
      <c r="AK1453" s="36" t="s">
        <v>2076</v>
      </c>
      <c r="AL1453" s="36" t="s">
        <v>2076</v>
      </c>
      <c r="AM1453" s="36" t="s">
        <v>2076</v>
      </c>
      <c r="AN1453" s="36" t="s">
        <v>2076</v>
      </c>
      <c r="AO1453" s="36" t="s">
        <v>2076</v>
      </c>
      <c r="AP1453" s="36" t="s">
        <v>2076</v>
      </c>
      <c r="AQ1453" s="36" t="s">
        <v>2076</v>
      </c>
      <c r="AR1453" s="36" t="s">
        <v>2076</v>
      </c>
      <c r="AS1453" s="36" t="s">
        <v>7629</v>
      </c>
      <c r="AT1453" s="36" t="s">
        <v>7630</v>
      </c>
      <c r="AU1453" s="36">
        <f>COUNTIF(Offers!$B$14:$B$2024,A1453)</f>
        <v>1</v>
      </c>
      <c r="AV1453" s="37">
        <f>_xlfn.MINIFS(Offers!$Q$14:$Q$2024,Offers!$B$14:$B$2024,A1453)</f>
        <v>89.99</v>
      </c>
      <c r="AW1453" s="36">
        <f>COUNTIFS(Offers!$B$14:$B$2024,A1453,Offers!$L$14:$L$2024,"&lt;&gt;New")</f>
        <v>0</v>
      </c>
    </row>
    <row r="1454" spans="1:49" ht="15.75" customHeight="1" x14ac:dyDescent="0.35">
      <c r="A1454" s="64" t="s">
        <v>9728</v>
      </c>
      <c r="B1454" s="64" t="s">
        <v>1937</v>
      </c>
      <c r="C1454" s="64" t="s">
        <v>9</v>
      </c>
      <c r="D1454" s="64" t="s">
        <v>7378</v>
      </c>
      <c r="E1454" s="65" t="s">
        <v>1942</v>
      </c>
      <c r="F1454" s="66">
        <v>108.99</v>
      </c>
      <c r="G1454" s="64" t="s">
        <v>9729</v>
      </c>
      <c r="H1454" s="64" t="s">
        <v>1345</v>
      </c>
      <c r="I1454" s="64" t="s">
        <v>7380</v>
      </c>
      <c r="J1454" s="64" t="s">
        <v>8479</v>
      </c>
      <c r="K1454" s="64" t="s">
        <v>2076</v>
      </c>
      <c r="L1454" s="64" t="s">
        <v>2076</v>
      </c>
      <c r="M1454" s="64" t="s">
        <v>2076</v>
      </c>
      <c r="N1454" s="64" t="s">
        <v>7382</v>
      </c>
      <c r="O1454" s="64" t="s">
        <v>2076</v>
      </c>
      <c r="P1454" s="64">
        <v>97</v>
      </c>
      <c r="Q1454" s="67">
        <v>89</v>
      </c>
      <c r="R1454" s="64" t="s">
        <v>9730</v>
      </c>
      <c r="S1454" s="64" t="s">
        <v>7384</v>
      </c>
      <c r="T1454" t="s">
        <v>2080</v>
      </c>
      <c r="U1454">
        <v>30</v>
      </c>
      <c r="V1454" s="49">
        <v>121.99</v>
      </c>
      <c r="W1454" t="s">
        <v>2551</v>
      </c>
      <c r="X1454" t="s">
        <v>2076</v>
      </c>
      <c r="Y1454" t="s">
        <v>2076</v>
      </c>
      <c r="Z1454" t="s">
        <v>2076</v>
      </c>
      <c r="AA1454" t="s">
        <v>2076</v>
      </c>
      <c r="AB1454" s="36" t="s">
        <v>9731</v>
      </c>
      <c r="AC1454" s="36" t="s">
        <v>9732</v>
      </c>
      <c r="AD1454" s="36" t="s">
        <v>2084</v>
      </c>
      <c r="AE1454" s="36" t="s">
        <v>2105</v>
      </c>
      <c r="AF1454" s="52" t="s">
        <v>2024</v>
      </c>
      <c r="AG1454" s="36" t="s">
        <v>2086</v>
      </c>
      <c r="AH1454" s="37">
        <v>127.99</v>
      </c>
      <c r="AI1454" s="36" t="s">
        <v>2087</v>
      </c>
      <c r="AJ1454" s="36" t="s">
        <v>2076</v>
      </c>
      <c r="AK1454" s="36" t="s">
        <v>2076</v>
      </c>
      <c r="AL1454" s="36" t="s">
        <v>2076</v>
      </c>
      <c r="AM1454" s="36" t="s">
        <v>2076</v>
      </c>
      <c r="AN1454" s="36" t="s">
        <v>2076</v>
      </c>
      <c r="AO1454" s="36" t="s">
        <v>2076</v>
      </c>
      <c r="AP1454" s="36" t="s">
        <v>2076</v>
      </c>
      <c r="AQ1454" s="36" t="s">
        <v>2076</v>
      </c>
      <c r="AR1454" s="36" t="s">
        <v>2076</v>
      </c>
      <c r="AS1454" s="36" t="s">
        <v>7489</v>
      </c>
      <c r="AT1454" s="36" t="s">
        <v>7388</v>
      </c>
      <c r="AU1454" s="36">
        <f>COUNTIF(Offers!$B$14:$B$2024,A1454)</f>
        <v>1</v>
      </c>
      <c r="AV1454" s="37">
        <f>_xlfn.MINIFS(Offers!$Q$14:$Q$2024,Offers!$B$14:$B$2024,A1454)</f>
        <v>108.99</v>
      </c>
      <c r="AW1454" s="36">
        <f>COUNTIFS(Offers!$B$14:$B$2024,A1454,Offers!$L$14:$L$2024,"&lt;&gt;New")</f>
        <v>0</v>
      </c>
    </row>
    <row r="1455" spans="1:49" ht="15.75" customHeight="1" x14ac:dyDescent="0.35">
      <c r="A1455" s="64" t="s">
        <v>9733</v>
      </c>
      <c r="B1455" s="64" t="s">
        <v>1937</v>
      </c>
      <c r="C1455" s="64" t="s">
        <v>9</v>
      </c>
      <c r="D1455" s="64" t="s">
        <v>7390</v>
      </c>
      <c r="E1455" s="65" t="s">
        <v>1943</v>
      </c>
      <c r="F1455" s="66">
        <v>114.99</v>
      </c>
      <c r="G1455" s="64" t="s">
        <v>9734</v>
      </c>
      <c r="H1455" s="64" t="s">
        <v>1345</v>
      </c>
      <c r="I1455" s="64" t="s">
        <v>7392</v>
      </c>
      <c r="J1455" s="64" t="s">
        <v>2076</v>
      </c>
      <c r="K1455" s="64" t="s">
        <v>2076</v>
      </c>
      <c r="L1455" s="64" t="s">
        <v>2076</v>
      </c>
      <c r="M1455" s="64" t="s">
        <v>7393</v>
      </c>
      <c r="N1455" s="64" t="s">
        <v>7394</v>
      </c>
      <c r="O1455" s="64" t="s">
        <v>2076</v>
      </c>
      <c r="P1455" s="64" t="s">
        <v>2076</v>
      </c>
      <c r="Q1455" s="67">
        <v>165</v>
      </c>
      <c r="R1455" s="64" t="s">
        <v>9735</v>
      </c>
      <c r="S1455" s="64" t="s">
        <v>7396</v>
      </c>
      <c r="T1455" t="s">
        <v>2080</v>
      </c>
      <c r="U1455">
        <v>30</v>
      </c>
      <c r="V1455" s="49">
        <v>119.99</v>
      </c>
      <c r="W1455" t="s">
        <v>2539</v>
      </c>
      <c r="X1455" t="s">
        <v>2076</v>
      </c>
      <c r="Y1455" t="s">
        <v>2076</v>
      </c>
      <c r="Z1455" t="s">
        <v>2076</v>
      </c>
      <c r="AA1455" t="s">
        <v>2076</v>
      </c>
      <c r="AB1455" s="36" t="s">
        <v>9736</v>
      </c>
      <c r="AC1455" s="36" t="s">
        <v>9737</v>
      </c>
      <c r="AD1455" s="36" t="s">
        <v>2268</v>
      </c>
      <c r="AE1455" s="36" t="s">
        <v>2085</v>
      </c>
      <c r="AF1455" s="52" t="s">
        <v>2024</v>
      </c>
      <c r="AG1455" s="36" t="s">
        <v>2086</v>
      </c>
      <c r="AH1455" s="37">
        <v>119.99</v>
      </c>
      <c r="AI1455" s="36" t="s">
        <v>2087</v>
      </c>
      <c r="AJ1455" s="36" t="s">
        <v>2076</v>
      </c>
      <c r="AK1455" s="36" t="s">
        <v>2076</v>
      </c>
      <c r="AL1455" s="36" t="s">
        <v>2076</v>
      </c>
      <c r="AM1455" s="36" t="s">
        <v>2076</v>
      </c>
      <c r="AN1455" s="36" t="s">
        <v>2076</v>
      </c>
      <c r="AO1455" s="36" t="s">
        <v>2076</v>
      </c>
      <c r="AP1455" s="36" t="s">
        <v>2076</v>
      </c>
      <c r="AQ1455" s="36" t="s">
        <v>2076</v>
      </c>
      <c r="AR1455" s="36" t="s">
        <v>2076</v>
      </c>
      <c r="AS1455" s="36" t="s">
        <v>7399</v>
      </c>
      <c r="AT1455" s="36" t="s">
        <v>7400</v>
      </c>
      <c r="AU1455" s="36">
        <f>COUNTIF(Offers!$B$14:$B$2024,A1455)</f>
        <v>1</v>
      </c>
      <c r="AV1455" s="37">
        <f>_xlfn.MINIFS(Offers!$Q$14:$Q$2024,Offers!$B$14:$B$2024,A1455)</f>
        <v>114.99</v>
      </c>
      <c r="AW1455" s="36">
        <f>COUNTIFS(Offers!$B$14:$B$2024,A1455,Offers!$L$14:$L$2024,"&lt;&gt;New")</f>
        <v>0</v>
      </c>
    </row>
    <row r="1456" spans="1:49" ht="15.75" customHeight="1" x14ac:dyDescent="0.35">
      <c r="A1456" s="64" t="s">
        <v>9738</v>
      </c>
      <c r="B1456" s="64" t="s">
        <v>1937</v>
      </c>
      <c r="C1456" s="64" t="s">
        <v>9</v>
      </c>
      <c r="D1456" s="64" t="s">
        <v>2034</v>
      </c>
      <c r="E1456" s="65" t="s">
        <v>1944</v>
      </c>
      <c r="F1456" s="66">
        <v>156.99</v>
      </c>
      <c r="G1456" s="64" t="s">
        <v>9739</v>
      </c>
      <c r="H1456" s="64" t="s">
        <v>7439</v>
      </c>
      <c r="I1456" s="64" t="s">
        <v>7405</v>
      </c>
      <c r="J1456" s="64" t="s">
        <v>9740</v>
      </c>
      <c r="K1456" s="64" t="s">
        <v>7605</v>
      </c>
      <c r="L1456" s="64" t="s">
        <v>2076</v>
      </c>
      <c r="M1456" s="64" t="s">
        <v>2076</v>
      </c>
      <c r="N1456" s="64" t="s">
        <v>2076</v>
      </c>
      <c r="O1456" s="64" t="s">
        <v>2076</v>
      </c>
      <c r="P1456" s="64" t="s">
        <v>2076</v>
      </c>
      <c r="Q1456" s="67">
        <v>46</v>
      </c>
      <c r="R1456" s="64" t="s">
        <v>9741</v>
      </c>
      <c r="S1456" s="64" t="s">
        <v>7607</v>
      </c>
      <c r="T1456" t="s">
        <v>2080</v>
      </c>
      <c r="U1456">
        <v>30</v>
      </c>
      <c r="V1456" s="49">
        <v>169.99</v>
      </c>
      <c r="W1456" t="s">
        <v>3035</v>
      </c>
      <c r="X1456" t="s">
        <v>2076</v>
      </c>
      <c r="Y1456" t="s">
        <v>2076</v>
      </c>
      <c r="Z1456" t="s">
        <v>2076</v>
      </c>
      <c r="AA1456" t="s">
        <v>2076</v>
      </c>
      <c r="AB1456" s="36" t="s">
        <v>9742</v>
      </c>
      <c r="AC1456" s="36" t="s">
        <v>9743</v>
      </c>
      <c r="AD1456" s="36" t="s">
        <v>2120</v>
      </c>
      <c r="AE1456" s="36" t="s">
        <v>2085</v>
      </c>
      <c r="AF1456" s="55" t="s">
        <v>2023</v>
      </c>
      <c r="AG1456" s="36" t="s">
        <v>3435</v>
      </c>
      <c r="AH1456" s="37">
        <v>169.99</v>
      </c>
      <c r="AI1456" s="36" t="s">
        <v>2087</v>
      </c>
      <c r="AJ1456" s="36" t="s">
        <v>2076</v>
      </c>
      <c r="AK1456" s="36" t="s">
        <v>2076</v>
      </c>
      <c r="AL1456" s="36" t="s">
        <v>2076</v>
      </c>
      <c r="AM1456" s="36" t="s">
        <v>2076</v>
      </c>
      <c r="AN1456" s="36" t="s">
        <v>2076</v>
      </c>
      <c r="AO1456" s="36" t="s">
        <v>2076</v>
      </c>
      <c r="AP1456" s="36" t="s">
        <v>2076</v>
      </c>
      <c r="AQ1456" s="36" t="s">
        <v>2076</v>
      </c>
      <c r="AR1456" s="36" t="s">
        <v>2076</v>
      </c>
      <c r="AS1456" s="36" t="s">
        <v>7610</v>
      </c>
      <c r="AT1456" s="36" t="s">
        <v>9744</v>
      </c>
      <c r="AU1456" s="36">
        <f>COUNTIF(Offers!$B$14:$B$2024,A1456)</f>
        <v>1</v>
      </c>
      <c r="AV1456" s="37">
        <f>_xlfn.MINIFS(Offers!$Q$14:$Q$2024,Offers!$B$14:$B$2024,A1456)</f>
        <v>156.99</v>
      </c>
      <c r="AW1456" s="36">
        <f>COUNTIFS(Offers!$B$14:$B$2024,A1456,Offers!$L$14:$L$2024,"&lt;&gt;New")</f>
        <v>0</v>
      </c>
    </row>
    <row r="1457" spans="1:49" ht="15.75" customHeight="1" x14ac:dyDescent="0.35">
      <c r="A1457" s="64" t="s">
        <v>9745</v>
      </c>
      <c r="B1457" s="64" t="s">
        <v>1937</v>
      </c>
      <c r="C1457" s="64" t="s">
        <v>9</v>
      </c>
      <c r="D1457" s="64" t="s">
        <v>7749</v>
      </c>
      <c r="E1457" s="65" t="s">
        <v>1945</v>
      </c>
      <c r="F1457" s="66">
        <v>171.99</v>
      </c>
      <c r="G1457" s="64" t="s">
        <v>9746</v>
      </c>
      <c r="H1457" s="64" t="s">
        <v>1345</v>
      </c>
      <c r="I1457" s="64" t="s">
        <v>7380</v>
      </c>
      <c r="J1457" s="64" t="s">
        <v>2076</v>
      </c>
      <c r="K1457" s="64" t="s">
        <v>2076</v>
      </c>
      <c r="L1457" s="64" t="s">
        <v>2076</v>
      </c>
      <c r="M1457" s="64" t="s">
        <v>2076</v>
      </c>
      <c r="N1457" s="64" t="s">
        <v>7382</v>
      </c>
      <c r="O1457" s="64" t="s">
        <v>2076</v>
      </c>
      <c r="P1457" s="64">
        <v>394</v>
      </c>
      <c r="Q1457" s="67">
        <v>950</v>
      </c>
      <c r="R1457" s="64" t="s">
        <v>9747</v>
      </c>
      <c r="S1457" s="64" t="s">
        <v>7752</v>
      </c>
      <c r="T1457" t="s">
        <v>2100</v>
      </c>
      <c r="U1457">
        <v>30</v>
      </c>
      <c r="V1457" s="49">
        <v>191.99</v>
      </c>
      <c r="W1457" t="s">
        <v>2444</v>
      </c>
      <c r="X1457" t="s">
        <v>2076</v>
      </c>
      <c r="Y1457" t="s">
        <v>2076</v>
      </c>
      <c r="Z1457" t="s">
        <v>2076</v>
      </c>
      <c r="AA1457" t="s">
        <v>2076</v>
      </c>
      <c r="AB1457" s="36" t="s">
        <v>9748</v>
      </c>
      <c r="AC1457" s="36" t="s">
        <v>9749</v>
      </c>
      <c r="AD1457" s="36" t="s">
        <v>2224</v>
      </c>
      <c r="AE1457" s="36" t="s">
        <v>2085</v>
      </c>
      <c r="AF1457" s="51" t="s">
        <v>2025</v>
      </c>
      <c r="AG1457" s="36" t="s">
        <v>2086</v>
      </c>
      <c r="AH1457" s="37">
        <v>191.99</v>
      </c>
      <c r="AI1457" s="36" t="s">
        <v>2087</v>
      </c>
      <c r="AJ1457" s="36" t="s">
        <v>2076</v>
      </c>
      <c r="AK1457" s="36" t="s">
        <v>2076</v>
      </c>
      <c r="AL1457" s="36" t="s">
        <v>2076</v>
      </c>
      <c r="AM1457" s="36" t="s">
        <v>2076</v>
      </c>
      <c r="AN1457" s="36" t="s">
        <v>2076</v>
      </c>
      <c r="AO1457" s="36" t="s">
        <v>2076</v>
      </c>
      <c r="AP1457" s="36" t="s">
        <v>2076</v>
      </c>
      <c r="AQ1457" s="36" t="s">
        <v>2076</v>
      </c>
      <c r="AR1457" s="36" t="s">
        <v>2076</v>
      </c>
      <c r="AS1457" s="36" t="s">
        <v>7754</v>
      </c>
      <c r="AT1457" s="36" t="s">
        <v>7755</v>
      </c>
      <c r="AU1457" s="36">
        <f>COUNTIF(Offers!$B$14:$B$2024,A1457)</f>
        <v>1</v>
      </c>
      <c r="AV1457" s="37">
        <f>_xlfn.MINIFS(Offers!$Q$14:$Q$2024,Offers!$B$14:$B$2024,A1457)</f>
        <v>171.99</v>
      </c>
      <c r="AW1457" s="36">
        <f>COUNTIFS(Offers!$B$14:$B$2024,A1457,Offers!$L$14:$L$2024,"&lt;&gt;New")</f>
        <v>0</v>
      </c>
    </row>
    <row r="1458" spans="1:49" ht="15.75" customHeight="1" x14ac:dyDescent="0.35">
      <c r="A1458" s="64" t="s">
        <v>9750</v>
      </c>
      <c r="B1458" s="64" t="s">
        <v>1937</v>
      </c>
      <c r="C1458" s="64" t="s">
        <v>9</v>
      </c>
      <c r="D1458" s="64" t="s">
        <v>7526</v>
      </c>
      <c r="E1458" s="65" t="s">
        <v>1946</v>
      </c>
      <c r="F1458" s="66">
        <v>190.99</v>
      </c>
      <c r="G1458" s="64" t="s">
        <v>9751</v>
      </c>
      <c r="H1458" s="64" t="s">
        <v>1345</v>
      </c>
      <c r="I1458" s="64" t="s">
        <v>7528</v>
      </c>
      <c r="J1458" s="64" t="s">
        <v>2076</v>
      </c>
      <c r="K1458" s="64" t="s">
        <v>2076</v>
      </c>
      <c r="L1458" s="64" t="s">
        <v>2076</v>
      </c>
      <c r="M1458" s="64" t="s">
        <v>2076</v>
      </c>
      <c r="N1458" s="64" t="s">
        <v>7529</v>
      </c>
      <c r="O1458" s="64" t="s">
        <v>2076</v>
      </c>
      <c r="P1458" s="64" t="s">
        <v>2076</v>
      </c>
      <c r="Q1458" s="67">
        <v>445</v>
      </c>
      <c r="R1458" s="64" t="s">
        <v>9752</v>
      </c>
      <c r="S1458" s="64" t="s">
        <v>7531</v>
      </c>
      <c r="T1458" t="s">
        <v>2080</v>
      </c>
      <c r="U1458">
        <v>30</v>
      </c>
      <c r="V1458" s="49">
        <v>210.99</v>
      </c>
      <c r="W1458" t="s">
        <v>2144</v>
      </c>
      <c r="X1458" t="s">
        <v>2076</v>
      </c>
      <c r="Y1458" t="s">
        <v>2076</v>
      </c>
      <c r="Z1458" t="s">
        <v>2076</v>
      </c>
      <c r="AA1458" t="s">
        <v>2076</v>
      </c>
      <c r="AB1458" s="36" t="s">
        <v>9753</v>
      </c>
      <c r="AC1458" s="36" t="s">
        <v>9754</v>
      </c>
      <c r="AD1458" s="36" t="s">
        <v>2224</v>
      </c>
      <c r="AE1458" s="36" t="s">
        <v>2105</v>
      </c>
      <c r="AF1458" s="52" t="s">
        <v>2024</v>
      </c>
      <c r="AG1458" s="36" t="s">
        <v>2086</v>
      </c>
      <c r="AH1458" s="37">
        <v>222.99</v>
      </c>
      <c r="AI1458" s="36" t="s">
        <v>2087</v>
      </c>
      <c r="AJ1458" s="36" t="s">
        <v>2076</v>
      </c>
      <c r="AK1458" s="36" t="s">
        <v>2076</v>
      </c>
      <c r="AL1458" s="36" t="s">
        <v>2076</v>
      </c>
      <c r="AM1458" s="36" t="s">
        <v>2076</v>
      </c>
      <c r="AN1458" s="36" t="s">
        <v>2076</v>
      </c>
      <c r="AO1458" s="36" t="s">
        <v>2076</v>
      </c>
      <c r="AP1458" s="36" t="s">
        <v>2076</v>
      </c>
      <c r="AQ1458" s="36" t="s">
        <v>2076</v>
      </c>
      <c r="AR1458" s="36" t="s">
        <v>2076</v>
      </c>
      <c r="AS1458" s="36" t="s">
        <v>7534</v>
      </c>
      <c r="AT1458" s="36" t="s">
        <v>7535</v>
      </c>
      <c r="AU1458" s="36">
        <f>COUNTIF(Offers!$B$14:$B$2024,A1458)</f>
        <v>1</v>
      </c>
      <c r="AV1458" s="37">
        <f>_xlfn.MINIFS(Offers!$Q$14:$Q$2024,Offers!$B$14:$B$2024,A1458)</f>
        <v>190.99</v>
      </c>
      <c r="AW1458" s="36">
        <f>COUNTIFS(Offers!$B$14:$B$2024,A1458,Offers!$L$14:$L$2024,"&lt;&gt;New")</f>
        <v>0</v>
      </c>
    </row>
    <row r="1459" spans="1:49" ht="15.75" customHeight="1" x14ac:dyDescent="0.35">
      <c r="A1459" s="64" t="s">
        <v>9755</v>
      </c>
      <c r="B1459" s="64" t="s">
        <v>1937</v>
      </c>
      <c r="C1459" s="64" t="s">
        <v>9</v>
      </c>
      <c r="D1459" s="64" t="s">
        <v>7425</v>
      </c>
      <c r="E1459" s="65" t="s">
        <v>1947</v>
      </c>
      <c r="F1459" s="66">
        <v>205.99</v>
      </c>
      <c r="G1459" s="64" t="s">
        <v>9756</v>
      </c>
      <c r="H1459" s="64" t="s">
        <v>7498</v>
      </c>
      <c r="I1459" s="64" t="s">
        <v>7428</v>
      </c>
      <c r="J1459" s="64" t="s">
        <v>2076</v>
      </c>
      <c r="K1459" s="64" t="s">
        <v>2076</v>
      </c>
      <c r="L1459" s="64" t="s">
        <v>2076</v>
      </c>
      <c r="M1459" s="64" t="s">
        <v>2076</v>
      </c>
      <c r="N1459" s="64" t="s">
        <v>7429</v>
      </c>
      <c r="O1459" s="64" t="s">
        <v>2076</v>
      </c>
      <c r="P1459" s="64" t="s">
        <v>2076</v>
      </c>
      <c r="Q1459" s="67">
        <v>1842</v>
      </c>
      <c r="R1459" s="64" t="s">
        <v>9757</v>
      </c>
      <c r="S1459" s="64" t="s">
        <v>7431</v>
      </c>
      <c r="T1459" t="s">
        <v>2100</v>
      </c>
      <c r="U1459">
        <v>30</v>
      </c>
      <c r="V1459" s="49">
        <v>236.99</v>
      </c>
      <c r="W1459" t="s">
        <v>2265</v>
      </c>
      <c r="X1459" t="s">
        <v>2076</v>
      </c>
      <c r="Y1459" t="s">
        <v>2076</v>
      </c>
      <c r="Z1459" t="s">
        <v>2076</v>
      </c>
      <c r="AA1459" t="s">
        <v>2076</v>
      </c>
      <c r="AB1459" s="36" t="s">
        <v>9758</v>
      </c>
      <c r="AC1459" s="36" t="s">
        <v>8988</v>
      </c>
      <c r="AD1459" s="36" t="s">
        <v>2147</v>
      </c>
      <c r="AE1459" s="36" t="s">
        <v>2085</v>
      </c>
      <c r="AF1459" s="53" t="s">
        <v>2026</v>
      </c>
      <c r="AG1459" s="36" t="s">
        <v>2086</v>
      </c>
      <c r="AH1459" s="37">
        <v>244.99</v>
      </c>
      <c r="AI1459" s="36" t="s">
        <v>2087</v>
      </c>
      <c r="AJ1459" s="36" t="s">
        <v>2076</v>
      </c>
      <c r="AK1459" s="36" t="s">
        <v>2076</v>
      </c>
      <c r="AL1459" s="36" t="s">
        <v>2076</v>
      </c>
      <c r="AM1459" s="36" t="s">
        <v>2076</v>
      </c>
      <c r="AN1459" s="36" t="s">
        <v>2076</v>
      </c>
      <c r="AO1459" s="36" t="s">
        <v>2076</v>
      </c>
      <c r="AP1459" s="36" t="s">
        <v>2076</v>
      </c>
      <c r="AQ1459" s="36" t="s">
        <v>2076</v>
      </c>
      <c r="AR1459" s="36" t="s">
        <v>2076</v>
      </c>
      <c r="AS1459" s="36" t="s">
        <v>7434</v>
      </c>
      <c r="AT1459" s="36" t="s">
        <v>7435</v>
      </c>
      <c r="AU1459" s="36">
        <f>COUNTIF(Offers!$B$14:$B$2024,A1459)</f>
        <v>2</v>
      </c>
      <c r="AV1459" s="37">
        <f>_xlfn.MINIFS(Offers!$Q$14:$Q$2024,Offers!$B$14:$B$2024,A1459)</f>
        <v>176.99</v>
      </c>
      <c r="AW1459" s="36">
        <f>COUNTIFS(Offers!$B$14:$B$2024,A1459,Offers!$L$14:$L$2024,"&lt;&gt;New")</f>
        <v>1</v>
      </c>
    </row>
    <row r="1460" spans="1:49" ht="15.75" customHeight="1" x14ac:dyDescent="0.35">
      <c r="A1460" s="64" t="s">
        <v>9759</v>
      </c>
      <c r="B1460" s="64" t="s">
        <v>1937</v>
      </c>
      <c r="C1460" s="64" t="s">
        <v>9</v>
      </c>
      <c r="D1460" s="64" t="s">
        <v>7449</v>
      </c>
      <c r="E1460" s="65" t="s">
        <v>1948</v>
      </c>
      <c r="F1460" s="66">
        <v>291.99</v>
      </c>
      <c r="G1460" s="64" t="s">
        <v>9760</v>
      </c>
      <c r="H1460" s="64" t="s">
        <v>7451</v>
      </c>
      <c r="I1460" s="64" t="s">
        <v>7405</v>
      </c>
      <c r="J1460" s="64" t="s">
        <v>7452</v>
      </c>
      <c r="K1460" s="64" t="s">
        <v>2076</v>
      </c>
      <c r="L1460" s="64" t="s">
        <v>2076</v>
      </c>
      <c r="M1460" s="64" t="s">
        <v>2076</v>
      </c>
      <c r="N1460" s="64" t="s">
        <v>7453</v>
      </c>
      <c r="O1460" s="64" t="s">
        <v>2076</v>
      </c>
      <c r="P1460" s="64" t="s">
        <v>2076</v>
      </c>
      <c r="Q1460" s="67">
        <v>14</v>
      </c>
      <c r="R1460" s="64" t="s">
        <v>9761</v>
      </c>
      <c r="S1460" s="64" t="s">
        <v>7455</v>
      </c>
      <c r="T1460" t="s">
        <v>2080</v>
      </c>
      <c r="U1460">
        <v>30</v>
      </c>
      <c r="V1460" s="49">
        <v>316.99</v>
      </c>
      <c r="W1460" t="s">
        <v>2273</v>
      </c>
      <c r="X1460" t="s">
        <v>2076</v>
      </c>
      <c r="Y1460" t="s">
        <v>2076</v>
      </c>
      <c r="Z1460" t="s">
        <v>2076</v>
      </c>
      <c r="AA1460" t="s">
        <v>2076</v>
      </c>
      <c r="AB1460" s="36" t="s">
        <v>9762</v>
      </c>
      <c r="AC1460" s="36" t="s">
        <v>9763</v>
      </c>
      <c r="AD1460" s="36" t="s">
        <v>2104</v>
      </c>
      <c r="AE1460" s="36" t="s">
        <v>2085</v>
      </c>
      <c r="AF1460" s="53" t="s">
        <v>2026</v>
      </c>
      <c r="AG1460" s="36" t="s">
        <v>2086</v>
      </c>
      <c r="AH1460" s="37">
        <v>333.99</v>
      </c>
      <c r="AI1460" s="36" t="s">
        <v>2087</v>
      </c>
      <c r="AJ1460" s="36" t="s">
        <v>2076</v>
      </c>
      <c r="AK1460" s="36" t="s">
        <v>2076</v>
      </c>
      <c r="AL1460" s="36" t="s">
        <v>2076</v>
      </c>
      <c r="AM1460" s="36" t="s">
        <v>2076</v>
      </c>
      <c r="AN1460" s="36" t="s">
        <v>2076</v>
      </c>
      <c r="AO1460" s="36" t="s">
        <v>2076</v>
      </c>
      <c r="AP1460" s="36" t="s">
        <v>2076</v>
      </c>
      <c r="AQ1460" s="36" t="s">
        <v>2076</v>
      </c>
      <c r="AR1460" s="36" t="s">
        <v>2076</v>
      </c>
      <c r="AS1460" s="36" t="s">
        <v>7457</v>
      </c>
      <c r="AT1460" s="36" t="s">
        <v>7458</v>
      </c>
      <c r="AU1460" s="36">
        <f>COUNTIF(Offers!$B$14:$B$2024,A1460)</f>
        <v>1</v>
      </c>
      <c r="AV1460" s="37">
        <f>_xlfn.MINIFS(Offers!$Q$14:$Q$2024,Offers!$B$14:$B$2024,A1460)</f>
        <v>291.99</v>
      </c>
      <c r="AW1460" s="36">
        <f>COUNTIFS(Offers!$B$14:$B$2024,A1460,Offers!$L$14:$L$2024,"&lt;&gt;New")</f>
        <v>0</v>
      </c>
    </row>
    <row r="1461" spans="1:49" ht="15.75" customHeight="1" x14ac:dyDescent="0.35">
      <c r="A1461" s="64" t="s">
        <v>9764</v>
      </c>
      <c r="B1461" s="64" t="s">
        <v>1937</v>
      </c>
      <c r="C1461" s="64" t="s">
        <v>9</v>
      </c>
      <c r="D1461" s="64" t="s">
        <v>7437</v>
      </c>
      <c r="E1461" s="65" t="s">
        <v>1949</v>
      </c>
      <c r="F1461" s="66">
        <v>374.99</v>
      </c>
      <c r="G1461" s="64" t="s">
        <v>9765</v>
      </c>
      <c r="H1461" s="64" t="s">
        <v>7439</v>
      </c>
      <c r="I1461" s="64" t="s">
        <v>7405</v>
      </c>
      <c r="J1461" s="64" t="s">
        <v>7772</v>
      </c>
      <c r="K1461" s="64" t="s">
        <v>2076</v>
      </c>
      <c r="L1461" s="64" t="s">
        <v>2076</v>
      </c>
      <c r="M1461" s="64" t="s">
        <v>2076</v>
      </c>
      <c r="N1461" s="64" t="s">
        <v>7543</v>
      </c>
      <c r="O1461" s="64" t="s">
        <v>2076</v>
      </c>
      <c r="P1461" s="64" t="s">
        <v>2076</v>
      </c>
      <c r="Q1461" s="67">
        <v>1339</v>
      </c>
      <c r="R1461" s="64" t="s">
        <v>9766</v>
      </c>
      <c r="S1461" s="64" t="s">
        <v>7443</v>
      </c>
      <c r="T1461" t="s">
        <v>2080</v>
      </c>
      <c r="U1461">
        <v>30</v>
      </c>
      <c r="V1461" s="49">
        <v>391.99</v>
      </c>
      <c r="W1461" t="s">
        <v>2393</v>
      </c>
      <c r="X1461" t="s">
        <v>2076</v>
      </c>
      <c r="Y1461" t="s">
        <v>2076</v>
      </c>
      <c r="Z1461" t="s">
        <v>2076</v>
      </c>
      <c r="AA1461" t="s">
        <v>2076</v>
      </c>
      <c r="AB1461" s="36" t="s">
        <v>9767</v>
      </c>
      <c r="AC1461" s="36" t="s">
        <v>8753</v>
      </c>
      <c r="AD1461" s="36" t="s">
        <v>2147</v>
      </c>
      <c r="AE1461" s="36" t="s">
        <v>2085</v>
      </c>
      <c r="AF1461" s="53" t="s">
        <v>2026</v>
      </c>
      <c r="AG1461" s="36" t="s">
        <v>2086</v>
      </c>
      <c r="AH1461" s="37">
        <v>404.99</v>
      </c>
      <c r="AI1461" s="36" t="s">
        <v>2087</v>
      </c>
      <c r="AJ1461" s="36" t="s">
        <v>2076</v>
      </c>
      <c r="AK1461" s="36" t="s">
        <v>2076</v>
      </c>
      <c r="AL1461" s="36" t="s">
        <v>2076</v>
      </c>
      <c r="AM1461" s="36" t="s">
        <v>2076</v>
      </c>
      <c r="AN1461" s="36" t="s">
        <v>2076</v>
      </c>
      <c r="AO1461" s="36" t="s">
        <v>2076</v>
      </c>
      <c r="AP1461" s="36" t="s">
        <v>2076</v>
      </c>
      <c r="AQ1461" s="36" t="s">
        <v>2076</v>
      </c>
      <c r="AR1461" s="36" t="s">
        <v>2076</v>
      </c>
      <c r="AS1461" s="36" t="s">
        <v>7446</v>
      </c>
      <c r="AT1461" s="36" t="s">
        <v>7776</v>
      </c>
      <c r="AU1461" s="36">
        <f>COUNTIF(Offers!$B$14:$B$2024,A1461)</f>
        <v>1</v>
      </c>
      <c r="AV1461" s="37">
        <f>_xlfn.MINIFS(Offers!$Q$14:$Q$2024,Offers!$B$14:$B$2024,A1461)</f>
        <v>374.99</v>
      </c>
      <c r="AW1461" s="36">
        <f>COUNTIFS(Offers!$B$14:$B$2024,A1461,Offers!$L$14:$L$2024,"&lt;&gt;New")</f>
        <v>0</v>
      </c>
    </row>
    <row r="1462" spans="1:49" ht="15.75" customHeight="1" x14ac:dyDescent="0.35">
      <c r="A1462" s="64" t="s">
        <v>9768</v>
      </c>
      <c r="B1462" s="64" t="s">
        <v>1937</v>
      </c>
      <c r="C1462" s="64" t="s">
        <v>9</v>
      </c>
      <c r="D1462" s="64" t="s">
        <v>7460</v>
      </c>
      <c r="E1462" s="65" t="s">
        <v>1950</v>
      </c>
      <c r="F1462" s="66">
        <v>607.99</v>
      </c>
      <c r="G1462" s="64" t="s">
        <v>9769</v>
      </c>
      <c r="H1462" s="64" t="s">
        <v>7439</v>
      </c>
      <c r="I1462" s="64" t="s">
        <v>7462</v>
      </c>
      <c r="J1462" s="64" t="s">
        <v>2076</v>
      </c>
      <c r="K1462" s="64" t="s">
        <v>2076</v>
      </c>
      <c r="L1462" s="64" t="s">
        <v>7614</v>
      </c>
      <c r="M1462" s="64" t="s">
        <v>7464</v>
      </c>
      <c r="N1462" s="64" t="s">
        <v>7465</v>
      </c>
      <c r="O1462" s="64" t="s">
        <v>2076</v>
      </c>
      <c r="P1462" s="64" t="s">
        <v>2076</v>
      </c>
      <c r="Q1462" s="67">
        <v>7033</v>
      </c>
      <c r="R1462" s="64" t="s">
        <v>9770</v>
      </c>
      <c r="S1462" s="64" t="s">
        <v>7467</v>
      </c>
      <c r="T1462" t="s">
        <v>2080</v>
      </c>
      <c r="U1462">
        <v>30</v>
      </c>
      <c r="V1462" s="49">
        <v>668.99</v>
      </c>
      <c r="W1462" t="s">
        <v>2280</v>
      </c>
      <c r="X1462" t="s">
        <v>2076</v>
      </c>
      <c r="Y1462" t="s">
        <v>2076</v>
      </c>
      <c r="Z1462" t="s">
        <v>2076</v>
      </c>
      <c r="AA1462" t="s">
        <v>2076</v>
      </c>
      <c r="AB1462" s="36" t="s">
        <v>9762</v>
      </c>
      <c r="AC1462" s="36" t="s">
        <v>9771</v>
      </c>
      <c r="AD1462" s="36" t="s">
        <v>2268</v>
      </c>
      <c r="AE1462" s="36" t="s">
        <v>2085</v>
      </c>
      <c r="AF1462" s="53" t="s">
        <v>2026</v>
      </c>
      <c r="AG1462" s="36" t="s">
        <v>3435</v>
      </c>
      <c r="AH1462" s="37">
        <v>679.99</v>
      </c>
      <c r="AI1462" s="36" t="s">
        <v>2087</v>
      </c>
      <c r="AJ1462" s="36" t="s">
        <v>2076</v>
      </c>
      <c r="AK1462" s="36" t="s">
        <v>2076</v>
      </c>
      <c r="AL1462" s="36" t="s">
        <v>2076</v>
      </c>
      <c r="AM1462" s="36" t="s">
        <v>2076</v>
      </c>
      <c r="AN1462" s="36" t="s">
        <v>2076</v>
      </c>
      <c r="AO1462" s="36">
        <v>360</v>
      </c>
      <c r="AP1462" s="36" t="s">
        <v>2076</v>
      </c>
      <c r="AQ1462" s="36" t="s">
        <v>2076</v>
      </c>
      <c r="AR1462" s="36" t="s">
        <v>2076</v>
      </c>
      <c r="AS1462" s="36" t="s">
        <v>7470</v>
      </c>
      <c r="AT1462" s="36" t="s">
        <v>7471</v>
      </c>
      <c r="AU1462" s="36">
        <f>COUNTIF(Offers!$B$14:$B$2024,A1462)</f>
        <v>1</v>
      </c>
      <c r="AV1462" s="37">
        <f>_xlfn.MINIFS(Offers!$Q$14:$Q$2024,Offers!$B$14:$B$2024,A1462)</f>
        <v>607.99</v>
      </c>
      <c r="AW1462" s="36">
        <f>COUNTIFS(Offers!$B$14:$B$2024,A1462,Offers!$L$14:$L$2024,"&lt;&gt;New")</f>
        <v>0</v>
      </c>
    </row>
    <row r="1463" spans="1:49" ht="15.75" customHeight="1" x14ac:dyDescent="0.35">
      <c r="A1463" s="64" t="s">
        <v>9772</v>
      </c>
      <c r="B1463" s="64" t="s">
        <v>1951</v>
      </c>
      <c r="C1463" s="64" t="s">
        <v>9</v>
      </c>
      <c r="D1463" s="64" t="s">
        <v>7749</v>
      </c>
      <c r="E1463" s="65" t="s">
        <v>1954</v>
      </c>
      <c r="F1463" s="66">
        <v>78.989999999999995</v>
      </c>
      <c r="G1463" s="64" t="s">
        <v>9773</v>
      </c>
      <c r="H1463" s="64" t="s">
        <v>1345</v>
      </c>
      <c r="I1463" s="64" t="s">
        <v>7405</v>
      </c>
      <c r="J1463" s="64" t="s">
        <v>2076</v>
      </c>
      <c r="K1463" s="64" t="s">
        <v>2076</v>
      </c>
      <c r="L1463" s="64" t="s">
        <v>2076</v>
      </c>
      <c r="M1463" s="64" t="s">
        <v>2076</v>
      </c>
      <c r="N1463" s="64" t="s">
        <v>7485</v>
      </c>
      <c r="O1463" s="64" t="s">
        <v>2076</v>
      </c>
      <c r="P1463" s="64" t="s">
        <v>2076</v>
      </c>
      <c r="Q1463" s="67">
        <v>896</v>
      </c>
      <c r="R1463" s="64" t="s">
        <v>9774</v>
      </c>
      <c r="S1463" s="64" t="s">
        <v>7752</v>
      </c>
      <c r="T1463" t="s">
        <v>2080</v>
      </c>
      <c r="U1463">
        <v>60</v>
      </c>
      <c r="V1463" s="49">
        <v>82.99</v>
      </c>
      <c r="W1463" t="s">
        <v>2918</v>
      </c>
      <c r="X1463" t="s">
        <v>2076</v>
      </c>
      <c r="Y1463" t="s">
        <v>2076</v>
      </c>
      <c r="Z1463" t="s">
        <v>2076</v>
      </c>
      <c r="AA1463" t="s">
        <v>2076</v>
      </c>
      <c r="AB1463" s="36" t="s">
        <v>9775</v>
      </c>
      <c r="AC1463" s="36" t="s">
        <v>7860</v>
      </c>
      <c r="AD1463" s="36" t="s">
        <v>2120</v>
      </c>
      <c r="AE1463" s="36" t="s">
        <v>2085</v>
      </c>
      <c r="AF1463" s="50" t="s">
        <v>2022</v>
      </c>
      <c r="AG1463" s="36" t="s">
        <v>2086</v>
      </c>
      <c r="AH1463" s="37">
        <v>85.99</v>
      </c>
      <c r="AI1463" s="36" t="s">
        <v>2087</v>
      </c>
      <c r="AJ1463" s="36" t="s">
        <v>2076</v>
      </c>
      <c r="AK1463" s="36" t="s">
        <v>2076</v>
      </c>
      <c r="AL1463" s="36" t="s">
        <v>2076</v>
      </c>
      <c r="AM1463" s="36" t="s">
        <v>2076</v>
      </c>
      <c r="AN1463" s="36" t="s">
        <v>2076</v>
      </c>
      <c r="AO1463" s="36" t="s">
        <v>2076</v>
      </c>
      <c r="AP1463" s="36" t="s">
        <v>2076</v>
      </c>
      <c r="AQ1463" s="36" t="s">
        <v>2076</v>
      </c>
      <c r="AR1463" s="36" t="s">
        <v>2076</v>
      </c>
      <c r="AS1463" s="36" t="s">
        <v>7916</v>
      </c>
      <c r="AT1463" s="36" t="s">
        <v>7755</v>
      </c>
      <c r="AU1463" s="36">
        <f>COUNTIF(Offers!$B$14:$B$2024,A1463)</f>
        <v>1</v>
      </c>
      <c r="AV1463" s="37">
        <f>_xlfn.MINIFS(Offers!$Q$14:$Q$2024,Offers!$B$14:$B$2024,A1463)</f>
        <v>78.989999999999995</v>
      </c>
      <c r="AW1463" s="36">
        <f>COUNTIFS(Offers!$B$14:$B$2024,A1463,Offers!$L$14:$L$2024,"&lt;&gt;New")</f>
        <v>0</v>
      </c>
    </row>
    <row r="1464" spans="1:49" ht="15.75" customHeight="1" x14ac:dyDescent="0.35">
      <c r="A1464" s="64" t="s">
        <v>9776</v>
      </c>
      <c r="B1464" s="64" t="s">
        <v>1951</v>
      </c>
      <c r="C1464" s="64" t="s">
        <v>9</v>
      </c>
      <c r="D1464" s="64" t="s">
        <v>7414</v>
      </c>
      <c r="E1464" s="65" t="s">
        <v>1955</v>
      </c>
      <c r="F1464" s="66">
        <v>118.99</v>
      </c>
      <c r="G1464" s="64" t="s">
        <v>9777</v>
      </c>
      <c r="H1464" s="64" t="s">
        <v>1345</v>
      </c>
      <c r="I1464" s="64" t="s">
        <v>7416</v>
      </c>
      <c r="J1464" s="64" t="s">
        <v>2076</v>
      </c>
      <c r="K1464" s="64" t="s">
        <v>2076</v>
      </c>
      <c r="L1464" s="64" t="s">
        <v>2076</v>
      </c>
      <c r="M1464" s="64" t="s">
        <v>2076</v>
      </c>
      <c r="N1464" s="64" t="s">
        <v>7417</v>
      </c>
      <c r="O1464" s="64" t="s">
        <v>2076</v>
      </c>
      <c r="P1464" s="64" t="s">
        <v>2076</v>
      </c>
      <c r="Q1464" s="67">
        <v>8422</v>
      </c>
      <c r="R1464" s="64" t="s">
        <v>9778</v>
      </c>
      <c r="S1464" s="64" t="s">
        <v>7419</v>
      </c>
      <c r="T1464" t="s">
        <v>2080</v>
      </c>
      <c r="U1464">
        <v>60</v>
      </c>
      <c r="V1464" s="49">
        <v>123.99</v>
      </c>
      <c r="W1464" t="s">
        <v>2298</v>
      </c>
      <c r="X1464" t="s">
        <v>2076</v>
      </c>
      <c r="Y1464" t="s">
        <v>2076</v>
      </c>
      <c r="Z1464" t="s">
        <v>2076</v>
      </c>
      <c r="AA1464" t="s">
        <v>2076</v>
      </c>
      <c r="AB1464" s="36" t="s">
        <v>9779</v>
      </c>
      <c r="AC1464" s="36" t="s">
        <v>9780</v>
      </c>
      <c r="AD1464" s="36" t="s">
        <v>2224</v>
      </c>
      <c r="AE1464" s="36" t="s">
        <v>2085</v>
      </c>
      <c r="AF1464" s="52" t="s">
        <v>2024</v>
      </c>
      <c r="AG1464" s="36" t="s">
        <v>2086</v>
      </c>
      <c r="AH1464" s="37">
        <v>127.99</v>
      </c>
      <c r="AI1464" s="36" t="s">
        <v>2087</v>
      </c>
      <c r="AJ1464" s="36" t="s">
        <v>2076</v>
      </c>
      <c r="AK1464" s="36" t="s">
        <v>2076</v>
      </c>
      <c r="AL1464" s="36" t="s">
        <v>2076</v>
      </c>
      <c r="AM1464" s="36" t="s">
        <v>2076</v>
      </c>
      <c r="AN1464" s="36" t="s">
        <v>2076</v>
      </c>
      <c r="AO1464" s="36" t="s">
        <v>2076</v>
      </c>
      <c r="AP1464" s="36" t="s">
        <v>2076</v>
      </c>
      <c r="AQ1464" s="36" t="s">
        <v>2076</v>
      </c>
      <c r="AR1464" s="36" t="s">
        <v>2076</v>
      </c>
      <c r="AS1464" s="36" t="s">
        <v>7422</v>
      </c>
      <c r="AT1464" s="36" t="s">
        <v>7423</v>
      </c>
      <c r="AU1464" s="36">
        <f>COUNTIF(Offers!$B$14:$B$2024,A1464)</f>
        <v>1</v>
      </c>
      <c r="AV1464" s="37">
        <f>_xlfn.MINIFS(Offers!$Q$14:$Q$2024,Offers!$B$14:$B$2024,A1464)</f>
        <v>118.99</v>
      </c>
      <c r="AW1464" s="36">
        <f>COUNTIFS(Offers!$B$14:$B$2024,A1464,Offers!$L$14:$L$2024,"&lt;&gt;New")</f>
        <v>0</v>
      </c>
    </row>
    <row r="1465" spans="1:49" ht="15.75" customHeight="1" x14ac:dyDescent="0.35">
      <c r="A1465" s="64" t="s">
        <v>9781</v>
      </c>
      <c r="B1465" s="64" t="s">
        <v>1951</v>
      </c>
      <c r="C1465" s="64" t="s">
        <v>9</v>
      </c>
      <c r="D1465" s="64" t="s">
        <v>7425</v>
      </c>
      <c r="E1465" s="65" t="s">
        <v>1956</v>
      </c>
      <c r="F1465" s="66">
        <v>146.99</v>
      </c>
      <c r="G1465" s="64" t="s">
        <v>9782</v>
      </c>
      <c r="H1465" s="64" t="s">
        <v>7498</v>
      </c>
      <c r="I1465" s="64" t="s">
        <v>7499</v>
      </c>
      <c r="J1465" s="64" t="s">
        <v>2076</v>
      </c>
      <c r="K1465" s="64" t="s">
        <v>2076</v>
      </c>
      <c r="L1465" s="64" t="s">
        <v>2076</v>
      </c>
      <c r="M1465" s="64" t="s">
        <v>2076</v>
      </c>
      <c r="N1465" s="64" t="s">
        <v>7429</v>
      </c>
      <c r="O1465" s="64" t="s">
        <v>2076</v>
      </c>
      <c r="P1465" s="64" t="s">
        <v>2076</v>
      </c>
      <c r="Q1465" s="67">
        <v>2197</v>
      </c>
      <c r="R1465" s="64" t="s">
        <v>9783</v>
      </c>
      <c r="S1465" s="64" t="s">
        <v>7431</v>
      </c>
      <c r="T1465" t="s">
        <v>2100</v>
      </c>
      <c r="U1465">
        <v>60</v>
      </c>
      <c r="V1465" s="49">
        <v>154.99</v>
      </c>
      <c r="W1465" t="s">
        <v>2539</v>
      </c>
      <c r="X1465" t="s">
        <v>2076</v>
      </c>
      <c r="Y1465" t="s">
        <v>2076</v>
      </c>
      <c r="Z1465" t="s">
        <v>2076</v>
      </c>
      <c r="AA1465" t="s">
        <v>2076</v>
      </c>
      <c r="AB1465" s="36" t="s">
        <v>9784</v>
      </c>
      <c r="AC1465" s="36" t="s">
        <v>9785</v>
      </c>
      <c r="AD1465" s="36" t="s">
        <v>2224</v>
      </c>
      <c r="AE1465" s="36" t="s">
        <v>2085</v>
      </c>
      <c r="AF1465" s="52" t="s">
        <v>2024</v>
      </c>
      <c r="AG1465" s="36" t="s">
        <v>2086</v>
      </c>
      <c r="AH1465" s="37">
        <v>154.99</v>
      </c>
      <c r="AI1465" s="36" t="s">
        <v>2087</v>
      </c>
      <c r="AJ1465" s="36" t="s">
        <v>2076</v>
      </c>
      <c r="AK1465" s="36" t="s">
        <v>2076</v>
      </c>
      <c r="AL1465" s="36" t="s">
        <v>2076</v>
      </c>
      <c r="AM1465" s="36" t="s">
        <v>2076</v>
      </c>
      <c r="AN1465" s="36" t="s">
        <v>2076</v>
      </c>
      <c r="AO1465" s="36" t="s">
        <v>2076</v>
      </c>
      <c r="AP1465" s="36" t="s">
        <v>2076</v>
      </c>
      <c r="AQ1465" s="36" t="s">
        <v>2076</v>
      </c>
      <c r="AR1465" s="36" t="s">
        <v>2076</v>
      </c>
      <c r="AS1465" s="36" t="s">
        <v>7434</v>
      </c>
      <c r="AT1465" s="36" t="s">
        <v>7435</v>
      </c>
      <c r="AU1465" s="36">
        <f>COUNTIF(Offers!$B$14:$B$2024,A1465)</f>
        <v>2</v>
      </c>
      <c r="AV1465" s="37">
        <f>_xlfn.MINIFS(Offers!$Q$14:$Q$2024,Offers!$B$14:$B$2024,A1465)</f>
        <v>117.99</v>
      </c>
      <c r="AW1465" s="36">
        <f>COUNTIFS(Offers!$B$14:$B$2024,A1465,Offers!$L$14:$L$2024,"&lt;&gt;New")</f>
        <v>1</v>
      </c>
    </row>
    <row r="1466" spans="1:49" ht="15.75" customHeight="1" x14ac:dyDescent="0.35">
      <c r="A1466" s="64" t="s">
        <v>9786</v>
      </c>
      <c r="B1466" s="64" t="s">
        <v>1951</v>
      </c>
      <c r="C1466" s="64" t="s">
        <v>9</v>
      </c>
      <c r="D1466" s="64" t="s">
        <v>7510</v>
      </c>
      <c r="E1466" s="65" t="s">
        <v>1957</v>
      </c>
      <c r="F1466" s="66">
        <v>168.99</v>
      </c>
      <c r="G1466" s="64" t="s">
        <v>9787</v>
      </c>
      <c r="H1466" s="64" t="s">
        <v>7512</v>
      </c>
      <c r="I1466" s="64" t="s">
        <v>7405</v>
      </c>
      <c r="J1466" s="64" t="s">
        <v>2076</v>
      </c>
      <c r="K1466" s="64" t="s">
        <v>2076</v>
      </c>
      <c r="L1466" s="64" t="s">
        <v>2076</v>
      </c>
      <c r="M1466" s="64" t="s">
        <v>2076</v>
      </c>
      <c r="N1466" s="64" t="s">
        <v>7513</v>
      </c>
      <c r="O1466" s="64" t="s">
        <v>2076</v>
      </c>
      <c r="P1466" s="64" t="s">
        <v>2076</v>
      </c>
      <c r="Q1466" s="67">
        <v>1517</v>
      </c>
      <c r="R1466" s="64" t="s">
        <v>9788</v>
      </c>
      <c r="S1466" s="64" t="s">
        <v>7515</v>
      </c>
      <c r="T1466" t="s">
        <v>2080</v>
      </c>
      <c r="U1466">
        <v>60</v>
      </c>
      <c r="V1466" s="49">
        <v>194.99</v>
      </c>
      <c r="W1466" t="s">
        <v>2609</v>
      </c>
      <c r="X1466" t="s">
        <v>2076</v>
      </c>
      <c r="Y1466" t="s">
        <v>2076</v>
      </c>
      <c r="Z1466" t="s">
        <v>2076</v>
      </c>
      <c r="AA1466" t="s">
        <v>2076</v>
      </c>
      <c r="AB1466" s="36" t="s">
        <v>9789</v>
      </c>
      <c r="AC1466" s="36" t="s">
        <v>9790</v>
      </c>
      <c r="AD1466" s="36" t="s">
        <v>2224</v>
      </c>
      <c r="AE1466" s="36" t="s">
        <v>2105</v>
      </c>
      <c r="AF1466" s="51" t="s">
        <v>2025</v>
      </c>
      <c r="AG1466" s="36" t="s">
        <v>2086</v>
      </c>
      <c r="AH1466" s="37">
        <v>201.99</v>
      </c>
      <c r="AI1466" s="36" t="s">
        <v>2087</v>
      </c>
      <c r="AJ1466" s="36" t="s">
        <v>2076</v>
      </c>
      <c r="AK1466" s="36" t="s">
        <v>2076</v>
      </c>
      <c r="AL1466" s="36" t="s">
        <v>2076</v>
      </c>
      <c r="AM1466" s="36" t="s">
        <v>2076</v>
      </c>
      <c r="AN1466" s="36" t="s">
        <v>2076</v>
      </c>
      <c r="AO1466" s="36" t="s">
        <v>2076</v>
      </c>
      <c r="AP1466" s="36" t="s">
        <v>2076</v>
      </c>
      <c r="AQ1466" s="36" t="s">
        <v>2076</v>
      </c>
      <c r="AR1466" s="36" t="s">
        <v>2076</v>
      </c>
      <c r="AS1466" s="36" t="s">
        <v>7518</v>
      </c>
      <c r="AT1466" s="36" t="s">
        <v>7519</v>
      </c>
      <c r="AU1466" s="36">
        <f>COUNTIF(Offers!$B$14:$B$2024,A1466)</f>
        <v>2</v>
      </c>
      <c r="AV1466" s="37">
        <f>_xlfn.MINIFS(Offers!$Q$14:$Q$2024,Offers!$B$14:$B$2024,A1466)</f>
        <v>142.99</v>
      </c>
      <c r="AW1466" s="36">
        <f>COUNTIFS(Offers!$B$14:$B$2024,A1466,Offers!$L$14:$L$2024,"&lt;&gt;New")</f>
        <v>1</v>
      </c>
    </row>
    <row r="1467" spans="1:49" ht="15.75" customHeight="1" x14ac:dyDescent="0.35">
      <c r="A1467" s="64" t="s">
        <v>9791</v>
      </c>
      <c r="B1467" s="64" t="s">
        <v>1951</v>
      </c>
      <c r="C1467" s="64" t="s">
        <v>9</v>
      </c>
      <c r="D1467" s="64" t="s">
        <v>7402</v>
      </c>
      <c r="E1467" s="65" t="s">
        <v>1958</v>
      </c>
      <c r="F1467" s="66">
        <v>235.99</v>
      </c>
      <c r="G1467" s="64" t="s">
        <v>9792</v>
      </c>
      <c r="H1467" s="64" t="s">
        <v>7404</v>
      </c>
      <c r="I1467" s="64" t="s">
        <v>7405</v>
      </c>
      <c r="J1467" s="64" t="s">
        <v>2076</v>
      </c>
      <c r="K1467" s="64" t="s">
        <v>2076</v>
      </c>
      <c r="L1467" s="64" t="s">
        <v>2076</v>
      </c>
      <c r="M1467" s="64" t="s">
        <v>2076</v>
      </c>
      <c r="N1467" s="64" t="s">
        <v>8176</v>
      </c>
      <c r="O1467" s="64" t="s">
        <v>2076</v>
      </c>
      <c r="P1467" s="64" t="s">
        <v>2076</v>
      </c>
      <c r="Q1467" s="67">
        <v>87</v>
      </c>
      <c r="R1467" s="64" t="s">
        <v>9793</v>
      </c>
      <c r="S1467" s="64" t="s">
        <v>7408</v>
      </c>
      <c r="T1467" t="s">
        <v>2080</v>
      </c>
      <c r="U1467">
        <v>60</v>
      </c>
      <c r="V1467" s="49">
        <v>244.99</v>
      </c>
      <c r="W1467" t="s">
        <v>2404</v>
      </c>
      <c r="X1467" t="s">
        <v>2076</v>
      </c>
      <c r="Y1467" t="s">
        <v>2076</v>
      </c>
      <c r="Z1467" t="s">
        <v>2076</v>
      </c>
      <c r="AA1467" t="s">
        <v>2076</v>
      </c>
      <c r="AB1467" s="36" t="s">
        <v>9794</v>
      </c>
      <c r="AC1467" s="36" t="s">
        <v>9795</v>
      </c>
      <c r="AD1467" s="36" t="s">
        <v>2084</v>
      </c>
      <c r="AE1467" s="36" t="s">
        <v>2105</v>
      </c>
      <c r="AF1467" s="53" t="s">
        <v>2026</v>
      </c>
      <c r="AG1467" s="36" t="s">
        <v>2086</v>
      </c>
      <c r="AH1467" s="37">
        <v>244.99</v>
      </c>
      <c r="AI1467" s="36" t="s">
        <v>2087</v>
      </c>
      <c r="AJ1467" s="36" t="s">
        <v>2076</v>
      </c>
      <c r="AK1467" s="36" t="s">
        <v>2076</v>
      </c>
      <c r="AL1467" s="36" t="s">
        <v>2076</v>
      </c>
      <c r="AM1467" s="36" t="s">
        <v>2076</v>
      </c>
      <c r="AN1467" s="36" t="s">
        <v>2076</v>
      </c>
      <c r="AO1467" s="36" t="s">
        <v>2076</v>
      </c>
      <c r="AP1467" s="36" t="s">
        <v>2076</v>
      </c>
      <c r="AQ1467" s="36" t="s">
        <v>2076</v>
      </c>
      <c r="AR1467" s="36" t="s">
        <v>2076</v>
      </c>
      <c r="AS1467" s="36" t="s">
        <v>7411</v>
      </c>
      <c r="AT1467" s="36" t="s">
        <v>7412</v>
      </c>
      <c r="AU1467" s="36">
        <f>COUNTIF(Offers!$B$14:$B$2024,A1467)</f>
        <v>1</v>
      </c>
      <c r="AV1467" s="37">
        <f>_xlfn.MINIFS(Offers!$Q$14:$Q$2024,Offers!$B$14:$B$2024,A1467)</f>
        <v>235.99</v>
      </c>
      <c r="AW1467" s="36">
        <f>COUNTIFS(Offers!$B$14:$B$2024,A1467,Offers!$L$14:$L$2024,"&lt;&gt;New")</f>
        <v>0</v>
      </c>
    </row>
    <row r="1468" spans="1:49" ht="15.75" customHeight="1" x14ac:dyDescent="0.35">
      <c r="A1468" s="64" t="s">
        <v>9796</v>
      </c>
      <c r="B1468" s="64" t="s">
        <v>1951</v>
      </c>
      <c r="C1468" s="64" t="s">
        <v>9</v>
      </c>
      <c r="D1468" s="64" t="s">
        <v>7449</v>
      </c>
      <c r="E1468" s="65" t="s">
        <v>1959</v>
      </c>
      <c r="F1468" s="66">
        <v>244.99</v>
      </c>
      <c r="G1468" s="64" t="s">
        <v>9797</v>
      </c>
      <c r="H1468" s="64" t="s">
        <v>7451</v>
      </c>
      <c r="I1468" s="64" t="s">
        <v>7405</v>
      </c>
      <c r="J1468" s="64" t="s">
        <v>7452</v>
      </c>
      <c r="K1468" s="64" t="s">
        <v>2076</v>
      </c>
      <c r="L1468" s="64" t="s">
        <v>2076</v>
      </c>
      <c r="M1468" s="64" t="s">
        <v>2076</v>
      </c>
      <c r="N1468" s="64" t="s">
        <v>7453</v>
      </c>
      <c r="O1468" s="64" t="s">
        <v>2076</v>
      </c>
      <c r="P1468" s="64" t="s">
        <v>2076</v>
      </c>
      <c r="Q1468" s="67">
        <v>21</v>
      </c>
      <c r="R1468" s="64" t="s">
        <v>9798</v>
      </c>
      <c r="S1468" s="64" t="s">
        <v>7455</v>
      </c>
      <c r="T1468" t="s">
        <v>2080</v>
      </c>
      <c r="U1468">
        <v>60</v>
      </c>
      <c r="V1468" s="49">
        <v>274.99</v>
      </c>
      <c r="W1468" t="s">
        <v>2228</v>
      </c>
      <c r="X1468" t="s">
        <v>2076</v>
      </c>
      <c r="Y1468" t="s">
        <v>2076</v>
      </c>
      <c r="Z1468" t="s">
        <v>2076</v>
      </c>
      <c r="AA1468" t="s">
        <v>2076</v>
      </c>
      <c r="AB1468" s="36" t="s">
        <v>9799</v>
      </c>
      <c r="AC1468" s="36" t="s">
        <v>9800</v>
      </c>
      <c r="AD1468" s="36" t="s">
        <v>2179</v>
      </c>
      <c r="AE1468" s="36" t="s">
        <v>2085</v>
      </c>
      <c r="AF1468" s="51" t="s">
        <v>2025</v>
      </c>
      <c r="AG1468" s="36" t="s">
        <v>2086</v>
      </c>
      <c r="AH1468" s="37">
        <v>286.99</v>
      </c>
      <c r="AI1468" s="36" t="s">
        <v>2087</v>
      </c>
      <c r="AJ1468" s="36" t="s">
        <v>2076</v>
      </c>
      <c r="AK1468" s="36" t="s">
        <v>2076</v>
      </c>
      <c r="AL1468" s="36" t="s">
        <v>2076</v>
      </c>
      <c r="AM1468" s="36" t="s">
        <v>2076</v>
      </c>
      <c r="AN1468" s="36" t="s">
        <v>2076</v>
      </c>
      <c r="AO1468" s="36" t="s">
        <v>2076</v>
      </c>
      <c r="AP1468" s="36" t="s">
        <v>2076</v>
      </c>
      <c r="AQ1468" s="36" t="s">
        <v>2076</v>
      </c>
      <c r="AR1468" s="36" t="s">
        <v>2076</v>
      </c>
      <c r="AS1468" s="36" t="s">
        <v>7457</v>
      </c>
      <c r="AT1468" s="36" t="s">
        <v>7458</v>
      </c>
      <c r="AU1468" s="36">
        <f>COUNTIF(Offers!$B$14:$B$2024,A1468)</f>
        <v>1</v>
      </c>
      <c r="AV1468" s="37">
        <f>_xlfn.MINIFS(Offers!$Q$14:$Q$2024,Offers!$B$14:$B$2024,A1468)</f>
        <v>244.99</v>
      </c>
      <c r="AW1468" s="36">
        <f>COUNTIFS(Offers!$B$14:$B$2024,A1468,Offers!$L$14:$L$2024,"&lt;&gt;New")</f>
        <v>0</v>
      </c>
    </row>
    <row r="1469" spans="1:49" ht="15.75" customHeight="1" x14ac:dyDescent="0.35">
      <c r="A1469" s="64" t="s">
        <v>9801</v>
      </c>
      <c r="B1469" s="64" t="s">
        <v>1951</v>
      </c>
      <c r="C1469" s="64" t="s">
        <v>9</v>
      </c>
      <c r="D1469" s="64" t="s">
        <v>7526</v>
      </c>
      <c r="E1469" s="65" t="s">
        <v>1960</v>
      </c>
      <c r="F1469" s="66">
        <v>260.99</v>
      </c>
      <c r="G1469" s="64" t="s">
        <v>9802</v>
      </c>
      <c r="H1469" s="64" t="s">
        <v>1345</v>
      </c>
      <c r="I1469" s="64" t="s">
        <v>7528</v>
      </c>
      <c r="J1469" s="64" t="s">
        <v>2076</v>
      </c>
      <c r="K1469" s="64" t="s">
        <v>2076</v>
      </c>
      <c r="L1469" s="64" t="s">
        <v>2076</v>
      </c>
      <c r="M1469" s="64" t="s">
        <v>2076</v>
      </c>
      <c r="N1469" s="64" t="s">
        <v>7981</v>
      </c>
      <c r="O1469" s="64" t="s">
        <v>2076</v>
      </c>
      <c r="P1469" s="64" t="s">
        <v>2076</v>
      </c>
      <c r="Q1469" s="67">
        <v>309</v>
      </c>
      <c r="R1469" s="64" t="s">
        <v>9803</v>
      </c>
      <c r="S1469" s="64" t="s">
        <v>7531</v>
      </c>
      <c r="T1469" t="s">
        <v>2116</v>
      </c>
      <c r="U1469">
        <v>60</v>
      </c>
      <c r="V1469" s="49">
        <v>292.99</v>
      </c>
      <c r="W1469" t="s">
        <v>2117</v>
      </c>
      <c r="X1469" t="s">
        <v>2076</v>
      </c>
      <c r="Y1469" t="s">
        <v>2076</v>
      </c>
      <c r="Z1469" t="s">
        <v>2076</v>
      </c>
      <c r="AA1469" t="s">
        <v>2076</v>
      </c>
      <c r="AB1469" s="36" t="s">
        <v>9804</v>
      </c>
      <c r="AC1469" s="36" t="s">
        <v>9805</v>
      </c>
      <c r="AD1469" s="36" t="s">
        <v>2120</v>
      </c>
      <c r="AE1469" s="36" t="s">
        <v>2105</v>
      </c>
      <c r="AF1469" s="51" t="s">
        <v>2025</v>
      </c>
      <c r="AG1469" s="36" t="s">
        <v>2086</v>
      </c>
      <c r="AH1469" s="37">
        <v>299.99</v>
      </c>
      <c r="AI1469" s="36" t="s">
        <v>2087</v>
      </c>
      <c r="AJ1469" s="36" t="s">
        <v>2076</v>
      </c>
      <c r="AK1469" s="36" t="s">
        <v>2076</v>
      </c>
      <c r="AL1469" s="36" t="s">
        <v>2076</v>
      </c>
      <c r="AM1469" s="36" t="s">
        <v>2076</v>
      </c>
      <c r="AN1469" s="36" t="s">
        <v>2076</v>
      </c>
      <c r="AO1469" s="36" t="s">
        <v>2076</v>
      </c>
      <c r="AP1469" s="36" t="s">
        <v>2076</v>
      </c>
      <c r="AQ1469" s="36" t="s">
        <v>2076</v>
      </c>
      <c r="AR1469" s="36" t="s">
        <v>2076</v>
      </c>
      <c r="AS1469" s="36" t="s">
        <v>7534</v>
      </c>
      <c r="AT1469" s="36" t="s">
        <v>7535</v>
      </c>
      <c r="AU1469" s="36">
        <f>COUNTIF(Offers!$B$14:$B$2024,A1469)</f>
        <v>3</v>
      </c>
      <c r="AV1469" s="37">
        <f>_xlfn.MINIFS(Offers!$Q$14:$Q$2024,Offers!$B$14:$B$2024,A1469)</f>
        <v>201.99</v>
      </c>
      <c r="AW1469" s="36">
        <f>COUNTIFS(Offers!$B$14:$B$2024,A1469,Offers!$L$14:$L$2024,"&lt;&gt;New")</f>
        <v>2</v>
      </c>
    </row>
    <row r="1470" spans="1:49" ht="15.75" customHeight="1" x14ac:dyDescent="0.35">
      <c r="A1470" s="64" t="s">
        <v>9806</v>
      </c>
      <c r="B1470" s="64" t="s">
        <v>1951</v>
      </c>
      <c r="C1470" s="64" t="s">
        <v>9</v>
      </c>
      <c r="D1470" s="64" t="s">
        <v>2034</v>
      </c>
      <c r="E1470" s="65" t="s">
        <v>1961</v>
      </c>
      <c r="F1470" s="66">
        <v>322.99</v>
      </c>
      <c r="G1470" s="64" t="s">
        <v>9807</v>
      </c>
      <c r="H1470" s="64" t="s">
        <v>7439</v>
      </c>
      <c r="I1470" s="64" t="s">
        <v>7405</v>
      </c>
      <c r="J1470" s="64" t="s">
        <v>9808</v>
      </c>
      <c r="K1470" s="64" t="s">
        <v>7605</v>
      </c>
      <c r="L1470" s="64" t="s">
        <v>2076</v>
      </c>
      <c r="M1470" s="64" t="s">
        <v>2076</v>
      </c>
      <c r="N1470" s="64" t="s">
        <v>2076</v>
      </c>
      <c r="O1470" s="64" t="s">
        <v>2076</v>
      </c>
      <c r="P1470" s="64" t="s">
        <v>2076</v>
      </c>
      <c r="Q1470" s="67">
        <v>52</v>
      </c>
      <c r="R1470" s="64" t="s">
        <v>9809</v>
      </c>
      <c r="S1470" s="64" t="s">
        <v>7607</v>
      </c>
      <c r="T1470" t="s">
        <v>2080</v>
      </c>
      <c r="U1470">
        <v>60</v>
      </c>
      <c r="V1470" s="49">
        <v>335.99</v>
      </c>
      <c r="W1470" t="s">
        <v>2741</v>
      </c>
      <c r="X1470" t="s">
        <v>2076</v>
      </c>
      <c r="Y1470" t="s">
        <v>2076</v>
      </c>
      <c r="Z1470" t="s">
        <v>2076</v>
      </c>
      <c r="AA1470" t="s">
        <v>2076</v>
      </c>
      <c r="AB1470" s="36" t="s">
        <v>9810</v>
      </c>
      <c r="AC1470" s="36" t="s">
        <v>9811</v>
      </c>
      <c r="AD1470" s="36" t="s">
        <v>2224</v>
      </c>
      <c r="AE1470" s="36" t="s">
        <v>2085</v>
      </c>
      <c r="AF1470" s="51" t="s">
        <v>2025</v>
      </c>
      <c r="AG1470" s="36" t="s">
        <v>3435</v>
      </c>
      <c r="AH1470" s="37">
        <v>345.99</v>
      </c>
      <c r="AI1470" s="36" t="s">
        <v>2087</v>
      </c>
      <c r="AJ1470" s="36" t="s">
        <v>2076</v>
      </c>
      <c r="AK1470" s="36" t="s">
        <v>2076</v>
      </c>
      <c r="AL1470" s="36" t="s">
        <v>2076</v>
      </c>
      <c r="AM1470" s="36" t="s">
        <v>2076</v>
      </c>
      <c r="AN1470" s="36" t="s">
        <v>2076</v>
      </c>
      <c r="AO1470" s="36" t="s">
        <v>2076</v>
      </c>
      <c r="AP1470" s="36" t="s">
        <v>2076</v>
      </c>
      <c r="AQ1470" s="36" t="s">
        <v>2076</v>
      </c>
      <c r="AR1470" s="36" t="s">
        <v>2076</v>
      </c>
      <c r="AS1470" s="36" t="s">
        <v>7610</v>
      </c>
      <c r="AT1470" s="36" t="s">
        <v>9812</v>
      </c>
      <c r="AU1470" s="36">
        <f>COUNTIF(Offers!$B$14:$B$2024,A1470)</f>
        <v>4</v>
      </c>
      <c r="AV1470" s="37">
        <f>_xlfn.MINIFS(Offers!$Q$14:$Q$2024,Offers!$B$14:$B$2024,A1470)</f>
        <v>194.99</v>
      </c>
      <c r="AW1470" s="36">
        <f>COUNTIFS(Offers!$B$14:$B$2024,A1470,Offers!$L$14:$L$2024,"&lt;&gt;New")</f>
        <v>3</v>
      </c>
    </row>
    <row r="1471" spans="1:49" ht="15.75" customHeight="1" x14ac:dyDescent="0.35">
      <c r="A1471" s="64" t="s">
        <v>9813</v>
      </c>
      <c r="B1471" s="64" t="s">
        <v>1951</v>
      </c>
      <c r="C1471" s="64" t="s">
        <v>9</v>
      </c>
      <c r="D1471" s="64" t="s">
        <v>7437</v>
      </c>
      <c r="E1471" s="65" t="s">
        <v>1962</v>
      </c>
      <c r="F1471" s="66">
        <v>494.99</v>
      </c>
      <c r="G1471" s="64" t="s">
        <v>9814</v>
      </c>
      <c r="H1471" s="64" t="s">
        <v>7439</v>
      </c>
      <c r="I1471" s="64" t="s">
        <v>7405</v>
      </c>
      <c r="J1471" s="64" t="s">
        <v>7597</v>
      </c>
      <c r="K1471" s="64" t="s">
        <v>2076</v>
      </c>
      <c r="L1471" s="64" t="s">
        <v>2076</v>
      </c>
      <c r="M1471" s="64" t="s">
        <v>2076</v>
      </c>
      <c r="N1471" s="64" t="s">
        <v>7666</v>
      </c>
      <c r="O1471" s="64" t="s">
        <v>2076</v>
      </c>
      <c r="P1471" s="64" t="s">
        <v>2076</v>
      </c>
      <c r="Q1471" s="67">
        <v>1334</v>
      </c>
      <c r="R1471" s="64" t="s">
        <v>9815</v>
      </c>
      <c r="S1471" s="64" t="s">
        <v>7443</v>
      </c>
      <c r="T1471" t="s">
        <v>2080</v>
      </c>
      <c r="U1471">
        <v>60</v>
      </c>
      <c r="V1471" s="49">
        <v>564.99</v>
      </c>
      <c r="W1471" t="s">
        <v>2361</v>
      </c>
      <c r="X1471" t="s">
        <v>2076</v>
      </c>
      <c r="Y1471" t="s">
        <v>2076</v>
      </c>
      <c r="Z1471" t="s">
        <v>2076</v>
      </c>
      <c r="AA1471" t="s">
        <v>2076</v>
      </c>
      <c r="AB1471" s="36" t="s">
        <v>9816</v>
      </c>
      <c r="AC1471" s="36" t="s">
        <v>9817</v>
      </c>
      <c r="AD1471" s="36" t="s">
        <v>2104</v>
      </c>
      <c r="AE1471" s="36" t="s">
        <v>2105</v>
      </c>
      <c r="AF1471" s="54" t="s">
        <v>2027</v>
      </c>
      <c r="AG1471" s="36" t="s">
        <v>2086</v>
      </c>
      <c r="AH1471" s="37">
        <v>598.99</v>
      </c>
      <c r="AI1471" s="36" t="s">
        <v>2087</v>
      </c>
      <c r="AJ1471" s="36" t="s">
        <v>2076</v>
      </c>
      <c r="AK1471" s="36" t="s">
        <v>2076</v>
      </c>
      <c r="AL1471" s="36" t="s">
        <v>2076</v>
      </c>
      <c r="AM1471" s="36" t="s">
        <v>2076</v>
      </c>
      <c r="AN1471" s="36" t="s">
        <v>2076</v>
      </c>
      <c r="AO1471" s="36" t="s">
        <v>2076</v>
      </c>
      <c r="AP1471" s="36" t="s">
        <v>2076</v>
      </c>
      <c r="AQ1471" s="36" t="s">
        <v>2076</v>
      </c>
      <c r="AR1471" s="36" t="s">
        <v>2076</v>
      </c>
      <c r="AS1471" s="36" t="s">
        <v>7446</v>
      </c>
      <c r="AT1471" s="36" t="s">
        <v>7601</v>
      </c>
      <c r="AU1471" s="36">
        <f>COUNTIF(Offers!$B$14:$B$2024,A1471)</f>
        <v>1</v>
      </c>
      <c r="AV1471" s="37">
        <f>_xlfn.MINIFS(Offers!$Q$14:$Q$2024,Offers!$B$14:$B$2024,A1471)</f>
        <v>494.99</v>
      </c>
      <c r="AW1471" s="36">
        <f>COUNTIFS(Offers!$B$14:$B$2024,A1471,Offers!$L$14:$L$2024,"&lt;&gt;New")</f>
        <v>0</v>
      </c>
    </row>
    <row r="1472" spans="1:49" ht="15.75" customHeight="1" x14ac:dyDescent="0.35">
      <c r="A1472" s="64" t="s">
        <v>9818</v>
      </c>
      <c r="B1472" s="64" t="s">
        <v>1951</v>
      </c>
      <c r="C1472" s="64" t="s">
        <v>9</v>
      </c>
      <c r="D1472" s="64" t="s">
        <v>7460</v>
      </c>
      <c r="E1472" s="65" t="s">
        <v>1963</v>
      </c>
      <c r="F1472" s="66">
        <v>644.99</v>
      </c>
      <c r="G1472" s="64" t="s">
        <v>9819</v>
      </c>
      <c r="H1472" s="64" t="s">
        <v>7439</v>
      </c>
      <c r="I1472" s="64" t="s">
        <v>7462</v>
      </c>
      <c r="J1472" s="64" t="s">
        <v>2076</v>
      </c>
      <c r="K1472" s="64" t="s">
        <v>2076</v>
      </c>
      <c r="L1472" s="64" t="s">
        <v>7614</v>
      </c>
      <c r="M1472" s="64" t="s">
        <v>7464</v>
      </c>
      <c r="N1472" s="64" t="s">
        <v>7465</v>
      </c>
      <c r="O1472" s="64" t="s">
        <v>2076</v>
      </c>
      <c r="P1472" s="64" t="s">
        <v>2076</v>
      </c>
      <c r="Q1472" s="67">
        <v>5109</v>
      </c>
      <c r="R1472" s="64" t="s">
        <v>9820</v>
      </c>
      <c r="S1472" s="64" t="s">
        <v>7467</v>
      </c>
      <c r="T1472" t="s">
        <v>2080</v>
      </c>
      <c r="U1472">
        <v>60</v>
      </c>
      <c r="V1472" s="49">
        <v>665.99</v>
      </c>
      <c r="W1472" t="s">
        <v>2144</v>
      </c>
      <c r="X1472" t="s">
        <v>2076</v>
      </c>
      <c r="Y1472" t="s">
        <v>2076</v>
      </c>
      <c r="Z1472" t="s">
        <v>2076</v>
      </c>
      <c r="AA1472" t="s">
        <v>2076</v>
      </c>
      <c r="AB1472" s="36" t="s">
        <v>9799</v>
      </c>
      <c r="AC1472" s="36" t="s">
        <v>9821</v>
      </c>
      <c r="AD1472" s="36" t="s">
        <v>2224</v>
      </c>
      <c r="AE1472" s="36" t="s">
        <v>2085</v>
      </c>
      <c r="AF1472" s="54" t="s">
        <v>2027</v>
      </c>
      <c r="AG1472" s="36" t="s">
        <v>3435</v>
      </c>
      <c r="AH1472" s="37">
        <v>672.99</v>
      </c>
      <c r="AI1472" s="36" t="s">
        <v>2087</v>
      </c>
      <c r="AJ1472" s="36" t="s">
        <v>2076</v>
      </c>
      <c r="AK1472" s="36" t="s">
        <v>2076</v>
      </c>
      <c r="AL1472" s="36" t="s">
        <v>2076</v>
      </c>
      <c r="AM1472" s="36" t="s">
        <v>2076</v>
      </c>
      <c r="AN1472" s="36" t="s">
        <v>2076</v>
      </c>
      <c r="AO1472" s="36">
        <v>360</v>
      </c>
      <c r="AP1472" s="36" t="s">
        <v>2076</v>
      </c>
      <c r="AQ1472" s="36" t="s">
        <v>2076</v>
      </c>
      <c r="AR1472" s="36" t="s">
        <v>2076</v>
      </c>
      <c r="AS1472" s="36" t="s">
        <v>7470</v>
      </c>
      <c r="AT1472" s="36" t="s">
        <v>7471</v>
      </c>
      <c r="AU1472" s="36">
        <f>COUNTIF(Offers!$B$14:$B$2024,A1472)</f>
        <v>1</v>
      </c>
      <c r="AV1472" s="37">
        <f>_xlfn.MINIFS(Offers!$Q$14:$Q$2024,Offers!$B$14:$B$2024,A1472)</f>
        <v>644.99</v>
      </c>
      <c r="AW1472" s="36">
        <f>COUNTIFS(Offers!$B$14:$B$2024,A1472,Offers!$L$14:$L$2024,"&lt;&gt;New")</f>
        <v>0</v>
      </c>
    </row>
    <row r="1473" spans="1:49" ht="15.75" customHeight="1" x14ac:dyDescent="0.35">
      <c r="A1473" s="64" t="s">
        <v>9822</v>
      </c>
      <c r="B1473" s="64" t="s">
        <v>1964</v>
      </c>
      <c r="C1473" s="64" t="s">
        <v>9</v>
      </c>
      <c r="D1473" s="64" t="s">
        <v>7378</v>
      </c>
      <c r="E1473" s="65" t="s">
        <v>1967</v>
      </c>
      <c r="F1473" s="66">
        <v>26.99</v>
      </c>
      <c r="G1473" s="64" t="s">
        <v>9823</v>
      </c>
      <c r="H1473" s="64" t="s">
        <v>1345</v>
      </c>
      <c r="I1473" s="64" t="s">
        <v>7405</v>
      </c>
      <c r="J1473" s="64" t="s">
        <v>7484</v>
      </c>
      <c r="K1473" s="64" t="s">
        <v>2076</v>
      </c>
      <c r="L1473" s="64" t="s">
        <v>2076</v>
      </c>
      <c r="M1473" s="64" t="s">
        <v>2076</v>
      </c>
      <c r="N1473" s="64" t="s">
        <v>7485</v>
      </c>
      <c r="O1473" s="64" t="s">
        <v>2076</v>
      </c>
      <c r="P1473" s="64" t="s">
        <v>2076</v>
      </c>
      <c r="Q1473" s="67">
        <v>56</v>
      </c>
      <c r="R1473" s="64" t="s">
        <v>9824</v>
      </c>
      <c r="S1473" s="64" t="s">
        <v>7384</v>
      </c>
      <c r="T1473" t="s">
        <v>2080</v>
      </c>
      <c r="U1473">
        <v>60</v>
      </c>
      <c r="V1473" s="49">
        <v>30.99</v>
      </c>
      <c r="W1473" t="s">
        <v>2545</v>
      </c>
      <c r="X1473" t="s">
        <v>2076</v>
      </c>
      <c r="Y1473" t="s">
        <v>2076</v>
      </c>
      <c r="Z1473" t="s">
        <v>2076</v>
      </c>
      <c r="AA1473" t="s">
        <v>2076</v>
      </c>
      <c r="AB1473" s="36" t="s">
        <v>9825</v>
      </c>
      <c r="AC1473" s="36" t="s">
        <v>9826</v>
      </c>
      <c r="AD1473" s="36" t="s">
        <v>2171</v>
      </c>
      <c r="AE1473" s="36" t="s">
        <v>2105</v>
      </c>
      <c r="AF1473" s="50" t="s">
        <v>2022</v>
      </c>
      <c r="AG1473" s="36" t="s">
        <v>2086</v>
      </c>
      <c r="AH1473" s="37">
        <v>32.99</v>
      </c>
      <c r="AI1473" s="36" t="s">
        <v>2087</v>
      </c>
      <c r="AJ1473" s="36" t="s">
        <v>2076</v>
      </c>
      <c r="AK1473" s="36" t="s">
        <v>2076</v>
      </c>
      <c r="AL1473" s="36" t="s">
        <v>2076</v>
      </c>
      <c r="AM1473" s="36" t="s">
        <v>2076</v>
      </c>
      <c r="AN1473" s="36" t="s">
        <v>2076</v>
      </c>
      <c r="AO1473" s="36" t="s">
        <v>2076</v>
      </c>
      <c r="AP1473" s="36" t="s">
        <v>2076</v>
      </c>
      <c r="AQ1473" s="36" t="s">
        <v>2076</v>
      </c>
      <c r="AR1473" s="36" t="s">
        <v>2076</v>
      </c>
      <c r="AS1473" s="36" t="s">
        <v>7489</v>
      </c>
      <c r="AT1473" s="36" t="s">
        <v>7388</v>
      </c>
      <c r="AU1473" s="36">
        <f>COUNTIF(Offers!$B$14:$B$2024,A1473)</f>
        <v>2</v>
      </c>
      <c r="AV1473" s="37">
        <f>_xlfn.MINIFS(Offers!$Q$14:$Q$2024,Offers!$B$14:$B$2024,A1473)</f>
        <v>22.99</v>
      </c>
      <c r="AW1473" s="36">
        <f>COUNTIFS(Offers!$B$14:$B$2024,A1473,Offers!$L$14:$L$2024,"&lt;&gt;New")</f>
        <v>1</v>
      </c>
    </row>
    <row r="1474" spans="1:49" ht="15.75" customHeight="1" x14ac:dyDescent="0.35">
      <c r="A1474" s="64" t="s">
        <v>9827</v>
      </c>
      <c r="B1474" s="64" t="s">
        <v>1964</v>
      </c>
      <c r="C1474" s="64" t="s">
        <v>9</v>
      </c>
      <c r="D1474" s="64" t="s">
        <v>7366</v>
      </c>
      <c r="E1474" s="65" t="s">
        <v>1968</v>
      </c>
      <c r="F1474" s="66">
        <v>39.99</v>
      </c>
      <c r="G1474" s="64" t="s">
        <v>9828</v>
      </c>
      <c r="H1474" s="64" t="s">
        <v>1345</v>
      </c>
      <c r="I1474" s="64" t="s">
        <v>7368</v>
      </c>
      <c r="J1474" s="64" t="s">
        <v>7492</v>
      </c>
      <c r="K1474" s="64" t="s">
        <v>2076</v>
      </c>
      <c r="L1474" s="64" t="s">
        <v>2076</v>
      </c>
      <c r="M1474" s="64" t="s">
        <v>2076</v>
      </c>
      <c r="N1474" s="64" t="s">
        <v>7370</v>
      </c>
      <c r="O1474" s="64" t="s">
        <v>2076</v>
      </c>
      <c r="P1474" s="64" t="s">
        <v>2076</v>
      </c>
      <c r="Q1474" s="67">
        <v>64</v>
      </c>
      <c r="R1474" s="64" t="s">
        <v>9829</v>
      </c>
      <c r="S1474" s="64" t="s">
        <v>7372</v>
      </c>
      <c r="T1474" t="s">
        <v>2080</v>
      </c>
      <c r="U1474">
        <v>60</v>
      </c>
      <c r="V1474" s="49">
        <v>42.99</v>
      </c>
      <c r="W1474" t="s">
        <v>2387</v>
      </c>
      <c r="X1474" t="s">
        <v>2076</v>
      </c>
      <c r="Y1474" t="s">
        <v>2076</v>
      </c>
      <c r="Z1474" t="s">
        <v>2076</v>
      </c>
      <c r="AA1474" t="s">
        <v>2076</v>
      </c>
      <c r="AB1474" s="36" t="s">
        <v>9830</v>
      </c>
      <c r="AC1474" s="36" t="s">
        <v>9330</v>
      </c>
      <c r="AD1474" s="36" t="s">
        <v>2224</v>
      </c>
      <c r="AE1474" s="36" t="s">
        <v>2105</v>
      </c>
      <c r="AF1474" s="55" t="s">
        <v>2023</v>
      </c>
      <c r="AG1474" s="36" t="s">
        <v>2086</v>
      </c>
      <c r="AH1474" s="37">
        <v>42.99</v>
      </c>
      <c r="AI1474" s="36" t="s">
        <v>2087</v>
      </c>
      <c r="AJ1474" s="36" t="s">
        <v>2076</v>
      </c>
      <c r="AK1474" s="36" t="s">
        <v>2076</v>
      </c>
      <c r="AL1474" s="36" t="s">
        <v>2076</v>
      </c>
      <c r="AM1474" s="36" t="s">
        <v>2076</v>
      </c>
      <c r="AN1474" s="36" t="s">
        <v>2076</v>
      </c>
      <c r="AO1474" s="36" t="s">
        <v>2076</v>
      </c>
      <c r="AP1474" s="36" t="s">
        <v>2076</v>
      </c>
      <c r="AQ1474" s="36" t="s">
        <v>2076</v>
      </c>
      <c r="AR1474" s="36" t="s">
        <v>2076</v>
      </c>
      <c r="AS1474" s="36" t="s">
        <v>7375</v>
      </c>
      <c r="AT1474" s="36" t="s">
        <v>7376</v>
      </c>
      <c r="AU1474" s="36">
        <f>COUNTIF(Offers!$B$14:$B$2024,A1474)</f>
        <v>1</v>
      </c>
      <c r="AV1474" s="37">
        <f>_xlfn.MINIFS(Offers!$Q$14:$Q$2024,Offers!$B$14:$B$2024,A1474)</f>
        <v>39.99</v>
      </c>
      <c r="AW1474" s="36">
        <f>COUNTIFS(Offers!$B$14:$B$2024,A1474,Offers!$L$14:$L$2024,"&lt;&gt;New")</f>
        <v>0</v>
      </c>
    </row>
    <row r="1475" spans="1:49" ht="15.75" customHeight="1" x14ac:dyDescent="0.35">
      <c r="A1475" s="64" t="s">
        <v>9831</v>
      </c>
      <c r="B1475" s="64" t="s">
        <v>1964</v>
      </c>
      <c r="C1475" s="64" t="s">
        <v>9</v>
      </c>
      <c r="D1475" s="64" t="s">
        <v>7560</v>
      </c>
      <c r="E1475" s="65" t="s">
        <v>1969</v>
      </c>
      <c r="F1475" s="66">
        <v>76.989999999999995</v>
      </c>
      <c r="G1475" s="64" t="s">
        <v>9832</v>
      </c>
      <c r="H1475" s="64" t="s">
        <v>1345</v>
      </c>
      <c r="I1475" s="64" t="s">
        <v>7405</v>
      </c>
      <c r="J1475" s="64" t="s">
        <v>2076</v>
      </c>
      <c r="K1475" s="64" t="s">
        <v>2076</v>
      </c>
      <c r="L1475" s="64" t="s">
        <v>2076</v>
      </c>
      <c r="M1475" s="64" t="s">
        <v>2076</v>
      </c>
      <c r="N1475" s="64" t="s">
        <v>7562</v>
      </c>
      <c r="O1475" s="64" t="s">
        <v>2076</v>
      </c>
      <c r="P1475" s="64" t="s">
        <v>2076</v>
      </c>
      <c r="Q1475" s="67">
        <v>514</v>
      </c>
      <c r="R1475" s="64" t="s">
        <v>9833</v>
      </c>
      <c r="S1475" s="64" t="s">
        <v>7564</v>
      </c>
      <c r="T1475" t="s">
        <v>2080</v>
      </c>
      <c r="U1475">
        <v>60</v>
      </c>
      <c r="V1475" s="49">
        <v>81.99</v>
      </c>
      <c r="W1475" t="s">
        <v>2504</v>
      </c>
      <c r="X1475" t="s">
        <v>2076</v>
      </c>
      <c r="Y1475" t="s">
        <v>2076</v>
      </c>
      <c r="Z1475" t="s">
        <v>2076</v>
      </c>
      <c r="AA1475" t="s">
        <v>2076</v>
      </c>
      <c r="AB1475" s="36" t="s">
        <v>9834</v>
      </c>
      <c r="AC1475" s="36" t="s">
        <v>9835</v>
      </c>
      <c r="AD1475" s="36" t="s">
        <v>2120</v>
      </c>
      <c r="AE1475" s="36" t="s">
        <v>2085</v>
      </c>
      <c r="AF1475" s="52" t="s">
        <v>2024</v>
      </c>
      <c r="AG1475" s="36" t="s">
        <v>2086</v>
      </c>
      <c r="AH1475" s="37">
        <v>81.99</v>
      </c>
      <c r="AI1475" s="36" t="s">
        <v>2087</v>
      </c>
      <c r="AJ1475" s="36" t="s">
        <v>2076</v>
      </c>
      <c r="AK1475" s="36" t="s">
        <v>2076</v>
      </c>
      <c r="AL1475" s="36" t="s">
        <v>2076</v>
      </c>
      <c r="AM1475" s="36" t="s">
        <v>2076</v>
      </c>
      <c r="AN1475" s="36" t="s">
        <v>2076</v>
      </c>
      <c r="AO1475" s="36" t="s">
        <v>2076</v>
      </c>
      <c r="AP1475" s="36" t="s">
        <v>2076</v>
      </c>
      <c r="AQ1475" s="36" t="s">
        <v>2076</v>
      </c>
      <c r="AR1475" s="36" t="s">
        <v>2076</v>
      </c>
      <c r="AS1475" s="36" t="s">
        <v>7567</v>
      </c>
      <c r="AT1475" s="36" t="s">
        <v>7568</v>
      </c>
      <c r="AU1475" s="36">
        <f>COUNTIF(Offers!$B$14:$B$2024,A1475)</f>
        <v>2</v>
      </c>
      <c r="AV1475" s="37">
        <f>_xlfn.MINIFS(Offers!$Q$14:$Q$2024,Offers!$B$14:$B$2024,A1475)</f>
        <v>57.99</v>
      </c>
      <c r="AW1475" s="36">
        <f>COUNTIFS(Offers!$B$14:$B$2024,A1475,Offers!$L$14:$L$2024,"&lt;&gt;New")</f>
        <v>1</v>
      </c>
    </row>
    <row r="1476" spans="1:49" ht="15.75" customHeight="1" x14ac:dyDescent="0.35">
      <c r="A1476" s="64" t="s">
        <v>9836</v>
      </c>
      <c r="B1476" s="64" t="s">
        <v>1964</v>
      </c>
      <c r="C1476" s="64" t="s">
        <v>9</v>
      </c>
      <c r="D1476" s="64" t="s">
        <v>7510</v>
      </c>
      <c r="E1476" s="65" t="s">
        <v>1970</v>
      </c>
      <c r="F1476" s="66">
        <v>120.99</v>
      </c>
      <c r="G1476" s="64" t="s">
        <v>9837</v>
      </c>
      <c r="H1476" s="64" t="s">
        <v>7451</v>
      </c>
      <c r="I1476" s="64" t="s">
        <v>7405</v>
      </c>
      <c r="J1476" s="64" t="s">
        <v>2076</v>
      </c>
      <c r="K1476" s="64" t="s">
        <v>2076</v>
      </c>
      <c r="L1476" s="64" t="s">
        <v>2076</v>
      </c>
      <c r="M1476" s="64" t="s">
        <v>2076</v>
      </c>
      <c r="N1476" s="64" t="s">
        <v>7513</v>
      </c>
      <c r="O1476" s="64" t="s">
        <v>2076</v>
      </c>
      <c r="P1476" s="64" t="s">
        <v>2076</v>
      </c>
      <c r="Q1476" s="67">
        <v>1565</v>
      </c>
      <c r="R1476" s="64" t="s">
        <v>9838</v>
      </c>
      <c r="S1476" s="64" t="s">
        <v>7515</v>
      </c>
      <c r="T1476" t="s">
        <v>2080</v>
      </c>
      <c r="U1476">
        <v>60</v>
      </c>
      <c r="V1476" s="49">
        <v>129.99</v>
      </c>
      <c r="W1476" t="s">
        <v>2235</v>
      </c>
      <c r="X1476" t="s">
        <v>2076</v>
      </c>
      <c r="Y1476" t="s">
        <v>2076</v>
      </c>
      <c r="Z1476" t="s">
        <v>2076</v>
      </c>
      <c r="AA1476" t="s">
        <v>2076</v>
      </c>
      <c r="AB1476" s="36" t="s">
        <v>9839</v>
      </c>
      <c r="AC1476" s="36" t="s">
        <v>9840</v>
      </c>
      <c r="AD1476" s="36" t="s">
        <v>2084</v>
      </c>
      <c r="AE1476" s="36" t="s">
        <v>2085</v>
      </c>
      <c r="AF1476" s="52" t="s">
        <v>2024</v>
      </c>
      <c r="AG1476" s="36" t="s">
        <v>2086</v>
      </c>
      <c r="AH1476" s="37">
        <v>129.99</v>
      </c>
      <c r="AI1476" s="36" t="s">
        <v>2087</v>
      </c>
      <c r="AJ1476" s="36" t="s">
        <v>2076</v>
      </c>
      <c r="AK1476" s="36" t="s">
        <v>2076</v>
      </c>
      <c r="AL1476" s="36" t="s">
        <v>2076</v>
      </c>
      <c r="AM1476" s="36" t="s">
        <v>2076</v>
      </c>
      <c r="AN1476" s="36" t="s">
        <v>2076</v>
      </c>
      <c r="AO1476" s="36" t="s">
        <v>2076</v>
      </c>
      <c r="AP1476" s="36" t="s">
        <v>2076</v>
      </c>
      <c r="AQ1476" s="36" t="s">
        <v>2076</v>
      </c>
      <c r="AR1476" s="36" t="s">
        <v>2076</v>
      </c>
      <c r="AS1476" s="36" t="s">
        <v>7518</v>
      </c>
      <c r="AT1476" s="36" t="s">
        <v>7519</v>
      </c>
      <c r="AU1476" s="36">
        <f>COUNTIF(Offers!$B$14:$B$2024,A1476)</f>
        <v>1</v>
      </c>
      <c r="AV1476" s="37">
        <f>_xlfn.MINIFS(Offers!$Q$14:$Q$2024,Offers!$B$14:$B$2024,A1476)</f>
        <v>120.99</v>
      </c>
      <c r="AW1476" s="36">
        <f>COUNTIFS(Offers!$B$14:$B$2024,A1476,Offers!$L$14:$L$2024,"&lt;&gt;New")</f>
        <v>0</v>
      </c>
    </row>
    <row r="1477" spans="1:49" ht="15.75" customHeight="1" x14ac:dyDescent="0.35">
      <c r="A1477" s="64" t="s">
        <v>9841</v>
      </c>
      <c r="B1477" s="64" t="s">
        <v>1964</v>
      </c>
      <c r="C1477" s="64" t="s">
        <v>9</v>
      </c>
      <c r="D1477" s="64" t="s">
        <v>7449</v>
      </c>
      <c r="E1477" s="65" t="s">
        <v>1971</v>
      </c>
      <c r="F1477" s="66">
        <v>138.99</v>
      </c>
      <c r="G1477" s="64" t="s">
        <v>9842</v>
      </c>
      <c r="H1477" s="64" t="s">
        <v>1345</v>
      </c>
      <c r="I1477" s="64" t="s">
        <v>7392</v>
      </c>
      <c r="J1477" s="64" t="s">
        <v>2076</v>
      </c>
      <c r="K1477" s="64" t="s">
        <v>2076</v>
      </c>
      <c r="L1477" s="64" t="s">
        <v>2076</v>
      </c>
      <c r="M1477" s="64" t="s">
        <v>2076</v>
      </c>
      <c r="N1477" s="64" t="s">
        <v>7624</v>
      </c>
      <c r="O1477" s="64" t="s">
        <v>2076</v>
      </c>
      <c r="P1477" s="64" t="s">
        <v>2076</v>
      </c>
      <c r="Q1477" s="67">
        <v>245</v>
      </c>
      <c r="R1477" s="64" t="s">
        <v>9843</v>
      </c>
      <c r="S1477" s="64" t="s">
        <v>7626</v>
      </c>
      <c r="T1477" t="s">
        <v>2080</v>
      </c>
      <c r="U1477">
        <v>60</v>
      </c>
      <c r="V1477" s="49">
        <v>158.99</v>
      </c>
      <c r="W1477" t="s">
        <v>2322</v>
      </c>
      <c r="X1477" t="s">
        <v>2076</v>
      </c>
      <c r="Y1477" t="s">
        <v>2076</v>
      </c>
      <c r="Z1477" t="s">
        <v>2076</v>
      </c>
      <c r="AA1477" t="s">
        <v>2076</v>
      </c>
      <c r="AB1477" s="36" t="s">
        <v>9844</v>
      </c>
      <c r="AC1477" s="36" t="s">
        <v>9845</v>
      </c>
      <c r="AD1477" s="36" t="s">
        <v>2179</v>
      </c>
      <c r="AE1477" s="36" t="s">
        <v>2105</v>
      </c>
      <c r="AF1477" s="55" t="s">
        <v>2023</v>
      </c>
      <c r="AG1477" s="36" t="s">
        <v>2086</v>
      </c>
      <c r="AH1477" s="37">
        <v>159.99</v>
      </c>
      <c r="AI1477" s="36" t="s">
        <v>2087</v>
      </c>
      <c r="AJ1477" s="36" t="s">
        <v>2076</v>
      </c>
      <c r="AK1477" s="36" t="s">
        <v>2076</v>
      </c>
      <c r="AL1477" s="36" t="s">
        <v>2076</v>
      </c>
      <c r="AM1477" s="36" t="s">
        <v>2076</v>
      </c>
      <c r="AN1477" s="36" t="s">
        <v>2076</v>
      </c>
      <c r="AO1477" s="36" t="s">
        <v>2076</v>
      </c>
      <c r="AP1477" s="36" t="s">
        <v>2076</v>
      </c>
      <c r="AQ1477" s="36" t="s">
        <v>2076</v>
      </c>
      <c r="AR1477" s="36" t="s">
        <v>2076</v>
      </c>
      <c r="AS1477" s="36" t="s">
        <v>7629</v>
      </c>
      <c r="AT1477" s="36" t="s">
        <v>7630</v>
      </c>
      <c r="AU1477" s="36">
        <f>COUNTIF(Offers!$B$14:$B$2024,A1477)</f>
        <v>1</v>
      </c>
      <c r="AV1477" s="37">
        <f>_xlfn.MINIFS(Offers!$Q$14:$Q$2024,Offers!$B$14:$B$2024,A1477)</f>
        <v>138.99</v>
      </c>
      <c r="AW1477" s="36">
        <f>COUNTIFS(Offers!$B$14:$B$2024,A1477,Offers!$L$14:$L$2024,"&lt;&gt;New")</f>
        <v>0</v>
      </c>
    </row>
    <row r="1478" spans="1:49" ht="15.75" customHeight="1" x14ac:dyDescent="0.35">
      <c r="A1478" s="64" t="s">
        <v>9846</v>
      </c>
      <c r="B1478" s="64" t="s">
        <v>1964</v>
      </c>
      <c r="C1478" s="64" t="s">
        <v>9</v>
      </c>
      <c r="D1478" s="64" t="s">
        <v>7390</v>
      </c>
      <c r="E1478" s="65" t="s">
        <v>1972</v>
      </c>
      <c r="F1478" s="66">
        <v>165.99</v>
      </c>
      <c r="G1478" s="64" t="s">
        <v>9847</v>
      </c>
      <c r="H1478" s="64" t="s">
        <v>1345</v>
      </c>
      <c r="I1478" s="64" t="s">
        <v>7392</v>
      </c>
      <c r="J1478" s="64" t="s">
        <v>2076</v>
      </c>
      <c r="K1478" s="64" t="s">
        <v>2076</v>
      </c>
      <c r="L1478" s="64" t="s">
        <v>2076</v>
      </c>
      <c r="M1478" s="64" t="s">
        <v>7393</v>
      </c>
      <c r="N1478" s="64" t="s">
        <v>7394</v>
      </c>
      <c r="O1478" s="64" t="s">
        <v>2076</v>
      </c>
      <c r="P1478" s="64" t="s">
        <v>2076</v>
      </c>
      <c r="Q1478" s="67">
        <v>145</v>
      </c>
      <c r="R1478" s="64" t="s">
        <v>9848</v>
      </c>
      <c r="S1478" s="64" t="s">
        <v>7396</v>
      </c>
      <c r="T1478" t="s">
        <v>2080</v>
      </c>
      <c r="U1478">
        <v>60</v>
      </c>
      <c r="V1478" s="49">
        <v>184.99</v>
      </c>
      <c r="W1478" t="s">
        <v>2539</v>
      </c>
      <c r="X1478" t="s">
        <v>2076</v>
      </c>
      <c r="Y1478" t="s">
        <v>2076</v>
      </c>
      <c r="Z1478" t="s">
        <v>2076</v>
      </c>
      <c r="AA1478" t="s">
        <v>2076</v>
      </c>
      <c r="AB1478" s="36" t="s">
        <v>9849</v>
      </c>
      <c r="AC1478" s="36" t="s">
        <v>9850</v>
      </c>
      <c r="AD1478" s="36" t="s">
        <v>2084</v>
      </c>
      <c r="AE1478" s="36" t="s">
        <v>2105</v>
      </c>
      <c r="AF1478" s="51" t="s">
        <v>2025</v>
      </c>
      <c r="AG1478" s="36" t="s">
        <v>2086</v>
      </c>
      <c r="AH1478" s="37">
        <v>184.99</v>
      </c>
      <c r="AI1478" s="36" t="s">
        <v>2087</v>
      </c>
      <c r="AJ1478" s="36" t="s">
        <v>2076</v>
      </c>
      <c r="AK1478" s="36" t="s">
        <v>2076</v>
      </c>
      <c r="AL1478" s="36" t="s">
        <v>2076</v>
      </c>
      <c r="AM1478" s="36" t="s">
        <v>2076</v>
      </c>
      <c r="AN1478" s="36" t="s">
        <v>2076</v>
      </c>
      <c r="AO1478" s="36" t="s">
        <v>2076</v>
      </c>
      <c r="AP1478" s="36" t="s">
        <v>2076</v>
      </c>
      <c r="AQ1478" s="36" t="s">
        <v>2076</v>
      </c>
      <c r="AR1478" s="36" t="s">
        <v>2076</v>
      </c>
      <c r="AS1478" s="36" t="s">
        <v>7399</v>
      </c>
      <c r="AT1478" s="36" t="s">
        <v>7400</v>
      </c>
      <c r="AU1478" s="36">
        <f>COUNTIF(Offers!$B$14:$B$2024,A1478)</f>
        <v>1</v>
      </c>
      <c r="AV1478" s="37">
        <f>_xlfn.MINIFS(Offers!$Q$14:$Q$2024,Offers!$B$14:$B$2024,A1478)</f>
        <v>165.99</v>
      </c>
      <c r="AW1478" s="36">
        <f>COUNTIFS(Offers!$B$14:$B$2024,A1478,Offers!$L$14:$L$2024,"&lt;&gt;New")</f>
        <v>0</v>
      </c>
    </row>
    <row r="1479" spans="1:49" ht="15.75" customHeight="1" x14ac:dyDescent="0.35">
      <c r="A1479" s="64" t="s">
        <v>9851</v>
      </c>
      <c r="B1479" s="64" t="s">
        <v>1964</v>
      </c>
      <c r="C1479" s="64" t="s">
        <v>9</v>
      </c>
      <c r="D1479" s="64" t="s">
        <v>7526</v>
      </c>
      <c r="E1479" s="65" t="s">
        <v>1973</v>
      </c>
      <c r="F1479" s="66">
        <v>191.99</v>
      </c>
      <c r="G1479" s="64" t="s">
        <v>9852</v>
      </c>
      <c r="H1479" s="64" t="s">
        <v>1345</v>
      </c>
      <c r="I1479" s="64" t="s">
        <v>7528</v>
      </c>
      <c r="J1479" s="64" t="s">
        <v>2076</v>
      </c>
      <c r="K1479" s="64" t="s">
        <v>2076</v>
      </c>
      <c r="L1479" s="64" t="s">
        <v>2076</v>
      </c>
      <c r="M1479" s="64" t="s">
        <v>2076</v>
      </c>
      <c r="N1479" s="64" t="s">
        <v>7529</v>
      </c>
      <c r="O1479" s="64" t="s">
        <v>2076</v>
      </c>
      <c r="P1479" s="64" t="s">
        <v>2076</v>
      </c>
      <c r="Q1479" s="67">
        <v>429</v>
      </c>
      <c r="R1479" s="64" t="s">
        <v>9853</v>
      </c>
      <c r="S1479" s="64" t="s">
        <v>7531</v>
      </c>
      <c r="T1479" t="s">
        <v>2100</v>
      </c>
      <c r="U1479">
        <v>60</v>
      </c>
      <c r="V1479" s="49">
        <v>200.99</v>
      </c>
      <c r="W1479" t="s">
        <v>2450</v>
      </c>
      <c r="X1479" t="s">
        <v>2076</v>
      </c>
      <c r="Y1479" t="s">
        <v>2076</v>
      </c>
      <c r="Z1479" t="s">
        <v>2076</v>
      </c>
      <c r="AA1479" t="s">
        <v>2076</v>
      </c>
      <c r="AB1479" s="36" t="s">
        <v>9854</v>
      </c>
      <c r="AC1479" s="36" t="s">
        <v>9855</v>
      </c>
      <c r="AD1479" s="36" t="s">
        <v>2147</v>
      </c>
      <c r="AE1479" s="36" t="s">
        <v>2105</v>
      </c>
      <c r="AF1479" s="52" t="s">
        <v>2024</v>
      </c>
      <c r="AG1479" s="36" t="s">
        <v>2086</v>
      </c>
      <c r="AH1479" s="37">
        <v>200.99</v>
      </c>
      <c r="AI1479" s="36" t="s">
        <v>2087</v>
      </c>
      <c r="AJ1479" s="36" t="s">
        <v>2076</v>
      </c>
      <c r="AK1479" s="36" t="s">
        <v>2076</v>
      </c>
      <c r="AL1479" s="36" t="s">
        <v>2076</v>
      </c>
      <c r="AM1479" s="36" t="s">
        <v>2076</v>
      </c>
      <c r="AN1479" s="36" t="s">
        <v>2076</v>
      </c>
      <c r="AO1479" s="36" t="s">
        <v>2076</v>
      </c>
      <c r="AP1479" s="36" t="s">
        <v>2076</v>
      </c>
      <c r="AQ1479" s="36" t="s">
        <v>2076</v>
      </c>
      <c r="AR1479" s="36" t="s">
        <v>2076</v>
      </c>
      <c r="AS1479" s="36" t="s">
        <v>7534</v>
      </c>
      <c r="AT1479" s="36" t="s">
        <v>7535</v>
      </c>
      <c r="AU1479" s="36">
        <f>COUNTIF(Offers!$B$14:$B$2024,A1479)</f>
        <v>3</v>
      </c>
      <c r="AV1479" s="37">
        <f>_xlfn.MINIFS(Offers!$Q$14:$Q$2024,Offers!$B$14:$B$2024,A1479)</f>
        <v>150.99</v>
      </c>
      <c r="AW1479" s="36">
        <f>COUNTIFS(Offers!$B$14:$B$2024,A1479,Offers!$L$14:$L$2024,"&lt;&gt;New")</f>
        <v>2</v>
      </c>
    </row>
    <row r="1480" spans="1:49" ht="15.75" customHeight="1" x14ac:dyDescent="0.35">
      <c r="A1480" s="64" t="s">
        <v>9856</v>
      </c>
      <c r="B1480" s="64" t="s">
        <v>1964</v>
      </c>
      <c r="C1480" s="64" t="s">
        <v>9</v>
      </c>
      <c r="D1480" s="64" t="s">
        <v>7425</v>
      </c>
      <c r="E1480" s="65" t="s">
        <v>1974</v>
      </c>
      <c r="F1480" s="66">
        <v>196.99</v>
      </c>
      <c r="G1480" s="64" t="s">
        <v>9857</v>
      </c>
      <c r="H1480" s="64" t="s">
        <v>7498</v>
      </c>
      <c r="I1480" s="64" t="s">
        <v>7428</v>
      </c>
      <c r="J1480" s="64" t="s">
        <v>2076</v>
      </c>
      <c r="K1480" s="64" t="s">
        <v>2076</v>
      </c>
      <c r="L1480" s="64" t="s">
        <v>2076</v>
      </c>
      <c r="M1480" s="64" t="s">
        <v>2076</v>
      </c>
      <c r="N1480" s="64" t="s">
        <v>7429</v>
      </c>
      <c r="O1480" s="64" t="s">
        <v>2076</v>
      </c>
      <c r="P1480" s="64" t="s">
        <v>2076</v>
      </c>
      <c r="Q1480" s="67">
        <v>1696</v>
      </c>
      <c r="R1480" s="64" t="s">
        <v>9858</v>
      </c>
      <c r="S1480" s="64" t="s">
        <v>7431</v>
      </c>
      <c r="T1480" t="s">
        <v>2080</v>
      </c>
      <c r="U1480">
        <v>60</v>
      </c>
      <c r="V1480" s="49">
        <v>203.99</v>
      </c>
      <c r="W1480" t="s">
        <v>2498</v>
      </c>
      <c r="X1480" t="s">
        <v>2076</v>
      </c>
      <c r="Y1480" t="s">
        <v>2076</v>
      </c>
      <c r="Z1480" t="s">
        <v>2076</v>
      </c>
      <c r="AA1480" t="s">
        <v>2076</v>
      </c>
      <c r="AB1480" s="36" t="s">
        <v>9859</v>
      </c>
      <c r="AC1480" s="36" t="s">
        <v>9860</v>
      </c>
      <c r="AD1480" s="36" t="s">
        <v>2084</v>
      </c>
      <c r="AE1480" s="36" t="s">
        <v>2105</v>
      </c>
      <c r="AF1480" s="53" t="s">
        <v>2026</v>
      </c>
      <c r="AG1480" s="36" t="s">
        <v>2086</v>
      </c>
      <c r="AH1480" s="37">
        <v>203.99</v>
      </c>
      <c r="AI1480" s="36" t="s">
        <v>2087</v>
      </c>
      <c r="AJ1480" s="36" t="s">
        <v>2076</v>
      </c>
      <c r="AK1480" s="36" t="s">
        <v>2076</v>
      </c>
      <c r="AL1480" s="36" t="s">
        <v>2076</v>
      </c>
      <c r="AM1480" s="36" t="s">
        <v>2076</v>
      </c>
      <c r="AN1480" s="36" t="s">
        <v>2076</v>
      </c>
      <c r="AO1480" s="36" t="s">
        <v>2076</v>
      </c>
      <c r="AP1480" s="36" t="s">
        <v>2076</v>
      </c>
      <c r="AQ1480" s="36" t="s">
        <v>2076</v>
      </c>
      <c r="AR1480" s="36" t="s">
        <v>2076</v>
      </c>
      <c r="AS1480" s="36" t="s">
        <v>7434</v>
      </c>
      <c r="AT1480" s="36" t="s">
        <v>7435</v>
      </c>
      <c r="AU1480" s="36">
        <f>COUNTIF(Offers!$B$14:$B$2024,A1480)</f>
        <v>2</v>
      </c>
      <c r="AV1480" s="37">
        <f>_xlfn.MINIFS(Offers!$Q$14:$Q$2024,Offers!$B$14:$B$2024,A1480)</f>
        <v>148.99</v>
      </c>
      <c r="AW1480" s="36">
        <f>COUNTIFS(Offers!$B$14:$B$2024,A1480,Offers!$L$14:$L$2024,"&lt;&gt;New")</f>
        <v>1</v>
      </c>
    </row>
    <row r="1481" spans="1:49" ht="15.75" customHeight="1" x14ac:dyDescent="0.35">
      <c r="A1481" s="64" t="s">
        <v>9861</v>
      </c>
      <c r="B1481" s="64" t="s">
        <v>1964</v>
      </c>
      <c r="C1481" s="64" t="s">
        <v>9</v>
      </c>
      <c r="D1481" s="64" t="s">
        <v>7449</v>
      </c>
      <c r="E1481" s="65" t="s">
        <v>1975</v>
      </c>
      <c r="F1481" s="66">
        <v>215.99</v>
      </c>
      <c r="G1481" s="64" t="s">
        <v>9862</v>
      </c>
      <c r="H1481" s="64" t="s">
        <v>7451</v>
      </c>
      <c r="I1481" s="64" t="s">
        <v>7405</v>
      </c>
      <c r="J1481" s="64" t="s">
        <v>7975</v>
      </c>
      <c r="K1481" s="64" t="s">
        <v>2076</v>
      </c>
      <c r="L1481" s="64" t="s">
        <v>2076</v>
      </c>
      <c r="M1481" s="64" t="s">
        <v>2076</v>
      </c>
      <c r="N1481" s="64" t="s">
        <v>7801</v>
      </c>
      <c r="O1481" s="64" t="s">
        <v>2076</v>
      </c>
      <c r="P1481" s="64" t="s">
        <v>2076</v>
      </c>
      <c r="Q1481" s="67">
        <v>29</v>
      </c>
      <c r="R1481" s="64" t="s">
        <v>9863</v>
      </c>
      <c r="S1481" s="64" t="s">
        <v>7455</v>
      </c>
      <c r="T1481" t="s">
        <v>2080</v>
      </c>
      <c r="U1481">
        <v>60</v>
      </c>
      <c r="V1481" s="49">
        <v>239.99</v>
      </c>
      <c r="W1481" t="s">
        <v>2187</v>
      </c>
      <c r="X1481" t="s">
        <v>2076</v>
      </c>
      <c r="Y1481" t="s">
        <v>2076</v>
      </c>
      <c r="Z1481" t="s">
        <v>2076</v>
      </c>
      <c r="AA1481" t="s">
        <v>2076</v>
      </c>
      <c r="AB1481" s="36" t="s">
        <v>9864</v>
      </c>
      <c r="AC1481" s="36" t="s">
        <v>9865</v>
      </c>
      <c r="AD1481" s="36" t="s">
        <v>2120</v>
      </c>
      <c r="AE1481" s="36" t="s">
        <v>2105</v>
      </c>
      <c r="AF1481" s="52" t="s">
        <v>2024</v>
      </c>
      <c r="AG1481" s="36" t="s">
        <v>2086</v>
      </c>
      <c r="AH1481" s="37">
        <v>241.99</v>
      </c>
      <c r="AI1481" s="36" t="s">
        <v>2087</v>
      </c>
      <c r="AJ1481" s="36" t="s">
        <v>2076</v>
      </c>
      <c r="AK1481" s="36" t="s">
        <v>2076</v>
      </c>
      <c r="AL1481" s="36" t="s">
        <v>2076</v>
      </c>
      <c r="AM1481" s="36" t="s">
        <v>2076</v>
      </c>
      <c r="AN1481" s="36" t="s">
        <v>2076</v>
      </c>
      <c r="AO1481" s="36" t="s">
        <v>2076</v>
      </c>
      <c r="AP1481" s="36" t="s">
        <v>2076</v>
      </c>
      <c r="AQ1481" s="36" t="s">
        <v>2076</v>
      </c>
      <c r="AR1481" s="36" t="s">
        <v>2076</v>
      </c>
      <c r="AS1481" s="36" t="s">
        <v>7805</v>
      </c>
      <c r="AT1481" s="36" t="s">
        <v>7806</v>
      </c>
      <c r="AU1481" s="36">
        <f>COUNTIF(Offers!$B$14:$B$2024,A1481)</f>
        <v>1</v>
      </c>
      <c r="AV1481" s="37">
        <f>_xlfn.MINIFS(Offers!$Q$14:$Q$2024,Offers!$B$14:$B$2024,A1481)</f>
        <v>215.99</v>
      </c>
      <c r="AW1481" s="36">
        <f>COUNTIFS(Offers!$B$14:$B$2024,A1481,Offers!$L$14:$L$2024,"&lt;&gt;New")</f>
        <v>0</v>
      </c>
    </row>
    <row r="1482" spans="1:49" ht="15.75" customHeight="1" x14ac:dyDescent="0.35">
      <c r="A1482" s="64" t="s">
        <v>9866</v>
      </c>
      <c r="B1482" s="64" t="s">
        <v>1964</v>
      </c>
      <c r="C1482" s="64" t="s">
        <v>9</v>
      </c>
      <c r="D1482" s="64" t="s">
        <v>2034</v>
      </c>
      <c r="E1482" s="65" t="s">
        <v>1976</v>
      </c>
      <c r="F1482" s="66">
        <v>651.99</v>
      </c>
      <c r="G1482" s="64" t="s">
        <v>9867</v>
      </c>
      <c r="H1482" s="64" t="s">
        <v>7439</v>
      </c>
      <c r="I1482" s="64" t="s">
        <v>7405</v>
      </c>
      <c r="J1482" s="64" t="s">
        <v>9868</v>
      </c>
      <c r="K1482" s="64" t="s">
        <v>7820</v>
      </c>
      <c r="L1482" s="64" t="s">
        <v>2076</v>
      </c>
      <c r="M1482" s="64" t="s">
        <v>2076</v>
      </c>
      <c r="N1482" s="64" t="s">
        <v>2076</v>
      </c>
      <c r="O1482" s="64" t="s">
        <v>2076</v>
      </c>
      <c r="P1482" s="64" t="s">
        <v>2076</v>
      </c>
      <c r="Q1482" s="67">
        <v>55</v>
      </c>
      <c r="R1482" s="64" t="s">
        <v>9869</v>
      </c>
      <c r="S1482" s="64" t="s">
        <v>7607</v>
      </c>
      <c r="T1482" t="s">
        <v>2080</v>
      </c>
      <c r="U1482">
        <v>60</v>
      </c>
      <c r="V1482" s="49">
        <v>723.99</v>
      </c>
      <c r="W1482" t="s">
        <v>2371</v>
      </c>
      <c r="X1482" t="s">
        <v>2076</v>
      </c>
      <c r="Y1482" t="s">
        <v>2076</v>
      </c>
      <c r="Z1482" t="s">
        <v>2076</v>
      </c>
      <c r="AA1482" t="s">
        <v>2076</v>
      </c>
      <c r="AB1482" s="36" t="s">
        <v>9870</v>
      </c>
      <c r="AC1482" s="36" t="s">
        <v>9871</v>
      </c>
      <c r="AD1482" s="36" t="s">
        <v>2268</v>
      </c>
      <c r="AE1482" s="36" t="s">
        <v>2085</v>
      </c>
      <c r="AF1482" s="54" t="s">
        <v>2027</v>
      </c>
      <c r="AG1482" s="36" t="s">
        <v>3435</v>
      </c>
      <c r="AH1482" s="37">
        <v>723.99</v>
      </c>
      <c r="AI1482" s="36" t="s">
        <v>2087</v>
      </c>
      <c r="AJ1482" s="36" t="s">
        <v>2076</v>
      </c>
      <c r="AK1482" s="36" t="s">
        <v>2076</v>
      </c>
      <c r="AL1482" s="36" t="s">
        <v>2076</v>
      </c>
      <c r="AM1482" s="36" t="s">
        <v>2076</v>
      </c>
      <c r="AN1482" s="36" t="s">
        <v>2076</v>
      </c>
      <c r="AO1482" s="36" t="s">
        <v>2076</v>
      </c>
      <c r="AP1482" s="36" t="s">
        <v>2076</v>
      </c>
      <c r="AQ1482" s="36" t="s">
        <v>2076</v>
      </c>
      <c r="AR1482" s="36" t="s">
        <v>2076</v>
      </c>
      <c r="AS1482" s="36" t="s">
        <v>7610</v>
      </c>
      <c r="AT1482" s="36" t="s">
        <v>9872</v>
      </c>
      <c r="AU1482" s="36">
        <f>COUNTIF(Offers!$B$14:$B$2024,A1482)</f>
        <v>1</v>
      </c>
      <c r="AV1482" s="37">
        <f>_xlfn.MINIFS(Offers!$Q$14:$Q$2024,Offers!$B$14:$B$2024,A1482)</f>
        <v>651.99</v>
      </c>
      <c r="AW1482" s="36">
        <f>COUNTIFS(Offers!$B$14:$B$2024,A1482,Offers!$L$14:$L$2024,"&lt;&gt;New")</f>
        <v>0</v>
      </c>
    </row>
    <row r="1483" spans="1:49" ht="15.75" customHeight="1" x14ac:dyDescent="0.35">
      <c r="A1483" s="64" t="s">
        <v>9873</v>
      </c>
      <c r="B1483" s="64" t="s">
        <v>1977</v>
      </c>
      <c r="C1483" s="64" t="s">
        <v>9</v>
      </c>
      <c r="D1483" s="64" t="s">
        <v>7560</v>
      </c>
      <c r="E1483" s="65" t="s">
        <v>1980</v>
      </c>
      <c r="F1483" s="66">
        <v>83.99</v>
      </c>
      <c r="G1483" s="64" t="s">
        <v>9874</v>
      </c>
      <c r="H1483" s="64" t="s">
        <v>1345</v>
      </c>
      <c r="I1483" s="64" t="s">
        <v>7405</v>
      </c>
      <c r="J1483" s="64" t="s">
        <v>2076</v>
      </c>
      <c r="K1483" s="64" t="s">
        <v>2076</v>
      </c>
      <c r="L1483" s="64" t="s">
        <v>2076</v>
      </c>
      <c r="M1483" s="64" t="s">
        <v>2076</v>
      </c>
      <c r="N1483" s="64" t="s">
        <v>7562</v>
      </c>
      <c r="O1483" s="64" t="s">
        <v>2076</v>
      </c>
      <c r="P1483" s="64" t="s">
        <v>2076</v>
      </c>
      <c r="Q1483" s="67">
        <v>457</v>
      </c>
      <c r="R1483" s="64" t="s">
        <v>9875</v>
      </c>
      <c r="S1483" s="64" t="s">
        <v>7564</v>
      </c>
      <c r="T1483" t="s">
        <v>2100</v>
      </c>
      <c r="U1483">
        <v>30</v>
      </c>
      <c r="V1483" s="49">
        <v>91.99</v>
      </c>
      <c r="W1483" t="s">
        <v>2117</v>
      </c>
      <c r="X1483" t="s">
        <v>2076</v>
      </c>
      <c r="Y1483" t="s">
        <v>2076</v>
      </c>
      <c r="Z1483" t="s">
        <v>2076</v>
      </c>
      <c r="AA1483" t="s">
        <v>2076</v>
      </c>
      <c r="AB1483" s="36" t="s">
        <v>9876</v>
      </c>
      <c r="AC1483" s="36" t="s">
        <v>9877</v>
      </c>
      <c r="AD1483" s="36" t="s">
        <v>2268</v>
      </c>
      <c r="AE1483" s="36" t="s">
        <v>2105</v>
      </c>
      <c r="AF1483" s="52" t="s">
        <v>2024</v>
      </c>
      <c r="AG1483" s="36" t="s">
        <v>2086</v>
      </c>
      <c r="AH1483" s="37">
        <v>92.99</v>
      </c>
      <c r="AI1483" s="36" t="s">
        <v>2087</v>
      </c>
      <c r="AJ1483" s="36" t="s">
        <v>2076</v>
      </c>
      <c r="AK1483" s="36" t="s">
        <v>2076</v>
      </c>
      <c r="AL1483" s="36" t="s">
        <v>2076</v>
      </c>
      <c r="AM1483" s="36" t="s">
        <v>2076</v>
      </c>
      <c r="AN1483" s="36" t="s">
        <v>2076</v>
      </c>
      <c r="AO1483" s="36" t="s">
        <v>2076</v>
      </c>
      <c r="AP1483" s="36" t="s">
        <v>2076</v>
      </c>
      <c r="AQ1483" s="36" t="s">
        <v>2076</v>
      </c>
      <c r="AR1483" s="36" t="s">
        <v>2076</v>
      </c>
      <c r="AS1483" s="36" t="s">
        <v>7567</v>
      </c>
      <c r="AT1483" s="36" t="s">
        <v>7568</v>
      </c>
      <c r="AU1483" s="36">
        <f>COUNTIF(Offers!$B$14:$B$2024,A1483)</f>
        <v>1</v>
      </c>
      <c r="AV1483" s="37">
        <f>_xlfn.MINIFS(Offers!$Q$14:$Q$2024,Offers!$B$14:$B$2024,A1483)</f>
        <v>83.99</v>
      </c>
      <c r="AW1483" s="36">
        <f>COUNTIFS(Offers!$B$14:$B$2024,A1483,Offers!$L$14:$L$2024,"&lt;&gt;New")</f>
        <v>0</v>
      </c>
    </row>
    <row r="1484" spans="1:49" ht="15.75" customHeight="1" x14ac:dyDescent="0.35">
      <c r="A1484" s="64" t="s">
        <v>9878</v>
      </c>
      <c r="B1484" s="64" t="s">
        <v>1977</v>
      </c>
      <c r="C1484" s="64" t="s">
        <v>9</v>
      </c>
      <c r="D1484" s="64" t="s">
        <v>7749</v>
      </c>
      <c r="E1484" s="65" t="s">
        <v>1981</v>
      </c>
      <c r="F1484" s="66">
        <v>119.99</v>
      </c>
      <c r="G1484" s="64" t="s">
        <v>9879</v>
      </c>
      <c r="H1484" s="64" t="s">
        <v>1345</v>
      </c>
      <c r="I1484" s="64" t="s">
        <v>7380</v>
      </c>
      <c r="J1484" s="64" t="s">
        <v>2076</v>
      </c>
      <c r="K1484" s="64" t="s">
        <v>2076</v>
      </c>
      <c r="L1484" s="64" t="s">
        <v>2076</v>
      </c>
      <c r="M1484" s="64" t="s">
        <v>2076</v>
      </c>
      <c r="N1484" s="64" t="s">
        <v>7382</v>
      </c>
      <c r="O1484" s="64" t="s">
        <v>2076</v>
      </c>
      <c r="P1484" s="64">
        <v>233</v>
      </c>
      <c r="Q1484" s="67">
        <v>1090</v>
      </c>
      <c r="R1484" s="64" t="s">
        <v>9880</v>
      </c>
      <c r="S1484" s="64" t="s">
        <v>7752</v>
      </c>
      <c r="T1484" t="s">
        <v>2100</v>
      </c>
      <c r="U1484">
        <v>30</v>
      </c>
      <c r="V1484" s="49">
        <v>131.99</v>
      </c>
      <c r="W1484" t="s">
        <v>3035</v>
      </c>
      <c r="X1484" t="s">
        <v>2076</v>
      </c>
      <c r="Y1484" t="s">
        <v>2076</v>
      </c>
      <c r="Z1484" t="s">
        <v>2076</v>
      </c>
      <c r="AA1484" t="s">
        <v>2076</v>
      </c>
      <c r="AB1484" s="36" t="s">
        <v>9881</v>
      </c>
      <c r="AC1484" s="36" t="s">
        <v>8887</v>
      </c>
      <c r="AD1484" s="36" t="s">
        <v>2179</v>
      </c>
      <c r="AE1484" s="36" t="s">
        <v>2180</v>
      </c>
      <c r="AF1484" s="55" t="s">
        <v>2023</v>
      </c>
      <c r="AG1484" s="36" t="s">
        <v>2086</v>
      </c>
      <c r="AH1484" s="37">
        <v>171.99</v>
      </c>
      <c r="AI1484" s="36" t="s">
        <v>2106</v>
      </c>
      <c r="AJ1484" s="36" t="s">
        <v>2076</v>
      </c>
      <c r="AK1484" s="36" t="s">
        <v>2076</v>
      </c>
      <c r="AL1484" s="36" t="s">
        <v>2076</v>
      </c>
      <c r="AM1484" s="36" t="s">
        <v>2076</v>
      </c>
      <c r="AN1484" s="36" t="s">
        <v>2076</v>
      </c>
      <c r="AO1484" s="36" t="s">
        <v>2076</v>
      </c>
      <c r="AP1484" s="36" t="s">
        <v>2076</v>
      </c>
      <c r="AQ1484" s="36" t="s">
        <v>2076</v>
      </c>
      <c r="AR1484" s="36" t="s">
        <v>2076</v>
      </c>
      <c r="AS1484" s="36" t="s">
        <v>7861</v>
      </c>
      <c r="AT1484" s="36" t="s">
        <v>7755</v>
      </c>
      <c r="AU1484" s="36">
        <f>COUNTIF(Offers!$B$14:$B$2024,A1484)</f>
        <v>1</v>
      </c>
      <c r="AV1484" s="37">
        <f>_xlfn.MINIFS(Offers!$Q$14:$Q$2024,Offers!$B$14:$B$2024,A1484)</f>
        <v>119.99</v>
      </c>
      <c r="AW1484" s="36">
        <f>COUNTIFS(Offers!$B$14:$B$2024,A1484,Offers!$L$14:$L$2024,"&lt;&gt;New")</f>
        <v>0</v>
      </c>
    </row>
    <row r="1485" spans="1:49" ht="15.75" customHeight="1" x14ac:dyDescent="0.35">
      <c r="A1485" s="64" t="s">
        <v>9882</v>
      </c>
      <c r="B1485" s="64" t="s">
        <v>1977</v>
      </c>
      <c r="C1485" s="64" t="s">
        <v>9</v>
      </c>
      <c r="D1485" s="64" t="s">
        <v>7378</v>
      </c>
      <c r="E1485" s="65" t="s">
        <v>1982</v>
      </c>
      <c r="F1485" s="66">
        <v>126.99</v>
      </c>
      <c r="G1485" s="64" t="s">
        <v>9883</v>
      </c>
      <c r="H1485" s="64" t="s">
        <v>1345</v>
      </c>
      <c r="I1485" s="64" t="s">
        <v>7380</v>
      </c>
      <c r="J1485" s="64" t="s">
        <v>7633</v>
      </c>
      <c r="K1485" s="64" t="s">
        <v>2076</v>
      </c>
      <c r="L1485" s="64" t="s">
        <v>2076</v>
      </c>
      <c r="M1485" s="64" t="s">
        <v>2076</v>
      </c>
      <c r="N1485" s="64" t="s">
        <v>7382</v>
      </c>
      <c r="O1485" s="64" t="s">
        <v>2076</v>
      </c>
      <c r="P1485" s="64">
        <v>74</v>
      </c>
      <c r="Q1485" s="67">
        <v>60</v>
      </c>
      <c r="R1485" s="64" t="s">
        <v>9884</v>
      </c>
      <c r="S1485" s="64" t="s">
        <v>7384</v>
      </c>
      <c r="T1485" t="s">
        <v>2080</v>
      </c>
      <c r="U1485">
        <v>30</v>
      </c>
      <c r="V1485" s="49">
        <v>132.99</v>
      </c>
      <c r="W1485" t="s">
        <v>2471</v>
      </c>
      <c r="X1485" t="s">
        <v>2076</v>
      </c>
      <c r="Y1485" t="s">
        <v>2076</v>
      </c>
      <c r="Z1485" t="s">
        <v>2076</v>
      </c>
      <c r="AA1485" t="s">
        <v>2076</v>
      </c>
      <c r="AB1485" s="36" t="s">
        <v>9885</v>
      </c>
      <c r="AC1485" s="36" t="s">
        <v>9886</v>
      </c>
      <c r="AD1485" s="36" t="s">
        <v>2268</v>
      </c>
      <c r="AE1485" s="36" t="s">
        <v>2085</v>
      </c>
      <c r="AF1485" s="51" t="s">
        <v>2025</v>
      </c>
      <c r="AG1485" s="36" t="s">
        <v>2086</v>
      </c>
      <c r="AH1485" s="37">
        <v>134.99</v>
      </c>
      <c r="AI1485" s="36" t="s">
        <v>2087</v>
      </c>
      <c r="AJ1485" s="36" t="s">
        <v>2076</v>
      </c>
      <c r="AK1485" s="36" t="s">
        <v>2076</v>
      </c>
      <c r="AL1485" s="36" t="s">
        <v>2076</v>
      </c>
      <c r="AM1485" s="36" t="s">
        <v>2076</v>
      </c>
      <c r="AN1485" s="36" t="s">
        <v>2076</v>
      </c>
      <c r="AO1485" s="36" t="s">
        <v>2076</v>
      </c>
      <c r="AP1485" s="36" t="s">
        <v>2076</v>
      </c>
      <c r="AQ1485" s="36" t="s">
        <v>2076</v>
      </c>
      <c r="AR1485" s="36" t="s">
        <v>2076</v>
      </c>
      <c r="AS1485" s="36" t="s">
        <v>7387</v>
      </c>
      <c r="AT1485" s="36" t="s">
        <v>7388</v>
      </c>
      <c r="AU1485" s="36">
        <f>COUNTIF(Offers!$B$14:$B$2024,A1485)</f>
        <v>2</v>
      </c>
      <c r="AV1485" s="37">
        <f>_xlfn.MINIFS(Offers!$Q$14:$Q$2024,Offers!$B$14:$B$2024,A1485)</f>
        <v>89.99</v>
      </c>
      <c r="AW1485" s="36">
        <f>COUNTIFS(Offers!$B$14:$B$2024,A1485,Offers!$L$14:$L$2024,"&lt;&gt;New")</f>
        <v>1</v>
      </c>
    </row>
    <row r="1486" spans="1:49" ht="15.75" customHeight="1" x14ac:dyDescent="0.35">
      <c r="A1486" s="64" t="s">
        <v>9887</v>
      </c>
      <c r="B1486" s="64" t="s">
        <v>1977</v>
      </c>
      <c r="C1486" s="64" t="s">
        <v>9</v>
      </c>
      <c r="D1486" s="64" t="s">
        <v>7402</v>
      </c>
      <c r="E1486" s="65" t="s">
        <v>1983</v>
      </c>
      <c r="F1486" s="66">
        <v>136.99</v>
      </c>
      <c r="G1486" s="64" t="s">
        <v>9888</v>
      </c>
      <c r="H1486" s="64" t="s">
        <v>7404</v>
      </c>
      <c r="I1486" s="64" t="s">
        <v>7405</v>
      </c>
      <c r="J1486" s="64" t="s">
        <v>2076</v>
      </c>
      <c r="K1486" s="64" t="s">
        <v>2076</v>
      </c>
      <c r="L1486" s="64" t="s">
        <v>2076</v>
      </c>
      <c r="M1486" s="64" t="s">
        <v>2076</v>
      </c>
      <c r="N1486" s="64" t="s">
        <v>9445</v>
      </c>
      <c r="O1486" s="64" t="s">
        <v>2076</v>
      </c>
      <c r="P1486" s="64" t="s">
        <v>2076</v>
      </c>
      <c r="Q1486" s="67">
        <v>82</v>
      </c>
      <c r="R1486" s="64" t="s">
        <v>9889</v>
      </c>
      <c r="S1486" s="64" t="s">
        <v>7408</v>
      </c>
      <c r="T1486" t="s">
        <v>2080</v>
      </c>
      <c r="U1486">
        <v>30</v>
      </c>
      <c r="V1486" s="49">
        <v>150.99</v>
      </c>
      <c r="W1486" t="s">
        <v>2875</v>
      </c>
      <c r="X1486" t="s">
        <v>2076</v>
      </c>
      <c r="Y1486" t="s">
        <v>2076</v>
      </c>
      <c r="Z1486" t="s">
        <v>2076</v>
      </c>
      <c r="AA1486" t="s">
        <v>2076</v>
      </c>
      <c r="AB1486" s="36" t="s">
        <v>9890</v>
      </c>
      <c r="AC1486" s="36" t="s">
        <v>9049</v>
      </c>
      <c r="AD1486" s="36" t="s">
        <v>2120</v>
      </c>
      <c r="AE1486" s="36" t="s">
        <v>2105</v>
      </c>
      <c r="AF1486" s="55" t="s">
        <v>2023</v>
      </c>
      <c r="AG1486" s="36" t="s">
        <v>2086</v>
      </c>
      <c r="AH1486" s="37">
        <v>153.99</v>
      </c>
      <c r="AI1486" s="36" t="s">
        <v>2087</v>
      </c>
      <c r="AJ1486" s="36" t="s">
        <v>2076</v>
      </c>
      <c r="AK1486" s="36" t="s">
        <v>2076</v>
      </c>
      <c r="AL1486" s="36" t="s">
        <v>2076</v>
      </c>
      <c r="AM1486" s="36" t="s">
        <v>2076</v>
      </c>
      <c r="AN1486" s="36" t="s">
        <v>2076</v>
      </c>
      <c r="AO1486" s="36" t="s">
        <v>2076</v>
      </c>
      <c r="AP1486" s="36" t="s">
        <v>2076</v>
      </c>
      <c r="AQ1486" s="36" t="s">
        <v>2076</v>
      </c>
      <c r="AR1486" s="36" t="s">
        <v>2076</v>
      </c>
      <c r="AS1486" s="36" t="s">
        <v>7411</v>
      </c>
      <c r="AT1486" s="36" t="s">
        <v>7412</v>
      </c>
      <c r="AU1486" s="36">
        <f>COUNTIF(Offers!$B$14:$B$2024,A1486)</f>
        <v>1</v>
      </c>
      <c r="AV1486" s="37">
        <f>_xlfn.MINIFS(Offers!$Q$14:$Q$2024,Offers!$B$14:$B$2024,A1486)</f>
        <v>136.99</v>
      </c>
      <c r="AW1486" s="36">
        <f>COUNTIFS(Offers!$B$14:$B$2024,A1486,Offers!$L$14:$L$2024,"&lt;&gt;New")</f>
        <v>0</v>
      </c>
    </row>
    <row r="1487" spans="1:49" ht="15.75" customHeight="1" x14ac:dyDescent="0.35">
      <c r="A1487" s="64" t="s">
        <v>9891</v>
      </c>
      <c r="B1487" s="64" t="s">
        <v>1977</v>
      </c>
      <c r="C1487" s="64" t="s">
        <v>9</v>
      </c>
      <c r="D1487" s="64" t="s">
        <v>7449</v>
      </c>
      <c r="E1487" s="65" t="s">
        <v>1984</v>
      </c>
      <c r="F1487" s="66">
        <v>161.99</v>
      </c>
      <c r="G1487" s="64" t="s">
        <v>9892</v>
      </c>
      <c r="H1487" s="64" t="s">
        <v>1345</v>
      </c>
      <c r="I1487" s="64" t="s">
        <v>7392</v>
      </c>
      <c r="J1487" s="64" t="s">
        <v>2076</v>
      </c>
      <c r="K1487" s="64" t="s">
        <v>2076</v>
      </c>
      <c r="L1487" s="64" t="s">
        <v>2076</v>
      </c>
      <c r="M1487" s="64" t="s">
        <v>2076</v>
      </c>
      <c r="N1487" s="64" t="s">
        <v>7624</v>
      </c>
      <c r="O1487" s="64" t="s">
        <v>2076</v>
      </c>
      <c r="P1487" s="64" t="s">
        <v>2076</v>
      </c>
      <c r="Q1487" s="67">
        <v>225</v>
      </c>
      <c r="R1487" s="64" t="s">
        <v>9893</v>
      </c>
      <c r="S1487" s="64" t="s">
        <v>7626</v>
      </c>
      <c r="T1487" t="s">
        <v>2080</v>
      </c>
      <c r="U1487">
        <v>30</v>
      </c>
      <c r="V1487" s="49">
        <v>177.99</v>
      </c>
      <c r="W1487" t="s">
        <v>2371</v>
      </c>
      <c r="X1487" t="s">
        <v>2076</v>
      </c>
      <c r="Y1487" t="s">
        <v>2076</v>
      </c>
      <c r="Z1487" t="s">
        <v>2076</v>
      </c>
      <c r="AA1487" t="s">
        <v>2076</v>
      </c>
      <c r="AB1487" s="36" t="s">
        <v>9894</v>
      </c>
      <c r="AC1487" s="36" t="s">
        <v>9895</v>
      </c>
      <c r="AD1487" s="36" t="s">
        <v>2147</v>
      </c>
      <c r="AE1487" s="36" t="s">
        <v>2105</v>
      </c>
      <c r="AF1487" s="52" t="s">
        <v>2024</v>
      </c>
      <c r="AG1487" s="36" t="s">
        <v>2086</v>
      </c>
      <c r="AH1487" s="37">
        <v>209.99</v>
      </c>
      <c r="AI1487" s="36" t="s">
        <v>2106</v>
      </c>
      <c r="AJ1487" s="36" t="s">
        <v>2076</v>
      </c>
      <c r="AK1487" s="36" t="s">
        <v>2076</v>
      </c>
      <c r="AL1487" s="36" t="s">
        <v>2076</v>
      </c>
      <c r="AM1487" s="36" t="s">
        <v>2076</v>
      </c>
      <c r="AN1487" s="36" t="s">
        <v>2076</v>
      </c>
      <c r="AO1487" s="36" t="s">
        <v>2076</v>
      </c>
      <c r="AP1487" s="36" t="s">
        <v>2076</v>
      </c>
      <c r="AQ1487" s="36" t="s">
        <v>2076</v>
      </c>
      <c r="AR1487" s="36" t="s">
        <v>2076</v>
      </c>
      <c r="AS1487" s="36" t="s">
        <v>7629</v>
      </c>
      <c r="AT1487" s="36" t="s">
        <v>7630</v>
      </c>
      <c r="AU1487" s="36">
        <f>COUNTIF(Offers!$B$14:$B$2024,A1487)</f>
        <v>1</v>
      </c>
      <c r="AV1487" s="37">
        <f>_xlfn.MINIFS(Offers!$Q$14:$Q$2024,Offers!$B$14:$B$2024,A1487)</f>
        <v>161.99</v>
      </c>
      <c r="AW1487" s="36">
        <f>COUNTIFS(Offers!$B$14:$B$2024,A1487,Offers!$L$14:$L$2024,"&lt;&gt;New")</f>
        <v>0</v>
      </c>
    </row>
    <row r="1488" spans="1:49" ht="15.75" customHeight="1" x14ac:dyDescent="0.35">
      <c r="A1488" s="64" t="s">
        <v>9896</v>
      </c>
      <c r="B1488" s="64" t="s">
        <v>1977</v>
      </c>
      <c r="C1488" s="64" t="s">
        <v>9</v>
      </c>
      <c r="D1488" s="64" t="s">
        <v>7425</v>
      </c>
      <c r="E1488" s="65" t="s">
        <v>1985</v>
      </c>
      <c r="F1488" s="66">
        <v>181.99</v>
      </c>
      <c r="G1488" s="64" t="s">
        <v>9897</v>
      </c>
      <c r="H1488" s="64" t="s">
        <v>7498</v>
      </c>
      <c r="I1488" s="64" t="s">
        <v>7587</v>
      </c>
      <c r="J1488" s="64" t="s">
        <v>2076</v>
      </c>
      <c r="K1488" s="64" t="s">
        <v>2076</v>
      </c>
      <c r="L1488" s="64" t="s">
        <v>2076</v>
      </c>
      <c r="M1488" s="64" t="s">
        <v>2076</v>
      </c>
      <c r="N1488" s="64" t="s">
        <v>7429</v>
      </c>
      <c r="O1488" s="64" t="s">
        <v>2076</v>
      </c>
      <c r="P1488" s="64" t="s">
        <v>2076</v>
      </c>
      <c r="Q1488" s="67">
        <v>1867</v>
      </c>
      <c r="R1488" s="64" t="s">
        <v>9898</v>
      </c>
      <c r="S1488" s="64" t="s">
        <v>7431</v>
      </c>
      <c r="T1488" t="s">
        <v>2116</v>
      </c>
      <c r="U1488">
        <v>30</v>
      </c>
      <c r="V1488" s="49">
        <v>207.99</v>
      </c>
      <c r="W1488" t="s">
        <v>2081</v>
      </c>
      <c r="X1488" t="s">
        <v>2076</v>
      </c>
      <c r="Y1488" t="s">
        <v>2076</v>
      </c>
      <c r="Z1488" t="s">
        <v>2076</v>
      </c>
      <c r="AA1488" t="s">
        <v>2076</v>
      </c>
      <c r="AB1488" s="36" t="s">
        <v>9899</v>
      </c>
      <c r="AC1488" s="36" t="s">
        <v>9486</v>
      </c>
      <c r="AD1488" s="36" t="s">
        <v>2104</v>
      </c>
      <c r="AE1488" s="36" t="s">
        <v>2085</v>
      </c>
      <c r="AF1488" s="51" t="s">
        <v>2025</v>
      </c>
      <c r="AG1488" s="36" t="s">
        <v>2086</v>
      </c>
      <c r="AH1488" s="37">
        <v>207.99</v>
      </c>
      <c r="AI1488" s="36" t="s">
        <v>2087</v>
      </c>
      <c r="AJ1488" s="36" t="s">
        <v>2076</v>
      </c>
      <c r="AK1488" s="36" t="s">
        <v>2076</v>
      </c>
      <c r="AL1488" s="36" t="s">
        <v>2076</v>
      </c>
      <c r="AM1488" s="36" t="s">
        <v>2076</v>
      </c>
      <c r="AN1488" s="36" t="s">
        <v>2076</v>
      </c>
      <c r="AO1488" s="36" t="s">
        <v>2076</v>
      </c>
      <c r="AP1488" s="36" t="s">
        <v>2076</v>
      </c>
      <c r="AQ1488" s="36" t="s">
        <v>2076</v>
      </c>
      <c r="AR1488" s="36" t="s">
        <v>2076</v>
      </c>
      <c r="AS1488" s="36" t="s">
        <v>7434</v>
      </c>
      <c r="AT1488" s="36" t="s">
        <v>7435</v>
      </c>
      <c r="AU1488" s="36">
        <f>COUNTIF(Offers!$B$14:$B$2024,A1488)</f>
        <v>1</v>
      </c>
      <c r="AV1488" s="37">
        <f>_xlfn.MINIFS(Offers!$Q$14:$Q$2024,Offers!$B$14:$B$2024,A1488)</f>
        <v>181.99</v>
      </c>
      <c r="AW1488" s="36">
        <f>COUNTIFS(Offers!$B$14:$B$2024,A1488,Offers!$L$14:$L$2024,"&lt;&gt;New")</f>
        <v>0</v>
      </c>
    </row>
    <row r="1489" spans="1:49" ht="15.75" customHeight="1" x14ac:dyDescent="0.35">
      <c r="A1489" s="64" t="s">
        <v>9900</v>
      </c>
      <c r="B1489" s="64" t="s">
        <v>1977</v>
      </c>
      <c r="C1489" s="64" t="s">
        <v>9</v>
      </c>
      <c r="D1489" s="64" t="s">
        <v>7526</v>
      </c>
      <c r="E1489" s="65" t="s">
        <v>1986</v>
      </c>
      <c r="F1489" s="66">
        <v>216.99</v>
      </c>
      <c r="G1489" s="64" t="s">
        <v>9901</v>
      </c>
      <c r="H1489" s="64" t="s">
        <v>1345</v>
      </c>
      <c r="I1489" s="64" t="s">
        <v>7528</v>
      </c>
      <c r="J1489" s="64" t="s">
        <v>2076</v>
      </c>
      <c r="K1489" s="64" t="s">
        <v>2076</v>
      </c>
      <c r="L1489" s="64" t="s">
        <v>2076</v>
      </c>
      <c r="M1489" s="64" t="s">
        <v>2076</v>
      </c>
      <c r="N1489" s="64" t="s">
        <v>7529</v>
      </c>
      <c r="O1489" s="64" t="s">
        <v>2076</v>
      </c>
      <c r="P1489" s="64" t="s">
        <v>2076</v>
      </c>
      <c r="Q1489" s="67">
        <v>464</v>
      </c>
      <c r="R1489" s="64" t="s">
        <v>9902</v>
      </c>
      <c r="S1489" s="64" t="s">
        <v>7531</v>
      </c>
      <c r="T1489" t="s">
        <v>2100</v>
      </c>
      <c r="U1489">
        <v>30</v>
      </c>
      <c r="V1489" s="49">
        <v>233.99</v>
      </c>
      <c r="W1489" t="s">
        <v>2157</v>
      </c>
      <c r="X1489" t="s">
        <v>2076</v>
      </c>
      <c r="Y1489" t="s">
        <v>2076</v>
      </c>
      <c r="Z1489" t="s">
        <v>2076</v>
      </c>
      <c r="AA1489" t="s">
        <v>2076</v>
      </c>
      <c r="AB1489" s="36" t="s">
        <v>9903</v>
      </c>
      <c r="AC1489" s="36" t="s">
        <v>9904</v>
      </c>
      <c r="AD1489" s="36" t="s">
        <v>2224</v>
      </c>
      <c r="AE1489" s="36" t="s">
        <v>2105</v>
      </c>
      <c r="AF1489" s="52" t="s">
        <v>2024</v>
      </c>
      <c r="AG1489" s="36" t="s">
        <v>2086</v>
      </c>
      <c r="AH1489" s="37">
        <v>246.99</v>
      </c>
      <c r="AI1489" s="36" t="s">
        <v>2087</v>
      </c>
      <c r="AJ1489" s="36" t="s">
        <v>2076</v>
      </c>
      <c r="AK1489" s="36" t="s">
        <v>2076</v>
      </c>
      <c r="AL1489" s="36" t="s">
        <v>2076</v>
      </c>
      <c r="AM1489" s="36" t="s">
        <v>2076</v>
      </c>
      <c r="AN1489" s="36" t="s">
        <v>2076</v>
      </c>
      <c r="AO1489" s="36" t="s">
        <v>2076</v>
      </c>
      <c r="AP1489" s="36" t="s">
        <v>2076</v>
      </c>
      <c r="AQ1489" s="36" t="s">
        <v>2076</v>
      </c>
      <c r="AR1489" s="36" t="s">
        <v>2076</v>
      </c>
      <c r="AS1489" s="36" t="s">
        <v>7534</v>
      </c>
      <c r="AT1489" s="36" t="s">
        <v>7535</v>
      </c>
      <c r="AU1489" s="36">
        <f>COUNTIF(Offers!$B$14:$B$2024,A1489)</f>
        <v>1</v>
      </c>
      <c r="AV1489" s="37">
        <f>_xlfn.MINIFS(Offers!$Q$14:$Q$2024,Offers!$B$14:$B$2024,A1489)</f>
        <v>216.99</v>
      </c>
      <c r="AW1489" s="36">
        <f>COUNTIFS(Offers!$B$14:$B$2024,A1489,Offers!$L$14:$L$2024,"&lt;&gt;New")</f>
        <v>0</v>
      </c>
    </row>
    <row r="1490" spans="1:49" ht="15.75" customHeight="1" x14ac:dyDescent="0.35">
      <c r="A1490" s="64" t="s">
        <v>9905</v>
      </c>
      <c r="B1490" s="64" t="s">
        <v>1977</v>
      </c>
      <c r="C1490" s="64" t="s">
        <v>9</v>
      </c>
      <c r="D1490" s="64" t="s">
        <v>7449</v>
      </c>
      <c r="E1490" s="65" t="s">
        <v>1987</v>
      </c>
      <c r="F1490" s="66">
        <v>277.99</v>
      </c>
      <c r="G1490" s="64" t="s">
        <v>9906</v>
      </c>
      <c r="H1490" s="64" t="s">
        <v>7451</v>
      </c>
      <c r="I1490" s="64" t="s">
        <v>7405</v>
      </c>
      <c r="J1490" s="64" t="s">
        <v>7452</v>
      </c>
      <c r="K1490" s="64" t="s">
        <v>2076</v>
      </c>
      <c r="L1490" s="64" t="s">
        <v>2076</v>
      </c>
      <c r="M1490" s="64" t="s">
        <v>2076</v>
      </c>
      <c r="N1490" s="64" t="s">
        <v>7453</v>
      </c>
      <c r="O1490" s="64" t="s">
        <v>2076</v>
      </c>
      <c r="P1490" s="64" t="s">
        <v>2076</v>
      </c>
      <c r="Q1490" s="67">
        <v>16</v>
      </c>
      <c r="R1490" s="64" t="s">
        <v>9907</v>
      </c>
      <c r="S1490" s="64" t="s">
        <v>7455</v>
      </c>
      <c r="T1490" t="s">
        <v>2100</v>
      </c>
      <c r="U1490">
        <v>30</v>
      </c>
      <c r="V1490" s="49">
        <v>294.99</v>
      </c>
      <c r="W1490" t="s">
        <v>2404</v>
      </c>
      <c r="X1490" t="s">
        <v>2076</v>
      </c>
      <c r="Y1490" t="s">
        <v>2076</v>
      </c>
      <c r="Z1490" t="s">
        <v>2076</v>
      </c>
      <c r="AA1490" t="s">
        <v>2076</v>
      </c>
      <c r="AB1490" s="36" t="s">
        <v>9908</v>
      </c>
      <c r="AC1490" s="36" t="s">
        <v>9909</v>
      </c>
      <c r="AD1490" s="36" t="s">
        <v>2171</v>
      </c>
      <c r="AE1490" s="36" t="s">
        <v>2085</v>
      </c>
      <c r="AF1490" s="53" t="s">
        <v>2026</v>
      </c>
      <c r="AG1490" s="36" t="s">
        <v>2086</v>
      </c>
      <c r="AH1490" s="37">
        <v>294.99</v>
      </c>
      <c r="AI1490" s="36" t="s">
        <v>2087</v>
      </c>
      <c r="AJ1490" s="36" t="s">
        <v>2076</v>
      </c>
      <c r="AK1490" s="36" t="s">
        <v>2076</v>
      </c>
      <c r="AL1490" s="36" t="s">
        <v>2076</v>
      </c>
      <c r="AM1490" s="36" t="s">
        <v>2076</v>
      </c>
      <c r="AN1490" s="36" t="s">
        <v>2076</v>
      </c>
      <c r="AO1490" s="36" t="s">
        <v>2076</v>
      </c>
      <c r="AP1490" s="36" t="s">
        <v>2076</v>
      </c>
      <c r="AQ1490" s="36" t="s">
        <v>2076</v>
      </c>
      <c r="AR1490" s="36" t="s">
        <v>2076</v>
      </c>
      <c r="AS1490" s="36" t="s">
        <v>7457</v>
      </c>
      <c r="AT1490" s="36" t="s">
        <v>7458</v>
      </c>
      <c r="AU1490" s="36">
        <f>COUNTIF(Offers!$B$14:$B$2024,A1490)</f>
        <v>1</v>
      </c>
      <c r="AV1490" s="37">
        <f>_xlfn.MINIFS(Offers!$Q$14:$Q$2024,Offers!$B$14:$B$2024,A1490)</f>
        <v>277.99</v>
      </c>
      <c r="AW1490" s="36">
        <f>COUNTIFS(Offers!$B$14:$B$2024,A1490,Offers!$L$14:$L$2024,"&lt;&gt;New")</f>
        <v>0</v>
      </c>
    </row>
    <row r="1491" spans="1:49" ht="15.75" customHeight="1" x14ac:dyDescent="0.35">
      <c r="A1491" s="64" t="s">
        <v>9910</v>
      </c>
      <c r="B1491" s="64" t="s">
        <v>1977</v>
      </c>
      <c r="C1491" s="64" t="s">
        <v>9</v>
      </c>
      <c r="D1491" s="64" t="s">
        <v>7437</v>
      </c>
      <c r="E1491" s="65" t="s">
        <v>1988</v>
      </c>
      <c r="F1491" s="66">
        <v>334.99</v>
      </c>
      <c r="G1491" s="64" t="s">
        <v>9911</v>
      </c>
      <c r="H1491" s="64" t="s">
        <v>7439</v>
      </c>
      <c r="I1491" s="64" t="s">
        <v>7405</v>
      </c>
      <c r="J1491" s="64" t="s">
        <v>7440</v>
      </c>
      <c r="K1491" s="64" t="s">
        <v>2076</v>
      </c>
      <c r="L1491" s="64" t="s">
        <v>2076</v>
      </c>
      <c r="M1491" s="64" t="s">
        <v>2076</v>
      </c>
      <c r="N1491" s="64" t="s">
        <v>7543</v>
      </c>
      <c r="O1491" s="64" t="s">
        <v>2076</v>
      </c>
      <c r="P1491" s="64" t="s">
        <v>2076</v>
      </c>
      <c r="Q1491" s="67">
        <v>1451</v>
      </c>
      <c r="R1491" s="64" t="s">
        <v>9912</v>
      </c>
      <c r="S1491" s="64" t="s">
        <v>7443</v>
      </c>
      <c r="T1491" t="s">
        <v>2100</v>
      </c>
      <c r="U1491">
        <v>30</v>
      </c>
      <c r="V1491" s="49">
        <v>369.99</v>
      </c>
      <c r="W1491" t="s">
        <v>2450</v>
      </c>
      <c r="X1491" t="s">
        <v>2076</v>
      </c>
      <c r="Y1491" t="s">
        <v>2076</v>
      </c>
      <c r="Z1491" t="s">
        <v>2076</v>
      </c>
      <c r="AA1491" t="s">
        <v>2076</v>
      </c>
      <c r="AB1491" s="36" t="s">
        <v>9876</v>
      </c>
      <c r="AC1491" s="36" t="s">
        <v>9913</v>
      </c>
      <c r="AD1491" s="36" t="s">
        <v>2268</v>
      </c>
      <c r="AE1491" s="36" t="s">
        <v>2085</v>
      </c>
      <c r="AF1491" s="51" t="s">
        <v>2025</v>
      </c>
      <c r="AG1491" s="36" t="s">
        <v>2086</v>
      </c>
      <c r="AH1491" s="37">
        <v>377.99</v>
      </c>
      <c r="AI1491" s="36" t="s">
        <v>2087</v>
      </c>
      <c r="AJ1491" s="36" t="s">
        <v>2076</v>
      </c>
      <c r="AK1491" s="36" t="s">
        <v>2076</v>
      </c>
      <c r="AL1491" s="36" t="s">
        <v>2076</v>
      </c>
      <c r="AM1491" s="36" t="s">
        <v>2076</v>
      </c>
      <c r="AN1491" s="36" t="s">
        <v>2076</v>
      </c>
      <c r="AO1491" s="36" t="s">
        <v>2076</v>
      </c>
      <c r="AP1491" s="36" t="s">
        <v>2076</v>
      </c>
      <c r="AQ1491" s="36" t="s">
        <v>2076</v>
      </c>
      <c r="AR1491" s="36" t="s">
        <v>2076</v>
      </c>
      <c r="AS1491" s="36" t="s">
        <v>7446</v>
      </c>
      <c r="AT1491" s="36" t="s">
        <v>7447</v>
      </c>
      <c r="AU1491" s="36">
        <f>COUNTIF(Offers!$B$14:$B$2024,A1491)</f>
        <v>1</v>
      </c>
      <c r="AV1491" s="37">
        <f>_xlfn.MINIFS(Offers!$Q$14:$Q$2024,Offers!$B$14:$B$2024,A1491)</f>
        <v>334.99</v>
      </c>
      <c r="AW1491" s="36">
        <f>COUNTIFS(Offers!$B$14:$B$2024,A1491,Offers!$L$14:$L$2024,"&lt;&gt;New")</f>
        <v>0</v>
      </c>
    </row>
    <row r="1492" spans="1:49" ht="15.75" customHeight="1" x14ac:dyDescent="0.35">
      <c r="A1492" s="64" t="s">
        <v>9914</v>
      </c>
      <c r="B1492" s="64" t="s">
        <v>1977</v>
      </c>
      <c r="C1492" s="64" t="s">
        <v>9</v>
      </c>
      <c r="D1492" s="64" t="s">
        <v>7460</v>
      </c>
      <c r="E1492" s="65" t="s">
        <v>1989</v>
      </c>
      <c r="F1492" s="66">
        <v>688.99</v>
      </c>
      <c r="G1492" s="64" t="s">
        <v>9915</v>
      </c>
      <c r="H1492" s="64" t="s">
        <v>7439</v>
      </c>
      <c r="I1492" s="64" t="s">
        <v>7462</v>
      </c>
      <c r="J1492" s="64" t="s">
        <v>2076</v>
      </c>
      <c r="K1492" s="64" t="s">
        <v>2076</v>
      </c>
      <c r="L1492" s="64" t="s">
        <v>7614</v>
      </c>
      <c r="M1492" s="64" t="s">
        <v>7464</v>
      </c>
      <c r="N1492" s="64" t="s">
        <v>7465</v>
      </c>
      <c r="O1492" s="64" t="s">
        <v>2076</v>
      </c>
      <c r="P1492" s="64" t="s">
        <v>2076</v>
      </c>
      <c r="Q1492" s="67">
        <v>7023</v>
      </c>
      <c r="R1492" s="64" t="s">
        <v>9916</v>
      </c>
      <c r="S1492" s="64" t="s">
        <v>7467</v>
      </c>
      <c r="T1492" t="s">
        <v>2116</v>
      </c>
      <c r="U1492">
        <v>30</v>
      </c>
      <c r="V1492" s="49">
        <v>788.99</v>
      </c>
      <c r="W1492" t="s">
        <v>2350</v>
      </c>
      <c r="X1492" t="s">
        <v>2076</v>
      </c>
      <c r="Y1492" t="s">
        <v>2076</v>
      </c>
      <c r="Z1492" t="s">
        <v>2076</v>
      </c>
      <c r="AA1492" t="s">
        <v>2076</v>
      </c>
      <c r="AB1492" s="36" t="s">
        <v>9917</v>
      </c>
      <c r="AC1492" s="36" t="s">
        <v>9918</v>
      </c>
      <c r="AD1492" s="36" t="s">
        <v>2171</v>
      </c>
      <c r="AE1492" s="36" t="s">
        <v>2105</v>
      </c>
      <c r="AF1492" s="54" t="s">
        <v>2027</v>
      </c>
      <c r="AG1492" s="36" t="s">
        <v>3435</v>
      </c>
      <c r="AH1492" s="37">
        <v>788.99</v>
      </c>
      <c r="AI1492" s="36" t="s">
        <v>2087</v>
      </c>
      <c r="AJ1492" s="36" t="s">
        <v>2076</v>
      </c>
      <c r="AK1492" s="36" t="s">
        <v>2076</v>
      </c>
      <c r="AL1492" s="36" t="s">
        <v>2076</v>
      </c>
      <c r="AM1492" s="36" t="s">
        <v>2076</v>
      </c>
      <c r="AN1492" s="36" t="s">
        <v>2076</v>
      </c>
      <c r="AO1492" s="36">
        <v>360</v>
      </c>
      <c r="AP1492" s="36" t="s">
        <v>2076</v>
      </c>
      <c r="AQ1492" s="36" t="s">
        <v>2076</v>
      </c>
      <c r="AR1492" s="36" t="s">
        <v>2076</v>
      </c>
      <c r="AS1492" s="36" t="s">
        <v>7470</v>
      </c>
      <c r="AT1492" s="36" t="s">
        <v>7471</v>
      </c>
      <c r="AU1492" s="36">
        <f>COUNTIF(Offers!$B$14:$B$2024,A1492)</f>
        <v>1</v>
      </c>
      <c r="AV1492" s="37">
        <f>_xlfn.MINIFS(Offers!$Q$14:$Q$2024,Offers!$B$14:$B$2024,A1492)</f>
        <v>688.99</v>
      </c>
      <c r="AW1492" s="36">
        <f>COUNTIFS(Offers!$B$14:$B$2024,A1492,Offers!$L$14:$L$2024,"&lt;&gt;New")</f>
        <v>0</v>
      </c>
    </row>
    <row r="1493" spans="1:49" ht="15.75" customHeight="1" x14ac:dyDescent="0.35">
      <c r="A1493" s="64" t="s">
        <v>9919</v>
      </c>
      <c r="B1493" s="64" t="s">
        <v>1990</v>
      </c>
      <c r="C1493" s="64" t="s">
        <v>9</v>
      </c>
      <c r="D1493" s="64" t="s">
        <v>7390</v>
      </c>
      <c r="E1493" s="65" t="s">
        <v>1993</v>
      </c>
      <c r="F1493" s="66">
        <v>60.99</v>
      </c>
      <c r="G1493" s="64" t="s">
        <v>9920</v>
      </c>
      <c r="H1493" s="64" t="s">
        <v>1345</v>
      </c>
      <c r="I1493" s="64" t="s">
        <v>7392</v>
      </c>
      <c r="J1493" s="64" t="s">
        <v>2076</v>
      </c>
      <c r="K1493" s="64" t="s">
        <v>2076</v>
      </c>
      <c r="L1493" s="64" t="s">
        <v>2076</v>
      </c>
      <c r="M1493" s="64" t="s">
        <v>7393</v>
      </c>
      <c r="N1493" s="64" t="s">
        <v>7394</v>
      </c>
      <c r="O1493" s="64" t="s">
        <v>2076</v>
      </c>
      <c r="P1493" s="64" t="s">
        <v>2076</v>
      </c>
      <c r="Q1493" s="67">
        <v>163</v>
      </c>
      <c r="R1493" s="64" t="s">
        <v>9921</v>
      </c>
      <c r="S1493" s="64" t="s">
        <v>7396</v>
      </c>
      <c r="T1493" t="s">
        <v>2080</v>
      </c>
      <c r="U1493">
        <v>60</v>
      </c>
      <c r="V1493" s="49">
        <v>65.989999999999995</v>
      </c>
      <c r="W1493" t="s">
        <v>2235</v>
      </c>
      <c r="X1493" t="s">
        <v>2076</v>
      </c>
      <c r="Y1493" t="s">
        <v>2076</v>
      </c>
      <c r="Z1493" t="s">
        <v>2076</v>
      </c>
      <c r="AA1493" t="s">
        <v>2076</v>
      </c>
      <c r="AB1493" s="36" t="s">
        <v>9922</v>
      </c>
      <c r="AC1493" s="36" t="s">
        <v>9923</v>
      </c>
      <c r="AD1493" s="36" t="s">
        <v>2120</v>
      </c>
      <c r="AE1493" s="36" t="s">
        <v>2105</v>
      </c>
      <c r="AF1493" s="55" t="s">
        <v>2023</v>
      </c>
      <c r="AG1493" s="36" t="s">
        <v>2086</v>
      </c>
      <c r="AH1493" s="37">
        <v>68.989999999999995</v>
      </c>
      <c r="AI1493" s="36" t="s">
        <v>2087</v>
      </c>
      <c r="AJ1493" s="36" t="s">
        <v>2076</v>
      </c>
      <c r="AK1493" s="36" t="s">
        <v>2076</v>
      </c>
      <c r="AL1493" s="36" t="s">
        <v>2076</v>
      </c>
      <c r="AM1493" s="36" t="s">
        <v>2076</v>
      </c>
      <c r="AN1493" s="36" t="s">
        <v>2076</v>
      </c>
      <c r="AO1493" s="36" t="s">
        <v>2076</v>
      </c>
      <c r="AP1493" s="36" t="s">
        <v>2076</v>
      </c>
      <c r="AQ1493" s="36" t="s">
        <v>2076</v>
      </c>
      <c r="AR1493" s="36" t="s">
        <v>2076</v>
      </c>
      <c r="AS1493" s="36" t="s">
        <v>7399</v>
      </c>
      <c r="AT1493" s="36" t="s">
        <v>7400</v>
      </c>
      <c r="AU1493" s="36">
        <f>COUNTIF(Offers!$B$14:$B$2024,A1493)</f>
        <v>1</v>
      </c>
      <c r="AV1493" s="37">
        <f>_xlfn.MINIFS(Offers!$Q$14:$Q$2024,Offers!$B$14:$B$2024,A1493)</f>
        <v>60.99</v>
      </c>
      <c r="AW1493" s="36">
        <f>COUNTIFS(Offers!$B$14:$B$2024,A1493,Offers!$L$14:$L$2024,"&lt;&gt;New")</f>
        <v>0</v>
      </c>
    </row>
    <row r="1494" spans="1:49" ht="15.75" customHeight="1" x14ac:dyDescent="0.35">
      <c r="A1494" s="64" t="s">
        <v>9924</v>
      </c>
      <c r="B1494" s="64" t="s">
        <v>1990</v>
      </c>
      <c r="C1494" s="64" t="s">
        <v>9</v>
      </c>
      <c r="D1494" s="64" t="s">
        <v>7366</v>
      </c>
      <c r="E1494" s="65" t="s">
        <v>1994</v>
      </c>
      <c r="F1494" s="66">
        <v>70.989999999999995</v>
      </c>
      <c r="G1494" s="64" t="s">
        <v>9925</v>
      </c>
      <c r="H1494" s="64" t="s">
        <v>1345</v>
      </c>
      <c r="I1494" s="64" t="s">
        <v>7368</v>
      </c>
      <c r="J1494" s="64" t="s">
        <v>7571</v>
      </c>
      <c r="K1494" s="64" t="s">
        <v>2076</v>
      </c>
      <c r="L1494" s="64" t="s">
        <v>2076</v>
      </c>
      <c r="M1494" s="64" t="s">
        <v>2076</v>
      </c>
      <c r="N1494" s="64" t="s">
        <v>7370</v>
      </c>
      <c r="O1494" s="64" t="s">
        <v>2076</v>
      </c>
      <c r="P1494" s="64" t="s">
        <v>2076</v>
      </c>
      <c r="Q1494" s="67">
        <v>78</v>
      </c>
      <c r="R1494" s="64" t="s">
        <v>9926</v>
      </c>
      <c r="S1494" s="64" t="s">
        <v>7372</v>
      </c>
      <c r="T1494" t="s">
        <v>2080</v>
      </c>
      <c r="U1494">
        <v>60</v>
      </c>
      <c r="V1494" s="49">
        <v>79.989999999999995</v>
      </c>
      <c r="W1494" t="s">
        <v>2361</v>
      </c>
      <c r="X1494" t="s">
        <v>2076</v>
      </c>
      <c r="Y1494" t="s">
        <v>2076</v>
      </c>
      <c r="Z1494" t="s">
        <v>2076</v>
      </c>
      <c r="AA1494" t="s">
        <v>2076</v>
      </c>
      <c r="AB1494" s="36" t="s">
        <v>9927</v>
      </c>
      <c r="AC1494" s="36" t="s">
        <v>9928</v>
      </c>
      <c r="AD1494" s="36" t="s">
        <v>2147</v>
      </c>
      <c r="AE1494" s="36" t="s">
        <v>2085</v>
      </c>
      <c r="AF1494" s="52" t="s">
        <v>2024</v>
      </c>
      <c r="AG1494" s="36" t="s">
        <v>2086</v>
      </c>
      <c r="AH1494" s="37">
        <v>81.99</v>
      </c>
      <c r="AI1494" s="36" t="s">
        <v>2087</v>
      </c>
      <c r="AJ1494" s="36" t="s">
        <v>2076</v>
      </c>
      <c r="AK1494" s="36" t="s">
        <v>2076</v>
      </c>
      <c r="AL1494" s="36" t="s">
        <v>2076</v>
      </c>
      <c r="AM1494" s="36" t="s">
        <v>2076</v>
      </c>
      <c r="AN1494" s="36" t="s">
        <v>2076</v>
      </c>
      <c r="AO1494" s="36" t="s">
        <v>2076</v>
      </c>
      <c r="AP1494" s="36" t="s">
        <v>2076</v>
      </c>
      <c r="AQ1494" s="36" t="s">
        <v>2076</v>
      </c>
      <c r="AR1494" s="36" t="s">
        <v>2076</v>
      </c>
      <c r="AS1494" s="36" t="s">
        <v>7375</v>
      </c>
      <c r="AT1494" s="36" t="s">
        <v>7376</v>
      </c>
      <c r="AU1494" s="36">
        <f>COUNTIF(Offers!$B$14:$B$2024,A1494)</f>
        <v>2</v>
      </c>
      <c r="AV1494" s="37">
        <f>_xlfn.MINIFS(Offers!$Q$14:$Q$2024,Offers!$B$14:$B$2024,A1494)</f>
        <v>48.99</v>
      </c>
      <c r="AW1494" s="36">
        <f>COUNTIFS(Offers!$B$14:$B$2024,A1494,Offers!$L$14:$L$2024,"&lt;&gt;New")</f>
        <v>1</v>
      </c>
    </row>
    <row r="1495" spans="1:49" ht="15.75" customHeight="1" x14ac:dyDescent="0.35">
      <c r="A1495" s="64" t="s">
        <v>9929</v>
      </c>
      <c r="B1495" s="64" t="s">
        <v>1990</v>
      </c>
      <c r="C1495" s="64" t="s">
        <v>9</v>
      </c>
      <c r="D1495" s="64" t="s">
        <v>7560</v>
      </c>
      <c r="E1495" s="65" t="s">
        <v>1995</v>
      </c>
      <c r="F1495" s="66">
        <v>85.99</v>
      </c>
      <c r="G1495" s="64" t="s">
        <v>9930</v>
      </c>
      <c r="H1495" s="64" t="s">
        <v>1345</v>
      </c>
      <c r="I1495" s="64" t="s">
        <v>7405</v>
      </c>
      <c r="J1495" s="64" t="s">
        <v>2076</v>
      </c>
      <c r="K1495" s="64" t="s">
        <v>2076</v>
      </c>
      <c r="L1495" s="64" t="s">
        <v>2076</v>
      </c>
      <c r="M1495" s="64" t="s">
        <v>2076</v>
      </c>
      <c r="N1495" s="64" t="s">
        <v>7562</v>
      </c>
      <c r="O1495" s="64" t="s">
        <v>2076</v>
      </c>
      <c r="P1495" s="64" t="s">
        <v>2076</v>
      </c>
      <c r="Q1495" s="67">
        <v>457</v>
      </c>
      <c r="R1495" s="64" t="s">
        <v>9931</v>
      </c>
      <c r="S1495" s="64" t="s">
        <v>7564</v>
      </c>
      <c r="T1495" t="s">
        <v>2080</v>
      </c>
      <c r="U1495">
        <v>60</v>
      </c>
      <c r="V1495" s="49">
        <v>95.99</v>
      </c>
      <c r="W1495" t="s">
        <v>2545</v>
      </c>
      <c r="X1495" t="s">
        <v>2076</v>
      </c>
      <c r="Y1495" t="s">
        <v>2076</v>
      </c>
      <c r="Z1495" t="s">
        <v>2076</v>
      </c>
      <c r="AA1495" t="s">
        <v>2076</v>
      </c>
      <c r="AB1495" s="36" t="s">
        <v>9932</v>
      </c>
      <c r="AC1495" s="36" t="s">
        <v>9933</v>
      </c>
      <c r="AD1495" s="36" t="s">
        <v>2171</v>
      </c>
      <c r="AE1495" s="36" t="s">
        <v>2085</v>
      </c>
      <c r="AF1495" s="51" t="s">
        <v>2025</v>
      </c>
      <c r="AG1495" s="36" t="s">
        <v>2086</v>
      </c>
      <c r="AH1495" s="37">
        <v>95.99</v>
      </c>
      <c r="AI1495" s="36" t="s">
        <v>2087</v>
      </c>
      <c r="AJ1495" s="36" t="s">
        <v>2076</v>
      </c>
      <c r="AK1495" s="36" t="s">
        <v>2076</v>
      </c>
      <c r="AL1495" s="36" t="s">
        <v>2076</v>
      </c>
      <c r="AM1495" s="36" t="s">
        <v>2076</v>
      </c>
      <c r="AN1495" s="36" t="s">
        <v>2076</v>
      </c>
      <c r="AO1495" s="36" t="s">
        <v>2076</v>
      </c>
      <c r="AP1495" s="36" t="s">
        <v>2076</v>
      </c>
      <c r="AQ1495" s="36" t="s">
        <v>2076</v>
      </c>
      <c r="AR1495" s="36" t="s">
        <v>2076</v>
      </c>
      <c r="AS1495" s="36" t="s">
        <v>7567</v>
      </c>
      <c r="AT1495" s="36" t="s">
        <v>7568</v>
      </c>
      <c r="AU1495" s="36">
        <f>COUNTIF(Offers!$B$14:$B$2024,A1495)</f>
        <v>1</v>
      </c>
      <c r="AV1495" s="37">
        <f>_xlfn.MINIFS(Offers!$Q$14:$Q$2024,Offers!$B$14:$B$2024,A1495)</f>
        <v>85.99</v>
      </c>
      <c r="AW1495" s="36">
        <f>COUNTIFS(Offers!$B$14:$B$2024,A1495,Offers!$L$14:$L$2024,"&lt;&gt;New")</f>
        <v>0</v>
      </c>
    </row>
    <row r="1496" spans="1:49" ht="15.75" customHeight="1" x14ac:dyDescent="0.35">
      <c r="A1496" s="64" t="s">
        <v>9934</v>
      </c>
      <c r="B1496" s="64" t="s">
        <v>1990</v>
      </c>
      <c r="C1496" s="64" t="s">
        <v>9</v>
      </c>
      <c r="D1496" s="64" t="s">
        <v>7414</v>
      </c>
      <c r="E1496" s="65" t="s">
        <v>1996</v>
      </c>
      <c r="F1496" s="66">
        <v>92.99</v>
      </c>
      <c r="G1496" s="64" t="s">
        <v>9935</v>
      </c>
      <c r="H1496" s="64" t="s">
        <v>1345</v>
      </c>
      <c r="I1496" s="64" t="s">
        <v>7416</v>
      </c>
      <c r="J1496" s="64" t="s">
        <v>2076</v>
      </c>
      <c r="K1496" s="64" t="s">
        <v>2076</v>
      </c>
      <c r="L1496" s="64" t="s">
        <v>2076</v>
      </c>
      <c r="M1496" s="64" t="s">
        <v>2076</v>
      </c>
      <c r="N1496" s="64" t="s">
        <v>7417</v>
      </c>
      <c r="O1496" s="64" t="s">
        <v>2076</v>
      </c>
      <c r="P1496" s="64" t="s">
        <v>2076</v>
      </c>
      <c r="Q1496" s="67">
        <v>9190</v>
      </c>
      <c r="R1496" s="64" t="s">
        <v>9936</v>
      </c>
      <c r="S1496" s="64" t="s">
        <v>7419</v>
      </c>
      <c r="T1496" t="s">
        <v>2080</v>
      </c>
      <c r="U1496">
        <v>60</v>
      </c>
      <c r="V1496" s="49">
        <v>101.99</v>
      </c>
      <c r="W1496" t="s">
        <v>2545</v>
      </c>
      <c r="X1496" t="s">
        <v>2076</v>
      </c>
      <c r="Y1496" t="s">
        <v>2076</v>
      </c>
      <c r="Z1496" t="s">
        <v>2076</v>
      </c>
      <c r="AA1496" t="s">
        <v>2076</v>
      </c>
      <c r="AB1496" s="36" t="s">
        <v>9937</v>
      </c>
      <c r="AC1496" s="36" t="s">
        <v>9938</v>
      </c>
      <c r="AD1496" s="36" t="s">
        <v>2084</v>
      </c>
      <c r="AE1496" s="36" t="s">
        <v>2085</v>
      </c>
      <c r="AF1496" s="55" t="s">
        <v>2023</v>
      </c>
      <c r="AG1496" s="36" t="s">
        <v>2086</v>
      </c>
      <c r="AH1496" s="37">
        <v>101.99</v>
      </c>
      <c r="AI1496" s="36" t="s">
        <v>2087</v>
      </c>
      <c r="AJ1496" s="36" t="s">
        <v>2076</v>
      </c>
      <c r="AK1496" s="36" t="s">
        <v>2076</v>
      </c>
      <c r="AL1496" s="36" t="s">
        <v>2076</v>
      </c>
      <c r="AM1496" s="36" t="s">
        <v>2076</v>
      </c>
      <c r="AN1496" s="36" t="s">
        <v>2076</v>
      </c>
      <c r="AO1496" s="36" t="s">
        <v>2076</v>
      </c>
      <c r="AP1496" s="36" t="s">
        <v>2076</v>
      </c>
      <c r="AQ1496" s="36" t="s">
        <v>2076</v>
      </c>
      <c r="AR1496" s="36" t="s">
        <v>2076</v>
      </c>
      <c r="AS1496" s="36" t="s">
        <v>7422</v>
      </c>
      <c r="AT1496" s="36" t="s">
        <v>7423</v>
      </c>
      <c r="AU1496" s="36">
        <f>COUNTIF(Offers!$B$14:$B$2024,A1496)</f>
        <v>1</v>
      </c>
      <c r="AV1496" s="37">
        <f>_xlfn.MINIFS(Offers!$Q$14:$Q$2024,Offers!$B$14:$B$2024,A1496)</f>
        <v>92.99</v>
      </c>
      <c r="AW1496" s="36">
        <f>COUNTIFS(Offers!$B$14:$B$2024,A1496,Offers!$L$14:$L$2024,"&lt;&gt;New")</f>
        <v>0</v>
      </c>
    </row>
    <row r="1497" spans="1:49" ht="15.75" customHeight="1" x14ac:dyDescent="0.35">
      <c r="A1497" s="64" t="s">
        <v>9939</v>
      </c>
      <c r="B1497" s="64" t="s">
        <v>1990</v>
      </c>
      <c r="C1497" s="64" t="s">
        <v>9</v>
      </c>
      <c r="D1497" s="64" t="s">
        <v>7402</v>
      </c>
      <c r="E1497" s="65" t="s">
        <v>1997</v>
      </c>
      <c r="F1497" s="66">
        <v>144.99</v>
      </c>
      <c r="G1497" s="64" t="s">
        <v>9940</v>
      </c>
      <c r="H1497" s="64" t="s">
        <v>7404</v>
      </c>
      <c r="I1497" s="64" t="s">
        <v>7405</v>
      </c>
      <c r="J1497" s="64" t="s">
        <v>2076</v>
      </c>
      <c r="K1497" s="64" t="s">
        <v>2076</v>
      </c>
      <c r="L1497" s="64" t="s">
        <v>2076</v>
      </c>
      <c r="M1497" s="64" t="s">
        <v>2076</v>
      </c>
      <c r="N1497" s="64" t="s">
        <v>9445</v>
      </c>
      <c r="O1497" s="64" t="s">
        <v>2076</v>
      </c>
      <c r="P1497" s="64" t="s">
        <v>2076</v>
      </c>
      <c r="Q1497" s="67">
        <v>72</v>
      </c>
      <c r="R1497" s="64" t="s">
        <v>9941</v>
      </c>
      <c r="S1497" s="64" t="s">
        <v>7408</v>
      </c>
      <c r="T1497" t="s">
        <v>2080</v>
      </c>
      <c r="U1497">
        <v>60</v>
      </c>
      <c r="V1497" s="49">
        <v>155.99</v>
      </c>
      <c r="W1497" t="s">
        <v>2327</v>
      </c>
      <c r="X1497" t="s">
        <v>2076</v>
      </c>
      <c r="Y1497" t="s">
        <v>2076</v>
      </c>
      <c r="Z1497" t="s">
        <v>2076</v>
      </c>
      <c r="AA1497" t="s">
        <v>2076</v>
      </c>
      <c r="AB1497" s="36" t="s">
        <v>9942</v>
      </c>
      <c r="AC1497" s="36" t="s">
        <v>9943</v>
      </c>
      <c r="AD1497" s="36" t="s">
        <v>2171</v>
      </c>
      <c r="AE1497" s="36" t="s">
        <v>2105</v>
      </c>
      <c r="AF1497" s="55" t="s">
        <v>2023</v>
      </c>
      <c r="AG1497" s="36" t="s">
        <v>2086</v>
      </c>
      <c r="AH1497" s="37">
        <v>155.99</v>
      </c>
      <c r="AI1497" s="36" t="s">
        <v>2087</v>
      </c>
      <c r="AJ1497" s="36" t="s">
        <v>2076</v>
      </c>
      <c r="AK1497" s="36" t="s">
        <v>2076</v>
      </c>
      <c r="AL1497" s="36" t="s">
        <v>2076</v>
      </c>
      <c r="AM1497" s="36" t="s">
        <v>2076</v>
      </c>
      <c r="AN1497" s="36" t="s">
        <v>2076</v>
      </c>
      <c r="AO1497" s="36" t="s">
        <v>2076</v>
      </c>
      <c r="AP1497" s="36" t="s">
        <v>2076</v>
      </c>
      <c r="AQ1497" s="36" t="s">
        <v>2076</v>
      </c>
      <c r="AR1497" s="36" t="s">
        <v>2076</v>
      </c>
      <c r="AS1497" s="36" t="s">
        <v>7411</v>
      </c>
      <c r="AT1497" s="36" t="s">
        <v>7412</v>
      </c>
      <c r="AU1497" s="36">
        <f>COUNTIF(Offers!$B$14:$B$2024,A1497)</f>
        <v>1</v>
      </c>
      <c r="AV1497" s="37">
        <f>_xlfn.MINIFS(Offers!$Q$14:$Q$2024,Offers!$B$14:$B$2024,A1497)</f>
        <v>144.99</v>
      </c>
      <c r="AW1497" s="36">
        <f>COUNTIFS(Offers!$B$14:$B$2024,A1497,Offers!$L$14:$L$2024,"&lt;&gt;New")</f>
        <v>0</v>
      </c>
    </row>
    <row r="1498" spans="1:49" ht="15.75" customHeight="1" x14ac:dyDescent="0.35">
      <c r="A1498" s="64" t="s">
        <v>9944</v>
      </c>
      <c r="B1498" s="64" t="s">
        <v>1990</v>
      </c>
      <c r="C1498" s="64" t="s">
        <v>9</v>
      </c>
      <c r="D1498" s="64" t="s">
        <v>7449</v>
      </c>
      <c r="E1498" s="65" t="s">
        <v>1998</v>
      </c>
      <c r="F1498" s="66">
        <v>188.99</v>
      </c>
      <c r="G1498" s="64" t="s">
        <v>9945</v>
      </c>
      <c r="H1498" s="64" t="s">
        <v>1345</v>
      </c>
      <c r="I1498" s="64" t="s">
        <v>7392</v>
      </c>
      <c r="J1498" s="64" t="s">
        <v>2076</v>
      </c>
      <c r="K1498" s="64" t="s">
        <v>2076</v>
      </c>
      <c r="L1498" s="64" t="s">
        <v>2076</v>
      </c>
      <c r="M1498" s="64" t="s">
        <v>2076</v>
      </c>
      <c r="N1498" s="64" t="s">
        <v>7624</v>
      </c>
      <c r="O1498" s="64" t="s">
        <v>2076</v>
      </c>
      <c r="P1498" s="64" t="s">
        <v>2076</v>
      </c>
      <c r="Q1498" s="67">
        <v>254</v>
      </c>
      <c r="R1498" s="64" t="s">
        <v>9946</v>
      </c>
      <c r="S1498" s="64" t="s">
        <v>7626</v>
      </c>
      <c r="T1498" t="s">
        <v>2080</v>
      </c>
      <c r="U1498">
        <v>60</v>
      </c>
      <c r="V1498" s="49">
        <v>198.99</v>
      </c>
      <c r="W1498" t="s">
        <v>2376</v>
      </c>
      <c r="X1498" t="s">
        <v>2076</v>
      </c>
      <c r="Y1498" t="s">
        <v>2076</v>
      </c>
      <c r="Z1498" t="s">
        <v>2076</v>
      </c>
      <c r="AA1498" t="s">
        <v>2076</v>
      </c>
      <c r="AB1498" s="36" t="s">
        <v>9947</v>
      </c>
      <c r="AC1498" s="36" t="s">
        <v>9948</v>
      </c>
      <c r="AD1498" s="36" t="s">
        <v>2254</v>
      </c>
      <c r="AE1498" s="36" t="s">
        <v>2085</v>
      </c>
      <c r="AF1498" s="52" t="s">
        <v>2024</v>
      </c>
      <c r="AG1498" s="36" t="s">
        <v>2086</v>
      </c>
      <c r="AH1498" s="37">
        <v>204.99</v>
      </c>
      <c r="AI1498" s="36" t="s">
        <v>2087</v>
      </c>
      <c r="AJ1498" s="36" t="s">
        <v>2076</v>
      </c>
      <c r="AK1498" s="36" t="s">
        <v>2076</v>
      </c>
      <c r="AL1498" s="36" t="s">
        <v>2076</v>
      </c>
      <c r="AM1498" s="36" t="s">
        <v>2076</v>
      </c>
      <c r="AN1498" s="36" t="s">
        <v>2076</v>
      </c>
      <c r="AO1498" s="36" t="s">
        <v>2076</v>
      </c>
      <c r="AP1498" s="36" t="s">
        <v>2076</v>
      </c>
      <c r="AQ1498" s="36" t="s">
        <v>2076</v>
      </c>
      <c r="AR1498" s="36" t="s">
        <v>2076</v>
      </c>
      <c r="AS1498" s="36" t="s">
        <v>7629</v>
      </c>
      <c r="AT1498" s="36" t="s">
        <v>7630</v>
      </c>
      <c r="AU1498" s="36">
        <f>COUNTIF(Offers!$B$14:$B$2024,A1498)</f>
        <v>1</v>
      </c>
      <c r="AV1498" s="37">
        <f>_xlfn.MINIFS(Offers!$Q$14:$Q$2024,Offers!$B$14:$B$2024,A1498)</f>
        <v>188.99</v>
      </c>
      <c r="AW1498" s="36">
        <f>COUNTIFS(Offers!$B$14:$B$2024,A1498,Offers!$L$14:$L$2024,"&lt;&gt;New")</f>
        <v>0</v>
      </c>
    </row>
    <row r="1499" spans="1:49" ht="15.75" customHeight="1" x14ac:dyDescent="0.35">
      <c r="A1499" s="64" t="s">
        <v>9949</v>
      </c>
      <c r="B1499" s="64" t="s">
        <v>1990</v>
      </c>
      <c r="C1499" s="64" t="s">
        <v>9</v>
      </c>
      <c r="D1499" s="64" t="s">
        <v>7510</v>
      </c>
      <c r="E1499" s="65" t="s">
        <v>1999</v>
      </c>
      <c r="F1499" s="66">
        <v>264.99</v>
      </c>
      <c r="G1499" s="64" t="s">
        <v>9950</v>
      </c>
      <c r="H1499" s="64" t="s">
        <v>7512</v>
      </c>
      <c r="I1499" s="64" t="s">
        <v>7405</v>
      </c>
      <c r="J1499" s="64" t="s">
        <v>2076</v>
      </c>
      <c r="K1499" s="64" t="s">
        <v>2076</v>
      </c>
      <c r="L1499" s="64" t="s">
        <v>8140</v>
      </c>
      <c r="M1499" s="64" t="s">
        <v>8141</v>
      </c>
      <c r="N1499" s="64" t="s">
        <v>7513</v>
      </c>
      <c r="O1499" s="64" t="s">
        <v>2076</v>
      </c>
      <c r="P1499" s="64" t="s">
        <v>2076</v>
      </c>
      <c r="Q1499" s="67">
        <v>1836</v>
      </c>
      <c r="R1499" s="64" t="s">
        <v>9951</v>
      </c>
      <c r="S1499" s="64" t="s">
        <v>7515</v>
      </c>
      <c r="T1499" t="s">
        <v>2080</v>
      </c>
      <c r="U1499">
        <v>60</v>
      </c>
      <c r="V1499" s="49">
        <v>283.99</v>
      </c>
      <c r="W1499" t="s">
        <v>2131</v>
      </c>
      <c r="X1499" t="s">
        <v>2076</v>
      </c>
      <c r="Y1499" t="s">
        <v>2076</v>
      </c>
      <c r="Z1499" t="s">
        <v>2076</v>
      </c>
      <c r="AA1499" t="s">
        <v>2076</v>
      </c>
      <c r="AB1499" s="36" t="s">
        <v>9952</v>
      </c>
      <c r="AC1499" s="36" t="s">
        <v>7646</v>
      </c>
      <c r="AD1499" s="36" t="s">
        <v>2120</v>
      </c>
      <c r="AE1499" s="36" t="s">
        <v>2105</v>
      </c>
      <c r="AF1499" s="54" t="s">
        <v>2027</v>
      </c>
      <c r="AG1499" s="36" t="s">
        <v>2086</v>
      </c>
      <c r="AH1499" s="37">
        <v>365.99</v>
      </c>
      <c r="AI1499" s="36" t="s">
        <v>2106</v>
      </c>
      <c r="AJ1499" s="36" t="s">
        <v>2076</v>
      </c>
      <c r="AK1499" s="36" t="s">
        <v>2076</v>
      </c>
      <c r="AL1499" s="36" t="s">
        <v>2076</v>
      </c>
      <c r="AM1499" s="36" t="s">
        <v>2076</v>
      </c>
      <c r="AN1499" s="36" t="s">
        <v>2076</v>
      </c>
      <c r="AO1499" s="36" t="s">
        <v>2076</v>
      </c>
      <c r="AP1499" s="36" t="s">
        <v>2076</v>
      </c>
      <c r="AQ1499" s="36" t="s">
        <v>2076</v>
      </c>
      <c r="AR1499" s="36" t="s">
        <v>2076</v>
      </c>
      <c r="AS1499" s="36" t="s">
        <v>7518</v>
      </c>
      <c r="AT1499" s="36" t="s">
        <v>7519</v>
      </c>
      <c r="AU1499" s="36">
        <f>COUNTIF(Offers!$B$14:$B$2024,A1499)</f>
        <v>4</v>
      </c>
      <c r="AV1499" s="37">
        <f>_xlfn.MINIFS(Offers!$Q$14:$Q$2024,Offers!$B$14:$B$2024,A1499)</f>
        <v>130.99</v>
      </c>
      <c r="AW1499" s="36">
        <f>COUNTIFS(Offers!$B$14:$B$2024,A1499,Offers!$L$14:$L$2024,"&lt;&gt;New")</f>
        <v>2</v>
      </c>
    </row>
    <row r="1500" spans="1:49" ht="15.75" customHeight="1" x14ac:dyDescent="0.35">
      <c r="A1500" s="64" t="s">
        <v>9953</v>
      </c>
      <c r="B1500" s="64" t="s">
        <v>1990</v>
      </c>
      <c r="C1500" s="64" t="s">
        <v>9</v>
      </c>
      <c r="D1500" s="64" t="s">
        <v>7526</v>
      </c>
      <c r="E1500" s="65" t="s">
        <v>2000</v>
      </c>
      <c r="F1500" s="66">
        <v>321.99</v>
      </c>
      <c r="G1500" s="64" t="s">
        <v>9954</v>
      </c>
      <c r="H1500" s="64" t="s">
        <v>1345</v>
      </c>
      <c r="I1500" s="64" t="s">
        <v>7528</v>
      </c>
      <c r="J1500" s="64" t="s">
        <v>2076</v>
      </c>
      <c r="K1500" s="64" t="s">
        <v>2076</v>
      </c>
      <c r="L1500" s="64" t="s">
        <v>2076</v>
      </c>
      <c r="M1500" s="64" t="s">
        <v>2076</v>
      </c>
      <c r="N1500" s="64" t="s">
        <v>7981</v>
      </c>
      <c r="O1500" s="64" t="s">
        <v>2076</v>
      </c>
      <c r="P1500" s="64" t="s">
        <v>2076</v>
      </c>
      <c r="Q1500" s="67">
        <v>368</v>
      </c>
      <c r="R1500" s="64" t="s">
        <v>9955</v>
      </c>
      <c r="S1500" s="64" t="s">
        <v>7531</v>
      </c>
      <c r="T1500" t="s">
        <v>2100</v>
      </c>
      <c r="U1500">
        <v>60</v>
      </c>
      <c r="V1500" s="49">
        <v>340.99</v>
      </c>
      <c r="W1500" t="s">
        <v>2356</v>
      </c>
      <c r="X1500" t="s">
        <v>2076</v>
      </c>
      <c r="Y1500" t="s">
        <v>2076</v>
      </c>
      <c r="Z1500" t="s">
        <v>2076</v>
      </c>
      <c r="AA1500" t="s">
        <v>2076</v>
      </c>
      <c r="AB1500" s="36" t="s">
        <v>9956</v>
      </c>
      <c r="AC1500" s="36" t="s">
        <v>7983</v>
      </c>
      <c r="AD1500" s="36" t="s">
        <v>2120</v>
      </c>
      <c r="AE1500" s="36" t="s">
        <v>2085</v>
      </c>
      <c r="AF1500" s="53" t="s">
        <v>2026</v>
      </c>
      <c r="AG1500" s="36" t="s">
        <v>2086</v>
      </c>
      <c r="AH1500" s="37">
        <v>345.99</v>
      </c>
      <c r="AI1500" s="36" t="s">
        <v>2087</v>
      </c>
      <c r="AJ1500" s="36" t="s">
        <v>2076</v>
      </c>
      <c r="AK1500" s="36" t="s">
        <v>2076</v>
      </c>
      <c r="AL1500" s="36" t="s">
        <v>2076</v>
      </c>
      <c r="AM1500" s="36" t="s">
        <v>2076</v>
      </c>
      <c r="AN1500" s="36" t="s">
        <v>2076</v>
      </c>
      <c r="AO1500" s="36" t="s">
        <v>2076</v>
      </c>
      <c r="AP1500" s="36" t="s">
        <v>2076</v>
      </c>
      <c r="AQ1500" s="36" t="s">
        <v>2076</v>
      </c>
      <c r="AR1500" s="36" t="s">
        <v>2076</v>
      </c>
      <c r="AS1500" s="36" t="s">
        <v>7534</v>
      </c>
      <c r="AT1500" s="36" t="s">
        <v>7535</v>
      </c>
      <c r="AU1500" s="36">
        <f>COUNTIF(Offers!$B$14:$B$2024,A1500)</f>
        <v>3</v>
      </c>
      <c r="AV1500" s="37">
        <f>_xlfn.MINIFS(Offers!$Q$14:$Q$2024,Offers!$B$14:$B$2024,A1500)</f>
        <v>223.99</v>
      </c>
      <c r="AW1500" s="36">
        <f>COUNTIFS(Offers!$B$14:$B$2024,A1500,Offers!$L$14:$L$2024,"&lt;&gt;New")</f>
        <v>2</v>
      </c>
    </row>
    <row r="1501" spans="1:49" ht="15.75" customHeight="1" x14ac:dyDescent="0.35">
      <c r="A1501" s="64" t="s">
        <v>9957</v>
      </c>
      <c r="B1501" s="64" t="s">
        <v>1990</v>
      </c>
      <c r="C1501" s="64" t="s">
        <v>9</v>
      </c>
      <c r="D1501" s="64" t="s">
        <v>7437</v>
      </c>
      <c r="E1501" s="65" t="s">
        <v>2001</v>
      </c>
      <c r="F1501" s="66">
        <v>421.99</v>
      </c>
      <c r="G1501" s="64" t="s">
        <v>9958</v>
      </c>
      <c r="H1501" s="64" t="s">
        <v>7439</v>
      </c>
      <c r="I1501" s="64" t="s">
        <v>7405</v>
      </c>
      <c r="J1501" s="64" t="s">
        <v>7772</v>
      </c>
      <c r="K1501" s="64" t="s">
        <v>2076</v>
      </c>
      <c r="L1501" s="64" t="s">
        <v>2076</v>
      </c>
      <c r="M1501" s="64" t="s">
        <v>2076</v>
      </c>
      <c r="N1501" s="64" t="s">
        <v>7543</v>
      </c>
      <c r="O1501" s="64" t="s">
        <v>2076</v>
      </c>
      <c r="P1501" s="64" t="s">
        <v>2076</v>
      </c>
      <c r="Q1501" s="67">
        <v>1516</v>
      </c>
      <c r="R1501" s="64" t="s">
        <v>9959</v>
      </c>
      <c r="S1501" s="64" t="s">
        <v>7443</v>
      </c>
      <c r="T1501" t="s">
        <v>2100</v>
      </c>
      <c r="U1501">
        <v>60</v>
      </c>
      <c r="V1501" s="49">
        <v>465.99</v>
      </c>
      <c r="W1501" t="s">
        <v>2387</v>
      </c>
      <c r="X1501" t="s">
        <v>2076</v>
      </c>
      <c r="Y1501" t="s">
        <v>2076</v>
      </c>
      <c r="Z1501" t="s">
        <v>2076</v>
      </c>
      <c r="AA1501" t="s">
        <v>2076</v>
      </c>
      <c r="AB1501" s="36" t="s">
        <v>9932</v>
      </c>
      <c r="AC1501" s="36" t="s">
        <v>9960</v>
      </c>
      <c r="AD1501" s="36" t="s">
        <v>2171</v>
      </c>
      <c r="AE1501" s="36" t="s">
        <v>2105</v>
      </c>
      <c r="AF1501" s="53" t="s">
        <v>2026</v>
      </c>
      <c r="AG1501" s="36" t="s">
        <v>2086</v>
      </c>
      <c r="AH1501" s="37">
        <v>473.99</v>
      </c>
      <c r="AI1501" s="36" t="s">
        <v>2087</v>
      </c>
      <c r="AJ1501" s="36" t="s">
        <v>2076</v>
      </c>
      <c r="AK1501" s="36" t="s">
        <v>2076</v>
      </c>
      <c r="AL1501" s="36" t="s">
        <v>2076</v>
      </c>
      <c r="AM1501" s="36" t="s">
        <v>2076</v>
      </c>
      <c r="AN1501" s="36" t="s">
        <v>2076</v>
      </c>
      <c r="AO1501" s="36" t="s">
        <v>2076</v>
      </c>
      <c r="AP1501" s="36" t="s">
        <v>2076</v>
      </c>
      <c r="AQ1501" s="36" t="s">
        <v>2076</v>
      </c>
      <c r="AR1501" s="36" t="s">
        <v>2076</v>
      </c>
      <c r="AS1501" s="36" t="s">
        <v>7446</v>
      </c>
      <c r="AT1501" s="36" t="s">
        <v>7776</v>
      </c>
      <c r="AU1501" s="36">
        <f>COUNTIF(Offers!$B$14:$B$2024,A1501)</f>
        <v>1</v>
      </c>
      <c r="AV1501" s="37">
        <f>_xlfn.MINIFS(Offers!$Q$14:$Q$2024,Offers!$B$14:$B$2024,A1501)</f>
        <v>421.99</v>
      </c>
      <c r="AW1501" s="36">
        <f>COUNTIFS(Offers!$B$14:$B$2024,A1501,Offers!$L$14:$L$2024,"&lt;&gt;New")</f>
        <v>0</v>
      </c>
    </row>
    <row r="1502" spans="1:49" ht="15.75" customHeight="1" x14ac:dyDescent="0.35">
      <c r="A1502" s="64" t="s">
        <v>9961</v>
      </c>
      <c r="B1502" s="64" t="s">
        <v>1990</v>
      </c>
      <c r="C1502" s="64" t="s">
        <v>9</v>
      </c>
      <c r="D1502" s="64" t="s">
        <v>7473</v>
      </c>
      <c r="E1502" s="65" t="s">
        <v>2002</v>
      </c>
      <c r="F1502" s="66">
        <v>689.99</v>
      </c>
      <c r="G1502" s="64" t="s">
        <v>9962</v>
      </c>
      <c r="H1502" s="64" t="s">
        <v>7439</v>
      </c>
      <c r="I1502" s="64" t="s">
        <v>7405</v>
      </c>
      <c r="J1502" s="64" t="s">
        <v>2076</v>
      </c>
      <c r="K1502" s="64" t="s">
        <v>9963</v>
      </c>
      <c r="L1502" s="64" t="s">
        <v>2076</v>
      </c>
      <c r="M1502" s="64" t="s">
        <v>2076</v>
      </c>
      <c r="N1502" s="64" t="s">
        <v>7550</v>
      </c>
      <c r="O1502" s="64" t="s">
        <v>2076</v>
      </c>
      <c r="P1502" s="64" t="s">
        <v>2076</v>
      </c>
      <c r="Q1502" s="67">
        <v>2064</v>
      </c>
      <c r="R1502" s="64" t="s">
        <v>9964</v>
      </c>
      <c r="S1502" s="64" t="s">
        <v>7478</v>
      </c>
      <c r="T1502" t="s">
        <v>2080</v>
      </c>
      <c r="U1502">
        <v>60</v>
      </c>
      <c r="V1502" s="49">
        <v>730.99</v>
      </c>
      <c r="W1502" t="s">
        <v>2356</v>
      </c>
      <c r="X1502" t="s">
        <v>2076</v>
      </c>
      <c r="Y1502" t="s">
        <v>2076</v>
      </c>
      <c r="Z1502" t="s">
        <v>2076</v>
      </c>
      <c r="AA1502" t="s">
        <v>2076</v>
      </c>
      <c r="AB1502" s="36" t="s">
        <v>9956</v>
      </c>
      <c r="AC1502" s="36" t="s">
        <v>9965</v>
      </c>
      <c r="AD1502" s="36" t="s">
        <v>2254</v>
      </c>
      <c r="AE1502" s="36" t="s">
        <v>2085</v>
      </c>
      <c r="AF1502" s="52" t="s">
        <v>2024</v>
      </c>
      <c r="AG1502" s="36" t="s">
        <v>3435</v>
      </c>
      <c r="AH1502" s="37">
        <v>769.99</v>
      </c>
      <c r="AI1502" s="36" t="s">
        <v>2087</v>
      </c>
      <c r="AJ1502" s="36" t="s">
        <v>2076</v>
      </c>
      <c r="AK1502" s="36" t="s">
        <v>2076</v>
      </c>
      <c r="AL1502" s="36" t="s">
        <v>2076</v>
      </c>
      <c r="AM1502" s="36" t="s">
        <v>2076</v>
      </c>
      <c r="AN1502" s="36" t="s">
        <v>2076</v>
      </c>
      <c r="AO1502" s="36" t="s">
        <v>2076</v>
      </c>
      <c r="AP1502" s="36" t="s">
        <v>2076</v>
      </c>
      <c r="AQ1502" s="36" t="s">
        <v>2076</v>
      </c>
      <c r="AR1502" s="36" t="s">
        <v>2076</v>
      </c>
      <c r="AS1502" s="36" t="s">
        <v>8414</v>
      </c>
      <c r="AT1502" s="36" t="s">
        <v>7481</v>
      </c>
      <c r="AU1502" s="36">
        <f>COUNTIF(Offers!$B$14:$B$2024,A1502)</f>
        <v>1</v>
      </c>
      <c r="AV1502" s="37">
        <f>_xlfn.MINIFS(Offers!$Q$14:$Q$2024,Offers!$B$14:$B$2024,A1502)</f>
        <v>689.99</v>
      </c>
      <c r="AW1502" s="36">
        <f>COUNTIFS(Offers!$B$14:$B$2024,A1502,Offers!$L$14:$L$2024,"&lt;&gt;New")</f>
        <v>0</v>
      </c>
    </row>
    <row r="1503" spans="1:49" ht="15.75" customHeight="1" x14ac:dyDescent="0.35">
      <c r="A1503" s="64" t="s">
        <v>9966</v>
      </c>
      <c r="B1503" s="64" t="s">
        <v>2003</v>
      </c>
      <c r="C1503" s="64" t="s">
        <v>9</v>
      </c>
      <c r="D1503" s="64" t="s">
        <v>7402</v>
      </c>
      <c r="E1503" s="65" t="s">
        <v>2007</v>
      </c>
      <c r="F1503" s="66">
        <v>98.99</v>
      </c>
      <c r="G1503" s="64" t="s">
        <v>9967</v>
      </c>
      <c r="H1503" s="64" t="s">
        <v>7404</v>
      </c>
      <c r="I1503" s="64" t="s">
        <v>7405</v>
      </c>
      <c r="J1503" s="64" t="s">
        <v>2076</v>
      </c>
      <c r="K1503" s="64" t="s">
        <v>2076</v>
      </c>
      <c r="L1503" s="64" t="s">
        <v>2076</v>
      </c>
      <c r="M1503" s="64" t="s">
        <v>2076</v>
      </c>
      <c r="N1503" s="64" t="s">
        <v>7676</v>
      </c>
      <c r="O1503" s="64" t="s">
        <v>2076</v>
      </c>
      <c r="P1503" s="64" t="s">
        <v>2076</v>
      </c>
      <c r="Q1503" s="67">
        <v>76</v>
      </c>
      <c r="R1503" s="64" t="s">
        <v>9968</v>
      </c>
      <c r="S1503" s="64" t="s">
        <v>7408</v>
      </c>
      <c r="T1503" t="s">
        <v>2116</v>
      </c>
      <c r="U1503">
        <v>30</v>
      </c>
      <c r="V1503" s="49">
        <v>104.99</v>
      </c>
      <c r="W1503" t="s">
        <v>2918</v>
      </c>
      <c r="X1503" t="s">
        <v>2076</v>
      </c>
      <c r="Y1503" t="s">
        <v>2076</v>
      </c>
      <c r="Z1503" t="s">
        <v>2076</v>
      </c>
      <c r="AA1503" t="s">
        <v>2076</v>
      </c>
      <c r="AB1503" s="36" t="s">
        <v>9969</v>
      </c>
      <c r="AC1503" s="36" t="s">
        <v>9970</v>
      </c>
      <c r="AD1503" s="36" t="s">
        <v>2171</v>
      </c>
      <c r="AE1503" s="36" t="s">
        <v>2085</v>
      </c>
      <c r="AF1503" s="55" t="s">
        <v>2023</v>
      </c>
      <c r="AG1503" s="36" t="s">
        <v>2086</v>
      </c>
      <c r="AH1503" s="37">
        <v>104.99</v>
      </c>
      <c r="AI1503" s="36" t="s">
        <v>2087</v>
      </c>
      <c r="AJ1503" s="36" t="s">
        <v>2076</v>
      </c>
      <c r="AK1503" s="36" t="s">
        <v>2076</v>
      </c>
      <c r="AL1503" s="36" t="s">
        <v>2076</v>
      </c>
      <c r="AM1503" s="36" t="s">
        <v>2076</v>
      </c>
      <c r="AN1503" s="36" t="s">
        <v>2076</v>
      </c>
      <c r="AO1503" s="36" t="s">
        <v>2076</v>
      </c>
      <c r="AP1503" s="36" t="s">
        <v>2076</v>
      </c>
      <c r="AQ1503" s="36" t="s">
        <v>2076</v>
      </c>
      <c r="AR1503" s="36" t="s">
        <v>2076</v>
      </c>
      <c r="AS1503" s="36" t="s">
        <v>7411</v>
      </c>
      <c r="AT1503" s="36" t="s">
        <v>7412</v>
      </c>
      <c r="AU1503" s="36">
        <f>COUNTIF(Offers!$B$14:$B$2024,A1503)</f>
        <v>3</v>
      </c>
      <c r="AV1503" s="37">
        <f>_xlfn.MINIFS(Offers!$Q$14:$Q$2024,Offers!$B$14:$B$2024,A1503)</f>
        <v>49.99</v>
      </c>
      <c r="AW1503" s="36">
        <f>COUNTIFS(Offers!$B$14:$B$2024,A1503,Offers!$L$14:$L$2024,"&lt;&gt;New")</f>
        <v>2</v>
      </c>
    </row>
    <row r="1504" spans="1:49" ht="15.75" customHeight="1" x14ac:dyDescent="0.35">
      <c r="A1504" s="64" t="s">
        <v>9971</v>
      </c>
      <c r="B1504" s="64" t="s">
        <v>2003</v>
      </c>
      <c r="C1504" s="64" t="s">
        <v>9</v>
      </c>
      <c r="D1504" s="64" t="s">
        <v>7749</v>
      </c>
      <c r="E1504" s="65" t="s">
        <v>2008</v>
      </c>
      <c r="F1504" s="66">
        <v>120.99</v>
      </c>
      <c r="G1504" s="64" t="s">
        <v>9972</v>
      </c>
      <c r="H1504" s="64" t="s">
        <v>1345</v>
      </c>
      <c r="I1504" s="64" t="s">
        <v>7380</v>
      </c>
      <c r="J1504" s="64" t="s">
        <v>2076</v>
      </c>
      <c r="K1504" s="64" t="s">
        <v>2076</v>
      </c>
      <c r="L1504" s="64" t="s">
        <v>2076</v>
      </c>
      <c r="M1504" s="64" t="s">
        <v>2076</v>
      </c>
      <c r="N1504" s="64" t="s">
        <v>7382</v>
      </c>
      <c r="O1504" s="64" t="s">
        <v>2076</v>
      </c>
      <c r="P1504" s="64">
        <v>256</v>
      </c>
      <c r="Q1504" s="67">
        <v>993</v>
      </c>
      <c r="R1504" s="64" t="s">
        <v>9973</v>
      </c>
      <c r="S1504" s="64" t="s">
        <v>7752</v>
      </c>
      <c r="T1504" t="s">
        <v>2080</v>
      </c>
      <c r="U1504">
        <v>30</v>
      </c>
      <c r="V1504" s="49">
        <v>131.99</v>
      </c>
      <c r="W1504" t="s">
        <v>2580</v>
      </c>
      <c r="X1504" t="s">
        <v>2076</v>
      </c>
      <c r="Y1504" t="s">
        <v>2076</v>
      </c>
      <c r="Z1504" t="s">
        <v>2076</v>
      </c>
      <c r="AA1504" t="s">
        <v>2076</v>
      </c>
      <c r="AB1504" s="36" t="s">
        <v>9974</v>
      </c>
      <c r="AC1504" s="36" t="s">
        <v>9975</v>
      </c>
      <c r="AD1504" s="36" t="s">
        <v>2171</v>
      </c>
      <c r="AE1504" s="36" t="s">
        <v>2085</v>
      </c>
      <c r="AF1504" s="55" t="s">
        <v>2023</v>
      </c>
      <c r="AG1504" s="36" t="s">
        <v>2086</v>
      </c>
      <c r="AH1504" s="37">
        <v>137.99</v>
      </c>
      <c r="AI1504" s="36" t="s">
        <v>2087</v>
      </c>
      <c r="AJ1504" s="36" t="s">
        <v>2076</v>
      </c>
      <c r="AK1504" s="36" t="s">
        <v>2076</v>
      </c>
      <c r="AL1504" s="36" t="s">
        <v>2076</v>
      </c>
      <c r="AM1504" s="36" t="s">
        <v>2076</v>
      </c>
      <c r="AN1504" s="36" t="s">
        <v>2076</v>
      </c>
      <c r="AO1504" s="36" t="s">
        <v>2076</v>
      </c>
      <c r="AP1504" s="36" t="s">
        <v>2076</v>
      </c>
      <c r="AQ1504" s="36" t="s">
        <v>2076</v>
      </c>
      <c r="AR1504" s="36" t="s">
        <v>2076</v>
      </c>
      <c r="AS1504" s="36" t="s">
        <v>7861</v>
      </c>
      <c r="AT1504" s="36" t="s">
        <v>7755</v>
      </c>
      <c r="AU1504" s="36">
        <f>COUNTIF(Offers!$B$14:$B$2024,A1504)</f>
        <v>1</v>
      </c>
      <c r="AV1504" s="37">
        <f>_xlfn.MINIFS(Offers!$Q$14:$Q$2024,Offers!$B$14:$B$2024,A1504)</f>
        <v>120.99</v>
      </c>
      <c r="AW1504" s="36">
        <f>COUNTIFS(Offers!$B$14:$B$2024,A1504,Offers!$L$14:$L$2024,"&lt;&gt;New")</f>
        <v>0</v>
      </c>
    </row>
    <row r="1505" spans="1:49" ht="15.75" customHeight="1" x14ac:dyDescent="0.35">
      <c r="A1505" s="64" t="s">
        <v>9976</v>
      </c>
      <c r="B1505" s="64" t="s">
        <v>2003</v>
      </c>
      <c r="C1505" s="64" t="s">
        <v>9</v>
      </c>
      <c r="D1505" s="64" t="s">
        <v>7378</v>
      </c>
      <c r="E1505" s="65" t="s">
        <v>2009</v>
      </c>
      <c r="F1505" s="66">
        <v>121.99</v>
      </c>
      <c r="G1505" s="64" t="s">
        <v>9977</v>
      </c>
      <c r="H1505" s="64" t="s">
        <v>1345</v>
      </c>
      <c r="I1505" s="64" t="s">
        <v>7380</v>
      </c>
      <c r="J1505" s="64" t="s">
        <v>8479</v>
      </c>
      <c r="K1505" s="64" t="s">
        <v>2076</v>
      </c>
      <c r="L1505" s="64" t="s">
        <v>2076</v>
      </c>
      <c r="M1505" s="64" t="s">
        <v>2076</v>
      </c>
      <c r="N1505" s="64" t="s">
        <v>7382</v>
      </c>
      <c r="O1505" s="64" t="s">
        <v>2076</v>
      </c>
      <c r="P1505" s="64">
        <v>100</v>
      </c>
      <c r="Q1505" s="67">
        <v>57</v>
      </c>
      <c r="R1505" s="64" t="s">
        <v>9978</v>
      </c>
      <c r="S1505" s="64" t="s">
        <v>7384</v>
      </c>
      <c r="T1505" t="s">
        <v>2080</v>
      </c>
      <c r="U1505">
        <v>30</v>
      </c>
      <c r="V1505" s="49">
        <v>135.99</v>
      </c>
      <c r="W1505" t="s">
        <v>2235</v>
      </c>
      <c r="X1505" t="s">
        <v>2076</v>
      </c>
      <c r="Y1505" t="s">
        <v>2076</v>
      </c>
      <c r="Z1505" t="s">
        <v>2076</v>
      </c>
      <c r="AA1505" t="s">
        <v>2076</v>
      </c>
      <c r="AB1505" s="36" t="s">
        <v>9979</v>
      </c>
      <c r="AC1505" s="36" t="s">
        <v>7742</v>
      </c>
      <c r="AD1505" s="36" t="s">
        <v>2120</v>
      </c>
      <c r="AE1505" s="36" t="s">
        <v>2085</v>
      </c>
      <c r="AF1505" s="51" t="s">
        <v>2025</v>
      </c>
      <c r="AG1505" s="36" t="s">
        <v>2086</v>
      </c>
      <c r="AH1505" s="37">
        <v>141.99</v>
      </c>
      <c r="AI1505" s="36" t="s">
        <v>2087</v>
      </c>
      <c r="AJ1505" s="36" t="s">
        <v>2076</v>
      </c>
      <c r="AK1505" s="36" t="s">
        <v>2076</v>
      </c>
      <c r="AL1505" s="36" t="s">
        <v>2076</v>
      </c>
      <c r="AM1505" s="36" t="s">
        <v>2076</v>
      </c>
      <c r="AN1505" s="36" t="s">
        <v>2076</v>
      </c>
      <c r="AO1505" s="36" t="s">
        <v>2076</v>
      </c>
      <c r="AP1505" s="36" t="s">
        <v>2076</v>
      </c>
      <c r="AQ1505" s="36" t="s">
        <v>2076</v>
      </c>
      <c r="AR1505" s="36" t="s">
        <v>2076</v>
      </c>
      <c r="AS1505" s="36" t="s">
        <v>7387</v>
      </c>
      <c r="AT1505" s="36" t="s">
        <v>7388</v>
      </c>
      <c r="AU1505" s="36">
        <f>COUNTIF(Offers!$B$14:$B$2024,A1505)</f>
        <v>1</v>
      </c>
      <c r="AV1505" s="37">
        <f>_xlfn.MINIFS(Offers!$Q$14:$Q$2024,Offers!$B$14:$B$2024,A1505)</f>
        <v>121.99</v>
      </c>
      <c r="AW1505" s="36">
        <f>COUNTIFS(Offers!$B$14:$B$2024,A1505,Offers!$L$14:$L$2024,"&lt;&gt;New")</f>
        <v>0</v>
      </c>
    </row>
    <row r="1506" spans="1:49" ht="15.75" customHeight="1" x14ac:dyDescent="0.35">
      <c r="A1506" s="64" t="s">
        <v>9980</v>
      </c>
      <c r="B1506" s="64" t="s">
        <v>2003</v>
      </c>
      <c r="C1506" s="64" t="s">
        <v>9</v>
      </c>
      <c r="D1506" s="64" t="s">
        <v>7414</v>
      </c>
      <c r="E1506" s="65" t="s">
        <v>2010</v>
      </c>
      <c r="F1506" s="66">
        <v>131.99</v>
      </c>
      <c r="G1506" s="64" t="s">
        <v>9981</v>
      </c>
      <c r="H1506" s="64" t="s">
        <v>1345</v>
      </c>
      <c r="I1506" s="64" t="s">
        <v>7416</v>
      </c>
      <c r="J1506" s="64" t="s">
        <v>2076</v>
      </c>
      <c r="K1506" s="64" t="s">
        <v>2076</v>
      </c>
      <c r="L1506" s="64" t="s">
        <v>2076</v>
      </c>
      <c r="M1506" s="64" t="s">
        <v>2076</v>
      </c>
      <c r="N1506" s="64" t="s">
        <v>7417</v>
      </c>
      <c r="O1506" s="64" t="s">
        <v>2076</v>
      </c>
      <c r="P1506" s="64" t="s">
        <v>2076</v>
      </c>
      <c r="Q1506" s="67">
        <v>7034</v>
      </c>
      <c r="R1506" s="64" t="s">
        <v>9982</v>
      </c>
      <c r="S1506" s="64" t="s">
        <v>7419</v>
      </c>
      <c r="T1506" t="s">
        <v>2080</v>
      </c>
      <c r="U1506">
        <v>30</v>
      </c>
      <c r="V1506" s="49">
        <v>142.99</v>
      </c>
      <c r="W1506" t="s">
        <v>2117</v>
      </c>
      <c r="X1506" t="s">
        <v>2076</v>
      </c>
      <c r="Y1506" t="s">
        <v>2076</v>
      </c>
      <c r="Z1506" t="s">
        <v>2076</v>
      </c>
      <c r="AA1506" t="s">
        <v>2076</v>
      </c>
      <c r="AB1506" s="36" t="s">
        <v>9983</v>
      </c>
      <c r="AC1506" s="36" t="s">
        <v>9984</v>
      </c>
      <c r="AD1506" s="36" t="s">
        <v>2179</v>
      </c>
      <c r="AE1506" s="36" t="s">
        <v>2085</v>
      </c>
      <c r="AF1506" s="51" t="s">
        <v>2025</v>
      </c>
      <c r="AG1506" s="36" t="s">
        <v>2086</v>
      </c>
      <c r="AH1506" s="37">
        <v>142.99</v>
      </c>
      <c r="AI1506" s="36" t="s">
        <v>2087</v>
      </c>
      <c r="AJ1506" s="36" t="s">
        <v>2076</v>
      </c>
      <c r="AK1506" s="36" t="s">
        <v>2076</v>
      </c>
      <c r="AL1506" s="36" t="s">
        <v>2076</v>
      </c>
      <c r="AM1506" s="36" t="s">
        <v>2076</v>
      </c>
      <c r="AN1506" s="36" t="s">
        <v>2076</v>
      </c>
      <c r="AO1506" s="36" t="s">
        <v>2076</v>
      </c>
      <c r="AP1506" s="36" t="s">
        <v>2076</v>
      </c>
      <c r="AQ1506" s="36" t="s">
        <v>2076</v>
      </c>
      <c r="AR1506" s="36" t="s">
        <v>2076</v>
      </c>
      <c r="AS1506" s="36" t="s">
        <v>7422</v>
      </c>
      <c r="AT1506" s="36" t="s">
        <v>7423</v>
      </c>
      <c r="AU1506" s="36">
        <f>COUNTIF(Offers!$B$14:$B$2024,A1506)</f>
        <v>1</v>
      </c>
      <c r="AV1506" s="37">
        <f>_xlfn.MINIFS(Offers!$Q$14:$Q$2024,Offers!$B$14:$B$2024,A1506)</f>
        <v>131.99</v>
      </c>
      <c r="AW1506" s="36">
        <f>COUNTIFS(Offers!$B$14:$B$2024,A1506,Offers!$L$14:$L$2024,"&lt;&gt;New")</f>
        <v>0</v>
      </c>
    </row>
    <row r="1507" spans="1:49" ht="15.75" customHeight="1" x14ac:dyDescent="0.35">
      <c r="A1507" s="64" t="s">
        <v>9985</v>
      </c>
      <c r="B1507" s="64" t="s">
        <v>2003</v>
      </c>
      <c r="C1507" s="64" t="s">
        <v>9</v>
      </c>
      <c r="D1507" s="64" t="s">
        <v>7390</v>
      </c>
      <c r="E1507" s="65" t="s">
        <v>2011</v>
      </c>
      <c r="F1507" s="66">
        <v>155.99</v>
      </c>
      <c r="G1507" s="64" t="s">
        <v>9986</v>
      </c>
      <c r="H1507" s="64" t="s">
        <v>1345</v>
      </c>
      <c r="I1507" s="64" t="s">
        <v>7392</v>
      </c>
      <c r="J1507" s="64" t="s">
        <v>2076</v>
      </c>
      <c r="K1507" s="64" t="s">
        <v>2076</v>
      </c>
      <c r="L1507" s="64" t="s">
        <v>2076</v>
      </c>
      <c r="M1507" s="64" t="s">
        <v>7393</v>
      </c>
      <c r="N1507" s="64" t="s">
        <v>7394</v>
      </c>
      <c r="O1507" s="64" t="s">
        <v>2076</v>
      </c>
      <c r="P1507" s="64" t="s">
        <v>2076</v>
      </c>
      <c r="Q1507" s="67">
        <v>128</v>
      </c>
      <c r="R1507" s="64" t="s">
        <v>9987</v>
      </c>
      <c r="S1507" s="64" t="s">
        <v>7396</v>
      </c>
      <c r="T1507" t="s">
        <v>2080</v>
      </c>
      <c r="U1507">
        <v>30</v>
      </c>
      <c r="V1507" s="49">
        <v>165.99</v>
      </c>
      <c r="W1507" t="s">
        <v>2875</v>
      </c>
      <c r="X1507" t="s">
        <v>2076</v>
      </c>
      <c r="Y1507" t="s">
        <v>2076</v>
      </c>
      <c r="Z1507" t="s">
        <v>2076</v>
      </c>
      <c r="AA1507" t="s">
        <v>2076</v>
      </c>
      <c r="AB1507" s="36" t="s">
        <v>9988</v>
      </c>
      <c r="AC1507" s="36" t="s">
        <v>9989</v>
      </c>
      <c r="AD1507" s="36" t="s">
        <v>2147</v>
      </c>
      <c r="AE1507" s="36" t="s">
        <v>2180</v>
      </c>
      <c r="AF1507" s="51" t="s">
        <v>2025</v>
      </c>
      <c r="AG1507" s="36" t="s">
        <v>2086</v>
      </c>
      <c r="AH1507" s="37">
        <v>258.99</v>
      </c>
      <c r="AI1507" s="36" t="s">
        <v>2106</v>
      </c>
      <c r="AJ1507" s="36" t="s">
        <v>2076</v>
      </c>
      <c r="AK1507" s="36" t="s">
        <v>2076</v>
      </c>
      <c r="AL1507" s="36" t="s">
        <v>2076</v>
      </c>
      <c r="AM1507" s="36" t="s">
        <v>2076</v>
      </c>
      <c r="AN1507" s="36" t="s">
        <v>2076</v>
      </c>
      <c r="AO1507" s="36" t="s">
        <v>2076</v>
      </c>
      <c r="AP1507" s="36" t="s">
        <v>2076</v>
      </c>
      <c r="AQ1507" s="36" t="s">
        <v>2076</v>
      </c>
      <c r="AR1507" s="36" t="s">
        <v>2076</v>
      </c>
      <c r="AS1507" s="36" t="s">
        <v>7399</v>
      </c>
      <c r="AT1507" s="36" t="s">
        <v>7400</v>
      </c>
      <c r="AU1507" s="36">
        <f>COUNTIF(Offers!$B$14:$B$2024,A1507)</f>
        <v>3</v>
      </c>
      <c r="AV1507" s="37">
        <f>_xlfn.MINIFS(Offers!$Q$14:$Q$2024,Offers!$B$14:$B$2024,A1507)</f>
        <v>103.99</v>
      </c>
      <c r="AW1507" s="36">
        <f>COUNTIFS(Offers!$B$14:$B$2024,A1507,Offers!$L$14:$L$2024,"&lt;&gt;New")</f>
        <v>1</v>
      </c>
    </row>
    <row r="1508" spans="1:49" ht="15.75" customHeight="1" x14ac:dyDescent="0.35">
      <c r="A1508" s="64" t="s">
        <v>9990</v>
      </c>
      <c r="B1508" s="64" t="s">
        <v>2003</v>
      </c>
      <c r="C1508" s="64" t="s">
        <v>9</v>
      </c>
      <c r="D1508" s="64" t="s">
        <v>7449</v>
      </c>
      <c r="E1508" s="65" t="s">
        <v>2012</v>
      </c>
      <c r="F1508" s="66">
        <v>171.99</v>
      </c>
      <c r="G1508" s="64" t="s">
        <v>9991</v>
      </c>
      <c r="H1508" s="64" t="s">
        <v>1345</v>
      </c>
      <c r="I1508" s="64" t="s">
        <v>7392</v>
      </c>
      <c r="J1508" s="64" t="s">
        <v>2076</v>
      </c>
      <c r="K1508" s="64" t="s">
        <v>2076</v>
      </c>
      <c r="L1508" s="64" t="s">
        <v>2076</v>
      </c>
      <c r="M1508" s="64" t="s">
        <v>2076</v>
      </c>
      <c r="N1508" s="64" t="s">
        <v>7624</v>
      </c>
      <c r="O1508" s="64" t="s">
        <v>2076</v>
      </c>
      <c r="P1508" s="64" t="s">
        <v>2076</v>
      </c>
      <c r="Q1508" s="67">
        <v>202</v>
      </c>
      <c r="R1508" s="64" t="s">
        <v>9992</v>
      </c>
      <c r="S1508" s="64" t="s">
        <v>7626</v>
      </c>
      <c r="T1508" t="s">
        <v>2080</v>
      </c>
      <c r="U1508">
        <v>30</v>
      </c>
      <c r="V1508" s="49">
        <v>186.99</v>
      </c>
      <c r="W1508" t="s">
        <v>2471</v>
      </c>
      <c r="X1508" t="s">
        <v>2076</v>
      </c>
      <c r="Y1508" t="s">
        <v>2076</v>
      </c>
      <c r="Z1508" t="s">
        <v>2076</v>
      </c>
      <c r="AA1508" t="s">
        <v>2076</v>
      </c>
      <c r="AB1508" s="36" t="s">
        <v>9993</v>
      </c>
      <c r="AC1508" s="36" t="s">
        <v>9994</v>
      </c>
      <c r="AD1508" s="36" t="s">
        <v>2254</v>
      </c>
      <c r="AE1508" s="36" t="s">
        <v>2085</v>
      </c>
      <c r="AF1508" s="52" t="s">
        <v>2024</v>
      </c>
      <c r="AG1508" s="36" t="s">
        <v>2086</v>
      </c>
      <c r="AH1508" s="37">
        <v>192.99</v>
      </c>
      <c r="AI1508" s="36" t="s">
        <v>2087</v>
      </c>
      <c r="AJ1508" s="36" t="s">
        <v>2076</v>
      </c>
      <c r="AK1508" s="36" t="s">
        <v>2076</v>
      </c>
      <c r="AL1508" s="36" t="s">
        <v>2076</v>
      </c>
      <c r="AM1508" s="36" t="s">
        <v>2076</v>
      </c>
      <c r="AN1508" s="36" t="s">
        <v>2076</v>
      </c>
      <c r="AO1508" s="36" t="s">
        <v>2076</v>
      </c>
      <c r="AP1508" s="36" t="s">
        <v>2076</v>
      </c>
      <c r="AQ1508" s="36" t="s">
        <v>2076</v>
      </c>
      <c r="AR1508" s="36" t="s">
        <v>2076</v>
      </c>
      <c r="AS1508" s="36" t="s">
        <v>7629</v>
      </c>
      <c r="AT1508" s="36" t="s">
        <v>7630</v>
      </c>
      <c r="AU1508" s="36">
        <f>COUNTIF(Offers!$B$14:$B$2024,A1508)</f>
        <v>1</v>
      </c>
      <c r="AV1508" s="37">
        <f>_xlfn.MINIFS(Offers!$Q$14:$Q$2024,Offers!$B$14:$B$2024,A1508)</f>
        <v>171.99</v>
      </c>
      <c r="AW1508" s="36">
        <f>COUNTIFS(Offers!$B$14:$B$2024,A1508,Offers!$L$14:$L$2024,"&lt;&gt;New")</f>
        <v>0</v>
      </c>
    </row>
    <row r="1509" spans="1:49" ht="15.75" customHeight="1" x14ac:dyDescent="0.35">
      <c r="A1509" s="64" t="s">
        <v>9995</v>
      </c>
      <c r="B1509" s="64" t="s">
        <v>2003</v>
      </c>
      <c r="C1509" s="64" t="s">
        <v>9</v>
      </c>
      <c r="D1509" s="64" t="s">
        <v>7425</v>
      </c>
      <c r="E1509" s="65" t="s">
        <v>2013</v>
      </c>
      <c r="F1509" s="66">
        <v>218.99</v>
      </c>
      <c r="G1509" s="64" t="s">
        <v>9996</v>
      </c>
      <c r="H1509" s="64" t="s">
        <v>7498</v>
      </c>
      <c r="I1509" s="64" t="s">
        <v>7428</v>
      </c>
      <c r="J1509" s="64" t="s">
        <v>2076</v>
      </c>
      <c r="K1509" s="64" t="s">
        <v>2076</v>
      </c>
      <c r="L1509" s="64" t="s">
        <v>2076</v>
      </c>
      <c r="M1509" s="64" t="s">
        <v>2076</v>
      </c>
      <c r="N1509" s="64" t="s">
        <v>7429</v>
      </c>
      <c r="O1509" s="64" t="s">
        <v>2076</v>
      </c>
      <c r="P1509" s="64" t="s">
        <v>2076</v>
      </c>
      <c r="Q1509" s="67">
        <v>2209</v>
      </c>
      <c r="R1509" s="64" t="s">
        <v>9997</v>
      </c>
      <c r="S1509" s="64" t="s">
        <v>7431</v>
      </c>
      <c r="T1509" t="s">
        <v>2116</v>
      </c>
      <c r="U1509">
        <v>30</v>
      </c>
      <c r="V1509" s="49">
        <v>228.99</v>
      </c>
      <c r="W1509" t="s">
        <v>2228</v>
      </c>
      <c r="X1509" t="s">
        <v>2076</v>
      </c>
      <c r="Y1509" t="s">
        <v>2076</v>
      </c>
      <c r="Z1509" t="s">
        <v>2076</v>
      </c>
      <c r="AA1509" t="s">
        <v>2076</v>
      </c>
      <c r="AB1509" s="36" t="s">
        <v>9998</v>
      </c>
      <c r="AC1509" s="36" t="s">
        <v>9999</v>
      </c>
      <c r="AD1509" s="36" t="s">
        <v>2104</v>
      </c>
      <c r="AE1509" s="36" t="s">
        <v>2105</v>
      </c>
      <c r="AF1509" s="53" t="s">
        <v>2026</v>
      </c>
      <c r="AG1509" s="36" t="s">
        <v>2086</v>
      </c>
      <c r="AH1509" s="37">
        <v>241.99</v>
      </c>
      <c r="AI1509" s="36" t="s">
        <v>2087</v>
      </c>
      <c r="AJ1509" s="36" t="s">
        <v>2076</v>
      </c>
      <c r="AK1509" s="36" t="s">
        <v>2076</v>
      </c>
      <c r="AL1509" s="36" t="s">
        <v>2076</v>
      </c>
      <c r="AM1509" s="36" t="s">
        <v>2076</v>
      </c>
      <c r="AN1509" s="36" t="s">
        <v>2076</v>
      </c>
      <c r="AO1509" s="36" t="s">
        <v>2076</v>
      </c>
      <c r="AP1509" s="36" t="s">
        <v>2076</v>
      </c>
      <c r="AQ1509" s="36" t="s">
        <v>2076</v>
      </c>
      <c r="AR1509" s="36" t="s">
        <v>2076</v>
      </c>
      <c r="AS1509" s="36" t="s">
        <v>7434</v>
      </c>
      <c r="AT1509" s="36" t="s">
        <v>7435</v>
      </c>
      <c r="AU1509" s="36">
        <f>COUNTIF(Offers!$B$14:$B$2024,A1509)</f>
        <v>1</v>
      </c>
      <c r="AV1509" s="37">
        <f>_xlfn.MINIFS(Offers!$Q$14:$Q$2024,Offers!$B$14:$B$2024,A1509)</f>
        <v>218.99</v>
      </c>
      <c r="AW1509" s="36">
        <f>COUNTIFS(Offers!$B$14:$B$2024,A1509,Offers!$L$14:$L$2024,"&lt;&gt;New")</f>
        <v>0</v>
      </c>
    </row>
    <row r="1510" spans="1:49" ht="15.75" customHeight="1" x14ac:dyDescent="0.35">
      <c r="A1510" s="64" t="s">
        <v>10000</v>
      </c>
      <c r="B1510" s="64" t="s">
        <v>2003</v>
      </c>
      <c r="C1510" s="64" t="s">
        <v>9</v>
      </c>
      <c r="D1510" s="64" t="s">
        <v>7437</v>
      </c>
      <c r="E1510" s="65" t="s">
        <v>2014</v>
      </c>
      <c r="F1510" s="66">
        <v>264.99</v>
      </c>
      <c r="G1510" s="64" t="s">
        <v>10001</v>
      </c>
      <c r="H1510" s="64" t="s">
        <v>7439</v>
      </c>
      <c r="I1510" s="64" t="s">
        <v>7405</v>
      </c>
      <c r="J1510" s="64" t="s">
        <v>7597</v>
      </c>
      <c r="K1510" s="64" t="s">
        <v>2076</v>
      </c>
      <c r="L1510" s="64" t="s">
        <v>2076</v>
      </c>
      <c r="M1510" s="64" t="s">
        <v>2076</v>
      </c>
      <c r="N1510" s="64" t="s">
        <v>7441</v>
      </c>
      <c r="O1510" s="64" t="s">
        <v>2076</v>
      </c>
      <c r="P1510" s="64" t="s">
        <v>2076</v>
      </c>
      <c r="Q1510" s="67">
        <v>1751</v>
      </c>
      <c r="R1510" s="64" t="s">
        <v>10002</v>
      </c>
      <c r="S1510" s="64" t="s">
        <v>7443</v>
      </c>
      <c r="T1510" t="s">
        <v>2080</v>
      </c>
      <c r="U1510">
        <v>30</v>
      </c>
      <c r="V1510" s="49">
        <v>286.99</v>
      </c>
      <c r="W1510" t="s">
        <v>2304</v>
      </c>
      <c r="X1510" t="s">
        <v>2076</v>
      </c>
      <c r="Y1510" t="s">
        <v>2076</v>
      </c>
      <c r="Z1510" t="s">
        <v>2076</v>
      </c>
      <c r="AA1510" t="s">
        <v>2076</v>
      </c>
      <c r="AB1510" s="36" t="s">
        <v>10003</v>
      </c>
      <c r="AC1510" s="36" t="s">
        <v>10004</v>
      </c>
      <c r="AD1510" s="36" t="s">
        <v>2171</v>
      </c>
      <c r="AE1510" s="36" t="s">
        <v>2085</v>
      </c>
      <c r="AF1510" s="52" t="s">
        <v>2024</v>
      </c>
      <c r="AG1510" s="36" t="s">
        <v>2086</v>
      </c>
      <c r="AH1510" s="37">
        <v>303.99</v>
      </c>
      <c r="AI1510" s="36" t="s">
        <v>2087</v>
      </c>
      <c r="AJ1510" s="36" t="s">
        <v>2076</v>
      </c>
      <c r="AK1510" s="36" t="s">
        <v>2076</v>
      </c>
      <c r="AL1510" s="36" t="s">
        <v>2076</v>
      </c>
      <c r="AM1510" s="36" t="s">
        <v>2076</v>
      </c>
      <c r="AN1510" s="36" t="s">
        <v>2076</v>
      </c>
      <c r="AO1510" s="36" t="s">
        <v>2076</v>
      </c>
      <c r="AP1510" s="36" t="s">
        <v>2076</v>
      </c>
      <c r="AQ1510" s="36" t="s">
        <v>2076</v>
      </c>
      <c r="AR1510" s="36" t="s">
        <v>2076</v>
      </c>
      <c r="AS1510" s="36" t="s">
        <v>7446</v>
      </c>
      <c r="AT1510" s="36" t="s">
        <v>7601</v>
      </c>
      <c r="AU1510" s="36">
        <f>COUNTIF(Offers!$B$14:$B$2024,A1510)</f>
        <v>1</v>
      </c>
      <c r="AV1510" s="37">
        <f>_xlfn.MINIFS(Offers!$Q$14:$Q$2024,Offers!$B$14:$B$2024,A1510)</f>
        <v>264.99</v>
      </c>
      <c r="AW1510" s="36">
        <f>COUNTIFS(Offers!$B$14:$B$2024,A1510,Offers!$L$14:$L$2024,"&lt;&gt;New")</f>
        <v>0</v>
      </c>
    </row>
    <row r="1511" spans="1:49" ht="15.75" customHeight="1" x14ac:dyDescent="0.35">
      <c r="A1511" s="64" t="s">
        <v>10005</v>
      </c>
      <c r="B1511" s="64" t="s">
        <v>2003</v>
      </c>
      <c r="C1511" s="64" t="s">
        <v>9</v>
      </c>
      <c r="D1511" s="64" t="s">
        <v>2034</v>
      </c>
      <c r="E1511" s="65" t="s">
        <v>2015</v>
      </c>
      <c r="F1511" s="66">
        <v>299.99</v>
      </c>
      <c r="G1511" s="64" t="s">
        <v>10006</v>
      </c>
      <c r="H1511" s="64" t="s">
        <v>7439</v>
      </c>
      <c r="I1511" s="64" t="s">
        <v>7405</v>
      </c>
      <c r="J1511" s="64" t="s">
        <v>10007</v>
      </c>
      <c r="K1511" s="64" t="s">
        <v>7605</v>
      </c>
      <c r="L1511" s="64" t="s">
        <v>2076</v>
      </c>
      <c r="M1511" s="64" t="s">
        <v>2076</v>
      </c>
      <c r="N1511" s="64" t="s">
        <v>2076</v>
      </c>
      <c r="O1511" s="64" t="s">
        <v>2076</v>
      </c>
      <c r="P1511" s="64" t="s">
        <v>2076</v>
      </c>
      <c r="Q1511" s="67">
        <v>50</v>
      </c>
      <c r="R1511" s="64" t="s">
        <v>10008</v>
      </c>
      <c r="S1511" s="64" t="s">
        <v>7607</v>
      </c>
      <c r="T1511" t="s">
        <v>2080</v>
      </c>
      <c r="U1511">
        <v>30</v>
      </c>
      <c r="V1511" s="49">
        <v>317.99</v>
      </c>
      <c r="W1511" t="s">
        <v>2371</v>
      </c>
      <c r="X1511" t="s">
        <v>2076</v>
      </c>
      <c r="Y1511" t="s">
        <v>2076</v>
      </c>
      <c r="Z1511" t="s">
        <v>2076</v>
      </c>
      <c r="AA1511" t="s">
        <v>2076</v>
      </c>
      <c r="AB1511" s="36" t="s">
        <v>9988</v>
      </c>
      <c r="AC1511" s="36" t="s">
        <v>10009</v>
      </c>
      <c r="AD1511" s="36" t="s">
        <v>2171</v>
      </c>
      <c r="AE1511" s="36" t="s">
        <v>2105</v>
      </c>
      <c r="AF1511" s="51" t="s">
        <v>2025</v>
      </c>
      <c r="AG1511" s="36" t="s">
        <v>3435</v>
      </c>
      <c r="AH1511" s="37">
        <v>317.99</v>
      </c>
      <c r="AI1511" s="36" t="s">
        <v>2087</v>
      </c>
      <c r="AJ1511" s="36" t="s">
        <v>2076</v>
      </c>
      <c r="AK1511" s="36" t="s">
        <v>2076</v>
      </c>
      <c r="AL1511" s="36" t="s">
        <v>2076</v>
      </c>
      <c r="AM1511" s="36" t="s">
        <v>2076</v>
      </c>
      <c r="AN1511" s="36" t="s">
        <v>2076</v>
      </c>
      <c r="AO1511" s="36" t="s">
        <v>2076</v>
      </c>
      <c r="AP1511" s="36" t="s">
        <v>2076</v>
      </c>
      <c r="AQ1511" s="36" t="s">
        <v>2076</v>
      </c>
      <c r="AR1511" s="36" t="s">
        <v>2076</v>
      </c>
      <c r="AS1511" s="36" t="s">
        <v>7610</v>
      </c>
      <c r="AT1511" s="36" t="s">
        <v>10010</v>
      </c>
      <c r="AU1511" s="36">
        <f>COUNTIF(Offers!$B$14:$B$2024,A1511)</f>
        <v>1</v>
      </c>
      <c r="AV1511" s="37">
        <f>_xlfn.MINIFS(Offers!$Q$14:$Q$2024,Offers!$B$14:$B$2024,A1511)</f>
        <v>299.99</v>
      </c>
      <c r="AW1511" s="36">
        <f>COUNTIFS(Offers!$B$14:$B$2024,A1511,Offers!$L$14:$L$2024,"&lt;&gt;New")</f>
        <v>0</v>
      </c>
    </row>
    <row r="1512" spans="1:49" ht="15.75" customHeight="1" x14ac:dyDescent="0.35">
      <c r="A1512" s="64" t="s">
        <v>10011</v>
      </c>
      <c r="B1512" s="64" t="s">
        <v>2003</v>
      </c>
      <c r="C1512" s="64" t="s">
        <v>9</v>
      </c>
      <c r="D1512" s="64" t="s">
        <v>7473</v>
      </c>
      <c r="E1512" s="65" t="s">
        <v>2016</v>
      </c>
      <c r="F1512" s="66">
        <v>408.99</v>
      </c>
      <c r="G1512" s="64" t="s">
        <v>10012</v>
      </c>
      <c r="H1512" s="64" t="s">
        <v>7439</v>
      </c>
      <c r="I1512" s="64" t="s">
        <v>7405</v>
      </c>
      <c r="J1512" s="64" t="s">
        <v>2076</v>
      </c>
      <c r="K1512" s="64" t="s">
        <v>10013</v>
      </c>
      <c r="L1512" s="64" t="s">
        <v>2076</v>
      </c>
      <c r="M1512" s="64" t="s">
        <v>2076</v>
      </c>
      <c r="N1512" s="64" t="s">
        <v>7550</v>
      </c>
      <c r="O1512" s="64" t="s">
        <v>2076</v>
      </c>
      <c r="P1512" s="64" t="s">
        <v>2076</v>
      </c>
      <c r="Q1512" s="67">
        <v>842</v>
      </c>
      <c r="R1512" s="64" t="s">
        <v>10014</v>
      </c>
      <c r="S1512" s="64" t="s">
        <v>7478</v>
      </c>
      <c r="T1512" t="s">
        <v>2080</v>
      </c>
      <c r="U1512">
        <v>30</v>
      </c>
      <c r="V1512" s="49">
        <v>450.99</v>
      </c>
      <c r="W1512" t="s">
        <v>2187</v>
      </c>
      <c r="X1512" t="s">
        <v>2076</v>
      </c>
      <c r="Y1512" t="s">
        <v>2076</v>
      </c>
      <c r="Z1512" t="s">
        <v>2076</v>
      </c>
      <c r="AA1512" t="s">
        <v>2076</v>
      </c>
      <c r="AB1512" s="36" t="s">
        <v>10015</v>
      </c>
      <c r="AC1512" s="36" t="s">
        <v>10016</v>
      </c>
      <c r="AD1512" s="36" t="s">
        <v>2147</v>
      </c>
      <c r="AE1512" s="36" t="s">
        <v>2085</v>
      </c>
      <c r="AF1512" s="55" t="s">
        <v>2023</v>
      </c>
      <c r="AG1512" s="36" t="s">
        <v>3435</v>
      </c>
      <c r="AH1512" s="37">
        <v>464.99</v>
      </c>
      <c r="AI1512" s="36" t="s">
        <v>2087</v>
      </c>
      <c r="AJ1512" s="36" t="s">
        <v>2076</v>
      </c>
      <c r="AK1512" s="36" t="s">
        <v>2076</v>
      </c>
      <c r="AL1512" s="36" t="s">
        <v>2076</v>
      </c>
      <c r="AM1512" s="36" t="s">
        <v>2076</v>
      </c>
      <c r="AN1512" s="36" t="s">
        <v>2076</v>
      </c>
      <c r="AO1512" s="36" t="s">
        <v>2076</v>
      </c>
      <c r="AP1512" s="36" t="s">
        <v>2076</v>
      </c>
      <c r="AQ1512" s="36" t="s">
        <v>2076</v>
      </c>
      <c r="AR1512" s="36" t="s">
        <v>2076</v>
      </c>
      <c r="AS1512" s="36" t="s">
        <v>7727</v>
      </c>
      <c r="AT1512" s="36" t="s">
        <v>7481</v>
      </c>
      <c r="AU1512" s="36">
        <f>COUNTIF(Offers!$B$14:$B$2024,A1512)</f>
        <v>1</v>
      </c>
      <c r="AV1512" s="37">
        <f>_xlfn.MINIFS(Offers!$Q$14:$Q$2024,Offers!$B$14:$B$2024,A1512)</f>
        <v>408.99</v>
      </c>
      <c r="AW1512" s="36">
        <f>COUNTIFS(Offers!$B$14:$B$2024,A1512,Offers!$L$14:$L$2024,"&lt;&gt;New")</f>
        <v>0</v>
      </c>
    </row>
  </sheetData>
  <autoFilter ref="A12:AW1512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24"/>
  <sheetViews>
    <sheetView zoomScaleNormal="100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ColWidth="8.6328125" defaultRowHeight="14.5" x14ac:dyDescent="0.35"/>
  <cols>
    <col min="1" max="1" width="18" customWidth="1"/>
    <col min="2" max="2" width="14" customWidth="1"/>
    <col min="3" max="3" width="13" customWidth="1"/>
    <col min="4" max="4" width="30" customWidth="1"/>
    <col min="5" max="5" width="24" customWidth="1"/>
    <col min="6" max="6" width="18" customWidth="1"/>
    <col min="7" max="7" width="36" customWidth="1"/>
    <col min="8" max="9" width="20" customWidth="1"/>
    <col min="10" max="11" width="15" customWidth="1"/>
    <col min="12" max="12" width="16" customWidth="1"/>
    <col min="13" max="13" width="20" customWidth="1"/>
    <col min="14" max="14" width="18" customWidth="1"/>
    <col min="15" max="17" width="12" customWidth="1"/>
    <col min="18" max="19" width="11" customWidth="1"/>
    <col min="20" max="20" width="12" customWidth="1"/>
    <col min="21" max="21" width="11" customWidth="1"/>
    <col min="22" max="22" width="12" customWidth="1"/>
    <col min="23" max="23" width="34" customWidth="1"/>
    <col min="24" max="24" width="10" customWidth="1"/>
    <col min="25" max="26" width="12" customWidth="1"/>
  </cols>
  <sheetData>
    <row r="1" spans="1:26" ht="19.75" customHeight="1" x14ac:dyDescent="0.4">
      <c r="A1" s="68" t="s">
        <v>10017</v>
      </c>
    </row>
    <row r="2" spans="1:26" ht="15" customHeight="1" x14ac:dyDescent="0.35">
      <c r="A2" s="2" t="s">
        <v>10018</v>
      </c>
    </row>
    <row r="3" spans="1:26" ht="15" customHeight="1" x14ac:dyDescent="0.35">
      <c r="B3" s="69" t="s">
        <v>10019</v>
      </c>
      <c r="F3" s="69" t="s">
        <v>10020</v>
      </c>
    </row>
    <row r="4" spans="1:26" ht="15" customHeight="1" x14ac:dyDescent="0.35">
      <c r="B4" s="5"/>
      <c r="C4" s="40" t="s">
        <v>6</v>
      </c>
      <c r="D4" s="40">
        <f>COUNTIF($I$14:$I$2024,C4)</f>
        <v>333</v>
      </c>
      <c r="F4" s="70"/>
      <c r="G4" s="40" t="s">
        <v>10021</v>
      </c>
      <c r="H4" s="40">
        <f t="shared" ref="H4:H9" si="0">COUNTIF($L$14:$L$2024,G4)</f>
        <v>1538</v>
      </c>
    </row>
    <row r="5" spans="1:26" ht="15" customHeight="1" x14ac:dyDescent="0.35">
      <c r="B5" s="8"/>
      <c r="C5" s="40" t="s">
        <v>7</v>
      </c>
      <c r="D5" s="40">
        <f>COUNTIF($I$14:$I$2024,C5)</f>
        <v>335</v>
      </c>
      <c r="F5" s="71"/>
      <c r="G5" s="40" t="s">
        <v>10022</v>
      </c>
      <c r="H5" s="40">
        <f t="shared" si="0"/>
        <v>138</v>
      </c>
    </row>
    <row r="6" spans="1:26" ht="15" customHeight="1" x14ac:dyDescent="0.35">
      <c r="B6" s="9"/>
      <c r="C6" s="40" t="s">
        <v>8</v>
      </c>
      <c r="D6" s="40">
        <f>COUNTIF($I$14:$I$2024,C6)</f>
        <v>679</v>
      </c>
      <c r="F6" s="72"/>
      <c r="G6" s="40" t="s">
        <v>10023</v>
      </c>
      <c r="H6" s="40">
        <f t="shared" si="0"/>
        <v>252</v>
      </c>
    </row>
    <row r="7" spans="1:26" ht="15" customHeight="1" x14ac:dyDescent="0.35">
      <c r="B7" s="10"/>
      <c r="C7" s="40" t="s">
        <v>9</v>
      </c>
      <c r="D7" s="40">
        <f>COUNTIF($I$14:$I$2024,C7)</f>
        <v>664</v>
      </c>
      <c r="F7" s="42"/>
      <c r="G7" s="40" t="s">
        <v>10024</v>
      </c>
      <c r="H7" s="40">
        <f t="shared" si="0"/>
        <v>40</v>
      </c>
    </row>
    <row r="8" spans="1:26" ht="15" customHeight="1" x14ac:dyDescent="0.35">
      <c r="F8" s="73"/>
      <c r="G8" s="40" t="s">
        <v>10025</v>
      </c>
      <c r="H8" s="40">
        <f t="shared" si="0"/>
        <v>30</v>
      </c>
    </row>
    <row r="9" spans="1:26" ht="15" customHeight="1" x14ac:dyDescent="0.35">
      <c r="F9" s="74"/>
      <c r="G9" s="40" t="s">
        <v>10026</v>
      </c>
      <c r="H9" s="40">
        <f t="shared" si="0"/>
        <v>13</v>
      </c>
    </row>
    <row r="13" spans="1:26" ht="31.5" customHeight="1" x14ac:dyDescent="0.35">
      <c r="A13" s="13" t="s">
        <v>10027</v>
      </c>
      <c r="B13" s="13" t="s">
        <v>10028</v>
      </c>
      <c r="C13" s="13" t="s">
        <v>10029</v>
      </c>
      <c r="D13" s="13" t="s">
        <v>10030</v>
      </c>
      <c r="E13" s="13" t="s">
        <v>10031</v>
      </c>
      <c r="F13" s="13" t="s">
        <v>2051</v>
      </c>
      <c r="G13" s="13" t="s">
        <v>2052</v>
      </c>
      <c r="H13" s="13" t="s">
        <v>2053</v>
      </c>
      <c r="I13" s="13" t="s">
        <v>13</v>
      </c>
      <c r="J13" s="13" t="s">
        <v>2029</v>
      </c>
      <c r="K13" s="13" t="s">
        <v>2055</v>
      </c>
      <c r="L13" s="13" t="s">
        <v>10032</v>
      </c>
      <c r="M13" s="13" t="s">
        <v>10033</v>
      </c>
      <c r="N13" s="13" t="s">
        <v>2058</v>
      </c>
      <c r="O13" s="13" t="s">
        <v>2057</v>
      </c>
      <c r="P13" s="13" t="s">
        <v>10034</v>
      </c>
      <c r="Q13" s="13" t="s">
        <v>10035</v>
      </c>
      <c r="R13" s="13" t="s">
        <v>10036</v>
      </c>
      <c r="S13" s="13" t="s">
        <v>10037</v>
      </c>
      <c r="T13" s="13" t="s">
        <v>10038</v>
      </c>
      <c r="U13" s="13" t="s">
        <v>10039</v>
      </c>
      <c r="V13" s="13" t="s">
        <v>10040</v>
      </c>
      <c r="W13" s="13" t="s">
        <v>2032</v>
      </c>
      <c r="X13" s="13" t="s">
        <v>10041</v>
      </c>
      <c r="Y13" s="13" t="s">
        <v>10042</v>
      </c>
      <c r="Z13" s="13" t="s">
        <v>10043</v>
      </c>
    </row>
    <row r="14" spans="1:26" ht="26.9" customHeight="1" x14ac:dyDescent="0.35">
      <c r="A14" s="75" t="s">
        <v>10044</v>
      </c>
      <c r="B14" s="18" t="s">
        <v>2072</v>
      </c>
      <c r="C14" s="18" t="s">
        <v>51</v>
      </c>
      <c r="D14" s="18" t="s">
        <v>10045</v>
      </c>
      <c r="E14" s="18" t="s">
        <v>10046</v>
      </c>
      <c r="F14" s="18" t="s">
        <v>2082</v>
      </c>
      <c r="G14" s="18" t="s">
        <v>2083</v>
      </c>
      <c r="H14" s="18" t="s">
        <v>2084</v>
      </c>
      <c r="I14" s="18" t="s">
        <v>6</v>
      </c>
      <c r="J14" s="18" t="s">
        <v>2073</v>
      </c>
      <c r="K14" s="18" t="s">
        <v>2022</v>
      </c>
      <c r="L14" s="76" t="s">
        <v>10021</v>
      </c>
      <c r="M14" s="18" t="s">
        <v>10047</v>
      </c>
      <c r="N14" s="18" t="s">
        <v>2087</v>
      </c>
      <c r="O14" s="19">
        <f>'Product Details'!AH13</f>
        <v>24.99</v>
      </c>
      <c r="P14" s="19">
        <f>'Product Details'!V13</f>
        <v>24.99</v>
      </c>
      <c r="Q14" s="19">
        <f>'Product Details'!F13</f>
        <v>22.99</v>
      </c>
      <c r="R14" s="77">
        <f t="shared" ref="R14:R77" si="1">IF(P14&gt;0,(P14-Q14)/P14,"")</f>
        <v>8.0032012805122052E-2</v>
      </c>
      <c r="S14" s="77">
        <f t="shared" ref="S14:S77" si="2">IF(O14&gt;0,(O14-Q14)/O14,"")</f>
        <v>8.0032012805122052E-2</v>
      </c>
      <c r="T14" s="19">
        <f>'Product Details'!F13</f>
        <v>22.99</v>
      </c>
      <c r="U14" s="19">
        <f t="shared" ref="U14:U77" si="3">T14-Q14</f>
        <v>0</v>
      </c>
      <c r="V14" s="18" t="s">
        <v>2080</v>
      </c>
      <c r="W14" s="18" t="s">
        <v>53</v>
      </c>
      <c r="X14" s="18">
        <v>60</v>
      </c>
      <c r="Y14" s="78">
        <v>46084</v>
      </c>
      <c r="Z14" s="78">
        <v>46267</v>
      </c>
    </row>
    <row r="15" spans="1:26" ht="26.9" customHeight="1" x14ac:dyDescent="0.35">
      <c r="A15" s="75" t="s">
        <v>10048</v>
      </c>
      <c r="B15" s="18" t="s">
        <v>2093</v>
      </c>
      <c r="C15" s="18" t="s">
        <v>51</v>
      </c>
      <c r="D15" s="18" t="s">
        <v>10045</v>
      </c>
      <c r="E15" s="18" t="s">
        <v>10046</v>
      </c>
      <c r="F15" s="18" t="s">
        <v>2102</v>
      </c>
      <c r="G15" s="18" t="s">
        <v>2103</v>
      </c>
      <c r="H15" s="18" t="s">
        <v>2104</v>
      </c>
      <c r="I15" s="18" t="s">
        <v>6</v>
      </c>
      <c r="J15" s="18" t="s">
        <v>2094</v>
      </c>
      <c r="K15" s="18" t="s">
        <v>2022</v>
      </c>
      <c r="L15" s="76" t="s">
        <v>10021</v>
      </c>
      <c r="M15" s="18" t="s">
        <v>10049</v>
      </c>
      <c r="N15" s="18" t="s">
        <v>2106</v>
      </c>
      <c r="O15" s="19">
        <f>'Product Details'!AH14</f>
        <v>78.989999999999995</v>
      </c>
      <c r="P15" s="19">
        <f>'Product Details'!V14</f>
        <v>59.99</v>
      </c>
      <c r="Q15" s="19">
        <f>'Product Details'!F14</f>
        <v>54.99</v>
      </c>
      <c r="R15" s="77">
        <f t="shared" si="1"/>
        <v>8.3347224537422895E-2</v>
      </c>
      <c r="S15" s="77">
        <f t="shared" si="2"/>
        <v>0.30383592859855668</v>
      </c>
      <c r="T15" s="19">
        <f>'Product Details'!F14</f>
        <v>54.99</v>
      </c>
      <c r="U15" s="19">
        <f t="shared" si="3"/>
        <v>0</v>
      </c>
      <c r="V15" s="18" t="s">
        <v>2100</v>
      </c>
      <c r="W15" s="18" t="s">
        <v>53</v>
      </c>
      <c r="X15" s="18">
        <v>60</v>
      </c>
      <c r="Y15" s="78">
        <v>45940</v>
      </c>
      <c r="Z15" s="78">
        <v>46272</v>
      </c>
    </row>
    <row r="16" spans="1:26" ht="26.9" customHeight="1" x14ac:dyDescent="0.35">
      <c r="A16" s="75" t="s">
        <v>10050</v>
      </c>
      <c r="B16" s="18" t="s">
        <v>2093</v>
      </c>
      <c r="C16" s="18" t="s">
        <v>51</v>
      </c>
      <c r="D16" s="18" t="s">
        <v>10051</v>
      </c>
      <c r="E16" s="18" t="s">
        <v>10052</v>
      </c>
      <c r="F16" s="18" t="s">
        <v>2102</v>
      </c>
      <c r="G16" s="18" t="s">
        <v>2103</v>
      </c>
      <c r="H16" s="18" t="s">
        <v>2104</v>
      </c>
      <c r="I16" s="18" t="s">
        <v>6</v>
      </c>
      <c r="J16" s="18" t="s">
        <v>2094</v>
      </c>
      <c r="K16" s="18" t="s">
        <v>2022</v>
      </c>
      <c r="L16" s="76" t="s">
        <v>10021</v>
      </c>
      <c r="M16" s="18" t="s">
        <v>10049</v>
      </c>
      <c r="N16" s="18" t="s">
        <v>2106</v>
      </c>
      <c r="O16" s="19">
        <f>'Product Details'!AH14</f>
        <v>78.989999999999995</v>
      </c>
      <c r="P16" s="19">
        <v>54.99</v>
      </c>
      <c r="Q16" s="19">
        <v>45.99</v>
      </c>
      <c r="R16" s="77">
        <f t="shared" si="1"/>
        <v>0.16366612111292961</v>
      </c>
      <c r="S16" s="77">
        <f t="shared" si="2"/>
        <v>0.41777440182301551</v>
      </c>
      <c r="T16" s="19">
        <f>'Product Details'!F14</f>
        <v>54.99</v>
      </c>
      <c r="U16" s="19">
        <f t="shared" si="3"/>
        <v>9</v>
      </c>
      <c r="V16" s="18" t="s">
        <v>2100</v>
      </c>
      <c r="W16" s="18" t="s">
        <v>53</v>
      </c>
      <c r="X16" s="18">
        <v>60</v>
      </c>
      <c r="Y16" s="78">
        <v>46274</v>
      </c>
      <c r="Z16" s="78">
        <v>46293</v>
      </c>
    </row>
    <row r="17" spans="1:26" ht="26.9" customHeight="1" x14ac:dyDescent="0.35">
      <c r="A17" s="75" t="s">
        <v>10053</v>
      </c>
      <c r="B17" s="18" t="s">
        <v>2110</v>
      </c>
      <c r="C17" s="18" t="s">
        <v>51</v>
      </c>
      <c r="D17" s="18" t="s">
        <v>10045</v>
      </c>
      <c r="E17" s="18" t="s">
        <v>10046</v>
      </c>
      <c r="F17" s="18" t="s">
        <v>2118</v>
      </c>
      <c r="G17" s="18" t="s">
        <v>2119</v>
      </c>
      <c r="H17" s="18" t="s">
        <v>2120</v>
      </c>
      <c r="I17" s="18" t="s">
        <v>6</v>
      </c>
      <c r="J17" s="18" t="s">
        <v>2094</v>
      </c>
      <c r="K17" s="18" t="s">
        <v>2025</v>
      </c>
      <c r="L17" s="76" t="s">
        <v>10021</v>
      </c>
      <c r="M17" s="18" t="s">
        <v>10047</v>
      </c>
      <c r="N17" s="18" t="s">
        <v>2087</v>
      </c>
      <c r="O17" s="19">
        <f>'Product Details'!AH15</f>
        <v>134.99</v>
      </c>
      <c r="P17" s="19">
        <f>'Product Details'!V15</f>
        <v>134.99</v>
      </c>
      <c r="Q17" s="19">
        <f>'Product Details'!F15</f>
        <v>120.99</v>
      </c>
      <c r="R17" s="77">
        <f t="shared" si="1"/>
        <v>0.10371138602859481</v>
      </c>
      <c r="S17" s="77">
        <f t="shared" si="2"/>
        <v>0.10371138602859481</v>
      </c>
      <c r="T17" s="19">
        <f>'Product Details'!F15</f>
        <v>120.99</v>
      </c>
      <c r="U17" s="19">
        <f t="shared" si="3"/>
        <v>0</v>
      </c>
      <c r="V17" s="18" t="s">
        <v>2116</v>
      </c>
      <c r="W17" s="18" t="s">
        <v>53</v>
      </c>
      <c r="X17" s="18">
        <v>60</v>
      </c>
      <c r="Y17" s="78">
        <v>45796</v>
      </c>
      <c r="Z17" s="78">
        <v>46243</v>
      </c>
    </row>
    <row r="18" spans="1:26" ht="26.9" customHeight="1" x14ac:dyDescent="0.35">
      <c r="A18" s="75" t="s">
        <v>10054</v>
      </c>
      <c r="B18" s="18" t="s">
        <v>2126</v>
      </c>
      <c r="C18" s="18" t="s">
        <v>51</v>
      </c>
      <c r="D18" s="18" t="s">
        <v>10045</v>
      </c>
      <c r="E18" s="18" t="s">
        <v>10046</v>
      </c>
      <c r="F18" s="18" t="s">
        <v>2132</v>
      </c>
      <c r="G18" s="18" t="s">
        <v>2133</v>
      </c>
      <c r="H18" s="18" t="s">
        <v>2120</v>
      </c>
      <c r="I18" s="18" t="s">
        <v>6</v>
      </c>
      <c r="J18" s="18" t="s">
        <v>2094</v>
      </c>
      <c r="K18" s="18" t="s">
        <v>2025</v>
      </c>
      <c r="L18" s="76" t="s">
        <v>10021</v>
      </c>
      <c r="M18" s="18" t="s">
        <v>10047</v>
      </c>
      <c r="N18" s="18" t="s">
        <v>2087</v>
      </c>
      <c r="O18" s="19">
        <f>'Product Details'!AH16</f>
        <v>180.99</v>
      </c>
      <c r="P18" s="19">
        <f>'Product Details'!V16</f>
        <v>180.99</v>
      </c>
      <c r="Q18" s="19">
        <f>'Product Details'!F16</f>
        <v>156.99</v>
      </c>
      <c r="R18" s="77">
        <f t="shared" si="1"/>
        <v>0.13260401127134094</v>
      </c>
      <c r="S18" s="77">
        <f t="shared" si="2"/>
        <v>0.13260401127134094</v>
      </c>
      <c r="T18" s="19">
        <f>'Product Details'!F16</f>
        <v>156.99</v>
      </c>
      <c r="U18" s="19">
        <f t="shared" si="3"/>
        <v>0</v>
      </c>
      <c r="V18" s="18" t="s">
        <v>2080</v>
      </c>
      <c r="W18" s="18" t="s">
        <v>53</v>
      </c>
      <c r="X18" s="18">
        <v>60</v>
      </c>
      <c r="Y18" s="78">
        <v>45701</v>
      </c>
      <c r="Z18" s="78">
        <v>46260</v>
      </c>
    </row>
    <row r="19" spans="1:26" ht="26.9" customHeight="1" x14ac:dyDescent="0.35">
      <c r="A19" s="75" t="s">
        <v>10055</v>
      </c>
      <c r="B19" s="18" t="s">
        <v>2137</v>
      </c>
      <c r="C19" s="18" t="s">
        <v>51</v>
      </c>
      <c r="D19" s="18" t="s">
        <v>10045</v>
      </c>
      <c r="E19" s="18" t="s">
        <v>10046</v>
      </c>
      <c r="F19" s="18" t="s">
        <v>2145</v>
      </c>
      <c r="G19" s="18" t="s">
        <v>2146</v>
      </c>
      <c r="H19" s="18" t="s">
        <v>2147</v>
      </c>
      <c r="I19" s="18" t="s">
        <v>6</v>
      </c>
      <c r="J19" s="18" t="s">
        <v>2138</v>
      </c>
      <c r="K19" s="18" t="s">
        <v>2024</v>
      </c>
      <c r="L19" s="76" t="s">
        <v>10021</v>
      </c>
      <c r="M19" s="18" t="s">
        <v>10047</v>
      </c>
      <c r="N19" s="18" t="s">
        <v>2087</v>
      </c>
      <c r="O19" s="19">
        <f>'Product Details'!AH17</f>
        <v>191.99</v>
      </c>
      <c r="P19" s="19">
        <f>'Product Details'!V17</f>
        <v>189.99</v>
      </c>
      <c r="Q19" s="19">
        <f>'Product Details'!F17</f>
        <v>171.99</v>
      </c>
      <c r="R19" s="77">
        <f t="shared" si="1"/>
        <v>9.4741828517290377E-2</v>
      </c>
      <c r="S19" s="77">
        <f t="shared" si="2"/>
        <v>0.10417209229647377</v>
      </c>
      <c r="T19" s="19">
        <f>'Product Details'!F17</f>
        <v>171.99</v>
      </c>
      <c r="U19" s="19">
        <f t="shared" si="3"/>
        <v>0</v>
      </c>
      <c r="V19" s="18" t="s">
        <v>2080</v>
      </c>
      <c r="W19" s="18" t="s">
        <v>53</v>
      </c>
      <c r="X19" s="18">
        <v>60</v>
      </c>
      <c r="Y19" s="78">
        <v>46208</v>
      </c>
      <c r="Z19" s="78">
        <v>46256</v>
      </c>
    </row>
    <row r="20" spans="1:26" ht="26.9" customHeight="1" x14ac:dyDescent="0.35">
      <c r="A20" s="75" t="s">
        <v>10056</v>
      </c>
      <c r="B20" s="18" t="s">
        <v>2151</v>
      </c>
      <c r="C20" s="18" t="s">
        <v>51</v>
      </c>
      <c r="D20" s="18" t="s">
        <v>10045</v>
      </c>
      <c r="E20" s="18" t="s">
        <v>10046</v>
      </c>
      <c r="F20" s="18" t="s">
        <v>2158</v>
      </c>
      <c r="G20" s="18" t="s">
        <v>2159</v>
      </c>
      <c r="H20" s="18" t="s">
        <v>2147</v>
      </c>
      <c r="I20" s="18" t="s">
        <v>6</v>
      </c>
      <c r="J20" s="18" t="s">
        <v>2073</v>
      </c>
      <c r="K20" s="18" t="s">
        <v>2026</v>
      </c>
      <c r="L20" s="76" t="s">
        <v>10021</v>
      </c>
      <c r="M20" s="18" t="s">
        <v>10047</v>
      </c>
      <c r="N20" s="18" t="s">
        <v>2087</v>
      </c>
      <c r="O20" s="19">
        <f>'Product Details'!AH18</f>
        <v>234.99</v>
      </c>
      <c r="P20" s="19">
        <f>'Product Details'!V18</f>
        <v>224.99</v>
      </c>
      <c r="Q20" s="19">
        <f>'Product Details'!F18</f>
        <v>195.99</v>
      </c>
      <c r="R20" s="77">
        <f t="shared" si="1"/>
        <v>0.12889461753855727</v>
      </c>
      <c r="S20" s="77">
        <f t="shared" si="2"/>
        <v>0.165964509128048</v>
      </c>
      <c r="T20" s="19">
        <f>'Product Details'!F18</f>
        <v>195.99</v>
      </c>
      <c r="U20" s="19">
        <f t="shared" si="3"/>
        <v>0</v>
      </c>
      <c r="V20" s="18" t="s">
        <v>2080</v>
      </c>
      <c r="W20" s="18" t="s">
        <v>53</v>
      </c>
      <c r="X20" s="18">
        <v>60</v>
      </c>
      <c r="Y20" s="78">
        <v>46167</v>
      </c>
      <c r="Z20" s="78">
        <v>46261</v>
      </c>
    </row>
    <row r="21" spans="1:26" ht="26.9" customHeight="1" x14ac:dyDescent="0.35">
      <c r="A21" s="75" t="s">
        <v>10057</v>
      </c>
      <c r="B21" s="18" t="s">
        <v>2163</v>
      </c>
      <c r="C21" s="18" t="s">
        <v>51</v>
      </c>
      <c r="D21" s="18" t="s">
        <v>10045</v>
      </c>
      <c r="E21" s="18" t="s">
        <v>10046</v>
      </c>
      <c r="F21" s="18" t="s">
        <v>2169</v>
      </c>
      <c r="G21" s="18" t="s">
        <v>2170</v>
      </c>
      <c r="H21" s="18" t="s">
        <v>2171</v>
      </c>
      <c r="I21" s="18" t="s">
        <v>6</v>
      </c>
      <c r="J21" s="18" t="s">
        <v>2073</v>
      </c>
      <c r="K21" s="18" t="s">
        <v>2024</v>
      </c>
      <c r="L21" s="76" t="s">
        <v>10021</v>
      </c>
      <c r="M21" s="18" t="s">
        <v>10047</v>
      </c>
      <c r="N21" s="18" t="s">
        <v>2087</v>
      </c>
      <c r="O21" s="19">
        <f>'Product Details'!AH19</f>
        <v>234.99</v>
      </c>
      <c r="P21" s="19">
        <f>'Product Details'!V19</f>
        <v>229.99</v>
      </c>
      <c r="Q21" s="19">
        <f>'Product Details'!F19</f>
        <v>205.99</v>
      </c>
      <c r="R21" s="77">
        <f t="shared" si="1"/>
        <v>0.10435236314622374</v>
      </c>
      <c r="S21" s="77">
        <f t="shared" si="2"/>
        <v>0.12340950678752287</v>
      </c>
      <c r="T21" s="19">
        <f>'Product Details'!F19</f>
        <v>205.99</v>
      </c>
      <c r="U21" s="19">
        <f t="shared" si="3"/>
        <v>0</v>
      </c>
      <c r="V21" s="18" t="s">
        <v>2080</v>
      </c>
      <c r="W21" s="18" t="s">
        <v>53</v>
      </c>
      <c r="X21" s="18">
        <v>60</v>
      </c>
      <c r="Y21" s="78">
        <v>45707</v>
      </c>
      <c r="Z21" s="78">
        <v>46263</v>
      </c>
    </row>
    <row r="22" spans="1:26" ht="26.9" customHeight="1" x14ac:dyDescent="0.35">
      <c r="A22" s="75" t="s">
        <v>10058</v>
      </c>
      <c r="B22" s="18" t="s">
        <v>2163</v>
      </c>
      <c r="C22" s="18" t="s">
        <v>51</v>
      </c>
      <c r="D22" s="18" t="s">
        <v>10059</v>
      </c>
      <c r="E22" s="18" t="s">
        <v>10060</v>
      </c>
      <c r="F22" s="18" t="s">
        <v>2169</v>
      </c>
      <c r="G22" s="18" t="s">
        <v>2170</v>
      </c>
      <c r="H22" s="18" t="s">
        <v>2171</v>
      </c>
      <c r="I22" s="18" t="s">
        <v>6</v>
      </c>
      <c r="J22" s="18" t="s">
        <v>2073</v>
      </c>
      <c r="K22" s="18" t="s">
        <v>2024</v>
      </c>
      <c r="L22" s="79" t="s">
        <v>10023</v>
      </c>
      <c r="M22" s="18" t="s">
        <v>10023</v>
      </c>
      <c r="N22" s="18" t="s">
        <v>2087</v>
      </c>
      <c r="O22" s="19">
        <f>'Product Details'!AH19</f>
        <v>234.99</v>
      </c>
      <c r="P22" s="19">
        <v>131.99</v>
      </c>
      <c r="Q22" s="19">
        <v>131.99</v>
      </c>
      <c r="R22" s="77">
        <f t="shared" si="1"/>
        <v>0</v>
      </c>
      <c r="S22" s="77">
        <f t="shared" si="2"/>
        <v>0.43831652410740879</v>
      </c>
      <c r="T22" s="19">
        <f>'Product Details'!F19</f>
        <v>205.99</v>
      </c>
      <c r="U22" s="19">
        <f t="shared" si="3"/>
        <v>74</v>
      </c>
      <c r="V22" s="18" t="s">
        <v>2080</v>
      </c>
      <c r="W22" s="18" t="s">
        <v>10061</v>
      </c>
      <c r="X22" s="18">
        <v>30</v>
      </c>
      <c r="Y22" s="78">
        <v>46241</v>
      </c>
      <c r="Z22" s="78">
        <v>46241</v>
      </c>
    </row>
    <row r="23" spans="1:26" ht="26.9" customHeight="1" x14ac:dyDescent="0.35">
      <c r="A23" s="75" t="s">
        <v>10062</v>
      </c>
      <c r="B23" s="18" t="s">
        <v>2172</v>
      </c>
      <c r="C23" s="18" t="s">
        <v>51</v>
      </c>
      <c r="D23" s="18" t="s">
        <v>10045</v>
      </c>
      <c r="E23" s="18" t="s">
        <v>10046</v>
      </c>
      <c r="F23" s="18" t="s">
        <v>2177</v>
      </c>
      <c r="G23" s="18" t="s">
        <v>2178</v>
      </c>
      <c r="H23" s="18" t="s">
        <v>2179</v>
      </c>
      <c r="I23" s="18" t="s">
        <v>6</v>
      </c>
      <c r="J23" s="18" t="s">
        <v>2094</v>
      </c>
      <c r="K23" s="18" t="s">
        <v>2027</v>
      </c>
      <c r="L23" s="76" t="s">
        <v>10021</v>
      </c>
      <c r="M23" s="18" t="s">
        <v>10049</v>
      </c>
      <c r="N23" s="18" t="s">
        <v>2106</v>
      </c>
      <c r="O23" s="19">
        <f>'Product Details'!AH20</f>
        <v>360.99</v>
      </c>
      <c r="P23" s="19">
        <f>'Product Details'!V20</f>
        <v>258.99</v>
      </c>
      <c r="Q23" s="19">
        <f>'Product Details'!F20</f>
        <v>244.99</v>
      </c>
      <c r="R23" s="77">
        <f t="shared" si="1"/>
        <v>5.4056141163751494E-2</v>
      </c>
      <c r="S23" s="77">
        <f t="shared" si="2"/>
        <v>0.32133854123382921</v>
      </c>
      <c r="T23" s="19">
        <f>'Product Details'!F20</f>
        <v>244.99</v>
      </c>
      <c r="U23" s="19">
        <f t="shared" si="3"/>
        <v>0</v>
      </c>
      <c r="V23" s="18" t="s">
        <v>2080</v>
      </c>
      <c r="W23" s="18" t="s">
        <v>53</v>
      </c>
      <c r="X23" s="18">
        <v>60</v>
      </c>
      <c r="Y23" s="78">
        <v>45465</v>
      </c>
      <c r="Z23" s="78">
        <v>46253</v>
      </c>
    </row>
    <row r="24" spans="1:26" ht="26.9" customHeight="1" x14ac:dyDescent="0.35">
      <c r="A24" s="75" t="s">
        <v>10063</v>
      </c>
      <c r="B24" s="18" t="s">
        <v>2172</v>
      </c>
      <c r="C24" s="18" t="s">
        <v>51</v>
      </c>
      <c r="D24" s="18" t="s">
        <v>10059</v>
      </c>
      <c r="E24" s="18" t="s">
        <v>10060</v>
      </c>
      <c r="F24" s="18" t="s">
        <v>2177</v>
      </c>
      <c r="G24" s="18" t="s">
        <v>2178</v>
      </c>
      <c r="H24" s="18" t="s">
        <v>2179</v>
      </c>
      <c r="I24" s="18" t="s">
        <v>6</v>
      </c>
      <c r="J24" s="18" t="s">
        <v>2094</v>
      </c>
      <c r="K24" s="18" t="s">
        <v>2027</v>
      </c>
      <c r="L24" s="79" t="s">
        <v>10023</v>
      </c>
      <c r="M24" s="18" t="s">
        <v>10023</v>
      </c>
      <c r="N24" s="18" t="s">
        <v>2106</v>
      </c>
      <c r="O24" s="19">
        <f>'Product Details'!AH20</f>
        <v>360.99</v>
      </c>
      <c r="P24" s="19">
        <v>194.99</v>
      </c>
      <c r="Q24" s="19">
        <v>172.99</v>
      </c>
      <c r="R24" s="77">
        <f t="shared" si="1"/>
        <v>0.11282629878455305</v>
      </c>
      <c r="S24" s="77">
        <f t="shared" si="2"/>
        <v>0.52079004958586106</v>
      </c>
      <c r="T24" s="19">
        <f>'Product Details'!F20</f>
        <v>244.99</v>
      </c>
      <c r="U24" s="19">
        <f t="shared" si="3"/>
        <v>72</v>
      </c>
      <c r="V24" s="18" t="s">
        <v>2116</v>
      </c>
      <c r="W24" s="18" t="s">
        <v>10061</v>
      </c>
      <c r="X24" s="18">
        <v>30</v>
      </c>
      <c r="Y24" s="78">
        <v>46150</v>
      </c>
      <c r="Z24" s="78">
        <v>46205</v>
      </c>
    </row>
    <row r="25" spans="1:26" ht="26.9" customHeight="1" x14ac:dyDescent="0.35">
      <c r="A25" s="75" t="s">
        <v>10064</v>
      </c>
      <c r="B25" s="18" t="s">
        <v>2183</v>
      </c>
      <c r="C25" s="18" t="s">
        <v>51</v>
      </c>
      <c r="D25" s="18" t="s">
        <v>10045</v>
      </c>
      <c r="E25" s="18" t="s">
        <v>10046</v>
      </c>
      <c r="F25" s="18" t="s">
        <v>2082</v>
      </c>
      <c r="G25" s="18" t="s">
        <v>2188</v>
      </c>
      <c r="H25" s="18" t="s">
        <v>2084</v>
      </c>
      <c r="I25" s="18" t="s">
        <v>6</v>
      </c>
      <c r="J25" s="18" t="s">
        <v>2073</v>
      </c>
      <c r="K25" s="18" t="s">
        <v>2027</v>
      </c>
      <c r="L25" s="76" t="s">
        <v>10021</v>
      </c>
      <c r="M25" s="18" t="s">
        <v>10047</v>
      </c>
      <c r="N25" s="18" t="s">
        <v>2087</v>
      </c>
      <c r="O25" s="19">
        <f>'Product Details'!AH21</f>
        <v>450.99</v>
      </c>
      <c r="P25" s="19">
        <f>'Product Details'!V21</f>
        <v>430.99</v>
      </c>
      <c r="Q25" s="19">
        <f>'Product Details'!F21</f>
        <v>374.99</v>
      </c>
      <c r="R25" s="77">
        <f t="shared" si="1"/>
        <v>0.12993340912782197</v>
      </c>
      <c r="S25" s="77">
        <f t="shared" si="2"/>
        <v>0.16851814896117431</v>
      </c>
      <c r="T25" s="19">
        <f>'Product Details'!F21</f>
        <v>374.99</v>
      </c>
      <c r="U25" s="19">
        <f t="shared" si="3"/>
        <v>0</v>
      </c>
      <c r="V25" s="18" t="s">
        <v>2080</v>
      </c>
      <c r="W25" s="18" t="s">
        <v>53</v>
      </c>
      <c r="X25" s="18">
        <v>60</v>
      </c>
      <c r="Y25" s="78">
        <v>45986</v>
      </c>
      <c r="Z25" s="78">
        <v>46278</v>
      </c>
    </row>
    <row r="26" spans="1:26" ht="26.9" customHeight="1" x14ac:dyDescent="0.35">
      <c r="A26" s="75" t="s">
        <v>10065</v>
      </c>
      <c r="B26" s="18" t="s">
        <v>2189</v>
      </c>
      <c r="C26" s="18" t="s">
        <v>51</v>
      </c>
      <c r="D26" s="18" t="s">
        <v>10045</v>
      </c>
      <c r="E26" s="18" t="s">
        <v>10046</v>
      </c>
      <c r="F26" s="18" t="s">
        <v>2082</v>
      </c>
      <c r="G26" s="18" t="s">
        <v>2194</v>
      </c>
      <c r="H26" s="18" t="s">
        <v>2179</v>
      </c>
      <c r="I26" s="18" t="s">
        <v>6</v>
      </c>
      <c r="J26" s="18" t="s">
        <v>2073</v>
      </c>
      <c r="K26" s="18" t="s">
        <v>2027</v>
      </c>
      <c r="L26" s="76" t="s">
        <v>10021</v>
      </c>
      <c r="M26" s="18" t="s">
        <v>10047</v>
      </c>
      <c r="N26" s="18" t="s">
        <v>2087</v>
      </c>
      <c r="O26" s="19">
        <f>'Product Details'!AH22</f>
        <v>1107.99</v>
      </c>
      <c r="P26" s="19">
        <f>'Product Details'!V22</f>
        <v>1105.99</v>
      </c>
      <c r="Q26" s="19">
        <f>'Product Details'!F22</f>
        <v>1063.99</v>
      </c>
      <c r="R26" s="77">
        <f t="shared" si="1"/>
        <v>3.7975026898977388E-2</v>
      </c>
      <c r="S26" s="77">
        <f t="shared" si="2"/>
        <v>3.9711549743228727E-2</v>
      </c>
      <c r="T26" s="19">
        <f>'Product Details'!F22</f>
        <v>1063.99</v>
      </c>
      <c r="U26" s="19">
        <f t="shared" si="3"/>
        <v>0</v>
      </c>
      <c r="V26" s="18" t="s">
        <v>2080</v>
      </c>
      <c r="W26" s="18" t="s">
        <v>53</v>
      </c>
      <c r="X26" s="18">
        <v>60</v>
      </c>
      <c r="Y26" s="78">
        <v>46073</v>
      </c>
      <c r="Z26" s="78">
        <v>46260</v>
      </c>
    </row>
    <row r="27" spans="1:26" ht="26.9" customHeight="1" x14ac:dyDescent="0.35">
      <c r="A27" s="75" t="s">
        <v>10066</v>
      </c>
      <c r="B27" s="18" t="s">
        <v>2197</v>
      </c>
      <c r="C27" s="18" t="s">
        <v>68</v>
      </c>
      <c r="D27" s="18" t="s">
        <v>10067</v>
      </c>
      <c r="E27" s="18" t="s">
        <v>10046</v>
      </c>
      <c r="F27" s="18" t="s">
        <v>2201</v>
      </c>
      <c r="G27" s="18" t="s">
        <v>2202</v>
      </c>
      <c r="H27" s="18" t="s">
        <v>2171</v>
      </c>
      <c r="I27" s="18" t="s">
        <v>6</v>
      </c>
      <c r="J27" s="18" t="s">
        <v>2073</v>
      </c>
      <c r="K27" s="18" t="s">
        <v>2022</v>
      </c>
      <c r="L27" s="76" t="s">
        <v>10021</v>
      </c>
      <c r="M27" s="18" t="s">
        <v>10047</v>
      </c>
      <c r="N27" s="18" t="s">
        <v>2087</v>
      </c>
      <c r="O27" s="19">
        <f>'Product Details'!AH23</f>
        <v>49.99</v>
      </c>
      <c r="P27" s="19">
        <f>'Product Details'!V23</f>
        <v>48.99</v>
      </c>
      <c r="Q27" s="19">
        <f>'Product Details'!F23</f>
        <v>43.99</v>
      </c>
      <c r="R27" s="77">
        <f t="shared" si="1"/>
        <v>0.10206164523372116</v>
      </c>
      <c r="S27" s="77">
        <f t="shared" si="2"/>
        <v>0.12002400480096019</v>
      </c>
      <c r="T27" s="19">
        <f>'Product Details'!F23</f>
        <v>43.99</v>
      </c>
      <c r="U27" s="19">
        <f t="shared" si="3"/>
        <v>0</v>
      </c>
      <c r="V27" s="18" t="s">
        <v>2080</v>
      </c>
      <c r="W27" s="18" t="s">
        <v>53</v>
      </c>
      <c r="X27" s="18">
        <v>30</v>
      </c>
      <c r="Y27" s="78">
        <v>46127</v>
      </c>
      <c r="Z27" s="78">
        <v>46277</v>
      </c>
    </row>
    <row r="28" spans="1:26" ht="26.9" customHeight="1" x14ac:dyDescent="0.35">
      <c r="A28" s="75" t="s">
        <v>10068</v>
      </c>
      <c r="B28" s="18" t="s">
        <v>2203</v>
      </c>
      <c r="C28" s="18" t="s">
        <v>68</v>
      </c>
      <c r="D28" s="18" t="s">
        <v>10067</v>
      </c>
      <c r="E28" s="18" t="s">
        <v>10046</v>
      </c>
      <c r="F28" s="18" t="s">
        <v>2209</v>
      </c>
      <c r="G28" s="18" t="s">
        <v>2210</v>
      </c>
      <c r="H28" s="18" t="s">
        <v>2120</v>
      </c>
      <c r="I28" s="18" t="s">
        <v>6</v>
      </c>
      <c r="J28" s="18" t="s">
        <v>2073</v>
      </c>
      <c r="K28" s="18" t="s">
        <v>2023</v>
      </c>
      <c r="L28" s="76" t="s">
        <v>10021</v>
      </c>
      <c r="M28" s="18" t="s">
        <v>10049</v>
      </c>
      <c r="N28" s="18" t="s">
        <v>2106</v>
      </c>
      <c r="O28" s="19">
        <f>'Product Details'!AH24</f>
        <v>95.99</v>
      </c>
      <c r="P28" s="19">
        <f>'Product Details'!V24</f>
        <v>65.989999999999995</v>
      </c>
      <c r="Q28" s="19">
        <f>'Product Details'!F24</f>
        <v>59.99</v>
      </c>
      <c r="R28" s="77">
        <f t="shared" si="1"/>
        <v>9.0922867101075819E-2</v>
      </c>
      <c r="S28" s="77">
        <f t="shared" si="2"/>
        <v>0.37503906656943425</v>
      </c>
      <c r="T28" s="19">
        <f>'Product Details'!F24</f>
        <v>59.99</v>
      </c>
      <c r="U28" s="19">
        <f t="shared" si="3"/>
        <v>0</v>
      </c>
      <c r="V28" s="18" t="s">
        <v>2080</v>
      </c>
      <c r="W28" s="18" t="s">
        <v>53</v>
      </c>
      <c r="X28" s="18">
        <v>30</v>
      </c>
      <c r="Y28" s="78">
        <v>45570</v>
      </c>
      <c r="Z28" s="78">
        <v>46276</v>
      </c>
    </row>
    <row r="29" spans="1:26" ht="26.9" customHeight="1" x14ac:dyDescent="0.35">
      <c r="A29" s="75" t="s">
        <v>10069</v>
      </c>
      <c r="B29" s="18" t="s">
        <v>2203</v>
      </c>
      <c r="C29" s="18" t="s">
        <v>68</v>
      </c>
      <c r="D29" s="18" t="s">
        <v>10051</v>
      </c>
      <c r="E29" s="18" t="s">
        <v>10052</v>
      </c>
      <c r="F29" s="18" t="s">
        <v>2209</v>
      </c>
      <c r="G29" s="18" t="s">
        <v>2210</v>
      </c>
      <c r="H29" s="18" t="s">
        <v>2120</v>
      </c>
      <c r="I29" s="18" t="s">
        <v>6</v>
      </c>
      <c r="J29" s="18" t="s">
        <v>2073</v>
      </c>
      <c r="K29" s="18" t="s">
        <v>2023</v>
      </c>
      <c r="L29" s="76" t="s">
        <v>10021</v>
      </c>
      <c r="M29" s="18" t="s">
        <v>10049</v>
      </c>
      <c r="N29" s="18" t="s">
        <v>2106</v>
      </c>
      <c r="O29" s="19">
        <f>'Product Details'!AH24</f>
        <v>95.99</v>
      </c>
      <c r="P29" s="19">
        <v>59.99</v>
      </c>
      <c r="Q29" s="19">
        <v>50.99</v>
      </c>
      <c r="R29" s="77">
        <f t="shared" si="1"/>
        <v>0.15002500416736123</v>
      </c>
      <c r="S29" s="77">
        <f t="shared" si="2"/>
        <v>0.46879883321179283</v>
      </c>
      <c r="T29" s="19">
        <f>'Product Details'!F24</f>
        <v>59.99</v>
      </c>
      <c r="U29" s="19">
        <f t="shared" si="3"/>
        <v>9</v>
      </c>
      <c r="V29" s="18" t="s">
        <v>2080</v>
      </c>
      <c r="W29" s="18" t="s">
        <v>53</v>
      </c>
      <c r="X29" s="18">
        <v>30</v>
      </c>
      <c r="Y29" s="78">
        <v>46213</v>
      </c>
      <c r="Z29" s="78">
        <v>46284</v>
      </c>
    </row>
    <row r="30" spans="1:26" ht="26.9" customHeight="1" x14ac:dyDescent="0.35">
      <c r="A30" s="75" t="s">
        <v>10070</v>
      </c>
      <c r="B30" s="18" t="s">
        <v>2214</v>
      </c>
      <c r="C30" s="18" t="s">
        <v>68</v>
      </c>
      <c r="D30" s="18" t="s">
        <v>10067</v>
      </c>
      <c r="E30" s="18" t="s">
        <v>10046</v>
      </c>
      <c r="F30" s="18" t="s">
        <v>2217</v>
      </c>
      <c r="G30" s="18" t="s">
        <v>2218</v>
      </c>
      <c r="H30" s="18" t="s">
        <v>2084</v>
      </c>
      <c r="I30" s="18" t="s">
        <v>6</v>
      </c>
      <c r="J30" s="18" t="s">
        <v>2073</v>
      </c>
      <c r="K30" s="18" t="s">
        <v>2025</v>
      </c>
      <c r="L30" s="76" t="s">
        <v>10021</v>
      </c>
      <c r="M30" s="18" t="s">
        <v>10047</v>
      </c>
      <c r="N30" s="18" t="s">
        <v>2087</v>
      </c>
      <c r="O30" s="19">
        <f>'Product Details'!AH25</f>
        <v>153.99</v>
      </c>
      <c r="P30" s="19">
        <f>'Product Details'!V25</f>
        <v>150.99</v>
      </c>
      <c r="Q30" s="19">
        <f>'Product Details'!F25</f>
        <v>134.99</v>
      </c>
      <c r="R30" s="77">
        <f t="shared" si="1"/>
        <v>0.10596728260149678</v>
      </c>
      <c r="S30" s="77">
        <f t="shared" si="2"/>
        <v>0.12338463536593285</v>
      </c>
      <c r="T30" s="19">
        <f>'Product Details'!F25</f>
        <v>134.99</v>
      </c>
      <c r="U30" s="19">
        <f t="shared" si="3"/>
        <v>0</v>
      </c>
      <c r="V30" s="18" t="s">
        <v>2080</v>
      </c>
      <c r="W30" s="18" t="s">
        <v>53</v>
      </c>
      <c r="X30" s="18">
        <v>30</v>
      </c>
      <c r="Y30" s="78">
        <v>45967</v>
      </c>
      <c r="Z30" s="78">
        <v>46260</v>
      </c>
    </row>
    <row r="31" spans="1:26" ht="26.9" customHeight="1" x14ac:dyDescent="0.35">
      <c r="A31" s="75" t="s">
        <v>10071</v>
      </c>
      <c r="B31" s="18" t="s">
        <v>2219</v>
      </c>
      <c r="C31" s="18" t="s">
        <v>68</v>
      </c>
      <c r="D31" s="18" t="s">
        <v>10067</v>
      </c>
      <c r="E31" s="18" t="s">
        <v>10046</v>
      </c>
      <c r="F31" s="18" t="s">
        <v>2222</v>
      </c>
      <c r="G31" s="18" t="s">
        <v>2223</v>
      </c>
      <c r="H31" s="18" t="s">
        <v>2224</v>
      </c>
      <c r="I31" s="18" t="s">
        <v>6</v>
      </c>
      <c r="J31" s="18" t="s">
        <v>2094</v>
      </c>
      <c r="K31" s="18" t="s">
        <v>2025</v>
      </c>
      <c r="L31" s="76" t="s">
        <v>10021</v>
      </c>
      <c r="M31" s="18" t="s">
        <v>10047</v>
      </c>
      <c r="N31" s="18" t="s">
        <v>2087</v>
      </c>
      <c r="O31" s="19">
        <f>'Product Details'!AH26</f>
        <v>149.99</v>
      </c>
      <c r="P31" s="19">
        <f>'Product Details'!V26</f>
        <v>143.99</v>
      </c>
      <c r="Q31" s="19">
        <f>'Product Details'!F26</f>
        <v>136.99</v>
      </c>
      <c r="R31" s="77">
        <f t="shared" si="1"/>
        <v>4.8614487117160911E-2</v>
      </c>
      <c r="S31" s="77">
        <f t="shared" si="2"/>
        <v>8.6672444829655304E-2</v>
      </c>
      <c r="T31" s="19">
        <f>'Product Details'!F26</f>
        <v>136.99</v>
      </c>
      <c r="U31" s="19">
        <f t="shared" si="3"/>
        <v>0</v>
      </c>
      <c r="V31" s="18" t="s">
        <v>2100</v>
      </c>
      <c r="W31" s="18" t="s">
        <v>53</v>
      </c>
      <c r="X31" s="18">
        <v>30</v>
      </c>
      <c r="Y31" s="78">
        <v>45954</v>
      </c>
      <c r="Z31" s="78">
        <v>46277</v>
      </c>
    </row>
    <row r="32" spans="1:26" ht="26.9" customHeight="1" x14ac:dyDescent="0.35">
      <c r="A32" s="75" t="s">
        <v>10072</v>
      </c>
      <c r="B32" s="18" t="s">
        <v>2225</v>
      </c>
      <c r="C32" s="18" t="s">
        <v>68</v>
      </c>
      <c r="D32" s="18" t="s">
        <v>10067</v>
      </c>
      <c r="E32" s="18" t="s">
        <v>10046</v>
      </c>
      <c r="F32" s="18" t="s">
        <v>2229</v>
      </c>
      <c r="G32" s="18" t="s">
        <v>2230</v>
      </c>
      <c r="H32" s="18" t="s">
        <v>2224</v>
      </c>
      <c r="I32" s="18" t="s">
        <v>6</v>
      </c>
      <c r="J32" s="18" t="s">
        <v>2094</v>
      </c>
      <c r="K32" s="18" t="s">
        <v>2026</v>
      </c>
      <c r="L32" s="76" t="s">
        <v>10021</v>
      </c>
      <c r="M32" s="18" t="s">
        <v>10049</v>
      </c>
      <c r="N32" s="18" t="s">
        <v>2106</v>
      </c>
      <c r="O32" s="19">
        <f>'Product Details'!AH27</f>
        <v>245.99</v>
      </c>
      <c r="P32" s="19">
        <f>'Product Details'!V27</f>
        <v>166.99</v>
      </c>
      <c r="Q32" s="19">
        <f>'Product Details'!F27</f>
        <v>153.99</v>
      </c>
      <c r="R32" s="77">
        <f t="shared" si="1"/>
        <v>7.7848972992394752E-2</v>
      </c>
      <c r="S32" s="77">
        <f t="shared" si="2"/>
        <v>0.3739989430464653</v>
      </c>
      <c r="T32" s="19">
        <f>'Product Details'!F27</f>
        <v>153.99</v>
      </c>
      <c r="U32" s="19">
        <f t="shared" si="3"/>
        <v>0</v>
      </c>
      <c r="V32" s="18" t="s">
        <v>2080</v>
      </c>
      <c r="W32" s="18" t="s">
        <v>53</v>
      </c>
      <c r="X32" s="18">
        <v>30</v>
      </c>
      <c r="Y32" s="78">
        <v>45330</v>
      </c>
      <c r="Z32" s="78">
        <v>46279</v>
      </c>
    </row>
    <row r="33" spans="1:26" ht="26.9" customHeight="1" x14ac:dyDescent="0.35">
      <c r="A33" s="75" t="s">
        <v>10073</v>
      </c>
      <c r="B33" s="18" t="s">
        <v>2225</v>
      </c>
      <c r="C33" s="18" t="s">
        <v>68</v>
      </c>
      <c r="D33" s="18" t="s">
        <v>10051</v>
      </c>
      <c r="E33" s="18" t="s">
        <v>10052</v>
      </c>
      <c r="F33" s="18" t="s">
        <v>2229</v>
      </c>
      <c r="G33" s="18" t="s">
        <v>2230</v>
      </c>
      <c r="H33" s="18" t="s">
        <v>2224</v>
      </c>
      <c r="I33" s="18" t="s">
        <v>6</v>
      </c>
      <c r="J33" s="18" t="s">
        <v>2094</v>
      </c>
      <c r="K33" s="18" t="s">
        <v>2026</v>
      </c>
      <c r="L33" s="76" t="s">
        <v>10021</v>
      </c>
      <c r="M33" s="18" t="s">
        <v>10049</v>
      </c>
      <c r="N33" s="18" t="s">
        <v>2106</v>
      </c>
      <c r="O33" s="19">
        <f>'Product Details'!AH27</f>
        <v>245.99</v>
      </c>
      <c r="P33" s="19">
        <v>153.99</v>
      </c>
      <c r="Q33" s="19">
        <v>137.99</v>
      </c>
      <c r="R33" s="77">
        <f t="shared" si="1"/>
        <v>0.10390285083446976</v>
      </c>
      <c r="S33" s="77">
        <f t="shared" si="2"/>
        <v>0.4390422374893288</v>
      </c>
      <c r="T33" s="19">
        <f>'Product Details'!F27</f>
        <v>153.99</v>
      </c>
      <c r="U33" s="19">
        <f t="shared" si="3"/>
        <v>16</v>
      </c>
      <c r="V33" s="18" t="s">
        <v>2080</v>
      </c>
      <c r="W33" s="18" t="s">
        <v>53</v>
      </c>
      <c r="X33" s="18">
        <v>30</v>
      </c>
      <c r="Y33" s="78">
        <v>46210</v>
      </c>
      <c r="Z33" s="78">
        <v>46288</v>
      </c>
    </row>
    <row r="34" spans="1:26" ht="26.9" customHeight="1" x14ac:dyDescent="0.35">
      <c r="A34" s="75" t="s">
        <v>10074</v>
      </c>
      <c r="B34" s="18" t="s">
        <v>2232</v>
      </c>
      <c r="C34" s="18" t="s">
        <v>68</v>
      </c>
      <c r="D34" s="18" t="s">
        <v>10067</v>
      </c>
      <c r="E34" s="18" t="s">
        <v>10046</v>
      </c>
      <c r="F34" s="18" t="s">
        <v>2209</v>
      </c>
      <c r="G34" s="18" t="s">
        <v>2236</v>
      </c>
      <c r="H34" s="18" t="s">
        <v>2084</v>
      </c>
      <c r="I34" s="18" t="s">
        <v>6</v>
      </c>
      <c r="J34" s="18" t="s">
        <v>2094</v>
      </c>
      <c r="K34" s="18" t="s">
        <v>2025</v>
      </c>
      <c r="L34" s="76" t="s">
        <v>10021</v>
      </c>
      <c r="M34" s="18" t="s">
        <v>10049</v>
      </c>
      <c r="N34" s="18" t="s">
        <v>2106</v>
      </c>
      <c r="O34" s="19">
        <f>'Product Details'!AH28</f>
        <v>295.99</v>
      </c>
      <c r="P34" s="19">
        <f>'Product Details'!V28</f>
        <v>200.99</v>
      </c>
      <c r="Q34" s="19">
        <f>'Product Details'!F28</f>
        <v>183.99</v>
      </c>
      <c r="R34" s="77">
        <f t="shared" si="1"/>
        <v>8.4581322453853428E-2</v>
      </c>
      <c r="S34" s="77">
        <f t="shared" si="2"/>
        <v>0.37839116186357646</v>
      </c>
      <c r="T34" s="19">
        <f>'Product Details'!F28</f>
        <v>183.99</v>
      </c>
      <c r="U34" s="19">
        <f t="shared" si="3"/>
        <v>0</v>
      </c>
      <c r="V34" s="18" t="s">
        <v>2080</v>
      </c>
      <c r="W34" s="18" t="s">
        <v>53</v>
      </c>
      <c r="X34" s="18">
        <v>30</v>
      </c>
      <c r="Y34" s="78">
        <v>45766</v>
      </c>
      <c r="Z34" s="78">
        <v>46250</v>
      </c>
    </row>
    <row r="35" spans="1:26" ht="26.9" customHeight="1" x14ac:dyDescent="0.35">
      <c r="A35" s="75" t="s">
        <v>10075</v>
      </c>
      <c r="B35" s="18" t="s">
        <v>2232</v>
      </c>
      <c r="C35" s="18" t="s">
        <v>68</v>
      </c>
      <c r="D35" s="18" t="s">
        <v>10051</v>
      </c>
      <c r="E35" s="18" t="s">
        <v>10052</v>
      </c>
      <c r="F35" s="18" t="s">
        <v>2209</v>
      </c>
      <c r="G35" s="18" t="s">
        <v>2236</v>
      </c>
      <c r="H35" s="18" t="s">
        <v>2084</v>
      </c>
      <c r="I35" s="18" t="s">
        <v>6</v>
      </c>
      <c r="J35" s="18" t="s">
        <v>2094</v>
      </c>
      <c r="K35" s="18" t="s">
        <v>2025</v>
      </c>
      <c r="L35" s="76" t="s">
        <v>10021</v>
      </c>
      <c r="M35" s="18" t="s">
        <v>10049</v>
      </c>
      <c r="N35" s="18" t="s">
        <v>2106</v>
      </c>
      <c r="O35" s="19">
        <f>'Product Details'!AH28</f>
        <v>295.99</v>
      </c>
      <c r="P35" s="19">
        <v>183.99</v>
      </c>
      <c r="Q35" s="19">
        <v>168.99</v>
      </c>
      <c r="R35" s="77">
        <f t="shared" si="1"/>
        <v>8.152616990053807E-2</v>
      </c>
      <c r="S35" s="77">
        <f t="shared" si="2"/>
        <v>0.4290685496131626</v>
      </c>
      <c r="T35" s="19">
        <f>'Product Details'!F28</f>
        <v>183.99</v>
      </c>
      <c r="U35" s="19">
        <f t="shared" si="3"/>
        <v>15</v>
      </c>
      <c r="V35" s="18" t="s">
        <v>2080</v>
      </c>
      <c r="W35" s="18" t="s">
        <v>53</v>
      </c>
      <c r="X35" s="18">
        <v>30</v>
      </c>
      <c r="Y35" s="78">
        <v>46187</v>
      </c>
      <c r="Z35" s="78">
        <v>46294</v>
      </c>
    </row>
    <row r="36" spans="1:26" ht="26.9" customHeight="1" x14ac:dyDescent="0.35">
      <c r="A36" s="75" t="s">
        <v>10076</v>
      </c>
      <c r="B36" s="18" t="s">
        <v>2238</v>
      </c>
      <c r="C36" s="18" t="s">
        <v>68</v>
      </c>
      <c r="D36" s="18" t="s">
        <v>10067</v>
      </c>
      <c r="E36" s="18" t="s">
        <v>10046</v>
      </c>
      <c r="F36" s="18" t="s">
        <v>2209</v>
      </c>
      <c r="G36" s="18" t="s">
        <v>2242</v>
      </c>
      <c r="H36" s="18" t="s">
        <v>2171</v>
      </c>
      <c r="I36" s="18" t="s">
        <v>6</v>
      </c>
      <c r="J36" s="18" t="s">
        <v>2073</v>
      </c>
      <c r="K36" s="18" t="s">
        <v>2025</v>
      </c>
      <c r="L36" s="76" t="s">
        <v>10021</v>
      </c>
      <c r="M36" s="18" t="s">
        <v>10047</v>
      </c>
      <c r="N36" s="18" t="s">
        <v>2087</v>
      </c>
      <c r="O36" s="19">
        <f>'Product Details'!AH29</f>
        <v>226.99</v>
      </c>
      <c r="P36" s="19">
        <f>'Product Details'!V29</f>
        <v>225.99</v>
      </c>
      <c r="Q36" s="19">
        <f>'Product Details'!F29</f>
        <v>213.99</v>
      </c>
      <c r="R36" s="77">
        <f t="shared" si="1"/>
        <v>5.3099694676755606E-2</v>
      </c>
      <c r="S36" s="77">
        <f t="shared" si="2"/>
        <v>5.7271245429314062E-2</v>
      </c>
      <c r="T36" s="19">
        <f>'Product Details'!F29</f>
        <v>213.99</v>
      </c>
      <c r="U36" s="19">
        <f t="shared" si="3"/>
        <v>0</v>
      </c>
      <c r="V36" s="18" t="s">
        <v>2080</v>
      </c>
      <c r="W36" s="18" t="s">
        <v>53</v>
      </c>
      <c r="X36" s="18">
        <v>30</v>
      </c>
      <c r="Y36" s="78">
        <v>46218</v>
      </c>
      <c r="Z36" s="78">
        <v>46283</v>
      </c>
    </row>
    <row r="37" spans="1:26" ht="26.9" customHeight="1" x14ac:dyDescent="0.35">
      <c r="A37" s="75" t="s">
        <v>10077</v>
      </c>
      <c r="B37" s="18" t="s">
        <v>2238</v>
      </c>
      <c r="C37" s="18" t="s">
        <v>68</v>
      </c>
      <c r="D37" s="18" t="s">
        <v>10059</v>
      </c>
      <c r="E37" s="18" t="s">
        <v>10060</v>
      </c>
      <c r="F37" s="18" t="s">
        <v>2209</v>
      </c>
      <c r="G37" s="18" t="s">
        <v>2242</v>
      </c>
      <c r="H37" s="18" t="s">
        <v>2171</v>
      </c>
      <c r="I37" s="18" t="s">
        <v>6</v>
      </c>
      <c r="J37" s="18" t="s">
        <v>2073</v>
      </c>
      <c r="K37" s="18" t="s">
        <v>2025</v>
      </c>
      <c r="L37" s="79" t="s">
        <v>10023</v>
      </c>
      <c r="M37" s="18" t="s">
        <v>10023</v>
      </c>
      <c r="N37" s="18" t="s">
        <v>2087</v>
      </c>
      <c r="O37" s="19">
        <f>'Product Details'!AH29</f>
        <v>226.99</v>
      </c>
      <c r="P37" s="19">
        <v>150.99</v>
      </c>
      <c r="Q37" s="19">
        <v>143.99</v>
      </c>
      <c r="R37" s="77">
        <f t="shared" si="1"/>
        <v>4.636068613815484E-2</v>
      </c>
      <c r="S37" s="77">
        <f t="shared" si="2"/>
        <v>0.36565487466408209</v>
      </c>
      <c r="T37" s="19">
        <f>'Product Details'!F29</f>
        <v>213.99</v>
      </c>
      <c r="U37" s="19">
        <f t="shared" si="3"/>
        <v>70</v>
      </c>
      <c r="V37" s="18" t="s">
        <v>2080</v>
      </c>
      <c r="W37" s="18" t="s">
        <v>10061</v>
      </c>
      <c r="X37" s="18">
        <v>30</v>
      </c>
      <c r="Y37" s="78">
        <v>46218</v>
      </c>
      <c r="Z37" s="78">
        <v>46254</v>
      </c>
    </row>
    <row r="38" spans="1:26" ht="26.9" customHeight="1" x14ac:dyDescent="0.35">
      <c r="A38" s="75" t="s">
        <v>10078</v>
      </c>
      <c r="B38" s="18" t="s">
        <v>2243</v>
      </c>
      <c r="C38" s="18" t="s">
        <v>68</v>
      </c>
      <c r="D38" s="18" t="s">
        <v>10067</v>
      </c>
      <c r="E38" s="18" t="s">
        <v>10046</v>
      </c>
      <c r="F38" s="18" t="s">
        <v>2209</v>
      </c>
      <c r="G38" s="18" t="s">
        <v>2247</v>
      </c>
      <c r="H38" s="18" t="s">
        <v>2120</v>
      </c>
      <c r="I38" s="18" t="s">
        <v>6</v>
      </c>
      <c r="J38" s="18" t="s">
        <v>2073</v>
      </c>
      <c r="K38" s="18" t="s">
        <v>2025</v>
      </c>
      <c r="L38" s="76" t="s">
        <v>10021</v>
      </c>
      <c r="M38" s="18" t="s">
        <v>10047</v>
      </c>
      <c r="N38" s="18" t="s">
        <v>2087</v>
      </c>
      <c r="O38" s="19">
        <f>'Product Details'!AH30</f>
        <v>284.99</v>
      </c>
      <c r="P38" s="19">
        <f>'Product Details'!V30</f>
        <v>284.99</v>
      </c>
      <c r="Q38" s="19">
        <f>'Product Details'!F30</f>
        <v>265.99</v>
      </c>
      <c r="R38" s="77">
        <f t="shared" si="1"/>
        <v>6.6669005930032624E-2</v>
      </c>
      <c r="S38" s="77">
        <f t="shared" si="2"/>
        <v>6.6669005930032624E-2</v>
      </c>
      <c r="T38" s="19">
        <f>'Product Details'!F30</f>
        <v>265.99</v>
      </c>
      <c r="U38" s="19">
        <f t="shared" si="3"/>
        <v>0</v>
      </c>
      <c r="V38" s="18" t="s">
        <v>2100</v>
      </c>
      <c r="W38" s="18" t="s">
        <v>53</v>
      </c>
      <c r="X38" s="18">
        <v>30</v>
      </c>
      <c r="Y38" s="78">
        <v>46210</v>
      </c>
      <c r="Z38" s="78">
        <v>46265</v>
      </c>
    </row>
    <row r="39" spans="1:26" ht="26.9" customHeight="1" x14ac:dyDescent="0.35">
      <c r="A39" s="75" t="s">
        <v>10079</v>
      </c>
      <c r="B39" s="18" t="s">
        <v>2248</v>
      </c>
      <c r="C39" s="18" t="s">
        <v>68</v>
      </c>
      <c r="D39" s="18" t="s">
        <v>10067</v>
      </c>
      <c r="E39" s="18" t="s">
        <v>10046</v>
      </c>
      <c r="F39" s="18" t="s">
        <v>2252</v>
      </c>
      <c r="G39" s="18" t="s">
        <v>2253</v>
      </c>
      <c r="H39" s="18" t="s">
        <v>2254</v>
      </c>
      <c r="I39" s="18" t="s">
        <v>6</v>
      </c>
      <c r="J39" s="18" t="s">
        <v>2094</v>
      </c>
      <c r="K39" s="18" t="s">
        <v>2026</v>
      </c>
      <c r="L39" s="76" t="s">
        <v>10021</v>
      </c>
      <c r="M39" s="18" t="s">
        <v>10047</v>
      </c>
      <c r="N39" s="18" t="s">
        <v>2087</v>
      </c>
      <c r="O39" s="19">
        <f>'Product Details'!AH31</f>
        <v>287.99</v>
      </c>
      <c r="P39" s="19">
        <f>'Product Details'!V31</f>
        <v>287.99</v>
      </c>
      <c r="Q39" s="19">
        <f>'Product Details'!F31</f>
        <v>274.99</v>
      </c>
      <c r="R39" s="77">
        <f t="shared" si="1"/>
        <v>4.5140456265842566E-2</v>
      </c>
      <c r="S39" s="77">
        <f t="shared" si="2"/>
        <v>4.5140456265842566E-2</v>
      </c>
      <c r="T39" s="19">
        <f>'Product Details'!F31</f>
        <v>274.99</v>
      </c>
      <c r="U39" s="19">
        <f t="shared" si="3"/>
        <v>0</v>
      </c>
      <c r="V39" s="18" t="s">
        <v>2080</v>
      </c>
      <c r="W39" s="18" t="s">
        <v>53</v>
      </c>
      <c r="X39" s="18">
        <v>30</v>
      </c>
      <c r="Y39" s="78">
        <v>46147</v>
      </c>
      <c r="Z39" s="78">
        <v>46253</v>
      </c>
    </row>
    <row r="40" spans="1:26" ht="26.9" customHeight="1" x14ac:dyDescent="0.35">
      <c r="A40" s="75" t="s">
        <v>10080</v>
      </c>
      <c r="B40" s="18" t="s">
        <v>2257</v>
      </c>
      <c r="C40" s="18" t="s">
        <v>68</v>
      </c>
      <c r="D40" s="18" t="s">
        <v>10067</v>
      </c>
      <c r="E40" s="18" t="s">
        <v>10046</v>
      </c>
      <c r="F40" s="18" t="s">
        <v>2222</v>
      </c>
      <c r="G40" s="18" t="s">
        <v>2260</v>
      </c>
      <c r="H40" s="18" t="s">
        <v>2084</v>
      </c>
      <c r="I40" s="18" t="s">
        <v>6</v>
      </c>
      <c r="J40" s="18" t="s">
        <v>2073</v>
      </c>
      <c r="K40" s="18" t="s">
        <v>2026</v>
      </c>
      <c r="L40" s="76" t="s">
        <v>10021</v>
      </c>
      <c r="M40" s="18" t="s">
        <v>10047</v>
      </c>
      <c r="N40" s="18" t="s">
        <v>2087</v>
      </c>
      <c r="O40" s="19">
        <f>'Product Details'!AH32</f>
        <v>393.99</v>
      </c>
      <c r="P40" s="19">
        <f>'Product Details'!V32</f>
        <v>392.99</v>
      </c>
      <c r="Q40" s="19">
        <f>'Product Details'!F32</f>
        <v>341.99</v>
      </c>
      <c r="R40" s="77">
        <f t="shared" si="1"/>
        <v>0.12977429451131073</v>
      </c>
      <c r="S40" s="77">
        <f t="shared" si="2"/>
        <v>0.13198304525495572</v>
      </c>
      <c r="T40" s="19">
        <f>'Product Details'!F32</f>
        <v>341.99</v>
      </c>
      <c r="U40" s="19">
        <f t="shared" si="3"/>
        <v>0</v>
      </c>
      <c r="V40" s="18" t="s">
        <v>2080</v>
      </c>
      <c r="W40" s="18" t="s">
        <v>53</v>
      </c>
      <c r="X40" s="18">
        <v>30</v>
      </c>
      <c r="Y40" s="78">
        <v>46149</v>
      </c>
      <c r="Z40" s="78">
        <v>46278</v>
      </c>
    </row>
    <row r="41" spans="1:26" ht="26.9" customHeight="1" x14ac:dyDescent="0.35">
      <c r="A41" s="75" t="s">
        <v>10081</v>
      </c>
      <c r="B41" s="18" t="s">
        <v>2262</v>
      </c>
      <c r="C41" s="18" t="s">
        <v>83</v>
      </c>
      <c r="D41" s="18" t="s">
        <v>10082</v>
      </c>
      <c r="E41" s="18" t="s">
        <v>10046</v>
      </c>
      <c r="F41" s="18" t="s">
        <v>2266</v>
      </c>
      <c r="G41" s="18" t="s">
        <v>2267</v>
      </c>
      <c r="H41" s="18" t="s">
        <v>2268</v>
      </c>
      <c r="I41" s="18" t="s">
        <v>6</v>
      </c>
      <c r="J41" s="18" t="s">
        <v>2073</v>
      </c>
      <c r="K41" s="18" t="s">
        <v>2023</v>
      </c>
      <c r="L41" s="76" t="s">
        <v>10021</v>
      </c>
      <c r="M41" s="18" t="s">
        <v>10047</v>
      </c>
      <c r="N41" s="18" t="s">
        <v>2087</v>
      </c>
      <c r="O41" s="19">
        <f>'Product Details'!AH33</f>
        <v>52.99</v>
      </c>
      <c r="P41" s="19">
        <f>'Product Details'!V33</f>
        <v>50.99</v>
      </c>
      <c r="Q41" s="19">
        <f>'Product Details'!F33</f>
        <v>45.99</v>
      </c>
      <c r="R41" s="77">
        <f t="shared" si="1"/>
        <v>9.8058442831927828E-2</v>
      </c>
      <c r="S41" s="77">
        <f t="shared" si="2"/>
        <v>0.13210039630118889</v>
      </c>
      <c r="T41" s="19">
        <f>'Product Details'!F33</f>
        <v>45.99</v>
      </c>
      <c r="U41" s="19">
        <f t="shared" si="3"/>
        <v>0</v>
      </c>
      <c r="V41" s="18" t="s">
        <v>2080</v>
      </c>
      <c r="W41" s="18" t="s">
        <v>53</v>
      </c>
      <c r="X41" s="18">
        <v>30</v>
      </c>
      <c r="Y41" s="78">
        <v>46061</v>
      </c>
      <c r="Z41" s="78">
        <v>46246</v>
      </c>
    </row>
    <row r="42" spans="1:26" ht="26.9" customHeight="1" x14ac:dyDescent="0.35">
      <c r="A42" s="75" t="s">
        <v>10083</v>
      </c>
      <c r="B42" s="18" t="s">
        <v>2269</v>
      </c>
      <c r="C42" s="18" t="s">
        <v>83</v>
      </c>
      <c r="D42" s="18" t="s">
        <v>10082</v>
      </c>
      <c r="E42" s="18" t="s">
        <v>10046</v>
      </c>
      <c r="F42" s="18" t="s">
        <v>2274</v>
      </c>
      <c r="G42" s="18" t="s">
        <v>2275</v>
      </c>
      <c r="H42" s="18" t="s">
        <v>2268</v>
      </c>
      <c r="I42" s="18" t="s">
        <v>6</v>
      </c>
      <c r="J42" s="18" t="s">
        <v>2094</v>
      </c>
      <c r="K42" s="18" t="s">
        <v>2023</v>
      </c>
      <c r="L42" s="76" t="s">
        <v>10021</v>
      </c>
      <c r="M42" s="18" t="s">
        <v>10047</v>
      </c>
      <c r="N42" s="18" t="s">
        <v>2087</v>
      </c>
      <c r="O42" s="19">
        <f>'Product Details'!AH34</f>
        <v>68.989999999999995</v>
      </c>
      <c r="P42" s="19">
        <f>'Product Details'!V34</f>
        <v>68.989999999999995</v>
      </c>
      <c r="Q42" s="19">
        <f>'Product Details'!F34</f>
        <v>63.99</v>
      </c>
      <c r="R42" s="77">
        <f t="shared" si="1"/>
        <v>7.2474271633569981E-2</v>
      </c>
      <c r="S42" s="77">
        <f t="shared" si="2"/>
        <v>7.2474271633569981E-2</v>
      </c>
      <c r="T42" s="19">
        <f>'Product Details'!F34</f>
        <v>63.99</v>
      </c>
      <c r="U42" s="19">
        <f t="shared" si="3"/>
        <v>0</v>
      </c>
      <c r="V42" s="18" t="s">
        <v>2080</v>
      </c>
      <c r="W42" s="18" t="s">
        <v>53</v>
      </c>
      <c r="X42" s="18">
        <v>30</v>
      </c>
      <c r="Y42" s="78">
        <v>46156</v>
      </c>
      <c r="Z42" s="78">
        <v>46238</v>
      </c>
    </row>
    <row r="43" spans="1:26" ht="26.9" customHeight="1" x14ac:dyDescent="0.35">
      <c r="A43" s="75" t="s">
        <v>10084</v>
      </c>
      <c r="B43" s="18" t="s">
        <v>2277</v>
      </c>
      <c r="C43" s="18" t="s">
        <v>83</v>
      </c>
      <c r="D43" s="18" t="s">
        <v>10082</v>
      </c>
      <c r="E43" s="18" t="s">
        <v>10046</v>
      </c>
      <c r="F43" s="18" t="s">
        <v>2281</v>
      </c>
      <c r="G43" s="18" t="s">
        <v>2282</v>
      </c>
      <c r="H43" s="18" t="s">
        <v>2254</v>
      </c>
      <c r="I43" s="18" t="s">
        <v>6</v>
      </c>
      <c r="J43" s="18" t="s">
        <v>2073</v>
      </c>
      <c r="K43" s="18" t="s">
        <v>2025</v>
      </c>
      <c r="L43" s="76" t="s">
        <v>10021</v>
      </c>
      <c r="M43" s="18" t="s">
        <v>10049</v>
      </c>
      <c r="N43" s="18" t="s">
        <v>2106</v>
      </c>
      <c r="O43" s="19">
        <f>'Product Details'!AH35</f>
        <v>222.99</v>
      </c>
      <c r="P43" s="19">
        <f>'Product Details'!V35</f>
        <v>149.99</v>
      </c>
      <c r="Q43" s="19">
        <f>'Product Details'!F35</f>
        <v>132.99</v>
      </c>
      <c r="R43" s="77">
        <f t="shared" si="1"/>
        <v>0.11334088939262617</v>
      </c>
      <c r="S43" s="77">
        <f t="shared" si="2"/>
        <v>0.4036055428494551</v>
      </c>
      <c r="T43" s="19">
        <f>'Product Details'!F35</f>
        <v>132.99</v>
      </c>
      <c r="U43" s="19">
        <f t="shared" si="3"/>
        <v>0</v>
      </c>
      <c r="V43" s="18" t="s">
        <v>2080</v>
      </c>
      <c r="W43" s="18" t="s">
        <v>53</v>
      </c>
      <c r="X43" s="18">
        <v>30</v>
      </c>
      <c r="Y43" s="78">
        <v>45787</v>
      </c>
      <c r="Z43" s="78">
        <v>46235</v>
      </c>
    </row>
    <row r="44" spans="1:26" ht="26.9" customHeight="1" x14ac:dyDescent="0.35">
      <c r="A44" s="75" t="s">
        <v>10085</v>
      </c>
      <c r="B44" s="18" t="s">
        <v>2277</v>
      </c>
      <c r="C44" s="18" t="s">
        <v>83</v>
      </c>
      <c r="D44" s="18" t="s">
        <v>10051</v>
      </c>
      <c r="E44" s="18" t="s">
        <v>10052</v>
      </c>
      <c r="F44" s="18" t="s">
        <v>2281</v>
      </c>
      <c r="G44" s="18" t="s">
        <v>2282</v>
      </c>
      <c r="H44" s="18" t="s">
        <v>2254</v>
      </c>
      <c r="I44" s="18" t="s">
        <v>6</v>
      </c>
      <c r="J44" s="18" t="s">
        <v>2073</v>
      </c>
      <c r="K44" s="18" t="s">
        <v>2025</v>
      </c>
      <c r="L44" s="76" t="s">
        <v>10021</v>
      </c>
      <c r="M44" s="18" t="s">
        <v>10049</v>
      </c>
      <c r="N44" s="18" t="s">
        <v>2106</v>
      </c>
      <c r="O44" s="19">
        <f>'Product Details'!AH35</f>
        <v>222.99</v>
      </c>
      <c r="P44" s="19">
        <v>132.99</v>
      </c>
      <c r="Q44" s="19">
        <v>116.99</v>
      </c>
      <c r="R44" s="77">
        <f t="shared" si="1"/>
        <v>0.12030979772915266</v>
      </c>
      <c r="S44" s="77">
        <f t="shared" si="2"/>
        <v>0.47535763935602499</v>
      </c>
      <c r="T44" s="19">
        <f>'Product Details'!F35</f>
        <v>132.99</v>
      </c>
      <c r="U44" s="19">
        <f t="shared" si="3"/>
        <v>16.000000000000014</v>
      </c>
      <c r="V44" s="18" t="s">
        <v>2080</v>
      </c>
      <c r="W44" s="18" t="s">
        <v>53</v>
      </c>
      <c r="X44" s="18">
        <v>30</v>
      </c>
      <c r="Y44" s="78">
        <v>46180</v>
      </c>
      <c r="Z44" s="78">
        <v>46283</v>
      </c>
    </row>
    <row r="45" spans="1:26" ht="26.9" customHeight="1" x14ac:dyDescent="0.35">
      <c r="A45" s="75" t="s">
        <v>10086</v>
      </c>
      <c r="B45" s="18" t="s">
        <v>2277</v>
      </c>
      <c r="C45" s="18" t="s">
        <v>83</v>
      </c>
      <c r="D45" s="18" t="s">
        <v>10059</v>
      </c>
      <c r="E45" s="18" t="s">
        <v>10060</v>
      </c>
      <c r="F45" s="18" t="s">
        <v>2281</v>
      </c>
      <c r="G45" s="18" t="s">
        <v>2282</v>
      </c>
      <c r="H45" s="18" t="s">
        <v>2254</v>
      </c>
      <c r="I45" s="18" t="s">
        <v>6</v>
      </c>
      <c r="J45" s="18" t="s">
        <v>2073</v>
      </c>
      <c r="K45" s="18" t="s">
        <v>2025</v>
      </c>
      <c r="L45" s="79" t="s">
        <v>10023</v>
      </c>
      <c r="M45" s="18" t="s">
        <v>10023</v>
      </c>
      <c r="N45" s="18" t="s">
        <v>2106</v>
      </c>
      <c r="O45" s="19">
        <f>'Product Details'!AH35</f>
        <v>222.99</v>
      </c>
      <c r="P45" s="19">
        <v>86.99</v>
      </c>
      <c r="Q45" s="19">
        <v>86.99</v>
      </c>
      <c r="R45" s="77">
        <f t="shared" si="1"/>
        <v>0</v>
      </c>
      <c r="S45" s="77">
        <f t="shared" si="2"/>
        <v>0.60989282030584324</v>
      </c>
      <c r="T45" s="19">
        <f>'Product Details'!F35</f>
        <v>132.99</v>
      </c>
      <c r="U45" s="19">
        <f t="shared" si="3"/>
        <v>46.000000000000014</v>
      </c>
      <c r="V45" s="18" t="s">
        <v>2116</v>
      </c>
      <c r="W45" s="18" t="s">
        <v>10061</v>
      </c>
      <c r="X45" s="18">
        <v>30</v>
      </c>
      <c r="Y45" s="78">
        <v>46285</v>
      </c>
      <c r="Z45" s="78">
        <v>46285</v>
      </c>
    </row>
    <row r="46" spans="1:26" ht="26.9" customHeight="1" x14ac:dyDescent="0.35">
      <c r="A46" s="75" t="s">
        <v>10087</v>
      </c>
      <c r="B46" s="18" t="s">
        <v>2277</v>
      </c>
      <c r="C46" s="18" t="s">
        <v>83</v>
      </c>
      <c r="D46" s="18" t="s">
        <v>10088</v>
      </c>
      <c r="E46" s="18" t="s">
        <v>10089</v>
      </c>
      <c r="F46" s="18" t="s">
        <v>2281</v>
      </c>
      <c r="G46" s="18" t="s">
        <v>2282</v>
      </c>
      <c r="H46" s="18" t="s">
        <v>2254</v>
      </c>
      <c r="I46" s="18" t="s">
        <v>6</v>
      </c>
      <c r="J46" s="18" t="s">
        <v>2073</v>
      </c>
      <c r="K46" s="18" t="s">
        <v>2025</v>
      </c>
      <c r="L46" s="80" t="s">
        <v>10026</v>
      </c>
      <c r="M46" s="18" t="s">
        <v>10090</v>
      </c>
      <c r="N46" s="18" t="s">
        <v>2106</v>
      </c>
      <c r="O46" s="19">
        <f>'Product Details'!AH35</f>
        <v>222.99</v>
      </c>
      <c r="P46" s="19">
        <v>46.99</v>
      </c>
      <c r="Q46" s="19">
        <v>46.99</v>
      </c>
      <c r="R46" s="77">
        <f t="shared" si="1"/>
        <v>0</v>
      </c>
      <c r="S46" s="77">
        <f t="shared" si="2"/>
        <v>0.78927306157226773</v>
      </c>
      <c r="T46" s="19">
        <f>'Product Details'!F35</f>
        <v>132.99</v>
      </c>
      <c r="U46" s="19">
        <f t="shared" si="3"/>
        <v>86</v>
      </c>
      <c r="V46" s="18" t="s">
        <v>2100</v>
      </c>
      <c r="W46" s="18" t="s">
        <v>10091</v>
      </c>
      <c r="X46" s="18">
        <v>7</v>
      </c>
      <c r="Y46" s="78">
        <v>46208</v>
      </c>
      <c r="Z46" s="78">
        <v>46208</v>
      </c>
    </row>
    <row r="47" spans="1:26" ht="26.9" customHeight="1" x14ac:dyDescent="0.35">
      <c r="A47" s="75" t="s">
        <v>10092</v>
      </c>
      <c r="B47" s="18" t="s">
        <v>2283</v>
      </c>
      <c r="C47" s="18" t="s">
        <v>83</v>
      </c>
      <c r="D47" s="18" t="s">
        <v>10082</v>
      </c>
      <c r="E47" s="18" t="s">
        <v>10046</v>
      </c>
      <c r="F47" s="18" t="s">
        <v>2286</v>
      </c>
      <c r="G47" s="18" t="s">
        <v>2287</v>
      </c>
      <c r="H47" s="18" t="s">
        <v>2224</v>
      </c>
      <c r="I47" s="18" t="s">
        <v>6</v>
      </c>
      <c r="J47" s="18" t="s">
        <v>2094</v>
      </c>
      <c r="K47" s="18" t="s">
        <v>2025</v>
      </c>
      <c r="L47" s="76" t="s">
        <v>10021</v>
      </c>
      <c r="M47" s="18" t="s">
        <v>10049</v>
      </c>
      <c r="N47" s="18" t="s">
        <v>2106</v>
      </c>
      <c r="O47" s="19">
        <f>'Product Details'!AH36</f>
        <v>245.99</v>
      </c>
      <c r="P47" s="19">
        <f>'Product Details'!V36</f>
        <v>183.99</v>
      </c>
      <c r="Q47" s="19">
        <f>'Product Details'!F36</f>
        <v>161.99</v>
      </c>
      <c r="R47" s="77">
        <f t="shared" si="1"/>
        <v>0.1195717158541225</v>
      </c>
      <c r="S47" s="77">
        <f t="shared" si="2"/>
        <v>0.3414772958250335</v>
      </c>
      <c r="T47" s="19">
        <f>'Product Details'!F36</f>
        <v>161.99</v>
      </c>
      <c r="U47" s="19">
        <f t="shared" si="3"/>
        <v>0</v>
      </c>
      <c r="V47" s="18" t="s">
        <v>2080</v>
      </c>
      <c r="W47" s="18" t="s">
        <v>53</v>
      </c>
      <c r="X47" s="18">
        <v>30</v>
      </c>
      <c r="Y47" s="78">
        <v>45465</v>
      </c>
      <c r="Z47" s="78">
        <v>46263</v>
      </c>
    </row>
    <row r="48" spans="1:26" ht="26.9" customHeight="1" x14ac:dyDescent="0.35">
      <c r="A48" s="75" t="s">
        <v>10093</v>
      </c>
      <c r="B48" s="18" t="s">
        <v>2288</v>
      </c>
      <c r="C48" s="18" t="s">
        <v>83</v>
      </c>
      <c r="D48" s="18" t="s">
        <v>10082</v>
      </c>
      <c r="E48" s="18" t="s">
        <v>10046</v>
      </c>
      <c r="F48" s="18" t="s">
        <v>2293</v>
      </c>
      <c r="G48" s="18" t="s">
        <v>2294</v>
      </c>
      <c r="H48" s="18" t="s">
        <v>2120</v>
      </c>
      <c r="I48" s="18" t="s">
        <v>6</v>
      </c>
      <c r="J48" s="18" t="s">
        <v>2094</v>
      </c>
      <c r="K48" s="18" t="s">
        <v>2026</v>
      </c>
      <c r="L48" s="76" t="s">
        <v>10021</v>
      </c>
      <c r="M48" s="18" t="s">
        <v>10047</v>
      </c>
      <c r="N48" s="18" t="s">
        <v>2087</v>
      </c>
      <c r="O48" s="19">
        <f>'Product Details'!AH37</f>
        <v>182.99</v>
      </c>
      <c r="P48" s="19">
        <f>'Product Details'!V37</f>
        <v>180.99</v>
      </c>
      <c r="Q48" s="19">
        <f>'Product Details'!F37</f>
        <v>166.99</v>
      </c>
      <c r="R48" s="77">
        <f t="shared" si="1"/>
        <v>7.7352339908282219E-2</v>
      </c>
      <c r="S48" s="77">
        <f t="shared" si="2"/>
        <v>8.7436471938357282E-2</v>
      </c>
      <c r="T48" s="19">
        <f>'Product Details'!F37</f>
        <v>166.99</v>
      </c>
      <c r="U48" s="19">
        <f t="shared" si="3"/>
        <v>0</v>
      </c>
      <c r="V48" s="18" t="s">
        <v>2080</v>
      </c>
      <c r="W48" s="18" t="s">
        <v>53</v>
      </c>
      <c r="X48" s="18">
        <v>30</v>
      </c>
      <c r="Y48" s="78">
        <v>45839</v>
      </c>
      <c r="Z48" s="78">
        <v>46266</v>
      </c>
    </row>
    <row r="49" spans="1:26" ht="26.9" customHeight="1" x14ac:dyDescent="0.35">
      <c r="A49" s="75" t="s">
        <v>10094</v>
      </c>
      <c r="B49" s="18" t="s">
        <v>2295</v>
      </c>
      <c r="C49" s="18" t="s">
        <v>83</v>
      </c>
      <c r="D49" s="18" t="s">
        <v>10082</v>
      </c>
      <c r="E49" s="18" t="s">
        <v>10046</v>
      </c>
      <c r="F49" s="18" t="s">
        <v>2299</v>
      </c>
      <c r="G49" s="18" t="s">
        <v>2300</v>
      </c>
      <c r="H49" s="18" t="s">
        <v>2268</v>
      </c>
      <c r="I49" s="18" t="s">
        <v>6</v>
      </c>
      <c r="J49" s="18" t="s">
        <v>2073</v>
      </c>
      <c r="K49" s="18" t="s">
        <v>2025</v>
      </c>
      <c r="L49" s="76" t="s">
        <v>10021</v>
      </c>
      <c r="M49" s="18" t="s">
        <v>10047</v>
      </c>
      <c r="N49" s="18" t="s">
        <v>2087</v>
      </c>
      <c r="O49" s="19">
        <f>'Product Details'!AH38</f>
        <v>211.99</v>
      </c>
      <c r="P49" s="19">
        <f>'Product Details'!V38</f>
        <v>204.99</v>
      </c>
      <c r="Q49" s="19">
        <f>'Product Details'!F38</f>
        <v>179.99</v>
      </c>
      <c r="R49" s="77">
        <f t="shared" si="1"/>
        <v>0.1219571686423728</v>
      </c>
      <c r="S49" s="77">
        <f t="shared" si="2"/>
        <v>0.15095051653379876</v>
      </c>
      <c r="T49" s="19">
        <f>'Product Details'!F38</f>
        <v>179.99</v>
      </c>
      <c r="U49" s="19">
        <f t="shared" si="3"/>
        <v>0</v>
      </c>
      <c r="V49" s="18" t="s">
        <v>2080</v>
      </c>
      <c r="W49" s="18" t="s">
        <v>53</v>
      </c>
      <c r="X49" s="18">
        <v>30</v>
      </c>
      <c r="Y49" s="78">
        <v>45938</v>
      </c>
      <c r="Z49" s="78">
        <v>46284</v>
      </c>
    </row>
    <row r="50" spans="1:26" ht="26.9" customHeight="1" x14ac:dyDescent="0.35">
      <c r="A50" s="75" t="s">
        <v>10095</v>
      </c>
      <c r="B50" s="18" t="s">
        <v>2301</v>
      </c>
      <c r="C50" s="18" t="s">
        <v>83</v>
      </c>
      <c r="D50" s="18" t="s">
        <v>10082</v>
      </c>
      <c r="E50" s="18" t="s">
        <v>10046</v>
      </c>
      <c r="F50" s="18" t="s">
        <v>2305</v>
      </c>
      <c r="G50" s="18" t="s">
        <v>2306</v>
      </c>
      <c r="H50" s="18" t="s">
        <v>2120</v>
      </c>
      <c r="I50" s="18" t="s">
        <v>6</v>
      </c>
      <c r="J50" s="18" t="s">
        <v>2073</v>
      </c>
      <c r="K50" s="18" t="s">
        <v>2024</v>
      </c>
      <c r="L50" s="76" t="s">
        <v>10021</v>
      </c>
      <c r="M50" s="18" t="s">
        <v>10047</v>
      </c>
      <c r="N50" s="18" t="s">
        <v>2087</v>
      </c>
      <c r="O50" s="19">
        <f>'Product Details'!AH39</f>
        <v>231.99</v>
      </c>
      <c r="P50" s="19">
        <f>'Product Details'!V39</f>
        <v>222.99</v>
      </c>
      <c r="Q50" s="19">
        <f>'Product Details'!F39</f>
        <v>195.99</v>
      </c>
      <c r="R50" s="77">
        <f t="shared" si="1"/>
        <v>0.12108166285483654</v>
      </c>
      <c r="S50" s="77">
        <f t="shared" si="2"/>
        <v>0.1551791025475236</v>
      </c>
      <c r="T50" s="19">
        <f>'Product Details'!F39</f>
        <v>195.99</v>
      </c>
      <c r="U50" s="19">
        <f t="shared" si="3"/>
        <v>0</v>
      </c>
      <c r="V50" s="18" t="s">
        <v>2080</v>
      </c>
      <c r="W50" s="18" t="s">
        <v>53</v>
      </c>
      <c r="X50" s="18">
        <v>30</v>
      </c>
      <c r="Y50" s="78">
        <v>45972</v>
      </c>
      <c r="Z50" s="78">
        <v>46237</v>
      </c>
    </row>
    <row r="51" spans="1:26" ht="26.9" customHeight="1" x14ac:dyDescent="0.35">
      <c r="A51" s="75" t="s">
        <v>10096</v>
      </c>
      <c r="B51" s="18" t="s">
        <v>2307</v>
      </c>
      <c r="C51" s="18" t="s">
        <v>83</v>
      </c>
      <c r="D51" s="18" t="s">
        <v>10082</v>
      </c>
      <c r="E51" s="18" t="s">
        <v>10046</v>
      </c>
      <c r="F51" s="18" t="s">
        <v>2310</v>
      </c>
      <c r="G51" s="18" t="s">
        <v>2311</v>
      </c>
      <c r="H51" s="18" t="s">
        <v>2179</v>
      </c>
      <c r="I51" s="18" t="s">
        <v>6</v>
      </c>
      <c r="J51" s="18" t="s">
        <v>2094</v>
      </c>
      <c r="K51" s="18" t="s">
        <v>2026</v>
      </c>
      <c r="L51" s="76" t="s">
        <v>10021</v>
      </c>
      <c r="M51" s="18" t="s">
        <v>10047</v>
      </c>
      <c r="N51" s="18" t="s">
        <v>2087</v>
      </c>
      <c r="O51" s="19">
        <f>'Product Details'!AH40</f>
        <v>246.99</v>
      </c>
      <c r="P51" s="19">
        <f>'Product Details'!V40</f>
        <v>245.99</v>
      </c>
      <c r="Q51" s="19">
        <f>'Product Details'!F40</f>
        <v>215.99</v>
      </c>
      <c r="R51" s="77">
        <f t="shared" si="1"/>
        <v>0.12195617708036911</v>
      </c>
      <c r="S51" s="77">
        <f t="shared" si="2"/>
        <v>0.12551115429774484</v>
      </c>
      <c r="T51" s="19">
        <f>'Product Details'!F40</f>
        <v>215.99</v>
      </c>
      <c r="U51" s="19">
        <f t="shared" si="3"/>
        <v>0</v>
      </c>
      <c r="V51" s="18" t="s">
        <v>2080</v>
      </c>
      <c r="W51" s="18" t="s">
        <v>53</v>
      </c>
      <c r="X51" s="18">
        <v>30</v>
      </c>
      <c r="Y51" s="78">
        <v>45830</v>
      </c>
      <c r="Z51" s="78">
        <v>46265</v>
      </c>
    </row>
    <row r="52" spans="1:26" ht="26.9" customHeight="1" x14ac:dyDescent="0.35">
      <c r="A52" s="75" t="s">
        <v>10097</v>
      </c>
      <c r="B52" s="18" t="s">
        <v>2312</v>
      </c>
      <c r="C52" s="18" t="s">
        <v>83</v>
      </c>
      <c r="D52" s="18" t="s">
        <v>10082</v>
      </c>
      <c r="E52" s="18" t="s">
        <v>10046</v>
      </c>
      <c r="F52" s="18" t="s">
        <v>2299</v>
      </c>
      <c r="G52" s="18" t="s">
        <v>2316</v>
      </c>
      <c r="H52" s="18" t="s">
        <v>2120</v>
      </c>
      <c r="I52" s="18" t="s">
        <v>6</v>
      </c>
      <c r="J52" s="18" t="s">
        <v>2138</v>
      </c>
      <c r="K52" s="18" t="s">
        <v>2025</v>
      </c>
      <c r="L52" s="76" t="s">
        <v>10021</v>
      </c>
      <c r="M52" s="18" t="s">
        <v>10047</v>
      </c>
      <c r="N52" s="18" t="s">
        <v>2087</v>
      </c>
      <c r="O52" s="19">
        <f>'Product Details'!AH41</f>
        <v>250.99</v>
      </c>
      <c r="P52" s="19">
        <f>'Product Details'!V41</f>
        <v>245.99</v>
      </c>
      <c r="Q52" s="19">
        <f>'Product Details'!F41</f>
        <v>221.99</v>
      </c>
      <c r="R52" s="77">
        <f t="shared" si="1"/>
        <v>9.7564941664295288E-2</v>
      </c>
      <c r="S52" s="77">
        <f t="shared" si="2"/>
        <v>0.11554245189051356</v>
      </c>
      <c r="T52" s="19">
        <f>'Product Details'!F41</f>
        <v>221.99</v>
      </c>
      <c r="U52" s="19">
        <f t="shared" si="3"/>
        <v>0</v>
      </c>
      <c r="V52" s="18" t="s">
        <v>2080</v>
      </c>
      <c r="W52" s="18" t="s">
        <v>53</v>
      </c>
      <c r="X52" s="18">
        <v>30</v>
      </c>
      <c r="Y52" s="78">
        <v>46073</v>
      </c>
      <c r="Z52" s="78">
        <v>46241</v>
      </c>
    </row>
    <row r="53" spans="1:26" ht="26.9" customHeight="1" x14ac:dyDescent="0.35">
      <c r="A53" s="75" t="s">
        <v>10098</v>
      </c>
      <c r="B53" s="18" t="s">
        <v>2319</v>
      </c>
      <c r="C53" s="18" t="s">
        <v>83</v>
      </c>
      <c r="D53" s="18" t="s">
        <v>10082</v>
      </c>
      <c r="E53" s="18" t="s">
        <v>10046</v>
      </c>
      <c r="F53" s="18" t="s">
        <v>2310</v>
      </c>
      <c r="G53" s="18" t="s">
        <v>2323</v>
      </c>
      <c r="H53" s="18" t="s">
        <v>2120</v>
      </c>
      <c r="I53" s="18" t="s">
        <v>6</v>
      </c>
      <c r="J53" s="18" t="s">
        <v>2073</v>
      </c>
      <c r="K53" s="18" t="s">
        <v>2027</v>
      </c>
      <c r="L53" s="76" t="s">
        <v>10021</v>
      </c>
      <c r="M53" s="18" t="s">
        <v>10047</v>
      </c>
      <c r="N53" s="18" t="s">
        <v>2087</v>
      </c>
      <c r="O53" s="19">
        <f>'Product Details'!AH42</f>
        <v>1284.99</v>
      </c>
      <c r="P53" s="19">
        <f>'Product Details'!V42</f>
        <v>1284.99</v>
      </c>
      <c r="Q53" s="19">
        <f>'Product Details'!F42</f>
        <v>1139.99</v>
      </c>
      <c r="R53" s="77">
        <f t="shared" si="1"/>
        <v>0.11284134506883323</v>
      </c>
      <c r="S53" s="77">
        <f t="shared" si="2"/>
        <v>0.11284134506883323</v>
      </c>
      <c r="T53" s="19">
        <f>'Product Details'!F42</f>
        <v>1139.99</v>
      </c>
      <c r="U53" s="19">
        <f t="shared" si="3"/>
        <v>0</v>
      </c>
      <c r="V53" s="18" t="s">
        <v>2080</v>
      </c>
      <c r="W53" s="18" t="s">
        <v>53</v>
      </c>
      <c r="X53" s="18">
        <v>30</v>
      </c>
      <c r="Y53" s="78">
        <v>45826</v>
      </c>
      <c r="Z53" s="78">
        <v>46268</v>
      </c>
    </row>
    <row r="54" spans="1:26" ht="26.9" customHeight="1" x14ac:dyDescent="0.35">
      <c r="A54" s="75" t="s">
        <v>10099</v>
      </c>
      <c r="B54" s="18" t="s">
        <v>2319</v>
      </c>
      <c r="C54" s="18" t="s">
        <v>83</v>
      </c>
      <c r="D54" s="18" t="s">
        <v>10100</v>
      </c>
      <c r="E54" s="18" t="s">
        <v>10101</v>
      </c>
      <c r="F54" s="18" t="s">
        <v>2310</v>
      </c>
      <c r="G54" s="18" t="s">
        <v>2323</v>
      </c>
      <c r="H54" s="18" t="s">
        <v>2120</v>
      </c>
      <c r="I54" s="18" t="s">
        <v>6</v>
      </c>
      <c r="J54" s="18" t="s">
        <v>2073</v>
      </c>
      <c r="K54" s="18" t="s">
        <v>2027</v>
      </c>
      <c r="L54" s="81" t="s">
        <v>10022</v>
      </c>
      <c r="M54" s="18" t="s">
        <v>10102</v>
      </c>
      <c r="N54" s="18" t="s">
        <v>2087</v>
      </c>
      <c r="O54" s="19">
        <f>'Product Details'!AH42</f>
        <v>1284.99</v>
      </c>
      <c r="P54" s="19">
        <v>1019.99</v>
      </c>
      <c r="Q54" s="19">
        <v>1019.99</v>
      </c>
      <c r="R54" s="77">
        <f t="shared" si="1"/>
        <v>0</v>
      </c>
      <c r="S54" s="77">
        <f t="shared" si="2"/>
        <v>0.20622728581545383</v>
      </c>
      <c r="T54" s="19">
        <f>'Product Details'!F42</f>
        <v>1139.99</v>
      </c>
      <c r="U54" s="19">
        <f t="shared" si="3"/>
        <v>120</v>
      </c>
      <c r="V54" s="18" t="s">
        <v>2100</v>
      </c>
      <c r="W54" s="18" t="s">
        <v>10103</v>
      </c>
      <c r="X54" s="18">
        <v>30</v>
      </c>
      <c r="Y54" s="78">
        <v>46273</v>
      </c>
      <c r="Z54" s="78">
        <v>46273</v>
      </c>
    </row>
    <row r="55" spans="1:26" ht="26.9" customHeight="1" x14ac:dyDescent="0.35">
      <c r="A55" s="75" t="s">
        <v>10104</v>
      </c>
      <c r="B55" s="18" t="s">
        <v>2319</v>
      </c>
      <c r="C55" s="18" t="s">
        <v>83</v>
      </c>
      <c r="D55" s="18" t="s">
        <v>10088</v>
      </c>
      <c r="E55" s="18" t="s">
        <v>10089</v>
      </c>
      <c r="F55" s="18" t="s">
        <v>2310</v>
      </c>
      <c r="G55" s="18" t="s">
        <v>2323</v>
      </c>
      <c r="H55" s="18" t="s">
        <v>2120</v>
      </c>
      <c r="I55" s="18" t="s">
        <v>6</v>
      </c>
      <c r="J55" s="18" t="s">
        <v>2073</v>
      </c>
      <c r="K55" s="18" t="s">
        <v>2027</v>
      </c>
      <c r="L55" s="51" t="s">
        <v>10024</v>
      </c>
      <c r="M55" s="18" t="s">
        <v>10090</v>
      </c>
      <c r="N55" s="18" t="s">
        <v>2087</v>
      </c>
      <c r="O55" s="19">
        <f>'Product Details'!AH42</f>
        <v>1284.99</v>
      </c>
      <c r="P55" s="19">
        <v>756.99</v>
      </c>
      <c r="Q55" s="19">
        <v>725.99</v>
      </c>
      <c r="R55" s="77">
        <f t="shared" si="1"/>
        <v>4.0951663826470627E-2</v>
      </c>
      <c r="S55" s="77">
        <f t="shared" si="2"/>
        <v>0.43502284064467428</v>
      </c>
      <c r="T55" s="19">
        <f>'Product Details'!F42</f>
        <v>1139.99</v>
      </c>
      <c r="U55" s="19">
        <f t="shared" si="3"/>
        <v>414</v>
      </c>
      <c r="V55" s="18" t="s">
        <v>2100</v>
      </c>
      <c r="W55" s="18" t="s">
        <v>10105</v>
      </c>
      <c r="X55" s="18">
        <v>14</v>
      </c>
      <c r="Y55" s="78">
        <v>46157</v>
      </c>
      <c r="Z55" s="78">
        <v>46215</v>
      </c>
    </row>
    <row r="56" spans="1:26" ht="26.9" customHeight="1" x14ac:dyDescent="0.35">
      <c r="A56" s="75" t="s">
        <v>10106</v>
      </c>
      <c r="B56" s="18" t="s">
        <v>2324</v>
      </c>
      <c r="C56" s="18" t="s">
        <v>98</v>
      </c>
      <c r="D56" s="18" t="s">
        <v>10107</v>
      </c>
      <c r="E56" s="18" t="s">
        <v>10046</v>
      </c>
      <c r="F56" s="18" t="s">
        <v>2328</v>
      </c>
      <c r="G56" s="18" t="s">
        <v>2329</v>
      </c>
      <c r="H56" s="18" t="s">
        <v>2268</v>
      </c>
      <c r="I56" s="18" t="s">
        <v>6</v>
      </c>
      <c r="J56" s="18" t="s">
        <v>2073</v>
      </c>
      <c r="K56" s="18" t="s">
        <v>2023</v>
      </c>
      <c r="L56" s="76" t="s">
        <v>10021</v>
      </c>
      <c r="M56" s="18" t="s">
        <v>10047</v>
      </c>
      <c r="N56" s="18" t="s">
        <v>2087</v>
      </c>
      <c r="O56" s="19">
        <f>'Product Details'!AH43</f>
        <v>57.99</v>
      </c>
      <c r="P56" s="19">
        <f>'Product Details'!V43</f>
        <v>54.99</v>
      </c>
      <c r="Q56" s="19">
        <f>'Product Details'!F43</f>
        <v>48.99</v>
      </c>
      <c r="R56" s="77">
        <f t="shared" si="1"/>
        <v>0.10911074740861974</v>
      </c>
      <c r="S56" s="77">
        <f t="shared" si="2"/>
        <v>0.15519917227108121</v>
      </c>
      <c r="T56" s="19">
        <f>'Product Details'!F43</f>
        <v>48.99</v>
      </c>
      <c r="U56" s="19">
        <f t="shared" si="3"/>
        <v>0</v>
      </c>
      <c r="V56" s="18" t="s">
        <v>2080</v>
      </c>
      <c r="W56" s="18" t="s">
        <v>53</v>
      </c>
      <c r="X56" s="18">
        <v>60</v>
      </c>
      <c r="Y56" s="78">
        <v>46097</v>
      </c>
      <c r="Z56" s="78">
        <v>46274</v>
      </c>
    </row>
    <row r="57" spans="1:26" ht="26.9" customHeight="1" x14ac:dyDescent="0.35">
      <c r="A57" s="75" t="s">
        <v>10108</v>
      </c>
      <c r="B57" s="18" t="s">
        <v>2330</v>
      </c>
      <c r="C57" s="18" t="s">
        <v>98</v>
      </c>
      <c r="D57" s="18" t="s">
        <v>10107</v>
      </c>
      <c r="E57" s="18" t="s">
        <v>10046</v>
      </c>
      <c r="F57" s="18" t="s">
        <v>2334</v>
      </c>
      <c r="G57" s="18" t="s">
        <v>2335</v>
      </c>
      <c r="H57" s="18" t="s">
        <v>2147</v>
      </c>
      <c r="I57" s="18" t="s">
        <v>6</v>
      </c>
      <c r="J57" s="18" t="s">
        <v>2073</v>
      </c>
      <c r="K57" s="18" t="s">
        <v>2023</v>
      </c>
      <c r="L57" s="76" t="s">
        <v>10021</v>
      </c>
      <c r="M57" s="18" t="s">
        <v>10047</v>
      </c>
      <c r="N57" s="18" t="s">
        <v>2087</v>
      </c>
      <c r="O57" s="19">
        <f>'Product Details'!AH44</f>
        <v>77.989999999999995</v>
      </c>
      <c r="P57" s="19">
        <f>'Product Details'!V44</f>
        <v>77.989999999999995</v>
      </c>
      <c r="Q57" s="19">
        <f>'Product Details'!F44</f>
        <v>72.989999999999995</v>
      </c>
      <c r="R57" s="77">
        <f t="shared" si="1"/>
        <v>6.4110783433773563E-2</v>
      </c>
      <c r="S57" s="77">
        <f t="shared" si="2"/>
        <v>6.4110783433773563E-2</v>
      </c>
      <c r="T57" s="19">
        <f>'Product Details'!F44</f>
        <v>72.989999999999995</v>
      </c>
      <c r="U57" s="19">
        <f t="shared" si="3"/>
        <v>0</v>
      </c>
      <c r="V57" s="18" t="s">
        <v>2080</v>
      </c>
      <c r="W57" s="18" t="s">
        <v>53</v>
      </c>
      <c r="X57" s="18">
        <v>60</v>
      </c>
      <c r="Y57" s="78">
        <v>45798</v>
      </c>
      <c r="Z57" s="78">
        <v>46258</v>
      </c>
    </row>
    <row r="58" spans="1:26" ht="26.9" customHeight="1" x14ac:dyDescent="0.35">
      <c r="A58" s="75" t="s">
        <v>10109</v>
      </c>
      <c r="B58" s="18" t="s">
        <v>2336</v>
      </c>
      <c r="C58" s="18" t="s">
        <v>98</v>
      </c>
      <c r="D58" s="18" t="s">
        <v>10107</v>
      </c>
      <c r="E58" s="18" t="s">
        <v>10046</v>
      </c>
      <c r="F58" s="18" t="s">
        <v>2339</v>
      </c>
      <c r="G58" s="18" t="s">
        <v>2340</v>
      </c>
      <c r="H58" s="18" t="s">
        <v>2104</v>
      </c>
      <c r="I58" s="18" t="s">
        <v>6</v>
      </c>
      <c r="J58" s="18" t="s">
        <v>2094</v>
      </c>
      <c r="K58" s="18" t="s">
        <v>2024</v>
      </c>
      <c r="L58" s="76" t="s">
        <v>10021</v>
      </c>
      <c r="M58" s="18" t="s">
        <v>10047</v>
      </c>
      <c r="N58" s="18" t="s">
        <v>2087</v>
      </c>
      <c r="O58" s="19">
        <f>'Product Details'!AH45</f>
        <v>128.99</v>
      </c>
      <c r="P58" s="19">
        <f>'Product Details'!V45</f>
        <v>128.99</v>
      </c>
      <c r="Q58" s="19">
        <f>'Product Details'!F45</f>
        <v>115.99</v>
      </c>
      <c r="R58" s="77">
        <f t="shared" si="1"/>
        <v>0.10078300643460744</v>
      </c>
      <c r="S58" s="77">
        <f t="shared" si="2"/>
        <v>0.10078300643460744</v>
      </c>
      <c r="T58" s="19">
        <f>'Product Details'!F45</f>
        <v>115.99</v>
      </c>
      <c r="U58" s="19">
        <f t="shared" si="3"/>
        <v>0</v>
      </c>
      <c r="V58" s="18" t="s">
        <v>2080</v>
      </c>
      <c r="W58" s="18" t="s">
        <v>53</v>
      </c>
      <c r="X58" s="18">
        <v>60</v>
      </c>
      <c r="Y58" s="78">
        <v>45837</v>
      </c>
      <c r="Z58" s="78">
        <v>46246</v>
      </c>
    </row>
    <row r="59" spans="1:26" ht="26.9" customHeight="1" x14ac:dyDescent="0.35">
      <c r="A59" s="75" t="s">
        <v>10110</v>
      </c>
      <c r="B59" s="18" t="s">
        <v>2341</v>
      </c>
      <c r="C59" s="18" t="s">
        <v>98</v>
      </c>
      <c r="D59" s="18" t="s">
        <v>10107</v>
      </c>
      <c r="E59" s="18" t="s">
        <v>10046</v>
      </c>
      <c r="F59" s="18" t="s">
        <v>2328</v>
      </c>
      <c r="G59" s="18" t="s">
        <v>2345</v>
      </c>
      <c r="H59" s="18" t="s">
        <v>2120</v>
      </c>
      <c r="I59" s="18" t="s">
        <v>6</v>
      </c>
      <c r="J59" s="18" t="s">
        <v>2094</v>
      </c>
      <c r="K59" s="18" t="s">
        <v>2024</v>
      </c>
      <c r="L59" s="76" t="s">
        <v>10021</v>
      </c>
      <c r="M59" s="18" t="s">
        <v>10047</v>
      </c>
      <c r="N59" s="18" t="s">
        <v>2087</v>
      </c>
      <c r="O59" s="19">
        <f>'Product Details'!AH46</f>
        <v>195.99</v>
      </c>
      <c r="P59" s="19">
        <f>'Product Details'!V46</f>
        <v>189.99</v>
      </c>
      <c r="Q59" s="19">
        <f>'Product Details'!F46</f>
        <v>165.99</v>
      </c>
      <c r="R59" s="77">
        <f t="shared" si="1"/>
        <v>0.12632243802305385</v>
      </c>
      <c r="S59" s="77">
        <f t="shared" si="2"/>
        <v>0.1530690341343946</v>
      </c>
      <c r="T59" s="19">
        <f>'Product Details'!F46</f>
        <v>165.99</v>
      </c>
      <c r="U59" s="19">
        <f t="shared" si="3"/>
        <v>0</v>
      </c>
      <c r="V59" s="18" t="s">
        <v>2080</v>
      </c>
      <c r="W59" s="18" t="s">
        <v>53</v>
      </c>
      <c r="X59" s="18">
        <v>60</v>
      </c>
      <c r="Y59" s="78">
        <v>46090</v>
      </c>
      <c r="Z59" s="78">
        <v>46257</v>
      </c>
    </row>
    <row r="60" spans="1:26" ht="26.9" customHeight="1" x14ac:dyDescent="0.35">
      <c r="A60" s="75" t="s">
        <v>10111</v>
      </c>
      <c r="B60" s="18" t="s">
        <v>2347</v>
      </c>
      <c r="C60" s="18" t="s">
        <v>98</v>
      </c>
      <c r="D60" s="18" t="s">
        <v>10107</v>
      </c>
      <c r="E60" s="18" t="s">
        <v>10046</v>
      </c>
      <c r="F60" s="18" t="s">
        <v>2351</v>
      </c>
      <c r="G60" s="18" t="s">
        <v>2352</v>
      </c>
      <c r="H60" s="18" t="s">
        <v>2084</v>
      </c>
      <c r="I60" s="18" t="s">
        <v>6</v>
      </c>
      <c r="J60" s="18" t="s">
        <v>2094</v>
      </c>
      <c r="K60" s="18" t="s">
        <v>2025</v>
      </c>
      <c r="L60" s="76" t="s">
        <v>10021</v>
      </c>
      <c r="M60" s="18" t="s">
        <v>10047</v>
      </c>
      <c r="N60" s="18" t="s">
        <v>2087</v>
      </c>
      <c r="O60" s="19">
        <f>'Product Details'!AH47</f>
        <v>199.99</v>
      </c>
      <c r="P60" s="19">
        <f>'Product Details'!V47</f>
        <v>195.99</v>
      </c>
      <c r="Q60" s="19">
        <f>'Product Details'!F47</f>
        <v>171.99</v>
      </c>
      <c r="R60" s="77">
        <f t="shared" si="1"/>
        <v>0.12245522730751568</v>
      </c>
      <c r="S60" s="77">
        <f t="shared" si="2"/>
        <v>0.14000700035001751</v>
      </c>
      <c r="T60" s="19">
        <f>'Product Details'!F47</f>
        <v>171.99</v>
      </c>
      <c r="U60" s="19">
        <f t="shared" si="3"/>
        <v>0</v>
      </c>
      <c r="V60" s="18" t="s">
        <v>2080</v>
      </c>
      <c r="W60" s="18" t="s">
        <v>53</v>
      </c>
      <c r="X60" s="18">
        <v>60</v>
      </c>
      <c r="Y60" s="78">
        <v>46078</v>
      </c>
      <c r="Z60" s="78">
        <v>46289</v>
      </c>
    </row>
    <row r="61" spans="1:26" ht="26.9" customHeight="1" x14ac:dyDescent="0.35">
      <c r="A61" s="75" t="s">
        <v>10112</v>
      </c>
      <c r="B61" s="18" t="s">
        <v>2353</v>
      </c>
      <c r="C61" s="18" t="s">
        <v>98</v>
      </c>
      <c r="D61" s="18" t="s">
        <v>10107</v>
      </c>
      <c r="E61" s="18" t="s">
        <v>10046</v>
      </c>
      <c r="F61" s="18" t="s">
        <v>2334</v>
      </c>
      <c r="G61" s="18" t="s">
        <v>2357</v>
      </c>
      <c r="H61" s="18" t="s">
        <v>2179</v>
      </c>
      <c r="I61" s="18" t="s">
        <v>6</v>
      </c>
      <c r="J61" s="18" t="s">
        <v>2073</v>
      </c>
      <c r="K61" s="18" t="s">
        <v>2026</v>
      </c>
      <c r="L61" s="76" t="s">
        <v>10021</v>
      </c>
      <c r="M61" s="18" t="s">
        <v>10047</v>
      </c>
      <c r="N61" s="18" t="s">
        <v>2087</v>
      </c>
      <c r="O61" s="19">
        <f>'Product Details'!AH48</f>
        <v>222.99</v>
      </c>
      <c r="P61" s="19">
        <f>'Product Details'!V48</f>
        <v>220.99</v>
      </c>
      <c r="Q61" s="19">
        <f>'Product Details'!F48</f>
        <v>193.99</v>
      </c>
      <c r="R61" s="77">
        <f t="shared" si="1"/>
        <v>0.12217747409385039</v>
      </c>
      <c r="S61" s="77">
        <f t="shared" si="2"/>
        <v>0.13005067491815775</v>
      </c>
      <c r="T61" s="19">
        <f>'Product Details'!F48</f>
        <v>193.99</v>
      </c>
      <c r="U61" s="19">
        <f t="shared" si="3"/>
        <v>0</v>
      </c>
      <c r="V61" s="18" t="s">
        <v>2116</v>
      </c>
      <c r="W61" s="18" t="s">
        <v>53</v>
      </c>
      <c r="X61" s="18">
        <v>60</v>
      </c>
      <c r="Y61" s="78">
        <v>46098</v>
      </c>
      <c r="Z61" s="78">
        <v>46254</v>
      </c>
    </row>
    <row r="62" spans="1:26" ht="26.9" customHeight="1" x14ac:dyDescent="0.35">
      <c r="A62" s="75" t="s">
        <v>10113</v>
      </c>
      <c r="B62" s="18" t="s">
        <v>2358</v>
      </c>
      <c r="C62" s="18" t="s">
        <v>98</v>
      </c>
      <c r="D62" s="18" t="s">
        <v>10107</v>
      </c>
      <c r="E62" s="18" t="s">
        <v>10046</v>
      </c>
      <c r="F62" s="18" t="s">
        <v>2334</v>
      </c>
      <c r="G62" s="18" t="s">
        <v>2362</v>
      </c>
      <c r="H62" s="18" t="s">
        <v>2171</v>
      </c>
      <c r="I62" s="18" t="s">
        <v>6</v>
      </c>
      <c r="J62" s="18" t="s">
        <v>2138</v>
      </c>
      <c r="K62" s="18" t="s">
        <v>2026</v>
      </c>
      <c r="L62" s="76" t="s">
        <v>10021</v>
      </c>
      <c r="M62" s="18" t="s">
        <v>10047</v>
      </c>
      <c r="N62" s="18" t="s">
        <v>2087</v>
      </c>
      <c r="O62" s="19">
        <f>'Product Details'!AH49</f>
        <v>363.99</v>
      </c>
      <c r="P62" s="19">
        <f>'Product Details'!V49</f>
        <v>363.99</v>
      </c>
      <c r="Q62" s="19">
        <f>'Product Details'!F49</f>
        <v>325.99</v>
      </c>
      <c r="R62" s="77">
        <f t="shared" si="1"/>
        <v>0.10439847248550783</v>
      </c>
      <c r="S62" s="77">
        <f t="shared" si="2"/>
        <v>0.10439847248550783</v>
      </c>
      <c r="T62" s="19">
        <f>'Product Details'!F49</f>
        <v>325.99</v>
      </c>
      <c r="U62" s="19">
        <f t="shared" si="3"/>
        <v>0</v>
      </c>
      <c r="V62" s="18" t="s">
        <v>2080</v>
      </c>
      <c r="W62" s="18" t="s">
        <v>53</v>
      </c>
      <c r="X62" s="18">
        <v>60</v>
      </c>
      <c r="Y62" s="78">
        <v>46149</v>
      </c>
      <c r="Z62" s="78">
        <v>46236</v>
      </c>
    </row>
    <row r="63" spans="1:26" ht="26.9" customHeight="1" x14ac:dyDescent="0.35">
      <c r="A63" s="75" t="s">
        <v>10114</v>
      </c>
      <c r="B63" s="18" t="s">
        <v>2363</v>
      </c>
      <c r="C63" s="18" t="s">
        <v>98</v>
      </c>
      <c r="D63" s="18" t="s">
        <v>10107</v>
      </c>
      <c r="E63" s="18" t="s">
        <v>10046</v>
      </c>
      <c r="F63" s="18" t="s">
        <v>2366</v>
      </c>
      <c r="G63" s="18" t="s">
        <v>2367</v>
      </c>
      <c r="H63" s="18" t="s">
        <v>2268</v>
      </c>
      <c r="I63" s="18" t="s">
        <v>6</v>
      </c>
      <c r="J63" s="18" t="s">
        <v>2073</v>
      </c>
      <c r="K63" s="18" t="s">
        <v>2025</v>
      </c>
      <c r="L63" s="76" t="s">
        <v>10021</v>
      </c>
      <c r="M63" s="18" t="s">
        <v>10047</v>
      </c>
      <c r="N63" s="18" t="s">
        <v>2087</v>
      </c>
      <c r="O63" s="19">
        <f>'Product Details'!AH50</f>
        <v>391.99</v>
      </c>
      <c r="P63" s="19">
        <f>'Product Details'!V50</f>
        <v>391.99</v>
      </c>
      <c r="Q63" s="19">
        <f>'Product Details'!F50</f>
        <v>342.99</v>
      </c>
      <c r="R63" s="77">
        <f t="shared" si="1"/>
        <v>0.1250031888568586</v>
      </c>
      <c r="S63" s="77">
        <f t="shared" si="2"/>
        <v>0.1250031888568586</v>
      </c>
      <c r="T63" s="19">
        <f>'Product Details'!F50</f>
        <v>342.99</v>
      </c>
      <c r="U63" s="19">
        <f t="shared" si="3"/>
        <v>0</v>
      </c>
      <c r="V63" s="18" t="s">
        <v>2080</v>
      </c>
      <c r="W63" s="18" t="s">
        <v>53</v>
      </c>
      <c r="X63" s="18">
        <v>60</v>
      </c>
      <c r="Y63" s="78">
        <v>46106</v>
      </c>
      <c r="Z63" s="78">
        <v>46241</v>
      </c>
    </row>
    <row r="64" spans="1:26" ht="26.9" customHeight="1" x14ac:dyDescent="0.35">
      <c r="A64" s="75" t="s">
        <v>10115</v>
      </c>
      <c r="B64" s="18" t="s">
        <v>2368</v>
      </c>
      <c r="C64" s="18" t="s">
        <v>98</v>
      </c>
      <c r="D64" s="18" t="s">
        <v>10107</v>
      </c>
      <c r="E64" s="18" t="s">
        <v>10046</v>
      </c>
      <c r="F64" s="18" t="s">
        <v>2339</v>
      </c>
      <c r="G64" s="18" t="s">
        <v>2372</v>
      </c>
      <c r="H64" s="18" t="s">
        <v>2084</v>
      </c>
      <c r="I64" s="18" t="s">
        <v>6</v>
      </c>
      <c r="J64" s="18" t="s">
        <v>2073</v>
      </c>
      <c r="K64" s="18" t="s">
        <v>2026</v>
      </c>
      <c r="L64" s="76" t="s">
        <v>10021</v>
      </c>
      <c r="M64" s="18" t="s">
        <v>10047</v>
      </c>
      <c r="N64" s="18" t="s">
        <v>2087</v>
      </c>
      <c r="O64" s="19">
        <f>'Product Details'!AH51</f>
        <v>408.99</v>
      </c>
      <c r="P64" s="19">
        <f>'Product Details'!V51</f>
        <v>390.99</v>
      </c>
      <c r="Q64" s="19">
        <f>'Product Details'!F51</f>
        <v>355.99</v>
      </c>
      <c r="R64" s="77">
        <f t="shared" si="1"/>
        <v>8.9516355917031123E-2</v>
      </c>
      <c r="S64" s="77">
        <f t="shared" si="2"/>
        <v>0.12958752047727329</v>
      </c>
      <c r="T64" s="19">
        <f>'Product Details'!F51</f>
        <v>355.99</v>
      </c>
      <c r="U64" s="19">
        <f t="shared" si="3"/>
        <v>0</v>
      </c>
      <c r="V64" s="18" t="s">
        <v>2080</v>
      </c>
      <c r="W64" s="18" t="s">
        <v>53</v>
      </c>
      <c r="X64" s="18">
        <v>60</v>
      </c>
      <c r="Y64" s="78">
        <v>46149</v>
      </c>
      <c r="Z64" s="78">
        <v>46259</v>
      </c>
    </row>
    <row r="65" spans="1:26" ht="26.9" customHeight="1" x14ac:dyDescent="0.35">
      <c r="A65" s="75" t="s">
        <v>10116</v>
      </c>
      <c r="B65" s="18" t="s">
        <v>2373</v>
      </c>
      <c r="C65" s="18" t="s">
        <v>98</v>
      </c>
      <c r="D65" s="18" t="s">
        <v>10107</v>
      </c>
      <c r="E65" s="18" t="s">
        <v>10046</v>
      </c>
      <c r="F65" s="18" t="s">
        <v>2377</v>
      </c>
      <c r="G65" s="18" t="s">
        <v>2378</v>
      </c>
      <c r="H65" s="18" t="s">
        <v>2224</v>
      </c>
      <c r="I65" s="18" t="s">
        <v>6</v>
      </c>
      <c r="J65" s="18" t="s">
        <v>2073</v>
      </c>
      <c r="K65" s="18" t="s">
        <v>2027</v>
      </c>
      <c r="L65" s="76" t="s">
        <v>10021</v>
      </c>
      <c r="M65" s="18" t="s">
        <v>10047</v>
      </c>
      <c r="N65" s="18" t="s">
        <v>2087</v>
      </c>
      <c r="O65" s="19">
        <f>'Product Details'!AH52</f>
        <v>1439.99</v>
      </c>
      <c r="P65" s="19">
        <f>'Product Details'!V52</f>
        <v>1391.99</v>
      </c>
      <c r="Q65" s="19">
        <f>'Product Details'!F52</f>
        <v>1294.99</v>
      </c>
      <c r="R65" s="77">
        <f t="shared" si="1"/>
        <v>6.9684408652361002E-2</v>
      </c>
      <c r="S65" s="77">
        <f t="shared" si="2"/>
        <v>0.1006951437162758</v>
      </c>
      <c r="T65" s="19">
        <f>'Product Details'!F52</f>
        <v>1294.99</v>
      </c>
      <c r="U65" s="19">
        <f t="shared" si="3"/>
        <v>0</v>
      </c>
      <c r="V65" s="18" t="s">
        <v>2080</v>
      </c>
      <c r="W65" s="18" t="s">
        <v>53</v>
      </c>
      <c r="X65" s="18">
        <v>60</v>
      </c>
      <c r="Y65" s="78">
        <v>45985</v>
      </c>
      <c r="Z65" s="78">
        <v>46271</v>
      </c>
    </row>
    <row r="66" spans="1:26" ht="26.9" customHeight="1" x14ac:dyDescent="0.35">
      <c r="A66" s="75" t="s">
        <v>10117</v>
      </c>
      <c r="B66" s="18" t="s">
        <v>2379</v>
      </c>
      <c r="C66" s="18" t="s">
        <v>113</v>
      </c>
      <c r="D66" s="18" t="s">
        <v>10118</v>
      </c>
      <c r="E66" s="18" t="s">
        <v>10046</v>
      </c>
      <c r="F66" s="18" t="s">
        <v>2382</v>
      </c>
      <c r="G66" s="18" t="s">
        <v>2383</v>
      </c>
      <c r="H66" s="18" t="s">
        <v>2147</v>
      </c>
      <c r="I66" s="18" t="s">
        <v>6</v>
      </c>
      <c r="J66" s="18" t="s">
        <v>2073</v>
      </c>
      <c r="K66" s="18" t="s">
        <v>2023</v>
      </c>
      <c r="L66" s="76" t="s">
        <v>10021</v>
      </c>
      <c r="M66" s="18" t="s">
        <v>10047</v>
      </c>
      <c r="N66" s="18" t="s">
        <v>2087</v>
      </c>
      <c r="O66" s="19">
        <f>'Product Details'!AH53</f>
        <v>64.989999999999995</v>
      </c>
      <c r="P66" s="19">
        <f>'Product Details'!V53</f>
        <v>64.989999999999995</v>
      </c>
      <c r="Q66" s="19">
        <f>'Product Details'!F53</f>
        <v>60.99</v>
      </c>
      <c r="R66" s="77">
        <f t="shared" si="1"/>
        <v>6.1547930450838485E-2</v>
      </c>
      <c r="S66" s="77">
        <f t="shared" si="2"/>
        <v>6.1547930450838485E-2</v>
      </c>
      <c r="T66" s="19">
        <f>'Product Details'!F53</f>
        <v>60.99</v>
      </c>
      <c r="U66" s="19">
        <f t="shared" si="3"/>
        <v>0</v>
      </c>
      <c r="V66" s="18" t="s">
        <v>2100</v>
      </c>
      <c r="W66" s="18" t="s">
        <v>53</v>
      </c>
      <c r="X66" s="18">
        <v>15</v>
      </c>
      <c r="Y66" s="78">
        <v>46062</v>
      </c>
      <c r="Z66" s="78">
        <v>46277</v>
      </c>
    </row>
    <row r="67" spans="1:26" ht="26.9" customHeight="1" x14ac:dyDescent="0.35">
      <c r="A67" s="75" t="s">
        <v>10119</v>
      </c>
      <c r="B67" s="18" t="s">
        <v>2384</v>
      </c>
      <c r="C67" s="18" t="s">
        <v>113</v>
      </c>
      <c r="D67" s="18" t="s">
        <v>10118</v>
      </c>
      <c r="E67" s="18" t="s">
        <v>10046</v>
      </c>
      <c r="F67" s="18" t="s">
        <v>2388</v>
      </c>
      <c r="G67" s="18" t="s">
        <v>2389</v>
      </c>
      <c r="H67" s="18" t="s">
        <v>2147</v>
      </c>
      <c r="I67" s="18" t="s">
        <v>6</v>
      </c>
      <c r="J67" s="18" t="s">
        <v>2094</v>
      </c>
      <c r="K67" s="18" t="s">
        <v>2023</v>
      </c>
      <c r="L67" s="76" t="s">
        <v>10021</v>
      </c>
      <c r="M67" s="18" t="s">
        <v>10047</v>
      </c>
      <c r="N67" s="18" t="s">
        <v>2087</v>
      </c>
      <c r="O67" s="19">
        <f>'Product Details'!AH54</f>
        <v>74.989999999999995</v>
      </c>
      <c r="P67" s="19">
        <f>'Product Details'!V54</f>
        <v>72.989999999999995</v>
      </c>
      <c r="Q67" s="19">
        <f>'Product Details'!F54</f>
        <v>68.989999999999995</v>
      </c>
      <c r="R67" s="77">
        <f t="shared" si="1"/>
        <v>5.4802027675023977E-2</v>
      </c>
      <c r="S67" s="77">
        <f t="shared" si="2"/>
        <v>8.0010668089078543E-2</v>
      </c>
      <c r="T67" s="19">
        <f>'Product Details'!F54</f>
        <v>68.989999999999995</v>
      </c>
      <c r="U67" s="19">
        <f t="shared" si="3"/>
        <v>0</v>
      </c>
      <c r="V67" s="18" t="s">
        <v>2080</v>
      </c>
      <c r="W67" s="18" t="s">
        <v>53</v>
      </c>
      <c r="X67" s="18">
        <v>15</v>
      </c>
      <c r="Y67" s="78">
        <v>45817</v>
      </c>
      <c r="Z67" s="78">
        <v>46287</v>
      </c>
    </row>
    <row r="68" spans="1:26" ht="26.9" customHeight="1" x14ac:dyDescent="0.35">
      <c r="A68" s="75" t="s">
        <v>10120</v>
      </c>
      <c r="B68" s="18" t="s">
        <v>2384</v>
      </c>
      <c r="C68" s="18" t="s">
        <v>113</v>
      </c>
      <c r="D68" s="18" t="s">
        <v>10121</v>
      </c>
      <c r="E68" s="18" t="s">
        <v>10122</v>
      </c>
      <c r="F68" s="18" t="s">
        <v>2388</v>
      </c>
      <c r="G68" s="18" t="s">
        <v>2389</v>
      </c>
      <c r="H68" s="18" t="s">
        <v>2147</v>
      </c>
      <c r="I68" s="18" t="s">
        <v>6</v>
      </c>
      <c r="J68" s="18" t="s">
        <v>2094</v>
      </c>
      <c r="K68" s="18" t="s">
        <v>2023</v>
      </c>
      <c r="L68" s="79" t="s">
        <v>10023</v>
      </c>
      <c r="M68" s="18" t="s">
        <v>10123</v>
      </c>
      <c r="N68" s="18" t="s">
        <v>2087</v>
      </c>
      <c r="O68" s="19">
        <f>'Product Details'!AH54</f>
        <v>74.989999999999995</v>
      </c>
      <c r="P68" s="19">
        <v>54.99</v>
      </c>
      <c r="Q68" s="19">
        <v>54.99</v>
      </c>
      <c r="R68" s="77">
        <f t="shared" si="1"/>
        <v>0</v>
      </c>
      <c r="S68" s="77">
        <f t="shared" si="2"/>
        <v>0.26670222696359508</v>
      </c>
      <c r="T68" s="19">
        <f>'Product Details'!F54</f>
        <v>68.989999999999995</v>
      </c>
      <c r="U68" s="19">
        <f t="shared" si="3"/>
        <v>13.999999999999993</v>
      </c>
      <c r="V68" s="18" t="s">
        <v>2100</v>
      </c>
      <c r="W68" s="18" t="s">
        <v>10124</v>
      </c>
      <c r="X68" s="18">
        <v>30</v>
      </c>
      <c r="Y68" s="78">
        <v>46243</v>
      </c>
      <c r="Z68" s="78">
        <v>46243</v>
      </c>
    </row>
    <row r="69" spans="1:26" ht="26.9" customHeight="1" x14ac:dyDescent="0.35">
      <c r="A69" s="75" t="s">
        <v>10125</v>
      </c>
      <c r="B69" s="18" t="s">
        <v>2390</v>
      </c>
      <c r="C69" s="18" t="s">
        <v>113</v>
      </c>
      <c r="D69" s="18" t="s">
        <v>10118</v>
      </c>
      <c r="E69" s="18" t="s">
        <v>10046</v>
      </c>
      <c r="F69" s="18" t="s">
        <v>2394</v>
      </c>
      <c r="G69" s="18" t="s">
        <v>2395</v>
      </c>
      <c r="H69" s="18" t="s">
        <v>2120</v>
      </c>
      <c r="I69" s="18" t="s">
        <v>6</v>
      </c>
      <c r="J69" s="18" t="s">
        <v>2073</v>
      </c>
      <c r="K69" s="18" t="s">
        <v>2024</v>
      </c>
      <c r="L69" s="76" t="s">
        <v>10021</v>
      </c>
      <c r="M69" s="18" t="s">
        <v>10047</v>
      </c>
      <c r="N69" s="18" t="s">
        <v>2087</v>
      </c>
      <c r="O69" s="19">
        <f>'Product Details'!AH55</f>
        <v>92.99</v>
      </c>
      <c r="P69" s="19">
        <f>'Product Details'!V55</f>
        <v>90.99</v>
      </c>
      <c r="Q69" s="19">
        <f>'Product Details'!F55</f>
        <v>83.99</v>
      </c>
      <c r="R69" s="77">
        <f t="shared" si="1"/>
        <v>7.6931530937465659E-2</v>
      </c>
      <c r="S69" s="77">
        <f t="shared" si="2"/>
        <v>9.6784600494676853E-2</v>
      </c>
      <c r="T69" s="19">
        <f>'Product Details'!F55</f>
        <v>83.99</v>
      </c>
      <c r="U69" s="19">
        <f t="shared" si="3"/>
        <v>0</v>
      </c>
      <c r="V69" s="18" t="s">
        <v>2080</v>
      </c>
      <c r="W69" s="18" t="s">
        <v>53</v>
      </c>
      <c r="X69" s="18">
        <v>15</v>
      </c>
      <c r="Y69" s="78">
        <v>46195</v>
      </c>
      <c r="Z69" s="78">
        <v>46248</v>
      </c>
    </row>
    <row r="70" spans="1:26" ht="26.9" customHeight="1" x14ac:dyDescent="0.35">
      <c r="A70" s="75" t="s">
        <v>10126</v>
      </c>
      <c r="B70" s="18" t="s">
        <v>2390</v>
      </c>
      <c r="C70" s="18" t="s">
        <v>113</v>
      </c>
      <c r="D70" s="18" t="s">
        <v>10121</v>
      </c>
      <c r="E70" s="18" t="s">
        <v>10122</v>
      </c>
      <c r="F70" s="18" t="s">
        <v>2394</v>
      </c>
      <c r="G70" s="18" t="s">
        <v>2395</v>
      </c>
      <c r="H70" s="18" t="s">
        <v>2120</v>
      </c>
      <c r="I70" s="18" t="s">
        <v>6</v>
      </c>
      <c r="J70" s="18" t="s">
        <v>2073</v>
      </c>
      <c r="K70" s="18" t="s">
        <v>2024</v>
      </c>
      <c r="L70" s="79" t="s">
        <v>10023</v>
      </c>
      <c r="M70" s="18" t="s">
        <v>10123</v>
      </c>
      <c r="N70" s="18" t="s">
        <v>2087</v>
      </c>
      <c r="O70" s="19">
        <f>'Product Details'!AH55</f>
        <v>92.99</v>
      </c>
      <c r="P70" s="19">
        <v>69.989999999999995</v>
      </c>
      <c r="Q70" s="19">
        <v>65.989999999999995</v>
      </c>
      <c r="R70" s="77">
        <f t="shared" si="1"/>
        <v>5.7151021574510651E-2</v>
      </c>
      <c r="S70" s="77">
        <f t="shared" si="2"/>
        <v>0.29035380148403056</v>
      </c>
      <c r="T70" s="19">
        <f>'Product Details'!F55</f>
        <v>83.99</v>
      </c>
      <c r="U70" s="19">
        <f t="shared" si="3"/>
        <v>18</v>
      </c>
      <c r="V70" s="18" t="s">
        <v>2080</v>
      </c>
      <c r="W70" s="18" t="s">
        <v>10124</v>
      </c>
      <c r="X70" s="18">
        <v>30</v>
      </c>
      <c r="Y70" s="78">
        <v>46262</v>
      </c>
      <c r="Z70" s="78">
        <v>46272</v>
      </c>
    </row>
    <row r="71" spans="1:26" ht="26.9" customHeight="1" x14ac:dyDescent="0.35">
      <c r="A71" s="75" t="s">
        <v>10127</v>
      </c>
      <c r="B71" s="18" t="s">
        <v>2396</v>
      </c>
      <c r="C71" s="18" t="s">
        <v>113</v>
      </c>
      <c r="D71" s="18" t="s">
        <v>10118</v>
      </c>
      <c r="E71" s="18" t="s">
        <v>10046</v>
      </c>
      <c r="F71" s="18" t="s">
        <v>2399</v>
      </c>
      <c r="G71" s="18" t="s">
        <v>2400</v>
      </c>
      <c r="H71" s="18" t="s">
        <v>2147</v>
      </c>
      <c r="I71" s="18" t="s">
        <v>6</v>
      </c>
      <c r="J71" s="18" t="s">
        <v>2094</v>
      </c>
      <c r="K71" s="18" t="s">
        <v>2024</v>
      </c>
      <c r="L71" s="76" t="s">
        <v>10021</v>
      </c>
      <c r="M71" s="18" t="s">
        <v>10047</v>
      </c>
      <c r="N71" s="18" t="s">
        <v>2087</v>
      </c>
      <c r="O71" s="19">
        <f>'Product Details'!AH56</f>
        <v>120.99</v>
      </c>
      <c r="P71" s="19">
        <f>'Product Details'!V56</f>
        <v>120.99</v>
      </c>
      <c r="Q71" s="19">
        <f>'Product Details'!F56</f>
        <v>111.99</v>
      </c>
      <c r="R71" s="77">
        <f t="shared" si="1"/>
        <v>7.4386312918423014E-2</v>
      </c>
      <c r="S71" s="77">
        <f t="shared" si="2"/>
        <v>7.4386312918423014E-2</v>
      </c>
      <c r="T71" s="19">
        <f>'Product Details'!F56</f>
        <v>111.99</v>
      </c>
      <c r="U71" s="19">
        <f t="shared" si="3"/>
        <v>0</v>
      </c>
      <c r="V71" s="18" t="s">
        <v>2080</v>
      </c>
      <c r="W71" s="18" t="s">
        <v>53</v>
      </c>
      <c r="X71" s="18">
        <v>15</v>
      </c>
      <c r="Y71" s="78">
        <v>46175</v>
      </c>
      <c r="Z71" s="78">
        <v>46271</v>
      </c>
    </row>
    <row r="72" spans="1:26" ht="26.9" customHeight="1" x14ac:dyDescent="0.35">
      <c r="A72" s="75" t="s">
        <v>10128</v>
      </c>
      <c r="B72" s="18" t="s">
        <v>2401</v>
      </c>
      <c r="C72" s="18" t="s">
        <v>113</v>
      </c>
      <c r="D72" s="18" t="s">
        <v>10118</v>
      </c>
      <c r="E72" s="18" t="s">
        <v>10046</v>
      </c>
      <c r="F72" s="18" t="s">
        <v>2382</v>
      </c>
      <c r="G72" s="18" t="s">
        <v>2405</v>
      </c>
      <c r="H72" s="18" t="s">
        <v>2171</v>
      </c>
      <c r="I72" s="18" t="s">
        <v>6</v>
      </c>
      <c r="J72" s="18" t="s">
        <v>2094</v>
      </c>
      <c r="K72" s="18" t="s">
        <v>2025</v>
      </c>
      <c r="L72" s="76" t="s">
        <v>10021</v>
      </c>
      <c r="M72" s="18" t="s">
        <v>10047</v>
      </c>
      <c r="N72" s="18" t="s">
        <v>2087</v>
      </c>
      <c r="O72" s="19">
        <f>'Product Details'!AH57</f>
        <v>176.99</v>
      </c>
      <c r="P72" s="19">
        <f>'Product Details'!V57</f>
        <v>175.99</v>
      </c>
      <c r="Q72" s="19">
        <f>'Product Details'!F57</f>
        <v>154.99</v>
      </c>
      <c r="R72" s="77">
        <f t="shared" si="1"/>
        <v>0.11932496164554804</v>
      </c>
      <c r="S72" s="77">
        <f t="shared" si="2"/>
        <v>0.1243008079552517</v>
      </c>
      <c r="T72" s="19">
        <f>'Product Details'!F57</f>
        <v>154.99</v>
      </c>
      <c r="U72" s="19">
        <f t="shared" si="3"/>
        <v>0</v>
      </c>
      <c r="V72" s="18" t="s">
        <v>2080</v>
      </c>
      <c r="W72" s="18" t="s">
        <v>53</v>
      </c>
      <c r="X72" s="18">
        <v>15</v>
      </c>
      <c r="Y72" s="78">
        <v>46097</v>
      </c>
      <c r="Z72" s="78">
        <v>46286</v>
      </c>
    </row>
    <row r="73" spans="1:26" ht="26.9" customHeight="1" x14ac:dyDescent="0.35">
      <c r="A73" s="75" t="s">
        <v>10129</v>
      </c>
      <c r="B73" s="18" t="s">
        <v>2401</v>
      </c>
      <c r="C73" s="18" t="s">
        <v>113</v>
      </c>
      <c r="D73" s="18" t="s">
        <v>10121</v>
      </c>
      <c r="E73" s="18" t="s">
        <v>10122</v>
      </c>
      <c r="F73" s="18" t="s">
        <v>2382</v>
      </c>
      <c r="G73" s="18" t="s">
        <v>2405</v>
      </c>
      <c r="H73" s="18" t="s">
        <v>2171</v>
      </c>
      <c r="I73" s="18" t="s">
        <v>6</v>
      </c>
      <c r="J73" s="18" t="s">
        <v>2094</v>
      </c>
      <c r="K73" s="18" t="s">
        <v>2025</v>
      </c>
      <c r="L73" s="79" t="s">
        <v>10023</v>
      </c>
      <c r="M73" s="18" t="s">
        <v>10123</v>
      </c>
      <c r="N73" s="18" t="s">
        <v>2087</v>
      </c>
      <c r="O73" s="19">
        <f>'Product Details'!AH57</f>
        <v>176.99</v>
      </c>
      <c r="P73" s="19">
        <v>131.99</v>
      </c>
      <c r="Q73" s="19">
        <v>131.99</v>
      </c>
      <c r="R73" s="77">
        <f t="shared" si="1"/>
        <v>0</v>
      </c>
      <c r="S73" s="77">
        <f t="shared" si="2"/>
        <v>0.25425165263574212</v>
      </c>
      <c r="T73" s="19">
        <f>'Product Details'!F57</f>
        <v>154.99</v>
      </c>
      <c r="U73" s="19">
        <f t="shared" si="3"/>
        <v>23</v>
      </c>
      <c r="V73" s="18" t="s">
        <v>2080</v>
      </c>
      <c r="W73" s="18" t="s">
        <v>10124</v>
      </c>
      <c r="X73" s="18">
        <v>30</v>
      </c>
      <c r="Y73" s="78">
        <v>46144</v>
      </c>
      <c r="Z73" s="78">
        <v>46144</v>
      </c>
    </row>
    <row r="74" spans="1:26" ht="26.9" customHeight="1" x14ac:dyDescent="0.35">
      <c r="A74" s="75" t="s">
        <v>10130</v>
      </c>
      <c r="B74" s="18" t="s">
        <v>2406</v>
      </c>
      <c r="C74" s="18" t="s">
        <v>113</v>
      </c>
      <c r="D74" s="18" t="s">
        <v>10118</v>
      </c>
      <c r="E74" s="18" t="s">
        <v>10046</v>
      </c>
      <c r="F74" s="18" t="s">
        <v>2410</v>
      </c>
      <c r="G74" s="18" t="s">
        <v>2411</v>
      </c>
      <c r="H74" s="18" t="s">
        <v>2171</v>
      </c>
      <c r="I74" s="18" t="s">
        <v>6</v>
      </c>
      <c r="J74" s="18" t="s">
        <v>2094</v>
      </c>
      <c r="K74" s="18" t="s">
        <v>2025</v>
      </c>
      <c r="L74" s="76" t="s">
        <v>10021</v>
      </c>
      <c r="M74" s="18" t="s">
        <v>10047</v>
      </c>
      <c r="N74" s="18" t="s">
        <v>2087</v>
      </c>
      <c r="O74" s="19">
        <f>'Product Details'!AH58</f>
        <v>171.99</v>
      </c>
      <c r="P74" s="19">
        <f>'Product Details'!V58</f>
        <v>171.99</v>
      </c>
      <c r="Q74" s="19">
        <f>'Product Details'!F58</f>
        <v>164.99</v>
      </c>
      <c r="R74" s="77">
        <f t="shared" si="1"/>
        <v>4.0700040700040699E-2</v>
      </c>
      <c r="S74" s="77">
        <f t="shared" si="2"/>
        <v>4.0700040700040699E-2</v>
      </c>
      <c r="T74" s="19">
        <f>'Product Details'!F58</f>
        <v>164.99</v>
      </c>
      <c r="U74" s="19">
        <f t="shared" si="3"/>
        <v>0</v>
      </c>
      <c r="V74" s="18" t="s">
        <v>2080</v>
      </c>
      <c r="W74" s="18" t="s">
        <v>53</v>
      </c>
      <c r="X74" s="18">
        <v>15</v>
      </c>
      <c r="Y74" s="78">
        <v>46136</v>
      </c>
      <c r="Z74" s="78">
        <v>46275</v>
      </c>
    </row>
    <row r="75" spans="1:26" ht="26.9" customHeight="1" x14ac:dyDescent="0.35">
      <c r="A75" s="75" t="s">
        <v>10131</v>
      </c>
      <c r="B75" s="18" t="s">
        <v>2406</v>
      </c>
      <c r="C75" s="18" t="s">
        <v>113</v>
      </c>
      <c r="D75" s="18" t="s">
        <v>10100</v>
      </c>
      <c r="E75" s="18" t="s">
        <v>10101</v>
      </c>
      <c r="F75" s="18" t="s">
        <v>2410</v>
      </c>
      <c r="G75" s="18" t="s">
        <v>2411</v>
      </c>
      <c r="H75" s="18" t="s">
        <v>2171</v>
      </c>
      <c r="I75" s="18" t="s">
        <v>6</v>
      </c>
      <c r="J75" s="18" t="s">
        <v>2094</v>
      </c>
      <c r="K75" s="18" t="s">
        <v>2025</v>
      </c>
      <c r="L75" s="81" t="s">
        <v>10022</v>
      </c>
      <c r="M75" s="18" t="s">
        <v>10102</v>
      </c>
      <c r="N75" s="18" t="s">
        <v>2087</v>
      </c>
      <c r="O75" s="19">
        <f>'Product Details'!AH58</f>
        <v>171.99</v>
      </c>
      <c r="P75" s="19">
        <v>162.99</v>
      </c>
      <c r="Q75" s="19">
        <v>152.99</v>
      </c>
      <c r="R75" s="77">
        <f t="shared" si="1"/>
        <v>6.1353457267317009E-2</v>
      </c>
      <c r="S75" s="77">
        <f t="shared" si="2"/>
        <v>0.11047153904296761</v>
      </c>
      <c r="T75" s="19">
        <f>'Product Details'!F58</f>
        <v>164.99</v>
      </c>
      <c r="U75" s="19">
        <f t="shared" si="3"/>
        <v>12</v>
      </c>
      <c r="V75" s="18" t="s">
        <v>2100</v>
      </c>
      <c r="W75" s="18" t="s">
        <v>10103</v>
      </c>
      <c r="X75" s="18">
        <v>15</v>
      </c>
      <c r="Y75" s="78">
        <v>46173</v>
      </c>
      <c r="Z75" s="78">
        <v>46200</v>
      </c>
    </row>
    <row r="76" spans="1:26" ht="26.9" customHeight="1" x14ac:dyDescent="0.35">
      <c r="A76" s="75" t="s">
        <v>10132</v>
      </c>
      <c r="B76" s="18" t="s">
        <v>2406</v>
      </c>
      <c r="C76" s="18" t="s">
        <v>113</v>
      </c>
      <c r="D76" s="18" t="s">
        <v>10121</v>
      </c>
      <c r="E76" s="18" t="s">
        <v>10122</v>
      </c>
      <c r="F76" s="18" t="s">
        <v>2410</v>
      </c>
      <c r="G76" s="18" t="s">
        <v>2411</v>
      </c>
      <c r="H76" s="18" t="s">
        <v>2171</v>
      </c>
      <c r="I76" s="18" t="s">
        <v>6</v>
      </c>
      <c r="J76" s="18" t="s">
        <v>2094</v>
      </c>
      <c r="K76" s="18" t="s">
        <v>2025</v>
      </c>
      <c r="L76" s="79" t="s">
        <v>10023</v>
      </c>
      <c r="M76" s="18" t="s">
        <v>10123</v>
      </c>
      <c r="N76" s="18" t="s">
        <v>2087</v>
      </c>
      <c r="O76" s="19">
        <f>'Product Details'!AH58</f>
        <v>171.99</v>
      </c>
      <c r="P76" s="19">
        <v>129.99</v>
      </c>
      <c r="Q76" s="19">
        <v>129.99</v>
      </c>
      <c r="R76" s="77">
        <f t="shared" si="1"/>
        <v>0</v>
      </c>
      <c r="S76" s="77">
        <f t="shared" si="2"/>
        <v>0.24420024420024419</v>
      </c>
      <c r="T76" s="19">
        <f>'Product Details'!F58</f>
        <v>164.99</v>
      </c>
      <c r="U76" s="19">
        <f t="shared" si="3"/>
        <v>35</v>
      </c>
      <c r="V76" s="18" t="s">
        <v>2080</v>
      </c>
      <c r="W76" s="18" t="s">
        <v>10124</v>
      </c>
      <c r="X76" s="18">
        <v>30</v>
      </c>
      <c r="Y76" s="78">
        <v>46183</v>
      </c>
      <c r="Z76" s="78">
        <v>46183</v>
      </c>
    </row>
    <row r="77" spans="1:26" ht="26.9" customHeight="1" x14ac:dyDescent="0.35">
      <c r="A77" s="75" t="s">
        <v>10133</v>
      </c>
      <c r="B77" s="18" t="s">
        <v>2412</v>
      </c>
      <c r="C77" s="18" t="s">
        <v>113</v>
      </c>
      <c r="D77" s="18" t="s">
        <v>10118</v>
      </c>
      <c r="E77" s="18" t="s">
        <v>10046</v>
      </c>
      <c r="F77" s="18" t="s">
        <v>2416</v>
      </c>
      <c r="G77" s="18" t="s">
        <v>2417</v>
      </c>
      <c r="H77" s="18" t="s">
        <v>2268</v>
      </c>
      <c r="I77" s="18" t="s">
        <v>6</v>
      </c>
      <c r="J77" s="18" t="s">
        <v>2073</v>
      </c>
      <c r="K77" s="18" t="s">
        <v>2025</v>
      </c>
      <c r="L77" s="76" t="s">
        <v>10021</v>
      </c>
      <c r="M77" s="18" t="s">
        <v>10047</v>
      </c>
      <c r="N77" s="18" t="s">
        <v>2087</v>
      </c>
      <c r="O77" s="19">
        <f>'Product Details'!AH59</f>
        <v>250.99</v>
      </c>
      <c r="P77" s="19">
        <f>'Product Details'!V59</f>
        <v>250.99</v>
      </c>
      <c r="Q77" s="19">
        <f>'Product Details'!F59</f>
        <v>220.99</v>
      </c>
      <c r="R77" s="77">
        <f t="shared" si="1"/>
        <v>0.11952667436949679</v>
      </c>
      <c r="S77" s="77">
        <f t="shared" si="2"/>
        <v>0.11952667436949679</v>
      </c>
      <c r="T77" s="19">
        <f>'Product Details'!F59</f>
        <v>220.99</v>
      </c>
      <c r="U77" s="19">
        <f t="shared" si="3"/>
        <v>0</v>
      </c>
      <c r="V77" s="18" t="s">
        <v>2080</v>
      </c>
      <c r="W77" s="18" t="s">
        <v>53</v>
      </c>
      <c r="X77" s="18">
        <v>15</v>
      </c>
      <c r="Y77" s="78">
        <v>45935</v>
      </c>
      <c r="Z77" s="78">
        <v>46245</v>
      </c>
    </row>
    <row r="78" spans="1:26" ht="26.9" customHeight="1" x14ac:dyDescent="0.35">
      <c r="A78" s="75" t="s">
        <v>10134</v>
      </c>
      <c r="B78" s="18" t="s">
        <v>2418</v>
      </c>
      <c r="C78" s="18" t="s">
        <v>113</v>
      </c>
      <c r="D78" s="18" t="s">
        <v>10118</v>
      </c>
      <c r="E78" s="18" t="s">
        <v>10046</v>
      </c>
      <c r="F78" s="18" t="s">
        <v>2421</v>
      </c>
      <c r="G78" s="18" t="s">
        <v>2422</v>
      </c>
      <c r="H78" s="18" t="s">
        <v>2147</v>
      </c>
      <c r="I78" s="18" t="s">
        <v>6</v>
      </c>
      <c r="J78" s="18" t="s">
        <v>2073</v>
      </c>
      <c r="K78" s="18" t="s">
        <v>2026</v>
      </c>
      <c r="L78" s="76" t="s">
        <v>10021</v>
      </c>
      <c r="M78" s="18" t="s">
        <v>10047</v>
      </c>
      <c r="N78" s="18" t="s">
        <v>2087</v>
      </c>
      <c r="O78" s="19">
        <f>'Product Details'!AH60</f>
        <v>425.99</v>
      </c>
      <c r="P78" s="19">
        <f>'Product Details'!V60</f>
        <v>408.99</v>
      </c>
      <c r="Q78" s="19">
        <f>'Product Details'!F60</f>
        <v>362.99</v>
      </c>
      <c r="R78" s="77">
        <f t="shared" ref="R78:R141" si="4">IF(P78&gt;0,(P78-Q78)/P78,"")</f>
        <v>0.11247218758404851</v>
      </c>
      <c r="S78" s="77">
        <f t="shared" ref="S78:S141" si="5">IF(O78&gt;0,(O78-Q78)/O78,"")</f>
        <v>0.14789079555858117</v>
      </c>
      <c r="T78" s="19">
        <f>'Product Details'!F60</f>
        <v>362.99</v>
      </c>
      <c r="U78" s="19">
        <f t="shared" ref="U78:U141" si="6">T78-Q78</f>
        <v>0</v>
      </c>
      <c r="V78" s="18" t="s">
        <v>2100</v>
      </c>
      <c r="W78" s="18" t="s">
        <v>53</v>
      </c>
      <c r="X78" s="18">
        <v>15</v>
      </c>
      <c r="Y78" s="78">
        <v>45681</v>
      </c>
      <c r="Z78" s="78">
        <v>46278</v>
      </c>
    </row>
    <row r="79" spans="1:26" ht="26.9" customHeight="1" x14ac:dyDescent="0.35">
      <c r="A79" s="75" t="s">
        <v>10135</v>
      </c>
      <c r="B79" s="18" t="s">
        <v>2424</v>
      </c>
      <c r="C79" s="18" t="s">
        <v>113</v>
      </c>
      <c r="D79" s="18" t="s">
        <v>10118</v>
      </c>
      <c r="E79" s="18" t="s">
        <v>10046</v>
      </c>
      <c r="F79" s="18" t="s">
        <v>2428</v>
      </c>
      <c r="G79" s="18" t="s">
        <v>2429</v>
      </c>
      <c r="H79" s="18" t="s">
        <v>2120</v>
      </c>
      <c r="I79" s="18" t="s">
        <v>6</v>
      </c>
      <c r="J79" s="18" t="s">
        <v>2094</v>
      </c>
      <c r="K79" s="18" t="s">
        <v>2027</v>
      </c>
      <c r="L79" s="76" t="s">
        <v>10021</v>
      </c>
      <c r="M79" s="18" t="s">
        <v>10047</v>
      </c>
      <c r="N79" s="18" t="s">
        <v>2087</v>
      </c>
      <c r="O79" s="19">
        <f>'Product Details'!AH61</f>
        <v>454.99</v>
      </c>
      <c r="P79" s="19">
        <f>'Product Details'!V61</f>
        <v>454.99</v>
      </c>
      <c r="Q79" s="19">
        <f>'Product Details'!F61</f>
        <v>398.99</v>
      </c>
      <c r="R79" s="77">
        <f t="shared" si="4"/>
        <v>0.12307962812369502</v>
      </c>
      <c r="S79" s="77">
        <f t="shared" si="5"/>
        <v>0.12307962812369502</v>
      </c>
      <c r="T79" s="19">
        <f>'Product Details'!F61</f>
        <v>398.99</v>
      </c>
      <c r="U79" s="19">
        <f t="shared" si="6"/>
        <v>0</v>
      </c>
      <c r="V79" s="18" t="s">
        <v>2080</v>
      </c>
      <c r="W79" s="18" t="s">
        <v>53</v>
      </c>
      <c r="X79" s="18">
        <v>15</v>
      </c>
      <c r="Y79" s="78">
        <v>46230</v>
      </c>
      <c r="Z79" s="78">
        <v>46277</v>
      </c>
    </row>
    <row r="80" spans="1:26" ht="26.9" customHeight="1" x14ac:dyDescent="0.35">
      <c r="A80" s="75" t="s">
        <v>10136</v>
      </c>
      <c r="B80" s="18" t="s">
        <v>2431</v>
      </c>
      <c r="C80" s="18" t="s">
        <v>113</v>
      </c>
      <c r="D80" s="18" t="s">
        <v>10118</v>
      </c>
      <c r="E80" s="18" t="s">
        <v>10046</v>
      </c>
      <c r="F80" s="18" t="s">
        <v>2434</v>
      </c>
      <c r="G80" s="18" t="s">
        <v>2435</v>
      </c>
      <c r="H80" s="18" t="s">
        <v>2171</v>
      </c>
      <c r="I80" s="18" t="s">
        <v>6</v>
      </c>
      <c r="J80" s="18" t="s">
        <v>2073</v>
      </c>
      <c r="K80" s="18" t="s">
        <v>2027</v>
      </c>
      <c r="L80" s="76" t="s">
        <v>10021</v>
      </c>
      <c r="M80" s="18" t="s">
        <v>10047</v>
      </c>
      <c r="N80" s="18" t="s">
        <v>2087</v>
      </c>
      <c r="O80" s="19">
        <f>'Product Details'!AH62</f>
        <v>1699.99</v>
      </c>
      <c r="P80" s="19">
        <f>'Product Details'!V62</f>
        <v>1614.99</v>
      </c>
      <c r="Q80" s="19">
        <f>'Product Details'!F62</f>
        <v>1455.99</v>
      </c>
      <c r="R80" s="77">
        <f t="shared" si="4"/>
        <v>9.8452621997659431E-2</v>
      </c>
      <c r="S80" s="77">
        <f t="shared" si="5"/>
        <v>0.14353025606032976</v>
      </c>
      <c r="T80" s="19">
        <f>'Product Details'!F62</f>
        <v>1455.99</v>
      </c>
      <c r="U80" s="19">
        <f t="shared" si="6"/>
        <v>0</v>
      </c>
      <c r="V80" s="18" t="s">
        <v>2100</v>
      </c>
      <c r="W80" s="18" t="s">
        <v>53</v>
      </c>
      <c r="X80" s="18">
        <v>15</v>
      </c>
      <c r="Y80" s="78">
        <v>46118</v>
      </c>
      <c r="Z80" s="78">
        <v>46265</v>
      </c>
    </row>
    <row r="81" spans="1:26" ht="26.9" customHeight="1" x14ac:dyDescent="0.35">
      <c r="A81" s="75" t="s">
        <v>10137</v>
      </c>
      <c r="B81" s="18" t="s">
        <v>2436</v>
      </c>
      <c r="C81" s="18" t="s">
        <v>128</v>
      </c>
      <c r="D81" s="18" t="s">
        <v>10138</v>
      </c>
      <c r="E81" s="18" t="s">
        <v>10046</v>
      </c>
      <c r="F81" s="18" t="s">
        <v>2439</v>
      </c>
      <c r="G81" s="18" t="s">
        <v>2440</v>
      </c>
      <c r="H81" s="18" t="s">
        <v>2084</v>
      </c>
      <c r="I81" s="18" t="s">
        <v>6</v>
      </c>
      <c r="J81" s="18" t="s">
        <v>2073</v>
      </c>
      <c r="K81" s="18" t="s">
        <v>2023</v>
      </c>
      <c r="L81" s="76" t="s">
        <v>10021</v>
      </c>
      <c r="M81" s="18" t="s">
        <v>10047</v>
      </c>
      <c r="N81" s="18" t="s">
        <v>2087</v>
      </c>
      <c r="O81" s="19">
        <f>'Product Details'!AH63</f>
        <v>67.989999999999995</v>
      </c>
      <c r="P81" s="19">
        <f>'Product Details'!V63</f>
        <v>67.989999999999995</v>
      </c>
      <c r="Q81" s="19">
        <f>'Product Details'!F63</f>
        <v>60.99</v>
      </c>
      <c r="R81" s="77">
        <f t="shared" si="4"/>
        <v>0.10295631710545659</v>
      </c>
      <c r="S81" s="77">
        <f t="shared" si="5"/>
        <v>0.10295631710545659</v>
      </c>
      <c r="T81" s="19">
        <f>'Product Details'!F63</f>
        <v>60.99</v>
      </c>
      <c r="U81" s="19">
        <f t="shared" si="6"/>
        <v>0</v>
      </c>
      <c r="V81" s="18" t="s">
        <v>2080</v>
      </c>
      <c r="W81" s="18" t="s">
        <v>53</v>
      </c>
      <c r="X81" s="18">
        <v>15</v>
      </c>
      <c r="Y81" s="78">
        <v>45714</v>
      </c>
      <c r="Z81" s="78">
        <v>46260</v>
      </c>
    </row>
    <row r="82" spans="1:26" ht="26.9" customHeight="1" x14ac:dyDescent="0.35">
      <c r="A82" s="75" t="s">
        <v>10139</v>
      </c>
      <c r="B82" s="18" t="s">
        <v>2441</v>
      </c>
      <c r="C82" s="18" t="s">
        <v>128</v>
      </c>
      <c r="D82" s="18" t="s">
        <v>10138</v>
      </c>
      <c r="E82" s="18" t="s">
        <v>10046</v>
      </c>
      <c r="F82" s="18" t="s">
        <v>2445</v>
      </c>
      <c r="G82" s="18" t="s">
        <v>2446</v>
      </c>
      <c r="H82" s="18" t="s">
        <v>2120</v>
      </c>
      <c r="I82" s="18" t="s">
        <v>6</v>
      </c>
      <c r="J82" s="18" t="s">
        <v>2094</v>
      </c>
      <c r="K82" s="18" t="s">
        <v>2024</v>
      </c>
      <c r="L82" s="76" t="s">
        <v>10021</v>
      </c>
      <c r="M82" s="18" t="s">
        <v>10047</v>
      </c>
      <c r="N82" s="18" t="s">
        <v>2087</v>
      </c>
      <c r="O82" s="19">
        <f>'Product Details'!AH64</f>
        <v>78.989999999999995</v>
      </c>
      <c r="P82" s="19">
        <f>'Product Details'!V64</f>
        <v>78.989999999999995</v>
      </c>
      <c r="Q82" s="19">
        <f>'Product Details'!F64</f>
        <v>72.989999999999995</v>
      </c>
      <c r="R82" s="77">
        <f t="shared" si="4"/>
        <v>7.5958982149639198E-2</v>
      </c>
      <c r="S82" s="77">
        <f t="shared" si="5"/>
        <v>7.5958982149639198E-2</v>
      </c>
      <c r="T82" s="19">
        <f>'Product Details'!F64</f>
        <v>72.989999999999995</v>
      </c>
      <c r="U82" s="19">
        <f t="shared" si="6"/>
        <v>0</v>
      </c>
      <c r="V82" s="18" t="s">
        <v>2080</v>
      </c>
      <c r="W82" s="18" t="s">
        <v>53</v>
      </c>
      <c r="X82" s="18">
        <v>15</v>
      </c>
      <c r="Y82" s="78">
        <v>46112</v>
      </c>
      <c r="Z82" s="78">
        <v>46281</v>
      </c>
    </row>
    <row r="83" spans="1:26" ht="26.9" customHeight="1" x14ac:dyDescent="0.35">
      <c r="A83" s="75" t="s">
        <v>10140</v>
      </c>
      <c r="B83" s="18" t="s">
        <v>2447</v>
      </c>
      <c r="C83" s="18" t="s">
        <v>128</v>
      </c>
      <c r="D83" s="18" t="s">
        <v>10138</v>
      </c>
      <c r="E83" s="18" t="s">
        <v>10046</v>
      </c>
      <c r="F83" s="18" t="s">
        <v>2445</v>
      </c>
      <c r="G83" s="18" t="s">
        <v>2451</v>
      </c>
      <c r="H83" s="18" t="s">
        <v>2254</v>
      </c>
      <c r="I83" s="18" t="s">
        <v>6</v>
      </c>
      <c r="J83" s="18" t="s">
        <v>2138</v>
      </c>
      <c r="K83" s="18" t="s">
        <v>2023</v>
      </c>
      <c r="L83" s="76" t="s">
        <v>10021</v>
      </c>
      <c r="M83" s="18" t="s">
        <v>10047</v>
      </c>
      <c r="N83" s="18" t="s">
        <v>2087</v>
      </c>
      <c r="O83" s="19">
        <f>'Product Details'!AH65</f>
        <v>149.99</v>
      </c>
      <c r="P83" s="19">
        <f>'Product Details'!V65</f>
        <v>143.99</v>
      </c>
      <c r="Q83" s="19">
        <f>'Product Details'!F65</f>
        <v>127.99</v>
      </c>
      <c r="R83" s="77">
        <f t="shared" si="4"/>
        <v>0.1111188276963679</v>
      </c>
      <c r="S83" s="77">
        <f t="shared" si="5"/>
        <v>0.14667644509633984</v>
      </c>
      <c r="T83" s="19">
        <f>'Product Details'!F65</f>
        <v>127.99</v>
      </c>
      <c r="U83" s="19">
        <f t="shared" si="6"/>
        <v>0</v>
      </c>
      <c r="V83" s="18" t="s">
        <v>2080</v>
      </c>
      <c r="W83" s="18" t="s">
        <v>53</v>
      </c>
      <c r="X83" s="18">
        <v>15</v>
      </c>
      <c r="Y83" s="78">
        <v>45708</v>
      </c>
      <c r="Z83" s="78">
        <v>46288</v>
      </c>
    </row>
    <row r="84" spans="1:26" ht="26.9" customHeight="1" x14ac:dyDescent="0.35">
      <c r="A84" s="75" t="s">
        <v>10141</v>
      </c>
      <c r="B84" s="18" t="s">
        <v>2452</v>
      </c>
      <c r="C84" s="18" t="s">
        <v>128</v>
      </c>
      <c r="D84" s="18" t="s">
        <v>10138</v>
      </c>
      <c r="E84" s="18" t="s">
        <v>10046</v>
      </c>
      <c r="F84" s="18" t="s">
        <v>2455</v>
      </c>
      <c r="G84" s="18" t="s">
        <v>2456</v>
      </c>
      <c r="H84" s="18" t="s">
        <v>2254</v>
      </c>
      <c r="I84" s="18" t="s">
        <v>6</v>
      </c>
      <c r="J84" s="18" t="s">
        <v>2094</v>
      </c>
      <c r="K84" s="18" t="s">
        <v>2024</v>
      </c>
      <c r="L84" s="76" t="s">
        <v>10021</v>
      </c>
      <c r="M84" s="18" t="s">
        <v>10047</v>
      </c>
      <c r="N84" s="18" t="s">
        <v>2087</v>
      </c>
      <c r="O84" s="19">
        <f>'Product Details'!AH66</f>
        <v>159.99</v>
      </c>
      <c r="P84" s="19">
        <f>'Product Details'!V66</f>
        <v>153.99</v>
      </c>
      <c r="Q84" s="19">
        <f>'Product Details'!F66</f>
        <v>139.99</v>
      </c>
      <c r="R84" s="77">
        <f t="shared" si="4"/>
        <v>9.0914994480161049E-2</v>
      </c>
      <c r="S84" s="77">
        <f t="shared" si="5"/>
        <v>0.12500781298831176</v>
      </c>
      <c r="T84" s="19">
        <f>'Product Details'!F66</f>
        <v>139.99</v>
      </c>
      <c r="U84" s="19">
        <f t="shared" si="6"/>
        <v>0</v>
      </c>
      <c r="V84" s="18" t="s">
        <v>2080</v>
      </c>
      <c r="W84" s="18" t="s">
        <v>53</v>
      </c>
      <c r="X84" s="18">
        <v>15</v>
      </c>
      <c r="Y84" s="78">
        <v>46204</v>
      </c>
      <c r="Z84" s="78">
        <v>46241</v>
      </c>
    </row>
    <row r="85" spans="1:26" ht="26.9" customHeight="1" x14ac:dyDescent="0.35">
      <c r="A85" s="75" t="s">
        <v>10142</v>
      </c>
      <c r="B85" s="18" t="s">
        <v>2457</v>
      </c>
      <c r="C85" s="18" t="s">
        <v>128</v>
      </c>
      <c r="D85" s="18" t="s">
        <v>10138</v>
      </c>
      <c r="E85" s="18" t="s">
        <v>10046</v>
      </c>
      <c r="F85" s="18" t="s">
        <v>2460</v>
      </c>
      <c r="G85" s="18" t="s">
        <v>2461</v>
      </c>
      <c r="H85" s="18" t="s">
        <v>2084</v>
      </c>
      <c r="I85" s="18" t="s">
        <v>6</v>
      </c>
      <c r="J85" s="18" t="s">
        <v>2073</v>
      </c>
      <c r="K85" s="18" t="s">
        <v>2026</v>
      </c>
      <c r="L85" s="76" t="s">
        <v>10021</v>
      </c>
      <c r="M85" s="18" t="s">
        <v>10047</v>
      </c>
      <c r="N85" s="18" t="s">
        <v>2087</v>
      </c>
      <c r="O85" s="19">
        <f>'Product Details'!AH67</f>
        <v>195.99</v>
      </c>
      <c r="P85" s="19">
        <f>'Product Details'!V67</f>
        <v>193.99</v>
      </c>
      <c r="Q85" s="19">
        <f>'Product Details'!F67</f>
        <v>181.99</v>
      </c>
      <c r="R85" s="77">
        <f t="shared" si="4"/>
        <v>6.1858858704056906E-2</v>
      </c>
      <c r="S85" s="77">
        <f t="shared" si="5"/>
        <v>7.1432215929384146E-2</v>
      </c>
      <c r="T85" s="19">
        <f>'Product Details'!F67</f>
        <v>181.99</v>
      </c>
      <c r="U85" s="19">
        <f t="shared" si="6"/>
        <v>0</v>
      </c>
      <c r="V85" s="18" t="s">
        <v>2100</v>
      </c>
      <c r="W85" s="18" t="s">
        <v>53</v>
      </c>
      <c r="X85" s="18">
        <v>15</v>
      </c>
      <c r="Y85" s="78">
        <v>46214</v>
      </c>
      <c r="Z85" s="78">
        <v>46277</v>
      </c>
    </row>
    <row r="86" spans="1:26" ht="26.9" customHeight="1" x14ac:dyDescent="0.35">
      <c r="A86" s="75" t="s">
        <v>10143</v>
      </c>
      <c r="B86" s="18" t="s">
        <v>2462</v>
      </c>
      <c r="C86" s="18" t="s">
        <v>128</v>
      </c>
      <c r="D86" s="18" t="s">
        <v>10138</v>
      </c>
      <c r="E86" s="18" t="s">
        <v>10046</v>
      </c>
      <c r="F86" s="18" t="s">
        <v>2466</v>
      </c>
      <c r="G86" s="18" t="s">
        <v>2467</v>
      </c>
      <c r="H86" s="18" t="s">
        <v>2171</v>
      </c>
      <c r="I86" s="18" t="s">
        <v>6</v>
      </c>
      <c r="J86" s="18" t="s">
        <v>2094</v>
      </c>
      <c r="K86" s="18" t="s">
        <v>2026</v>
      </c>
      <c r="L86" s="76" t="s">
        <v>10021</v>
      </c>
      <c r="M86" s="18" t="s">
        <v>10047</v>
      </c>
      <c r="N86" s="18" t="s">
        <v>2087</v>
      </c>
      <c r="O86" s="19">
        <f>'Product Details'!AH68</f>
        <v>226.99</v>
      </c>
      <c r="P86" s="19">
        <f>'Product Details'!V68</f>
        <v>217.99</v>
      </c>
      <c r="Q86" s="19">
        <f>'Product Details'!F68</f>
        <v>202.99</v>
      </c>
      <c r="R86" s="77">
        <f t="shared" si="4"/>
        <v>6.8810495894307072E-2</v>
      </c>
      <c r="S86" s="77">
        <f t="shared" si="5"/>
        <v>0.10573153002334904</v>
      </c>
      <c r="T86" s="19">
        <f>'Product Details'!F68</f>
        <v>202.99</v>
      </c>
      <c r="U86" s="19">
        <f t="shared" si="6"/>
        <v>0</v>
      </c>
      <c r="V86" s="18" t="s">
        <v>2080</v>
      </c>
      <c r="W86" s="18" t="s">
        <v>53</v>
      </c>
      <c r="X86" s="18">
        <v>15</v>
      </c>
      <c r="Y86" s="78">
        <v>46045</v>
      </c>
      <c r="Z86" s="78">
        <v>46285</v>
      </c>
    </row>
    <row r="87" spans="1:26" ht="26.9" customHeight="1" x14ac:dyDescent="0.35">
      <c r="A87" s="75" t="s">
        <v>10144</v>
      </c>
      <c r="B87" s="18" t="s">
        <v>2468</v>
      </c>
      <c r="C87" s="18" t="s">
        <v>128</v>
      </c>
      <c r="D87" s="18" t="s">
        <v>10138</v>
      </c>
      <c r="E87" s="18" t="s">
        <v>10046</v>
      </c>
      <c r="F87" s="18" t="s">
        <v>2472</v>
      </c>
      <c r="G87" s="18" t="s">
        <v>2473</v>
      </c>
      <c r="H87" s="18" t="s">
        <v>2084</v>
      </c>
      <c r="I87" s="18" t="s">
        <v>6</v>
      </c>
      <c r="J87" s="18" t="s">
        <v>2073</v>
      </c>
      <c r="K87" s="18" t="s">
        <v>2025</v>
      </c>
      <c r="L87" s="76" t="s">
        <v>10021</v>
      </c>
      <c r="M87" s="18" t="s">
        <v>10047</v>
      </c>
      <c r="N87" s="18" t="s">
        <v>2087</v>
      </c>
      <c r="O87" s="19">
        <f>'Product Details'!AH69</f>
        <v>249.99</v>
      </c>
      <c r="P87" s="19">
        <f>'Product Details'!V69</f>
        <v>249.99</v>
      </c>
      <c r="Q87" s="19">
        <f>'Product Details'!F69</f>
        <v>228.99</v>
      </c>
      <c r="R87" s="77">
        <f t="shared" si="4"/>
        <v>8.4003360134405375E-2</v>
      </c>
      <c r="S87" s="77">
        <f t="shared" si="5"/>
        <v>8.4003360134405375E-2</v>
      </c>
      <c r="T87" s="19">
        <f>'Product Details'!F69</f>
        <v>228.99</v>
      </c>
      <c r="U87" s="19">
        <f t="shared" si="6"/>
        <v>0</v>
      </c>
      <c r="V87" s="18" t="s">
        <v>2080</v>
      </c>
      <c r="W87" s="18" t="s">
        <v>53</v>
      </c>
      <c r="X87" s="18">
        <v>15</v>
      </c>
      <c r="Y87" s="78">
        <v>45702</v>
      </c>
      <c r="Z87" s="78">
        <v>46249</v>
      </c>
    </row>
    <row r="88" spans="1:26" ht="26.9" customHeight="1" x14ac:dyDescent="0.35">
      <c r="A88" s="75" t="s">
        <v>10145</v>
      </c>
      <c r="B88" s="18" t="s">
        <v>2474</v>
      </c>
      <c r="C88" s="18" t="s">
        <v>128</v>
      </c>
      <c r="D88" s="18" t="s">
        <v>10138</v>
      </c>
      <c r="E88" s="18" t="s">
        <v>10046</v>
      </c>
      <c r="F88" s="18" t="s">
        <v>2478</v>
      </c>
      <c r="G88" s="18" t="s">
        <v>2479</v>
      </c>
      <c r="H88" s="18" t="s">
        <v>2120</v>
      </c>
      <c r="I88" s="18" t="s">
        <v>6</v>
      </c>
      <c r="J88" s="18" t="s">
        <v>2073</v>
      </c>
      <c r="K88" s="18" t="s">
        <v>2025</v>
      </c>
      <c r="L88" s="76" t="s">
        <v>10021</v>
      </c>
      <c r="M88" s="18" t="s">
        <v>10047</v>
      </c>
      <c r="N88" s="18" t="s">
        <v>2087</v>
      </c>
      <c r="O88" s="19">
        <f>'Product Details'!AH70</f>
        <v>280.99</v>
      </c>
      <c r="P88" s="19">
        <f>'Product Details'!V70</f>
        <v>267.99</v>
      </c>
      <c r="Q88" s="19">
        <f>'Product Details'!F70</f>
        <v>251.99</v>
      </c>
      <c r="R88" s="77">
        <f t="shared" si="4"/>
        <v>5.9703720288070451E-2</v>
      </c>
      <c r="S88" s="77">
        <f t="shared" si="5"/>
        <v>0.10320651980497526</v>
      </c>
      <c r="T88" s="19">
        <f>'Product Details'!F70</f>
        <v>251.99</v>
      </c>
      <c r="U88" s="19">
        <f t="shared" si="6"/>
        <v>0</v>
      </c>
      <c r="V88" s="18" t="s">
        <v>2080</v>
      </c>
      <c r="W88" s="18" t="s">
        <v>53</v>
      </c>
      <c r="X88" s="18">
        <v>15</v>
      </c>
      <c r="Y88" s="78">
        <v>45940</v>
      </c>
      <c r="Z88" s="78">
        <v>46282</v>
      </c>
    </row>
    <row r="89" spans="1:26" ht="26.9" customHeight="1" x14ac:dyDescent="0.35">
      <c r="A89" s="75" t="s">
        <v>10146</v>
      </c>
      <c r="B89" s="18" t="s">
        <v>2480</v>
      </c>
      <c r="C89" s="18" t="s">
        <v>128</v>
      </c>
      <c r="D89" s="18" t="s">
        <v>10138</v>
      </c>
      <c r="E89" s="18" t="s">
        <v>10046</v>
      </c>
      <c r="F89" s="18" t="s">
        <v>2483</v>
      </c>
      <c r="G89" s="18" t="s">
        <v>2484</v>
      </c>
      <c r="H89" s="18" t="s">
        <v>2147</v>
      </c>
      <c r="I89" s="18" t="s">
        <v>6</v>
      </c>
      <c r="J89" s="18" t="s">
        <v>2094</v>
      </c>
      <c r="K89" s="18" t="s">
        <v>2026</v>
      </c>
      <c r="L89" s="76" t="s">
        <v>10021</v>
      </c>
      <c r="M89" s="18" t="s">
        <v>10047</v>
      </c>
      <c r="N89" s="18" t="s">
        <v>2087</v>
      </c>
      <c r="O89" s="19">
        <f>'Product Details'!AH71</f>
        <v>294.99</v>
      </c>
      <c r="P89" s="19">
        <f>'Product Details'!V71</f>
        <v>294.99</v>
      </c>
      <c r="Q89" s="19">
        <f>'Product Details'!F71</f>
        <v>278.99</v>
      </c>
      <c r="R89" s="77">
        <f t="shared" si="4"/>
        <v>5.4239126750059326E-2</v>
      </c>
      <c r="S89" s="77">
        <f t="shared" si="5"/>
        <v>5.4239126750059326E-2</v>
      </c>
      <c r="T89" s="19">
        <f>'Product Details'!F71</f>
        <v>278.99</v>
      </c>
      <c r="U89" s="19">
        <f t="shared" si="6"/>
        <v>0</v>
      </c>
      <c r="V89" s="18" t="s">
        <v>2080</v>
      </c>
      <c r="W89" s="18" t="s">
        <v>53</v>
      </c>
      <c r="X89" s="18">
        <v>15</v>
      </c>
      <c r="Y89" s="78">
        <v>46137</v>
      </c>
      <c r="Z89" s="78">
        <v>46266</v>
      </c>
    </row>
    <row r="90" spans="1:26" ht="26.9" customHeight="1" x14ac:dyDescent="0.35">
      <c r="A90" s="75" t="s">
        <v>10147</v>
      </c>
      <c r="B90" s="18" t="s">
        <v>2485</v>
      </c>
      <c r="C90" s="18" t="s">
        <v>128</v>
      </c>
      <c r="D90" s="18" t="s">
        <v>10138</v>
      </c>
      <c r="E90" s="18" t="s">
        <v>10046</v>
      </c>
      <c r="F90" s="18" t="s">
        <v>2488</v>
      </c>
      <c r="G90" s="18" t="s">
        <v>2489</v>
      </c>
      <c r="H90" s="18" t="s">
        <v>2084</v>
      </c>
      <c r="I90" s="18" t="s">
        <v>6</v>
      </c>
      <c r="J90" s="18" t="s">
        <v>2073</v>
      </c>
      <c r="K90" s="18" t="s">
        <v>2026</v>
      </c>
      <c r="L90" s="76" t="s">
        <v>10021</v>
      </c>
      <c r="M90" s="18" t="s">
        <v>10047</v>
      </c>
      <c r="N90" s="18" t="s">
        <v>2087</v>
      </c>
      <c r="O90" s="19">
        <f>'Product Details'!AH72</f>
        <v>596.99</v>
      </c>
      <c r="P90" s="19">
        <f>'Product Details'!V72</f>
        <v>595.99</v>
      </c>
      <c r="Q90" s="19">
        <f>'Product Details'!F72</f>
        <v>517.99</v>
      </c>
      <c r="R90" s="77">
        <f t="shared" si="4"/>
        <v>0.13087467910535411</v>
      </c>
      <c r="S90" s="77">
        <f t="shared" si="5"/>
        <v>0.13233052479941038</v>
      </c>
      <c r="T90" s="19">
        <f>'Product Details'!F72</f>
        <v>517.99</v>
      </c>
      <c r="U90" s="19">
        <f t="shared" si="6"/>
        <v>0</v>
      </c>
      <c r="V90" s="18" t="s">
        <v>2080</v>
      </c>
      <c r="W90" s="18" t="s">
        <v>53</v>
      </c>
      <c r="X90" s="18">
        <v>15</v>
      </c>
      <c r="Y90" s="78">
        <v>45979</v>
      </c>
      <c r="Z90" s="78">
        <v>46271</v>
      </c>
    </row>
    <row r="91" spans="1:26" ht="26.9" customHeight="1" x14ac:dyDescent="0.35">
      <c r="A91" s="75" t="s">
        <v>10148</v>
      </c>
      <c r="B91" s="18" t="s">
        <v>2490</v>
      </c>
      <c r="C91" s="18" t="s">
        <v>142</v>
      </c>
      <c r="D91" s="18" t="s">
        <v>10149</v>
      </c>
      <c r="E91" s="18" t="s">
        <v>10046</v>
      </c>
      <c r="F91" s="18" t="s">
        <v>2493</v>
      </c>
      <c r="G91" s="18" t="s">
        <v>2494</v>
      </c>
      <c r="H91" s="18" t="s">
        <v>2120</v>
      </c>
      <c r="I91" s="18" t="s">
        <v>6</v>
      </c>
      <c r="J91" s="18" t="s">
        <v>2073</v>
      </c>
      <c r="K91" s="18" t="s">
        <v>2023</v>
      </c>
      <c r="L91" s="76" t="s">
        <v>10021</v>
      </c>
      <c r="M91" s="18" t="s">
        <v>10047</v>
      </c>
      <c r="N91" s="18" t="s">
        <v>2087</v>
      </c>
      <c r="O91" s="19">
        <f>'Product Details'!AH73</f>
        <v>59.99</v>
      </c>
      <c r="P91" s="19">
        <f>'Product Details'!V73</f>
        <v>59.99</v>
      </c>
      <c r="Q91" s="19">
        <f>'Product Details'!F73</f>
        <v>53.99</v>
      </c>
      <c r="R91" s="77">
        <f t="shared" si="4"/>
        <v>0.10001666944490747</v>
      </c>
      <c r="S91" s="77">
        <f t="shared" si="5"/>
        <v>0.10001666944490747</v>
      </c>
      <c r="T91" s="19">
        <f>'Product Details'!F73</f>
        <v>53.99</v>
      </c>
      <c r="U91" s="19">
        <f t="shared" si="6"/>
        <v>0</v>
      </c>
      <c r="V91" s="18" t="s">
        <v>2080</v>
      </c>
      <c r="W91" s="18" t="s">
        <v>53</v>
      </c>
      <c r="X91" s="18">
        <v>30</v>
      </c>
      <c r="Y91" s="78">
        <v>45736</v>
      </c>
      <c r="Z91" s="78">
        <v>46257</v>
      </c>
    </row>
    <row r="92" spans="1:26" ht="26.9" customHeight="1" x14ac:dyDescent="0.35">
      <c r="A92" s="75" t="s">
        <v>10150</v>
      </c>
      <c r="B92" s="18" t="s">
        <v>2495</v>
      </c>
      <c r="C92" s="18" t="s">
        <v>142</v>
      </c>
      <c r="D92" s="18" t="s">
        <v>10149</v>
      </c>
      <c r="E92" s="18" t="s">
        <v>10046</v>
      </c>
      <c r="F92" s="18" t="s">
        <v>2499</v>
      </c>
      <c r="G92" s="18" t="s">
        <v>2500</v>
      </c>
      <c r="H92" s="18" t="s">
        <v>2179</v>
      </c>
      <c r="I92" s="18" t="s">
        <v>6</v>
      </c>
      <c r="J92" s="18" t="s">
        <v>2094</v>
      </c>
      <c r="K92" s="18" t="s">
        <v>2023</v>
      </c>
      <c r="L92" s="76" t="s">
        <v>10021</v>
      </c>
      <c r="M92" s="18" t="s">
        <v>10047</v>
      </c>
      <c r="N92" s="18" t="s">
        <v>2087</v>
      </c>
      <c r="O92" s="19">
        <f>'Product Details'!AH74</f>
        <v>66.989999999999995</v>
      </c>
      <c r="P92" s="19">
        <f>'Product Details'!V74</f>
        <v>66.989999999999995</v>
      </c>
      <c r="Q92" s="19">
        <f>'Product Details'!F74</f>
        <v>57.99</v>
      </c>
      <c r="R92" s="77">
        <f t="shared" si="4"/>
        <v>0.13434841021047908</v>
      </c>
      <c r="S92" s="77">
        <f t="shared" si="5"/>
        <v>0.13434841021047908</v>
      </c>
      <c r="T92" s="19">
        <f>'Product Details'!F74</f>
        <v>57.99</v>
      </c>
      <c r="U92" s="19">
        <f t="shared" si="6"/>
        <v>0</v>
      </c>
      <c r="V92" s="18" t="s">
        <v>2116</v>
      </c>
      <c r="W92" s="18" t="s">
        <v>53</v>
      </c>
      <c r="X92" s="18">
        <v>30</v>
      </c>
      <c r="Y92" s="78">
        <v>45784</v>
      </c>
      <c r="Z92" s="78">
        <v>46251</v>
      </c>
    </row>
    <row r="93" spans="1:26" ht="26.9" customHeight="1" x14ac:dyDescent="0.35">
      <c r="A93" s="75" t="s">
        <v>10151</v>
      </c>
      <c r="B93" s="18" t="s">
        <v>2501</v>
      </c>
      <c r="C93" s="18" t="s">
        <v>142</v>
      </c>
      <c r="D93" s="18" t="s">
        <v>10149</v>
      </c>
      <c r="E93" s="18" t="s">
        <v>10046</v>
      </c>
      <c r="F93" s="18" t="s">
        <v>2493</v>
      </c>
      <c r="G93" s="18" t="s">
        <v>2505</v>
      </c>
      <c r="H93" s="18" t="s">
        <v>2171</v>
      </c>
      <c r="I93" s="18" t="s">
        <v>6</v>
      </c>
      <c r="J93" s="18" t="s">
        <v>2073</v>
      </c>
      <c r="K93" s="18" t="s">
        <v>2023</v>
      </c>
      <c r="L93" s="76" t="s">
        <v>10021</v>
      </c>
      <c r="M93" s="18" t="s">
        <v>10047</v>
      </c>
      <c r="N93" s="18" t="s">
        <v>2087</v>
      </c>
      <c r="O93" s="19">
        <f>'Product Details'!AH75</f>
        <v>77.989999999999995</v>
      </c>
      <c r="P93" s="19">
        <f>'Product Details'!V75</f>
        <v>76.989999999999995</v>
      </c>
      <c r="Q93" s="19">
        <f>'Product Details'!F75</f>
        <v>69.989999999999995</v>
      </c>
      <c r="R93" s="77">
        <f t="shared" si="4"/>
        <v>9.0920898818028326E-2</v>
      </c>
      <c r="S93" s="77">
        <f t="shared" si="5"/>
        <v>0.10257725349403771</v>
      </c>
      <c r="T93" s="19">
        <f>'Product Details'!F75</f>
        <v>69.989999999999995</v>
      </c>
      <c r="U93" s="19">
        <f t="shared" si="6"/>
        <v>0</v>
      </c>
      <c r="V93" s="18" t="s">
        <v>2080</v>
      </c>
      <c r="W93" s="18" t="s">
        <v>53</v>
      </c>
      <c r="X93" s="18">
        <v>30</v>
      </c>
      <c r="Y93" s="78">
        <v>45701</v>
      </c>
      <c r="Z93" s="78">
        <v>46270</v>
      </c>
    </row>
    <row r="94" spans="1:26" ht="26.9" customHeight="1" x14ac:dyDescent="0.35">
      <c r="A94" s="75" t="s">
        <v>10152</v>
      </c>
      <c r="B94" s="18" t="s">
        <v>2506</v>
      </c>
      <c r="C94" s="18" t="s">
        <v>142</v>
      </c>
      <c r="D94" s="18" t="s">
        <v>10149</v>
      </c>
      <c r="E94" s="18" t="s">
        <v>10046</v>
      </c>
      <c r="F94" s="18" t="s">
        <v>2509</v>
      </c>
      <c r="G94" s="18" t="s">
        <v>2510</v>
      </c>
      <c r="H94" s="18" t="s">
        <v>2179</v>
      </c>
      <c r="I94" s="18" t="s">
        <v>6</v>
      </c>
      <c r="J94" s="18" t="s">
        <v>2138</v>
      </c>
      <c r="K94" s="18" t="s">
        <v>2023</v>
      </c>
      <c r="L94" s="76" t="s">
        <v>10021</v>
      </c>
      <c r="M94" s="18" t="s">
        <v>10047</v>
      </c>
      <c r="N94" s="18" t="s">
        <v>2087</v>
      </c>
      <c r="O94" s="19">
        <f>'Product Details'!AH76</f>
        <v>142.99</v>
      </c>
      <c r="P94" s="19">
        <f>'Product Details'!V76</f>
        <v>142.99</v>
      </c>
      <c r="Q94" s="19">
        <f>'Product Details'!F76</f>
        <v>123.99</v>
      </c>
      <c r="R94" s="77">
        <f t="shared" si="4"/>
        <v>0.13287642492482002</v>
      </c>
      <c r="S94" s="77">
        <f t="shared" si="5"/>
        <v>0.13287642492482002</v>
      </c>
      <c r="T94" s="19">
        <f>'Product Details'!F76</f>
        <v>123.99</v>
      </c>
      <c r="U94" s="19">
        <f t="shared" si="6"/>
        <v>0</v>
      </c>
      <c r="V94" s="18" t="s">
        <v>2080</v>
      </c>
      <c r="W94" s="18" t="s">
        <v>53</v>
      </c>
      <c r="X94" s="18">
        <v>30</v>
      </c>
      <c r="Y94" s="78">
        <v>45942</v>
      </c>
      <c r="Z94" s="78">
        <v>46246</v>
      </c>
    </row>
    <row r="95" spans="1:26" ht="26.9" customHeight="1" x14ac:dyDescent="0.35">
      <c r="A95" s="75" t="s">
        <v>10153</v>
      </c>
      <c r="B95" s="18" t="s">
        <v>2511</v>
      </c>
      <c r="C95" s="18" t="s">
        <v>142</v>
      </c>
      <c r="D95" s="18" t="s">
        <v>10149</v>
      </c>
      <c r="E95" s="18" t="s">
        <v>10046</v>
      </c>
      <c r="F95" s="18" t="s">
        <v>2515</v>
      </c>
      <c r="G95" s="18" t="s">
        <v>2516</v>
      </c>
      <c r="H95" s="18" t="s">
        <v>2254</v>
      </c>
      <c r="I95" s="18" t="s">
        <v>6</v>
      </c>
      <c r="J95" s="18" t="s">
        <v>2094</v>
      </c>
      <c r="K95" s="18" t="s">
        <v>2024</v>
      </c>
      <c r="L95" s="76" t="s">
        <v>10021</v>
      </c>
      <c r="M95" s="18" t="s">
        <v>10047</v>
      </c>
      <c r="N95" s="18" t="s">
        <v>2087</v>
      </c>
      <c r="O95" s="19">
        <f>'Product Details'!AH77</f>
        <v>147.99</v>
      </c>
      <c r="P95" s="19">
        <f>'Product Details'!V77</f>
        <v>147.99</v>
      </c>
      <c r="Q95" s="19">
        <f>'Product Details'!F77</f>
        <v>131.99</v>
      </c>
      <c r="R95" s="77">
        <f t="shared" si="4"/>
        <v>0.10811541320359483</v>
      </c>
      <c r="S95" s="77">
        <f t="shared" si="5"/>
        <v>0.10811541320359483</v>
      </c>
      <c r="T95" s="19">
        <f>'Product Details'!F77</f>
        <v>131.99</v>
      </c>
      <c r="U95" s="19">
        <f t="shared" si="6"/>
        <v>0</v>
      </c>
      <c r="V95" s="18" t="s">
        <v>2100</v>
      </c>
      <c r="W95" s="18" t="s">
        <v>53</v>
      </c>
      <c r="X95" s="18">
        <v>30</v>
      </c>
      <c r="Y95" s="78">
        <v>45811</v>
      </c>
      <c r="Z95" s="78">
        <v>46239</v>
      </c>
    </row>
    <row r="96" spans="1:26" ht="26.9" customHeight="1" x14ac:dyDescent="0.35">
      <c r="A96" s="75" t="s">
        <v>10154</v>
      </c>
      <c r="B96" s="18" t="s">
        <v>2511</v>
      </c>
      <c r="C96" s="18" t="s">
        <v>142</v>
      </c>
      <c r="D96" s="18" t="s">
        <v>10100</v>
      </c>
      <c r="E96" s="18" t="s">
        <v>10101</v>
      </c>
      <c r="F96" s="18" t="s">
        <v>2515</v>
      </c>
      <c r="G96" s="18" t="s">
        <v>2516</v>
      </c>
      <c r="H96" s="18" t="s">
        <v>2254</v>
      </c>
      <c r="I96" s="18" t="s">
        <v>6</v>
      </c>
      <c r="J96" s="18" t="s">
        <v>2094</v>
      </c>
      <c r="K96" s="18" t="s">
        <v>2024</v>
      </c>
      <c r="L96" s="81" t="s">
        <v>10022</v>
      </c>
      <c r="M96" s="18" t="s">
        <v>10102</v>
      </c>
      <c r="N96" s="18" t="s">
        <v>2087</v>
      </c>
      <c r="O96" s="19">
        <f>'Product Details'!AH77</f>
        <v>147.99</v>
      </c>
      <c r="P96" s="19">
        <v>132.99</v>
      </c>
      <c r="Q96" s="19">
        <v>122.99</v>
      </c>
      <c r="R96" s="77">
        <f t="shared" si="4"/>
        <v>7.5193623580720459E-2</v>
      </c>
      <c r="S96" s="77">
        <f t="shared" si="5"/>
        <v>0.16893033313061703</v>
      </c>
      <c r="T96" s="19">
        <f>'Product Details'!F77</f>
        <v>131.99</v>
      </c>
      <c r="U96" s="19">
        <f t="shared" si="6"/>
        <v>9.0000000000000142</v>
      </c>
      <c r="V96" s="18" t="s">
        <v>2100</v>
      </c>
      <c r="W96" s="18" t="s">
        <v>10103</v>
      </c>
      <c r="X96" s="18">
        <v>30</v>
      </c>
      <c r="Y96" s="78">
        <v>46143</v>
      </c>
      <c r="Z96" s="78">
        <v>46175</v>
      </c>
    </row>
    <row r="97" spans="1:26" ht="26.9" customHeight="1" x14ac:dyDescent="0.35">
      <c r="A97" s="75" t="s">
        <v>10155</v>
      </c>
      <c r="B97" s="18" t="s">
        <v>2517</v>
      </c>
      <c r="C97" s="18" t="s">
        <v>142</v>
      </c>
      <c r="D97" s="18" t="s">
        <v>10149</v>
      </c>
      <c r="E97" s="18" t="s">
        <v>10046</v>
      </c>
      <c r="F97" s="18" t="s">
        <v>2520</v>
      </c>
      <c r="G97" s="18" t="s">
        <v>2521</v>
      </c>
      <c r="H97" s="18" t="s">
        <v>2268</v>
      </c>
      <c r="I97" s="18" t="s">
        <v>6</v>
      </c>
      <c r="J97" s="18" t="s">
        <v>2073</v>
      </c>
      <c r="K97" s="18" t="s">
        <v>2025</v>
      </c>
      <c r="L97" s="76" t="s">
        <v>10021</v>
      </c>
      <c r="M97" s="18" t="s">
        <v>10047</v>
      </c>
      <c r="N97" s="18" t="s">
        <v>2087</v>
      </c>
      <c r="O97" s="19">
        <f>'Product Details'!AH78</f>
        <v>166.99</v>
      </c>
      <c r="P97" s="19">
        <f>'Product Details'!V78</f>
        <v>157.99</v>
      </c>
      <c r="Q97" s="19">
        <f>'Product Details'!F78</f>
        <v>148.99</v>
      </c>
      <c r="R97" s="77">
        <f t="shared" si="4"/>
        <v>5.6965630736122534E-2</v>
      </c>
      <c r="S97" s="77">
        <f t="shared" si="5"/>
        <v>0.10779088568177735</v>
      </c>
      <c r="T97" s="19">
        <f>'Product Details'!F78</f>
        <v>148.99</v>
      </c>
      <c r="U97" s="19">
        <f t="shared" si="6"/>
        <v>0</v>
      </c>
      <c r="V97" s="18" t="s">
        <v>2080</v>
      </c>
      <c r="W97" s="18" t="s">
        <v>53</v>
      </c>
      <c r="X97" s="18">
        <v>30</v>
      </c>
      <c r="Y97" s="78">
        <v>45984</v>
      </c>
      <c r="Z97" s="78">
        <v>46260</v>
      </c>
    </row>
    <row r="98" spans="1:26" ht="26.9" customHeight="1" x14ac:dyDescent="0.35">
      <c r="A98" s="75" t="s">
        <v>10156</v>
      </c>
      <c r="B98" s="18" t="s">
        <v>2522</v>
      </c>
      <c r="C98" s="18" t="s">
        <v>142</v>
      </c>
      <c r="D98" s="18" t="s">
        <v>10149</v>
      </c>
      <c r="E98" s="18" t="s">
        <v>10046</v>
      </c>
      <c r="F98" s="18" t="s">
        <v>2499</v>
      </c>
      <c r="G98" s="18" t="s">
        <v>2525</v>
      </c>
      <c r="H98" s="18" t="s">
        <v>2171</v>
      </c>
      <c r="I98" s="18" t="s">
        <v>6</v>
      </c>
      <c r="J98" s="18" t="s">
        <v>2073</v>
      </c>
      <c r="K98" s="18" t="s">
        <v>2024</v>
      </c>
      <c r="L98" s="76" t="s">
        <v>10021</v>
      </c>
      <c r="M98" s="18" t="s">
        <v>10047</v>
      </c>
      <c r="N98" s="18" t="s">
        <v>2087</v>
      </c>
      <c r="O98" s="19">
        <f>'Product Details'!AH79</f>
        <v>195.99</v>
      </c>
      <c r="P98" s="19">
        <f>'Product Details'!V79</f>
        <v>192.99</v>
      </c>
      <c r="Q98" s="19">
        <f>'Product Details'!F79</f>
        <v>168.99</v>
      </c>
      <c r="R98" s="77">
        <f t="shared" si="4"/>
        <v>0.12435877506606559</v>
      </c>
      <c r="S98" s="77">
        <f t="shared" si="5"/>
        <v>0.13776213072095514</v>
      </c>
      <c r="T98" s="19">
        <f>'Product Details'!F79</f>
        <v>168.99</v>
      </c>
      <c r="U98" s="19">
        <f t="shared" si="6"/>
        <v>0</v>
      </c>
      <c r="V98" s="18" t="s">
        <v>2080</v>
      </c>
      <c r="W98" s="18" t="s">
        <v>53</v>
      </c>
      <c r="X98" s="18">
        <v>30</v>
      </c>
      <c r="Y98" s="78">
        <v>46172</v>
      </c>
      <c r="Z98" s="78">
        <v>46275</v>
      </c>
    </row>
    <row r="99" spans="1:26" ht="26.9" customHeight="1" x14ac:dyDescent="0.35">
      <c r="A99" s="75" t="s">
        <v>10157</v>
      </c>
      <c r="B99" s="18" t="s">
        <v>2526</v>
      </c>
      <c r="C99" s="18" t="s">
        <v>142</v>
      </c>
      <c r="D99" s="18" t="s">
        <v>10149</v>
      </c>
      <c r="E99" s="18" t="s">
        <v>10046</v>
      </c>
      <c r="F99" s="18" t="s">
        <v>2529</v>
      </c>
      <c r="G99" s="18" t="s">
        <v>2530</v>
      </c>
      <c r="H99" s="18" t="s">
        <v>2104</v>
      </c>
      <c r="I99" s="18" t="s">
        <v>6</v>
      </c>
      <c r="J99" s="18" t="s">
        <v>2073</v>
      </c>
      <c r="K99" s="18" t="s">
        <v>2024</v>
      </c>
      <c r="L99" s="76" t="s">
        <v>10021</v>
      </c>
      <c r="M99" s="18" t="s">
        <v>10047</v>
      </c>
      <c r="N99" s="18" t="s">
        <v>2087</v>
      </c>
      <c r="O99" s="19">
        <f>'Product Details'!AH80</f>
        <v>203.99</v>
      </c>
      <c r="P99" s="19">
        <f>'Product Details'!V80</f>
        <v>203.99</v>
      </c>
      <c r="Q99" s="19">
        <f>'Product Details'!F80</f>
        <v>180.99</v>
      </c>
      <c r="R99" s="77">
        <f t="shared" si="4"/>
        <v>0.11275062503063875</v>
      </c>
      <c r="S99" s="77">
        <f t="shared" si="5"/>
        <v>0.11275062503063875</v>
      </c>
      <c r="T99" s="19">
        <f>'Product Details'!F80</f>
        <v>180.99</v>
      </c>
      <c r="U99" s="19">
        <f t="shared" si="6"/>
        <v>0</v>
      </c>
      <c r="V99" s="18" t="s">
        <v>2080</v>
      </c>
      <c r="W99" s="18" t="s">
        <v>53</v>
      </c>
      <c r="X99" s="18">
        <v>30</v>
      </c>
      <c r="Y99" s="78">
        <v>45965</v>
      </c>
      <c r="Z99" s="78">
        <v>46238</v>
      </c>
    </row>
    <row r="100" spans="1:26" ht="26.9" customHeight="1" x14ac:dyDescent="0.35">
      <c r="A100" s="75" t="s">
        <v>10158</v>
      </c>
      <c r="B100" s="18" t="s">
        <v>2531</v>
      </c>
      <c r="C100" s="18" t="s">
        <v>142</v>
      </c>
      <c r="D100" s="18" t="s">
        <v>10149</v>
      </c>
      <c r="E100" s="18" t="s">
        <v>10046</v>
      </c>
      <c r="F100" s="18" t="s">
        <v>2534</v>
      </c>
      <c r="G100" s="18" t="s">
        <v>2535</v>
      </c>
      <c r="H100" s="18" t="s">
        <v>2171</v>
      </c>
      <c r="I100" s="18" t="s">
        <v>6</v>
      </c>
      <c r="J100" s="18" t="s">
        <v>2094</v>
      </c>
      <c r="K100" s="18" t="s">
        <v>2026</v>
      </c>
      <c r="L100" s="76" t="s">
        <v>10021</v>
      </c>
      <c r="M100" s="18" t="s">
        <v>10047</v>
      </c>
      <c r="N100" s="18" t="s">
        <v>2087</v>
      </c>
      <c r="O100" s="19">
        <f>'Product Details'!AH81</f>
        <v>211.99</v>
      </c>
      <c r="P100" s="19">
        <f>'Product Details'!V81</f>
        <v>211.99</v>
      </c>
      <c r="Q100" s="19">
        <f>'Product Details'!F81</f>
        <v>187.99</v>
      </c>
      <c r="R100" s="77">
        <f t="shared" si="4"/>
        <v>0.11321288740034907</v>
      </c>
      <c r="S100" s="77">
        <f t="shared" si="5"/>
        <v>0.11321288740034907</v>
      </c>
      <c r="T100" s="19">
        <f>'Product Details'!F81</f>
        <v>187.99</v>
      </c>
      <c r="U100" s="19">
        <f t="shared" si="6"/>
        <v>0</v>
      </c>
      <c r="V100" s="18" t="s">
        <v>2116</v>
      </c>
      <c r="W100" s="18" t="s">
        <v>53</v>
      </c>
      <c r="X100" s="18">
        <v>30</v>
      </c>
      <c r="Y100" s="78">
        <v>46056</v>
      </c>
      <c r="Z100" s="78">
        <v>46282</v>
      </c>
    </row>
    <row r="101" spans="1:26" ht="26.9" customHeight="1" x14ac:dyDescent="0.35">
      <c r="A101" s="75" t="s">
        <v>10159</v>
      </c>
      <c r="B101" s="18" t="s">
        <v>2536</v>
      </c>
      <c r="C101" s="18" t="s">
        <v>142</v>
      </c>
      <c r="D101" s="18" t="s">
        <v>10149</v>
      </c>
      <c r="E101" s="18" t="s">
        <v>10046</v>
      </c>
      <c r="F101" s="18" t="s">
        <v>2540</v>
      </c>
      <c r="G101" s="18" t="s">
        <v>2541</v>
      </c>
      <c r="H101" s="18" t="s">
        <v>2171</v>
      </c>
      <c r="I101" s="18" t="s">
        <v>6</v>
      </c>
      <c r="J101" s="18" t="s">
        <v>2073</v>
      </c>
      <c r="K101" s="18" t="s">
        <v>2026</v>
      </c>
      <c r="L101" s="76" t="s">
        <v>10021</v>
      </c>
      <c r="M101" s="18" t="s">
        <v>10047</v>
      </c>
      <c r="N101" s="18" t="s">
        <v>2087</v>
      </c>
      <c r="O101" s="19">
        <f>'Product Details'!AH82</f>
        <v>433.99</v>
      </c>
      <c r="P101" s="19">
        <f>'Product Details'!V82</f>
        <v>411.99</v>
      </c>
      <c r="Q101" s="19">
        <f>'Product Details'!F82</f>
        <v>383.99</v>
      </c>
      <c r="R101" s="77">
        <f t="shared" si="4"/>
        <v>6.7962814631423091E-2</v>
      </c>
      <c r="S101" s="77">
        <f t="shared" si="5"/>
        <v>0.11521002788082675</v>
      </c>
      <c r="T101" s="19">
        <f>'Product Details'!F82</f>
        <v>383.99</v>
      </c>
      <c r="U101" s="19">
        <f t="shared" si="6"/>
        <v>0</v>
      </c>
      <c r="V101" s="18" t="s">
        <v>2080</v>
      </c>
      <c r="W101" s="18" t="s">
        <v>53</v>
      </c>
      <c r="X101" s="18">
        <v>30</v>
      </c>
      <c r="Y101" s="78">
        <v>46000</v>
      </c>
      <c r="Z101" s="78">
        <v>46240</v>
      </c>
    </row>
    <row r="102" spans="1:26" ht="26.9" customHeight="1" x14ac:dyDescent="0.35">
      <c r="A102" s="75" t="s">
        <v>10160</v>
      </c>
      <c r="B102" s="18" t="s">
        <v>2542</v>
      </c>
      <c r="C102" s="18" t="s">
        <v>157</v>
      </c>
      <c r="D102" s="18" t="s">
        <v>10161</v>
      </c>
      <c r="E102" s="18" t="s">
        <v>10046</v>
      </c>
      <c r="F102" s="18" t="s">
        <v>2546</v>
      </c>
      <c r="G102" s="18" t="s">
        <v>2547</v>
      </c>
      <c r="H102" s="18" t="s">
        <v>2179</v>
      </c>
      <c r="I102" s="18" t="s">
        <v>6</v>
      </c>
      <c r="J102" s="18" t="s">
        <v>2073</v>
      </c>
      <c r="K102" s="18" t="s">
        <v>2024</v>
      </c>
      <c r="L102" s="76" t="s">
        <v>10021</v>
      </c>
      <c r="M102" s="18" t="s">
        <v>10047</v>
      </c>
      <c r="N102" s="18" t="s">
        <v>2087</v>
      </c>
      <c r="O102" s="19">
        <f>'Product Details'!AH83</f>
        <v>109.99</v>
      </c>
      <c r="P102" s="19">
        <f>'Product Details'!V83</f>
        <v>108.99</v>
      </c>
      <c r="Q102" s="19">
        <f>'Product Details'!F83</f>
        <v>99.99</v>
      </c>
      <c r="R102" s="77">
        <f t="shared" si="4"/>
        <v>8.2576383154417843E-2</v>
      </c>
      <c r="S102" s="77">
        <f t="shared" si="5"/>
        <v>9.0917356123283943E-2</v>
      </c>
      <c r="T102" s="19">
        <f>'Product Details'!F83</f>
        <v>99.99</v>
      </c>
      <c r="U102" s="19">
        <f t="shared" si="6"/>
        <v>0</v>
      </c>
      <c r="V102" s="18" t="s">
        <v>2080</v>
      </c>
      <c r="W102" s="18" t="s">
        <v>53</v>
      </c>
      <c r="X102" s="18">
        <v>30</v>
      </c>
      <c r="Y102" s="78">
        <v>45919</v>
      </c>
      <c r="Z102" s="78">
        <v>46264</v>
      </c>
    </row>
    <row r="103" spans="1:26" ht="26.9" customHeight="1" x14ac:dyDescent="0.35">
      <c r="A103" s="75" t="s">
        <v>10162</v>
      </c>
      <c r="B103" s="18" t="s">
        <v>2548</v>
      </c>
      <c r="C103" s="18" t="s">
        <v>157</v>
      </c>
      <c r="D103" s="18" t="s">
        <v>10161</v>
      </c>
      <c r="E103" s="18" t="s">
        <v>10046</v>
      </c>
      <c r="F103" s="18" t="s">
        <v>2552</v>
      </c>
      <c r="G103" s="18" t="s">
        <v>2553</v>
      </c>
      <c r="H103" s="18" t="s">
        <v>2224</v>
      </c>
      <c r="I103" s="18" t="s">
        <v>6</v>
      </c>
      <c r="J103" s="18" t="s">
        <v>2094</v>
      </c>
      <c r="K103" s="18" t="s">
        <v>2024</v>
      </c>
      <c r="L103" s="76" t="s">
        <v>10021</v>
      </c>
      <c r="M103" s="18" t="s">
        <v>10047</v>
      </c>
      <c r="N103" s="18" t="s">
        <v>2087</v>
      </c>
      <c r="O103" s="19">
        <f>'Product Details'!AH84</f>
        <v>109.99</v>
      </c>
      <c r="P103" s="19">
        <f>'Product Details'!V84</f>
        <v>109.99</v>
      </c>
      <c r="Q103" s="19">
        <f>'Product Details'!F84</f>
        <v>105.99</v>
      </c>
      <c r="R103" s="77">
        <f t="shared" si="4"/>
        <v>3.6366942449313579E-2</v>
      </c>
      <c r="S103" s="77">
        <f t="shared" si="5"/>
        <v>3.6366942449313579E-2</v>
      </c>
      <c r="T103" s="19">
        <f>'Product Details'!F84</f>
        <v>105.99</v>
      </c>
      <c r="U103" s="19">
        <f t="shared" si="6"/>
        <v>0</v>
      </c>
      <c r="V103" s="18" t="s">
        <v>2080</v>
      </c>
      <c r="W103" s="18" t="s">
        <v>53</v>
      </c>
      <c r="X103" s="18">
        <v>30</v>
      </c>
      <c r="Y103" s="78">
        <v>46150</v>
      </c>
      <c r="Z103" s="78">
        <v>46290</v>
      </c>
    </row>
    <row r="104" spans="1:26" ht="26.9" customHeight="1" x14ac:dyDescent="0.35">
      <c r="A104" s="75" t="s">
        <v>10163</v>
      </c>
      <c r="B104" s="18" t="s">
        <v>2554</v>
      </c>
      <c r="C104" s="18" t="s">
        <v>157</v>
      </c>
      <c r="D104" s="18" t="s">
        <v>10161</v>
      </c>
      <c r="E104" s="18" t="s">
        <v>10046</v>
      </c>
      <c r="F104" s="18" t="s">
        <v>2557</v>
      </c>
      <c r="G104" s="18" t="s">
        <v>2558</v>
      </c>
      <c r="H104" s="18" t="s">
        <v>2120</v>
      </c>
      <c r="I104" s="18" t="s">
        <v>6</v>
      </c>
      <c r="J104" s="18" t="s">
        <v>2094</v>
      </c>
      <c r="K104" s="18" t="s">
        <v>2026</v>
      </c>
      <c r="L104" s="76" t="s">
        <v>10021</v>
      </c>
      <c r="M104" s="18" t="s">
        <v>10047</v>
      </c>
      <c r="N104" s="18" t="s">
        <v>2087</v>
      </c>
      <c r="O104" s="19">
        <f>'Product Details'!AH85</f>
        <v>199.99</v>
      </c>
      <c r="P104" s="19">
        <f>'Product Details'!V85</f>
        <v>197.99</v>
      </c>
      <c r="Q104" s="19">
        <f>'Product Details'!F85</f>
        <v>175.99</v>
      </c>
      <c r="R104" s="77">
        <f t="shared" si="4"/>
        <v>0.11111672306682155</v>
      </c>
      <c r="S104" s="77">
        <f t="shared" si="5"/>
        <v>0.120006000300015</v>
      </c>
      <c r="T104" s="19">
        <f>'Product Details'!F85</f>
        <v>175.99</v>
      </c>
      <c r="U104" s="19">
        <f t="shared" si="6"/>
        <v>0</v>
      </c>
      <c r="V104" s="18" t="s">
        <v>2080</v>
      </c>
      <c r="W104" s="18" t="s">
        <v>53</v>
      </c>
      <c r="X104" s="18">
        <v>30</v>
      </c>
      <c r="Y104" s="78">
        <v>46137</v>
      </c>
      <c r="Z104" s="78">
        <v>46270</v>
      </c>
    </row>
    <row r="105" spans="1:26" ht="26.9" customHeight="1" x14ac:dyDescent="0.35">
      <c r="A105" s="75" t="s">
        <v>10164</v>
      </c>
      <c r="B105" s="18" t="s">
        <v>2554</v>
      </c>
      <c r="C105" s="18" t="s">
        <v>157</v>
      </c>
      <c r="D105" s="18" t="s">
        <v>10165</v>
      </c>
      <c r="E105" s="18" t="s">
        <v>10122</v>
      </c>
      <c r="F105" s="18" t="s">
        <v>2557</v>
      </c>
      <c r="G105" s="18" t="s">
        <v>2558</v>
      </c>
      <c r="H105" s="18" t="s">
        <v>2120</v>
      </c>
      <c r="I105" s="18" t="s">
        <v>6</v>
      </c>
      <c r="J105" s="18" t="s">
        <v>2094</v>
      </c>
      <c r="K105" s="18" t="s">
        <v>2026</v>
      </c>
      <c r="L105" s="79" t="s">
        <v>10023</v>
      </c>
      <c r="M105" s="18" t="s">
        <v>10123</v>
      </c>
      <c r="N105" s="18" t="s">
        <v>2087</v>
      </c>
      <c r="O105" s="19">
        <f>'Product Details'!AH85</f>
        <v>199.99</v>
      </c>
      <c r="P105" s="19">
        <v>133.99</v>
      </c>
      <c r="Q105" s="19">
        <v>133.99</v>
      </c>
      <c r="R105" s="77">
        <f t="shared" si="4"/>
        <v>0</v>
      </c>
      <c r="S105" s="77">
        <f t="shared" si="5"/>
        <v>0.33001650082504125</v>
      </c>
      <c r="T105" s="19">
        <f>'Product Details'!F85</f>
        <v>175.99</v>
      </c>
      <c r="U105" s="19">
        <f t="shared" si="6"/>
        <v>42</v>
      </c>
      <c r="V105" s="18" t="s">
        <v>2080</v>
      </c>
      <c r="W105" s="18" t="s">
        <v>10124</v>
      </c>
      <c r="X105" s="18">
        <v>30</v>
      </c>
      <c r="Y105" s="78">
        <v>46154</v>
      </c>
      <c r="Z105" s="78">
        <v>46154</v>
      </c>
    </row>
    <row r="106" spans="1:26" ht="26.9" customHeight="1" x14ac:dyDescent="0.35">
      <c r="A106" s="75" t="s">
        <v>10166</v>
      </c>
      <c r="B106" s="18" t="s">
        <v>2559</v>
      </c>
      <c r="C106" s="18" t="s">
        <v>157</v>
      </c>
      <c r="D106" s="18" t="s">
        <v>10161</v>
      </c>
      <c r="E106" s="18" t="s">
        <v>10046</v>
      </c>
      <c r="F106" s="18" t="s">
        <v>2546</v>
      </c>
      <c r="G106" s="18" t="s">
        <v>2562</v>
      </c>
      <c r="H106" s="18" t="s">
        <v>2224</v>
      </c>
      <c r="I106" s="18" t="s">
        <v>6</v>
      </c>
      <c r="J106" s="18" t="s">
        <v>2073</v>
      </c>
      <c r="K106" s="18" t="s">
        <v>2026</v>
      </c>
      <c r="L106" s="76" t="s">
        <v>10021</v>
      </c>
      <c r="M106" s="18" t="s">
        <v>10047</v>
      </c>
      <c r="N106" s="18" t="s">
        <v>2087</v>
      </c>
      <c r="O106" s="19">
        <f>'Product Details'!AH86</f>
        <v>190.99</v>
      </c>
      <c r="P106" s="19">
        <f>'Product Details'!V86</f>
        <v>190.99</v>
      </c>
      <c r="Q106" s="19">
        <f>'Product Details'!F86</f>
        <v>183.99</v>
      </c>
      <c r="R106" s="77">
        <f t="shared" si="4"/>
        <v>3.6651133567202468E-2</v>
      </c>
      <c r="S106" s="77">
        <f t="shared" si="5"/>
        <v>3.6651133567202468E-2</v>
      </c>
      <c r="T106" s="19">
        <f>'Product Details'!F86</f>
        <v>183.99</v>
      </c>
      <c r="U106" s="19">
        <f t="shared" si="6"/>
        <v>0</v>
      </c>
      <c r="V106" s="18" t="s">
        <v>2100</v>
      </c>
      <c r="W106" s="18" t="s">
        <v>53</v>
      </c>
      <c r="X106" s="18">
        <v>30</v>
      </c>
      <c r="Y106" s="78">
        <v>46147</v>
      </c>
      <c r="Z106" s="78">
        <v>46287</v>
      </c>
    </row>
    <row r="107" spans="1:26" ht="26.9" customHeight="1" x14ac:dyDescent="0.35">
      <c r="A107" s="75" t="s">
        <v>10167</v>
      </c>
      <c r="B107" s="18" t="s">
        <v>2559</v>
      </c>
      <c r="C107" s="18" t="s">
        <v>157</v>
      </c>
      <c r="D107" s="18" t="s">
        <v>10168</v>
      </c>
      <c r="E107" s="18" t="s">
        <v>10101</v>
      </c>
      <c r="F107" s="18" t="s">
        <v>2546</v>
      </c>
      <c r="G107" s="18" t="s">
        <v>2562</v>
      </c>
      <c r="H107" s="18" t="s">
        <v>2224</v>
      </c>
      <c r="I107" s="18" t="s">
        <v>6</v>
      </c>
      <c r="J107" s="18" t="s">
        <v>2073</v>
      </c>
      <c r="K107" s="18" t="s">
        <v>2026</v>
      </c>
      <c r="L107" s="81" t="s">
        <v>10022</v>
      </c>
      <c r="M107" s="18" t="s">
        <v>10102</v>
      </c>
      <c r="N107" s="18" t="s">
        <v>2087</v>
      </c>
      <c r="O107" s="19">
        <f>'Product Details'!AH86</f>
        <v>190.99</v>
      </c>
      <c r="P107" s="19">
        <v>187.99</v>
      </c>
      <c r="Q107" s="19">
        <v>166.99</v>
      </c>
      <c r="R107" s="77">
        <f t="shared" si="4"/>
        <v>0.11170806957816905</v>
      </c>
      <c r="S107" s="77">
        <f t="shared" si="5"/>
        <v>0.12566102937326562</v>
      </c>
      <c r="T107" s="19">
        <f>'Product Details'!F86</f>
        <v>183.99</v>
      </c>
      <c r="U107" s="19">
        <f t="shared" si="6"/>
        <v>17</v>
      </c>
      <c r="V107" s="18" t="s">
        <v>2100</v>
      </c>
      <c r="W107" s="18" t="s">
        <v>10103</v>
      </c>
      <c r="X107" s="18">
        <v>30</v>
      </c>
      <c r="Y107" s="78">
        <v>46187</v>
      </c>
      <c r="Z107" s="78">
        <v>46210</v>
      </c>
    </row>
    <row r="108" spans="1:26" ht="26.9" customHeight="1" x14ac:dyDescent="0.35">
      <c r="A108" s="75" t="s">
        <v>10169</v>
      </c>
      <c r="B108" s="18" t="s">
        <v>2563</v>
      </c>
      <c r="C108" s="18" t="s">
        <v>157</v>
      </c>
      <c r="D108" s="18" t="s">
        <v>10161</v>
      </c>
      <c r="E108" s="18" t="s">
        <v>10046</v>
      </c>
      <c r="F108" s="18" t="s">
        <v>2566</v>
      </c>
      <c r="G108" s="18" t="s">
        <v>2567</v>
      </c>
      <c r="H108" s="18" t="s">
        <v>2120</v>
      </c>
      <c r="I108" s="18" t="s">
        <v>6</v>
      </c>
      <c r="J108" s="18" t="s">
        <v>2138</v>
      </c>
      <c r="K108" s="18" t="s">
        <v>2024</v>
      </c>
      <c r="L108" s="76" t="s">
        <v>10021</v>
      </c>
      <c r="M108" s="18" t="s">
        <v>10047</v>
      </c>
      <c r="N108" s="18" t="s">
        <v>2087</v>
      </c>
      <c r="O108" s="19">
        <f>'Product Details'!AH87</f>
        <v>204.99</v>
      </c>
      <c r="P108" s="19">
        <f>'Product Details'!V87</f>
        <v>204.99</v>
      </c>
      <c r="Q108" s="19">
        <f>'Product Details'!F87</f>
        <v>184.99</v>
      </c>
      <c r="R108" s="77">
        <f t="shared" si="4"/>
        <v>9.7565734913898236E-2</v>
      </c>
      <c r="S108" s="77">
        <f t="shared" si="5"/>
        <v>9.7565734913898236E-2</v>
      </c>
      <c r="T108" s="19">
        <f>'Product Details'!F87</f>
        <v>184.99</v>
      </c>
      <c r="U108" s="19">
        <f t="shared" si="6"/>
        <v>0</v>
      </c>
      <c r="V108" s="18" t="s">
        <v>2080</v>
      </c>
      <c r="W108" s="18" t="s">
        <v>53</v>
      </c>
      <c r="X108" s="18">
        <v>30</v>
      </c>
      <c r="Y108" s="78">
        <v>45811</v>
      </c>
      <c r="Z108" s="78">
        <v>46290</v>
      </c>
    </row>
    <row r="109" spans="1:26" ht="26.9" customHeight="1" x14ac:dyDescent="0.35">
      <c r="A109" s="75" t="s">
        <v>10170</v>
      </c>
      <c r="B109" s="18" t="s">
        <v>2568</v>
      </c>
      <c r="C109" s="18" t="s">
        <v>157</v>
      </c>
      <c r="D109" s="18" t="s">
        <v>10161</v>
      </c>
      <c r="E109" s="18" t="s">
        <v>10046</v>
      </c>
      <c r="F109" s="18" t="s">
        <v>2552</v>
      </c>
      <c r="G109" s="18" t="s">
        <v>2571</v>
      </c>
      <c r="H109" s="18" t="s">
        <v>2179</v>
      </c>
      <c r="I109" s="18" t="s">
        <v>6</v>
      </c>
      <c r="J109" s="18" t="s">
        <v>2094</v>
      </c>
      <c r="K109" s="18" t="s">
        <v>2025</v>
      </c>
      <c r="L109" s="76" t="s">
        <v>10021</v>
      </c>
      <c r="M109" s="18" t="s">
        <v>10047</v>
      </c>
      <c r="N109" s="18" t="s">
        <v>2087</v>
      </c>
      <c r="O109" s="19">
        <f>'Product Details'!AH88</f>
        <v>231.99</v>
      </c>
      <c r="P109" s="19">
        <f>'Product Details'!V88</f>
        <v>231.99</v>
      </c>
      <c r="Q109" s="19">
        <f>'Product Details'!F88</f>
        <v>203.99</v>
      </c>
      <c r="R109" s="77">
        <f t="shared" si="4"/>
        <v>0.1206948575369628</v>
      </c>
      <c r="S109" s="77">
        <f t="shared" si="5"/>
        <v>0.1206948575369628</v>
      </c>
      <c r="T109" s="19">
        <f>'Product Details'!F88</f>
        <v>203.99</v>
      </c>
      <c r="U109" s="19">
        <f t="shared" si="6"/>
        <v>0</v>
      </c>
      <c r="V109" s="18" t="s">
        <v>2080</v>
      </c>
      <c r="W109" s="18" t="s">
        <v>53</v>
      </c>
      <c r="X109" s="18">
        <v>30</v>
      </c>
      <c r="Y109" s="78">
        <v>46138</v>
      </c>
      <c r="Z109" s="78">
        <v>46240</v>
      </c>
    </row>
    <row r="110" spans="1:26" ht="26.9" customHeight="1" x14ac:dyDescent="0.35">
      <c r="A110" s="75" t="s">
        <v>10171</v>
      </c>
      <c r="B110" s="18" t="s">
        <v>2572</v>
      </c>
      <c r="C110" s="18" t="s">
        <v>157</v>
      </c>
      <c r="D110" s="18" t="s">
        <v>10161</v>
      </c>
      <c r="E110" s="18" t="s">
        <v>10046</v>
      </c>
      <c r="F110" s="18" t="s">
        <v>2575</v>
      </c>
      <c r="G110" s="18" t="s">
        <v>2456</v>
      </c>
      <c r="H110" s="18" t="s">
        <v>2254</v>
      </c>
      <c r="I110" s="18" t="s">
        <v>6</v>
      </c>
      <c r="J110" s="18" t="s">
        <v>2094</v>
      </c>
      <c r="K110" s="18" t="s">
        <v>2026</v>
      </c>
      <c r="L110" s="76" t="s">
        <v>10021</v>
      </c>
      <c r="M110" s="18" t="s">
        <v>10047</v>
      </c>
      <c r="N110" s="18" t="s">
        <v>2087</v>
      </c>
      <c r="O110" s="19">
        <f>'Product Details'!AH89</f>
        <v>279.99</v>
      </c>
      <c r="P110" s="19">
        <f>'Product Details'!V89</f>
        <v>264.99</v>
      </c>
      <c r="Q110" s="19">
        <f>'Product Details'!F89</f>
        <v>249.99</v>
      </c>
      <c r="R110" s="77">
        <f t="shared" si="4"/>
        <v>5.6605909656968184E-2</v>
      </c>
      <c r="S110" s="77">
        <f t="shared" si="5"/>
        <v>0.10714668381013608</v>
      </c>
      <c r="T110" s="19">
        <f>'Product Details'!F89</f>
        <v>249.99</v>
      </c>
      <c r="U110" s="19">
        <f t="shared" si="6"/>
        <v>0</v>
      </c>
      <c r="V110" s="18" t="s">
        <v>2080</v>
      </c>
      <c r="W110" s="18" t="s">
        <v>53</v>
      </c>
      <c r="X110" s="18">
        <v>30</v>
      </c>
      <c r="Y110" s="78">
        <v>45741</v>
      </c>
      <c r="Z110" s="78">
        <v>46277</v>
      </c>
    </row>
    <row r="111" spans="1:26" ht="26.9" customHeight="1" x14ac:dyDescent="0.35">
      <c r="A111" s="75" t="s">
        <v>10172</v>
      </c>
      <c r="B111" s="18" t="s">
        <v>2577</v>
      </c>
      <c r="C111" s="18" t="s">
        <v>157</v>
      </c>
      <c r="D111" s="18" t="s">
        <v>10161</v>
      </c>
      <c r="E111" s="18" t="s">
        <v>10046</v>
      </c>
      <c r="F111" s="18" t="s">
        <v>2581</v>
      </c>
      <c r="G111" s="18" t="s">
        <v>2582</v>
      </c>
      <c r="H111" s="18" t="s">
        <v>2224</v>
      </c>
      <c r="I111" s="18" t="s">
        <v>6</v>
      </c>
      <c r="J111" s="18" t="s">
        <v>2073</v>
      </c>
      <c r="K111" s="18" t="s">
        <v>2026</v>
      </c>
      <c r="L111" s="76" t="s">
        <v>10021</v>
      </c>
      <c r="M111" s="18" t="s">
        <v>10047</v>
      </c>
      <c r="N111" s="18" t="s">
        <v>2087</v>
      </c>
      <c r="O111" s="19">
        <f>'Product Details'!AH90</f>
        <v>372.99</v>
      </c>
      <c r="P111" s="19">
        <f>'Product Details'!V90</f>
        <v>353.99</v>
      </c>
      <c r="Q111" s="19">
        <f>'Product Details'!F90</f>
        <v>338.99</v>
      </c>
      <c r="R111" s="77">
        <f t="shared" si="4"/>
        <v>4.2374078363795586E-2</v>
      </c>
      <c r="S111" s="77">
        <f t="shared" si="5"/>
        <v>9.1155258854124774E-2</v>
      </c>
      <c r="T111" s="19">
        <f>'Product Details'!F90</f>
        <v>338.99</v>
      </c>
      <c r="U111" s="19">
        <f t="shared" si="6"/>
        <v>0</v>
      </c>
      <c r="V111" s="18" t="s">
        <v>2080</v>
      </c>
      <c r="W111" s="18" t="s">
        <v>53</v>
      </c>
      <c r="X111" s="18">
        <v>30</v>
      </c>
      <c r="Y111" s="78">
        <v>45749</v>
      </c>
      <c r="Z111" s="78">
        <v>46244</v>
      </c>
    </row>
    <row r="112" spans="1:26" ht="26.9" customHeight="1" x14ac:dyDescent="0.35">
      <c r="A112" s="75" t="s">
        <v>10173</v>
      </c>
      <c r="B112" s="18" t="s">
        <v>2577</v>
      </c>
      <c r="C112" s="18" t="s">
        <v>157</v>
      </c>
      <c r="D112" s="18" t="s">
        <v>10165</v>
      </c>
      <c r="E112" s="18" t="s">
        <v>10122</v>
      </c>
      <c r="F112" s="18" t="s">
        <v>2581</v>
      </c>
      <c r="G112" s="18" t="s">
        <v>2582</v>
      </c>
      <c r="H112" s="18" t="s">
        <v>2224</v>
      </c>
      <c r="I112" s="18" t="s">
        <v>6</v>
      </c>
      <c r="J112" s="18" t="s">
        <v>2073</v>
      </c>
      <c r="K112" s="18" t="s">
        <v>2026</v>
      </c>
      <c r="L112" s="79" t="s">
        <v>10023</v>
      </c>
      <c r="M112" s="18" t="s">
        <v>10123</v>
      </c>
      <c r="N112" s="18" t="s">
        <v>2087</v>
      </c>
      <c r="O112" s="19">
        <f>'Product Details'!AH90</f>
        <v>372.99</v>
      </c>
      <c r="P112" s="19">
        <v>270.99</v>
      </c>
      <c r="Q112" s="19">
        <v>270.99</v>
      </c>
      <c r="R112" s="77">
        <f t="shared" si="4"/>
        <v>0</v>
      </c>
      <c r="S112" s="77">
        <f t="shared" si="5"/>
        <v>0.27346577656237431</v>
      </c>
      <c r="T112" s="19">
        <f>'Product Details'!F90</f>
        <v>338.99</v>
      </c>
      <c r="U112" s="19">
        <f t="shared" si="6"/>
        <v>68</v>
      </c>
      <c r="V112" s="18" t="s">
        <v>2080</v>
      </c>
      <c r="W112" s="18" t="s">
        <v>10124</v>
      </c>
      <c r="X112" s="18">
        <v>30</v>
      </c>
      <c r="Y112" s="78">
        <v>46198</v>
      </c>
      <c r="Z112" s="78">
        <v>46198</v>
      </c>
    </row>
    <row r="113" spans="1:26" ht="26.9" customHeight="1" x14ac:dyDescent="0.35">
      <c r="A113" s="75" t="s">
        <v>10174</v>
      </c>
      <c r="B113" s="18" t="s">
        <v>2583</v>
      </c>
      <c r="C113" s="18" t="s">
        <v>157</v>
      </c>
      <c r="D113" s="18" t="s">
        <v>10161</v>
      </c>
      <c r="E113" s="18" t="s">
        <v>10046</v>
      </c>
      <c r="F113" s="18" t="s">
        <v>2557</v>
      </c>
      <c r="G113" s="18" t="s">
        <v>2586</v>
      </c>
      <c r="H113" s="18" t="s">
        <v>2224</v>
      </c>
      <c r="I113" s="18" t="s">
        <v>6</v>
      </c>
      <c r="J113" s="18" t="s">
        <v>2073</v>
      </c>
      <c r="K113" s="18" t="s">
        <v>2027</v>
      </c>
      <c r="L113" s="76" t="s">
        <v>10021</v>
      </c>
      <c r="M113" s="18" t="s">
        <v>10047</v>
      </c>
      <c r="N113" s="18" t="s">
        <v>2087</v>
      </c>
      <c r="O113" s="19">
        <f>'Product Details'!AH91</f>
        <v>521.99</v>
      </c>
      <c r="P113" s="19">
        <f>'Product Details'!V91</f>
        <v>514.99</v>
      </c>
      <c r="Q113" s="19">
        <f>'Product Details'!F91</f>
        <v>490.99</v>
      </c>
      <c r="R113" s="77">
        <f t="shared" si="4"/>
        <v>4.6602846657216646E-2</v>
      </c>
      <c r="S113" s="77">
        <f t="shared" si="5"/>
        <v>5.9388110883350255E-2</v>
      </c>
      <c r="T113" s="19">
        <f>'Product Details'!F91</f>
        <v>490.99</v>
      </c>
      <c r="U113" s="19">
        <f t="shared" si="6"/>
        <v>0</v>
      </c>
      <c r="V113" s="18" t="s">
        <v>2100</v>
      </c>
      <c r="W113" s="18" t="s">
        <v>53</v>
      </c>
      <c r="X113" s="18">
        <v>30</v>
      </c>
      <c r="Y113" s="78">
        <v>46168</v>
      </c>
      <c r="Z113" s="78">
        <v>46276</v>
      </c>
    </row>
    <row r="114" spans="1:26" ht="26.9" customHeight="1" x14ac:dyDescent="0.35">
      <c r="A114" s="75" t="s">
        <v>10175</v>
      </c>
      <c r="B114" s="18" t="s">
        <v>2587</v>
      </c>
      <c r="C114" s="18" t="s">
        <v>157</v>
      </c>
      <c r="D114" s="18" t="s">
        <v>10161</v>
      </c>
      <c r="E114" s="18" t="s">
        <v>10046</v>
      </c>
      <c r="F114" s="18" t="s">
        <v>2546</v>
      </c>
      <c r="G114" s="18" t="s">
        <v>2590</v>
      </c>
      <c r="H114" s="18" t="s">
        <v>2268</v>
      </c>
      <c r="I114" s="18" t="s">
        <v>6</v>
      </c>
      <c r="J114" s="18" t="s">
        <v>2073</v>
      </c>
      <c r="K114" s="18" t="s">
        <v>2027</v>
      </c>
      <c r="L114" s="76" t="s">
        <v>10021</v>
      </c>
      <c r="M114" s="18" t="s">
        <v>10047</v>
      </c>
      <c r="N114" s="18" t="s">
        <v>2087</v>
      </c>
      <c r="O114" s="19">
        <f>'Product Details'!AH92</f>
        <v>1095.99</v>
      </c>
      <c r="P114" s="19">
        <f>'Product Details'!V92</f>
        <v>1095.99</v>
      </c>
      <c r="Q114" s="19">
        <f>'Product Details'!F92</f>
        <v>978.99</v>
      </c>
      <c r="R114" s="77">
        <f t="shared" si="4"/>
        <v>0.10675279883940547</v>
      </c>
      <c r="S114" s="77">
        <f t="shared" si="5"/>
        <v>0.10675279883940547</v>
      </c>
      <c r="T114" s="19">
        <f>'Product Details'!F92</f>
        <v>978.99</v>
      </c>
      <c r="U114" s="19">
        <f t="shared" si="6"/>
        <v>0</v>
      </c>
      <c r="V114" s="18" t="s">
        <v>2100</v>
      </c>
      <c r="W114" s="18" t="s">
        <v>53</v>
      </c>
      <c r="X114" s="18">
        <v>30</v>
      </c>
      <c r="Y114" s="78">
        <v>46175</v>
      </c>
      <c r="Z114" s="78">
        <v>46244</v>
      </c>
    </row>
    <row r="115" spans="1:26" ht="26.9" customHeight="1" x14ac:dyDescent="0.35">
      <c r="A115" s="75" t="s">
        <v>10176</v>
      </c>
      <c r="B115" s="18" t="s">
        <v>2591</v>
      </c>
      <c r="C115" s="18" t="s">
        <v>171</v>
      </c>
      <c r="D115" s="18" t="s">
        <v>10177</v>
      </c>
      <c r="E115" s="18" t="s">
        <v>10046</v>
      </c>
      <c r="F115" s="18" t="s">
        <v>2594</v>
      </c>
      <c r="G115" s="18" t="s">
        <v>2595</v>
      </c>
      <c r="H115" s="18" t="s">
        <v>2120</v>
      </c>
      <c r="I115" s="18" t="s">
        <v>6</v>
      </c>
      <c r="J115" s="18" t="s">
        <v>2073</v>
      </c>
      <c r="K115" s="18" t="s">
        <v>2022</v>
      </c>
      <c r="L115" s="76" t="s">
        <v>10021</v>
      </c>
      <c r="M115" s="18" t="s">
        <v>10047</v>
      </c>
      <c r="N115" s="18" t="s">
        <v>2087</v>
      </c>
      <c r="O115" s="19">
        <f>'Product Details'!AH93</f>
        <v>33.99</v>
      </c>
      <c r="P115" s="19">
        <f>'Product Details'!V93</f>
        <v>33.99</v>
      </c>
      <c r="Q115" s="19">
        <f>'Product Details'!F93</f>
        <v>30.99</v>
      </c>
      <c r="R115" s="77">
        <f t="shared" si="4"/>
        <v>8.8261253309797102E-2</v>
      </c>
      <c r="S115" s="77">
        <f t="shared" si="5"/>
        <v>8.8261253309797102E-2</v>
      </c>
      <c r="T115" s="19">
        <f>'Product Details'!F93</f>
        <v>30.99</v>
      </c>
      <c r="U115" s="19">
        <f t="shared" si="6"/>
        <v>0</v>
      </c>
      <c r="V115" s="18" t="s">
        <v>2080</v>
      </c>
      <c r="W115" s="18" t="s">
        <v>53</v>
      </c>
      <c r="X115" s="18">
        <v>15</v>
      </c>
      <c r="Y115" s="78">
        <v>46076</v>
      </c>
      <c r="Z115" s="78">
        <v>46240</v>
      </c>
    </row>
    <row r="116" spans="1:26" ht="26.9" customHeight="1" x14ac:dyDescent="0.35">
      <c r="A116" s="75" t="s">
        <v>10178</v>
      </c>
      <c r="B116" s="18" t="s">
        <v>2596</v>
      </c>
      <c r="C116" s="18" t="s">
        <v>171</v>
      </c>
      <c r="D116" s="18" t="s">
        <v>10177</v>
      </c>
      <c r="E116" s="18" t="s">
        <v>10046</v>
      </c>
      <c r="F116" s="18" t="s">
        <v>2599</v>
      </c>
      <c r="G116" s="18" t="s">
        <v>2600</v>
      </c>
      <c r="H116" s="18" t="s">
        <v>2254</v>
      </c>
      <c r="I116" s="18" t="s">
        <v>6</v>
      </c>
      <c r="J116" s="18" t="s">
        <v>2138</v>
      </c>
      <c r="K116" s="18" t="s">
        <v>2023</v>
      </c>
      <c r="L116" s="76" t="s">
        <v>10021</v>
      </c>
      <c r="M116" s="18" t="s">
        <v>10047</v>
      </c>
      <c r="N116" s="18" t="s">
        <v>2087</v>
      </c>
      <c r="O116" s="19">
        <f>'Product Details'!AH94</f>
        <v>124.99</v>
      </c>
      <c r="P116" s="19">
        <f>'Product Details'!V94</f>
        <v>119.99</v>
      </c>
      <c r="Q116" s="19">
        <f>'Product Details'!F94</f>
        <v>107.99</v>
      </c>
      <c r="R116" s="77">
        <f t="shared" si="4"/>
        <v>0.10000833402783565</v>
      </c>
      <c r="S116" s="77">
        <f t="shared" si="5"/>
        <v>0.13601088087046964</v>
      </c>
      <c r="T116" s="19">
        <f>'Product Details'!F94</f>
        <v>107.99</v>
      </c>
      <c r="U116" s="19">
        <f t="shared" si="6"/>
        <v>0</v>
      </c>
      <c r="V116" s="18" t="s">
        <v>2080</v>
      </c>
      <c r="W116" s="18" t="s">
        <v>53</v>
      </c>
      <c r="X116" s="18">
        <v>15</v>
      </c>
      <c r="Y116" s="78">
        <v>46219</v>
      </c>
      <c r="Z116" s="78">
        <v>46289</v>
      </c>
    </row>
    <row r="117" spans="1:26" ht="26.9" customHeight="1" x14ac:dyDescent="0.35">
      <c r="A117" s="75" t="s">
        <v>10179</v>
      </c>
      <c r="B117" s="18" t="s">
        <v>2601</v>
      </c>
      <c r="C117" s="18" t="s">
        <v>171</v>
      </c>
      <c r="D117" s="18" t="s">
        <v>10177</v>
      </c>
      <c r="E117" s="18" t="s">
        <v>10046</v>
      </c>
      <c r="F117" s="18" t="s">
        <v>2604</v>
      </c>
      <c r="G117" s="18" t="s">
        <v>2605</v>
      </c>
      <c r="H117" s="18" t="s">
        <v>2147</v>
      </c>
      <c r="I117" s="18" t="s">
        <v>6</v>
      </c>
      <c r="J117" s="18" t="s">
        <v>2094</v>
      </c>
      <c r="K117" s="18" t="s">
        <v>2024</v>
      </c>
      <c r="L117" s="76" t="s">
        <v>10021</v>
      </c>
      <c r="M117" s="18" t="s">
        <v>10047</v>
      </c>
      <c r="N117" s="18" t="s">
        <v>2087</v>
      </c>
      <c r="O117" s="19">
        <f>'Product Details'!AH95</f>
        <v>145.99</v>
      </c>
      <c r="P117" s="19">
        <f>'Product Details'!V95</f>
        <v>143.99</v>
      </c>
      <c r="Q117" s="19">
        <f>'Product Details'!F95</f>
        <v>127.99</v>
      </c>
      <c r="R117" s="77">
        <f t="shared" si="4"/>
        <v>0.1111188276963679</v>
      </c>
      <c r="S117" s="77">
        <f t="shared" si="5"/>
        <v>0.12329611617234067</v>
      </c>
      <c r="T117" s="19">
        <f>'Product Details'!F95</f>
        <v>127.99</v>
      </c>
      <c r="U117" s="19">
        <f t="shared" si="6"/>
        <v>0</v>
      </c>
      <c r="V117" s="18" t="s">
        <v>2080</v>
      </c>
      <c r="W117" s="18" t="s">
        <v>53</v>
      </c>
      <c r="X117" s="18">
        <v>15</v>
      </c>
      <c r="Y117" s="78">
        <v>46232</v>
      </c>
      <c r="Z117" s="78">
        <v>46283</v>
      </c>
    </row>
    <row r="118" spans="1:26" ht="26.9" customHeight="1" x14ac:dyDescent="0.35">
      <c r="A118" s="75" t="s">
        <v>10180</v>
      </c>
      <c r="B118" s="18" t="s">
        <v>2606</v>
      </c>
      <c r="C118" s="18" t="s">
        <v>171</v>
      </c>
      <c r="D118" s="18" t="s">
        <v>10177</v>
      </c>
      <c r="E118" s="18" t="s">
        <v>10046</v>
      </c>
      <c r="F118" s="18" t="s">
        <v>2610</v>
      </c>
      <c r="G118" s="18" t="s">
        <v>2611</v>
      </c>
      <c r="H118" s="18" t="s">
        <v>2084</v>
      </c>
      <c r="I118" s="18" t="s">
        <v>6</v>
      </c>
      <c r="J118" s="18" t="s">
        <v>2094</v>
      </c>
      <c r="K118" s="18" t="s">
        <v>2025</v>
      </c>
      <c r="L118" s="76" t="s">
        <v>10021</v>
      </c>
      <c r="M118" s="18" t="s">
        <v>10047</v>
      </c>
      <c r="N118" s="18" t="s">
        <v>2087</v>
      </c>
      <c r="O118" s="19">
        <f>'Product Details'!AH96</f>
        <v>163.99</v>
      </c>
      <c r="P118" s="19">
        <f>'Product Details'!V96</f>
        <v>157.99</v>
      </c>
      <c r="Q118" s="19">
        <f>'Product Details'!F96</f>
        <v>149.99</v>
      </c>
      <c r="R118" s="77">
        <f t="shared" si="4"/>
        <v>5.06361162098867E-2</v>
      </c>
      <c r="S118" s="77">
        <f t="shared" si="5"/>
        <v>8.5371059210927497E-2</v>
      </c>
      <c r="T118" s="19">
        <f>'Product Details'!F96</f>
        <v>149.99</v>
      </c>
      <c r="U118" s="19">
        <f t="shared" si="6"/>
        <v>0</v>
      </c>
      <c r="V118" s="18" t="s">
        <v>2080</v>
      </c>
      <c r="W118" s="18" t="s">
        <v>53</v>
      </c>
      <c r="X118" s="18">
        <v>15</v>
      </c>
      <c r="Y118" s="78">
        <v>46161</v>
      </c>
      <c r="Z118" s="78">
        <v>46280</v>
      </c>
    </row>
    <row r="119" spans="1:26" ht="26.9" customHeight="1" x14ac:dyDescent="0.35">
      <c r="A119" s="75" t="s">
        <v>10181</v>
      </c>
      <c r="B119" s="18" t="s">
        <v>2606</v>
      </c>
      <c r="C119" s="18" t="s">
        <v>171</v>
      </c>
      <c r="D119" s="18" t="s">
        <v>10059</v>
      </c>
      <c r="E119" s="18" t="s">
        <v>10060</v>
      </c>
      <c r="F119" s="18" t="s">
        <v>2610</v>
      </c>
      <c r="G119" s="18" t="s">
        <v>2611</v>
      </c>
      <c r="H119" s="18" t="s">
        <v>2084</v>
      </c>
      <c r="I119" s="18" t="s">
        <v>6</v>
      </c>
      <c r="J119" s="18" t="s">
        <v>2094</v>
      </c>
      <c r="K119" s="18" t="s">
        <v>2025</v>
      </c>
      <c r="L119" s="79" t="s">
        <v>10023</v>
      </c>
      <c r="M119" s="18" t="s">
        <v>10023</v>
      </c>
      <c r="N119" s="18" t="s">
        <v>2087</v>
      </c>
      <c r="O119" s="19">
        <f>'Product Details'!AH96</f>
        <v>163.99</v>
      </c>
      <c r="P119" s="19">
        <v>97.99</v>
      </c>
      <c r="Q119" s="19">
        <v>97.99</v>
      </c>
      <c r="R119" s="77">
        <f t="shared" si="4"/>
        <v>0</v>
      </c>
      <c r="S119" s="77">
        <f t="shared" si="5"/>
        <v>0.40246356485151541</v>
      </c>
      <c r="T119" s="19">
        <f>'Product Details'!F96</f>
        <v>149.99</v>
      </c>
      <c r="U119" s="19">
        <f t="shared" si="6"/>
        <v>52.000000000000014</v>
      </c>
      <c r="V119" s="18" t="s">
        <v>2080</v>
      </c>
      <c r="W119" s="18" t="s">
        <v>10061</v>
      </c>
      <c r="X119" s="18">
        <v>30</v>
      </c>
      <c r="Y119" s="78">
        <v>46259</v>
      </c>
      <c r="Z119" s="78">
        <v>46259</v>
      </c>
    </row>
    <row r="120" spans="1:26" ht="26.9" customHeight="1" x14ac:dyDescent="0.35">
      <c r="A120" s="75" t="s">
        <v>10182</v>
      </c>
      <c r="B120" s="18" t="s">
        <v>2612</v>
      </c>
      <c r="C120" s="18" t="s">
        <v>171</v>
      </c>
      <c r="D120" s="18" t="s">
        <v>10177</v>
      </c>
      <c r="E120" s="18" t="s">
        <v>10046</v>
      </c>
      <c r="F120" s="18" t="s">
        <v>2615</v>
      </c>
      <c r="G120" s="18" t="s">
        <v>2616</v>
      </c>
      <c r="H120" s="18" t="s">
        <v>2147</v>
      </c>
      <c r="I120" s="18" t="s">
        <v>6</v>
      </c>
      <c r="J120" s="18" t="s">
        <v>2073</v>
      </c>
      <c r="K120" s="18" t="s">
        <v>2024</v>
      </c>
      <c r="L120" s="76" t="s">
        <v>10021</v>
      </c>
      <c r="M120" s="18" t="s">
        <v>10047</v>
      </c>
      <c r="N120" s="18" t="s">
        <v>2087</v>
      </c>
      <c r="O120" s="19">
        <f>'Product Details'!AH97</f>
        <v>191.99</v>
      </c>
      <c r="P120" s="19">
        <f>'Product Details'!V97</f>
        <v>187.99</v>
      </c>
      <c r="Q120" s="19">
        <f>'Product Details'!F97</f>
        <v>167.99</v>
      </c>
      <c r="R120" s="77">
        <f t="shared" si="4"/>
        <v>0.10638863769349433</v>
      </c>
      <c r="S120" s="77">
        <f t="shared" si="5"/>
        <v>0.12500651075576852</v>
      </c>
      <c r="T120" s="19">
        <f>'Product Details'!F97</f>
        <v>167.99</v>
      </c>
      <c r="U120" s="19">
        <f t="shared" si="6"/>
        <v>0</v>
      </c>
      <c r="V120" s="18" t="s">
        <v>2100</v>
      </c>
      <c r="W120" s="18" t="s">
        <v>53</v>
      </c>
      <c r="X120" s="18">
        <v>15</v>
      </c>
      <c r="Y120" s="78">
        <v>46046</v>
      </c>
      <c r="Z120" s="78">
        <v>46270</v>
      </c>
    </row>
    <row r="121" spans="1:26" ht="26.9" customHeight="1" x14ac:dyDescent="0.35">
      <c r="A121" s="75" t="s">
        <v>10183</v>
      </c>
      <c r="B121" s="18" t="s">
        <v>2617</v>
      </c>
      <c r="C121" s="18" t="s">
        <v>171</v>
      </c>
      <c r="D121" s="18" t="s">
        <v>10177</v>
      </c>
      <c r="E121" s="18" t="s">
        <v>10046</v>
      </c>
      <c r="F121" s="18" t="s">
        <v>2620</v>
      </c>
      <c r="G121" s="18" t="s">
        <v>2621</v>
      </c>
      <c r="H121" s="18" t="s">
        <v>2254</v>
      </c>
      <c r="I121" s="18" t="s">
        <v>6</v>
      </c>
      <c r="J121" s="18" t="s">
        <v>2073</v>
      </c>
      <c r="K121" s="18" t="s">
        <v>2024</v>
      </c>
      <c r="L121" s="76" t="s">
        <v>10021</v>
      </c>
      <c r="M121" s="18" t="s">
        <v>10047</v>
      </c>
      <c r="N121" s="18" t="s">
        <v>2087</v>
      </c>
      <c r="O121" s="19">
        <f>'Product Details'!AH98</f>
        <v>202.99</v>
      </c>
      <c r="P121" s="19">
        <f>'Product Details'!V98</f>
        <v>202.99</v>
      </c>
      <c r="Q121" s="19">
        <f>'Product Details'!F98</f>
        <v>189.99</v>
      </c>
      <c r="R121" s="77">
        <f t="shared" si="4"/>
        <v>6.4042563673087347E-2</v>
      </c>
      <c r="S121" s="77">
        <f t="shared" si="5"/>
        <v>6.4042563673087347E-2</v>
      </c>
      <c r="T121" s="19">
        <f>'Product Details'!F98</f>
        <v>189.99</v>
      </c>
      <c r="U121" s="19">
        <f t="shared" si="6"/>
        <v>0</v>
      </c>
      <c r="V121" s="18" t="s">
        <v>2080</v>
      </c>
      <c r="W121" s="18" t="s">
        <v>53</v>
      </c>
      <c r="X121" s="18">
        <v>15</v>
      </c>
      <c r="Y121" s="78">
        <v>46112</v>
      </c>
      <c r="Z121" s="78">
        <v>46268</v>
      </c>
    </row>
    <row r="122" spans="1:26" ht="26.9" customHeight="1" x14ac:dyDescent="0.35">
      <c r="A122" s="75" t="s">
        <v>10184</v>
      </c>
      <c r="B122" s="18" t="s">
        <v>2622</v>
      </c>
      <c r="C122" s="18" t="s">
        <v>171</v>
      </c>
      <c r="D122" s="18" t="s">
        <v>10177</v>
      </c>
      <c r="E122" s="18" t="s">
        <v>10046</v>
      </c>
      <c r="F122" s="18" t="s">
        <v>2625</v>
      </c>
      <c r="G122" s="18" t="s">
        <v>2626</v>
      </c>
      <c r="H122" s="18" t="s">
        <v>2120</v>
      </c>
      <c r="I122" s="18" t="s">
        <v>6</v>
      </c>
      <c r="J122" s="18" t="s">
        <v>2094</v>
      </c>
      <c r="K122" s="18" t="s">
        <v>2026</v>
      </c>
      <c r="L122" s="76" t="s">
        <v>10021</v>
      </c>
      <c r="M122" s="18" t="s">
        <v>10047</v>
      </c>
      <c r="N122" s="18" t="s">
        <v>2087</v>
      </c>
      <c r="O122" s="19">
        <f>'Product Details'!AH99</f>
        <v>251.99</v>
      </c>
      <c r="P122" s="19">
        <f>'Product Details'!V99</f>
        <v>239.99</v>
      </c>
      <c r="Q122" s="19">
        <f>'Product Details'!F99</f>
        <v>215.99</v>
      </c>
      <c r="R122" s="77">
        <f t="shared" si="4"/>
        <v>0.10000416684028501</v>
      </c>
      <c r="S122" s="77">
        <f t="shared" si="5"/>
        <v>0.14286281201634984</v>
      </c>
      <c r="T122" s="19">
        <f>'Product Details'!F99</f>
        <v>215.99</v>
      </c>
      <c r="U122" s="19">
        <f t="shared" si="6"/>
        <v>0</v>
      </c>
      <c r="V122" s="18" t="s">
        <v>2100</v>
      </c>
      <c r="W122" s="18" t="s">
        <v>53</v>
      </c>
      <c r="X122" s="18">
        <v>15</v>
      </c>
      <c r="Y122" s="78">
        <v>46080</v>
      </c>
      <c r="Z122" s="78">
        <v>46240</v>
      </c>
    </row>
    <row r="123" spans="1:26" ht="26.9" customHeight="1" x14ac:dyDescent="0.35">
      <c r="A123" s="75" t="s">
        <v>10185</v>
      </c>
      <c r="B123" s="18" t="s">
        <v>2622</v>
      </c>
      <c r="C123" s="18" t="s">
        <v>171</v>
      </c>
      <c r="D123" s="18" t="s">
        <v>10059</v>
      </c>
      <c r="E123" s="18" t="s">
        <v>10060</v>
      </c>
      <c r="F123" s="18" t="s">
        <v>2625</v>
      </c>
      <c r="G123" s="18" t="s">
        <v>2626</v>
      </c>
      <c r="H123" s="18" t="s">
        <v>2120</v>
      </c>
      <c r="I123" s="18" t="s">
        <v>6</v>
      </c>
      <c r="J123" s="18" t="s">
        <v>2094</v>
      </c>
      <c r="K123" s="18" t="s">
        <v>2026</v>
      </c>
      <c r="L123" s="79" t="s">
        <v>10023</v>
      </c>
      <c r="M123" s="18" t="s">
        <v>10023</v>
      </c>
      <c r="N123" s="18" t="s">
        <v>2087</v>
      </c>
      <c r="O123" s="19">
        <f>'Product Details'!AH99</f>
        <v>251.99</v>
      </c>
      <c r="P123" s="19">
        <v>160.99</v>
      </c>
      <c r="Q123" s="19">
        <v>160.99</v>
      </c>
      <c r="R123" s="77">
        <f t="shared" si="4"/>
        <v>0</v>
      </c>
      <c r="S123" s="77">
        <f t="shared" si="5"/>
        <v>0.36112544148577325</v>
      </c>
      <c r="T123" s="19">
        <f>'Product Details'!F99</f>
        <v>215.99</v>
      </c>
      <c r="U123" s="19">
        <f t="shared" si="6"/>
        <v>55</v>
      </c>
      <c r="V123" s="18" t="s">
        <v>2100</v>
      </c>
      <c r="W123" s="18" t="s">
        <v>10061</v>
      </c>
      <c r="X123" s="18">
        <v>30</v>
      </c>
      <c r="Y123" s="78">
        <v>46250</v>
      </c>
      <c r="Z123" s="78">
        <v>46250</v>
      </c>
    </row>
    <row r="124" spans="1:26" ht="26.9" customHeight="1" x14ac:dyDescent="0.35">
      <c r="A124" s="75" t="s">
        <v>10186</v>
      </c>
      <c r="B124" s="18" t="s">
        <v>2627</v>
      </c>
      <c r="C124" s="18" t="s">
        <v>171</v>
      </c>
      <c r="D124" s="18" t="s">
        <v>10177</v>
      </c>
      <c r="E124" s="18" t="s">
        <v>10046</v>
      </c>
      <c r="F124" s="18" t="s">
        <v>2630</v>
      </c>
      <c r="G124" s="18" t="s">
        <v>2631</v>
      </c>
      <c r="H124" s="18" t="s">
        <v>2171</v>
      </c>
      <c r="I124" s="18" t="s">
        <v>6</v>
      </c>
      <c r="J124" s="18" t="s">
        <v>2094</v>
      </c>
      <c r="K124" s="18" t="s">
        <v>2026</v>
      </c>
      <c r="L124" s="76" t="s">
        <v>10021</v>
      </c>
      <c r="M124" s="18" t="s">
        <v>10047</v>
      </c>
      <c r="N124" s="18" t="s">
        <v>2087</v>
      </c>
      <c r="O124" s="19">
        <f>'Product Details'!AH100</f>
        <v>252.99</v>
      </c>
      <c r="P124" s="19">
        <f>'Product Details'!V100</f>
        <v>252.99</v>
      </c>
      <c r="Q124" s="19">
        <f>'Product Details'!F100</f>
        <v>236.99</v>
      </c>
      <c r="R124" s="77">
        <f t="shared" si="4"/>
        <v>6.3243606466658761E-2</v>
      </c>
      <c r="S124" s="77">
        <f t="shared" si="5"/>
        <v>6.3243606466658761E-2</v>
      </c>
      <c r="T124" s="19">
        <f>'Product Details'!F100</f>
        <v>236.99</v>
      </c>
      <c r="U124" s="19">
        <f t="shared" si="6"/>
        <v>0</v>
      </c>
      <c r="V124" s="18" t="s">
        <v>2080</v>
      </c>
      <c r="W124" s="18" t="s">
        <v>53</v>
      </c>
      <c r="X124" s="18">
        <v>15</v>
      </c>
      <c r="Y124" s="78">
        <v>46207</v>
      </c>
      <c r="Z124" s="78">
        <v>46279</v>
      </c>
    </row>
    <row r="125" spans="1:26" ht="26.9" customHeight="1" x14ac:dyDescent="0.35">
      <c r="A125" s="75" t="s">
        <v>10187</v>
      </c>
      <c r="B125" s="18" t="s">
        <v>2632</v>
      </c>
      <c r="C125" s="18" t="s">
        <v>171</v>
      </c>
      <c r="D125" s="18" t="s">
        <v>10177</v>
      </c>
      <c r="E125" s="18" t="s">
        <v>10046</v>
      </c>
      <c r="F125" s="18" t="s">
        <v>2635</v>
      </c>
      <c r="G125" s="18" t="s">
        <v>2636</v>
      </c>
      <c r="H125" s="18" t="s">
        <v>2120</v>
      </c>
      <c r="I125" s="18" t="s">
        <v>6</v>
      </c>
      <c r="J125" s="18" t="s">
        <v>2073</v>
      </c>
      <c r="K125" s="18" t="s">
        <v>2025</v>
      </c>
      <c r="L125" s="76" t="s">
        <v>10021</v>
      </c>
      <c r="M125" s="18" t="s">
        <v>10047</v>
      </c>
      <c r="N125" s="18" t="s">
        <v>2087</v>
      </c>
      <c r="O125" s="19">
        <f>'Product Details'!AH101</f>
        <v>277.99</v>
      </c>
      <c r="P125" s="19">
        <f>'Product Details'!V101</f>
        <v>264.99</v>
      </c>
      <c r="Q125" s="19">
        <f>'Product Details'!F101</f>
        <v>239.99</v>
      </c>
      <c r="R125" s="77">
        <f t="shared" si="4"/>
        <v>9.4343182761613645E-2</v>
      </c>
      <c r="S125" s="77">
        <f t="shared" si="5"/>
        <v>0.13669556458865426</v>
      </c>
      <c r="T125" s="19">
        <f>'Product Details'!F101</f>
        <v>239.99</v>
      </c>
      <c r="U125" s="19">
        <f t="shared" si="6"/>
        <v>0</v>
      </c>
      <c r="V125" s="18" t="s">
        <v>2080</v>
      </c>
      <c r="W125" s="18" t="s">
        <v>53</v>
      </c>
      <c r="X125" s="18">
        <v>15</v>
      </c>
      <c r="Y125" s="78">
        <v>45980</v>
      </c>
      <c r="Z125" s="78">
        <v>46243</v>
      </c>
    </row>
    <row r="126" spans="1:26" ht="26.9" customHeight="1" x14ac:dyDescent="0.35">
      <c r="A126" s="75" t="s">
        <v>10188</v>
      </c>
      <c r="B126" s="18" t="s">
        <v>2637</v>
      </c>
      <c r="C126" s="18" t="s">
        <v>171</v>
      </c>
      <c r="D126" s="18" t="s">
        <v>10177</v>
      </c>
      <c r="E126" s="18" t="s">
        <v>10046</v>
      </c>
      <c r="F126" s="18" t="s">
        <v>2640</v>
      </c>
      <c r="G126" s="18" t="s">
        <v>2641</v>
      </c>
      <c r="H126" s="18" t="s">
        <v>2084</v>
      </c>
      <c r="I126" s="18" t="s">
        <v>6</v>
      </c>
      <c r="J126" s="18" t="s">
        <v>2073</v>
      </c>
      <c r="K126" s="18" t="s">
        <v>2027</v>
      </c>
      <c r="L126" s="76" t="s">
        <v>10021</v>
      </c>
      <c r="M126" s="18" t="s">
        <v>10047</v>
      </c>
      <c r="N126" s="18" t="s">
        <v>2087</v>
      </c>
      <c r="O126" s="19">
        <f>'Product Details'!AH102</f>
        <v>1513.99</v>
      </c>
      <c r="P126" s="19">
        <f>'Product Details'!V102</f>
        <v>1513.99</v>
      </c>
      <c r="Q126" s="19">
        <f>'Product Details'!F102</f>
        <v>1362.99</v>
      </c>
      <c r="R126" s="77">
        <f t="shared" si="4"/>
        <v>9.9736457968678791E-2</v>
      </c>
      <c r="S126" s="77">
        <f t="shared" si="5"/>
        <v>9.9736457968678791E-2</v>
      </c>
      <c r="T126" s="19">
        <f>'Product Details'!F102</f>
        <v>1362.99</v>
      </c>
      <c r="U126" s="19">
        <f t="shared" si="6"/>
        <v>0</v>
      </c>
      <c r="V126" s="18" t="s">
        <v>2100</v>
      </c>
      <c r="W126" s="18" t="s">
        <v>53</v>
      </c>
      <c r="X126" s="18">
        <v>15</v>
      </c>
      <c r="Y126" s="78">
        <v>45683</v>
      </c>
      <c r="Z126" s="78">
        <v>46254</v>
      </c>
    </row>
    <row r="127" spans="1:26" ht="26.9" customHeight="1" x14ac:dyDescent="0.35">
      <c r="A127" s="75" t="s">
        <v>10189</v>
      </c>
      <c r="B127" s="18" t="s">
        <v>2642</v>
      </c>
      <c r="C127" s="18" t="s">
        <v>184</v>
      </c>
      <c r="D127" s="18" t="s">
        <v>10190</v>
      </c>
      <c r="E127" s="18" t="s">
        <v>10046</v>
      </c>
      <c r="F127" s="18" t="s">
        <v>2645</v>
      </c>
      <c r="G127" s="18" t="s">
        <v>2646</v>
      </c>
      <c r="H127" s="18" t="s">
        <v>2268</v>
      </c>
      <c r="I127" s="18" t="s">
        <v>6</v>
      </c>
      <c r="J127" s="18" t="s">
        <v>2138</v>
      </c>
      <c r="K127" s="18" t="s">
        <v>2023</v>
      </c>
      <c r="L127" s="76" t="s">
        <v>10021</v>
      </c>
      <c r="M127" s="18" t="s">
        <v>10047</v>
      </c>
      <c r="N127" s="18" t="s">
        <v>2087</v>
      </c>
      <c r="O127" s="19">
        <f>'Product Details'!AH103</f>
        <v>123.99</v>
      </c>
      <c r="P127" s="19">
        <f>'Product Details'!V103</f>
        <v>123.99</v>
      </c>
      <c r="Q127" s="19">
        <f>'Product Details'!F103</f>
        <v>113.99</v>
      </c>
      <c r="R127" s="77">
        <f t="shared" si="4"/>
        <v>8.0651665456891689E-2</v>
      </c>
      <c r="S127" s="77">
        <f t="shared" si="5"/>
        <v>8.0651665456891689E-2</v>
      </c>
      <c r="T127" s="19">
        <f>'Product Details'!F103</f>
        <v>113.99</v>
      </c>
      <c r="U127" s="19">
        <f t="shared" si="6"/>
        <v>0</v>
      </c>
      <c r="V127" s="18" t="s">
        <v>2080</v>
      </c>
      <c r="W127" s="18" t="s">
        <v>53</v>
      </c>
      <c r="X127" s="18">
        <v>30</v>
      </c>
      <c r="Y127" s="78">
        <v>46230</v>
      </c>
      <c r="Z127" s="78">
        <v>46278</v>
      </c>
    </row>
    <row r="128" spans="1:26" ht="26.9" customHeight="1" x14ac:dyDescent="0.35">
      <c r="A128" s="75" t="s">
        <v>10191</v>
      </c>
      <c r="B128" s="18" t="s">
        <v>2647</v>
      </c>
      <c r="C128" s="18" t="s">
        <v>184</v>
      </c>
      <c r="D128" s="18" t="s">
        <v>10190</v>
      </c>
      <c r="E128" s="18" t="s">
        <v>10046</v>
      </c>
      <c r="F128" s="18" t="s">
        <v>2650</v>
      </c>
      <c r="G128" s="18" t="s">
        <v>2651</v>
      </c>
      <c r="H128" s="18" t="s">
        <v>2224</v>
      </c>
      <c r="I128" s="18" t="s">
        <v>6</v>
      </c>
      <c r="J128" s="18" t="s">
        <v>2094</v>
      </c>
      <c r="K128" s="18" t="s">
        <v>2025</v>
      </c>
      <c r="L128" s="76" t="s">
        <v>10021</v>
      </c>
      <c r="M128" s="18" t="s">
        <v>10047</v>
      </c>
      <c r="N128" s="18" t="s">
        <v>2087</v>
      </c>
      <c r="O128" s="19">
        <f>'Product Details'!AH104</f>
        <v>124.99</v>
      </c>
      <c r="P128" s="19">
        <f>'Product Details'!V104</f>
        <v>124.99</v>
      </c>
      <c r="Q128" s="19">
        <f>'Product Details'!F104</f>
        <v>115.99</v>
      </c>
      <c r="R128" s="77">
        <f t="shared" si="4"/>
        <v>7.2005760460836871E-2</v>
      </c>
      <c r="S128" s="77">
        <f t="shared" si="5"/>
        <v>7.2005760460836871E-2</v>
      </c>
      <c r="T128" s="19">
        <f>'Product Details'!F104</f>
        <v>115.99</v>
      </c>
      <c r="U128" s="19">
        <f t="shared" si="6"/>
        <v>0</v>
      </c>
      <c r="V128" s="18" t="s">
        <v>2080</v>
      </c>
      <c r="W128" s="18" t="s">
        <v>53</v>
      </c>
      <c r="X128" s="18">
        <v>30</v>
      </c>
      <c r="Y128" s="78">
        <v>45853</v>
      </c>
      <c r="Z128" s="78">
        <v>46281</v>
      </c>
    </row>
    <row r="129" spans="1:26" ht="26.9" customHeight="1" x14ac:dyDescent="0.35">
      <c r="A129" s="75" t="s">
        <v>10192</v>
      </c>
      <c r="B129" s="18" t="s">
        <v>2652</v>
      </c>
      <c r="C129" s="18" t="s">
        <v>184</v>
      </c>
      <c r="D129" s="18" t="s">
        <v>10190</v>
      </c>
      <c r="E129" s="18" t="s">
        <v>10046</v>
      </c>
      <c r="F129" s="18" t="s">
        <v>2656</v>
      </c>
      <c r="G129" s="18" t="s">
        <v>2657</v>
      </c>
      <c r="H129" s="18" t="s">
        <v>2254</v>
      </c>
      <c r="I129" s="18" t="s">
        <v>6</v>
      </c>
      <c r="J129" s="18" t="s">
        <v>2094</v>
      </c>
      <c r="K129" s="18" t="s">
        <v>2024</v>
      </c>
      <c r="L129" s="76" t="s">
        <v>10021</v>
      </c>
      <c r="M129" s="18" t="s">
        <v>10047</v>
      </c>
      <c r="N129" s="18" t="s">
        <v>2087</v>
      </c>
      <c r="O129" s="19">
        <f>'Product Details'!AH105</f>
        <v>135.99</v>
      </c>
      <c r="P129" s="19">
        <f>'Product Details'!V105</f>
        <v>135.99</v>
      </c>
      <c r="Q129" s="19">
        <f>'Product Details'!F105</f>
        <v>129.99</v>
      </c>
      <c r="R129" s="77">
        <f t="shared" si="4"/>
        <v>4.4120891242003087E-2</v>
      </c>
      <c r="S129" s="77">
        <f t="shared" si="5"/>
        <v>4.4120891242003087E-2</v>
      </c>
      <c r="T129" s="19">
        <f>'Product Details'!F105</f>
        <v>129.99</v>
      </c>
      <c r="U129" s="19">
        <f t="shared" si="6"/>
        <v>0</v>
      </c>
      <c r="V129" s="18" t="s">
        <v>2080</v>
      </c>
      <c r="W129" s="18" t="s">
        <v>53</v>
      </c>
      <c r="X129" s="18">
        <v>30</v>
      </c>
      <c r="Y129" s="78">
        <v>46212</v>
      </c>
      <c r="Z129" s="78">
        <v>46252</v>
      </c>
    </row>
    <row r="130" spans="1:26" ht="26.9" customHeight="1" x14ac:dyDescent="0.35">
      <c r="A130" s="75" t="s">
        <v>10193</v>
      </c>
      <c r="B130" s="18" t="s">
        <v>2652</v>
      </c>
      <c r="C130" s="18" t="s">
        <v>184</v>
      </c>
      <c r="D130" s="18" t="s">
        <v>10194</v>
      </c>
      <c r="E130" s="18" t="s">
        <v>10122</v>
      </c>
      <c r="F130" s="18" t="s">
        <v>2656</v>
      </c>
      <c r="G130" s="18" t="s">
        <v>2657</v>
      </c>
      <c r="H130" s="18" t="s">
        <v>2254</v>
      </c>
      <c r="I130" s="18" t="s">
        <v>6</v>
      </c>
      <c r="J130" s="18" t="s">
        <v>2094</v>
      </c>
      <c r="K130" s="18" t="s">
        <v>2024</v>
      </c>
      <c r="L130" s="79" t="s">
        <v>10023</v>
      </c>
      <c r="M130" s="18" t="s">
        <v>10123</v>
      </c>
      <c r="N130" s="18" t="s">
        <v>2087</v>
      </c>
      <c r="O130" s="19">
        <f>'Product Details'!AH105</f>
        <v>135.99</v>
      </c>
      <c r="P130" s="19">
        <v>118.99</v>
      </c>
      <c r="Q130" s="19">
        <v>110.99</v>
      </c>
      <c r="R130" s="77">
        <f t="shared" si="4"/>
        <v>6.7232540549626019E-2</v>
      </c>
      <c r="S130" s="77">
        <f t="shared" si="5"/>
        <v>0.18383704684167962</v>
      </c>
      <c r="T130" s="19">
        <f>'Product Details'!F105</f>
        <v>129.99</v>
      </c>
      <c r="U130" s="19">
        <f t="shared" si="6"/>
        <v>19.000000000000014</v>
      </c>
      <c r="V130" s="18" t="s">
        <v>2080</v>
      </c>
      <c r="W130" s="18" t="s">
        <v>10124</v>
      </c>
      <c r="X130" s="18">
        <v>30</v>
      </c>
      <c r="Y130" s="78">
        <v>46212</v>
      </c>
      <c r="Z130" s="78">
        <v>46235</v>
      </c>
    </row>
    <row r="131" spans="1:26" ht="26.9" customHeight="1" x14ac:dyDescent="0.35">
      <c r="A131" s="75" t="s">
        <v>10195</v>
      </c>
      <c r="B131" s="18" t="s">
        <v>2658</v>
      </c>
      <c r="C131" s="18" t="s">
        <v>184</v>
      </c>
      <c r="D131" s="18" t="s">
        <v>10190</v>
      </c>
      <c r="E131" s="18" t="s">
        <v>10046</v>
      </c>
      <c r="F131" s="18" t="s">
        <v>2661</v>
      </c>
      <c r="G131" s="18" t="s">
        <v>2662</v>
      </c>
      <c r="H131" s="18" t="s">
        <v>2254</v>
      </c>
      <c r="I131" s="18" t="s">
        <v>6</v>
      </c>
      <c r="J131" s="18" t="s">
        <v>2073</v>
      </c>
      <c r="K131" s="18" t="s">
        <v>2024</v>
      </c>
      <c r="L131" s="76" t="s">
        <v>10021</v>
      </c>
      <c r="M131" s="18" t="s">
        <v>10047</v>
      </c>
      <c r="N131" s="18" t="s">
        <v>2087</v>
      </c>
      <c r="O131" s="19">
        <f>'Product Details'!AH106</f>
        <v>146.99</v>
      </c>
      <c r="P131" s="19">
        <f>'Product Details'!V106</f>
        <v>146.99</v>
      </c>
      <c r="Q131" s="19">
        <f>'Product Details'!F106</f>
        <v>141.99</v>
      </c>
      <c r="R131" s="77">
        <f t="shared" si="4"/>
        <v>3.4015919450302738E-2</v>
      </c>
      <c r="S131" s="77">
        <f t="shared" si="5"/>
        <v>3.4015919450302738E-2</v>
      </c>
      <c r="T131" s="19">
        <f>'Product Details'!F106</f>
        <v>141.99</v>
      </c>
      <c r="U131" s="19">
        <f t="shared" si="6"/>
        <v>0</v>
      </c>
      <c r="V131" s="18" t="s">
        <v>2080</v>
      </c>
      <c r="W131" s="18" t="s">
        <v>53</v>
      </c>
      <c r="X131" s="18">
        <v>30</v>
      </c>
      <c r="Y131" s="78">
        <v>46129</v>
      </c>
      <c r="Z131" s="78">
        <v>46252</v>
      </c>
    </row>
    <row r="132" spans="1:26" ht="26.9" customHeight="1" x14ac:dyDescent="0.35">
      <c r="A132" s="75" t="s">
        <v>10196</v>
      </c>
      <c r="B132" s="18" t="s">
        <v>2658</v>
      </c>
      <c r="C132" s="18" t="s">
        <v>184</v>
      </c>
      <c r="D132" s="18" t="s">
        <v>10194</v>
      </c>
      <c r="E132" s="18" t="s">
        <v>10122</v>
      </c>
      <c r="F132" s="18" t="s">
        <v>2661</v>
      </c>
      <c r="G132" s="18" t="s">
        <v>2662</v>
      </c>
      <c r="H132" s="18" t="s">
        <v>2254</v>
      </c>
      <c r="I132" s="18" t="s">
        <v>6</v>
      </c>
      <c r="J132" s="18" t="s">
        <v>2073</v>
      </c>
      <c r="K132" s="18" t="s">
        <v>2024</v>
      </c>
      <c r="L132" s="79" t="s">
        <v>10023</v>
      </c>
      <c r="M132" s="18" t="s">
        <v>10123</v>
      </c>
      <c r="N132" s="18" t="s">
        <v>2087</v>
      </c>
      <c r="O132" s="19">
        <f>'Product Details'!AH106</f>
        <v>146.99</v>
      </c>
      <c r="P132" s="19">
        <v>112.99</v>
      </c>
      <c r="Q132" s="19">
        <v>112.99</v>
      </c>
      <c r="R132" s="77">
        <f t="shared" si="4"/>
        <v>0</v>
      </c>
      <c r="S132" s="77">
        <f t="shared" si="5"/>
        <v>0.23130825226205873</v>
      </c>
      <c r="T132" s="19">
        <f>'Product Details'!F106</f>
        <v>141.99</v>
      </c>
      <c r="U132" s="19">
        <f t="shared" si="6"/>
        <v>29.000000000000014</v>
      </c>
      <c r="V132" s="18" t="s">
        <v>2116</v>
      </c>
      <c r="W132" s="18" t="s">
        <v>10124</v>
      </c>
      <c r="X132" s="18">
        <v>30</v>
      </c>
      <c r="Y132" s="78">
        <v>46253</v>
      </c>
      <c r="Z132" s="78">
        <v>46253</v>
      </c>
    </row>
    <row r="133" spans="1:26" ht="26.9" customHeight="1" x14ac:dyDescent="0.35">
      <c r="A133" s="75" t="s">
        <v>10197</v>
      </c>
      <c r="B133" s="18" t="s">
        <v>2663</v>
      </c>
      <c r="C133" s="18" t="s">
        <v>184</v>
      </c>
      <c r="D133" s="18" t="s">
        <v>10190</v>
      </c>
      <c r="E133" s="18" t="s">
        <v>10046</v>
      </c>
      <c r="F133" s="18" t="s">
        <v>2666</v>
      </c>
      <c r="G133" s="18" t="s">
        <v>2667</v>
      </c>
      <c r="H133" s="18" t="s">
        <v>2120</v>
      </c>
      <c r="I133" s="18" t="s">
        <v>6</v>
      </c>
      <c r="J133" s="18" t="s">
        <v>2073</v>
      </c>
      <c r="K133" s="18" t="s">
        <v>2025</v>
      </c>
      <c r="L133" s="76" t="s">
        <v>10021</v>
      </c>
      <c r="M133" s="18" t="s">
        <v>10047</v>
      </c>
      <c r="N133" s="18" t="s">
        <v>2087</v>
      </c>
      <c r="O133" s="19">
        <f>'Product Details'!AH107</f>
        <v>168.99</v>
      </c>
      <c r="P133" s="19">
        <f>'Product Details'!V107</f>
        <v>168.99</v>
      </c>
      <c r="Q133" s="19">
        <f>'Product Details'!F107</f>
        <v>148.99</v>
      </c>
      <c r="R133" s="77">
        <f t="shared" si="4"/>
        <v>0.11835019823658204</v>
      </c>
      <c r="S133" s="77">
        <f t="shared" si="5"/>
        <v>0.11835019823658204</v>
      </c>
      <c r="T133" s="19">
        <f>'Product Details'!F107</f>
        <v>148.99</v>
      </c>
      <c r="U133" s="19">
        <f t="shared" si="6"/>
        <v>0</v>
      </c>
      <c r="V133" s="18" t="s">
        <v>2080</v>
      </c>
      <c r="W133" s="18" t="s">
        <v>53</v>
      </c>
      <c r="X133" s="18">
        <v>30</v>
      </c>
      <c r="Y133" s="78">
        <v>46049</v>
      </c>
      <c r="Z133" s="78">
        <v>46277</v>
      </c>
    </row>
    <row r="134" spans="1:26" ht="26.9" customHeight="1" x14ac:dyDescent="0.35">
      <c r="A134" s="75" t="s">
        <v>10198</v>
      </c>
      <c r="B134" s="18" t="s">
        <v>2668</v>
      </c>
      <c r="C134" s="18" t="s">
        <v>184</v>
      </c>
      <c r="D134" s="18" t="s">
        <v>10190</v>
      </c>
      <c r="E134" s="18" t="s">
        <v>10046</v>
      </c>
      <c r="F134" s="18" t="s">
        <v>2671</v>
      </c>
      <c r="G134" s="18" t="s">
        <v>2672</v>
      </c>
      <c r="H134" s="18" t="s">
        <v>2179</v>
      </c>
      <c r="I134" s="18" t="s">
        <v>6</v>
      </c>
      <c r="J134" s="18" t="s">
        <v>2094</v>
      </c>
      <c r="K134" s="18" t="s">
        <v>2026</v>
      </c>
      <c r="L134" s="76" t="s">
        <v>10021</v>
      </c>
      <c r="M134" s="18" t="s">
        <v>10047</v>
      </c>
      <c r="N134" s="18" t="s">
        <v>2087</v>
      </c>
      <c r="O134" s="19">
        <f>'Product Details'!AH108</f>
        <v>203.99</v>
      </c>
      <c r="P134" s="19">
        <f>'Product Details'!V108</f>
        <v>192.99</v>
      </c>
      <c r="Q134" s="19">
        <f>'Product Details'!F108</f>
        <v>175.99</v>
      </c>
      <c r="R134" s="77">
        <f t="shared" si="4"/>
        <v>8.8087465671796455E-2</v>
      </c>
      <c r="S134" s="77">
        <f t="shared" si="5"/>
        <v>0.13726163047208195</v>
      </c>
      <c r="T134" s="19">
        <f>'Product Details'!F108</f>
        <v>175.99</v>
      </c>
      <c r="U134" s="19">
        <f t="shared" si="6"/>
        <v>0</v>
      </c>
      <c r="V134" s="18" t="s">
        <v>2100</v>
      </c>
      <c r="W134" s="18" t="s">
        <v>53</v>
      </c>
      <c r="X134" s="18">
        <v>30</v>
      </c>
      <c r="Y134" s="78">
        <v>46181</v>
      </c>
      <c r="Z134" s="78">
        <v>46287</v>
      </c>
    </row>
    <row r="135" spans="1:26" ht="26.9" customHeight="1" x14ac:dyDescent="0.35">
      <c r="A135" s="75" t="s">
        <v>10199</v>
      </c>
      <c r="B135" s="18" t="s">
        <v>2673</v>
      </c>
      <c r="C135" s="18" t="s">
        <v>184</v>
      </c>
      <c r="D135" s="18" t="s">
        <v>10190</v>
      </c>
      <c r="E135" s="18" t="s">
        <v>10046</v>
      </c>
      <c r="F135" s="18" t="s">
        <v>2676</v>
      </c>
      <c r="G135" s="18" t="s">
        <v>2677</v>
      </c>
      <c r="H135" s="18" t="s">
        <v>2254</v>
      </c>
      <c r="I135" s="18" t="s">
        <v>6</v>
      </c>
      <c r="J135" s="18" t="s">
        <v>2094</v>
      </c>
      <c r="K135" s="18" t="s">
        <v>2026</v>
      </c>
      <c r="L135" s="76" t="s">
        <v>10021</v>
      </c>
      <c r="M135" s="18" t="s">
        <v>10047</v>
      </c>
      <c r="N135" s="18" t="s">
        <v>2087</v>
      </c>
      <c r="O135" s="19">
        <f>'Product Details'!AH109</f>
        <v>226.99</v>
      </c>
      <c r="P135" s="19">
        <f>'Product Details'!V109</f>
        <v>214.99</v>
      </c>
      <c r="Q135" s="19">
        <f>'Product Details'!F109</f>
        <v>205.99</v>
      </c>
      <c r="R135" s="77">
        <f t="shared" si="4"/>
        <v>4.1862412205218844E-2</v>
      </c>
      <c r="S135" s="77">
        <f t="shared" si="5"/>
        <v>9.2515088770430409E-2</v>
      </c>
      <c r="T135" s="19">
        <f>'Product Details'!F109</f>
        <v>205.99</v>
      </c>
      <c r="U135" s="19">
        <f t="shared" si="6"/>
        <v>0</v>
      </c>
      <c r="V135" s="18" t="s">
        <v>2080</v>
      </c>
      <c r="W135" s="18" t="s">
        <v>53</v>
      </c>
      <c r="X135" s="18">
        <v>30</v>
      </c>
      <c r="Y135" s="78">
        <v>46101</v>
      </c>
      <c r="Z135" s="78">
        <v>46260</v>
      </c>
    </row>
    <row r="136" spans="1:26" ht="26.9" customHeight="1" x14ac:dyDescent="0.35">
      <c r="A136" s="75" t="s">
        <v>10200</v>
      </c>
      <c r="B136" s="18" t="s">
        <v>2678</v>
      </c>
      <c r="C136" s="18" t="s">
        <v>184</v>
      </c>
      <c r="D136" s="18" t="s">
        <v>10190</v>
      </c>
      <c r="E136" s="18" t="s">
        <v>10046</v>
      </c>
      <c r="F136" s="18" t="s">
        <v>2681</v>
      </c>
      <c r="G136" s="18" t="s">
        <v>2682</v>
      </c>
      <c r="H136" s="18" t="s">
        <v>2147</v>
      </c>
      <c r="I136" s="18" t="s">
        <v>6</v>
      </c>
      <c r="J136" s="18" t="s">
        <v>2073</v>
      </c>
      <c r="K136" s="18" t="s">
        <v>2026</v>
      </c>
      <c r="L136" s="76" t="s">
        <v>10021</v>
      </c>
      <c r="M136" s="18" t="s">
        <v>10047</v>
      </c>
      <c r="N136" s="18" t="s">
        <v>2087</v>
      </c>
      <c r="O136" s="19">
        <f>'Product Details'!AH110</f>
        <v>359.99</v>
      </c>
      <c r="P136" s="19">
        <f>'Product Details'!V110</f>
        <v>359.99</v>
      </c>
      <c r="Q136" s="19">
        <f>'Product Details'!F110</f>
        <v>318.99</v>
      </c>
      <c r="R136" s="77">
        <f t="shared" si="4"/>
        <v>0.11389205255701547</v>
      </c>
      <c r="S136" s="77">
        <f t="shared" si="5"/>
        <v>0.11389205255701547</v>
      </c>
      <c r="T136" s="19">
        <f>'Product Details'!F110</f>
        <v>318.99</v>
      </c>
      <c r="U136" s="19">
        <f t="shared" si="6"/>
        <v>0</v>
      </c>
      <c r="V136" s="18" t="s">
        <v>2080</v>
      </c>
      <c r="W136" s="18" t="s">
        <v>53</v>
      </c>
      <c r="X136" s="18">
        <v>30</v>
      </c>
      <c r="Y136" s="78">
        <v>45847</v>
      </c>
      <c r="Z136" s="78">
        <v>46236</v>
      </c>
    </row>
    <row r="137" spans="1:26" ht="26.9" customHeight="1" x14ac:dyDescent="0.35">
      <c r="A137" s="75" t="s">
        <v>10201</v>
      </c>
      <c r="B137" s="18" t="s">
        <v>2678</v>
      </c>
      <c r="C137" s="18" t="s">
        <v>184</v>
      </c>
      <c r="D137" s="18" t="s">
        <v>10194</v>
      </c>
      <c r="E137" s="18" t="s">
        <v>10122</v>
      </c>
      <c r="F137" s="18" t="s">
        <v>2681</v>
      </c>
      <c r="G137" s="18" t="s">
        <v>2682</v>
      </c>
      <c r="H137" s="18" t="s">
        <v>2147</v>
      </c>
      <c r="I137" s="18" t="s">
        <v>6</v>
      </c>
      <c r="J137" s="18" t="s">
        <v>2073</v>
      </c>
      <c r="K137" s="18" t="s">
        <v>2026</v>
      </c>
      <c r="L137" s="79" t="s">
        <v>10023</v>
      </c>
      <c r="M137" s="18" t="s">
        <v>10123</v>
      </c>
      <c r="N137" s="18" t="s">
        <v>2087</v>
      </c>
      <c r="O137" s="19">
        <f>'Product Details'!AH110</f>
        <v>359.99</v>
      </c>
      <c r="P137" s="19">
        <v>249.99</v>
      </c>
      <c r="Q137" s="19">
        <v>249.99</v>
      </c>
      <c r="R137" s="77">
        <f t="shared" si="4"/>
        <v>0</v>
      </c>
      <c r="S137" s="77">
        <f t="shared" si="5"/>
        <v>0.30556404344565125</v>
      </c>
      <c r="T137" s="19">
        <f>'Product Details'!F110</f>
        <v>318.99</v>
      </c>
      <c r="U137" s="19">
        <f t="shared" si="6"/>
        <v>69</v>
      </c>
      <c r="V137" s="18" t="s">
        <v>2080</v>
      </c>
      <c r="W137" s="18" t="s">
        <v>10124</v>
      </c>
      <c r="X137" s="18">
        <v>30</v>
      </c>
      <c r="Y137" s="78">
        <v>46187</v>
      </c>
      <c r="Z137" s="78">
        <v>46187</v>
      </c>
    </row>
    <row r="138" spans="1:26" ht="26.9" customHeight="1" x14ac:dyDescent="0.35">
      <c r="A138" s="75" t="s">
        <v>10202</v>
      </c>
      <c r="B138" s="18" t="s">
        <v>2683</v>
      </c>
      <c r="C138" s="18" t="s">
        <v>184</v>
      </c>
      <c r="D138" s="18" t="s">
        <v>10190</v>
      </c>
      <c r="E138" s="18" t="s">
        <v>10046</v>
      </c>
      <c r="F138" s="18" t="s">
        <v>2686</v>
      </c>
      <c r="G138" s="18" t="s">
        <v>2687</v>
      </c>
      <c r="H138" s="18" t="s">
        <v>2171</v>
      </c>
      <c r="I138" s="18" t="s">
        <v>6</v>
      </c>
      <c r="J138" s="18" t="s">
        <v>2094</v>
      </c>
      <c r="K138" s="18" t="s">
        <v>2026</v>
      </c>
      <c r="L138" s="76" t="s">
        <v>10021</v>
      </c>
      <c r="M138" s="18" t="s">
        <v>10047</v>
      </c>
      <c r="N138" s="18" t="s">
        <v>2087</v>
      </c>
      <c r="O138" s="19">
        <f>'Product Details'!AH111</f>
        <v>387.99</v>
      </c>
      <c r="P138" s="19">
        <f>'Product Details'!V111</f>
        <v>373.99</v>
      </c>
      <c r="Q138" s="19">
        <f>'Product Details'!F111</f>
        <v>324.99</v>
      </c>
      <c r="R138" s="77">
        <f t="shared" si="4"/>
        <v>0.13101954597716517</v>
      </c>
      <c r="S138" s="77">
        <f t="shared" si="5"/>
        <v>0.16237531895151935</v>
      </c>
      <c r="T138" s="19">
        <f>'Product Details'!F111</f>
        <v>324.99</v>
      </c>
      <c r="U138" s="19">
        <f t="shared" si="6"/>
        <v>0</v>
      </c>
      <c r="V138" s="18" t="s">
        <v>2080</v>
      </c>
      <c r="W138" s="18" t="s">
        <v>53</v>
      </c>
      <c r="X138" s="18">
        <v>30</v>
      </c>
      <c r="Y138" s="78">
        <v>45684</v>
      </c>
      <c r="Z138" s="78">
        <v>46248</v>
      </c>
    </row>
    <row r="139" spans="1:26" ht="26.9" customHeight="1" x14ac:dyDescent="0.35">
      <c r="A139" s="75" t="s">
        <v>10203</v>
      </c>
      <c r="B139" s="18" t="s">
        <v>2688</v>
      </c>
      <c r="C139" s="18" t="s">
        <v>184</v>
      </c>
      <c r="D139" s="18" t="s">
        <v>10190</v>
      </c>
      <c r="E139" s="18" t="s">
        <v>10046</v>
      </c>
      <c r="F139" s="18" t="s">
        <v>2650</v>
      </c>
      <c r="G139" s="18" t="s">
        <v>2691</v>
      </c>
      <c r="H139" s="18" t="s">
        <v>2268</v>
      </c>
      <c r="I139" s="18" t="s">
        <v>6</v>
      </c>
      <c r="J139" s="18" t="s">
        <v>2073</v>
      </c>
      <c r="K139" s="18" t="s">
        <v>2027</v>
      </c>
      <c r="L139" s="76" t="s">
        <v>10021</v>
      </c>
      <c r="M139" s="18" t="s">
        <v>10047</v>
      </c>
      <c r="N139" s="18" t="s">
        <v>2087</v>
      </c>
      <c r="O139" s="19">
        <f>'Product Details'!AH112</f>
        <v>1516.99</v>
      </c>
      <c r="P139" s="19">
        <f>'Product Details'!V112</f>
        <v>1516.99</v>
      </c>
      <c r="Q139" s="19">
        <f>'Product Details'!F112</f>
        <v>1336.99</v>
      </c>
      <c r="R139" s="77">
        <f t="shared" si="4"/>
        <v>0.11865602278195637</v>
      </c>
      <c r="S139" s="77">
        <f t="shared" si="5"/>
        <v>0.11865602278195637</v>
      </c>
      <c r="T139" s="19">
        <f>'Product Details'!F112</f>
        <v>1336.99</v>
      </c>
      <c r="U139" s="19">
        <f t="shared" si="6"/>
        <v>0</v>
      </c>
      <c r="V139" s="18" t="s">
        <v>2116</v>
      </c>
      <c r="W139" s="18" t="s">
        <v>53</v>
      </c>
      <c r="X139" s="18">
        <v>30</v>
      </c>
      <c r="Y139" s="78">
        <v>45865</v>
      </c>
      <c r="Z139" s="78">
        <v>46250</v>
      </c>
    </row>
    <row r="140" spans="1:26" ht="26.9" customHeight="1" x14ac:dyDescent="0.35">
      <c r="A140" s="75" t="s">
        <v>10204</v>
      </c>
      <c r="B140" s="18" t="s">
        <v>2688</v>
      </c>
      <c r="C140" s="18" t="s">
        <v>184</v>
      </c>
      <c r="D140" s="18" t="s">
        <v>10194</v>
      </c>
      <c r="E140" s="18" t="s">
        <v>10122</v>
      </c>
      <c r="F140" s="18" t="s">
        <v>2650</v>
      </c>
      <c r="G140" s="18" t="s">
        <v>2691</v>
      </c>
      <c r="H140" s="18" t="s">
        <v>2268</v>
      </c>
      <c r="I140" s="18" t="s">
        <v>6</v>
      </c>
      <c r="J140" s="18" t="s">
        <v>2073</v>
      </c>
      <c r="K140" s="18" t="s">
        <v>2027</v>
      </c>
      <c r="L140" s="79" t="s">
        <v>10023</v>
      </c>
      <c r="M140" s="18" t="s">
        <v>10123</v>
      </c>
      <c r="N140" s="18" t="s">
        <v>2087</v>
      </c>
      <c r="O140" s="19">
        <f>'Product Details'!AH112</f>
        <v>1516.99</v>
      </c>
      <c r="P140" s="19">
        <v>1204.99</v>
      </c>
      <c r="Q140" s="19">
        <v>1145.99</v>
      </c>
      <c r="R140" s="77">
        <f t="shared" si="4"/>
        <v>4.8963061934123933E-2</v>
      </c>
      <c r="S140" s="77">
        <f t="shared" si="5"/>
        <v>0.24456324695614343</v>
      </c>
      <c r="T140" s="19">
        <f>'Product Details'!F112</f>
        <v>1336.99</v>
      </c>
      <c r="U140" s="19">
        <f t="shared" si="6"/>
        <v>191</v>
      </c>
      <c r="V140" s="18" t="s">
        <v>2080</v>
      </c>
      <c r="W140" s="18" t="s">
        <v>10124</v>
      </c>
      <c r="X140" s="18">
        <v>30</v>
      </c>
      <c r="Y140" s="78">
        <v>46245</v>
      </c>
      <c r="Z140" s="78">
        <v>46267</v>
      </c>
    </row>
    <row r="141" spans="1:26" ht="26.9" customHeight="1" x14ac:dyDescent="0.35">
      <c r="A141" s="75" t="s">
        <v>10205</v>
      </c>
      <c r="B141" s="18" t="s">
        <v>2692</v>
      </c>
      <c r="C141" s="18" t="s">
        <v>198</v>
      </c>
      <c r="D141" s="18" t="s">
        <v>10206</v>
      </c>
      <c r="E141" s="18" t="s">
        <v>10046</v>
      </c>
      <c r="F141" s="18" t="s">
        <v>2695</v>
      </c>
      <c r="G141" s="18" t="s">
        <v>2696</v>
      </c>
      <c r="H141" s="18" t="s">
        <v>2104</v>
      </c>
      <c r="I141" s="18" t="s">
        <v>6</v>
      </c>
      <c r="J141" s="18" t="s">
        <v>2094</v>
      </c>
      <c r="K141" s="18" t="s">
        <v>2022</v>
      </c>
      <c r="L141" s="76" t="s">
        <v>10021</v>
      </c>
      <c r="M141" s="18" t="s">
        <v>10047</v>
      </c>
      <c r="N141" s="18" t="s">
        <v>2087</v>
      </c>
      <c r="O141" s="19">
        <f>'Product Details'!AH113</f>
        <v>44.99</v>
      </c>
      <c r="P141" s="19">
        <f>'Product Details'!V113</f>
        <v>43.99</v>
      </c>
      <c r="Q141" s="19">
        <f>'Product Details'!F113</f>
        <v>37.99</v>
      </c>
      <c r="R141" s="77">
        <f t="shared" si="4"/>
        <v>0.13639463514435099</v>
      </c>
      <c r="S141" s="77">
        <f t="shared" si="5"/>
        <v>0.15559013114025338</v>
      </c>
      <c r="T141" s="19">
        <f>'Product Details'!F113</f>
        <v>37.99</v>
      </c>
      <c r="U141" s="19">
        <f t="shared" si="6"/>
        <v>0</v>
      </c>
      <c r="V141" s="18" t="s">
        <v>2080</v>
      </c>
      <c r="W141" s="18" t="s">
        <v>53</v>
      </c>
      <c r="X141" s="18">
        <v>30</v>
      </c>
      <c r="Y141" s="78">
        <v>46130</v>
      </c>
      <c r="Z141" s="78">
        <v>46259</v>
      </c>
    </row>
    <row r="142" spans="1:26" ht="26.9" customHeight="1" x14ac:dyDescent="0.35">
      <c r="A142" s="75" t="s">
        <v>10207</v>
      </c>
      <c r="B142" s="18" t="s">
        <v>2697</v>
      </c>
      <c r="C142" s="18" t="s">
        <v>198</v>
      </c>
      <c r="D142" s="18" t="s">
        <v>10206</v>
      </c>
      <c r="E142" s="18" t="s">
        <v>10046</v>
      </c>
      <c r="F142" s="18" t="s">
        <v>2701</v>
      </c>
      <c r="G142" s="18" t="s">
        <v>2702</v>
      </c>
      <c r="H142" s="18" t="s">
        <v>2147</v>
      </c>
      <c r="I142" s="18" t="s">
        <v>6</v>
      </c>
      <c r="J142" s="18" t="s">
        <v>2073</v>
      </c>
      <c r="K142" s="18" t="s">
        <v>2023</v>
      </c>
      <c r="L142" s="76" t="s">
        <v>10021</v>
      </c>
      <c r="M142" s="18" t="s">
        <v>10047</v>
      </c>
      <c r="N142" s="18" t="s">
        <v>2087</v>
      </c>
      <c r="O142" s="19">
        <f>'Product Details'!AH114</f>
        <v>55.99</v>
      </c>
      <c r="P142" s="19">
        <f>'Product Details'!V114</f>
        <v>55.99</v>
      </c>
      <c r="Q142" s="19">
        <f>'Product Details'!F114</f>
        <v>50.99</v>
      </c>
      <c r="R142" s="77">
        <f t="shared" ref="R142:R205" si="7">IF(P142&gt;0,(P142-Q142)/P142,"")</f>
        <v>8.9301661010894803E-2</v>
      </c>
      <c r="S142" s="77">
        <f t="shared" ref="S142:S205" si="8">IF(O142&gt;0,(O142-Q142)/O142,"")</f>
        <v>8.9301661010894803E-2</v>
      </c>
      <c r="T142" s="19">
        <f>'Product Details'!F114</f>
        <v>50.99</v>
      </c>
      <c r="U142" s="19">
        <f t="shared" ref="U142:U205" si="9">T142-Q142</f>
        <v>0</v>
      </c>
      <c r="V142" s="18" t="s">
        <v>2080</v>
      </c>
      <c r="W142" s="18" t="s">
        <v>53</v>
      </c>
      <c r="X142" s="18">
        <v>30</v>
      </c>
      <c r="Y142" s="78">
        <v>46168</v>
      </c>
      <c r="Z142" s="78">
        <v>46262</v>
      </c>
    </row>
    <row r="143" spans="1:26" ht="26.9" customHeight="1" x14ac:dyDescent="0.35">
      <c r="A143" s="75" t="s">
        <v>10208</v>
      </c>
      <c r="B143" s="18" t="s">
        <v>2697</v>
      </c>
      <c r="C143" s="18" t="s">
        <v>198</v>
      </c>
      <c r="D143" s="18" t="s">
        <v>10168</v>
      </c>
      <c r="E143" s="18" t="s">
        <v>10101</v>
      </c>
      <c r="F143" s="18" t="s">
        <v>2701</v>
      </c>
      <c r="G143" s="18" t="s">
        <v>2702</v>
      </c>
      <c r="H143" s="18" t="s">
        <v>2147</v>
      </c>
      <c r="I143" s="18" t="s">
        <v>6</v>
      </c>
      <c r="J143" s="18" t="s">
        <v>2073</v>
      </c>
      <c r="K143" s="18" t="s">
        <v>2023</v>
      </c>
      <c r="L143" s="81" t="s">
        <v>10022</v>
      </c>
      <c r="M143" s="18" t="s">
        <v>10102</v>
      </c>
      <c r="N143" s="18" t="s">
        <v>2087</v>
      </c>
      <c r="O143" s="19">
        <f>'Product Details'!AH114</f>
        <v>55.99</v>
      </c>
      <c r="P143" s="19">
        <v>47.99</v>
      </c>
      <c r="Q143" s="19">
        <v>47.99</v>
      </c>
      <c r="R143" s="77">
        <f t="shared" si="7"/>
        <v>0</v>
      </c>
      <c r="S143" s="77">
        <f t="shared" si="8"/>
        <v>0.14288265761743169</v>
      </c>
      <c r="T143" s="19">
        <f>'Product Details'!F114</f>
        <v>50.99</v>
      </c>
      <c r="U143" s="19">
        <f t="shared" si="9"/>
        <v>3</v>
      </c>
      <c r="V143" s="18" t="s">
        <v>2100</v>
      </c>
      <c r="W143" s="18" t="s">
        <v>10103</v>
      </c>
      <c r="X143" s="18">
        <v>30</v>
      </c>
      <c r="Y143" s="78">
        <v>46201</v>
      </c>
      <c r="Z143" s="78">
        <v>46201</v>
      </c>
    </row>
    <row r="144" spans="1:26" ht="26.9" customHeight="1" x14ac:dyDescent="0.35">
      <c r="A144" s="75" t="s">
        <v>10209</v>
      </c>
      <c r="B144" s="18" t="s">
        <v>2703</v>
      </c>
      <c r="C144" s="18" t="s">
        <v>198</v>
      </c>
      <c r="D144" s="18" t="s">
        <v>10206</v>
      </c>
      <c r="E144" s="18" t="s">
        <v>10046</v>
      </c>
      <c r="F144" s="18" t="s">
        <v>2706</v>
      </c>
      <c r="G144" s="18" t="s">
        <v>2707</v>
      </c>
      <c r="H144" s="18" t="s">
        <v>2120</v>
      </c>
      <c r="I144" s="18" t="s">
        <v>6</v>
      </c>
      <c r="J144" s="18" t="s">
        <v>2094</v>
      </c>
      <c r="K144" s="18" t="s">
        <v>2023</v>
      </c>
      <c r="L144" s="76" t="s">
        <v>10021</v>
      </c>
      <c r="M144" s="18" t="s">
        <v>10047</v>
      </c>
      <c r="N144" s="18" t="s">
        <v>2087</v>
      </c>
      <c r="O144" s="19">
        <f>'Product Details'!AH115</f>
        <v>97.99</v>
      </c>
      <c r="P144" s="19">
        <f>'Product Details'!V115</f>
        <v>97.99</v>
      </c>
      <c r="Q144" s="19">
        <f>'Product Details'!F115</f>
        <v>85.99</v>
      </c>
      <c r="R144" s="77">
        <f t="shared" si="7"/>
        <v>0.12246147566078172</v>
      </c>
      <c r="S144" s="77">
        <f t="shared" si="8"/>
        <v>0.12246147566078172</v>
      </c>
      <c r="T144" s="19">
        <f>'Product Details'!F115</f>
        <v>85.99</v>
      </c>
      <c r="U144" s="19">
        <f t="shared" si="9"/>
        <v>0</v>
      </c>
      <c r="V144" s="18" t="s">
        <v>2100</v>
      </c>
      <c r="W144" s="18" t="s">
        <v>53</v>
      </c>
      <c r="X144" s="18">
        <v>30</v>
      </c>
      <c r="Y144" s="78">
        <v>46035</v>
      </c>
      <c r="Z144" s="78">
        <v>46243</v>
      </c>
    </row>
    <row r="145" spans="1:26" ht="26.9" customHeight="1" x14ac:dyDescent="0.35">
      <c r="A145" s="75" t="s">
        <v>10210</v>
      </c>
      <c r="B145" s="18" t="s">
        <v>2708</v>
      </c>
      <c r="C145" s="18" t="s">
        <v>198</v>
      </c>
      <c r="D145" s="18" t="s">
        <v>10206</v>
      </c>
      <c r="E145" s="18" t="s">
        <v>10046</v>
      </c>
      <c r="F145" s="18" t="s">
        <v>2711</v>
      </c>
      <c r="G145" s="18" t="s">
        <v>2712</v>
      </c>
      <c r="H145" s="18" t="s">
        <v>2268</v>
      </c>
      <c r="I145" s="18" t="s">
        <v>6</v>
      </c>
      <c r="J145" s="18" t="s">
        <v>2094</v>
      </c>
      <c r="K145" s="18" t="s">
        <v>2024</v>
      </c>
      <c r="L145" s="76" t="s">
        <v>10021</v>
      </c>
      <c r="M145" s="18" t="s">
        <v>10047</v>
      </c>
      <c r="N145" s="18" t="s">
        <v>2087</v>
      </c>
      <c r="O145" s="19">
        <f>'Product Details'!AH116</f>
        <v>113.99</v>
      </c>
      <c r="P145" s="19">
        <f>'Product Details'!V116</f>
        <v>107.99</v>
      </c>
      <c r="Q145" s="19">
        <f>'Product Details'!F116</f>
        <v>96.99</v>
      </c>
      <c r="R145" s="77">
        <f t="shared" si="7"/>
        <v>0.10186128345217151</v>
      </c>
      <c r="S145" s="77">
        <f t="shared" si="8"/>
        <v>0.14913588911308009</v>
      </c>
      <c r="T145" s="19">
        <f>'Product Details'!F116</f>
        <v>96.99</v>
      </c>
      <c r="U145" s="19">
        <f t="shared" si="9"/>
        <v>0</v>
      </c>
      <c r="V145" s="18" t="s">
        <v>2080</v>
      </c>
      <c r="W145" s="18" t="s">
        <v>53</v>
      </c>
      <c r="X145" s="18">
        <v>30</v>
      </c>
      <c r="Y145" s="78">
        <v>45881</v>
      </c>
      <c r="Z145" s="78">
        <v>46263</v>
      </c>
    </row>
    <row r="146" spans="1:26" ht="26.9" customHeight="1" x14ac:dyDescent="0.35">
      <c r="A146" s="75" t="s">
        <v>10211</v>
      </c>
      <c r="B146" s="18" t="s">
        <v>2713</v>
      </c>
      <c r="C146" s="18" t="s">
        <v>198</v>
      </c>
      <c r="D146" s="18" t="s">
        <v>10206</v>
      </c>
      <c r="E146" s="18" t="s">
        <v>10046</v>
      </c>
      <c r="F146" s="18" t="s">
        <v>2716</v>
      </c>
      <c r="G146" s="18" t="s">
        <v>2717</v>
      </c>
      <c r="H146" s="18" t="s">
        <v>2120</v>
      </c>
      <c r="I146" s="18" t="s">
        <v>6</v>
      </c>
      <c r="J146" s="18" t="s">
        <v>2073</v>
      </c>
      <c r="K146" s="18" t="s">
        <v>2024</v>
      </c>
      <c r="L146" s="76" t="s">
        <v>10021</v>
      </c>
      <c r="M146" s="18" t="s">
        <v>10047</v>
      </c>
      <c r="N146" s="18" t="s">
        <v>2087</v>
      </c>
      <c r="O146" s="19">
        <f>'Product Details'!AH117</f>
        <v>119.99</v>
      </c>
      <c r="P146" s="19">
        <f>'Product Details'!V117</f>
        <v>119.99</v>
      </c>
      <c r="Q146" s="19">
        <f>'Product Details'!F117</f>
        <v>108.99</v>
      </c>
      <c r="R146" s="77">
        <f t="shared" si="7"/>
        <v>9.1674306192182684E-2</v>
      </c>
      <c r="S146" s="77">
        <f t="shared" si="8"/>
        <v>9.1674306192182684E-2</v>
      </c>
      <c r="T146" s="19">
        <f>'Product Details'!F117</f>
        <v>108.99</v>
      </c>
      <c r="U146" s="19">
        <f t="shared" si="9"/>
        <v>0</v>
      </c>
      <c r="V146" s="18" t="s">
        <v>2080</v>
      </c>
      <c r="W146" s="18" t="s">
        <v>53</v>
      </c>
      <c r="X146" s="18">
        <v>30</v>
      </c>
      <c r="Y146" s="78">
        <v>46060</v>
      </c>
      <c r="Z146" s="78">
        <v>46244</v>
      </c>
    </row>
    <row r="147" spans="1:26" ht="26.9" customHeight="1" x14ac:dyDescent="0.35">
      <c r="A147" s="75" t="s">
        <v>10212</v>
      </c>
      <c r="B147" s="18" t="s">
        <v>2718</v>
      </c>
      <c r="C147" s="18" t="s">
        <v>198</v>
      </c>
      <c r="D147" s="18" t="s">
        <v>10206</v>
      </c>
      <c r="E147" s="18" t="s">
        <v>10046</v>
      </c>
      <c r="F147" s="18" t="s">
        <v>2721</v>
      </c>
      <c r="G147" s="18" t="s">
        <v>2722</v>
      </c>
      <c r="H147" s="18" t="s">
        <v>2268</v>
      </c>
      <c r="I147" s="18" t="s">
        <v>6</v>
      </c>
      <c r="J147" s="18" t="s">
        <v>2138</v>
      </c>
      <c r="K147" s="18" t="s">
        <v>2024</v>
      </c>
      <c r="L147" s="76" t="s">
        <v>10021</v>
      </c>
      <c r="M147" s="18" t="s">
        <v>10047</v>
      </c>
      <c r="N147" s="18" t="s">
        <v>2087</v>
      </c>
      <c r="O147" s="19">
        <f>'Product Details'!AH118</f>
        <v>154.99</v>
      </c>
      <c r="P147" s="19">
        <f>'Product Details'!V118</f>
        <v>154.99</v>
      </c>
      <c r="Q147" s="19">
        <f>'Product Details'!F118</f>
        <v>147.99</v>
      </c>
      <c r="R147" s="77">
        <f t="shared" si="7"/>
        <v>4.5164204142202721E-2</v>
      </c>
      <c r="S147" s="77">
        <f t="shared" si="8"/>
        <v>4.5164204142202721E-2</v>
      </c>
      <c r="T147" s="19">
        <f>'Product Details'!F118</f>
        <v>147.99</v>
      </c>
      <c r="U147" s="19">
        <f t="shared" si="9"/>
        <v>0</v>
      </c>
      <c r="V147" s="18" t="s">
        <v>2080</v>
      </c>
      <c r="W147" s="18" t="s">
        <v>53</v>
      </c>
      <c r="X147" s="18">
        <v>30</v>
      </c>
      <c r="Y147" s="78">
        <v>46142</v>
      </c>
      <c r="Z147" s="78">
        <v>46264</v>
      </c>
    </row>
    <row r="148" spans="1:26" ht="26.9" customHeight="1" x14ac:dyDescent="0.35">
      <c r="A148" s="75" t="s">
        <v>10213</v>
      </c>
      <c r="B148" s="18" t="s">
        <v>2723</v>
      </c>
      <c r="C148" s="18" t="s">
        <v>198</v>
      </c>
      <c r="D148" s="18" t="s">
        <v>10206</v>
      </c>
      <c r="E148" s="18" t="s">
        <v>10046</v>
      </c>
      <c r="F148" s="18" t="s">
        <v>2726</v>
      </c>
      <c r="G148" s="18" t="s">
        <v>2727</v>
      </c>
      <c r="H148" s="18" t="s">
        <v>2224</v>
      </c>
      <c r="I148" s="18" t="s">
        <v>6</v>
      </c>
      <c r="J148" s="18" t="s">
        <v>2094</v>
      </c>
      <c r="K148" s="18" t="s">
        <v>2026</v>
      </c>
      <c r="L148" s="76" t="s">
        <v>10021</v>
      </c>
      <c r="M148" s="18" t="s">
        <v>10047</v>
      </c>
      <c r="N148" s="18" t="s">
        <v>2087</v>
      </c>
      <c r="O148" s="19">
        <f>'Product Details'!AH119</f>
        <v>292.99</v>
      </c>
      <c r="P148" s="19">
        <f>'Product Details'!V119</f>
        <v>292.99</v>
      </c>
      <c r="Q148" s="19">
        <f>'Product Details'!F119</f>
        <v>270.99</v>
      </c>
      <c r="R148" s="77">
        <f t="shared" si="7"/>
        <v>7.5087886958599262E-2</v>
      </c>
      <c r="S148" s="77">
        <f t="shared" si="8"/>
        <v>7.5087886958599262E-2</v>
      </c>
      <c r="T148" s="19">
        <f>'Product Details'!F119</f>
        <v>270.99</v>
      </c>
      <c r="U148" s="19">
        <f t="shared" si="9"/>
        <v>0</v>
      </c>
      <c r="V148" s="18" t="s">
        <v>2100</v>
      </c>
      <c r="W148" s="18" t="s">
        <v>53</v>
      </c>
      <c r="X148" s="18">
        <v>30</v>
      </c>
      <c r="Y148" s="78">
        <v>45843</v>
      </c>
      <c r="Z148" s="78">
        <v>46260</v>
      </c>
    </row>
    <row r="149" spans="1:26" ht="26.9" customHeight="1" x14ac:dyDescent="0.35">
      <c r="A149" s="75" t="s">
        <v>10214</v>
      </c>
      <c r="B149" s="18" t="s">
        <v>2728</v>
      </c>
      <c r="C149" s="18" t="s">
        <v>198</v>
      </c>
      <c r="D149" s="18" t="s">
        <v>10206</v>
      </c>
      <c r="E149" s="18" t="s">
        <v>10046</v>
      </c>
      <c r="F149" s="18" t="s">
        <v>2731</v>
      </c>
      <c r="G149" s="18" t="s">
        <v>2732</v>
      </c>
      <c r="H149" s="18" t="s">
        <v>2224</v>
      </c>
      <c r="I149" s="18" t="s">
        <v>6</v>
      </c>
      <c r="J149" s="18" t="s">
        <v>2073</v>
      </c>
      <c r="K149" s="18" t="s">
        <v>2026</v>
      </c>
      <c r="L149" s="76" t="s">
        <v>10021</v>
      </c>
      <c r="M149" s="18" t="s">
        <v>10047</v>
      </c>
      <c r="N149" s="18" t="s">
        <v>2087</v>
      </c>
      <c r="O149" s="19">
        <f>'Product Details'!AH120</f>
        <v>454.99</v>
      </c>
      <c r="P149" s="19">
        <f>'Product Details'!V120</f>
        <v>444.99</v>
      </c>
      <c r="Q149" s="19">
        <f>'Product Details'!F120</f>
        <v>401.99</v>
      </c>
      <c r="R149" s="77">
        <f t="shared" si="7"/>
        <v>9.6631384974943252E-2</v>
      </c>
      <c r="S149" s="77">
        <f t="shared" si="8"/>
        <v>0.1164860766170685</v>
      </c>
      <c r="T149" s="19">
        <f>'Product Details'!F120</f>
        <v>401.99</v>
      </c>
      <c r="U149" s="19">
        <f t="shared" si="9"/>
        <v>0</v>
      </c>
      <c r="V149" s="18" t="s">
        <v>2080</v>
      </c>
      <c r="W149" s="18" t="s">
        <v>53</v>
      </c>
      <c r="X149" s="18">
        <v>30</v>
      </c>
      <c r="Y149" s="78">
        <v>45888</v>
      </c>
      <c r="Z149" s="78">
        <v>46284</v>
      </c>
    </row>
    <row r="150" spans="1:26" ht="26.9" customHeight="1" x14ac:dyDescent="0.35">
      <c r="A150" s="75" t="s">
        <v>10215</v>
      </c>
      <c r="B150" s="18" t="s">
        <v>2728</v>
      </c>
      <c r="C150" s="18" t="s">
        <v>198</v>
      </c>
      <c r="D150" s="18" t="s">
        <v>10100</v>
      </c>
      <c r="E150" s="18" t="s">
        <v>10101</v>
      </c>
      <c r="F150" s="18" t="s">
        <v>2731</v>
      </c>
      <c r="G150" s="18" t="s">
        <v>2732</v>
      </c>
      <c r="H150" s="18" t="s">
        <v>2224</v>
      </c>
      <c r="I150" s="18" t="s">
        <v>6</v>
      </c>
      <c r="J150" s="18" t="s">
        <v>2073</v>
      </c>
      <c r="K150" s="18" t="s">
        <v>2026</v>
      </c>
      <c r="L150" s="81" t="s">
        <v>10022</v>
      </c>
      <c r="M150" s="18" t="s">
        <v>10102</v>
      </c>
      <c r="N150" s="18" t="s">
        <v>2087</v>
      </c>
      <c r="O150" s="19">
        <f>'Product Details'!AH120</f>
        <v>454.99</v>
      </c>
      <c r="P150" s="19">
        <v>395.99</v>
      </c>
      <c r="Q150" s="19">
        <v>369.99</v>
      </c>
      <c r="R150" s="77">
        <f t="shared" si="7"/>
        <v>6.5658223692517489E-2</v>
      </c>
      <c r="S150" s="77">
        <f t="shared" si="8"/>
        <v>0.18681729268775138</v>
      </c>
      <c r="T150" s="19">
        <f>'Product Details'!F120</f>
        <v>401.99</v>
      </c>
      <c r="U150" s="19">
        <f t="shared" si="9"/>
        <v>32</v>
      </c>
      <c r="V150" s="18" t="s">
        <v>2100</v>
      </c>
      <c r="W150" s="18" t="s">
        <v>10103</v>
      </c>
      <c r="X150" s="18">
        <v>30</v>
      </c>
      <c r="Y150" s="78">
        <v>46225</v>
      </c>
      <c r="Z150" s="78">
        <v>46261</v>
      </c>
    </row>
    <row r="151" spans="1:26" ht="26.9" customHeight="1" x14ac:dyDescent="0.35">
      <c r="A151" s="75" t="s">
        <v>10216</v>
      </c>
      <c r="B151" s="18" t="s">
        <v>2733</v>
      </c>
      <c r="C151" s="18" t="s">
        <v>198</v>
      </c>
      <c r="D151" s="18" t="s">
        <v>10206</v>
      </c>
      <c r="E151" s="18" t="s">
        <v>10046</v>
      </c>
      <c r="F151" s="18" t="s">
        <v>2736</v>
      </c>
      <c r="G151" s="18" t="s">
        <v>2737</v>
      </c>
      <c r="H151" s="18" t="s">
        <v>2120</v>
      </c>
      <c r="I151" s="18" t="s">
        <v>6</v>
      </c>
      <c r="J151" s="18" t="s">
        <v>2073</v>
      </c>
      <c r="K151" s="18" t="s">
        <v>2027</v>
      </c>
      <c r="L151" s="76" t="s">
        <v>10021</v>
      </c>
      <c r="M151" s="18" t="s">
        <v>10047</v>
      </c>
      <c r="N151" s="18" t="s">
        <v>2087</v>
      </c>
      <c r="O151" s="19">
        <f>'Product Details'!AH121</f>
        <v>532.99</v>
      </c>
      <c r="P151" s="19">
        <f>'Product Details'!V121</f>
        <v>509.99</v>
      </c>
      <c r="Q151" s="19">
        <f>'Product Details'!F121</f>
        <v>482.99</v>
      </c>
      <c r="R151" s="77">
        <f t="shared" si="7"/>
        <v>5.2942214553226535E-2</v>
      </c>
      <c r="S151" s="77">
        <f t="shared" si="8"/>
        <v>9.3810390438845009E-2</v>
      </c>
      <c r="T151" s="19">
        <f>'Product Details'!F121</f>
        <v>482.99</v>
      </c>
      <c r="U151" s="19">
        <f t="shared" si="9"/>
        <v>0</v>
      </c>
      <c r="V151" s="18" t="s">
        <v>2080</v>
      </c>
      <c r="W151" s="18" t="s">
        <v>53</v>
      </c>
      <c r="X151" s="18">
        <v>30</v>
      </c>
      <c r="Y151" s="78">
        <v>46073</v>
      </c>
      <c r="Z151" s="78">
        <v>46272</v>
      </c>
    </row>
    <row r="152" spans="1:26" ht="26.9" customHeight="1" x14ac:dyDescent="0.35">
      <c r="A152" s="75" t="s">
        <v>10217</v>
      </c>
      <c r="B152" s="18" t="s">
        <v>2738</v>
      </c>
      <c r="C152" s="18" t="s">
        <v>198</v>
      </c>
      <c r="D152" s="18" t="s">
        <v>10206</v>
      </c>
      <c r="E152" s="18" t="s">
        <v>10046</v>
      </c>
      <c r="F152" s="18" t="s">
        <v>2742</v>
      </c>
      <c r="G152" s="18" t="s">
        <v>2743</v>
      </c>
      <c r="H152" s="18" t="s">
        <v>2224</v>
      </c>
      <c r="I152" s="18" t="s">
        <v>6</v>
      </c>
      <c r="J152" s="18" t="s">
        <v>2073</v>
      </c>
      <c r="K152" s="18" t="s">
        <v>2027</v>
      </c>
      <c r="L152" s="76" t="s">
        <v>10021</v>
      </c>
      <c r="M152" s="18" t="s">
        <v>10047</v>
      </c>
      <c r="N152" s="18" t="s">
        <v>2087</v>
      </c>
      <c r="O152" s="19">
        <f>'Product Details'!AH122</f>
        <v>1162.99</v>
      </c>
      <c r="P152" s="19">
        <f>'Product Details'!V122</f>
        <v>1116.99</v>
      </c>
      <c r="Q152" s="19">
        <f>'Product Details'!F122</f>
        <v>984.99</v>
      </c>
      <c r="R152" s="77">
        <f t="shared" si="7"/>
        <v>0.11817473746407757</v>
      </c>
      <c r="S152" s="77">
        <f t="shared" si="8"/>
        <v>0.15305376658440742</v>
      </c>
      <c r="T152" s="19">
        <f>'Product Details'!F122</f>
        <v>984.99</v>
      </c>
      <c r="U152" s="19">
        <f t="shared" si="9"/>
        <v>0</v>
      </c>
      <c r="V152" s="18" t="s">
        <v>2080</v>
      </c>
      <c r="W152" s="18" t="s">
        <v>53</v>
      </c>
      <c r="X152" s="18">
        <v>30</v>
      </c>
      <c r="Y152" s="78">
        <v>45777</v>
      </c>
      <c r="Z152" s="78">
        <v>46255</v>
      </c>
    </row>
    <row r="153" spans="1:26" ht="26.9" customHeight="1" x14ac:dyDescent="0.35">
      <c r="A153" s="75" t="s">
        <v>10218</v>
      </c>
      <c r="B153" s="18" t="s">
        <v>2744</v>
      </c>
      <c r="C153" s="18" t="s">
        <v>212</v>
      </c>
      <c r="D153" s="18" t="s">
        <v>10219</v>
      </c>
      <c r="E153" s="18" t="s">
        <v>10046</v>
      </c>
      <c r="F153" s="18" t="s">
        <v>2747</v>
      </c>
      <c r="G153" s="18" t="s">
        <v>2748</v>
      </c>
      <c r="H153" s="18" t="s">
        <v>2084</v>
      </c>
      <c r="I153" s="18" t="s">
        <v>6</v>
      </c>
      <c r="J153" s="18" t="s">
        <v>2073</v>
      </c>
      <c r="K153" s="18" t="s">
        <v>2023</v>
      </c>
      <c r="L153" s="76" t="s">
        <v>10021</v>
      </c>
      <c r="M153" s="18" t="s">
        <v>10047</v>
      </c>
      <c r="N153" s="18" t="s">
        <v>2087</v>
      </c>
      <c r="O153" s="19">
        <f>'Product Details'!AH123</f>
        <v>51.99</v>
      </c>
      <c r="P153" s="19">
        <f>'Product Details'!V123</f>
        <v>48.99</v>
      </c>
      <c r="Q153" s="19">
        <f>'Product Details'!F123</f>
        <v>45.99</v>
      </c>
      <c r="R153" s="77">
        <f t="shared" si="7"/>
        <v>6.12369871402327E-2</v>
      </c>
      <c r="S153" s="77">
        <f t="shared" si="8"/>
        <v>0.1154068090017311</v>
      </c>
      <c r="T153" s="19">
        <f>'Product Details'!F123</f>
        <v>45.99</v>
      </c>
      <c r="U153" s="19">
        <f t="shared" si="9"/>
        <v>0</v>
      </c>
      <c r="V153" s="18" t="s">
        <v>2100</v>
      </c>
      <c r="W153" s="18" t="s">
        <v>53</v>
      </c>
      <c r="X153" s="18">
        <v>30</v>
      </c>
      <c r="Y153" s="78">
        <v>46206</v>
      </c>
      <c r="Z153" s="78">
        <v>46246</v>
      </c>
    </row>
    <row r="154" spans="1:26" ht="26.9" customHeight="1" x14ac:dyDescent="0.35">
      <c r="A154" s="75" t="s">
        <v>10220</v>
      </c>
      <c r="B154" s="18" t="s">
        <v>2744</v>
      </c>
      <c r="C154" s="18" t="s">
        <v>212</v>
      </c>
      <c r="D154" s="18" t="s">
        <v>10168</v>
      </c>
      <c r="E154" s="18" t="s">
        <v>10101</v>
      </c>
      <c r="F154" s="18" t="s">
        <v>2747</v>
      </c>
      <c r="G154" s="18" t="s">
        <v>2748</v>
      </c>
      <c r="H154" s="18" t="s">
        <v>2084</v>
      </c>
      <c r="I154" s="18" t="s">
        <v>6</v>
      </c>
      <c r="J154" s="18" t="s">
        <v>2073</v>
      </c>
      <c r="K154" s="18" t="s">
        <v>2023</v>
      </c>
      <c r="L154" s="81" t="s">
        <v>10022</v>
      </c>
      <c r="M154" s="18" t="s">
        <v>10102</v>
      </c>
      <c r="N154" s="18" t="s">
        <v>2087</v>
      </c>
      <c r="O154" s="19">
        <f>'Product Details'!AH123</f>
        <v>51.99</v>
      </c>
      <c r="P154" s="19">
        <v>44.99</v>
      </c>
      <c r="Q154" s="19">
        <v>41.99</v>
      </c>
      <c r="R154" s="77">
        <f t="shared" si="7"/>
        <v>6.6681484774394312E-2</v>
      </c>
      <c r="S154" s="77">
        <f t="shared" si="8"/>
        <v>0.19234468166955182</v>
      </c>
      <c r="T154" s="19">
        <f>'Product Details'!F123</f>
        <v>45.99</v>
      </c>
      <c r="U154" s="19">
        <f t="shared" si="9"/>
        <v>4</v>
      </c>
      <c r="V154" s="18" t="s">
        <v>2100</v>
      </c>
      <c r="W154" s="18" t="s">
        <v>10103</v>
      </c>
      <c r="X154" s="18">
        <v>30</v>
      </c>
      <c r="Y154" s="78">
        <v>46216</v>
      </c>
      <c r="Z154" s="78">
        <v>46223</v>
      </c>
    </row>
    <row r="155" spans="1:26" ht="26.9" customHeight="1" x14ac:dyDescent="0.35">
      <c r="A155" s="75" t="s">
        <v>10221</v>
      </c>
      <c r="B155" s="18" t="s">
        <v>2744</v>
      </c>
      <c r="C155" s="18" t="s">
        <v>212</v>
      </c>
      <c r="D155" s="18" t="s">
        <v>10222</v>
      </c>
      <c r="E155" s="18" t="s">
        <v>10122</v>
      </c>
      <c r="F155" s="18" t="s">
        <v>2747</v>
      </c>
      <c r="G155" s="18" t="s">
        <v>2748</v>
      </c>
      <c r="H155" s="18" t="s">
        <v>2084</v>
      </c>
      <c r="I155" s="18" t="s">
        <v>6</v>
      </c>
      <c r="J155" s="18" t="s">
        <v>2073</v>
      </c>
      <c r="K155" s="18" t="s">
        <v>2023</v>
      </c>
      <c r="L155" s="79" t="s">
        <v>10023</v>
      </c>
      <c r="M155" s="18" t="s">
        <v>10123</v>
      </c>
      <c r="N155" s="18" t="s">
        <v>2087</v>
      </c>
      <c r="O155" s="19">
        <f>'Product Details'!AH123</f>
        <v>51.99</v>
      </c>
      <c r="P155" s="19">
        <v>42.99</v>
      </c>
      <c r="Q155" s="19">
        <v>38.99</v>
      </c>
      <c r="R155" s="77">
        <f t="shared" si="7"/>
        <v>9.3044894161432884E-2</v>
      </c>
      <c r="S155" s="77">
        <f t="shared" si="8"/>
        <v>0.25004808617041741</v>
      </c>
      <c r="T155" s="19">
        <f>'Product Details'!F123</f>
        <v>45.99</v>
      </c>
      <c r="U155" s="19">
        <f t="shared" si="9"/>
        <v>7</v>
      </c>
      <c r="V155" s="18" t="s">
        <v>2100</v>
      </c>
      <c r="W155" s="18" t="s">
        <v>10124</v>
      </c>
      <c r="X155" s="18">
        <v>30</v>
      </c>
      <c r="Y155" s="78">
        <v>46206</v>
      </c>
      <c r="Z155" s="78">
        <v>46221</v>
      </c>
    </row>
    <row r="156" spans="1:26" ht="26.9" customHeight="1" x14ac:dyDescent="0.35">
      <c r="A156" s="75" t="s">
        <v>10223</v>
      </c>
      <c r="B156" s="18" t="s">
        <v>2749</v>
      </c>
      <c r="C156" s="18" t="s">
        <v>212</v>
      </c>
      <c r="D156" s="18" t="s">
        <v>10219</v>
      </c>
      <c r="E156" s="18" t="s">
        <v>10046</v>
      </c>
      <c r="F156" s="18" t="s">
        <v>2752</v>
      </c>
      <c r="G156" s="18" t="s">
        <v>2753</v>
      </c>
      <c r="H156" s="18" t="s">
        <v>2104</v>
      </c>
      <c r="I156" s="18" t="s">
        <v>6</v>
      </c>
      <c r="J156" s="18" t="s">
        <v>2094</v>
      </c>
      <c r="K156" s="18" t="s">
        <v>2024</v>
      </c>
      <c r="L156" s="76" t="s">
        <v>10021</v>
      </c>
      <c r="M156" s="18" t="s">
        <v>10047</v>
      </c>
      <c r="N156" s="18" t="s">
        <v>2087</v>
      </c>
      <c r="O156" s="19">
        <f>'Product Details'!AH124</f>
        <v>118.99</v>
      </c>
      <c r="P156" s="19">
        <f>'Product Details'!V124</f>
        <v>118.99</v>
      </c>
      <c r="Q156" s="19">
        <f>'Product Details'!F124</f>
        <v>112.99</v>
      </c>
      <c r="R156" s="77">
        <f t="shared" si="7"/>
        <v>5.0424405412219514E-2</v>
      </c>
      <c r="S156" s="77">
        <f t="shared" si="8"/>
        <v>5.0424405412219514E-2</v>
      </c>
      <c r="T156" s="19">
        <f>'Product Details'!F124</f>
        <v>112.99</v>
      </c>
      <c r="U156" s="19">
        <f t="shared" si="9"/>
        <v>0</v>
      </c>
      <c r="V156" s="18" t="s">
        <v>2100</v>
      </c>
      <c r="W156" s="18" t="s">
        <v>53</v>
      </c>
      <c r="X156" s="18">
        <v>30</v>
      </c>
      <c r="Y156" s="78">
        <v>46094</v>
      </c>
      <c r="Z156" s="78">
        <v>46262</v>
      </c>
    </row>
    <row r="157" spans="1:26" ht="26.9" customHeight="1" x14ac:dyDescent="0.35">
      <c r="A157" s="75" t="s">
        <v>10224</v>
      </c>
      <c r="B157" s="18" t="s">
        <v>2754</v>
      </c>
      <c r="C157" s="18" t="s">
        <v>212</v>
      </c>
      <c r="D157" s="18" t="s">
        <v>10219</v>
      </c>
      <c r="E157" s="18" t="s">
        <v>10046</v>
      </c>
      <c r="F157" s="18" t="s">
        <v>2747</v>
      </c>
      <c r="G157" s="18" t="s">
        <v>2757</v>
      </c>
      <c r="H157" s="18" t="s">
        <v>2084</v>
      </c>
      <c r="I157" s="18" t="s">
        <v>6</v>
      </c>
      <c r="J157" s="18" t="s">
        <v>2073</v>
      </c>
      <c r="K157" s="18" t="s">
        <v>2026</v>
      </c>
      <c r="L157" s="76" t="s">
        <v>10021</v>
      </c>
      <c r="M157" s="18" t="s">
        <v>10047</v>
      </c>
      <c r="N157" s="18" t="s">
        <v>2087</v>
      </c>
      <c r="O157" s="19">
        <f>'Product Details'!AH125</f>
        <v>176.99</v>
      </c>
      <c r="P157" s="19">
        <f>'Product Details'!V125</f>
        <v>171.99</v>
      </c>
      <c r="Q157" s="19">
        <f>'Product Details'!F125</f>
        <v>156.99</v>
      </c>
      <c r="R157" s="77">
        <f t="shared" si="7"/>
        <v>8.7214372928658634E-2</v>
      </c>
      <c r="S157" s="77">
        <f t="shared" si="8"/>
        <v>0.11300073450477427</v>
      </c>
      <c r="T157" s="19">
        <f>'Product Details'!F125</f>
        <v>156.99</v>
      </c>
      <c r="U157" s="19">
        <f t="shared" si="9"/>
        <v>0</v>
      </c>
      <c r="V157" s="18" t="s">
        <v>2080</v>
      </c>
      <c r="W157" s="18" t="s">
        <v>53</v>
      </c>
      <c r="X157" s="18">
        <v>30</v>
      </c>
      <c r="Y157" s="78">
        <v>46046</v>
      </c>
      <c r="Z157" s="78">
        <v>46266</v>
      </c>
    </row>
    <row r="158" spans="1:26" ht="26.9" customHeight="1" x14ac:dyDescent="0.35">
      <c r="A158" s="75" t="s">
        <v>10225</v>
      </c>
      <c r="B158" s="18" t="s">
        <v>2754</v>
      </c>
      <c r="C158" s="18" t="s">
        <v>212</v>
      </c>
      <c r="D158" s="18" t="s">
        <v>10222</v>
      </c>
      <c r="E158" s="18" t="s">
        <v>10122</v>
      </c>
      <c r="F158" s="18" t="s">
        <v>2747</v>
      </c>
      <c r="G158" s="18" t="s">
        <v>2757</v>
      </c>
      <c r="H158" s="18" t="s">
        <v>2084</v>
      </c>
      <c r="I158" s="18" t="s">
        <v>6</v>
      </c>
      <c r="J158" s="18" t="s">
        <v>2073</v>
      </c>
      <c r="K158" s="18" t="s">
        <v>2026</v>
      </c>
      <c r="L158" s="79" t="s">
        <v>10023</v>
      </c>
      <c r="M158" s="18" t="s">
        <v>10123</v>
      </c>
      <c r="N158" s="18" t="s">
        <v>2087</v>
      </c>
      <c r="O158" s="19">
        <f>'Product Details'!AH125</f>
        <v>176.99</v>
      </c>
      <c r="P158" s="19">
        <v>131.99</v>
      </c>
      <c r="Q158" s="19">
        <v>131.99</v>
      </c>
      <c r="R158" s="77">
        <f t="shared" si="7"/>
        <v>0</v>
      </c>
      <c r="S158" s="77">
        <f t="shared" si="8"/>
        <v>0.25425165263574212</v>
      </c>
      <c r="T158" s="19">
        <f>'Product Details'!F125</f>
        <v>156.99</v>
      </c>
      <c r="U158" s="19">
        <f t="shared" si="9"/>
        <v>25</v>
      </c>
      <c r="V158" s="18" t="s">
        <v>2080</v>
      </c>
      <c r="W158" s="18" t="s">
        <v>10124</v>
      </c>
      <c r="X158" s="18">
        <v>30</v>
      </c>
      <c r="Y158" s="78">
        <v>46173</v>
      </c>
      <c r="Z158" s="78">
        <v>46173</v>
      </c>
    </row>
    <row r="159" spans="1:26" ht="26.9" customHeight="1" x14ac:dyDescent="0.35">
      <c r="A159" s="75" t="s">
        <v>10226</v>
      </c>
      <c r="B159" s="18" t="s">
        <v>2754</v>
      </c>
      <c r="C159" s="18" t="s">
        <v>212</v>
      </c>
      <c r="D159" s="18" t="s">
        <v>10088</v>
      </c>
      <c r="E159" s="18" t="s">
        <v>10089</v>
      </c>
      <c r="F159" s="18" t="s">
        <v>2747</v>
      </c>
      <c r="G159" s="18" t="s">
        <v>2757</v>
      </c>
      <c r="H159" s="18" t="s">
        <v>2084</v>
      </c>
      <c r="I159" s="18" t="s">
        <v>6</v>
      </c>
      <c r="J159" s="18" t="s">
        <v>2073</v>
      </c>
      <c r="K159" s="18" t="s">
        <v>2026</v>
      </c>
      <c r="L159" s="51" t="s">
        <v>10024</v>
      </c>
      <c r="M159" s="18" t="s">
        <v>10090</v>
      </c>
      <c r="N159" s="18" t="s">
        <v>2087</v>
      </c>
      <c r="O159" s="19">
        <f>'Product Details'!AH125</f>
        <v>176.99</v>
      </c>
      <c r="P159" s="19">
        <v>112.99</v>
      </c>
      <c r="Q159" s="19">
        <v>106.99</v>
      </c>
      <c r="R159" s="77">
        <f t="shared" si="7"/>
        <v>5.3102044428710506E-2</v>
      </c>
      <c r="S159" s="77">
        <f t="shared" si="8"/>
        <v>0.39550257076671003</v>
      </c>
      <c r="T159" s="19">
        <f>'Product Details'!F125</f>
        <v>156.99</v>
      </c>
      <c r="U159" s="19">
        <f t="shared" si="9"/>
        <v>50.000000000000014</v>
      </c>
      <c r="V159" s="18" t="s">
        <v>2100</v>
      </c>
      <c r="W159" s="18" t="s">
        <v>10105</v>
      </c>
      <c r="X159" s="18">
        <v>14</v>
      </c>
      <c r="Y159" s="78">
        <v>46229</v>
      </c>
      <c r="Z159" s="78">
        <v>46254</v>
      </c>
    </row>
    <row r="160" spans="1:26" ht="26.9" customHeight="1" x14ac:dyDescent="0.35">
      <c r="A160" s="75" t="s">
        <v>10227</v>
      </c>
      <c r="B160" s="18" t="s">
        <v>2758</v>
      </c>
      <c r="C160" s="18" t="s">
        <v>212</v>
      </c>
      <c r="D160" s="18" t="s">
        <v>10219</v>
      </c>
      <c r="E160" s="18" t="s">
        <v>10046</v>
      </c>
      <c r="F160" s="18" t="s">
        <v>2761</v>
      </c>
      <c r="G160" s="18" t="s">
        <v>2762</v>
      </c>
      <c r="H160" s="18" t="s">
        <v>2179</v>
      </c>
      <c r="I160" s="18" t="s">
        <v>6</v>
      </c>
      <c r="J160" s="18" t="s">
        <v>2094</v>
      </c>
      <c r="K160" s="18" t="s">
        <v>2025</v>
      </c>
      <c r="L160" s="76" t="s">
        <v>10021</v>
      </c>
      <c r="M160" s="18" t="s">
        <v>10047</v>
      </c>
      <c r="N160" s="18" t="s">
        <v>2087</v>
      </c>
      <c r="O160" s="19">
        <f>'Product Details'!AH126</f>
        <v>187.99</v>
      </c>
      <c r="P160" s="19">
        <f>'Product Details'!V126</f>
        <v>178.99</v>
      </c>
      <c r="Q160" s="19">
        <f>'Product Details'!F126</f>
        <v>162.99</v>
      </c>
      <c r="R160" s="77">
        <f t="shared" si="7"/>
        <v>8.9390468741270462E-2</v>
      </c>
      <c r="S160" s="77">
        <f t="shared" si="8"/>
        <v>0.13298579711686792</v>
      </c>
      <c r="T160" s="19">
        <f>'Product Details'!F126</f>
        <v>162.99</v>
      </c>
      <c r="U160" s="19">
        <f t="shared" si="9"/>
        <v>0</v>
      </c>
      <c r="V160" s="18" t="s">
        <v>2080</v>
      </c>
      <c r="W160" s="18" t="s">
        <v>53</v>
      </c>
      <c r="X160" s="18">
        <v>30</v>
      </c>
      <c r="Y160" s="78">
        <v>46169</v>
      </c>
      <c r="Z160" s="78">
        <v>46271</v>
      </c>
    </row>
    <row r="161" spans="1:26" ht="26.9" customHeight="1" x14ac:dyDescent="0.35">
      <c r="A161" s="75" t="s">
        <v>10228</v>
      </c>
      <c r="B161" s="18" t="s">
        <v>2763</v>
      </c>
      <c r="C161" s="18" t="s">
        <v>212</v>
      </c>
      <c r="D161" s="18" t="s">
        <v>10219</v>
      </c>
      <c r="E161" s="18" t="s">
        <v>10046</v>
      </c>
      <c r="F161" s="18" t="s">
        <v>2766</v>
      </c>
      <c r="G161" s="18" t="s">
        <v>2767</v>
      </c>
      <c r="H161" s="18" t="s">
        <v>2104</v>
      </c>
      <c r="I161" s="18" t="s">
        <v>6</v>
      </c>
      <c r="J161" s="18" t="s">
        <v>2094</v>
      </c>
      <c r="K161" s="18" t="s">
        <v>2026</v>
      </c>
      <c r="L161" s="76" t="s">
        <v>10021</v>
      </c>
      <c r="M161" s="18" t="s">
        <v>10047</v>
      </c>
      <c r="N161" s="18" t="s">
        <v>2087</v>
      </c>
      <c r="O161" s="19">
        <f>'Product Details'!AH127</f>
        <v>216.99</v>
      </c>
      <c r="P161" s="19">
        <f>'Product Details'!V127</f>
        <v>216.99</v>
      </c>
      <c r="Q161" s="19">
        <f>'Product Details'!F127</f>
        <v>190.99</v>
      </c>
      <c r="R161" s="77">
        <f t="shared" si="7"/>
        <v>0.11982118991658601</v>
      </c>
      <c r="S161" s="77">
        <f t="shared" si="8"/>
        <v>0.11982118991658601</v>
      </c>
      <c r="T161" s="19">
        <f>'Product Details'!F127</f>
        <v>190.99</v>
      </c>
      <c r="U161" s="19">
        <f t="shared" si="9"/>
        <v>0</v>
      </c>
      <c r="V161" s="18" t="s">
        <v>2080</v>
      </c>
      <c r="W161" s="18" t="s">
        <v>53</v>
      </c>
      <c r="X161" s="18">
        <v>30</v>
      </c>
      <c r="Y161" s="78">
        <v>46138</v>
      </c>
      <c r="Z161" s="78">
        <v>46241</v>
      </c>
    </row>
    <row r="162" spans="1:26" ht="26.9" customHeight="1" x14ac:dyDescent="0.35">
      <c r="A162" s="75" t="s">
        <v>10229</v>
      </c>
      <c r="B162" s="18" t="s">
        <v>2763</v>
      </c>
      <c r="C162" s="18" t="s">
        <v>212</v>
      </c>
      <c r="D162" s="18" t="s">
        <v>10100</v>
      </c>
      <c r="E162" s="18" t="s">
        <v>10101</v>
      </c>
      <c r="F162" s="18" t="s">
        <v>2766</v>
      </c>
      <c r="G162" s="18" t="s">
        <v>2767</v>
      </c>
      <c r="H162" s="18" t="s">
        <v>2104</v>
      </c>
      <c r="I162" s="18" t="s">
        <v>6</v>
      </c>
      <c r="J162" s="18" t="s">
        <v>2094</v>
      </c>
      <c r="K162" s="18" t="s">
        <v>2026</v>
      </c>
      <c r="L162" s="81" t="s">
        <v>10022</v>
      </c>
      <c r="M162" s="18" t="s">
        <v>10102</v>
      </c>
      <c r="N162" s="18" t="s">
        <v>2087</v>
      </c>
      <c r="O162" s="19">
        <f>'Product Details'!AH127</f>
        <v>216.99</v>
      </c>
      <c r="P162" s="19">
        <v>165.99</v>
      </c>
      <c r="Q162" s="19">
        <v>165.99</v>
      </c>
      <c r="R162" s="77">
        <f t="shared" si="7"/>
        <v>0</v>
      </c>
      <c r="S162" s="77">
        <f t="shared" si="8"/>
        <v>0.23503387252868796</v>
      </c>
      <c r="T162" s="19">
        <f>'Product Details'!F127</f>
        <v>190.99</v>
      </c>
      <c r="U162" s="19">
        <f t="shared" si="9"/>
        <v>25</v>
      </c>
      <c r="V162" s="18" t="s">
        <v>2080</v>
      </c>
      <c r="W162" s="18" t="s">
        <v>10103</v>
      </c>
      <c r="X162" s="18">
        <v>30</v>
      </c>
      <c r="Y162" s="78">
        <v>46188</v>
      </c>
      <c r="Z162" s="78">
        <v>46188</v>
      </c>
    </row>
    <row r="163" spans="1:26" ht="26.9" customHeight="1" x14ac:dyDescent="0.35">
      <c r="A163" s="75" t="s">
        <v>10230</v>
      </c>
      <c r="B163" s="18" t="s">
        <v>2763</v>
      </c>
      <c r="C163" s="18" t="s">
        <v>212</v>
      </c>
      <c r="D163" s="18" t="s">
        <v>10222</v>
      </c>
      <c r="E163" s="18" t="s">
        <v>10122</v>
      </c>
      <c r="F163" s="18" t="s">
        <v>2766</v>
      </c>
      <c r="G163" s="18" t="s">
        <v>2767</v>
      </c>
      <c r="H163" s="18" t="s">
        <v>2104</v>
      </c>
      <c r="I163" s="18" t="s">
        <v>6</v>
      </c>
      <c r="J163" s="18" t="s">
        <v>2094</v>
      </c>
      <c r="K163" s="18" t="s">
        <v>2026</v>
      </c>
      <c r="L163" s="79" t="s">
        <v>10023</v>
      </c>
      <c r="M163" s="18" t="s">
        <v>10123</v>
      </c>
      <c r="N163" s="18" t="s">
        <v>2087</v>
      </c>
      <c r="O163" s="19">
        <f>'Product Details'!AH127</f>
        <v>216.99</v>
      </c>
      <c r="P163" s="19">
        <v>159.99</v>
      </c>
      <c r="Q163" s="19">
        <v>159.99</v>
      </c>
      <c r="R163" s="77">
        <f t="shared" si="7"/>
        <v>0</v>
      </c>
      <c r="S163" s="77">
        <f t="shared" si="8"/>
        <v>0.26268491635559243</v>
      </c>
      <c r="T163" s="19">
        <f>'Product Details'!F127</f>
        <v>190.99</v>
      </c>
      <c r="U163" s="19">
        <f t="shared" si="9"/>
        <v>31</v>
      </c>
      <c r="V163" s="18" t="s">
        <v>2100</v>
      </c>
      <c r="W163" s="18" t="s">
        <v>10124</v>
      </c>
      <c r="X163" s="18">
        <v>30</v>
      </c>
      <c r="Y163" s="78">
        <v>46213</v>
      </c>
      <c r="Z163" s="78">
        <v>46213</v>
      </c>
    </row>
    <row r="164" spans="1:26" ht="26.9" customHeight="1" x14ac:dyDescent="0.35">
      <c r="A164" s="75" t="s">
        <v>10231</v>
      </c>
      <c r="B164" s="18" t="s">
        <v>2768</v>
      </c>
      <c r="C164" s="18" t="s">
        <v>212</v>
      </c>
      <c r="D164" s="18" t="s">
        <v>10219</v>
      </c>
      <c r="E164" s="18" t="s">
        <v>10046</v>
      </c>
      <c r="F164" s="18" t="s">
        <v>2771</v>
      </c>
      <c r="G164" s="18" t="s">
        <v>2772</v>
      </c>
      <c r="H164" s="18" t="s">
        <v>2084</v>
      </c>
      <c r="I164" s="18" t="s">
        <v>6</v>
      </c>
      <c r="J164" s="18" t="s">
        <v>2073</v>
      </c>
      <c r="K164" s="18" t="s">
        <v>2025</v>
      </c>
      <c r="L164" s="76" t="s">
        <v>10021</v>
      </c>
      <c r="M164" s="18" t="s">
        <v>10047</v>
      </c>
      <c r="N164" s="18" t="s">
        <v>2087</v>
      </c>
      <c r="O164" s="19">
        <f>'Product Details'!AH128</f>
        <v>245.99</v>
      </c>
      <c r="P164" s="19">
        <f>'Product Details'!V128</f>
        <v>238.99</v>
      </c>
      <c r="Q164" s="19">
        <f>'Product Details'!F128</f>
        <v>228.99</v>
      </c>
      <c r="R164" s="77">
        <f t="shared" si="7"/>
        <v>4.1842754926984388E-2</v>
      </c>
      <c r="S164" s="77">
        <f t="shared" si="8"/>
        <v>6.9108500345542501E-2</v>
      </c>
      <c r="T164" s="19">
        <f>'Product Details'!F128</f>
        <v>228.99</v>
      </c>
      <c r="U164" s="19">
        <f t="shared" si="9"/>
        <v>0</v>
      </c>
      <c r="V164" s="18" t="s">
        <v>2100</v>
      </c>
      <c r="W164" s="18" t="s">
        <v>53</v>
      </c>
      <c r="X164" s="18">
        <v>30</v>
      </c>
      <c r="Y164" s="78">
        <v>45931</v>
      </c>
      <c r="Z164" s="78">
        <v>46258</v>
      </c>
    </row>
    <row r="165" spans="1:26" ht="26.9" customHeight="1" x14ac:dyDescent="0.35">
      <c r="A165" s="75" t="s">
        <v>10232</v>
      </c>
      <c r="B165" s="18" t="s">
        <v>2773</v>
      </c>
      <c r="C165" s="18" t="s">
        <v>212</v>
      </c>
      <c r="D165" s="18" t="s">
        <v>10219</v>
      </c>
      <c r="E165" s="18" t="s">
        <v>10046</v>
      </c>
      <c r="F165" s="18" t="s">
        <v>2776</v>
      </c>
      <c r="G165" s="18" t="s">
        <v>2777</v>
      </c>
      <c r="H165" s="18" t="s">
        <v>2224</v>
      </c>
      <c r="I165" s="18" t="s">
        <v>6</v>
      </c>
      <c r="J165" s="18" t="s">
        <v>2138</v>
      </c>
      <c r="K165" s="18" t="s">
        <v>2026</v>
      </c>
      <c r="L165" s="76" t="s">
        <v>10021</v>
      </c>
      <c r="M165" s="18" t="s">
        <v>10047</v>
      </c>
      <c r="N165" s="18" t="s">
        <v>2087</v>
      </c>
      <c r="O165" s="19">
        <f>'Product Details'!AH129</f>
        <v>341.99</v>
      </c>
      <c r="P165" s="19">
        <f>'Product Details'!V129</f>
        <v>341.99</v>
      </c>
      <c r="Q165" s="19">
        <f>'Product Details'!F129</f>
        <v>296.99</v>
      </c>
      <c r="R165" s="77">
        <f t="shared" si="7"/>
        <v>0.13158279481856194</v>
      </c>
      <c r="S165" s="77">
        <f t="shared" si="8"/>
        <v>0.13158279481856194</v>
      </c>
      <c r="T165" s="19">
        <f>'Product Details'!F129</f>
        <v>296.99</v>
      </c>
      <c r="U165" s="19">
        <f t="shared" si="9"/>
        <v>0</v>
      </c>
      <c r="V165" s="18" t="s">
        <v>2080</v>
      </c>
      <c r="W165" s="18" t="s">
        <v>53</v>
      </c>
      <c r="X165" s="18">
        <v>30</v>
      </c>
      <c r="Y165" s="78">
        <v>46211</v>
      </c>
      <c r="Z165" s="78">
        <v>46246</v>
      </c>
    </row>
    <row r="166" spans="1:26" ht="26.9" customHeight="1" x14ac:dyDescent="0.35">
      <c r="A166" s="75" t="s">
        <v>10233</v>
      </c>
      <c r="B166" s="18" t="s">
        <v>2778</v>
      </c>
      <c r="C166" s="18" t="s">
        <v>212</v>
      </c>
      <c r="D166" s="18" t="s">
        <v>10219</v>
      </c>
      <c r="E166" s="18" t="s">
        <v>10046</v>
      </c>
      <c r="F166" s="18" t="s">
        <v>2781</v>
      </c>
      <c r="G166" s="18" t="s">
        <v>2782</v>
      </c>
      <c r="H166" s="18" t="s">
        <v>2224</v>
      </c>
      <c r="I166" s="18" t="s">
        <v>6</v>
      </c>
      <c r="J166" s="18" t="s">
        <v>2073</v>
      </c>
      <c r="K166" s="18" t="s">
        <v>2026</v>
      </c>
      <c r="L166" s="76" t="s">
        <v>10021</v>
      </c>
      <c r="M166" s="18" t="s">
        <v>10047</v>
      </c>
      <c r="N166" s="18" t="s">
        <v>2087</v>
      </c>
      <c r="O166" s="19">
        <f>'Product Details'!AH130</f>
        <v>428.99</v>
      </c>
      <c r="P166" s="19">
        <f>'Product Details'!V130</f>
        <v>418.99</v>
      </c>
      <c r="Q166" s="19">
        <f>'Product Details'!F130</f>
        <v>378.99</v>
      </c>
      <c r="R166" s="77">
        <f t="shared" si="7"/>
        <v>9.5467672259481134E-2</v>
      </c>
      <c r="S166" s="77">
        <f t="shared" si="8"/>
        <v>0.11655283339937994</v>
      </c>
      <c r="T166" s="19">
        <f>'Product Details'!F130</f>
        <v>378.99</v>
      </c>
      <c r="U166" s="19">
        <f t="shared" si="9"/>
        <v>0</v>
      </c>
      <c r="V166" s="18" t="s">
        <v>2080</v>
      </c>
      <c r="W166" s="18" t="s">
        <v>53</v>
      </c>
      <c r="X166" s="18">
        <v>30</v>
      </c>
      <c r="Y166" s="78">
        <v>45912</v>
      </c>
      <c r="Z166" s="78">
        <v>46258</v>
      </c>
    </row>
    <row r="167" spans="1:26" ht="26.9" customHeight="1" x14ac:dyDescent="0.35">
      <c r="A167" s="75" t="s">
        <v>10234</v>
      </c>
      <c r="B167" s="18" t="s">
        <v>2778</v>
      </c>
      <c r="C167" s="18" t="s">
        <v>212</v>
      </c>
      <c r="D167" s="18" t="s">
        <v>10168</v>
      </c>
      <c r="E167" s="18" t="s">
        <v>10101</v>
      </c>
      <c r="F167" s="18" t="s">
        <v>2781</v>
      </c>
      <c r="G167" s="18" t="s">
        <v>2782</v>
      </c>
      <c r="H167" s="18" t="s">
        <v>2224</v>
      </c>
      <c r="I167" s="18" t="s">
        <v>6</v>
      </c>
      <c r="J167" s="18" t="s">
        <v>2073</v>
      </c>
      <c r="K167" s="18" t="s">
        <v>2026</v>
      </c>
      <c r="L167" s="81" t="s">
        <v>10022</v>
      </c>
      <c r="M167" s="18" t="s">
        <v>10102</v>
      </c>
      <c r="N167" s="18" t="s">
        <v>2087</v>
      </c>
      <c r="O167" s="19">
        <f>'Product Details'!AH130</f>
        <v>428.99</v>
      </c>
      <c r="P167" s="19">
        <v>352.99</v>
      </c>
      <c r="Q167" s="19">
        <v>333.99</v>
      </c>
      <c r="R167" s="77">
        <f t="shared" si="7"/>
        <v>5.3825887418907051E-2</v>
      </c>
      <c r="S167" s="77">
        <f t="shared" si="8"/>
        <v>0.22145038345882187</v>
      </c>
      <c r="T167" s="19">
        <f>'Product Details'!F130</f>
        <v>378.99</v>
      </c>
      <c r="U167" s="19">
        <f t="shared" si="9"/>
        <v>45</v>
      </c>
      <c r="V167" s="18" t="s">
        <v>2100</v>
      </c>
      <c r="W167" s="18" t="s">
        <v>10103</v>
      </c>
      <c r="X167" s="18">
        <v>30</v>
      </c>
      <c r="Y167" s="78">
        <v>46275</v>
      </c>
      <c r="Z167" s="78">
        <v>46294</v>
      </c>
    </row>
    <row r="168" spans="1:26" ht="26.9" customHeight="1" x14ac:dyDescent="0.35">
      <c r="A168" s="75" t="s">
        <v>10235</v>
      </c>
      <c r="B168" s="18" t="s">
        <v>2778</v>
      </c>
      <c r="C168" s="18" t="s">
        <v>212</v>
      </c>
      <c r="D168" s="18" t="s">
        <v>10222</v>
      </c>
      <c r="E168" s="18" t="s">
        <v>10122</v>
      </c>
      <c r="F168" s="18" t="s">
        <v>2781</v>
      </c>
      <c r="G168" s="18" t="s">
        <v>2782</v>
      </c>
      <c r="H168" s="18" t="s">
        <v>2224</v>
      </c>
      <c r="I168" s="18" t="s">
        <v>6</v>
      </c>
      <c r="J168" s="18" t="s">
        <v>2073</v>
      </c>
      <c r="K168" s="18" t="s">
        <v>2026</v>
      </c>
      <c r="L168" s="79" t="s">
        <v>10023</v>
      </c>
      <c r="M168" s="18" t="s">
        <v>10123</v>
      </c>
      <c r="N168" s="18" t="s">
        <v>2087</v>
      </c>
      <c r="O168" s="19">
        <f>'Product Details'!AH130</f>
        <v>428.99</v>
      </c>
      <c r="P168" s="19">
        <v>325.99</v>
      </c>
      <c r="Q168" s="19">
        <v>297.99</v>
      </c>
      <c r="R168" s="77">
        <f t="shared" si="7"/>
        <v>8.5892205282370626E-2</v>
      </c>
      <c r="S168" s="77">
        <f t="shared" si="8"/>
        <v>0.30536842350637544</v>
      </c>
      <c r="T168" s="19">
        <f>'Product Details'!F130</f>
        <v>378.99</v>
      </c>
      <c r="U168" s="19">
        <f t="shared" si="9"/>
        <v>81</v>
      </c>
      <c r="V168" s="18" t="s">
        <v>2100</v>
      </c>
      <c r="W168" s="18" t="s">
        <v>10124</v>
      </c>
      <c r="X168" s="18">
        <v>30</v>
      </c>
      <c r="Y168" s="78">
        <v>46253</v>
      </c>
      <c r="Z168" s="78">
        <v>46291</v>
      </c>
    </row>
    <row r="169" spans="1:26" ht="26.9" customHeight="1" x14ac:dyDescent="0.35">
      <c r="A169" s="75" t="s">
        <v>10236</v>
      </c>
      <c r="B169" s="18" t="s">
        <v>2778</v>
      </c>
      <c r="C169" s="18" t="s">
        <v>212</v>
      </c>
      <c r="D169" s="18" t="s">
        <v>10088</v>
      </c>
      <c r="E169" s="18" t="s">
        <v>10089</v>
      </c>
      <c r="F169" s="18" t="s">
        <v>2781</v>
      </c>
      <c r="G169" s="18" t="s">
        <v>2782</v>
      </c>
      <c r="H169" s="18" t="s">
        <v>2224</v>
      </c>
      <c r="I169" s="18" t="s">
        <v>6</v>
      </c>
      <c r="J169" s="18" t="s">
        <v>2073</v>
      </c>
      <c r="K169" s="18" t="s">
        <v>2026</v>
      </c>
      <c r="L169" s="51" t="s">
        <v>10024</v>
      </c>
      <c r="M169" s="18" t="s">
        <v>10090</v>
      </c>
      <c r="N169" s="18" t="s">
        <v>2087</v>
      </c>
      <c r="O169" s="19">
        <f>'Product Details'!AH130</f>
        <v>428.99</v>
      </c>
      <c r="P169" s="19">
        <v>238.99</v>
      </c>
      <c r="Q169" s="19">
        <v>216.99</v>
      </c>
      <c r="R169" s="77">
        <f t="shared" si="7"/>
        <v>9.2054060839365653E-2</v>
      </c>
      <c r="S169" s="77">
        <f t="shared" si="8"/>
        <v>0.49418401361337094</v>
      </c>
      <c r="T169" s="19">
        <f>'Product Details'!F130</f>
        <v>378.99</v>
      </c>
      <c r="U169" s="19">
        <f t="shared" si="9"/>
        <v>162</v>
      </c>
      <c r="V169" s="18" t="s">
        <v>2100</v>
      </c>
      <c r="W169" s="18" t="s">
        <v>10105</v>
      </c>
      <c r="X169" s="18">
        <v>14</v>
      </c>
      <c r="Y169" s="78">
        <v>46166</v>
      </c>
      <c r="Z169" s="78">
        <v>46220</v>
      </c>
    </row>
    <row r="170" spans="1:26" ht="26.9" customHeight="1" x14ac:dyDescent="0.35">
      <c r="A170" s="75" t="s">
        <v>10237</v>
      </c>
      <c r="B170" s="18" t="s">
        <v>2783</v>
      </c>
      <c r="C170" s="18" t="s">
        <v>212</v>
      </c>
      <c r="D170" s="18" t="s">
        <v>10219</v>
      </c>
      <c r="E170" s="18" t="s">
        <v>10046</v>
      </c>
      <c r="F170" s="18" t="s">
        <v>2786</v>
      </c>
      <c r="G170" s="18" t="s">
        <v>2787</v>
      </c>
      <c r="H170" s="18" t="s">
        <v>2104</v>
      </c>
      <c r="I170" s="18" t="s">
        <v>6</v>
      </c>
      <c r="J170" s="18" t="s">
        <v>2073</v>
      </c>
      <c r="K170" s="18" t="s">
        <v>2027</v>
      </c>
      <c r="L170" s="76" t="s">
        <v>10021</v>
      </c>
      <c r="M170" s="18" t="s">
        <v>10047</v>
      </c>
      <c r="N170" s="18" t="s">
        <v>2087</v>
      </c>
      <c r="O170" s="19">
        <f>'Product Details'!AH131</f>
        <v>526.99</v>
      </c>
      <c r="P170" s="19">
        <f>'Product Details'!V131</f>
        <v>526.99</v>
      </c>
      <c r="Q170" s="19">
        <f>'Product Details'!F131</f>
        <v>478.99</v>
      </c>
      <c r="R170" s="77">
        <f t="shared" si="7"/>
        <v>9.1083322264179589E-2</v>
      </c>
      <c r="S170" s="77">
        <f t="shared" si="8"/>
        <v>9.1083322264179589E-2</v>
      </c>
      <c r="T170" s="19">
        <f>'Product Details'!F131</f>
        <v>478.99</v>
      </c>
      <c r="U170" s="19">
        <f t="shared" si="9"/>
        <v>0</v>
      </c>
      <c r="V170" s="18" t="s">
        <v>2080</v>
      </c>
      <c r="W170" s="18" t="s">
        <v>53</v>
      </c>
      <c r="X170" s="18">
        <v>30</v>
      </c>
      <c r="Y170" s="78">
        <v>46032</v>
      </c>
      <c r="Z170" s="78">
        <v>46289</v>
      </c>
    </row>
    <row r="171" spans="1:26" ht="26.9" customHeight="1" x14ac:dyDescent="0.35">
      <c r="A171" s="75" t="s">
        <v>10238</v>
      </c>
      <c r="B171" s="18" t="s">
        <v>2783</v>
      </c>
      <c r="C171" s="18" t="s">
        <v>212</v>
      </c>
      <c r="D171" s="18" t="s">
        <v>10168</v>
      </c>
      <c r="E171" s="18" t="s">
        <v>10101</v>
      </c>
      <c r="F171" s="18" t="s">
        <v>2786</v>
      </c>
      <c r="G171" s="18" t="s">
        <v>2787</v>
      </c>
      <c r="H171" s="18" t="s">
        <v>2104</v>
      </c>
      <c r="I171" s="18" t="s">
        <v>6</v>
      </c>
      <c r="J171" s="18" t="s">
        <v>2073</v>
      </c>
      <c r="K171" s="18" t="s">
        <v>2027</v>
      </c>
      <c r="L171" s="81" t="s">
        <v>10022</v>
      </c>
      <c r="M171" s="18" t="s">
        <v>10102</v>
      </c>
      <c r="N171" s="18" t="s">
        <v>2087</v>
      </c>
      <c r="O171" s="19">
        <f>'Product Details'!AH131</f>
        <v>526.99</v>
      </c>
      <c r="P171" s="19">
        <v>475.99</v>
      </c>
      <c r="Q171" s="19">
        <v>419.99</v>
      </c>
      <c r="R171" s="77">
        <f t="shared" si="7"/>
        <v>0.11764953045232042</v>
      </c>
      <c r="S171" s="77">
        <f t="shared" si="8"/>
        <v>0.203039905880567</v>
      </c>
      <c r="T171" s="19">
        <f>'Product Details'!F131</f>
        <v>478.99</v>
      </c>
      <c r="U171" s="19">
        <f t="shared" si="9"/>
        <v>59</v>
      </c>
      <c r="V171" s="18" t="s">
        <v>2100</v>
      </c>
      <c r="W171" s="18" t="s">
        <v>10103</v>
      </c>
      <c r="X171" s="18">
        <v>30</v>
      </c>
      <c r="Y171" s="78">
        <v>46257</v>
      </c>
      <c r="Z171" s="78">
        <v>46294</v>
      </c>
    </row>
    <row r="172" spans="1:26" ht="26.9" customHeight="1" x14ac:dyDescent="0.35">
      <c r="A172" s="75" t="s">
        <v>10239</v>
      </c>
      <c r="B172" s="18" t="s">
        <v>2783</v>
      </c>
      <c r="C172" s="18" t="s">
        <v>212</v>
      </c>
      <c r="D172" s="18" t="s">
        <v>10222</v>
      </c>
      <c r="E172" s="18" t="s">
        <v>10122</v>
      </c>
      <c r="F172" s="18" t="s">
        <v>2786</v>
      </c>
      <c r="G172" s="18" t="s">
        <v>2787</v>
      </c>
      <c r="H172" s="18" t="s">
        <v>2104</v>
      </c>
      <c r="I172" s="18" t="s">
        <v>6</v>
      </c>
      <c r="J172" s="18" t="s">
        <v>2073</v>
      </c>
      <c r="K172" s="18" t="s">
        <v>2027</v>
      </c>
      <c r="L172" s="79" t="s">
        <v>10023</v>
      </c>
      <c r="M172" s="18" t="s">
        <v>10123</v>
      </c>
      <c r="N172" s="18" t="s">
        <v>2087</v>
      </c>
      <c r="O172" s="19">
        <f>'Product Details'!AH131</f>
        <v>526.99</v>
      </c>
      <c r="P172" s="19">
        <v>361.99</v>
      </c>
      <c r="Q172" s="19">
        <v>361.99</v>
      </c>
      <c r="R172" s="77">
        <f t="shared" si="7"/>
        <v>0</v>
      </c>
      <c r="S172" s="77">
        <f t="shared" si="8"/>
        <v>0.31309892028311731</v>
      </c>
      <c r="T172" s="19">
        <f>'Product Details'!F131</f>
        <v>478.99</v>
      </c>
      <c r="U172" s="19">
        <f t="shared" si="9"/>
        <v>117</v>
      </c>
      <c r="V172" s="18" t="s">
        <v>2080</v>
      </c>
      <c r="W172" s="18" t="s">
        <v>10124</v>
      </c>
      <c r="X172" s="18">
        <v>30</v>
      </c>
      <c r="Y172" s="78">
        <v>46157</v>
      </c>
      <c r="Z172" s="78">
        <v>46157</v>
      </c>
    </row>
    <row r="173" spans="1:26" ht="26.9" customHeight="1" x14ac:dyDescent="0.35">
      <c r="A173" s="75" t="s">
        <v>10240</v>
      </c>
      <c r="B173" s="18" t="s">
        <v>2788</v>
      </c>
      <c r="C173" s="18" t="s">
        <v>212</v>
      </c>
      <c r="D173" s="18" t="s">
        <v>10219</v>
      </c>
      <c r="E173" s="18" t="s">
        <v>10046</v>
      </c>
      <c r="F173" s="18" t="s">
        <v>2791</v>
      </c>
      <c r="G173" s="18" t="s">
        <v>2792</v>
      </c>
      <c r="H173" s="18" t="s">
        <v>2084</v>
      </c>
      <c r="I173" s="18" t="s">
        <v>6</v>
      </c>
      <c r="J173" s="18" t="s">
        <v>2073</v>
      </c>
      <c r="K173" s="18" t="s">
        <v>2027</v>
      </c>
      <c r="L173" s="76" t="s">
        <v>10021</v>
      </c>
      <c r="M173" s="18" t="s">
        <v>10047</v>
      </c>
      <c r="N173" s="18" t="s">
        <v>2087</v>
      </c>
      <c r="O173" s="19">
        <f>'Product Details'!AH132</f>
        <v>920.99</v>
      </c>
      <c r="P173" s="19">
        <f>'Product Details'!V132</f>
        <v>920.99</v>
      </c>
      <c r="Q173" s="19">
        <f>'Product Details'!F132</f>
        <v>865.99</v>
      </c>
      <c r="R173" s="77">
        <f t="shared" si="7"/>
        <v>5.9718346561851918E-2</v>
      </c>
      <c r="S173" s="77">
        <f t="shared" si="8"/>
        <v>5.9718346561851918E-2</v>
      </c>
      <c r="T173" s="19">
        <f>'Product Details'!F132</f>
        <v>865.99</v>
      </c>
      <c r="U173" s="19">
        <f t="shared" si="9"/>
        <v>0</v>
      </c>
      <c r="V173" s="18" t="s">
        <v>2100</v>
      </c>
      <c r="W173" s="18" t="s">
        <v>53</v>
      </c>
      <c r="X173" s="18">
        <v>30</v>
      </c>
      <c r="Y173" s="78">
        <v>46082</v>
      </c>
      <c r="Z173" s="78">
        <v>46264</v>
      </c>
    </row>
    <row r="174" spans="1:26" ht="26.9" customHeight="1" x14ac:dyDescent="0.35">
      <c r="A174" s="75" t="s">
        <v>10241</v>
      </c>
      <c r="B174" s="18" t="s">
        <v>2793</v>
      </c>
      <c r="C174" s="18" t="s">
        <v>225</v>
      </c>
      <c r="D174" s="18" t="s">
        <v>10242</v>
      </c>
      <c r="E174" s="18" t="s">
        <v>10046</v>
      </c>
      <c r="F174" s="18" t="s">
        <v>2796</v>
      </c>
      <c r="G174" s="18" t="s">
        <v>2797</v>
      </c>
      <c r="H174" s="18" t="s">
        <v>2224</v>
      </c>
      <c r="I174" s="18" t="s">
        <v>6</v>
      </c>
      <c r="J174" s="18" t="s">
        <v>2073</v>
      </c>
      <c r="K174" s="18" t="s">
        <v>2022</v>
      </c>
      <c r="L174" s="76" t="s">
        <v>10021</v>
      </c>
      <c r="M174" s="18" t="s">
        <v>10047</v>
      </c>
      <c r="N174" s="18" t="s">
        <v>2087</v>
      </c>
      <c r="O174" s="19">
        <f>'Product Details'!AH133</f>
        <v>30.99</v>
      </c>
      <c r="P174" s="19">
        <f>'Product Details'!V133</f>
        <v>30.99</v>
      </c>
      <c r="Q174" s="19">
        <f>'Product Details'!F133</f>
        <v>27.99</v>
      </c>
      <c r="R174" s="77">
        <f t="shared" si="7"/>
        <v>9.6805421103581812E-2</v>
      </c>
      <c r="S174" s="77">
        <f t="shared" si="8"/>
        <v>9.6805421103581812E-2</v>
      </c>
      <c r="T174" s="19">
        <f>'Product Details'!F133</f>
        <v>27.99</v>
      </c>
      <c r="U174" s="19">
        <f t="shared" si="9"/>
        <v>0</v>
      </c>
      <c r="V174" s="18" t="s">
        <v>2080</v>
      </c>
      <c r="W174" s="18" t="s">
        <v>53</v>
      </c>
      <c r="X174" s="18">
        <v>15</v>
      </c>
      <c r="Y174" s="78">
        <v>46150</v>
      </c>
      <c r="Z174" s="78">
        <v>46277</v>
      </c>
    </row>
    <row r="175" spans="1:26" ht="26.9" customHeight="1" x14ac:dyDescent="0.35">
      <c r="A175" s="75" t="s">
        <v>10243</v>
      </c>
      <c r="B175" s="18" t="s">
        <v>2798</v>
      </c>
      <c r="C175" s="18" t="s">
        <v>225</v>
      </c>
      <c r="D175" s="18" t="s">
        <v>10242</v>
      </c>
      <c r="E175" s="18" t="s">
        <v>10046</v>
      </c>
      <c r="F175" s="18" t="s">
        <v>2801</v>
      </c>
      <c r="G175" s="18" t="s">
        <v>2802</v>
      </c>
      <c r="H175" s="18" t="s">
        <v>2147</v>
      </c>
      <c r="I175" s="18" t="s">
        <v>6</v>
      </c>
      <c r="J175" s="18" t="s">
        <v>2094</v>
      </c>
      <c r="K175" s="18" t="s">
        <v>2024</v>
      </c>
      <c r="L175" s="76" t="s">
        <v>10021</v>
      </c>
      <c r="M175" s="18" t="s">
        <v>10047</v>
      </c>
      <c r="N175" s="18" t="s">
        <v>2087</v>
      </c>
      <c r="O175" s="19">
        <f>'Product Details'!AH134</f>
        <v>98.99</v>
      </c>
      <c r="P175" s="19">
        <f>'Product Details'!V134</f>
        <v>96.99</v>
      </c>
      <c r="Q175" s="19">
        <f>'Product Details'!F134</f>
        <v>83.99</v>
      </c>
      <c r="R175" s="77">
        <f t="shared" si="7"/>
        <v>0.13403443653984948</v>
      </c>
      <c r="S175" s="77">
        <f t="shared" si="8"/>
        <v>0.15153045762198203</v>
      </c>
      <c r="T175" s="19">
        <f>'Product Details'!F134</f>
        <v>83.99</v>
      </c>
      <c r="U175" s="19">
        <f t="shared" si="9"/>
        <v>0</v>
      </c>
      <c r="V175" s="18" t="s">
        <v>2080</v>
      </c>
      <c r="W175" s="18" t="s">
        <v>53</v>
      </c>
      <c r="X175" s="18">
        <v>15</v>
      </c>
      <c r="Y175" s="78">
        <v>46193</v>
      </c>
      <c r="Z175" s="78">
        <v>46253</v>
      </c>
    </row>
    <row r="176" spans="1:26" ht="26.9" customHeight="1" x14ac:dyDescent="0.35">
      <c r="A176" s="75" t="s">
        <v>10244</v>
      </c>
      <c r="B176" s="18" t="s">
        <v>2798</v>
      </c>
      <c r="C176" s="18" t="s">
        <v>225</v>
      </c>
      <c r="D176" s="18" t="s">
        <v>10100</v>
      </c>
      <c r="E176" s="18" t="s">
        <v>10101</v>
      </c>
      <c r="F176" s="18" t="s">
        <v>2801</v>
      </c>
      <c r="G176" s="18" t="s">
        <v>2802</v>
      </c>
      <c r="H176" s="18" t="s">
        <v>2147</v>
      </c>
      <c r="I176" s="18" t="s">
        <v>6</v>
      </c>
      <c r="J176" s="18" t="s">
        <v>2094</v>
      </c>
      <c r="K176" s="18" t="s">
        <v>2024</v>
      </c>
      <c r="L176" s="81" t="s">
        <v>10022</v>
      </c>
      <c r="M176" s="18" t="s">
        <v>10102</v>
      </c>
      <c r="N176" s="18" t="s">
        <v>2087</v>
      </c>
      <c r="O176" s="19">
        <f>'Product Details'!AH134</f>
        <v>98.99</v>
      </c>
      <c r="P176" s="19">
        <v>79.989999999999995</v>
      </c>
      <c r="Q176" s="19">
        <v>75.989999999999995</v>
      </c>
      <c r="R176" s="77">
        <f t="shared" si="7"/>
        <v>5.0006250781347669E-2</v>
      </c>
      <c r="S176" s="77">
        <f t="shared" si="8"/>
        <v>0.23234670168703911</v>
      </c>
      <c r="T176" s="19">
        <f>'Product Details'!F134</f>
        <v>83.99</v>
      </c>
      <c r="U176" s="19">
        <f t="shared" si="9"/>
        <v>8</v>
      </c>
      <c r="V176" s="18" t="s">
        <v>2100</v>
      </c>
      <c r="W176" s="18" t="s">
        <v>10103</v>
      </c>
      <c r="X176" s="18">
        <v>15</v>
      </c>
      <c r="Y176" s="78">
        <v>46232</v>
      </c>
      <c r="Z176" s="78">
        <v>46253</v>
      </c>
    </row>
    <row r="177" spans="1:26" ht="26.9" customHeight="1" x14ac:dyDescent="0.35">
      <c r="A177" s="75" t="s">
        <v>10245</v>
      </c>
      <c r="B177" s="18" t="s">
        <v>2798</v>
      </c>
      <c r="C177" s="18" t="s">
        <v>225</v>
      </c>
      <c r="D177" s="18" t="s">
        <v>10059</v>
      </c>
      <c r="E177" s="18" t="s">
        <v>10060</v>
      </c>
      <c r="F177" s="18" t="s">
        <v>2801</v>
      </c>
      <c r="G177" s="18" t="s">
        <v>2802</v>
      </c>
      <c r="H177" s="18" t="s">
        <v>2147</v>
      </c>
      <c r="I177" s="18" t="s">
        <v>6</v>
      </c>
      <c r="J177" s="18" t="s">
        <v>2094</v>
      </c>
      <c r="K177" s="18" t="s">
        <v>2024</v>
      </c>
      <c r="L177" s="79" t="s">
        <v>10023</v>
      </c>
      <c r="M177" s="18" t="s">
        <v>10023</v>
      </c>
      <c r="N177" s="18" t="s">
        <v>2087</v>
      </c>
      <c r="O177" s="19">
        <f>'Product Details'!AH134</f>
        <v>98.99</v>
      </c>
      <c r="P177" s="19">
        <v>54.99</v>
      </c>
      <c r="Q177" s="19">
        <v>54.99</v>
      </c>
      <c r="R177" s="77">
        <f t="shared" si="7"/>
        <v>0</v>
      </c>
      <c r="S177" s="77">
        <f t="shared" si="8"/>
        <v>0.4444893423578139</v>
      </c>
      <c r="T177" s="19">
        <f>'Product Details'!F134</f>
        <v>83.99</v>
      </c>
      <c r="U177" s="19">
        <f t="shared" si="9"/>
        <v>28.999999999999993</v>
      </c>
      <c r="V177" s="18" t="s">
        <v>2080</v>
      </c>
      <c r="W177" s="18" t="s">
        <v>10061</v>
      </c>
      <c r="X177" s="18">
        <v>30</v>
      </c>
      <c r="Y177" s="78">
        <v>46193</v>
      </c>
      <c r="Z177" s="78">
        <v>46193</v>
      </c>
    </row>
    <row r="178" spans="1:26" ht="26.9" customHeight="1" x14ac:dyDescent="0.35">
      <c r="A178" s="75" t="s">
        <v>10246</v>
      </c>
      <c r="B178" s="18" t="s">
        <v>2803</v>
      </c>
      <c r="C178" s="18" t="s">
        <v>225</v>
      </c>
      <c r="D178" s="18" t="s">
        <v>10242</v>
      </c>
      <c r="E178" s="18" t="s">
        <v>10046</v>
      </c>
      <c r="F178" s="18" t="s">
        <v>2806</v>
      </c>
      <c r="G178" s="18" t="s">
        <v>2807</v>
      </c>
      <c r="H178" s="18" t="s">
        <v>2147</v>
      </c>
      <c r="I178" s="18" t="s">
        <v>6</v>
      </c>
      <c r="J178" s="18" t="s">
        <v>2094</v>
      </c>
      <c r="K178" s="18" t="s">
        <v>2025</v>
      </c>
      <c r="L178" s="76" t="s">
        <v>10021</v>
      </c>
      <c r="M178" s="18" t="s">
        <v>10047</v>
      </c>
      <c r="N178" s="18" t="s">
        <v>2087</v>
      </c>
      <c r="O178" s="19">
        <f>'Product Details'!AH135</f>
        <v>165.99</v>
      </c>
      <c r="P178" s="19">
        <f>'Product Details'!V135</f>
        <v>165.99</v>
      </c>
      <c r="Q178" s="19">
        <f>'Product Details'!F135</f>
        <v>145.99</v>
      </c>
      <c r="R178" s="77">
        <f t="shared" si="7"/>
        <v>0.12048918609554791</v>
      </c>
      <c r="S178" s="77">
        <f t="shared" si="8"/>
        <v>0.12048918609554791</v>
      </c>
      <c r="T178" s="19">
        <f>'Product Details'!F135</f>
        <v>145.99</v>
      </c>
      <c r="U178" s="19">
        <f t="shared" si="9"/>
        <v>0</v>
      </c>
      <c r="V178" s="18" t="s">
        <v>2080</v>
      </c>
      <c r="W178" s="18" t="s">
        <v>53</v>
      </c>
      <c r="X178" s="18">
        <v>15</v>
      </c>
      <c r="Y178" s="78">
        <v>46191</v>
      </c>
      <c r="Z178" s="78">
        <v>46266</v>
      </c>
    </row>
    <row r="179" spans="1:26" ht="26.9" customHeight="1" x14ac:dyDescent="0.35">
      <c r="A179" s="75" t="s">
        <v>10247</v>
      </c>
      <c r="B179" s="18" t="s">
        <v>2808</v>
      </c>
      <c r="C179" s="18" t="s">
        <v>225</v>
      </c>
      <c r="D179" s="18" t="s">
        <v>10242</v>
      </c>
      <c r="E179" s="18" t="s">
        <v>10046</v>
      </c>
      <c r="F179" s="18" t="s">
        <v>2811</v>
      </c>
      <c r="G179" s="18" t="s">
        <v>2812</v>
      </c>
      <c r="H179" s="18" t="s">
        <v>2224</v>
      </c>
      <c r="I179" s="18" t="s">
        <v>6</v>
      </c>
      <c r="J179" s="18" t="s">
        <v>2073</v>
      </c>
      <c r="K179" s="18" t="s">
        <v>2025</v>
      </c>
      <c r="L179" s="76" t="s">
        <v>10021</v>
      </c>
      <c r="M179" s="18" t="s">
        <v>10047</v>
      </c>
      <c r="N179" s="18" t="s">
        <v>2087</v>
      </c>
      <c r="O179" s="19">
        <f>'Product Details'!AH136</f>
        <v>188.99</v>
      </c>
      <c r="P179" s="19">
        <f>'Product Details'!V136</f>
        <v>178.99</v>
      </c>
      <c r="Q179" s="19">
        <f>'Product Details'!F136</f>
        <v>164.99</v>
      </c>
      <c r="R179" s="77">
        <f t="shared" si="7"/>
        <v>7.8216660148611644E-2</v>
      </c>
      <c r="S179" s="77">
        <f t="shared" si="8"/>
        <v>0.12699084607651198</v>
      </c>
      <c r="T179" s="19">
        <f>'Product Details'!F136</f>
        <v>164.99</v>
      </c>
      <c r="U179" s="19">
        <f t="shared" si="9"/>
        <v>0</v>
      </c>
      <c r="V179" s="18" t="s">
        <v>2080</v>
      </c>
      <c r="W179" s="18" t="s">
        <v>53</v>
      </c>
      <c r="X179" s="18">
        <v>15</v>
      </c>
      <c r="Y179" s="78">
        <v>45952</v>
      </c>
      <c r="Z179" s="78">
        <v>46252</v>
      </c>
    </row>
    <row r="180" spans="1:26" ht="26.9" customHeight="1" x14ac:dyDescent="0.35">
      <c r="A180" s="75" t="s">
        <v>10248</v>
      </c>
      <c r="B180" s="18" t="s">
        <v>2808</v>
      </c>
      <c r="C180" s="18" t="s">
        <v>225</v>
      </c>
      <c r="D180" s="18" t="s">
        <v>10100</v>
      </c>
      <c r="E180" s="18" t="s">
        <v>10101</v>
      </c>
      <c r="F180" s="18" t="s">
        <v>2811</v>
      </c>
      <c r="G180" s="18" t="s">
        <v>2812</v>
      </c>
      <c r="H180" s="18" t="s">
        <v>2224</v>
      </c>
      <c r="I180" s="18" t="s">
        <v>6</v>
      </c>
      <c r="J180" s="18" t="s">
        <v>2073</v>
      </c>
      <c r="K180" s="18" t="s">
        <v>2025</v>
      </c>
      <c r="L180" s="81" t="s">
        <v>10022</v>
      </c>
      <c r="M180" s="18" t="s">
        <v>10102</v>
      </c>
      <c r="N180" s="18" t="s">
        <v>2087</v>
      </c>
      <c r="O180" s="19">
        <f>'Product Details'!AH136</f>
        <v>188.99</v>
      </c>
      <c r="P180" s="19">
        <v>146.99</v>
      </c>
      <c r="Q180" s="19">
        <v>146.99</v>
      </c>
      <c r="R180" s="77">
        <f t="shared" si="7"/>
        <v>0</v>
      </c>
      <c r="S180" s="77">
        <f t="shared" si="8"/>
        <v>0.22223398063389596</v>
      </c>
      <c r="T180" s="19">
        <f>'Product Details'!F136</f>
        <v>164.99</v>
      </c>
      <c r="U180" s="19">
        <f t="shared" si="9"/>
        <v>18</v>
      </c>
      <c r="V180" s="18" t="s">
        <v>2100</v>
      </c>
      <c r="W180" s="18" t="s">
        <v>10103</v>
      </c>
      <c r="X180" s="18">
        <v>15</v>
      </c>
      <c r="Y180" s="78">
        <v>46178</v>
      </c>
      <c r="Z180" s="78">
        <v>46178</v>
      </c>
    </row>
    <row r="181" spans="1:26" ht="26.9" customHeight="1" x14ac:dyDescent="0.35">
      <c r="A181" s="75" t="s">
        <v>10249</v>
      </c>
      <c r="B181" s="18" t="s">
        <v>2813</v>
      </c>
      <c r="C181" s="18" t="s">
        <v>225</v>
      </c>
      <c r="D181" s="18" t="s">
        <v>10242</v>
      </c>
      <c r="E181" s="18" t="s">
        <v>10046</v>
      </c>
      <c r="F181" s="18" t="s">
        <v>2816</v>
      </c>
      <c r="G181" s="18" t="s">
        <v>2817</v>
      </c>
      <c r="H181" s="18" t="s">
        <v>2268</v>
      </c>
      <c r="I181" s="18" t="s">
        <v>6</v>
      </c>
      <c r="J181" s="18" t="s">
        <v>2073</v>
      </c>
      <c r="K181" s="18" t="s">
        <v>2024</v>
      </c>
      <c r="L181" s="76" t="s">
        <v>10021</v>
      </c>
      <c r="M181" s="18" t="s">
        <v>10047</v>
      </c>
      <c r="N181" s="18" t="s">
        <v>2087</v>
      </c>
      <c r="O181" s="19">
        <f>'Product Details'!AH137</f>
        <v>199.99</v>
      </c>
      <c r="P181" s="19">
        <f>'Product Details'!V137</f>
        <v>199.99</v>
      </c>
      <c r="Q181" s="19">
        <f>'Product Details'!F137</f>
        <v>175.99</v>
      </c>
      <c r="R181" s="77">
        <f t="shared" si="7"/>
        <v>0.120006000300015</v>
      </c>
      <c r="S181" s="77">
        <f t="shared" si="8"/>
        <v>0.120006000300015</v>
      </c>
      <c r="T181" s="19">
        <f>'Product Details'!F137</f>
        <v>175.99</v>
      </c>
      <c r="U181" s="19">
        <f t="shared" si="9"/>
        <v>0</v>
      </c>
      <c r="V181" s="18" t="s">
        <v>2100</v>
      </c>
      <c r="W181" s="18" t="s">
        <v>53</v>
      </c>
      <c r="X181" s="18">
        <v>15</v>
      </c>
      <c r="Y181" s="78">
        <v>46188</v>
      </c>
      <c r="Z181" s="78">
        <v>46237</v>
      </c>
    </row>
    <row r="182" spans="1:26" ht="26.9" customHeight="1" x14ac:dyDescent="0.35">
      <c r="A182" s="75" t="s">
        <v>10250</v>
      </c>
      <c r="B182" s="18" t="s">
        <v>2818</v>
      </c>
      <c r="C182" s="18" t="s">
        <v>225</v>
      </c>
      <c r="D182" s="18" t="s">
        <v>10242</v>
      </c>
      <c r="E182" s="18" t="s">
        <v>10046</v>
      </c>
      <c r="F182" s="18" t="s">
        <v>2821</v>
      </c>
      <c r="G182" s="18" t="s">
        <v>2822</v>
      </c>
      <c r="H182" s="18" t="s">
        <v>2268</v>
      </c>
      <c r="I182" s="18" t="s">
        <v>6</v>
      </c>
      <c r="J182" s="18" t="s">
        <v>2073</v>
      </c>
      <c r="K182" s="18" t="s">
        <v>2024</v>
      </c>
      <c r="L182" s="76" t="s">
        <v>10021</v>
      </c>
      <c r="M182" s="18" t="s">
        <v>10047</v>
      </c>
      <c r="N182" s="18" t="s">
        <v>2087</v>
      </c>
      <c r="O182" s="19">
        <f>'Product Details'!AH138</f>
        <v>200.99</v>
      </c>
      <c r="P182" s="19">
        <f>'Product Details'!V138</f>
        <v>197.99</v>
      </c>
      <c r="Q182" s="19">
        <f>'Product Details'!F138</f>
        <v>180.99</v>
      </c>
      <c r="R182" s="77">
        <f t="shared" si="7"/>
        <v>8.5862922369816658E-2</v>
      </c>
      <c r="S182" s="77">
        <f t="shared" si="8"/>
        <v>9.9507438181004021E-2</v>
      </c>
      <c r="T182" s="19">
        <f>'Product Details'!F138</f>
        <v>180.99</v>
      </c>
      <c r="U182" s="19">
        <f t="shared" si="9"/>
        <v>0</v>
      </c>
      <c r="V182" s="18" t="s">
        <v>2080</v>
      </c>
      <c r="W182" s="18" t="s">
        <v>53</v>
      </c>
      <c r="X182" s="18">
        <v>15</v>
      </c>
      <c r="Y182" s="78">
        <v>45870</v>
      </c>
      <c r="Z182" s="78">
        <v>46284</v>
      </c>
    </row>
    <row r="183" spans="1:26" ht="26.9" customHeight="1" x14ac:dyDescent="0.35">
      <c r="A183" s="75" t="s">
        <v>10251</v>
      </c>
      <c r="B183" s="18" t="s">
        <v>2823</v>
      </c>
      <c r="C183" s="18" t="s">
        <v>225</v>
      </c>
      <c r="D183" s="18" t="s">
        <v>10242</v>
      </c>
      <c r="E183" s="18" t="s">
        <v>10046</v>
      </c>
      <c r="F183" s="18" t="s">
        <v>2801</v>
      </c>
      <c r="G183" s="18" t="s">
        <v>2826</v>
      </c>
      <c r="H183" s="18" t="s">
        <v>2268</v>
      </c>
      <c r="I183" s="18" t="s">
        <v>6</v>
      </c>
      <c r="J183" s="18" t="s">
        <v>2094</v>
      </c>
      <c r="K183" s="18" t="s">
        <v>2025</v>
      </c>
      <c r="L183" s="76" t="s">
        <v>10021</v>
      </c>
      <c r="M183" s="18" t="s">
        <v>10047</v>
      </c>
      <c r="N183" s="18" t="s">
        <v>2087</v>
      </c>
      <c r="O183" s="19">
        <f>'Product Details'!AH139</f>
        <v>221.99</v>
      </c>
      <c r="P183" s="19">
        <f>'Product Details'!V139</f>
        <v>221.99</v>
      </c>
      <c r="Q183" s="19">
        <f>'Product Details'!F139</f>
        <v>197.99</v>
      </c>
      <c r="R183" s="77">
        <f t="shared" si="7"/>
        <v>0.10811297806207486</v>
      </c>
      <c r="S183" s="77">
        <f t="shared" si="8"/>
        <v>0.10811297806207486</v>
      </c>
      <c r="T183" s="19">
        <f>'Product Details'!F139</f>
        <v>197.99</v>
      </c>
      <c r="U183" s="19">
        <f t="shared" si="9"/>
        <v>0</v>
      </c>
      <c r="V183" s="18" t="s">
        <v>2116</v>
      </c>
      <c r="W183" s="18" t="s">
        <v>53</v>
      </c>
      <c r="X183" s="18">
        <v>15</v>
      </c>
      <c r="Y183" s="78">
        <v>46064</v>
      </c>
      <c r="Z183" s="78">
        <v>46289</v>
      </c>
    </row>
    <row r="184" spans="1:26" ht="26.9" customHeight="1" x14ac:dyDescent="0.35">
      <c r="A184" s="75" t="s">
        <v>10252</v>
      </c>
      <c r="B184" s="18" t="s">
        <v>2827</v>
      </c>
      <c r="C184" s="18" t="s">
        <v>225</v>
      </c>
      <c r="D184" s="18" t="s">
        <v>10242</v>
      </c>
      <c r="E184" s="18" t="s">
        <v>10046</v>
      </c>
      <c r="F184" s="18" t="s">
        <v>2830</v>
      </c>
      <c r="G184" s="18" t="s">
        <v>2831</v>
      </c>
      <c r="H184" s="18" t="s">
        <v>2120</v>
      </c>
      <c r="I184" s="18" t="s">
        <v>6</v>
      </c>
      <c r="J184" s="18" t="s">
        <v>2138</v>
      </c>
      <c r="K184" s="18" t="s">
        <v>2025</v>
      </c>
      <c r="L184" s="76" t="s">
        <v>10021</v>
      </c>
      <c r="M184" s="18" t="s">
        <v>10047</v>
      </c>
      <c r="N184" s="18" t="s">
        <v>2087</v>
      </c>
      <c r="O184" s="19">
        <f>'Product Details'!AH140</f>
        <v>268.99</v>
      </c>
      <c r="P184" s="19">
        <f>'Product Details'!V140</f>
        <v>256.99</v>
      </c>
      <c r="Q184" s="19">
        <f>'Product Details'!F140</f>
        <v>242.99</v>
      </c>
      <c r="R184" s="77">
        <f t="shared" si="7"/>
        <v>5.4476827892135878E-2</v>
      </c>
      <c r="S184" s="77">
        <f t="shared" si="8"/>
        <v>9.6657868322242463E-2</v>
      </c>
      <c r="T184" s="19">
        <f>'Product Details'!F140</f>
        <v>242.99</v>
      </c>
      <c r="U184" s="19">
        <f t="shared" si="9"/>
        <v>0</v>
      </c>
      <c r="V184" s="18" t="s">
        <v>2080</v>
      </c>
      <c r="W184" s="18" t="s">
        <v>53</v>
      </c>
      <c r="X184" s="18">
        <v>15</v>
      </c>
      <c r="Y184" s="78">
        <v>46157</v>
      </c>
      <c r="Z184" s="78">
        <v>46253</v>
      </c>
    </row>
    <row r="185" spans="1:26" ht="26.9" customHeight="1" x14ac:dyDescent="0.35">
      <c r="A185" s="75" t="s">
        <v>10253</v>
      </c>
      <c r="B185" s="18" t="s">
        <v>2832</v>
      </c>
      <c r="C185" s="18" t="s">
        <v>225</v>
      </c>
      <c r="D185" s="18" t="s">
        <v>10242</v>
      </c>
      <c r="E185" s="18" t="s">
        <v>10046</v>
      </c>
      <c r="F185" s="18" t="s">
        <v>2835</v>
      </c>
      <c r="G185" s="18" t="s">
        <v>2836</v>
      </c>
      <c r="H185" s="18" t="s">
        <v>2254</v>
      </c>
      <c r="I185" s="18" t="s">
        <v>6</v>
      </c>
      <c r="J185" s="18" t="s">
        <v>2094</v>
      </c>
      <c r="K185" s="18" t="s">
        <v>2027</v>
      </c>
      <c r="L185" s="76" t="s">
        <v>10021</v>
      </c>
      <c r="M185" s="18" t="s">
        <v>10047</v>
      </c>
      <c r="N185" s="18" t="s">
        <v>2087</v>
      </c>
      <c r="O185" s="19">
        <f>'Product Details'!AH141</f>
        <v>310.99</v>
      </c>
      <c r="P185" s="19">
        <f>'Product Details'!V141</f>
        <v>310.99</v>
      </c>
      <c r="Q185" s="19">
        <f>'Product Details'!F141</f>
        <v>289.99</v>
      </c>
      <c r="R185" s="77">
        <f t="shared" si="7"/>
        <v>6.7526287018875197E-2</v>
      </c>
      <c r="S185" s="77">
        <f t="shared" si="8"/>
        <v>6.7526287018875197E-2</v>
      </c>
      <c r="T185" s="19">
        <f>'Product Details'!F141</f>
        <v>289.99</v>
      </c>
      <c r="U185" s="19">
        <f t="shared" si="9"/>
        <v>0</v>
      </c>
      <c r="V185" s="18" t="s">
        <v>2080</v>
      </c>
      <c r="W185" s="18" t="s">
        <v>53</v>
      </c>
      <c r="X185" s="18">
        <v>15</v>
      </c>
      <c r="Y185" s="78">
        <v>46199</v>
      </c>
      <c r="Z185" s="78">
        <v>46246</v>
      </c>
    </row>
    <row r="186" spans="1:26" ht="26.9" customHeight="1" x14ac:dyDescent="0.35">
      <c r="A186" s="75" t="s">
        <v>10254</v>
      </c>
      <c r="B186" s="18" t="s">
        <v>2837</v>
      </c>
      <c r="C186" s="18" t="s">
        <v>225</v>
      </c>
      <c r="D186" s="18" t="s">
        <v>10242</v>
      </c>
      <c r="E186" s="18" t="s">
        <v>10046</v>
      </c>
      <c r="F186" s="18" t="s">
        <v>2840</v>
      </c>
      <c r="G186" s="18" t="s">
        <v>2841</v>
      </c>
      <c r="H186" s="18" t="s">
        <v>2104</v>
      </c>
      <c r="I186" s="18" t="s">
        <v>6</v>
      </c>
      <c r="J186" s="18" t="s">
        <v>2073</v>
      </c>
      <c r="K186" s="18" t="s">
        <v>2027</v>
      </c>
      <c r="L186" s="76" t="s">
        <v>10021</v>
      </c>
      <c r="M186" s="18" t="s">
        <v>10047</v>
      </c>
      <c r="N186" s="18" t="s">
        <v>2087</v>
      </c>
      <c r="O186" s="19">
        <f>'Product Details'!AH142</f>
        <v>1147.99</v>
      </c>
      <c r="P186" s="19">
        <f>'Product Details'!V142</f>
        <v>1100.99</v>
      </c>
      <c r="Q186" s="19">
        <f>'Product Details'!F142</f>
        <v>975.99</v>
      </c>
      <c r="R186" s="77">
        <f t="shared" si="7"/>
        <v>0.11353418287177904</v>
      </c>
      <c r="S186" s="77">
        <f t="shared" si="8"/>
        <v>0.14982708908614187</v>
      </c>
      <c r="T186" s="19">
        <f>'Product Details'!F142</f>
        <v>975.99</v>
      </c>
      <c r="U186" s="19">
        <f t="shared" si="9"/>
        <v>0</v>
      </c>
      <c r="V186" s="18" t="s">
        <v>2080</v>
      </c>
      <c r="W186" s="18" t="s">
        <v>53</v>
      </c>
      <c r="X186" s="18">
        <v>15</v>
      </c>
      <c r="Y186" s="78">
        <v>46033</v>
      </c>
      <c r="Z186" s="78">
        <v>46275</v>
      </c>
    </row>
    <row r="187" spans="1:26" ht="26.9" customHeight="1" x14ac:dyDescent="0.35">
      <c r="A187" s="75" t="s">
        <v>10255</v>
      </c>
      <c r="B187" s="18" t="s">
        <v>2842</v>
      </c>
      <c r="C187" s="18" t="s">
        <v>237</v>
      </c>
      <c r="D187" s="18" t="s">
        <v>10256</v>
      </c>
      <c r="E187" s="18" t="s">
        <v>10046</v>
      </c>
      <c r="F187" s="18" t="s">
        <v>2845</v>
      </c>
      <c r="G187" s="18" t="s">
        <v>2846</v>
      </c>
      <c r="H187" s="18" t="s">
        <v>2120</v>
      </c>
      <c r="I187" s="18" t="s">
        <v>6</v>
      </c>
      <c r="J187" s="18" t="s">
        <v>2073</v>
      </c>
      <c r="K187" s="18" t="s">
        <v>2023</v>
      </c>
      <c r="L187" s="76" t="s">
        <v>10021</v>
      </c>
      <c r="M187" s="18" t="s">
        <v>10047</v>
      </c>
      <c r="N187" s="18" t="s">
        <v>2087</v>
      </c>
      <c r="O187" s="19">
        <f>'Product Details'!AH143</f>
        <v>67.989999999999995</v>
      </c>
      <c r="P187" s="19">
        <f>'Product Details'!V143</f>
        <v>64.989999999999995</v>
      </c>
      <c r="Q187" s="19">
        <f>'Product Details'!F143</f>
        <v>55.99</v>
      </c>
      <c r="R187" s="77">
        <f t="shared" si="7"/>
        <v>0.13848284351438672</v>
      </c>
      <c r="S187" s="77">
        <f t="shared" si="8"/>
        <v>0.17649654360935424</v>
      </c>
      <c r="T187" s="19">
        <f>'Product Details'!F143</f>
        <v>55.99</v>
      </c>
      <c r="U187" s="19">
        <f t="shared" si="9"/>
        <v>0</v>
      </c>
      <c r="V187" s="18" t="s">
        <v>2080</v>
      </c>
      <c r="W187" s="18" t="s">
        <v>53</v>
      </c>
      <c r="X187" s="18">
        <v>30</v>
      </c>
      <c r="Y187" s="78">
        <v>46160</v>
      </c>
      <c r="Z187" s="78">
        <v>46290</v>
      </c>
    </row>
    <row r="188" spans="1:26" ht="26.9" customHeight="1" x14ac:dyDescent="0.35">
      <c r="A188" s="75" t="s">
        <v>10257</v>
      </c>
      <c r="B188" s="18" t="s">
        <v>2847</v>
      </c>
      <c r="C188" s="18" t="s">
        <v>237</v>
      </c>
      <c r="D188" s="18" t="s">
        <v>10256</v>
      </c>
      <c r="E188" s="18" t="s">
        <v>10046</v>
      </c>
      <c r="F188" s="18" t="s">
        <v>2850</v>
      </c>
      <c r="G188" s="18" t="s">
        <v>2851</v>
      </c>
      <c r="H188" s="18" t="s">
        <v>2268</v>
      </c>
      <c r="I188" s="18" t="s">
        <v>6</v>
      </c>
      <c r="J188" s="18" t="s">
        <v>2073</v>
      </c>
      <c r="K188" s="18" t="s">
        <v>2023</v>
      </c>
      <c r="L188" s="76" t="s">
        <v>10021</v>
      </c>
      <c r="M188" s="18" t="s">
        <v>10047</v>
      </c>
      <c r="N188" s="18" t="s">
        <v>2087</v>
      </c>
      <c r="O188" s="19">
        <f>'Product Details'!AH144</f>
        <v>70.989999999999995</v>
      </c>
      <c r="P188" s="19">
        <f>'Product Details'!V144</f>
        <v>67.989999999999995</v>
      </c>
      <c r="Q188" s="19">
        <f>'Product Details'!F144</f>
        <v>64.989999999999995</v>
      </c>
      <c r="R188" s="77">
        <f t="shared" si="7"/>
        <v>4.4124135902338581E-2</v>
      </c>
      <c r="S188" s="77">
        <f t="shared" si="8"/>
        <v>8.451894633046908E-2</v>
      </c>
      <c r="T188" s="19">
        <f>'Product Details'!F144</f>
        <v>64.989999999999995</v>
      </c>
      <c r="U188" s="19">
        <f t="shared" si="9"/>
        <v>0</v>
      </c>
      <c r="V188" s="18" t="s">
        <v>2080</v>
      </c>
      <c r="W188" s="18" t="s">
        <v>53</v>
      </c>
      <c r="X188" s="18">
        <v>30</v>
      </c>
      <c r="Y188" s="78">
        <v>45955</v>
      </c>
      <c r="Z188" s="78">
        <v>46235</v>
      </c>
    </row>
    <row r="189" spans="1:26" ht="26.9" customHeight="1" x14ac:dyDescent="0.35">
      <c r="A189" s="75" t="s">
        <v>10258</v>
      </c>
      <c r="B189" s="18" t="s">
        <v>2852</v>
      </c>
      <c r="C189" s="18" t="s">
        <v>237</v>
      </c>
      <c r="D189" s="18" t="s">
        <v>10256</v>
      </c>
      <c r="E189" s="18" t="s">
        <v>10046</v>
      </c>
      <c r="F189" s="18" t="s">
        <v>2855</v>
      </c>
      <c r="G189" s="18" t="s">
        <v>2856</v>
      </c>
      <c r="H189" s="18" t="s">
        <v>2104</v>
      </c>
      <c r="I189" s="18" t="s">
        <v>6</v>
      </c>
      <c r="J189" s="18" t="s">
        <v>2094</v>
      </c>
      <c r="K189" s="18" t="s">
        <v>2024</v>
      </c>
      <c r="L189" s="76" t="s">
        <v>10021</v>
      </c>
      <c r="M189" s="18" t="s">
        <v>10047</v>
      </c>
      <c r="N189" s="18" t="s">
        <v>2087</v>
      </c>
      <c r="O189" s="19">
        <f>'Product Details'!AH145</f>
        <v>77.989999999999995</v>
      </c>
      <c r="P189" s="19">
        <f>'Product Details'!V145</f>
        <v>77.989999999999995</v>
      </c>
      <c r="Q189" s="19">
        <f>'Product Details'!F145</f>
        <v>72.989999999999995</v>
      </c>
      <c r="R189" s="77">
        <f t="shared" si="7"/>
        <v>6.4110783433773563E-2</v>
      </c>
      <c r="S189" s="77">
        <f t="shared" si="8"/>
        <v>6.4110783433773563E-2</v>
      </c>
      <c r="T189" s="19">
        <f>'Product Details'!F145</f>
        <v>72.989999999999995</v>
      </c>
      <c r="U189" s="19">
        <f t="shared" si="9"/>
        <v>0</v>
      </c>
      <c r="V189" s="18" t="s">
        <v>2080</v>
      </c>
      <c r="W189" s="18" t="s">
        <v>53</v>
      </c>
      <c r="X189" s="18">
        <v>30</v>
      </c>
      <c r="Y189" s="78">
        <v>46184</v>
      </c>
      <c r="Z189" s="78">
        <v>46282</v>
      </c>
    </row>
    <row r="190" spans="1:26" ht="26.9" customHeight="1" x14ac:dyDescent="0.35">
      <c r="A190" s="75" t="s">
        <v>10259</v>
      </c>
      <c r="B190" s="18" t="s">
        <v>2857</v>
      </c>
      <c r="C190" s="18" t="s">
        <v>237</v>
      </c>
      <c r="D190" s="18" t="s">
        <v>10256</v>
      </c>
      <c r="E190" s="18" t="s">
        <v>10046</v>
      </c>
      <c r="F190" s="18" t="s">
        <v>2860</v>
      </c>
      <c r="G190" s="18" t="s">
        <v>2861</v>
      </c>
      <c r="H190" s="18" t="s">
        <v>2084</v>
      </c>
      <c r="I190" s="18" t="s">
        <v>6</v>
      </c>
      <c r="J190" s="18" t="s">
        <v>2094</v>
      </c>
      <c r="K190" s="18" t="s">
        <v>2023</v>
      </c>
      <c r="L190" s="76" t="s">
        <v>10021</v>
      </c>
      <c r="M190" s="18" t="s">
        <v>10047</v>
      </c>
      <c r="N190" s="18" t="s">
        <v>2087</v>
      </c>
      <c r="O190" s="19">
        <f>'Product Details'!AH146</f>
        <v>88.99</v>
      </c>
      <c r="P190" s="19">
        <f>'Product Details'!V146</f>
        <v>84.99</v>
      </c>
      <c r="Q190" s="19">
        <f>'Product Details'!F146</f>
        <v>79.989999999999995</v>
      </c>
      <c r="R190" s="77">
        <f t="shared" si="7"/>
        <v>5.8830450641251912E-2</v>
      </c>
      <c r="S190" s="77">
        <f t="shared" si="8"/>
        <v>0.10113495898415553</v>
      </c>
      <c r="T190" s="19">
        <f>'Product Details'!F146</f>
        <v>79.989999999999995</v>
      </c>
      <c r="U190" s="19">
        <f t="shared" si="9"/>
        <v>0</v>
      </c>
      <c r="V190" s="18" t="s">
        <v>2080</v>
      </c>
      <c r="W190" s="18" t="s">
        <v>53</v>
      </c>
      <c r="X190" s="18">
        <v>30</v>
      </c>
      <c r="Y190" s="78">
        <v>46128</v>
      </c>
      <c r="Z190" s="78">
        <v>46284</v>
      </c>
    </row>
    <row r="191" spans="1:26" ht="26.9" customHeight="1" x14ac:dyDescent="0.35">
      <c r="A191" s="75" t="s">
        <v>10260</v>
      </c>
      <c r="B191" s="18" t="s">
        <v>2862</v>
      </c>
      <c r="C191" s="18" t="s">
        <v>237</v>
      </c>
      <c r="D191" s="18" t="s">
        <v>10256</v>
      </c>
      <c r="E191" s="18" t="s">
        <v>10046</v>
      </c>
      <c r="F191" s="18" t="s">
        <v>2865</v>
      </c>
      <c r="G191" s="18" t="s">
        <v>2866</v>
      </c>
      <c r="H191" s="18" t="s">
        <v>2268</v>
      </c>
      <c r="I191" s="18" t="s">
        <v>6</v>
      </c>
      <c r="J191" s="18" t="s">
        <v>2073</v>
      </c>
      <c r="K191" s="18" t="s">
        <v>2024</v>
      </c>
      <c r="L191" s="76" t="s">
        <v>10021</v>
      </c>
      <c r="M191" s="18" t="s">
        <v>10047</v>
      </c>
      <c r="N191" s="18" t="s">
        <v>2087</v>
      </c>
      <c r="O191" s="19">
        <f>'Product Details'!AH147</f>
        <v>142.99</v>
      </c>
      <c r="P191" s="19">
        <f>'Product Details'!V147</f>
        <v>142.99</v>
      </c>
      <c r="Q191" s="19">
        <f>'Product Details'!F147</f>
        <v>127.99</v>
      </c>
      <c r="R191" s="77">
        <f t="shared" si="7"/>
        <v>0.10490244073012107</v>
      </c>
      <c r="S191" s="77">
        <f t="shared" si="8"/>
        <v>0.10490244073012107</v>
      </c>
      <c r="T191" s="19">
        <f>'Product Details'!F147</f>
        <v>127.99</v>
      </c>
      <c r="U191" s="19">
        <f t="shared" si="9"/>
        <v>0</v>
      </c>
      <c r="V191" s="18" t="s">
        <v>2080</v>
      </c>
      <c r="W191" s="18" t="s">
        <v>53</v>
      </c>
      <c r="X191" s="18">
        <v>30</v>
      </c>
      <c r="Y191" s="78">
        <v>46122</v>
      </c>
      <c r="Z191" s="78">
        <v>46287</v>
      </c>
    </row>
    <row r="192" spans="1:26" ht="26.9" customHeight="1" x14ac:dyDescent="0.35">
      <c r="A192" s="75" t="s">
        <v>10261</v>
      </c>
      <c r="B192" s="18" t="s">
        <v>2867</v>
      </c>
      <c r="C192" s="18" t="s">
        <v>237</v>
      </c>
      <c r="D192" s="18" t="s">
        <v>10256</v>
      </c>
      <c r="E192" s="18" t="s">
        <v>10046</v>
      </c>
      <c r="F192" s="18" t="s">
        <v>2870</v>
      </c>
      <c r="G192" s="18" t="s">
        <v>2871</v>
      </c>
      <c r="H192" s="18" t="s">
        <v>2254</v>
      </c>
      <c r="I192" s="18" t="s">
        <v>6</v>
      </c>
      <c r="J192" s="18" t="s">
        <v>2094</v>
      </c>
      <c r="K192" s="18" t="s">
        <v>2024</v>
      </c>
      <c r="L192" s="76" t="s">
        <v>10021</v>
      </c>
      <c r="M192" s="18" t="s">
        <v>10049</v>
      </c>
      <c r="N192" s="18" t="s">
        <v>2106</v>
      </c>
      <c r="O192" s="19">
        <f>'Product Details'!AH148</f>
        <v>210.99</v>
      </c>
      <c r="P192" s="19">
        <f>'Product Details'!V148</f>
        <v>158.99</v>
      </c>
      <c r="Q192" s="19">
        <f>'Product Details'!F148</f>
        <v>144.99</v>
      </c>
      <c r="R192" s="77">
        <f t="shared" si="7"/>
        <v>8.8055852569343979E-2</v>
      </c>
      <c r="S192" s="77">
        <f t="shared" si="8"/>
        <v>0.31281103369827951</v>
      </c>
      <c r="T192" s="19">
        <f>'Product Details'!F148</f>
        <v>144.99</v>
      </c>
      <c r="U192" s="19">
        <f t="shared" si="9"/>
        <v>0</v>
      </c>
      <c r="V192" s="18" t="s">
        <v>2080</v>
      </c>
      <c r="W192" s="18" t="s">
        <v>53</v>
      </c>
      <c r="X192" s="18">
        <v>30</v>
      </c>
      <c r="Y192" s="78">
        <v>45421</v>
      </c>
      <c r="Z192" s="78">
        <v>46265</v>
      </c>
    </row>
    <row r="193" spans="1:26" ht="26.9" customHeight="1" x14ac:dyDescent="0.35">
      <c r="A193" s="75" t="s">
        <v>10262</v>
      </c>
      <c r="B193" s="18" t="s">
        <v>2872</v>
      </c>
      <c r="C193" s="18" t="s">
        <v>237</v>
      </c>
      <c r="D193" s="18" t="s">
        <v>10256</v>
      </c>
      <c r="E193" s="18" t="s">
        <v>10046</v>
      </c>
      <c r="F193" s="18" t="s">
        <v>2865</v>
      </c>
      <c r="G193" s="18" t="s">
        <v>2876</v>
      </c>
      <c r="H193" s="18" t="s">
        <v>2171</v>
      </c>
      <c r="I193" s="18" t="s">
        <v>6</v>
      </c>
      <c r="J193" s="18" t="s">
        <v>2094</v>
      </c>
      <c r="K193" s="18" t="s">
        <v>2025</v>
      </c>
      <c r="L193" s="76" t="s">
        <v>10021</v>
      </c>
      <c r="M193" s="18" t="s">
        <v>10047</v>
      </c>
      <c r="N193" s="18" t="s">
        <v>2087</v>
      </c>
      <c r="O193" s="19">
        <f>'Product Details'!AH149</f>
        <v>176.99</v>
      </c>
      <c r="P193" s="19">
        <f>'Product Details'!V149</f>
        <v>176.99</v>
      </c>
      <c r="Q193" s="19">
        <f>'Product Details'!F149</f>
        <v>164.99</v>
      </c>
      <c r="R193" s="77">
        <f t="shared" si="7"/>
        <v>6.7800440702864562E-2</v>
      </c>
      <c r="S193" s="77">
        <f t="shared" si="8"/>
        <v>6.7800440702864562E-2</v>
      </c>
      <c r="T193" s="19">
        <f>'Product Details'!F149</f>
        <v>164.99</v>
      </c>
      <c r="U193" s="19">
        <f t="shared" si="9"/>
        <v>0</v>
      </c>
      <c r="V193" s="18" t="s">
        <v>2080</v>
      </c>
      <c r="W193" s="18" t="s">
        <v>53</v>
      </c>
      <c r="X193" s="18">
        <v>30</v>
      </c>
      <c r="Y193" s="78">
        <v>46174</v>
      </c>
      <c r="Z193" s="78">
        <v>46242</v>
      </c>
    </row>
    <row r="194" spans="1:26" ht="26.9" customHeight="1" x14ac:dyDescent="0.35">
      <c r="A194" s="75" t="s">
        <v>10263</v>
      </c>
      <c r="B194" s="18" t="s">
        <v>2877</v>
      </c>
      <c r="C194" s="18" t="s">
        <v>237</v>
      </c>
      <c r="D194" s="18" t="s">
        <v>10256</v>
      </c>
      <c r="E194" s="18" t="s">
        <v>10046</v>
      </c>
      <c r="F194" s="18" t="s">
        <v>2880</v>
      </c>
      <c r="G194" s="18" t="s">
        <v>2881</v>
      </c>
      <c r="H194" s="18" t="s">
        <v>2268</v>
      </c>
      <c r="I194" s="18" t="s">
        <v>6</v>
      </c>
      <c r="J194" s="18" t="s">
        <v>2073</v>
      </c>
      <c r="K194" s="18" t="s">
        <v>2024</v>
      </c>
      <c r="L194" s="76" t="s">
        <v>10021</v>
      </c>
      <c r="M194" s="18" t="s">
        <v>10047</v>
      </c>
      <c r="N194" s="18" t="s">
        <v>2087</v>
      </c>
      <c r="O194" s="19">
        <f>'Product Details'!AH150</f>
        <v>214.99</v>
      </c>
      <c r="P194" s="19">
        <f>'Product Details'!V150</f>
        <v>203.99</v>
      </c>
      <c r="Q194" s="19">
        <f>'Product Details'!F150</f>
        <v>190.99</v>
      </c>
      <c r="R194" s="77">
        <f t="shared" si="7"/>
        <v>6.3728614147752341E-2</v>
      </c>
      <c r="S194" s="77">
        <f t="shared" si="8"/>
        <v>0.11163309921391693</v>
      </c>
      <c r="T194" s="19">
        <f>'Product Details'!F150</f>
        <v>190.99</v>
      </c>
      <c r="U194" s="19">
        <f t="shared" si="9"/>
        <v>0</v>
      </c>
      <c r="V194" s="18" t="s">
        <v>2080</v>
      </c>
      <c r="W194" s="18" t="s">
        <v>53</v>
      </c>
      <c r="X194" s="18">
        <v>30</v>
      </c>
      <c r="Y194" s="78">
        <v>46090</v>
      </c>
      <c r="Z194" s="78">
        <v>46280</v>
      </c>
    </row>
    <row r="195" spans="1:26" ht="26.9" customHeight="1" x14ac:dyDescent="0.35">
      <c r="A195" s="75" t="s">
        <v>10264</v>
      </c>
      <c r="B195" s="18" t="s">
        <v>2882</v>
      </c>
      <c r="C195" s="18" t="s">
        <v>237</v>
      </c>
      <c r="D195" s="18" t="s">
        <v>10256</v>
      </c>
      <c r="E195" s="18" t="s">
        <v>10046</v>
      </c>
      <c r="F195" s="18" t="s">
        <v>2865</v>
      </c>
      <c r="G195" s="18" t="s">
        <v>2885</v>
      </c>
      <c r="H195" s="18" t="s">
        <v>2224</v>
      </c>
      <c r="I195" s="18" t="s">
        <v>6</v>
      </c>
      <c r="J195" s="18" t="s">
        <v>2073</v>
      </c>
      <c r="K195" s="18" t="s">
        <v>2026</v>
      </c>
      <c r="L195" s="76" t="s">
        <v>10021</v>
      </c>
      <c r="M195" s="18" t="s">
        <v>10049</v>
      </c>
      <c r="N195" s="18" t="s">
        <v>2106</v>
      </c>
      <c r="O195" s="19">
        <f>'Product Details'!AH151</f>
        <v>449.99</v>
      </c>
      <c r="P195" s="19">
        <f>'Product Details'!V151</f>
        <v>319.99</v>
      </c>
      <c r="Q195" s="19">
        <f>'Product Details'!F151</f>
        <v>292.99</v>
      </c>
      <c r="R195" s="77">
        <f t="shared" si="7"/>
        <v>8.4377636801150027E-2</v>
      </c>
      <c r="S195" s="77">
        <f t="shared" si="8"/>
        <v>0.3488966421476033</v>
      </c>
      <c r="T195" s="19">
        <f>'Product Details'!F151</f>
        <v>292.99</v>
      </c>
      <c r="U195" s="19">
        <f t="shared" si="9"/>
        <v>0</v>
      </c>
      <c r="V195" s="18" t="s">
        <v>2080</v>
      </c>
      <c r="W195" s="18" t="s">
        <v>53</v>
      </c>
      <c r="X195" s="18">
        <v>30</v>
      </c>
      <c r="Y195" s="78">
        <v>45452</v>
      </c>
      <c r="Z195" s="78">
        <v>46282</v>
      </c>
    </row>
    <row r="196" spans="1:26" ht="26.9" customHeight="1" x14ac:dyDescent="0.35">
      <c r="A196" s="75" t="s">
        <v>10265</v>
      </c>
      <c r="B196" s="18" t="s">
        <v>2886</v>
      </c>
      <c r="C196" s="18" t="s">
        <v>237</v>
      </c>
      <c r="D196" s="18" t="s">
        <v>10256</v>
      </c>
      <c r="E196" s="18" t="s">
        <v>10046</v>
      </c>
      <c r="F196" s="18" t="s">
        <v>2889</v>
      </c>
      <c r="G196" s="18" t="s">
        <v>2890</v>
      </c>
      <c r="H196" s="18" t="s">
        <v>2104</v>
      </c>
      <c r="I196" s="18" t="s">
        <v>6</v>
      </c>
      <c r="J196" s="18" t="s">
        <v>2073</v>
      </c>
      <c r="K196" s="18" t="s">
        <v>2026</v>
      </c>
      <c r="L196" s="76" t="s">
        <v>10021</v>
      </c>
      <c r="M196" s="18" t="s">
        <v>10047</v>
      </c>
      <c r="N196" s="18" t="s">
        <v>2087</v>
      </c>
      <c r="O196" s="19">
        <f>'Product Details'!AH152</f>
        <v>706.99</v>
      </c>
      <c r="P196" s="19">
        <f>'Product Details'!V152</f>
        <v>687.99</v>
      </c>
      <c r="Q196" s="19">
        <f>'Product Details'!F152</f>
        <v>636.99</v>
      </c>
      <c r="R196" s="77">
        <f t="shared" si="7"/>
        <v>7.412898443291327E-2</v>
      </c>
      <c r="S196" s="77">
        <f t="shared" si="8"/>
        <v>9.9011301432834972E-2</v>
      </c>
      <c r="T196" s="19">
        <f>'Product Details'!F152</f>
        <v>636.99</v>
      </c>
      <c r="U196" s="19">
        <f t="shared" si="9"/>
        <v>0</v>
      </c>
      <c r="V196" s="18" t="s">
        <v>2080</v>
      </c>
      <c r="W196" s="18" t="s">
        <v>53</v>
      </c>
      <c r="X196" s="18">
        <v>30</v>
      </c>
      <c r="Y196" s="78">
        <v>45669</v>
      </c>
      <c r="Z196" s="78">
        <v>46256</v>
      </c>
    </row>
    <row r="197" spans="1:26" ht="26.9" customHeight="1" x14ac:dyDescent="0.35">
      <c r="A197" s="75" t="s">
        <v>10266</v>
      </c>
      <c r="B197" s="18" t="s">
        <v>2891</v>
      </c>
      <c r="C197" s="18" t="s">
        <v>249</v>
      </c>
      <c r="D197" s="18" t="s">
        <v>10267</v>
      </c>
      <c r="E197" s="18" t="s">
        <v>10046</v>
      </c>
      <c r="F197" s="18" t="s">
        <v>2894</v>
      </c>
      <c r="G197" s="18" t="s">
        <v>2895</v>
      </c>
      <c r="H197" s="18" t="s">
        <v>2179</v>
      </c>
      <c r="I197" s="18" t="s">
        <v>6</v>
      </c>
      <c r="J197" s="18" t="s">
        <v>2073</v>
      </c>
      <c r="K197" s="18" t="s">
        <v>2022</v>
      </c>
      <c r="L197" s="76" t="s">
        <v>10021</v>
      </c>
      <c r="M197" s="18" t="s">
        <v>10047</v>
      </c>
      <c r="N197" s="18" t="s">
        <v>2087</v>
      </c>
      <c r="O197" s="19">
        <f>'Product Details'!AH153</f>
        <v>28.99</v>
      </c>
      <c r="P197" s="19">
        <f>'Product Details'!V153</f>
        <v>28.99</v>
      </c>
      <c r="Q197" s="19">
        <f>'Product Details'!F153</f>
        <v>25.99</v>
      </c>
      <c r="R197" s="77">
        <f t="shared" si="7"/>
        <v>0.10348395998620215</v>
      </c>
      <c r="S197" s="77">
        <f t="shared" si="8"/>
        <v>0.10348395998620215</v>
      </c>
      <c r="T197" s="19">
        <f>'Product Details'!F153</f>
        <v>25.99</v>
      </c>
      <c r="U197" s="19">
        <f t="shared" si="9"/>
        <v>0</v>
      </c>
      <c r="V197" s="18" t="s">
        <v>2080</v>
      </c>
      <c r="W197" s="18" t="s">
        <v>53</v>
      </c>
      <c r="X197" s="18">
        <v>60</v>
      </c>
      <c r="Y197" s="78">
        <v>46153</v>
      </c>
      <c r="Z197" s="78">
        <v>46250</v>
      </c>
    </row>
    <row r="198" spans="1:26" ht="26.9" customHeight="1" x14ac:dyDescent="0.35">
      <c r="A198" s="75" t="s">
        <v>10268</v>
      </c>
      <c r="B198" s="18" t="s">
        <v>2896</v>
      </c>
      <c r="C198" s="18" t="s">
        <v>249</v>
      </c>
      <c r="D198" s="18" t="s">
        <v>10267</v>
      </c>
      <c r="E198" s="18" t="s">
        <v>10046</v>
      </c>
      <c r="F198" s="18" t="s">
        <v>2899</v>
      </c>
      <c r="G198" s="18" t="s">
        <v>2900</v>
      </c>
      <c r="H198" s="18" t="s">
        <v>2179</v>
      </c>
      <c r="I198" s="18" t="s">
        <v>6</v>
      </c>
      <c r="J198" s="18" t="s">
        <v>2094</v>
      </c>
      <c r="K198" s="18" t="s">
        <v>2024</v>
      </c>
      <c r="L198" s="76" t="s">
        <v>10021</v>
      </c>
      <c r="M198" s="18" t="s">
        <v>10047</v>
      </c>
      <c r="N198" s="18" t="s">
        <v>2087</v>
      </c>
      <c r="O198" s="19">
        <f>'Product Details'!AH154</f>
        <v>111.99</v>
      </c>
      <c r="P198" s="19">
        <f>'Product Details'!V154</f>
        <v>111.99</v>
      </c>
      <c r="Q198" s="19">
        <f>'Product Details'!F154</f>
        <v>103.99</v>
      </c>
      <c r="R198" s="77">
        <f t="shared" si="7"/>
        <v>7.1434949549066887E-2</v>
      </c>
      <c r="S198" s="77">
        <f t="shared" si="8"/>
        <v>7.1434949549066887E-2</v>
      </c>
      <c r="T198" s="19">
        <f>'Product Details'!F154</f>
        <v>103.99</v>
      </c>
      <c r="U198" s="19">
        <f t="shared" si="9"/>
        <v>0</v>
      </c>
      <c r="V198" s="18" t="s">
        <v>2080</v>
      </c>
      <c r="W198" s="18" t="s">
        <v>53</v>
      </c>
      <c r="X198" s="18">
        <v>60</v>
      </c>
      <c r="Y198" s="78">
        <v>46188</v>
      </c>
      <c r="Z198" s="78">
        <v>46256</v>
      </c>
    </row>
    <row r="199" spans="1:26" ht="26.9" customHeight="1" x14ac:dyDescent="0.35">
      <c r="A199" s="75" t="s">
        <v>10269</v>
      </c>
      <c r="B199" s="18" t="s">
        <v>2896</v>
      </c>
      <c r="C199" s="18" t="s">
        <v>249</v>
      </c>
      <c r="D199" s="18" t="s">
        <v>10100</v>
      </c>
      <c r="E199" s="18" t="s">
        <v>10101</v>
      </c>
      <c r="F199" s="18" t="s">
        <v>2899</v>
      </c>
      <c r="G199" s="18" t="s">
        <v>2900</v>
      </c>
      <c r="H199" s="18" t="s">
        <v>2179</v>
      </c>
      <c r="I199" s="18" t="s">
        <v>6</v>
      </c>
      <c r="J199" s="18" t="s">
        <v>2094</v>
      </c>
      <c r="K199" s="18" t="s">
        <v>2024</v>
      </c>
      <c r="L199" s="81" t="s">
        <v>10022</v>
      </c>
      <c r="M199" s="18" t="s">
        <v>10102</v>
      </c>
      <c r="N199" s="18" t="s">
        <v>2087</v>
      </c>
      <c r="O199" s="19">
        <f>'Product Details'!AH154</f>
        <v>111.99</v>
      </c>
      <c r="P199" s="19">
        <v>88.99</v>
      </c>
      <c r="Q199" s="19">
        <v>88.99</v>
      </c>
      <c r="R199" s="77">
        <f t="shared" si="7"/>
        <v>0</v>
      </c>
      <c r="S199" s="77">
        <f t="shared" si="8"/>
        <v>0.20537547995356728</v>
      </c>
      <c r="T199" s="19">
        <f>'Product Details'!F154</f>
        <v>103.99</v>
      </c>
      <c r="U199" s="19">
        <f t="shared" si="9"/>
        <v>15</v>
      </c>
      <c r="V199" s="18" t="s">
        <v>2116</v>
      </c>
      <c r="W199" s="18" t="s">
        <v>10103</v>
      </c>
      <c r="X199" s="18">
        <v>60</v>
      </c>
      <c r="Y199" s="78">
        <v>46248</v>
      </c>
      <c r="Z199" s="78">
        <v>46248</v>
      </c>
    </row>
    <row r="200" spans="1:26" ht="26.9" customHeight="1" x14ac:dyDescent="0.35">
      <c r="A200" s="75" t="s">
        <v>10270</v>
      </c>
      <c r="B200" s="18" t="s">
        <v>2896</v>
      </c>
      <c r="C200" s="18" t="s">
        <v>249</v>
      </c>
      <c r="D200" s="18" t="s">
        <v>10271</v>
      </c>
      <c r="E200" s="18" t="s">
        <v>10122</v>
      </c>
      <c r="F200" s="18" t="s">
        <v>2899</v>
      </c>
      <c r="G200" s="18" t="s">
        <v>2900</v>
      </c>
      <c r="H200" s="18" t="s">
        <v>2179</v>
      </c>
      <c r="I200" s="18" t="s">
        <v>6</v>
      </c>
      <c r="J200" s="18" t="s">
        <v>2094</v>
      </c>
      <c r="K200" s="18" t="s">
        <v>2024</v>
      </c>
      <c r="L200" s="79" t="s">
        <v>10023</v>
      </c>
      <c r="M200" s="18" t="s">
        <v>10123</v>
      </c>
      <c r="N200" s="18" t="s">
        <v>2087</v>
      </c>
      <c r="O200" s="19">
        <f>'Product Details'!AH154</f>
        <v>111.99</v>
      </c>
      <c r="P200" s="19">
        <v>79.989999999999995</v>
      </c>
      <c r="Q200" s="19">
        <v>79.989999999999995</v>
      </c>
      <c r="R200" s="77">
        <f t="shared" si="7"/>
        <v>0</v>
      </c>
      <c r="S200" s="77">
        <f t="shared" si="8"/>
        <v>0.28573979819626755</v>
      </c>
      <c r="T200" s="19">
        <f>'Product Details'!F154</f>
        <v>103.99</v>
      </c>
      <c r="U200" s="19">
        <f t="shared" si="9"/>
        <v>24</v>
      </c>
      <c r="V200" s="18" t="s">
        <v>2080</v>
      </c>
      <c r="W200" s="18" t="s">
        <v>10124</v>
      </c>
      <c r="X200" s="18">
        <v>30</v>
      </c>
      <c r="Y200" s="78">
        <v>46259</v>
      </c>
      <c r="Z200" s="78">
        <v>46259</v>
      </c>
    </row>
    <row r="201" spans="1:26" ht="26.9" customHeight="1" x14ac:dyDescent="0.35">
      <c r="A201" s="75" t="s">
        <v>10272</v>
      </c>
      <c r="B201" s="18" t="s">
        <v>2901</v>
      </c>
      <c r="C201" s="18" t="s">
        <v>249</v>
      </c>
      <c r="D201" s="18" t="s">
        <v>10267</v>
      </c>
      <c r="E201" s="18" t="s">
        <v>10046</v>
      </c>
      <c r="F201" s="18" t="s">
        <v>2899</v>
      </c>
      <c r="G201" s="18" t="s">
        <v>2904</v>
      </c>
      <c r="H201" s="18" t="s">
        <v>2147</v>
      </c>
      <c r="I201" s="18" t="s">
        <v>6</v>
      </c>
      <c r="J201" s="18" t="s">
        <v>2138</v>
      </c>
      <c r="K201" s="18" t="s">
        <v>2023</v>
      </c>
      <c r="L201" s="76" t="s">
        <v>10021</v>
      </c>
      <c r="M201" s="18" t="s">
        <v>10047</v>
      </c>
      <c r="N201" s="18" t="s">
        <v>2087</v>
      </c>
      <c r="O201" s="19">
        <f>'Product Details'!AH155</f>
        <v>142.99</v>
      </c>
      <c r="P201" s="19">
        <f>'Product Details'!V155</f>
        <v>138.99</v>
      </c>
      <c r="Q201" s="19">
        <f>'Product Details'!F155</f>
        <v>133.99</v>
      </c>
      <c r="R201" s="77">
        <f t="shared" si="7"/>
        <v>3.597381106554428E-2</v>
      </c>
      <c r="S201" s="77">
        <f t="shared" si="8"/>
        <v>6.2941464438072595E-2</v>
      </c>
      <c r="T201" s="19">
        <f>'Product Details'!F155</f>
        <v>133.99</v>
      </c>
      <c r="U201" s="19">
        <f t="shared" si="9"/>
        <v>0</v>
      </c>
      <c r="V201" s="18" t="s">
        <v>2080</v>
      </c>
      <c r="W201" s="18" t="s">
        <v>53</v>
      </c>
      <c r="X201" s="18">
        <v>60</v>
      </c>
      <c r="Y201" s="78">
        <v>46090</v>
      </c>
      <c r="Z201" s="78">
        <v>46274</v>
      </c>
    </row>
    <row r="202" spans="1:26" ht="26.9" customHeight="1" x14ac:dyDescent="0.35">
      <c r="A202" s="75" t="s">
        <v>10273</v>
      </c>
      <c r="B202" s="18" t="s">
        <v>2901</v>
      </c>
      <c r="C202" s="18" t="s">
        <v>249</v>
      </c>
      <c r="D202" s="18" t="s">
        <v>10100</v>
      </c>
      <c r="E202" s="18" t="s">
        <v>10101</v>
      </c>
      <c r="F202" s="18" t="s">
        <v>2899</v>
      </c>
      <c r="G202" s="18" t="s">
        <v>2904</v>
      </c>
      <c r="H202" s="18" t="s">
        <v>2147</v>
      </c>
      <c r="I202" s="18" t="s">
        <v>6</v>
      </c>
      <c r="J202" s="18" t="s">
        <v>2138</v>
      </c>
      <c r="K202" s="18" t="s">
        <v>2023</v>
      </c>
      <c r="L202" s="81" t="s">
        <v>10022</v>
      </c>
      <c r="M202" s="18" t="s">
        <v>10102</v>
      </c>
      <c r="N202" s="18" t="s">
        <v>2087</v>
      </c>
      <c r="O202" s="19">
        <f>'Product Details'!AH155</f>
        <v>142.99</v>
      </c>
      <c r="P202" s="19">
        <v>116.99</v>
      </c>
      <c r="Q202" s="19">
        <v>116.99</v>
      </c>
      <c r="R202" s="77">
        <f t="shared" si="7"/>
        <v>0</v>
      </c>
      <c r="S202" s="77">
        <f t="shared" si="8"/>
        <v>0.18183089726554313</v>
      </c>
      <c r="T202" s="19">
        <f>'Product Details'!F155</f>
        <v>133.99</v>
      </c>
      <c r="U202" s="19">
        <f t="shared" si="9"/>
        <v>17.000000000000014</v>
      </c>
      <c r="V202" s="18" t="s">
        <v>2100</v>
      </c>
      <c r="W202" s="18" t="s">
        <v>10103</v>
      </c>
      <c r="X202" s="18">
        <v>60</v>
      </c>
      <c r="Y202" s="78">
        <v>46266</v>
      </c>
      <c r="Z202" s="78">
        <v>46266</v>
      </c>
    </row>
    <row r="203" spans="1:26" ht="26.9" customHeight="1" x14ac:dyDescent="0.35">
      <c r="A203" s="75" t="s">
        <v>10274</v>
      </c>
      <c r="B203" s="18" t="s">
        <v>2901</v>
      </c>
      <c r="C203" s="18" t="s">
        <v>249</v>
      </c>
      <c r="D203" s="18" t="s">
        <v>10271</v>
      </c>
      <c r="E203" s="18" t="s">
        <v>10122</v>
      </c>
      <c r="F203" s="18" t="s">
        <v>2899</v>
      </c>
      <c r="G203" s="18" t="s">
        <v>2904</v>
      </c>
      <c r="H203" s="18" t="s">
        <v>2147</v>
      </c>
      <c r="I203" s="18" t="s">
        <v>6</v>
      </c>
      <c r="J203" s="18" t="s">
        <v>2138</v>
      </c>
      <c r="K203" s="18" t="s">
        <v>2023</v>
      </c>
      <c r="L203" s="79" t="s">
        <v>10023</v>
      </c>
      <c r="M203" s="18" t="s">
        <v>10123</v>
      </c>
      <c r="N203" s="18" t="s">
        <v>2087</v>
      </c>
      <c r="O203" s="19">
        <f>'Product Details'!AH155</f>
        <v>142.99</v>
      </c>
      <c r="P203" s="19">
        <v>112.99</v>
      </c>
      <c r="Q203" s="19">
        <v>112.99</v>
      </c>
      <c r="R203" s="77">
        <f t="shared" si="7"/>
        <v>0</v>
      </c>
      <c r="S203" s="77">
        <f t="shared" si="8"/>
        <v>0.20980488146024207</v>
      </c>
      <c r="T203" s="19">
        <f>'Product Details'!F155</f>
        <v>133.99</v>
      </c>
      <c r="U203" s="19">
        <f t="shared" si="9"/>
        <v>21.000000000000014</v>
      </c>
      <c r="V203" s="18" t="s">
        <v>2080</v>
      </c>
      <c r="W203" s="18" t="s">
        <v>10124</v>
      </c>
      <c r="X203" s="18">
        <v>30</v>
      </c>
      <c r="Y203" s="78">
        <v>46278</v>
      </c>
      <c r="Z203" s="78">
        <v>46278</v>
      </c>
    </row>
    <row r="204" spans="1:26" ht="26.9" customHeight="1" x14ac:dyDescent="0.35">
      <c r="A204" s="75" t="s">
        <v>10275</v>
      </c>
      <c r="B204" s="18" t="s">
        <v>2905</v>
      </c>
      <c r="C204" s="18" t="s">
        <v>249</v>
      </c>
      <c r="D204" s="18" t="s">
        <v>10267</v>
      </c>
      <c r="E204" s="18" t="s">
        <v>10046</v>
      </c>
      <c r="F204" s="18" t="s">
        <v>2908</v>
      </c>
      <c r="G204" s="18" t="s">
        <v>2909</v>
      </c>
      <c r="H204" s="18" t="s">
        <v>2120</v>
      </c>
      <c r="I204" s="18" t="s">
        <v>6</v>
      </c>
      <c r="J204" s="18" t="s">
        <v>2094</v>
      </c>
      <c r="K204" s="18" t="s">
        <v>2024</v>
      </c>
      <c r="L204" s="76" t="s">
        <v>10021</v>
      </c>
      <c r="M204" s="18" t="s">
        <v>10047</v>
      </c>
      <c r="N204" s="18" t="s">
        <v>2087</v>
      </c>
      <c r="O204" s="19">
        <f>'Product Details'!AH156</f>
        <v>144.99</v>
      </c>
      <c r="P204" s="19">
        <f>'Product Details'!V156</f>
        <v>144.99</v>
      </c>
      <c r="Q204" s="19">
        <f>'Product Details'!F156</f>
        <v>135.99</v>
      </c>
      <c r="R204" s="77">
        <f t="shared" si="7"/>
        <v>6.2073246430788327E-2</v>
      </c>
      <c r="S204" s="77">
        <f t="shared" si="8"/>
        <v>6.2073246430788327E-2</v>
      </c>
      <c r="T204" s="19">
        <f>'Product Details'!F156</f>
        <v>135.99</v>
      </c>
      <c r="U204" s="19">
        <f t="shared" si="9"/>
        <v>0</v>
      </c>
      <c r="V204" s="18" t="s">
        <v>2080</v>
      </c>
      <c r="W204" s="18" t="s">
        <v>53</v>
      </c>
      <c r="X204" s="18">
        <v>60</v>
      </c>
      <c r="Y204" s="78">
        <v>45923</v>
      </c>
      <c r="Z204" s="78">
        <v>46271</v>
      </c>
    </row>
    <row r="205" spans="1:26" ht="26.9" customHeight="1" x14ac:dyDescent="0.35">
      <c r="A205" s="75" t="s">
        <v>10276</v>
      </c>
      <c r="B205" s="18" t="s">
        <v>2905</v>
      </c>
      <c r="C205" s="18" t="s">
        <v>249</v>
      </c>
      <c r="D205" s="18" t="s">
        <v>10100</v>
      </c>
      <c r="E205" s="18" t="s">
        <v>10101</v>
      </c>
      <c r="F205" s="18" t="s">
        <v>2908</v>
      </c>
      <c r="G205" s="18" t="s">
        <v>2909</v>
      </c>
      <c r="H205" s="18" t="s">
        <v>2120</v>
      </c>
      <c r="I205" s="18" t="s">
        <v>6</v>
      </c>
      <c r="J205" s="18" t="s">
        <v>2094</v>
      </c>
      <c r="K205" s="18" t="s">
        <v>2024</v>
      </c>
      <c r="L205" s="81" t="s">
        <v>10022</v>
      </c>
      <c r="M205" s="18" t="s">
        <v>10102</v>
      </c>
      <c r="N205" s="18" t="s">
        <v>2087</v>
      </c>
      <c r="O205" s="19">
        <f>'Product Details'!AH156</f>
        <v>144.99</v>
      </c>
      <c r="P205" s="19">
        <v>117.99</v>
      </c>
      <c r="Q205" s="19">
        <v>117.99</v>
      </c>
      <c r="R205" s="77">
        <f t="shared" si="7"/>
        <v>0</v>
      </c>
      <c r="S205" s="77">
        <f t="shared" si="8"/>
        <v>0.18621973929236507</v>
      </c>
      <c r="T205" s="19">
        <f>'Product Details'!F156</f>
        <v>135.99</v>
      </c>
      <c r="U205" s="19">
        <f t="shared" si="9"/>
        <v>18.000000000000014</v>
      </c>
      <c r="V205" s="18" t="s">
        <v>2080</v>
      </c>
      <c r="W205" s="18" t="s">
        <v>10103</v>
      </c>
      <c r="X205" s="18">
        <v>60</v>
      </c>
      <c r="Y205" s="78">
        <v>46206</v>
      </c>
      <c r="Z205" s="78">
        <v>46206</v>
      </c>
    </row>
    <row r="206" spans="1:26" ht="26.9" customHeight="1" x14ac:dyDescent="0.35">
      <c r="A206" s="75" t="s">
        <v>10277</v>
      </c>
      <c r="B206" s="18" t="s">
        <v>2905</v>
      </c>
      <c r="C206" s="18" t="s">
        <v>249</v>
      </c>
      <c r="D206" s="18" t="s">
        <v>10271</v>
      </c>
      <c r="E206" s="18" t="s">
        <v>10122</v>
      </c>
      <c r="F206" s="18" t="s">
        <v>2908</v>
      </c>
      <c r="G206" s="18" t="s">
        <v>2909</v>
      </c>
      <c r="H206" s="18" t="s">
        <v>2120</v>
      </c>
      <c r="I206" s="18" t="s">
        <v>6</v>
      </c>
      <c r="J206" s="18" t="s">
        <v>2094</v>
      </c>
      <c r="K206" s="18" t="s">
        <v>2024</v>
      </c>
      <c r="L206" s="79" t="s">
        <v>10023</v>
      </c>
      <c r="M206" s="18" t="s">
        <v>10123</v>
      </c>
      <c r="N206" s="18" t="s">
        <v>2087</v>
      </c>
      <c r="O206" s="19">
        <f>'Product Details'!AH156</f>
        <v>144.99</v>
      </c>
      <c r="P206" s="19">
        <v>123.99</v>
      </c>
      <c r="Q206" s="19">
        <v>113.99</v>
      </c>
      <c r="R206" s="77">
        <f t="shared" ref="R206:R269" si="10">IF(P206&gt;0,(P206-Q206)/P206,"")</f>
        <v>8.0651665456891689E-2</v>
      </c>
      <c r="S206" s="77">
        <f t="shared" ref="S206:S269" si="11">IF(O206&gt;0,(O206-Q206)/O206,"")</f>
        <v>0.21380784881715989</v>
      </c>
      <c r="T206" s="19">
        <f>'Product Details'!F156</f>
        <v>135.99</v>
      </c>
      <c r="U206" s="19">
        <f t="shared" ref="U206:U269" si="12">T206-Q206</f>
        <v>22.000000000000014</v>
      </c>
      <c r="V206" s="18" t="s">
        <v>2100</v>
      </c>
      <c r="W206" s="18" t="s">
        <v>10124</v>
      </c>
      <c r="X206" s="18">
        <v>30</v>
      </c>
      <c r="Y206" s="78">
        <v>46228</v>
      </c>
      <c r="Z206" s="78">
        <v>46276</v>
      </c>
    </row>
    <row r="207" spans="1:26" ht="26.9" customHeight="1" x14ac:dyDescent="0.35">
      <c r="A207" s="75" t="s">
        <v>10278</v>
      </c>
      <c r="B207" s="18" t="s">
        <v>2910</v>
      </c>
      <c r="C207" s="18" t="s">
        <v>249</v>
      </c>
      <c r="D207" s="18" t="s">
        <v>10267</v>
      </c>
      <c r="E207" s="18" t="s">
        <v>10046</v>
      </c>
      <c r="F207" s="18" t="s">
        <v>2913</v>
      </c>
      <c r="G207" s="18" t="s">
        <v>2914</v>
      </c>
      <c r="H207" s="18" t="s">
        <v>2171</v>
      </c>
      <c r="I207" s="18" t="s">
        <v>6</v>
      </c>
      <c r="J207" s="18" t="s">
        <v>2073</v>
      </c>
      <c r="K207" s="18" t="s">
        <v>2026</v>
      </c>
      <c r="L207" s="76" t="s">
        <v>10021</v>
      </c>
      <c r="M207" s="18" t="s">
        <v>10047</v>
      </c>
      <c r="N207" s="18" t="s">
        <v>2087</v>
      </c>
      <c r="O207" s="19">
        <f>'Product Details'!AH157</f>
        <v>179.99</v>
      </c>
      <c r="P207" s="19">
        <f>'Product Details'!V157</f>
        <v>179.99</v>
      </c>
      <c r="Q207" s="19">
        <f>'Product Details'!F157</f>
        <v>167.99</v>
      </c>
      <c r="R207" s="77">
        <f t="shared" si="10"/>
        <v>6.6670370576143112E-2</v>
      </c>
      <c r="S207" s="77">
        <f t="shared" si="11"/>
        <v>6.6670370576143112E-2</v>
      </c>
      <c r="T207" s="19">
        <f>'Product Details'!F157</f>
        <v>167.99</v>
      </c>
      <c r="U207" s="19">
        <f t="shared" si="12"/>
        <v>0</v>
      </c>
      <c r="V207" s="18" t="s">
        <v>2080</v>
      </c>
      <c r="W207" s="18" t="s">
        <v>53</v>
      </c>
      <c r="X207" s="18">
        <v>60</v>
      </c>
      <c r="Y207" s="78">
        <v>45919</v>
      </c>
      <c r="Z207" s="78">
        <v>46268</v>
      </c>
    </row>
    <row r="208" spans="1:26" ht="26.9" customHeight="1" x14ac:dyDescent="0.35">
      <c r="A208" s="75" t="s">
        <v>10279</v>
      </c>
      <c r="B208" s="18" t="s">
        <v>2915</v>
      </c>
      <c r="C208" s="18" t="s">
        <v>249</v>
      </c>
      <c r="D208" s="18" t="s">
        <v>10267</v>
      </c>
      <c r="E208" s="18" t="s">
        <v>10046</v>
      </c>
      <c r="F208" s="18" t="s">
        <v>2919</v>
      </c>
      <c r="G208" s="18" t="s">
        <v>2920</v>
      </c>
      <c r="H208" s="18" t="s">
        <v>2147</v>
      </c>
      <c r="I208" s="18" t="s">
        <v>6</v>
      </c>
      <c r="J208" s="18" t="s">
        <v>2073</v>
      </c>
      <c r="K208" s="18" t="s">
        <v>2025</v>
      </c>
      <c r="L208" s="76" t="s">
        <v>10021</v>
      </c>
      <c r="M208" s="18" t="s">
        <v>10047</v>
      </c>
      <c r="N208" s="18" t="s">
        <v>2087</v>
      </c>
      <c r="O208" s="19">
        <f>'Product Details'!AH158</f>
        <v>253.99</v>
      </c>
      <c r="P208" s="19">
        <f>'Product Details'!V158</f>
        <v>253.99</v>
      </c>
      <c r="Q208" s="19">
        <f>'Product Details'!F158</f>
        <v>229.99</v>
      </c>
      <c r="R208" s="77">
        <f t="shared" si="10"/>
        <v>9.4491909130280716E-2</v>
      </c>
      <c r="S208" s="77">
        <f t="shared" si="11"/>
        <v>9.4491909130280716E-2</v>
      </c>
      <c r="T208" s="19">
        <f>'Product Details'!F158</f>
        <v>229.99</v>
      </c>
      <c r="U208" s="19">
        <f t="shared" si="12"/>
        <v>0</v>
      </c>
      <c r="V208" s="18" t="s">
        <v>2080</v>
      </c>
      <c r="W208" s="18" t="s">
        <v>53</v>
      </c>
      <c r="X208" s="18">
        <v>60</v>
      </c>
      <c r="Y208" s="78">
        <v>45750</v>
      </c>
      <c r="Z208" s="78">
        <v>46269</v>
      </c>
    </row>
    <row r="209" spans="1:26" ht="26.9" customHeight="1" x14ac:dyDescent="0.35">
      <c r="A209" s="75" t="s">
        <v>10280</v>
      </c>
      <c r="B209" s="18" t="s">
        <v>2921</v>
      </c>
      <c r="C209" s="18" t="s">
        <v>249</v>
      </c>
      <c r="D209" s="18" t="s">
        <v>10267</v>
      </c>
      <c r="E209" s="18" t="s">
        <v>10046</v>
      </c>
      <c r="F209" s="18" t="s">
        <v>2924</v>
      </c>
      <c r="G209" s="18" t="s">
        <v>2925</v>
      </c>
      <c r="H209" s="18" t="s">
        <v>2104</v>
      </c>
      <c r="I209" s="18" t="s">
        <v>6</v>
      </c>
      <c r="J209" s="18" t="s">
        <v>2073</v>
      </c>
      <c r="K209" s="18" t="s">
        <v>2025</v>
      </c>
      <c r="L209" s="76" t="s">
        <v>10021</v>
      </c>
      <c r="M209" s="18" t="s">
        <v>10047</v>
      </c>
      <c r="N209" s="18" t="s">
        <v>2087</v>
      </c>
      <c r="O209" s="19">
        <f>'Product Details'!AH159</f>
        <v>314.99</v>
      </c>
      <c r="P209" s="19">
        <f>'Product Details'!V159</f>
        <v>302.99</v>
      </c>
      <c r="Q209" s="19">
        <f>'Product Details'!F159</f>
        <v>270.99</v>
      </c>
      <c r="R209" s="77">
        <f t="shared" si="10"/>
        <v>0.10561404666820687</v>
      </c>
      <c r="S209" s="77">
        <f t="shared" si="11"/>
        <v>0.13968697418965681</v>
      </c>
      <c r="T209" s="19">
        <f>'Product Details'!F159</f>
        <v>270.99</v>
      </c>
      <c r="U209" s="19">
        <f t="shared" si="12"/>
        <v>0</v>
      </c>
      <c r="V209" s="18" t="s">
        <v>2080</v>
      </c>
      <c r="W209" s="18" t="s">
        <v>53</v>
      </c>
      <c r="X209" s="18">
        <v>60</v>
      </c>
      <c r="Y209" s="78">
        <v>46074</v>
      </c>
      <c r="Z209" s="78">
        <v>46289</v>
      </c>
    </row>
    <row r="210" spans="1:26" ht="26.9" customHeight="1" x14ac:dyDescent="0.35">
      <c r="A210" s="75" t="s">
        <v>10281</v>
      </c>
      <c r="B210" s="18" t="s">
        <v>2921</v>
      </c>
      <c r="C210" s="18" t="s">
        <v>249</v>
      </c>
      <c r="D210" s="18" t="s">
        <v>10168</v>
      </c>
      <c r="E210" s="18" t="s">
        <v>10101</v>
      </c>
      <c r="F210" s="18" t="s">
        <v>2924</v>
      </c>
      <c r="G210" s="18" t="s">
        <v>2925</v>
      </c>
      <c r="H210" s="18" t="s">
        <v>2104</v>
      </c>
      <c r="I210" s="18" t="s">
        <v>6</v>
      </c>
      <c r="J210" s="18" t="s">
        <v>2073</v>
      </c>
      <c r="K210" s="18" t="s">
        <v>2025</v>
      </c>
      <c r="L210" s="81" t="s">
        <v>10022</v>
      </c>
      <c r="M210" s="18" t="s">
        <v>10102</v>
      </c>
      <c r="N210" s="18" t="s">
        <v>2087</v>
      </c>
      <c r="O210" s="19">
        <f>'Product Details'!AH159</f>
        <v>314.99</v>
      </c>
      <c r="P210" s="19">
        <v>249.99</v>
      </c>
      <c r="Q210" s="19">
        <v>238.99</v>
      </c>
      <c r="R210" s="77">
        <f t="shared" si="10"/>
        <v>4.4001760070402816E-2</v>
      </c>
      <c r="S210" s="77">
        <f t="shared" si="11"/>
        <v>0.24127750087304359</v>
      </c>
      <c r="T210" s="19">
        <f>'Product Details'!F159</f>
        <v>270.99</v>
      </c>
      <c r="U210" s="19">
        <f t="shared" si="12"/>
        <v>32</v>
      </c>
      <c r="V210" s="18" t="s">
        <v>2100</v>
      </c>
      <c r="W210" s="18" t="s">
        <v>10103</v>
      </c>
      <c r="X210" s="18">
        <v>60</v>
      </c>
      <c r="Y210" s="78">
        <v>46174</v>
      </c>
      <c r="Z210" s="78">
        <v>46189</v>
      </c>
    </row>
    <row r="211" spans="1:26" ht="26.9" customHeight="1" x14ac:dyDescent="0.35">
      <c r="A211" s="75" t="s">
        <v>10282</v>
      </c>
      <c r="B211" s="18" t="s">
        <v>2921</v>
      </c>
      <c r="C211" s="18" t="s">
        <v>249</v>
      </c>
      <c r="D211" s="18" t="s">
        <v>10271</v>
      </c>
      <c r="E211" s="18" t="s">
        <v>10122</v>
      </c>
      <c r="F211" s="18" t="s">
        <v>2924</v>
      </c>
      <c r="G211" s="18" t="s">
        <v>2925</v>
      </c>
      <c r="H211" s="18" t="s">
        <v>2104</v>
      </c>
      <c r="I211" s="18" t="s">
        <v>6</v>
      </c>
      <c r="J211" s="18" t="s">
        <v>2073</v>
      </c>
      <c r="K211" s="18" t="s">
        <v>2025</v>
      </c>
      <c r="L211" s="79" t="s">
        <v>10023</v>
      </c>
      <c r="M211" s="18" t="s">
        <v>10123</v>
      </c>
      <c r="N211" s="18" t="s">
        <v>2087</v>
      </c>
      <c r="O211" s="19">
        <f>'Product Details'!AH159</f>
        <v>314.99</v>
      </c>
      <c r="P211" s="19">
        <v>203.99</v>
      </c>
      <c r="Q211" s="19">
        <v>203.99</v>
      </c>
      <c r="R211" s="77">
        <f t="shared" si="10"/>
        <v>0</v>
      </c>
      <c r="S211" s="77">
        <f t="shared" si="11"/>
        <v>0.35239213943299785</v>
      </c>
      <c r="T211" s="19">
        <f>'Product Details'!F159</f>
        <v>270.99</v>
      </c>
      <c r="U211" s="19">
        <f t="shared" si="12"/>
        <v>67</v>
      </c>
      <c r="V211" s="18" t="s">
        <v>2080</v>
      </c>
      <c r="W211" s="18" t="s">
        <v>10124</v>
      </c>
      <c r="X211" s="18">
        <v>30</v>
      </c>
      <c r="Y211" s="78">
        <v>46235</v>
      </c>
      <c r="Z211" s="78">
        <v>46235</v>
      </c>
    </row>
    <row r="212" spans="1:26" ht="26.9" customHeight="1" x14ac:dyDescent="0.35">
      <c r="A212" s="75" t="s">
        <v>10283</v>
      </c>
      <c r="B212" s="18" t="s">
        <v>2926</v>
      </c>
      <c r="C212" s="18" t="s">
        <v>249</v>
      </c>
      <c r="D212" s="18" t="s">
        <v>10267</v>
      </c>
      <c r="E212" s="18" t="s">
        <v>10046</v>
      </c>
      <c r="F212" s="18" t="s">
        <v>2929</v>
      </c>
      <c r="G212" s="18" t="s">
        <v>2930</v>
      </c>
      <c r="H212" s="18" t="s">
        <v>2104</v>
      </c>
      <c r="I212" s="18" t="s">
        <v>6</v>
      </c>
      <c r="J212" s="18" t="s">
        <v>2094</v>
      </c>
      <c r="K212" s="18" t="s">
        <v>2027</v>
      </c>
      <c r="L212" s="76" t="s">
        <v>10021</v>
      </c>
      <c r="M212" s="18" t="s">
        <v>10047</v>
      </c>
      <c r="N212" s="18" t="s">
        <v>2087</v>
      </c>
      <c r="O212" s="19">
        <f>'Product Details'!AH160</f>
        <v>317.99</v>
      </c>
      <c r="P212" s="19">
        <f>'Product Details'!V160</f>
        <v>316.99</v>
      </c>
      <c r="Q212" s="19">
        <f>'Product Details'!F160</f>
        <v>290.99</v>
      </c>
      <c r="R212" s="77">
        <f t="shared" si="10"/>
        <v>8.2021514874286258E-2</v>
      </c>
      <c r="S212" s="77">
        <f t="shared" si="11"/>
        <v>8.4908330450643096E-2</v>
      </c>
      <c r="T212" s="19">
        <f>'Product Details'!F160</f>
        <v>290.99</v>
      </c>
      <c r="U212" s="19">
        <f t="shared" si="12"/>
        <v>0</v>
      </c>
      <c r="V212" s="18" t="s">
        <v>2080</v>
      </c>
      <c r="W212" s="18" t="s">
        <v>53</v>
      </c>
      <c r="X212" s="18">
        <v>60</v>
      </c>
      <c r="Y212" s="78">
        <v>46044</v>
      </c>
      <c r="Z212" s="78">
        <v>46266</v>
      </c>
    </row>
    <row r="213" spans="1:26" ht="26.9" customHeight="1" x14ac:dyDescent="0.35">
      <c r="A213" s="75" t="s">
        <v>10284</v>
      </c>
      <c r="B213" s="18" t="s">
        <v>2931</v>
      </c>
      <c r="C213" s="18" t="s">
        <v>249</v>
      </c>
      <c r="D213" s="18" t="s">
        <v>10267</v>
      </c>
      <c r="E213" s="18" t="s">
        <v>10046</v>
      </c>
      <c r="F213" s="18" t="s">
        <v>2934</v>
      </c>
      <c r="G213" s="18" t="s">
        <v>2935</v>
      </c>
      <c r="H213" s="18" t="s">
        <v>2224</v>
      </c>
      <c r="I213" s="18" t="s">
        <v>6</v>
      </c>
      <c r="J213" s="18" t="s">
        <v>2073</v>
      </c>
      <c r="K213" s="18" t="s">
        <v>2026</v>
      </c>
      <c r="L213" s="76" t="s">
        <v>10021</v>
      </c>
      <c r="M213" s="18" t="s">
        <v>10047</v>
      </c>
      <c r="N213" s="18" t="s">
        <v>2087</v>
      </c>
      <c r="O213" s="19">
        <f>'Product Details'!AH161</f>
        <v>421.99</v>
      </c>
      <c r="P213" s="19">
        <f>'Product Details'!V161</f>
        <v>399.99</v>
      </c>
      <c r="Q213" s="19">
        <f>'Product Details'!F161</f>
        <v>361.99</v>
      </c>
      <c r="R213" s="77">
        <f t="shared" si="10"/>
        <v>9.5002375059376476E-2</v>
      </c>
      <c r="S213" s="77">
        <f t="shared" si="11"/>
        <v>0.14218346406312946</v>
      </c>
      <c r="T213" s="19">
        <f>'Product Details'!F161</f>
        <v>361.99</v>
      </c>
      <c r="U213" s="19">
        <f t="shared" si="12"/>
        <v>0</v>
      </c>
      <c r="V213" s="18" t="s">
        <v>2080</v>
      </c>
      <c r="W213" s="18" t="s">
        <v>53</v>
      </c>
      <c r="X213" s="18">
        <v>60</v>
      </c>
      <c r="Y213" s="78">
        <v>46046</v>
      </c>
      <c r="Z213" s="78">
        <v>46287</v>
      </c>
    </row>
    <row r="214" spans="1:26" ht="26.9" customHeight="1" x14ac:dyDescent="0.35">
      <c r="A214" s="75" t="s">
        <v>10285</v>
      </c>
      <c r="B214" s="18" t="s">
        <v>2936</v>
      </c>
      <c r="C214" s="18" t="s">
        <v>249</v>
      </c>
      <c r="D214" s="18" t="s">
        <v>10267</v>
      </c>
      <c r="E214" s="18" t="s">
        <v>10046</v>
      </c>
      <c r="F214" s="18" t="s">
        <v>2908</v>
      </c>
      <c r="G214" s="18" t="s">
        <v>2939</v>
      </c>
      <c r="H214" s="18" t="s">
        <v>2120</v>
      </c>
      <c r="I214" s="18" t="s">
        <v>6</v>
      </c>
      <c r="J214" s="18" t="s">
        <v>2073</v>
      </c>
      <c r="K214" s="18" t="s">
        <v>2027</v>
      </c>
      <c r="L214" s="76" t="s">
        <v>10021</v>
      </c>
      <c r="M214" s="18" t="s">
        <v>10047</v>
      </c>
      <c r="N214" s="18" t="s">
        <v>2087</v>
      </c>
      <c r="O214" s="19">
        <f>'Product Details'!AH162</f>
        <v>564.99</v>
      </c>
      <c r="P214" s="19">
        <f>'Product Details'!V162</f>
        <v>564.99</v>
      </c>
      <c r="Q214" s="19">
        <f>'Product Details'!F162</f>
        <v>497.99</v>
      </c>
      <c r="R214" s="77">
        <f t="shared" si="10"/>
        <v>0.11858616966671977</v>
      </c>
      <c r="S214" s="77">
        <f t="shared" si="11"/>
        <v>0.11858616966671977</v>
      </c>
      <c r="T214" s="19">
        <f>'Product Details'!F162</f>
        <v>497.99</v>
      </c>
      <c r="U214" s="19">
        <f t="shared" si="12"/>
        <v>0</v>
      </c>
      <c r="V214" s="18" t="s">
        <v>2080</v>
      </c>
      <c r="W214" s="18" t="s">
        <v>53</v>
      </c>
      <c r="X214" s="18">
        <v>60</v>
      </c>
      <c r="Y214" s="78">
        <v>46095</v>
      </c>
      <c r="Z214" s="78">
        <v>46282</v>
      </c>
    </row>
    <row r="215" spans="1:26" ht="26.9" customHeight="1" x14ac:dyDescent="0.35">
      <c r="A215" s="75" t="s">
        <v>10286</v>
      </c>
      <c r="B215" s="18" t="s">
        <v>2940</v>
      </c>
      <c r="C215" s="18" t="s">
        <v>262</v>
      </c>
      <c r="D215" s="18" t="s">
        <v>10287</v>
      </c>
      <c r="E215" s="18" t="s">
        <v>10046</v>
      </c>
      <c r="F215" s="18" t="s">
        <v>2943</v>
      </c>
      <c r="G215" s="18" t="s">
        <v>2944</v>
      </c>
      <c r="H215" s="18" t="s">
        <v>2084</v>
      </c>
      <c r="I215" s="18" t="s">
        <v>6</v>
      </c>
      <c r="J215" s="18" t="s">
        <v>2073</v>
      </c>
      <c r="K215" s="18" t="s">
        <v>2022</v>
      </c>
      <c r="L215" s="76" t="s">
        <v>10021</v>
      </c>
      <c r="M215" s="18" t="s">
        <v>10047</v>
      </c>
      <c r="N215" s="18" t="s">
        <v>2087</v>
      </c>
      <c r="O215" s="19">
        <f>'Product Details'!AH163</f>
        <v>23.99</v>
      </c>
      <c r="P215" s="19">
        <f>'Product Details'!V163</f>
        <v>23.99</v>
      </c>
      <c r="Q215" s="19">
        <f>'Product Details'!F163</f>
        <v>20.99</v>
      </c>
      <c r="R215" s="77">
        <f t="shared" si="10"/>
        <v>0.12505210504376824</v>
      </c>
      <c r="S215" s="77">
        <f t="shared" si="11"/>
        <v>0.12505210504376824</v>
      </c>
      <c r="T215" s="19">
        <f>'Product Details'!F163</f>
        <v>20.99</v>
      </c>
      <c r="U215" s="19">
        <f t="shared" si="12"/>
        <v>0</v>
      </c>
      <c r="V215" s="18" t="s">
        <v>2080</v>
      </c>
      <c r="W215" s="18" t="s">
        <v>53</v>
      </c>
      <c r="X215" s="18">
        <v>30</v>
      </c>
      <c r="Y215" s="78">
        <v>46038</v>
      </c>
      <c r="Z215" s="78">
        <v>46249</v>
      </c>
    </row>
    <row r="216" spans="1:26" ht="26.9" customHeight="1" x14ac:dyDescent="0.35">
      <c r="A216" s="75" t="s">
        <v>10288</v>
      </c>
      <c r="B216" s="18" t="s">
        <v>2945</v>
      </c>
      <c r="C216" s="18" t="s">
        <v>262</v>
      </c>
      <c r="D216" s="18" t="s">
        <v>10287</v>
      </c>
      <c r="E216" s="18" t="s">
        <v>10046</v>
      </c>
      <c r="F216" s="18" t="s">
        <v>2948</v>
      </c>
      <c r="G216" s="18" t="s">
        <v>2949</v>
      </c>
      <c r="H216" s="18" t="s">
        <v>2254</v>
      </c>
      <c r="I216" s="18" t="s">
        <v>6</v>
      </c>
      <c r="J216" s="18" t="s">
        <v>2094</v>
      </c>
      <c r="K216" s="18" t="s">
        <v>2022</v>
      </c>
      <c r="L216" s="76" t="s">
        <v>10021</v>
      </c>
      <c r="M216" s="18" t="s">
        <v>10047</v>
      </c>
      <c r="N216" s="18" t="s">
        <v>2087</v>
      </c>
      <c r="O216" s="19">
        <f>'Product Details'!AH164</f>
        <v>75.989999999999995</v>
      </c>
      <c r="P216" s="19">
        <f>'Product Details'!V164</f>
        <v>74.989999999999995</v>
      </c>
      <c r="Q216" s="19">
        <f>'Product Details'!F164</f>
        <v>66.989999999999995</v>
      </c>
      <c r="R216" s="77">
        <f t="shared" si="10"/>
        <v>0.10668089078543806</v>
      </c>
      <c r="S216" s="77">
        <f t="shared" si="11"/>
        <v>0.11843663639952626</v>
      </c>
      <c r="T216" s="19">
        <f>'Product Details'!F164</f>
        <v>66.989999999999995</v>
      </c>
      <c r="U216" s="19">
        <f t="shared" si="12"/>
        <v>0</v>
      </c>
      <c r="V216" s="18" t="s">
        <v>2080</v>
      </c>
      <c r="W216" s="18" t="s">
        <v>53</v>
      </c>
      <c r="X216" s="18">
        <v>30</v>
      </c>
      <c r="Y216" s="78">
        <v>45841</v>
      </c>
      <c r="Z216" s="78">
        <v>46267</v>
      </c>
    </row>
    <row r="217" spans="1:26" ht="26.9" customHeight="1" x14ac:dyDescent="0.35">
      <c r="A217" s="75" t="s">
        <v>10289</v>
      </c>
      <c r="B217" s="18" t="s">
        <v>2950</v>
      </c>
      <c r="C217" s="18" t="s">
        <v>262</v>
      </c>
      <c r="D217" s="18" t="s">
        <v>10287</v>
      </c>
      <c r="E217" s="18" t="s">
        <v>10046</v>
      </c>
      <c r="F217" s="18" t="s">
        <v>2953</v>
      </c>
      <c r="G217" s="18" t="s">
        <v>2954</v>
      </c>
      <c r="H217" s="18" t="s">
        <v>2171</v>
      </c>
      <c r="I217" s="18" t="s">
        <v>6</v>
      </c>
      <c r="J217" s="18" t="s">
        <v>2073</v>
      </c>
      <c r="K217" s="18" t="s">
        <v>2023</v>
      </c>
      <c r="L217" s="76" t="s">
        <v>10021</v>
      </c>
      <c r="M217" s="18" t="s">
        <v>10047</v>
      </c>
      <c r="N217" s="18" t="s">
        <v>2087</v>
      </c>
      <c r="O217" s="19">
        <f>'Product Details'!AH165</f>
        <v>84.99</v>
      </c>
      <c r="P217" s="19">
        <f>'Product Details'!V165</f>
        <v>79.989999999999995</v>
      </c>
      <c r="Q217" s="19">
        <f>'Product Details'!F165</f>
        <v>75.989999999999995</v>
      </c>
      <c r="R217" s="77">
        <f t="shared" si="10"/>
        <v>5.0006250781347669E-2</v>
      </c>
      <c r="S217" s="77">
        <f t="shared" si="11"/>
        <v>0.10589481115425345</v>
      </c>
      <c r="T217" s="19">
        <f>'Product Details'!F165</f>
        <v>75.989999999999995</v>
      </c>
      <c r="U217" s="19">
        <f t="shared" si="12"/>
        <v>0</v>
      </c>
      <c r="V217" s="18" t="s">
        <v>2080</v>
      </c>
      <c r="W217" s="18" t="s">
        <v>53</v>
      </c>
      <c r="X217" s="18">
        <v>30</v>
      </c>
      <c r="Y217" s="78">
        <v>46201</v>
      </c>
      <c r="Z217" s="78">
        <v>46271</v>
      </c>
    </row>
    <row r="218" spans="1:26" ht="26.9" customHeight="1" x14ac:dyDescent="0.35">
      <c r="A218" s="75" t="s">
        <v>10290</v>
      </c>
      <c r="B218" s="18" t="s">
        <v>2955</v>
      </c>
      <c r="C218" s="18" t="s">
        <v>262</v>
      </c>
      <c r="D218" s="18" t="s">
        <v>10287</v>
      </c>
      <c r="E218" s="18" t="s">
        <v>10046</v>
      </c>
      <c r="F218" s="18" t="s">
        <v>2958</v>
      </c>
      <c r="G218" s="18" t="s">
        <v>2959</v>
      </c>
      <c r="H218" s="18" t="s">
        <v>2268</v>
      </c>
      <c r="I218" s="18" t="s">
        <v>6</v>
      </c>
      <c r="J218" s="18" t="s">
        <v>2094</v>
      </c>
      <c r="K218" s="18" t="s">
        <v>2024</v>
      </c>
      <c r="L218" s="76" t="s">
        <v>10021</v>
      </c>
      <c r="M218" s="18" t="s">
        <v>10047</v>
      </c>
      <c r="N218" s="18" t="s">
        <v>2087</v>
      </c>
      <c r="O218" s="19">
        <f>'Product Details'!AH166</f>
        <v>87.99</v>
      </c>
      <c r="P218" s="19">
        <f>'Product Details'!V166</f>
        <v>87.99</v>
      </c>
      <c r="Q218" s="19">
        <f>'Product Details'!F166</f>
        <v>81.99</v>
      </c>
      <c r="R218" s="77">
        <f t="shared" si="10"/>
        <v>6.8189566996249576E-2</v>
      </c>
      <c r="S218" s="77">
        <f t="shared" si="11"/>
        <v>6.8189566996249576E-2</v>
      </c>
      <c r="T218" s="19">
        <f>'Product Details'!F166</f>
        <v>81.99</v>
      </c>
      <c r="U218" s="19">
        <f t="shared" si="12"/>
        <v>0</v>
      </c>
      <c r="V218" s="18" t="s">
        <v>2080</v>
      </c>
      <c r="W218" s="18" t="s">
        <v>53</v>
      </c>
      <c r="X218" s="18">
        <v>30</v>
      </c>
      <c r="Y218" s="78">
        <v>45745</v>
      </c>
      <c r="Z218" s="78">
        <v>46276</v>
      </c>
    </row>
    <row r="219" spans="1:26" ht="26.9" customHeight="1" x14ac:dyDescent="0.35">
      <c r="A219" s="75" t="s">
        <v>10291</v>
      </c>
      <c r="B219" s="18" t="s">
        <v>2955</v>
      </c>
      <c r="C219" s="18" t="s">
        <v>262</v>
      </c>
      <c r="D219" s="18" t="s">
        <v>10059</v>
      </c>
      <c r="E219" s="18" t="s">
        <v>10060</v>
      </c>
      <c r="F219" s="18" t="s">
        <v>2958</v>
      </c>
      <c r="G219" s="18" t="s">
        <v>2959</v>
      </c>
      <c r="H219" s="18" t="s">
        <v>2268</v>
      </c>
      <c r="I219" s="18" t="s">
        <v>6</v>
      </c>
      <c r="J219" s="18" t="s">
        <v>2094</v>
      </c>
      <c r="K219" s="18" t="s">
        <v>2024</v>
      </c>
      <c r="L219" s="79" t="s">
        <v>10023</v>
      </c>
      <c r="M219" s="18" t="s">
        <v>10023</v>
      </c>
      <c r="N219" s="18" t="s">
        <v>2087</v>
      </c>
      <c r="O219" s="19">
        <f>'Product Details'!AH166</f>
        <v>87.99</v>
      </c>
      <c r="P219" s="19">
        <v>66.989999999999995</v>
      </c>
      <c r="Q219" s="19">
        <v>58.99</v>
      </c>
      <c r="R219" s="77">
        <f t="shared" si="10"/>
        <v>0.11942080907598139</v>
      </c>
      <c r="S219" s="77">
        <f t="shared" si="11"/>
        <v>0.32958290714853955</v>
      </c>
      <c r="T219" s="19">
        <f>'Product Details'!F166</f>
        <v>81.99</v>
      </c>
      <c r="U219" s="19">
        <f t="shared" si="12"/>
        <v>22.999999999999993</v>
      </c>
      <c r="V219" s="18" t="s">
        <v>2080</v>
      </c>
      <c r="W219" s="18" t="s">
        <v>10061</v>
      </c>
      <c r="X219" s="18">
        <v>30</v>
      </c>
      <c r="Y219" s="78">
        <v>46255</v>
      </c>
      <c r="Z219" s="78">
        <v>46294</v>
      </c>
    </row>
    <row r="220" spans="1:26" ht="26.9" customHeight="1" x14ac:dyDescent="0.35">
      <c r="A220" s="75" t="s">
        <v>10292</v>
      </c>
      <c r="B220" s="18" t="s">
        <v>2960</v>
      </c>
      <c r="C220" s="18" t="s">
        <v>262</v>
      </c>
      <c r="D220" s="18" t="s">
        <v>10287</v>
      </c>
      <c r="E220" s="18" t="s">
        <v>10046</v>
      </c>
      <c r="F220" s="18" t="s">
        <v>2963</v>
      </c>
      <c r="G220" s="18" t="s">
        <v>2964</v>
      </c>
      <c r="H220" s="18" t="s">
        <v>2268</v>
      </c>
      <c r="I220" s="18" t="s">
        <v>6</v>
      </c>
      <c r="J220" s="18" t="s">
        <v>2094</v>
      </c>
      <c r="K220" s="18" t="s">
        <v>2026</v>
      </c>
      <c r="L220" s="76" t="s">
        <v>10021</v>
      </c>
      <c r="M220" s="18" t="s">
        <v>10047</v>
      </c>
      <c r="N220" s="18" t="s">
        <v>2087</v>
      </c>
      <c r="O220" s="19">
        <f>'Product Details'!AH167</f>
        <v>180.99</v>
      </c>
      <c r="P220" s="19">
        <f>'Product Details'!V167</f>
        <v>173.99</v>
      </c>
      <c r="Q220" s="19">
        <f>'Product Details'!F167</f>
        <v>163.99</v>
      </c>
      <c r="R220" s="77">
        <f t="shared" si="10"/>
        <v>5.7474567503879533E-2</v>
      </c>
      <c r="S220" s="77">
        <f t="shared" si="11"/>
        <v>9.3927841317199834E-2</v>
      </c>
      <c r="T220" s="19">
        <f>'Product Details'!F167</f>
        <v>163.99</v>
      </c>
      <c r="U220" s="19">
        <f t="shared" si="12"/>
        <v>0</v>
      </c>
      <c r="V220" s="18" t="s">
        <v>2116</v>
      </c>
      <c r="W220" s="18" t="s">
        <v>53</v>
      </c>
      <c r="X220" s="18">
        <v>30</v>
      </c>
      <c r="Y220" s="78">
        <v>46057</v>
      </c>
      <c r="Z220" s="78">
        <v>46266</v>
      </c>
    </row>
    <row r="221" spans="1:26" ht="26.9" customHeight="1" x14ac:dyDescent="0.35">
      <c r="A221" s="75" t="s">
        <v>10293</v>
      </c>
      <c r="B221" s="18" t="s">
        <v>2965</v>
      </c>
      <c r="C221" s="18" t="s">
        <v>262</v>
      </c>
      <c r="D221" s="18" t="s">
        <v>10287</v>
      </c>
      <c r="E221" s="18" t="s">
        <v>10046</v>
      </c>
      <c r="F221" s="18" t="s">
        <v>2968</v>
      </c>
      <c r="G221" s="18" t="s">
        <v>2969</v>
      </c>
      <c r="H221" s="18" t="s">
        <v>2147</v>
      </c>
      <c r="I221" s="18" t="s">
        <v>6</v>
      </c>
      <c r="J221" s="18" t="s">
        <v>2073</v>
      </c>
      <c r="K221" s="18" t="s">
        <v>2025</v>
      </c>
      <c r="L221" s="76" t="s">
        <v>10021</v>
      </c>
      <c r="M221" s="18" t="s">
        <v>10047</v>
      </c>
      <c r="N221" s="18" t="s">
        <v>2087</v>
      </c>
      <c r="O221" s="19">
        <f>'Product Details'!AH168</f>
        <v>239.99</v>
      </c>
      <c r="P221" s="19">
        <f>'Product Details'!V168</f>
        <v>228.99</v>
      </c>
      <c r="Q221" s="19">
        <f>'Product Details'!F168</f>
        <v>199.99</v>
      </c>
      <c r="R221" s="77">
        <f t="shared" si="10"/>
        <v>0.12664308485086684</v>
      </c>
      <c r="S221" s="77">
        <f t="shared" si="11"/>
        <v>0.16667361140047501</v>
      </c>
      <c r="T221" s="19">
        <f>'Product Details'!F168</f>
        <v>199.99</v>
      </c>
      <c r="U221" s="19">
        <f t="shared" si="12"/>
        <v>0</v>
      </c>
      <c r="V221" s="18" t="s">
        <v>2080</v>
      </c>
      <c r="W221" s="18" t="s">
        <v>53</v>
      </c>
      <c r="X221" s="18">
        <v>30</v>
      </c>
      <c r="Y221" s="78">
        <v>45821</v>
      </c>
      <c r="Z221" s="78">
        <v>46280</v>
      </c>
    </row>
    <row r="222" spans="1:26" ht="26.9" customHeight="1" x14ac:dyDescent="0.35">
      <c r="A222" s="75" t="s">
        <v>10294</v>
      </c>
      <c r="B222" s="18" t="s">
        <v>2970</v>
      </c>
      <c r="C222" s="18" t="s">
        <v>262</v>
      </c>
      <c r="D222" s="18" t="s">
        <v>10287</v>
      </c>
      <c r="E222" s="18" t="s">
        <v>10046</v>
      </c>
      <c r="F222" s="18" t="s">
        <v>2973</v>
      </c>
      <c r="G222" s="18" t="s">
        <v>2974</v>
      </c>
      <c r="H222" s="18" t="s">
        <v>2147</v>
      </c>
      <c r="I222" s="18" t="s">
        <v>6</v>
      </c>
      <c r="J222" s="18" t="s">
        <v>2094</v>
      </c>
      <c r="K222" s="18" t="s">
        <v>2027</v>
      </c>
      <c r="L222" s="76" t="s">
        <v>10021</v>
      </c>
      <c r="M222" s="18" t="s">
        <v>10047</v>
      </c>
      <c r="N222" s="18" t="s">
        <v>2087</v>
      </c>
      <c r="O222" s="19">
        <f>'Product Details'!AH169</f>
        <v>275.99</v>
      </c>
      <c r="P222" s="19">
        <f>'Product Details'!V169</f>
        <v>275.99</v>
      </c>
      <c r="Q222" s="19">
        <f>'Product Details'!F169</f>
        <v>265.99</v>
      </c>
      <c r="R222" s="77">
        <f t="shared" si="10"/>
        <v>3.6233196854958509E-2</v>
      </c>
      <c r="S222" s="77">
        <f t="shared" si="11"/>
        <v>3.6233196854958509E-2</v>
      </c>
      <c r="T222" s="19">
        <f>'Product Details'!F169</f>
        <v>265.99</v>
      </c>
      <c r="U222" s="19">
        <f t="shared" si="12"/>
        <v>0</v>
      </c>
      <c r="V222" s="18" t="s">
        <v>2080</v>
      </c>
      <c r="W222" s="18" t="s">
        <v>53</v>
      </c>
      <c r="X222" s="18">
        <v>30</v>
      </c>
      <c r="Y222" s="78">
        <v>45802</v>
      </c>
      <c r="Z222" s="78">
        <v>46256</v>
      </c>
    </row>
    <row r="223" spans="1:26" ht="26.9" customHeight="1" x14ac:dyDescent="0.35">
      <c r="A223" s="75" t="s">
        <v>10295</v>
      </c>
      <c r="B223" s="18" t="s">
        <v>2975</v>
      </c>
      <c r="C223" s="18" t="s">
        <v>262</v>
      </c>
      <c r="D223" s="18" t="s">
        <v>10287</v>
      </c>
      <c r="E223" s="18" t="s">
        <v>10046</v>
      </c>
      <c r="F223" s="18" t="s">
        <v>2973</v>
      </c>
      <c r="G223" s="18" t="s">
        <v>2978</v>
      </c>
      <c r="H223" s="18" t="s">
        <v>2171</v>
      </c>
      <c r="I223" s="18" t="s">
        <v>6</v>
      </c>
      <c r="J223" s="18" t="s">
        <v>2138</v>
      </c>
      <c r="K223" s="18" t="s">
        <v>2026</v>
      </c>
      <c r="L223" s="76" t="s">
        <v>10021</v>
      </c>
      <c r="M223" s="18" t="s">
        <v>10047</v>
      </c>
      <c r="N223" s="18" t="s">
        <v>2087</v>
      </c>
      <c r="O223" s="19">
        <f>'Product Details'!AH170</f>
        <v>282.99</v>
      </c>
      <c r="P223" s="19">
        <f>'Product Details'!V170</f>
        <v>282.99</v>
      </c>
      <c r="Q223" s="19">
        <f>'Product Details'!F170</f>
        <v>267.99</v>
      </c>
      <c r="R223" s="77">
        <f t="shared" si="10"/>
        <v>5.3005406551468251E-2</v>
      </c>
      <c r="S223" s="77">
        <f t="shared" si="11"/>
        <v>5.3005406551468251E-2</v>
      </c>
      <c r="T223" s="19">
        <f>'Product Details'!F170</f>
        <v>267.99</v>
      </c>
      <c r="U223" s="19">
        <f t="shared" si="12"/>
        <v>0</v>
      </c>
      <c r="V223" s="18" t="s">
        <v>2100</v>
      </c>
      <c r="W223" s="18" t="s">
        <v>53</v>
      </c>
      <c r="X223" s="18">
        <v>30</v>
      </c>
      <c r="Y223" s="78">
        <v>46119</v>
      </c>
      <c r="Z223" s="78">
        <v>46283</v>
      </c>
    </row>
    <row r="224" spans="1:26" ht="26.9" customHeight="1" x14ac:dyDescent="0.35">
      <c r="A224" s="75" t="s">
        <v>10296</v>
      </c>
      <c r="B224" s="18" t="s">
        <v>2979</v>
      </c>
      <c r="C224" s="18" t="s">
        <v>262</v>
      </c>
      <c r="D224" s="18" t="s">
        <v>10287</v>
      </c>
      <c r="E224" s="18" t="s">
        <v>10046</v>
      </c>
      <c r="F224" s="18" t="s">
        <v>2982</v>
      </c>
      <c r="G224" s="18" t="s">
        <v>2983</v>
      </c>
      <c r="H224" s="18" t="s">
        <v>2224</v>
      </c>
      <c r="I224" s="18" t="s">
        <v>6</v>
      </c>
      <c r="J224" s="18" t="s">
        <v>2073</v>
      </c>
      <c r="K224" s="18" t="s">
        <v>2027</v>
      </c>
      <c r="L224" s="76" t="s">
        <v>10021</v>
      </c>
      <c r="M224" s="18" t="s">
        <v>10049</v>
      </c>
      <c r="N224" s="18" t="s">
        <v>2106</v>
      </c>
      <c r="O224" s="19">
        <f>'Product Details'!AH171</f>
        <v>655.99</v>
      </c>
      <c r="P224" s="19">
        <f>'Product Details'!V171</f>
        <v>523.99</v>
      </c>
      <c r="Q224" s="19">
        <f>'Product Details'!F171</f>
        <v>501.99</v>
      </c>
      <c r="R224" s="77">
        <f t="shared" si="10"/>
        <v>4.1985534075077768E-2</v>
      </c>
      <c r="S224" s="77">
        <f t="shared" si="11"/>
        <v>0.23475967621457644</v>
      </c>
      <c r="T224" s="19">
        <f>'Product Details'!F171</f>
        <v>501.99</v>
      </c>
      <c r="U224" s="19">
        <f t="shared" si="12"/>
        <v>0</v>
      </c>
      <c r="V224" s="18" t="s">
        <v>2080</v>
      </c>
      <c r="W224" s="18" t="s">
        <v>53</v>
      </c>
      <c r="X224" s="18">
        <v>30</v>
      </c>
      <c r="Y224" s="78">
        <v>45408</v>
      </c>
      <c r="Z224" s="78">
        <v>46272</v>
      </c>
    </row>
    <row r="225" spans="1:26" ht="26.9" customHeight="1" x14ac:dyDescent="0.35">
      <c r="A225" s="75" t="s">
        <v>10297</v>
      </c>
      <c r="B225" s="18" t="s">
        <v>2979</v>
      </c>
      <c r="C225" s="18" t="s">
        <v>262</v>
      </c>
      <c r="D225" s="18" t="s">
        <v>10088</v>
      </c>
      <c r="E225" s="18" t="s">
        <v>10089</v>
      </c>
      <c r="F225" s="18" t="s">
        <v>2982</v>
      </c>
      <c r="G225" s="18" t="s">
        <v>2983</v>
      </c>
      <c r="H225" s="18" t="s">
        <v>2224</v>
      </c>
      <c r="I225" s="18" t="s">
        <v>6</v>
      </c>
      <c r="J225" s="18" t="s">
        <v>2073</v>
      </c>
      <c r="K225" s="18" t="s">
        <v>2027</v>
      </c>
      <c r="L225" s="51" t="s">
        <v>10024</v>
      </c>
      <c r="M225" s="18" t="s">
        <v>10090</v>
      </c>
      <c r="N225" s="18" t="s">
        <v>2106</v>
      </c>
      <c r="O225" s="19">
        <f>'Product Details'!AH171</f>
        <v>655.99</v>
      </c>
      <c r="P225" s="19">
        <v>383.99</v>
      </c>
      <c r="Q225" s="19">
        <v>341.99</v>
      </c>
      <c r="R225" s="77">
        <f t="shared" si="10"/>
        <v>0.10937784838146826</v>
      </c>
      <c r="S225" s="77">
        <f t="shared" si="11"/>
        <v>0.4786658333206299</v>
      </c>
      <c r="T225" s="19">
        <f>'Product Details'!F171</f>
        <v>501.99</v>
      </c>
      <c r="U225" s="19">
        <f t="shared" si="12"/>
        <v>160</v>
      </c>
      <c r="V225" s="18" t="s">
        <v>2100</v>
      </c>
      <c r="W225" s="18" t="s">
        <v>10105</v>
      </c>
      <c r="X225" s="18">
        <v>14</v>
      </c>
      <c r="Y225" s="78">
        <v>46212</v>
      </c>
      <c r="Z225" s="78">
        <v>46234</v>
      </c>
    </row>
    <row r="226" spans="1:26" ht="26.9" customHeight="1" x14ac:dyDescent="0.35">
      <c r="A226" s="75" t="s">
        <v>10298</v>
      </c>
      <c r="B226" s="18" t="s">
        <v>2984</v>
      </c>
      <c r="C226" s="18" t="s">
        <v>262</v>
      </c>
      <c r="D226" s="18" t="s">
        <v>10287</v>
      </c>
      <c r="E226" s="18" t="s">
        <v>10046</v>
      </c>
      <c r="F226" s="18" t="s">
        <v>2987</v>
      </c>
      <c r="G226" s="18" t="s">
        <v>2988</v>
      </c>
      <c r="H226" s="18" t="s">
        <v>2147</v>
      </c>
      <c r="I226" s="18" t="s">
        <v>6</v>
      </c>
      <c r="J226" s="18" t="s">
        <v>2073</v>
      </c>
      <c r="K226" s="18" t="s">
        <v>2026</v>
      </c>
      <c r="L226" s="76" t="s">
        <v>10021</v>
      </c>
      <c r="M226" s="18" t="s">
        <v>10047</v>
      </c>
      <c r="N226" s="18" t="s">
        <v>2087</v>
      </c>
      <c r="O226" s="19">
        <f>'Product Details'!AH172</f>
        <v>620.99</v>
      </c>
      <c r="P226" s="19">
        <f>'Product Details'!V172</f>
        <v>597.99</v>
      </c>
      <c r="Q226" s="19">
        <f>'Product Details'!F172</f>
        <v>545.99</v>
      </c>
      <c r="R226" s="77">
        <f t="shared" si="10"/>
        <v>8.6957975885884373E-2</v>
      </c>
      <c r="S226" s="77">
        <f t="shared" si="11"/>
        <v>0.12077489170518044</v>
      </c>
      <c r="T226" s="19">
        <f>'Product Details'!F172</f>
        <v>545.99</v>
      </c>
      <c r="U226" s="19">
        <f t="shared" si="12"/>
        <v>0</v>
      </c>
      <c r="V226" s="18" t="s">
        <v>2080</v>
      </c>
      <c r="W226" s="18" t="s">
        <v>53</v>
      </c>
      <c r="X226" s="18">
        <v>30</v>
      </c>
      <c r="Y226" s="78">
        <v>46058</v>
      </c>
      <c r="Z226" s="78">
        <v>46240</v>
      </c>
    </row>
    <row r="227" spans="1:26" ht="26.9" customHeight="1" x14ac:dyDescent="0.35">
      <c r="A227" s="75" t="s">
        <v>10299</v>
      </c>
      <c r="B227" s="18" t="s">
        <v>2989</v>
      </c>
      <c r="C227" s="18" t="s">
        <v>276</v>
      </c>
      <c r="D227" s="18" t="s">
        <v>10300</v>
      </c>
      <c r="E227" s="18" t="s">
        <v>10046</v>
      </c>
      <c r="F227" s="18" t="s">
        <v>2992</v>
      </c>
      <c r="G227" s="18" t="s">
        <v>2993</v>
      </c>
      <c r="H227" s="18" t="s">
        <v>2224</v>
      </c>
      <c r="I227" s="18" t="s">
        <v>6</v>
      </c>
      <c r="J227" s="18" t="s">
        <v>2073</v>
      </c>
      <c r="K227" s="18" t="s">
        <v>2022</v>
      </c>
      <c r="L227" s="76" t="s">
        <v>10021</v>
      </c>
      <c r="M227" s="18" t="s">
        <v>10047</v>
      </c>
      <c r="N227" s="18" t="s">
        <v>2087</v>
      </c>
      <c r="O227" s="19">
        <f>'Product Details'!AH173</f>
        <v>38.99</v>
      </c>
      <c r="P227" s="19">
        <f>'Product Details'!V173</f>
        <v>38.99</v>
      </c>
      <c r="Q227" s="19">
        <f>'Product Details'!F173</f>
        <v>35.99</v>
      </c>
      <c r="R227" s="77">
        <f t="shared" si="10"/>
        <v>7.6942805847653242E-2</v>
      </c>
      <c r="S227" s="77">
        <f t="shared" si="11"/>
        <v>7.6942805847653242E-2</v>
      </c>
      <c r="T227" s="19">
        <f>'Product Details'!F173</f>
        <v>35.99</v>
      </c>
      <c r="U227" s="19">
        <f t="shared" si="12"/>
        <v>0</v>
      </c>
      <c r="V227" s="18" t="s">
        <v>2100</v>
      </c>
      <c r="W227" s="18" t="s">
        <v>53</v>
      </c>
      <c r="X227" s="18">
        <v>60</v>
      </c>
      <c r="Y227" s="78">
        <v>46234</v>
      </c>
      <c r="Z227" s="78">
        <v>46269</v>
      </c>
    </row>
    <row r="228" spans="1:26" ht="26.9" customHeight="1" x14ac:dyDescent="0.35">
      <c r="A228" s="75" t="s">
        <v>10301</v>
      </c>
      <c r="B228" s="18" t="s">
        <v>2994</v>
      </c>
      <c r="C228" s="18" t="s">
        <v>276</v>
      </c>
      <c r="D228" s="18" t="s">
        <v>10300</v>
      </c>
      <c r="E228" s="18" t="s">
        <v>10046</v>
      </c>
      <c r="F228" s="18" t="s">
        <v>2997</v>
      </c>
      <c r="G228" s="18" t="s">
        <v>2998</v>
      </c>
      <c r="H228" s="18" t="s">
        <v>2104</v>
      </c>
      <c r="I228" s="18" t="s">
        <v>6</v>
      </c>
      <c r="J228" s="18" t="s">
        <v>2094</v>
      </c>
      <c r="K228" s="18" t="s">
        <v>2023</v>
      </c>
      <c r="L228" s="76" t="s">
        <v>10021</v>
      </c>
      <c r="M228" s="18" t="s">
        <v>10047</v>
      </c>
      <c r="N228" s="18" t="s">
        <v>2087</v>
      </c>
      <c r="O228" s="19">
        <f>'Product Details'!AH174</f>
        <v>64.989999999999995</v>
      </c>
      <c r="P228" s="19">
        <f>'Product Details'!V174</f>
        <v>64.989999999999995</v>
      </c>
      <c r="Q228" s="19">
        <f>'Product Details'!F174</f>
        <v>60.99</v>
      </c>
      <c r="R228" s="77">
        <f t="shared" si="10"/>
        <v>6.1547930450838485E-2</v>
      </c>
      <c r="S228" s="77">
        <f t="shared" si="11"/>
        <v>6.1547930450838485E-2</v>
      </c>
      <c r="T228" s="19">
        <f>'Product Details'!F174</f>
        <v>60.99</v>
      </c>
      <c r="U228" s="19">
        <f t="shared" si="12"/>
        <v>0</v>
      </c>
      <c r="V228" s="18" t="s">
        <v>2080</v>
      </c>
      <c r="W228" s="18" t="s">
        <v>53</v>
      </c>
      <c r="X228" s="18">
        <v>60</v>
      </c>
      <c r="Y228" s="78">
        <v>45837</v>
      </c>
      <c r="Z228" s="78">
        <v>46283</v>
      </c>
    </row>
    <row r="229" spans="1:26" ht="26.9" customHeight="1" x14ac:dyDescent="0.35">
      <c r="A229" s="75" t="s">
        <v>10302</v>
      </c>
      <c r="B229" s="18" t="s">
        <v>2999</v>
      </c>
      <c r="C229" s="18" t="s">
        <v>276</v>
      </c>
      <c r="D229" s="18" t="s">
        <v>10300</v>
      </c>
      <c r="E229" s="18" t="s">
        <v>10046</v>
      </c>
      <c r="F229" s="18" t="s">
        <v>3002</v>
      </c>
      <c r="G229" s="18" t="s">
        <v>3003</v>
      </c>
      <c r="H229" s="18" t="s">
        <v>2254</v>
      </c>
      <c r="I229" s="18" t="s">
        <v>6</v>
      </c>
      <c r="J229" s="18" t="s">
        <v>2073</v>
      </c>
      <c r="K229" s="18" t="s">
        <v>2024</v>
      </c>
      <c r="L229" s="76" t="s">
        <v>10021</v>
      </c>
      <c r="M229" s="18" t="s">
        <v>10047</v>
      </c>
      <c r="N229" s="18" t="s">
        <v>2087</v>
      </c>
      <c r="O229" s="19">
        <f>'Product Details'!AH175</f>
        <v>110.99</v>
      </c>
      <c r="P229" s="19">
        <f>'Product Details'!V175</f>
        <v>110.99</v>
      </c>
      <c r="Q229" s="19">
        <f>'Product Details'!F175</f>
        <v>105.99</v>
      </c>
      <c r="R229" s="77">
        <f t="shared" si="10"/>
        <v>4.5049103522839896E-2</v>
      </c>
      <c r="S229" s="77">
        <f t="shared" si="11"/>
        <v>4.5049103522839896E-2</v>
      </c>
      <c r="T229" s="19">
        <f>'Product Details'!F175</f>
        <v>105.99</v>
      </c>
      <c r="U229" s="19">
        <f t="shared" si="12"/>
        <v>0</v>
      </c>
      <c r="V229" s="18" t="s">
        <v>2080</v>
      </c>
      <c r="W229" s="18" t="s">
        <v>53</v>
      </c>
      <c r="X229" s="18">
        <v>60</v>
      </c>
      <c r="Y229" s="78">
        <v>45892</v>
      </c>
      <c r="Z229" s="78">
        <v>46271</v>
      </c>
    </row>
    <row r="230" spans="1:26" ht="26.9" customHeight="1" x14ac:dyDescent="0.35">
      <c r="A230" s="75" t="s">
        <v>10303</v>
      </c>
      <c r="B230" s="18" t="s">
        <v>3004</v>
      </c>
      <c r="C230" s="18" t="s">
        <v>276</v>
      </c>
      <c r="D230" s="18" t="s">
        <v>10300</v>
      </c>
      <c r="E230" s="18" t="s">
        <v>10046</v>
      </c>
      <c r="F230" s="18" t="s">
        <v>3007</v>
      </c>
      <c r="G230" s="18" t="s">
        <v>3008</v>
      </c>
      <c r="H230" s="18" t="s">
        <v>2104</v>
      </c>
      <c r="I230" s="18" t="s">
        <v>6</v>
      </c>
      <c r="J230" s="18" t="s">
        <v>2094</v>
      </c>
      <c r="K230" s="18" t="s">
        <v>2025</v>
      </c>
      <c r="L230" s="76" t="s">
        <v>10021</v>
      </c>
      <c r="M230" s="18" t="s">
        <v>10047</v>
      </c>
      <c r="N230" s="18" t="s">
        <v>2087</v>
      </c>
      <c r="O230" s="19">
        <f>'Product Details'!AH176</f>
        <v>167.99</v>
      </c>
      <c r="P230" s="19">
        <f>'Product Details'!V176</f>
        <v>159.99</v>
      </c>
      <c r="Q230" s="19">
        <f>'Product Details'!F176</f>
        <v>140.99</v>
      </c>
      <c r="R230" s="77">
        <f t="shared" si="10"/>
        <v>0.11875742233889618</v>
      </c>
      <c r="S230" s="77">
        <f t="shared" si="11"/>
        <v>0.16072385261027441</v>
      </c>
      <c r="T230" s="19">
        <f>'Product Details'!F176</f>
        <v>140.99</v>
      </c>
      <c r="U230" s="19">
        <f t="shared" si="12"/>
        <v>0</v>
      </c>
      <c r="V230" s="18" t="s">
        <v>2080</v>
      </c>
      <c r="W230" s="18" t="s">
        <v>53</v>
      </c>
      <c r="X230" s="18">
        <v>60</v>
      </c>
      <c r="Y230" s="78">
        <v>45997</v>
      </c>
      <c r="Z230" s="78">
        <v>46243</v>
      </c>
    </row>
    <row r="231" spans="1:26" ht="26.9" customHeight="1" x14ac:dyDescent="0.35">
      <c r="A231" s="75" t="s">
        <v>10304</v>
      </c>
      <c r="B231" s="18" t="s">
        <v>3009</v>
      </c>
      <c r="C231" s="18" t="s">
        <v>276</v>
      </c>
      <c r="D231" s="18" t="s">
        <v>10300</v>
      </c>
      <c r="E231" s="18" t="s">
        <v>10046</v>
      </c>
      <c r="F231" s="18" t="s">
        <v>2997</v>
      </c>
      <c r="G231" s="18" t="s">
        <v>3012</v>
      </c>
      <c r="H231" s="18" t="s">
        <v>2147</v>
      </c>
      <c r="I231" s="18" t="s">
        <v>6</v>
      </c>
      <c r="J231" s="18" t="s">
        <v>2073</v>
      </c>
      <c r="K231" s="18" t="s">
        <v>2024</v>
      </c>
      <c r="L231" s="76" t="s">
        <v>10021</v>
      </c>
      <c r="M231" s="18" t="s">
        <v>10047</v>
      </c>
      <c r="N231" s="18" t="s">
        <v>2087</v>
      </c>
      <c r="O231" s="19">
        <f>'Product Details'!AH177</f>
        <v>158.99</v>
      </c>
      <c r="P231" s="19">
        <f>'Product Details'!V177</f>
        <v>158.99</v>
      </c>
      <c r="Q231" s="19">
        <f>'Product Details'!F177</f>
        <v>145.99</v>
      </c>
      <c r="R231" s="77">
        <f t="shared" si="10"/>
        <v>8.1766148814390843E-2</v>
      </c>
      <c r="S231" s="77">
        <f t="shared" si="11"/>
        <v>8.1766148814390843E-2</v>
      </c>
      <c r="T231" s="19">
        <f>'Product Details'!F177</f>
        <v>145.99</v>
      </c>
      <c r="U231" s="19">
        <f t="shared" si="12"/>
        <v>0</v>
      </c>
      <c r="V231" s="18" t="s">
        <v>2100</v>
      </c>
      <c r="W231" s="18" t="s">
        <v>53</v>
      </c>
      <c r="X231" s="18">
        <v>60</v>
      </c>
      <c r="Y231" s="78">
        <v>45766</v>
      </c>
      <c r="Z231" s="78">
        <v>46235</v>
      </c>
    </row>
    <row r="232" spans="1:26" ht="26.9" customHeight="1" x14ac:dyDescent="0.35">
      <c r="A232" s="75" t="s">
        <v>10305</v>
      </c>
      <c r="B232" s="18" t="s">
        <v>3013</v>
      </c>
      <c r="C232" s="18" t="s">
        <v>276</v>
      </c>
      <c r="D232" s="18" t="s">
        <v>10300</v>
      </c>
      <c r="E232" s="18" t="s">
        <v>10046</v>
      </c>
      <c r="F232" s="18" t="s">
        <v>3016</v>
      </c>
      <c r="G232" s="18" t="s">
        <v>3017</v>
      </c>
      <c r="H232" s="18" t="s">
        <v>2147</v>
      </c>
      <c r="I232" s="18" t="s">
        <v>6</v>
      </c>
      <c r="J232" s="18" t="s">
        <v>2094</v>
      </c>
      <c r="K232" s="18" t="s">
        <v>2026</v>
      </c>
      <c r="L232" s="76" t="s">
        <v>10021</v>
      </c>
      <c r="M232" s="18" t="s">
        <v>10047</v>
      </c>
      <c r="N232" s="18" t="s">
        <v>2087</v>
      </c>
      <c r="O232" s="19">
        <f>'Product Details'!AH178</f>
        <v>240.99</v>
      </c>
      <c r="P232" s="19">
        <f>'Product Details'!V178</f>
        <v>231.99</v>
      </c>
      <c r="Q232" s="19">
        <f>'Product Details'!F178</f>
        <v>217.99</v>
      </c>
      <c r="R232" s="77">
        <f t="shared" si="10"/>
        <v>6.0347428768481398E-2</v>
      </c>
      <c r="S232" s="77">
        <f t="shared" si="11"/>
        <v>9.543964479853935E-2</v>
      </c>
      <c r="T232" s="19">
        <f>'Product Details'!F178</f>
        <v>217.99</v>
      </c>
      <c r="U232" s="19">
        <f t="shared" si="12"/>
        <v>0</v>
      </c>
      <c r="V232" s="18" t="s">
        <v>2100</v>
      </c>
      <c r="W232" s="18" t="s">
        <v>53</v>
      </c>
      <c r="X232" s="18">
        <v>60</v>
      </c>
      <c r="Y232" s="78">
        <v>45769</v>
      </c>
      <c r="Z232" s="78">
        <v>46276</v>
      </c>
    </row>
    <row r="233" spans="1:26" ht="26.9" customHeight="1" x14ac:dyDescent="0.35">
      <c r="A233" s="75" t="s">
        <v>10306</v>
      </c>
      <c r="B233" s="18" t="s">
        <v>3018</v>
      </c>
      <c r="C233" s="18" t="s">
        <v>276</v>
      </c>
      <c r="D233" s="18" t="s">
        <v>10300</v>
      </c>
      <c r="E233" s="18" t="s">
        <v>10046</v>
      </c>
      <c r="F233" s="18" t="s">
        <v>3021</v>
      </c>
      <c r="G233" s="18" t="s">
        <v>3022</v>
      </c>
      <c r="H233" s="18" t="s">
        <v>2104</v>
      </c>
      <c r="I233" s="18" t="s">
        <v>6</v>
      </c>
      <c r="J233" s="18" t="s">
        <v>2073</v>
      </c>
      <c r="K233" s="18" t="s">
        <v>2025</v>
      </c>
      <c r="L233" s="76" t="s">
        <v>10021</v>
      </c>
      <c r="M233" s="18" t="s">
        <v>10047</v>
      </c>
      <c r="N233" s="18" t="s">
        <v>2087</v>
      </c>
      <c r="O233" s="19">
        <f>'Product Details'!AH179</f>
        <v>304.99</v>
      </c>
      <c r="P233" s="19">
        <f>'Product Details'!V179</f>
        <v>303.99</v>
      </c>
      <c r="Q233" s="19">
        <f>'Product Details'!F179</f>
        <v>264.99</v>
      </c>
      <c r="R233" s="77">
        <f t="shared" si="10"/>
        <v>0.12829369387150893</v>
      </c>
      <c r="S233" s="77">
        <f t="shared" si="11"/>
        <v>0.13115184104396865</v>
      </c>
      <c r="T233" s="19">
        <f>'Product Details'!F179</f>
        <v>264.99</v>
      </c>
      <c r="U233" s="19">
        <f t="shared" si="12"/>
        <v>0</v>
      </c>
      <c r="V233" s="18" t="s">
        <v>2080</v>
      </c>
      <c r="W233" s="18" t="s">
        <v>53</v>
      </c>
      <c r="X233" s="18">
        <v>60</v>
      </c>
      <c r="Y233" s="78">
        <v>46036</v>
      </c>
      <c r="Z233" s="78">
        <v>46259</v>
      </c>
    </row>
    <row r="234" spans="1:26" ht="26.9" customHeight="1" x14ac:dyDescent="0.35">
      <c r="A234" s="75" t="s">
        <v>10307</v>
      </c>
      <c r="B234" s="18" t="s">
        <v>3023</v>
      </c>
      <c r="C234" s="18" t="s">
        <v>276</v>
      </c>
      <c r="D234" s="18" t="s">
        <v>10300</v>
      </c>
      <c r="E234" s="18" t="s">
        <v>10046</v>
      </c>
      <c r="F234" s="18" t="s">
        <v>3007</v>
      </c>
      <c r="G234" s="18" t="s">
        <v>3026</v>
      </c>
      <c r="H234" s="18" t="s">
        <v>2104</v>
      </c>
      <c r="I234" s="18" t="s">
        <v>6</v>
      </c>
      <c r="J234" s="18" t="s">
        <v>2138</v>
      </c>
      <c r="K234" s="18" t="s">
        <v>2026</v>
      </c>
      <c r="L234" s="76" t="s">
        <v>10021</v>
      </c>
      <c r="M234" s="18" t="s">
        <v>10047</v>
      </c>
      <c r="N234" s="18" t="s">
        <v>2087</v>
      </c>
      <c r="O234" s="19">
        <f>'Product Details'!AH180</f>
        <v>366.99</v>
      </c>
      <c r="P234" s="19">
        <f>'Product Details'!V180</f>
        <v>349.99</v>
      </c>
      <c r="Q234" s="19">
        <f>'Product Details'!F180</f>
        <v>323.99</v>
      </c>
      <c r="R234" s="77">
        <f t="shared" si="10"/>
        <v>7.4287836795337014E-2</v>
      </c>
      <c r="S234" s="77">
        <f t="shared" si="11"/>
        <v>0.11716940516090356</v>
      </c>
      <c r="T234" s="19">
        <f>'Product Details'!F180</f>
        <v>323.99</v>
      </c>
      <c r="U234" s="19">
        <f t="shared" si="12"/>
        <v>0</v>
      </c>
      <c r="V234" s="18" t="s">
        <v>2080</v>
      </c>
      <c r="W234" s="18" t="s">
        <v>53</v>
      </c>
      <c r="X234" s="18">
        <v>60</v>
      </c>
      <c r="Y234" s="78">
        <v>46110</v>
      </c>
      <c r="Z234" s="78">
        <v>46253</v>
      </c>
    </row>
    <row r="235" spans="1:26" ht="26.9" customHeight="1" x14ac:dyDescent="0.35">
      <c r="A235" s="75" t="s">
        <v>10308</v>
      </c>
      <c r="B235" s="18" t="s">
        <v>3027</v>
      </c>
      <c r="C235" s="18" t="s">
        <v>276</v>
      </c>
      <c r="D235" s="18" t="s">
        <v>10300</v>
      </c>
      <c r="E235" s="18" t="s">
        <v>10046</v>
      </c>
      <c r="F235" s="18" t="s">
        <v>3030</v>
      </c>
      <c r="G235" s="18" t="s">
        <v>3031</v>
      </c>
      <c r="H235" s="18" t="s">
        <v>2268</v>
      </c>
      <c r="I235" s="18" t="s">
        <v>6</v>
      </c>
      <c r="J235" s="18" t="s">
        <v>2073</v>
      </c>
      <c r="K235" s="18" t="s">
        <v>2027</v>
      </c>
      <c r="L235" s="76" t="s">
        <v>10021</v>
      </c>
      <c r="M235" s="18" t="s">
        <v>10047</v>
      </c>
      <c r="N235" s="18" t="s">
        <v>2087</v>
      </c>
      <c r="O235" s="19">
        <f>'Product Details'!AH181</f>
        <v>476.99</v>
      </c>
      <c r="P235" s="19">
        <f>'Product Details'!V181</f>
        <v>472.99</v>
      </c>
      <c r="Q235" s="19">
        <f>'Product Details'!F181</f>
        <v>439.99</v>
      </c>
      <c r="R235" s="77">
        <f t="shared" si="10"/>
        <v>6.9768916890420515E-2</v>
      </c>
      <c r="S235" s="77">
        <f t="shared" si="11"/>
        <v>7.7569760372334845E-2</v>
      </c>
      <c r="T235" s="19">
        <f>'Product Details'!F181</f>
        <v>439.99</v>
      </c>
      <c r="U235" s="19">
        <f t="shared" si="12"/>
        <v>0</v>
      </c>
      <c r="V235" s="18" t="s">
        <v>2080</v>
      </c>
      <c r="W235" s="18" t="s">
        <v>53</v>
      </c>
      <c r="X235" s="18">
        <v>60</v>
      </c>
      <c r="Y235" s="78">
        <v>46202</v>
      </c>
      <c r="Z235" s="78">
        <v>46282</v>
      </c>
    </row>
    <row r="236" spans="1:26" ht="26.9" customHeight="1" x14ac:dyDescent="0.35">
      <c r="A236" s="75" t="s">
        <v>10309</v>
      </c>
      <c r="B236" s="18" t="s">
        <v>3032</v>
      </c>
      <c r="C236" s="18" t="s">
        <v>276</v>
      </c>
      <c r="D236" s="18" t="s">
        <v>10300</v>
      </c>
      <c r="E236" s="18" t="s">
        <v>10046</v>
      </c>
      <c r="F236" s="18" t="s">
        <v>3036</v>
      </c>
      <c r="G236" s="18" t="s">
        <v>3037</v>
      </c>
      <c r="H236" s="18" t="s">
        <v>2104</v>
      </c>
      <c r="I236" s="18" t="s">
        <v>6</v>
      </c>
      <c r="J236" s="18" t="s">
        <v>2073</v>
      </c>
      <c r="K236" s="18" t="s">
        <v>2027</v>
      </c>
      <c r="L236" s="76" t="s">
        <v>10021</v>
      </c>
      <c r="M236" s="18" t="s">
        <v>10047</v>
      </c>
      <c r="N236" s="18" t="s">
        <v>2087</v>
      </c>
      <c r="O236" s="19">
        <f>'Product Details'!AH182</f>
        <v>1152.99</v>
      </c>
      <c r="P236" s="19">
        <f>'Product Details'!V182</f>
        <v>1102.99</v>
      </c>
      <c r="Q236" s="19">
        <f>'Product Details'!F182</f>
        <v>986.99</v>
      </c>
      <c r="R236" s="77">
        <f t="shared" si="10"/>
        <v>0.10516867786652644</v>
      </c>
      <c r="S236" s="77">
        <f t="shared" si="11"/>
        <v>0.14397349499995662</v>
      </c>
      <c r="T236" s="19">
        <f>'Product Details'!F182</f>
        <v>986.99</v>
      </c>
      <c r="U236" s="19">
        <f t="shared" si="12"/>
        <v>0</v>
      </c>
      <c r="V236" s="18" t="s">
        <v>2080</v>
      </c>
      <c r="W236" s="18" t="s">
        <v>53</v>
      </c>
      <c r="X236" s="18">
        <v>60</v>
      </c>
      <c r="Y236" s="78">
        <v>45938</v>
      </c>
      <c r="Z236" s="78">
        <v>46247</v>
      </c>
    </row>
    <row r="237" spans="1:26" ht="26.9" customHeight="1" x14ac:dyDescent="0.35">
      <c r="A237" s="75" t="s">
        <v>10310</v>
      </c>
      <c r="B237" s="18" t="s">
        <v>3038</v>
      </c>
      <c r="C237" s="18" t="s">
        <v>288</v>
      </c>
      <c r="D237" s="18" t="s">
        <v>10311</v>
      </c>
      <c r="E237" s="18" t="s">
        <v>10046</v>
      </c>
      <c r="F237" s="18" t="s">
        <v>3041</v>
      </c>
      <c r="G237" s="18" t="s">
        <v>2267</v>
      </c>
      <c r="H237" s="18" t="s">
        <v>2268</v>
      </c>
      <c r="I237" s="18" t="s">
        <v>6</v>
      </c>
      <c r="J237" s="18" t="s">
        <v>2073</v>
      </c>
      <c r="K237" s="18" t="s">
        <v>2023</v>
      </c>
      <c r="L237" s="76" t="s">
        <v>10021</v>
      </c>
      <c r="M237" s="18" t="s">
        <v>10047</v>
      </c>
      <c r="N237" s="18" t="s">
        <v>2087</v>
      </c>
      <c r="O237" s="19">
        <f>'Product Details'!AH183</f>
        <v>61.99</v>
      </c>
      <c r="P237" s="19">
        <f>'Product Details'!V183</f>
        <v>58.99</v>
      </c>
      <c r="Q237" s="19">
        <f>'Product Details'!F183</f>
        <v>51.99</v>
      </c>
      <c r="R237" s="77">
        <f t="shared" si="10"/>
        <v>0.11866418036955416</v>
      </c>
      <c r="S237" s="77">
        <f t="shared" si="11"/>
        <v>0.16131634134537828</v>
      </c>
      <c r="T237" s="19">
        <f>'Product Details'!F183</f>
        <v>51.99</v>
      </c>
      <c r="U237" s="19">
        <f t="shared" si="12"/>
        <v>0</v>
      </c>
      <c r="V237" s="18" t="s">
        <v>2080</v>
      </c>
      <c r="W237" s="18" t="s">
        <v>53</v>
      </c>
      <c r="X237" s="18">
        <v>30</v>
      </c>
      <c r="Y237" s="78">
        <v>46174</v>
      </c>
      <c r="Z237" s="78">
        <v>46271</v>
      </c>
    </row>
    <row r="238" spans="1:26" ht="26.9" customHeight="1" x14ac:dyDescent="0.35">
      <c r="A238" s="75" t="s">
        <v>10312</v>
      </c>
      <c r="B238" s="18" t="s">
        <v>3042</v>
      </c>
      <c r="C238" s="18" t="s">
        <v>288</v>
      </c>
      <c r="D238" s="18" t="s">
        <v>10311</v>
      </c>
      <c r="E238" s="18" t="s">
        <v>10046</v>
      </c>
      <c r="F238" s="18" t="s">
        <v>3045</v>
      </c>
      <c r="G238" s="18" t="s">
        <v>3046</v>
      </c>
      <c r="H238" s="18" t="s">
        <v>2224</v>
      </c>
      <c r="I238" s="18" t="s">
        <v>6</v>
      </c>
      <c r="J238" s="18" t="s">
        <v>2094</v>
      </c>
      <c r="K238" s="18" t="s">
        <v>2023</v>
      </c>
      <c r="L238" s="76" t="s">
        <v>10021</v>
      </c>
      <c r="M238" s="18" t="s">
        <v>10047</v>
      </c>
      <c r="N238" s="18" t="s">
        <v>2087</v>
      </c>
      <c r="O238" s="19">
        <f>'Product Details'!AH184</f>
        <v>77.989999999999995</v>
      </c>
      <c r="P238" s="19">
        <f>'Product Details'!V184</f>
        <v>75.989999999999995</v>
      </c>
      <c r="Q238" s="19">
        <f>'Product Details'!F184</f>
        <v>71.989999999999995</v>
      </c>
      <c r="R238" s="77">
        <f t="shared" si="10"/>
        <v>5.2638505066456114E-2</v>
      </c>
      <c r="S238" s="77">
        <f t="shared" si="11"/>
        <v>7.6932940120528273E-2</v>
      </c>
      <c r="T238" s="19">
        <f>'Product Details'!F184</f>
        <v>71.989999999999995</v>
      </c>
      <c r="U238" s="19">
        <f t="shared" si="12"/>
        <v>0</v>
      </c>
      <c r="V238" s="18" t="s">
        <v>2080</v>
      </c>
      <c r="W238" s="18" t="s">
        <v>53</v>
      </c>
      <c r="X238" s="18">
        <v>30</v>
      </c>
      <c r="Y238" s="78">
        <v>46060</v>
      </c>
      <c r="Z238" s="78">
        <v>46289</v>
      </c>
    </row>
    <row r="239" spans="1:26" ht="26.9" customHeight="1" x14ac:dyDescent="0.35">
      <c r="A239" s="75" t="s">
        <v>10313</v>
      </c>
      <c r="B239" s="18" t="s">
        <v>3047</v>
      </c>
      <c r="C239" s="18" t="s">
        <v>288</v>
      </c>
      <c r="D239" s="18" t="s">
        <v>10311</v>
      </c>
      <c r="E239" s="18" t="s">
        <v>10046</v>
      </c>
      <c r="F239" s="18" t="s">
        <v>3050</v>
      </c>
      <c r="G239" s="18" t="s">
        <v>3051</v>
      </c>
      <c r="H239" s="18" t="s">
        <v>2120</v>
      </c>
      <c r="I239" s="18" t="s">
        <v>6</v>
      </c>
      <c r="J239" s="18" t="s">
        <v>2073</v>
      </c>
      <c r="K239" s="18" t="s">
        <v>2025</v>
      </c>
      <c r="L239" s="76" t="s">
        <v>10021</v>
      </c>
      <c r="M239" s="18" t="s">
        <v>10047</v>
      </c>
      <c r="N239" s="18" t="s">
        <v>2087</v>
      </c>
      <c r="O239" s="19">
        <f>'Product Details'!AH185</f>
        <v>161.99</v>
      </c>
      <c r="P239" s="19">
        <f>'Product Details'!V185</f>
        <v>154.99</v>
      </c>
      <c r="Q239" s="19">
        <f>'Product Details'!F185</f>
        <v>135.99</v>
      </c>
      <c r="R239" s="77">
        <f t="shared" si="10"/>
        <v>0.12258855410026452</v>
      </c>
      <c r="S239" s="77">
        <f t="shared" si="11"/>
        <v>0.16050373479844435</v>
      </c>
      <c r="T239" s="19">
        <f>'Product Details'!F185</f>
        <v>135.99</v>
      </c>
      <c r="U239" s="19">
        <f t="shared" si="12"/>
        <v>0</v>
      </c>
      <c r="V239" s="18" t="s">
        <v>2080</v>
      </c>
      <c r="W239" s="18" t="s">
        <v>53</v>
      </c>
      <c r="X239" s="18">
        <v>30</v>
      </c>
      <c r="Y239" s="78">
        <v>46207</v>
      </c>
      <c r="Z239" s="78">
        <v>46249</v>
      </c>
    </row>
    <row r="240" spans="1:26" ht="26.9" customHeight="1" x14ac:dyDescent="0.35">
      <c r="A240" s="75" t="s">
        <v>10314</v>
      </c>
      <c r="B240" s="18" t="s">
        <v>3047</v>
      </c>
      <c r="C240" s="18" t="s">
        <v>288</v>
      </c>
      <c r="D240" s="18" t="s">
        <v>10168</v>
      </c>
      <c r="E240" s="18" t="s">
        <v>10101</v>
      </c>
      <c r="F240" s="18" t="s">
        <v>3050</v>
      </c>
      <c r="G240" s="18" t="s">
        <v>3051</v>
      </c>
      <c r="H240" s="18" t="s">
        <v>2120</v>
      </c>
      <c r="I240" s="18" t="s">
        <v>6</v>
      </c>
      <c r="J240" s="18" t="s">
        <v>2073</v>
      </c>
      <c r="K240" s="18" t="s">
        <v>2025</v>
      </c>
      <c r="L240" s="81" t="s">
        <v>10022</v>
      </c>
      <c r="M240" s="18" t="s">
        <v>10102</v>
      </c>
      <c r="N240" s="18" t="s">
        <v>2087</v>
      </c>
      <c r="O240" s="19">
        <f>'Product Details'!AH185</f>
        <v>161.99</v>
      </c>
      <c r="P240" s="19">
        <v>130.99</v>
      </c>
      <c r="Q240" s="19">
        <v>116.99</v>
      </c>
      <c r="R240" s="77">
        <f t="shared" si="10"/>
        <v>0.1068783876631805</v>
      </c>
      <c r="S240" s="77">
        <f t="shared" si="11"/>
        <v>0.2777949256126922</v>
      </c>
      <c r="T240" s="19">
        <f>'Product Details'!F185</f>
        <v>135.99</v>
      </c>
      <c r="U240" s="19">
        <f t="shared" si="12"/>
        <v>19.000000000000014</v>
      </c>
      <c r="V240" s="18" t="s">
        <v>2100</v>
      </c>
      <c r="W240" s="18" t="s">
        <v>10103</v>
      </c>
      <c r="X240" s="18">
        <v>30</v>
      </c>
      <c r="Y240" s="78">
        <v>46272</v>
      </c>
      <c r="Z240" s="78">
        <v>46294</v>
      </c>
    </row>
    <row r="241" spans="1:26" ht="26.9" customHeight="1" x14ac:dyDescent="0.35">
      <c r="A241" s="75" t="s">
        <v>10315</v>
      </c>
      <c r="B241" s="18" t="s">
        <v>3047</v>
      </c>
      <c r="C241" s="18" t="s">
        <v>288</v>
      </c>
      <c r="D241" s="18" t="s">
        <v>10316</v>
      </c>
      <c r="E241" s="18" t="s">
        <v>10122</v>
      </c>
      <c r="F241" s="18" t="s">
        <v>3050</v>
      </c>
      <c r="G241" s="18" t="s">
        <v>3051</v>
      </c>
      <c r="H241" s="18" t="s">
        <v>2120</v>
      </c>
      <c r="I241" s="18" t="s">
        <v>6</v>
      </c>
      <c r="J241" s="18" t="s">
        <v>2073</v>
      </c>
      <c r="K241" s="18" t="s">
        <v>2025</v>
      </c>
      <c r="L241" s="79" t="s">
        <v>10023</v>
      </c>
      <c r="M241" s="18" t="s">
        <v>10123</v>
      </c>
      <c r="N241" s="18" t="s">
        <v>2087</v>
      </c>
      <c r="O241" s="19">
        <f>'Product Details'!AH185</f>
        <v>161.99</v>
      </c>
      <c r="P241" s="19">
        <v>121.99</v>
      </c>
      <c r="Q241" s="19">
        <v>112.99</v>
      </c>
      <c r="R241" s="77">
        <f t="shared" si="10"/>
        <v>7.3776539060578739E-2</v>
      </c>
      <c r="S241" s="77">
        <f t="shared" si="11"/>
        <v>0.30248780788937596</v>
      </c>
      <c r="T241" s="19">
        <f>'Product Details'!F185</f>
        <v>135.99</v>
      </c>
      <c r="U241" s="19">
        <f t="shared" si="12"/>
        <v>23.000000000000014</v>
      </c>
      <c r="V241" s="18" t="s">
        <v>2080</v>
      </c>
      <c r="W241" s="18" t="s">
        <v>10124</v>
      </c>
      <c r="X241" s="18">
        <v>30</v>
      </c>
      <c r="Y241" s="78">
        <v>46207</v>
      </c>
      <c r="Z241" s="78">
        <v>46259</v>
      </c>
    </row>
    <row r="242" spans="1:26" ht="26.9" customHeight="1" x14ac:dyDescent="0.35">
      <c r="A242" s="75" t="s">
        <v>10317</v>
      </c>
      <c r="B242" s="18" t="s">
        <v>3052</v>
      </c>
      <c r="C242" s="18" t="s">
        <v>288</v>
      </c>
      <c r="D242" s="18" t="s">
        <v>10311</v>
      </c>
      <c r="E242" s="18" t="s">
        <v>10046</v>
      </c>
      <c r="F242" s="18" t="s">
        <v>3056</v>
      </c>
      <c r="G242" s="18" t="s">
        <v>3057</v>
      </c>
      <c r="H242" s="18" t="s">
        <v>2254</v>
      </c>
      <c r="I242" s="18" t="s">
        <v>6</v>
      </c>
      <c r="J242" s="18" t="s">
        <v>2094</v>
      </c>
      <c r="K242" s="18" t="s">
        <v>2026</v>
      </c>
      <c r="L242" s="76" t="s">
        <v>10021</v>
      </c>
      <c r="M242" s="18" t="s">
        <v>10047</v>
      </c>
      <c r="N242" s="18" t="s">
        <v>2087</v>
      </c>
      <c r="O242" s="19">
        <f>'Product Details'!AH186</f>
        <v>171.99</v>
      </c>
      <c r="P242" s="19">
        <f>'Product Details'!V186</f>
        <v>171.99</v>
      </c>
      <c r="Q242" s="19">
        <f>'Product Details'!F186</f>
        <v>154.99</v>
      </c>
      <c r="R242" s="77">
        <f t="shared" si="10"/>
        <v>9.8842955985813122E-2</v>
      </c>
      <c r="S242" s="77">
        <f t="shared" si="11"/>
        <v>9.8842955985813122E-2</v>
      </c>
      <c r="T242" s="19">
        <f>'Product Details'!F186</f>
        <v>154.99</v>
      </c>
      <c r="U242" s="19">
        <f t="shared" si="12"/>
        <v>0</v>
      </c>
      <c r="V242" s="18" t="s">
        <v>2080</v>
      </c>
      <c r="W242" s="18" t="s">
        <v>53</v>
      </c>
      <c r="X242" s="18">
        <v>30</v>
      </c>
      <c r="Y242" s="78">
        <v>46092</v>
      </c>
      <c r="Z242" s="78">
        <v>46273</v>
      </c>
    </row>
    <row r="243" spans="1:26" ht="26.9" customHeight="1" x14ac:dyDescent="0.35">
      <c r="A243" s="75" t="s">
        <v>10318</v>
      </c>
      <c r="B243" s="18" t="s">
        <v>3058</v>
      </c>
      <c r="C243" s="18" t="s">
        <v>288</v>
      </c>
      <c r="D243" s="18" t="s">
        <v>10311</v>
      </c>
      <c r="E243" s="18" t="s">
        <v>10046</v>
      </c>
      <c r="F243" s="18" t="s">
        <v>3061</v>
      </c>
      <c r="G243" s="18" t="s">
        <v>3062</v>
      </c>
      <c r="H243" s="18" t="s">
        <v>2224</v>
      </c>
      <c r="I243" s="18" t="s">
        <v>6</v>
      </c>
      <c r="J243" s="18" t="s">
        <v>2073</v>
      </c>
      <c r="K243" s="18" t="s">
        <v>2025</v>
      </c>
      <c r="L243" s="76" t="s">
        <v>10021</v>
      </c>
      <c r="M243" s="18" t="s">
        <v>10047</v>
      </c>
      <c r="N243" s="18" t="s">
        <v>2087</v>
      </c>
      <c r="O243" s="19">
        <f>'Product Details'!AH187</f>
        <v>189.99</v>
      </c>
      <c r="P243" s="19">
        <f>'Product Details'!V187</f>
        <v>185.99</v>
      </c>
      <c r="Q243" s="19">
        <f>'Product Details'!F187</f>
        <v>161.99</v>
      </c>
      <c r="R243" s="77">
        <f t="shared" si="10"/>
        <v>0.12903919565568039</v>
      </c>
      <c r="S243" s="77">
        <f t="shared" si="11"/>
        <v>0.14737617769356282</v>
      </c>
      <c r="T243" s="19">
        <f>'Product Details'!F187</f>
        <v>161.99</v>
      </c>
      <c r="U243" s="19">
        <f t="shared" si="12"/>
        <v>0</v>
      </c>
      <c r="V243" s="18" t="s">
        <v>2116</v>
      </c>
      <c r="W243" s="18" t="s">
        <v>53</v>
      </c>
      <c r="X243" s="18">
        <v>30</v>
      </c>
      <c r="Y243" s="78">
        <v>46199</v>
      </c>
      <c r="Z243" s="78">
        <v>46242</v>
      </c>
    </row>
    <row r="244" spans="1:26" ht="26.9" customHeight="1" x14ac:dyDescent="0.35">
      <c r="A244" s="75" t="s">
        <v>10319</v>
      </c>
      <c r="B244" s="18" t="s">
        <v>3058</v>
      </c>
      <c r="C244" s="18" t="s">
        <v>288</v>
      </c>
      <c r="D244" s="18" t="s">
        <v>10316</v>
      </c>
      <c r="E244" s="18" t="s">
        <v>10122</v>
      </c>
      <c r="F244" s="18" t="s">
        <v>3061</v>
      </c>
      <c r="G244" s="18" t="s">
        <v>3062</v>
      </c>
      <c r="H244" s="18" t="s">
        <v>2224</v>
      </c>
      <c r="I244" s="18" t="s">
        <v>6</v>
      </c>
      <c r="J244" s="18" t="s">
        <v>2073</v>
      </c>
      <c r="K244" s="18" t="s">
        <v>2025</v>
      </c>
      <c r="L244" s="79" t="s">
        <v>10023</v>
      </c>
      <c r="M244" s="18" t="s">
        <v>10123</v>
      </c>
      <c r="N244" s="18" t="s">
        <v>2087</v>
      </c>
      <c r="O244" s="19">
        <f>'Product Details'!AH187</f>
        <v>189.99</v>
      </c>
      <c r="P244" s="19">
        <v>122.99</v>
      </c>
      <c r="Q244" s="19">
        <v>122.99</v>
      </c>
      <c r="R244" s="77">
        <f t="shared" si="10"/>
        <v>0</v>
      </c>
      <c r="S244" s="77">
        <f t="shared" si="11"/>
        <v>0.35265013948102536</v>
      </c>
      <c r="T244" s="19">
        <f>'Product Details'!F187</f>
        <v>161.99</v>
      </c>
      <c r="U244" s="19">
        <f t="shared" si="12"/>
        <v>39.000000000000014</v>
      </c>
      <c r="V244" s="18" t="s">
        <v>2100</v>
      </c>
      <c r="W244" s="18" t="s">
        <v>10124</v>
      </c>
      <c r="X244" s="18">
        <v>30</v>
      </c>
      <c r="Y244" s="78">
        <v>46199</v>
      </c>
      <c r="Z244" s="78">
        <v>46199</v>
      </c>
    </row>
    <row r="245" spans="1:26" ht="26.9" customHeight="1" x14ac:dyDescent="0.35">
      <c r="A245" s="75" t="s">
        <v>10320</v>
      </c>
      <c r="B245" s="18" t="s">
        <v>3058</v>
      </c>
      <c r="C245" s="18" t="s">
        <v>288</v>
      </c>
      <c r="D245" s="18" t="s">
        <v>10088</v>
      </c>
      <c r="E245" s="18" t="s">
        <v>10089</v>
      </c>
      <c r="F245" s="18" t="s">
        <v>3061</v>
      </c>
      <c r="G245" s="18" t="s">
        <v>3062</v>
      </c>
      <c r="H245" s="18" t="s">
        <v>2224</v>
      </c>
      <c r="I245" s="18" t="s">
        <v>6</v>
      </c>
      <c r="J245" s="18" t="s">
        <v>2073</v>
      </c>
      <c r="K245" s="18" t="s">
        <v>2025</v>
      </c>
      <c r="L245" s="51" t="s">
        <v>10024</v>
      </c>
      <c r="M245" s="18" t="s">
        <v>10090</v>
      </c>
      <c r="N245" s="18" t="s">
        <v>2087</v>
      </c>
      <c r="O245" s="19">
        <f>'Product Details'!AH187</f>
        <v>189.99</v>
      </c>
      <c r="P245" s="19">
        <v>107.99</v>
      </c>
      <c r="Q245" s="19">
        <v>96.99</v>
      </c>
      <c r="R245" s="77">
        <f t="shared" si="10"/>
        <v>0.10186128345217151</v>
      </c>
      <c r="S245" s="77">
        <f t="shared" si="11"/>
        <v>0.4894994473393337</v>
      </c>
      <c r="T245" s="19">
        <f>'Product Details'!F187</f>
        <v>161.99</v>
      </c>
      <c r="U245" s="19">
        <f t="shared" si="12"/>
        <v>65.000000000000014</v>
      </c>
      <c r="V245" s="18" t="s">
        <v>2100</v>
      </c>
      <c r="W245" s="18" t="s">
        <v>10105</v>
      </c>
      <c r="X245" s="18">
        <v>14</v>
      </c>
      <c r="Y245" s="78">
        <v>46199</v>
      </c>
      <c r="Z245" s="78">
        <v>46212</v>
      </c>
    </row>
    <row r="246" spans="1:26" ht="26.9" customHeight="1" x14ac:dyDescent="0.35">
      <c r="A246" s="75" t="s">
        <v>10321</v>
      </c>
      <c r="B246" s="18" t="s">
        <v>3063</v>
      </c>
      <c r="C246" s="18" t="s">
        <v>288</v>
      </c>
      <c r="D246" s="18" t="s">
        <v>10311</v>
      </c>
      <c r="E246" s="18" t="s">
        <v>10046</v>
      </c>
      <c r="F246" s="18" t="s">
        <v>3066</v>
      </c>
      <c r="G246" s="18" t="s">
        <v>3067</v>
      </c>
      <c r="H246" s="18" t="s">
        <v>2147</v>
      </c>
      <c r="I246" s="18" t="s">
        <v>6</v>
      </c>
      <c r="J246" s="18" t="s">
        <v>2094</v>
      </c>
      <c r="K246" s="18" t="s">
        <v>2025</v>
      </c>
      <c r="L246" s="76" t="s">
        <v>10021</v>
      </c>
      <c r="M246" s="18" t="s">
        <v>10047</v>
      </c>
      <c r="N246" s="18" t="s">
        <v>2087</v>
      </c>
      <c r="O246" s="19">
        <f>'Product Details'!AH188</f>
        <v>177.99</v>
      </c>
      <c r="P246" s="19">
        <f>'Product Details'!V188</f>
        <v>177.99</v>
      </c>
      <c r="Q246" s="19">
        <f>'Product Details'!F188</f>
        <v>170.99</v>
      </c>
      <c r="R246" s="77">
        <f t="shared" si="10"/>
        <v>3.9328052137760548E-2</v>
      </c>
      <c r="S246" s="77">
        <f t="shared" si="11"/>
        <v>3.9328052137760548E-2</v>
      </c>
      <c r="T246" s="19">
        <f>'Product Details'!F188</f>
        <v>170.99</v>
      </c>
      <c r="U246" s="19">
        <f t="shared" si="12"/>
        <v>0</v>
      </c>
      <c r="V246" s="18" t="s">
        <v>2080</v>
      </c>
      <c r="W246" s="18" t="s">
        <v>53</v>
      </c>
      <c r="X246" s="18">
        <v>30</v>
      </c>
      <c r="Y246" s="78">
        <v>46191</v>
      </c>
      <c r="Z246" s="78">
        <v>46277</v>
      </c>
    </row>
    <row r="247" spans="1:26" ht="26.9" customHeight="1" x14ac:dyDescent="0.35">
      <c r="A247" s="75" t="s">
        <v>10322</v>
      </c>
      <c r="B247" s="18" t="s">
        <v>3063</v>
      </c>
      <c r="C247" s="18" t="s">
        <v>288</v>
      </c>
      <c r="D247" s="18" t="s">
        <v>10168</v>
      </c>
      <c r="E247" s="18" t="s">
        <v>10101</v>
      </c>
      <c r="F247" s="18" t="s">
        <v>3066</v>
      </c>
      <c r="G247" s="18" t="s">
        <v>3067</v>
      </c>
      <c r="H247" s="18" t="s">
        <v>2147</v>
      </c>
      <c r="I247" s="18" t="s">
        <v>6</v>
      </c>
      <c r="J247" s="18" t="s">
        <v>2094</v>
      </c>
      <c r="K247" s="18" t="s">
        <v>2025</v>
      </c>
      <c r="L247" s="81" t="s">
        <v>10022</v>
      </c>
      <c r="M247" s="18" t="s">
        <v>10102</v>
      </c>
      <c r="N247" s="18" t="s">
        <v>2087</v>
      </c>
      <c r="O247" s="19">
        <f>'Product Details'!AH188</f>
        <v>177.99</v>
      </c>
      <c r="P247" s="19">
        <v>170.99</v>
      </c>
      <c r="Q247" s="19">
        <v>148.99</v>
      </c>
      <c r="R247" s="77">
        <f t="shared" si="10"/>
        <v>0.12866249488274167</v>
      </c>
      <c r="S247" s="77">
        <f t="shared" si="11"/>
        <v>0.1629305017135794</v>
      </c>
      <c r="T247" s="19">
        <f>'Product Details'!F188</f>
        <v>170.99</v>
      </c>
      <c r="U247" s="19">
        <f t="shared" si="12"/>
        <v>22</v>
      </c>
      <c r="V247" s="18" t="s">
        <v>2116</v>
      </c>
      <c r="W247" s="18" t="s">
        <v>10103</v>
      </c>
      <c r="X247" s="18">
        <v>30</v>
      </c>
      <c r="Y247" s="78">
        <v>46247</v>
      </c>
      <c r="Z247" s="78">
        <v>46284</v>
      </c>
    </row>
    <row r="248" spans="1:26" ht="26.9" customHeight="1" x14ac:dyDescent="0.35">
      <c r="A248" s="75" t="s">
        <v>10323</v>
      </c>
      <c r="B248" s="18" t="s">
        <v>3068</v>
      </c>
      <c r="C248" s="18" t="s">
        <v>288</v>
      </c>
      <c r="D248" s="18" t="s">
        <v>10311</v>
      </c>
      <c r="E248" s="18" t="s">
        <v>10046</v>
      </c>
      <c r="F248" s="18" t="s">
        <v>3071</v>
      </c>
      <c r="G248" s="18" t="s">
        <v>3072</v>
      </c>
      <c r="H248" s="18" t="s">
        <v>2171</v>
      </c>
      <c r="I248" s="18" t="s">
        <v>6</v>
      </c>
      <c r="J248" s="18" t="s">
        <v>2094</v>
      </c>
      <c r="K248" s="18" t="s">
        <v>2026</v>
      </c>
      <c r="L248" s="76" t="s">
        <v>10021</v>
      </c>
      <c r="M248" s="18" t="s">
        <v>10047</v>
      </c>
      <c r="N248" s="18" t="s">
        <v>2087</v>
      </c>
      <c r="O248" s="19">
        <f>'Product Details'!AH189</f>
        <v>270.99</v>
      </c>
      <c r="P248" s="19">
        <f>'Product Details'!V189</f>
        <v>261.99</v>
      </c>
      <c r="Q248" s="19">
        <f>'Product Details'!F189</f>
        <v>238.99</v>
      </c>
      <c r="R248" s="77">
        <f t="shared" si="10"/>
        <v>8.7789610290469097E-2</v>
      </c>
      <c r="S248" s="77">
        <f t="shared" si="11"/>
        <v>0.11808553821174213</v>
      </c>
      <c r="T248" s="19">
        <f>'Product Details'!F189</f>
        <v>238.99</v>
      </c>
      <c r="U248" s="19">
        <f t="shared" si="12"/>
        <v>0</v>
      </c>
      <c r="V248" s="18" t="s">
        <v>2080</v>
      </c>
      <c r="W248" s="18" t="s">
        <v>53</v>
      </c>
      <c r="X248" s="18">
        <v>30</v>
      </c>
      <c r="Y248" s="78">
        <v>45903</v>
      </c>
      <c r="Z248" s="78">
        <v>46235</v>
      </c>
    </row>
    <row r="249" spans="1:26" ht="26.9" customHeight="1" x14ac:dyDescent="0.35">
      <c r="A249" s="75" t="s">
        <v>10324</v>
      </c>
      <c r="B249" s="18" t="s">
        <v>3073</v>
      </c>
      <c r="C249" s="18" t="s">
        <v>288</v>
      </c>
      <c r="D249" s="18" t="s">
        <v>10311</v>
      </c>
      <c r="E249" s="18" t="s">
        <v>10046</v>
      </c>
      <c r="F249" s="18" t="s">
        <v>3076</v>
      </c>
      <c r="G249" s="18" t="s">
        <v>3077</v>
      </c>
      <c r="H249" s="18" t="s">
        <v>2084</v>
      </c>
      <c r="I249" s="18" t="s">
        <v>6</v>
      </c>
      <c r="J249" s="18" t="s">
        <v>2073</v>
      </c>
      <c r="K249" s="18" t="s">
        <v>2025</v>
      </c>
      <c r="L249" s="76" t="s">
        <v>10021</v>
      </c>
      <c r="M249" s="18" t="s">
        <v>10047</v>
      </c>
      <c r="N249" s="18" t="s">
        <v>2087</v>
      </c>
      <c r="O249" s="19">
        <f>'Product Details'!AH190</f>
        <v>367.99</v>
      </c>
      <c r="P249" s="19">
        <f>'Product Details'!V190</f>
        <v>357.99</v>
      </c>
      <c r="Q249" s="19">
        <f>'Product Details'!F190</f>
        <v>336.99</v>
      </c>
      <c r="R249" s="77">
        <f t="shared" si="10"/>
        <v>5.8660856448504148E-2</v>
      </c>
      <c r="S249" s="77">
        <f t="shared" si="11"/>
        <v>8.4241419603793583E-2</v>
      </c>
      <c r="T249" s="19">
        <f>'Product Details'!F190</f>
        <v>336.99</v>
      </c>
      <c r="U249" s="19">
        <f t="shared" si="12"/>
        <v>0</v>
      </c>
      <c r="V249" s="18" t="s">
        <v>2080</v>
      </c>
      <c r="W249" s="18" t="s">
        <v>53</v>
      </c>
      <c r="X249" s="18">
        <v>30</v>
      </c>
      <c r="Y249" s="78">
        <v>45914</v>
      </c>
      <c r="Z249" s="78">
        <v>46268</v>
      </c>
    </row>
    <row r="250" spans="1:26" ht="26.9" customHeight="1" x14ac:dyDescent="0.35">
      <c r="A250" s="75" t="s">
        <v>10325</v>
      </c>
      <c r="B250" s="18" t="s">
        <v>3073</v>
      </c>
      <c r="C250" s="18" t="s">
        <v>288</v>
      </c>
      <c r="D250" s="18" t="s">
        <v>10100</v>
      </c>
      <c r="E250" s="18" t="s">
        <v>10101</v>
      </c>
      <c r="F250" s="18" t="s">
        <v>3076</v>
      </c>
      <c r="G250" s="18" t="s">
        <v>3077</v>
      </c>
      <c r="H250" s="18" t="s">
        <v>2084</v>
      </c>
      <c r="I250" s="18" t="s">
        <v>6</v>
      </c>
      <c r="J250" s="18" t="s">
        <v>2073</v>
      </c>
      <c r="K250" s="18" t="s">
        <v>2025</v>
      </c>
      <c r="L250" s="81" t="s">
        <v>10022</v>
      </c>
      <c r="M250" s="18" t="s">
        <v>10102</v>
      </c>
      <c r="N250" s="18" t="s">
        <v>2087</v>
      </c>
      <c r="O250" s="19">
        <f>'Product Details'!AH190</f>
        <v>367.99</v>
      </c>
      <c r="P250" s="19">
        <v>294.99</v>
      </c>
      <c r="Q250" s="19">
        <v>294.99</v>
      </c>
      <c r="R250" s="77">
        <f t="shared" si="10"/>
        <v>0</v>
      </c>
      <c r="S250" s="77">
        <f t="shared" si="11"/>
        <v>0.19837495584119133</v>
      </c>
      <c r="T250" s="19">
        <f>'Product Details'!F190</f>
        <v>336.99</v>
      </c>
      <c r="U250" s="19">
        <f t="shared" si="12"/>
        <v>42</v>
      </c>
      <c r="V250" s="18" t="s">
        <v>2100</v>
      </c>
      <c r="W250" s="18" t="s">
        <v>10103</v>
      </c>
      <c r="X250" s="18">
        <v>30</v>
      </c>
      <c r="Y250" s="78">
        <v>46246</v>
      </c>
      <c r="Z250" s="78">
        <v>46246</v>
      </c>
    </row>
    <row r="251" spans="1:26" ht="26.9" customHeight="1" x14ac:dyDescent="0.35">
      <c r="A251" s="75" t="s">
        <v>10326</v>
      </c>
      <c r="B251" s="18" t="s">
        <v>3073</v>
      </c>
      <c r="C251" s="18" t="s">
        <v>288</v>
      </c>
      <c r="D251" s="18" t="s">
        <v>10316</v>
      </c>
      <c r="E251" s="18" t="s">
        <v>10122</v>
      </c>
      <c r="F251" s="18" t="s">
        <v>3076</v>
      </c>
      <c r="G251" s="18" t="s">
        <v>3077</v>
      </c>
      <c r="H251" s="18" t="s">
        <v>2084</v>
      </c>
      <c r="I251" s="18" t="s">
        <v>6</v>
      </c>
      <c r="J251" s="18" t="s">
        <v>2073</v>
      </c>
      <c r="K251" s="18" t="s">
        <v>2025</v>
      </c>
      <c r="L251" s="79" t="s">
        <v>10023</v>
      </c>
      <c r="M251" s="18" t="s">
        <v>10123</v>
      </c>
      <c r="N251" s="18" t="s">
        <v>2087</v>
      </c>
      <c r="O251" s="19">
        <f>'Product Details'!AH190</f>
        <v>367.99</v>
      </c>
      <c r="P251" s="19">
        <v>285.99</v>
      </c>
      <c r="Q251" s="19">
        <v>285.99</v>
      </c>
      <c r="R251" s="77">
        <f t="shared" si="10"/>
        <v>0</v>
      </c>
      <c r="S251" s="77">
        <f t="shared" si="11"/>
        <v>0.22283214217777655</v>
      </c>
      <c r="T251" s="19">
        <f>'Product Details'!F190</f>
        <v>336.99</v>
      </c>
      <c r="U251" s="19">
        <f t="shared" si="12"/>
        <v>51</v>
      </c>
      <c r="V251" s="18" t="s">
        <v>2080</v>
      </c>
      <c r="W251" s="18" t="s">
        <v>10124</v>
      </c>
      <c r="X251" s="18">
        <v>30</v>
      </c>
      <c r="Y251" s="78">
        <v>46224</v>
      </c>
      <c r="Z251" s="78">
        <v>46224</v>
      </c>
    </row>
    <row r="252" spans="1:26" ht="26.9" customHeight="1" x14ac:dyDescent="0.35">
      <c r="A252" s="75" t="s">
        <v>10327</v>
      </c>
      <c r="B252" s="18" t="s">
        <v>3078</v>
      </c>
      <c r="C252" s="18" t="s">
        <v>288</v>
      </c>
      <c r="D252" s="18" t="s">
        <v>10311</v>
      </c>
      <c r="E252" s="18" t="s">
        <v>10046</v>
      </c>
      <c r="F252" s="18" t="s">
        <v>3061</v>
      </c>
      <c r="G252" s="18" t="s">
        <v>3081</v>
      </c>
      <c r="H252" s="18" t="s">
        <v>2104</v>
      </c>
      <c r="I252" s="18" t="s">
        <v>6</v>
      </c>
      <c r="J252" s="18" t="s">
        <v>2073</v>
      </c>
      <c r="K252" s="18" t="s">
        <v>2027</v>
      </c>
      <c r="L252" s="76" t="s">
        <v>10021</v>
      </c>
      <c r="M252" s="18" t="s">
        <v>10047</v>
      </c>
      <c r="N252" s="18" t="s">
        <v>2087</v>
      </c>
      <c r="O252" s="19">
        <f>'Product Details'!AH191</f>
        <v>462.99</v>
      </c>
      <c r="P252" s="19">
        <f>'Product Details'!V191</f>
        <v>462.99</v>
      </c>
      <c r="Q252" s="19">
        <f>'Product Details'!F191</f>
        <v>428.99</v>
      </c>
      <c r="R252" s="77">
        <f t="shared" si="10"/>
        <v>7.3435711354456895E-2</v>
      </c>
      <c r="S252" s="77">
        <f t="shared" si="11"/>
        <v>7.3435711354456895E-2</v>
      </c>
      <c r="T252" s="19">
        <f>'Product Details'!F191</f>
        <v>428.99</v>
      </c>
      <c r="U252" s="19">
        <f t="shared" si="12"/>
        <v>0</v>
      </c>
      <c r="V252" s="18" t="s">
        <v>2116</v>
      </c>
      <c r="W252" s="18" t="s">
        <v>53</v>
      </c>
      <c r="X252" s="18">
        <v>30</v>
      </c>
      <c r="Y252" s="78">
        <v>45959</v>
      </c>
      <c r="Z252" s="78">
        <v>46260</v>
      </c>
    </row>
    <row r="253" spans="1:26" ht="26.9" customHeight="1" x14ac:dyDescent="0.35">
      <c r="A253" s="75" t="s">
        <v>10328</v>
      </c>
      <c r="B253" s="18" t="s">
        <v>3078</v>
      </c>
      <c r="C253" s="18" t="s">
        <v>288</v>
      </c>
      <c r="D253" s="18" t="s">
        <v>10168</v>
      </c>
      <c r="E253" s="18" t="s">
        <v>10101</v>
      </c>
      <c r="F253" s="18" t="s">
        <v>3061</v>
      </c>
      <c r="G253" s="18" t="s">
        <v>3081</v>
      </c>
      <c r="H253" s="18" t="s">
        <v>2104</v>
      </c>
      <c r="I253" s="18" t="s">
        <v>6</v>
      </c>
      <c r="J253" s="18" t="s">
        <v>2073</v>
      </c>
      <c r="K253" s="18" t="s">
        <v>2027</v>
      </c>
      <c r="L253" s="81" t="s">
        <v>10022</v>
      </c>
      <c r="M253" s="18" t="s">
        <v>10102</v>
      </c>
      <c r="N253" s="18" t="s">
        <v>2087</v>
      </c>
      <c r="O253" s="19">
        <f>'Product Details'!AH191</f>
        <v>462.99</v>
      </c>
      <c r="P253" s="19">
        <v>400.99</v>
      </c>
      <c r="Q253" s="19">
        <v>400.99</v>
      </c>
      <c r="R253" s="77">
        <f t="shared" si="10"/>
        <v>0</v>
      </c>
      <c r="S253" s="77">
        <f t="shared" si="11"/>
        <v>0.13391217952871551</v>
      </c>
      <c r="T253" s="19">
        <f>'Product Details'!F191</f>
        <v>428.99</v>
      </c>
      <c r="U253" s="19">
        <f t="shared" si="12"/>
        <v>28</v>
      </c>
      <c r="V253" s="18" t="s">
        <v>2100</v>
      </c>
      <c r="W253" s="18" t="s">
        <v>10103</v>
      </c>
      <c r="X253" s="18">
        <v>30</v>
      </c>
      <c r="Y253" s="78">
        <v>46225</v>
      </c>
      <c r="Z253" s="78">
        <v>46225</v>
      </c>
    </row>
    <row r="254" spans="1:26" ht="26.9" customHeight="1" x14ac:dyDescent="0.35">
      <c r="A254" s="75" t="s">
        <v>10329</v>
      </c>
      <c r="B254" s="18" t="s">
        <v>3082</v>
      </c>
      <c r="C254" s="18" t="s">
        <v>288</v>
      </c>
      <c r="D254" s="18" t="s">
        <v>10311</v>
      </c>
      <c r="E254" s="18" t="s">
        <v>10046</v>
      </c>
      <c r="F254" s="18" t="s">
        <v>3061</v>
      </c>
      <c r="G254" s="18" t="s">
        <v>3085</v>
      </c>
      <c r="H254" s="18" t="s">
        <v>2104</v>
      </c>
      <c r="I254" s="18" t="s">
        <v>6</v>
      </c>
      <c r="J254" s="18" t="s">
        <v>2073</v>
      </c>
      <c r="K254" s="18" t="s">
        <v>2026</v>
      </c>
      <c r="L254" s="76" t="s">
        <v>10021</v>
      </c>
      <c r="M254" s="18" t="s">
        <v>10047</v>
      </c>
      <c r="N254" s="18" t="s">
        <v>2087</v>
      </c>
      <c r="O254" s="19">
        <f>'Product Details'!AH192</f>
        <v>859.99</v>
      </c>
      <c r="P254" s="19">
        <f>'Product Details'!V192</f>
        <v>828.99</v>
      </c>
      <c r="Q254" s="19">
        <f>'Product Details'!F192</f>
        <v>790.99</v>
      </c>
      <c r="R254" s="77">
        <f t="shared" si="10"/>
        <v>4.5838912411488679E-2</v>
      </c>
      <c r="S254" s="77">
        <f t="shared" si="11"/>
        <v>8.023349108710566E-2</v>
      </c>
      <c r="T254" s="19">
        <f>'Product Details'!F192</f>
        <v>790.99</v>
      </c>
      <c r="U254" s="19">
        <f t="shared" si="12"/>
        <v>0</v>
      </c>
      <c r="V254" s="18" t="s">
        <v>2116</v>
      </c>
      <c r="W254" s="18" t="s">
        <v>53</v>
      </c>
      <c r="X254" s="18">
        <v>30</v>
      </c>
      <c r="Y254" s="78">
        <v>46225</v>
      </c>
      <c r="Z254" s="78">
        <v>46251</v>
      </c>
    </row>
    <row r="255" spans="1:26" ht="26.9" customHeight="1" x14ac:dyDescent="0.35">
      <c r="A255" s="75" t="s">
        <v>10330</v>
      </c>
      <c r="B255" s="18" t="s">
        <v>3086</v>
      </c>
      <c r="C255" s="18" t="s">
        <v>301</v>
      </c>
      <c r="D255" s="18" t="s">
        <v>10331</v>
      </c>
      <c r="E255" s="18" t="s">
        <v>10046</v>
      </c>
      <c r="F255" s="18" t="s">
        <v>3089</v>
      </c>
      <c r="G255" s="18" t="s">
        <v>3090</v>
      </c>
      <c r="H255" s="18" t="s">
        <v>2254</v>
      </c>
      <c r="I255" s="18" t="s">
        <v>6</v>
      </c>
      <c r="J255" s="18" t="s">
        <v>2073</v>
      </c>
      <c r="K255" s="18" t="s">
        <v>2023</v>
      </c>
      <c r="L255" s="76" t="s">
        <v>10021</v>
      </c>
      <c r="M255" s="18" t="s">
        <v>10047</v>
      </c>
      <c r="N255" s="18" t="s">
        <v>2087</v>
      </c>
      <c r="O255" s="19">
        <f>'Product Details'!AH193</f>
        <v>63.99</v>
      </c>
      <c r="P255" s="19">
        <f>'Product Details'!V193</f>
        <v>60.99</v>
      </c>
      <c r="Q255" s="19">
        <f>'Product Details'!F193</f>
        <v>52.99</v>
      </c>
      <c r="R255" s="77">
        <f t="shared" si="10"/>
        <v>0.13116904410559108</v>
      </c>
      <c r="S255" s="77">
        <f t="shared" si="11"/>
        <v>0.17190185966557275</v>
      </c>
      <c r="T255" s="19">
        <f>'Product Details'!F193</f>
        <v>52.99</v>
      </c>
      <c r="U255" s="19">
        <f t="shared" si="12"/>
        <v>0</v>
      </c>
      <c r="V255" s="18" t="s">
        <v>2080</v>
      </c>
      <c r="W255" s="18" t="s">
        <v>53</v>
      </c>
      <c r="X255" s="18">
        <v>14</v>
      </c>
      <c r="Y255" s="78">
        <v>46105</v>
      </c>
      <c r="Z255" s="78">
        <v>46255</v>
      </c>
    </row>
    <row r="256" spans="1:26" ht="26.9" customHeight="1" x14ac:dyDescent="0.35">
      <c r="A256" s="75" t="s">
        <v>10332</v>
      </c>
      <c r="B256" s="18" t="s">
        <v>3091</v>
      </c>
      <c r="C256" s="18" t="s">
        <v>301</v>
      </c>
      <c r="D256" s="18" t="s">
        <v>10331</v>
      </c>
      <c r="E256" s="18" t="s">
        <v>10046</v>
      </c>
      <c r="F256" s="18" t="s">
        <v>3094</v>
      </c>
      <c r="G256" s="18" t="s">
        <v>3095</v>
      </c>
      <c r="H256" s="18" t="s">
        <v>2120</v>
      </c>
      <c r="I256" s="18" t="s">
        <v>6</v>
      </c>
      <c r="J256" s="18" t="s">
        <v>2094</v>
      </c>
      <c r="K256" s="18" t="s">
        <v>2023</v>
      </c>
      <c r="L256" s="76" t="s">
        <v>10021</v>
      </c>
      <c r="M256" s="18" t="s">
        <v>10047</v>
      </c>
      <c r="N256" s="18" t="s">
        <v>2087</v>
      </c>
      <c r="O256" s="19">
        <f>'Product Details'!AH194</f>
        <v>103.99</v>
      </c>
      <c r="P256" s="19">
        <f>'Product Details'!V194</f>
        <v>103.99</v>
      </c>
      <c r="Q256" s="19">
        <f>'Product Details'!F194</f>
        <v>93.99</v>
      </c>
      <c r="R256" s="77">
        <f t="shared" si="10"/>
        <v>9.616309260505819E-2</v>
      </c>
      <c r="S256" s="77">
        <f t="shared" si="11"/>
        <v>9.616309260505819E-2</v>
      </c>
      <c r="T256" s="19">
        <f>'Product Details'!F194</f>
        <v>93.99</v>
      </c>
      <c r="U256" s="19">
        <f t="shared" si="12"/>
        <v>0</v>
      </c>
      <c r="V256" s="18" t="s">
        <v>2080</v>
      </c>
      <c r="W256" s="18" t="s">
        <v>53</v>
      </c>
      <c r="X256" s="18">
        <v>14</v>
      </c>
      <c r="Y256" s="78">
        <v>46157</v>
      </c>
      <c r="Z256" s="78">
        <v>46277</v>
      </c>
    </row>
    <row r="257" spans="1:26" ht="26.9" customHeight="1" x14ac:dyDescent="0.35">
      <c r="A257" s="75" t="s">
        <v>10333</v>
      </c>
      <c r="B257" s="18" t="s">
        <v>3096</v>
      </c>
      <c r="C257" s="18" t="s">
        <v>301</v>
      </c>
      <c r="D257" s="18" t="s">
        <v>10331</v>
      </c>
      <c r="E257" s="18" t="s">
        <v>10046</v>
      </c>
      <c r="F257" s="18" t="s">
        <v>3099</v>
      </c>
      <c r="G257" s="18" t="s">
        <v>3100</v>
      </c>
      <c r="H257" s="18" t="s">
        <v>2147</v>
      </c>
      <c r="I257" s="18" t="s">
        <v>6</v>
      </c>
      <c r="J257" s="18" t="s">
        <v>2073</v>
      </c>
      <c r="K257" s="18" t="s">
        <v>2024</v>
      </c>
      <c r="L257" s="76" t="s">
        <v>10021</v>
      </c>
      <c r="M257" s="18" t="s">
        <v>10047</v>
      </c>
      <c r="N257" s="18" t="s">
        <v>2087</v>
      </c>
      <c r="O257" s="19">
        <f>'Product Details'!AH195</f>
        <v>144.99</v>
      </c>
      <c r="P257" s="19">
        <f>'Product Details'!V195</f>
        <v>144.99</v>
      </c>
      <c r="Q257" s="19">
        <f>'Product Details'!F195</f>
        <v>128.99</v>
      </c>
      <c r="R257" s="77">
        <f t="shared" si="10"/>
        <v>0.11035243809917925</v>
      </c>
      <c r="S257" s="77">
        <f t="shared" si="11"/>
        <v>0.11035243809917925</v>
      </c>
      <c r="T257" s="19">
        <f>'Product Details'!F195</f>
        <v>128.99</v>
      </c>
      <c r="U257" s="19">
        <f t="shared" si="12"/>
        <v>0</v>
      </c>
      <c r="V257" s="18" t="s">
        <v>2100</v>
      </c>
      <c r="W257" s="18" t="s">
        <v>53</v>
      </c>
      <c r="X257" s="18">
        <v>14</v>
      </c>
      <c r="Y257" s="78">
        <v>46175</v>
      </c>
      <c r="Z257" s="78">
        <v>46286</v>
      </c>
    </row>
    <row r="258" spans="1:26" ht="26.9" customHeight="1" x14ac:dyDescent="0.35">
      <c r="A258" s="75" t="s">
        <v>10334</v>
      </c>
      <c r="B258" s="18" t="s">
        <v>3101</v>
      </c>
      <c r="C258" s="18" t="s">
        <v>301</v>
      </c>
      <c r="D258" s="18" t="s">
        <v>10331</v>
      </c>
      <c r="E258" s="18" t="s">
        <v>10046</v>
      </c>
      <c r="F258" s="18" t="s">
        <v>3104</v>
      </c>
      <c r="G258" s="18" t="s">
        <v>3105</v>
      </c>
      <c r="H258" s="18" t="s">
        <v>2179</v>
      </c>
      <c r="I258" s="18" t="s">
        <v>6</v>
      </c>
      <c r="J258" s="18" t="s">
        <v>2094</v>
      </c>
      <c r="K258" s="18" t="s">
        <v>2024</v>
      </c>
      <c r="L258" s="76" t="s">
        <v>10021</v>
      </c>
      <c r="M258" s="18" t="s">
        <v>10047</v>
      </c>
      <c r="N258" s="18" t="s">
        <v>2087</v>
      </c>
      <c r="O258" s="19">
        <f>'Product Details'!AH196</f>
        <v>189.99</v>
      </c>
      <c r="P258" s="19">
        <f>'Product Details'!V196</f>
        <v>187.99</v>
      </c>
      <c r="Q258" s="19">
        <f>'Product Details'!F196</f>
        <v>163.99</v>
      </c>
      <c r="R258" s="77">
        <f t="shared" si="10"/>
        <v>0.12766636523219319</v>
      </c>
      <c r="S258" s="77">
        <f t="shared" si="11"/>
        <v>0.13684930785830832</v>
      </c>
      <c r="T258" s="19">
        <f>'Product Details'!F196</f>
        <v>163.99</v>
      </c>
      <c r="U258" s="19">
        <f t="shared" si="12"/>
        <v>0</v>
      </c>
      <c r="V258" s="18" t="s">
        <v>2080</v>
      </c>
      <c r="W258" s="18" t="s">
        <v>53</v>
      </c>
      <c r="X258" s="18">
        <v>14</v>
      </c>
      <c r="Y258" s="78">
        <v>45925</v>
      </c>
      <c r="Z258" s="78">
        <v>46259</v>
      </c>
    </row>
    <row r="259" spans="1:26" ht="26.9" customHeight="1" x14ac:dyDescent="0.35">
      <c r="A259" s="75" t="s">
        <v>10335</v>
      </c>
      <c r="B259" s="18" t="s">
        <v>3106</v>
      </c>
      <c r="C259" s="18" t="s">
        <v>301</v>
      </c>
      <c r="D259" s="18" t="s">
        <v>10331</v>
      </c>
      <c r="E259" s="18" t="s">
        <v>10046</v>
      </c>
      <c r="F259" s="18" t="s">
        <v>3109</v>
      </c>
      <c r="G259" s="18" t="s">
        <v>3110</v>
      </c>
      <c r="H259" s="18" t="s">
        <v>2224</v>
      </c>
      <c r="I259" s="18" t="s">
        <v>6</v>
      </c>
      <c r="J259" s="18" t="s">
        <v>2094</v>
      </c>
      <c r="K259" s="18" t="s">
        <v>2025</v>
      </c>
      <c r="L259" s="76" t="s">
        <v>10021</v>
      </c>
      <c r="M259" s="18" t="s">
        <v>10047</v>
      </c>
      <c r="N259" s="18" t="s">
        <v>2087</v>
      </c>
      <c r="O259" s="19">
        <f>'Product Details'!AH197</f>
        <v>182.99</v>
      </c>
      <c r="P259" s="19">
        <f>'Product Details'!V197</f>
        <v>182.99</v>
      </c>
      <c r="Q259" s="19">
        <f>'Product Details'!F197</f>
        <v>170.99</v>
      </c>
      <c r="R259" s="77">
        <f t="shared" si="10"/>
        <v>6.5577353953767958E-2</v>
      </c>
      <c r="S259" s="77">
        <f t="shared" si="11"/>
        <v>6.5577353953767958E-2</v>
      </c>
      <c r="T259" s="19">
        <f>'Product Details'!F197</f>
        <v>170.99</v>
      </c>
      <c r="U259" s="19">
        <f t="shared" si="12"/>
        <v>0</v>
      </c>
      <c r="V259" s="18" t="s">
        <v>2080</v>
      </c>
      <c r="W259" s="18" t="s">
        <v>53</v>
      </c>
      <c r="X259" s="18">
        <v>14</v>
      </c>
      <c r="Y259" s="78">
        <v>46053</v>
      </c>
      <c r="Z259" s="78">
        <v>46256</v>
      </c>
    </row>
    <row r="260" spans="1:26" ht="26.9" customHeight="1" x14ac:dyDescent="0.35">
      <c r="A260" s="75" t="s">
        <v>10336</v>
      </c>
      <c r="B260" s="18" t="s">
        <v>3106</v>
      </c>
      <c r="C260" s="18" t="s">
        <v>301</v>
      </c>
      <c r="D260" s="18" t="s">
        <v>10337</v>
      </c>
      <c r="E260" s="18" t="s">
        <v>10122</v>
      </c>
      <c r="F260" s="18" t="s">
        <v>3109</v>
      </c>
      <c r="G260" s="18" t="s">
        <v>3110</v>
      </c>
      <c r="H260" s="18" t="s">
        <v>2224</v>
      </c>
      <c r="I260" s="18" t="s">
        <v>6</v>
      </c>
      <c r="J260" s="18" t="s">
        <v>2094</v>
      </c>
      <c r="K260" s="18" t="s">
        <v>2025</v>
      </c>
      <c r="L260" s="79" t="s">
        <v>10023</v>
      </c>
      <c r="M260" s="18" t="s">
        <v>10123</v>
      </c>
      <c r="N260" s="18" t="s">
        <v>2087</v>
      </c>
      <c r="O260" s="19">
        <f>'Product Details'!AH197</f>
        <v>182.99</v>
      </c>
      <c r="P260" s="19">
        <v>137.99</v>
      </c>
      <c r="Q260" s="19">
        <v>137.99</v>
      </c>
      <c r="R260" s="77">
        <f t="shared" si="10"/>
        <v>0</v>
      </c>
      <c r="S260" s="77">
        <f t="shared" si="11"/>
        <v>0.24591507732662987</v>
      </c>
      <c r="T260" s="19">
        <f>'Product Details'!F197</f>
        <v>170.99</v>
      </c>
      <c r="U260" s="19">
        <f t="shared" si="12"/>
        <v>33</v>
      </c>
      <c r="V260" s="18" t="s">
        <v>2100</v>
      </c>
      <c r="W260" s="18" t="s">
        <v>10124</v>
      </c>
      <c r="X260" s="18">
        <v>30</v>
      </c>
      <c r="Y260" s="78">
        <v>46147</v>
      </c>
      <c r="Z260" s="78">
        <v>46147</v>
      </c>
    </row>
    <row r="261" spans="1:26" ht="26.9" customHeight="1" x14ac:dyDescent="0.35">
      <c r="A261" s="75" t="s">
        <v>10338</v>
      </c>
      <c r="B261" s="18" t="s">
        <v>3111</v>
      </c>
      <c r="C261" s="18" t="s">
        <v>301</v>
      </c>
      <c r="D261" s="18" t="s">
        <v>10331</v>
      </c>
      <c r="E261" s="18" t="s">
        <v>10046</v>
      </c>
      <c r="F261" s="18" t="s">
        <v>3114</v>
      </c>
      <c r="G261" s="18" t="s">
        <v>3115</v>
      </c>
      <c r="H261" s="18" t="s">
        <v>2171</v>
      </c>
      <c r="I261" s="18" t="s">
        <v>6</v>
      </c>
      <c r="J261" s="18" t="s">
        <v>2138</v>
      </c>
      <c r="K261" s="18" t="s">
        <v>2025</v>
      </c>
      <c r="L261" s="76" t="s">
        <v>10021</v>
      </c>
      <c r="M261" s="18" t="s">
        <v>10047</v>
      </c>
      <c r="N261" s="18" t="s">
        <v>2087</v>
      </c>
      <c r="O261" s="19">
        <f>'Product Details'!AH198</f>
        <v>226.99</v>
      </c>
      <c r="P261" s="19">
        <f>'Product Details'!V198</f>
        <v>226.99</v>
      </c>
      <c r="Q261" s="19">
        <f>'Product Details'!F198</f>
        <v>199.99</v>
      </c>
      <c r="R261" s="77">
        <f t="shared" si="10"/>
        <v>0.11894797127626767</v>
      </c>
      <c r="S261" s="77">
        <f t="shared" si="11"/>
        <v>0.11894797127626767</v>
      </c>
      <c r="T261" s="19">
        <f>'Product Details'!F198</f>
        <v>199.99</v>
      </c>
      <c r="U261" s="19">
        <f t="shared" si="12"/>
        <v>0</v>
      </c>
      <c r="V261" s="18" t="s">
        <v>2080</v>
      </c>
      <c r="W261" s="18" t="s">
        <v>53</v>
      </c>
      <c r="X261" s="18">
        <v>14</v>
      </c>
      <c r="Y261" s="78">
        <v>46135</v>
      </c>
      <c r="Z261" s="78">
        <v>46251</v>
      </c>
    </row>
    <row r="262" spans="1:26" ht="26.9" customHeight="1" x14ac:dyDescent="0.35">
      <c r="A262" s="75" t="s">
        <v>10339</v>
      </c>
      <c r="B262" s="18" t="s">
        <v>3111</v>
      </c>
      <c r="C262" s="18" t="s">
        <v>301</v>
      </c>
      <c r="D262" s="18" t="s">
        <v>10337</v>
      </c>
      <c r="E262" s="18" t="s">
        <v>10122</v>
      </c>
      <c r="F262" s="18" t="s">
        <v>3114</v>
      </c>
      <c r="G262" s="18" t="s">
        <v>3115</v>
      </c>
      <c r="H262" s="18" t="s">
        <v>2171</v>
      </c>
      <c r="I262" s="18" t="s">
        <v>6</v>
      </c>
      <c r="J262" s="18" t="s">
        <v>2138</v>
      </c>
      <c r="K262" s="18" t="s">
        <v>2025</v>
      </c>
      <c r="L262" s="79" t="s">
        <v>10023</v>
      </c>
      <c r="M262" s="18" t="s">
        <v>10123</v>
      </c>
      <c r="N262" s="18" t="s">
        <v>2087</v>
      </c>
      <c r="O262" s="19">
        <f>'Product Details'!AH198</f>
        <v>226.99</v>
      </c>
      <c r="P262" s="19">
        <v>179.99</v>
      </c>
      <c r="Q262" s="19">
        <v>171.99</v>
      </c>
      <c r="R262" s="77">
        <f t="shared" si="10"/>
        <v>4.4446913717428746E-2</v>
      </c>
      <c r="S262" s="77">
        <f t="shared" si="11"/>
        <v>0.2423014229701749</v>
      </c>
      <c r="T262" s="19">
        <f>'Product Details'!F198</f>
        <v>199.99</v>
      </c>
      <c r="U262" s="19">
        <f t="shared" si="12"/>
        <v>28</v>
      </c>
      <c r="V262" s="18" t="s">
        <v>2100</v>
      </c>
      <c r="W262" s="18" t="s">
        <v>10124</v>
      </c>
      <c r="X262" s="18">
        <v>30</v>
      </c>
      <c r="Y262" s="78">
        <v>46161</v>
      </c>
      <c r="Z262" s="78">
        <v>46193</v>
      </c>
    </row>
    <row r="263" spans="1:26" ht="26.9" customHeight="1" x14ac:dyDescent="0.35">
      <c r="A263" s="75" t="s">
        <v>10340</v>
      </c>
      <c r="B263" s="18" t="s">
        <v>3116</v>
      </c>
      <c r="C263" s="18" t="s">
        <v>301</v>
      </c>
      <c r="D263" s="18" t="s">
        <v>10331</v>
      </c>
      <c r="E263" s="18" t="s">
        <v>10046</v>
      </c>
      <c r="F263" s="18" t="s">
        <v>3109</v>
      </c>
      <c r="G263" s="18" t="s">
        <v>3119</v>
      </c>
      <c r="H263" s="18" t="s">
        <v>2120</v>
      </c>
      <c r="I263" s="18" t="s">
        <v>6</v>
      </c>
      <c r="J263" s="18" t="s">
        <v>2094</v>
      </c>
      <c r="K263" s="18" t="s">
        <v>2026</v>
      </c>
      <c r="L263" s="76" t="s">
        <v>10021</v>
      </c>
      <c r="M263" s="18" t="s">
        <v>10047</v>
      </c>
      <c r="N263" s="18" t="s">
        <v>2087</v>
      </c>
      <c r="O263" s="19">
        <f>'Product Details'!AH199</f>
        <v>237.99</v>
      </c>
      <c r="P263" s="19">
        <f>'Product Details'!V199</f>
        <v>228.99</v>
      </c>
      <c r="Q263" s="19">
        <f>'Product Details'!F199</f>
        <v>203.99</v>
      </c>
      <c r="R263" s="77">
        <f t="shared" si="10"/>
        <v>0.109175073147299</v>
      </c>
      <c r="S263" s="77">
        <f t="shared" si="11"/>
        <v>0.14286314551031556</v>
      </c>
      <c r="T263" s="19">
        <f>'Product Details'!F199</f>
        <v>203.99</v>
      </c>
      <c r="U263" s="19">
        <f t="shared" si="12"/>
        <v>0</v>
      </c>
      <c r="V263" s="18" t="s">
        <v>2080</v>
      </c>
      <c r="W263" s="18" t="s">
        <v>53</v>
      </c>
      <c r="X263" s="18">
        <v>14</v>
      </c>
      <c r="Y263" s="78">
        <v>46203</v>
      </c>
      <c r="Z263" s="78">
        <v>46252</v>
      </c>
    </row>
    <row r="264" spans="1:26" ht="26.9" customHeight="1" x14ac:dyDescent="0.35">
      <c r="A264" s="75" t="s">
        <v>10341</v>
      </c>
      <c r="B264" s="18" t="s">
        <v>3120</v>
      </c>
      <c r="C264" s="18" t="s">
        <v>301</v>
      </c>
      <c r="D264" s="18" t="s">
        <v>10331</v>
      </c>
      <c r="E264" s="18" t="s">
        <v>10046</v>
      </c>
      <c r="F264" s="18" t="s">
        <v>3099</v>
      </c>
      <c r="G264" s="18" t="s">
        <v>2530</v>
      </c>
      <c r="H264" s="18" t="s">
        <v>2104</v>
      </c>
      <c r="I264" s="18" t="s">
        <v>6</v>
      </c>
      <c r="J264" s="18" t="s">
        <v>2073</v>
      </c>
      <c r="K264" s="18" t="s">
        <v>2025</v>
      </c>
      <c r="L264" s="76" t="s">
        <v>10021</v>
      </c>
      <c r="M264" s="18" t="s">
        <v>10047</v>
      </c>
      <c r="N264" s="18" t="s">
        <v>2087</v>
      </c>
      <c r="O264" s="19">
        <f>'Product Details'!AH200</f>
        <v>233.99</v>
      </c>
      <c r="P264" s="19">
        <f>'Product Details'!V200</f>
        <v>229.99</v>
      </c>
      <c r="Q264" s="19">
        <f>'Product Details'!F200</f>
        <v>208.99</v>
      </c>
      <c r="R264" s="77">
        <f t="shared" si="10"/>
        <v>9.1308317752945775E-2</v>
      </c>
      <c r="S264" s="77">
        <f t="shared" si="11"/>
        <v>0.10684217274242488</v>
      </c>
      <c r="T264" s="19">
        <f>'Product Details'!F200</f>
        <v>208.99</v>
      </c>
      <c r="U264" s="19">
        <f t="shared" si="12"/>
        <v>0</v>
      </c>
      <c r="V264" s="18" t="s">
        <v>2080</v>
      </c>
      <c r="W264" s="18" t="s">
        <v>53</v>
      </c>
      <c r="X264" s="18">
        <v>14</v>
      </c>
      <c r="Y264" s="78">
        <v>46183</v>
      </c>
      <c r="Z264" s="78">
        <v>46254</v>
      </c>
    </row>
    <row r="265" spans="1:26" ht="26.9" customHeight="1" x14ac:dyDescent="0.35">
      <c r="A265" s="75" t="s">
        <v>10342</v>
      </c>
      <c r="B265" s="18" t="s">
        <v>3123</v>
      </c>
      <c r="C265" s="18" t="s">
        <v>301</v>
      </c>
      <c r="D265" s="18" t="s">
        <v>10331</v>
      </c>
      <c r="E265" s="18" t="s">
        <v>10046</v>
      </c>
      <c r="F265" s="18" t="s">
        <v>3126</v>
      </c>
      <c r="G265" s="18" t="s">
        <v>3127</v>
      </c>
      <c r="H265" s="18" t="s">
        <v>2084</v>
      </c>
      <c r="I265" s="18" t="s">
        <v>6</v>
      </c>
      <c r="J265" s="18" t="s">
        <v>2073</v>
      </c>
      <c r="K265" s="18" t="s">
        <v>2026</v>
      </c>
      <c r="L265" s="76" t="s">
        <v>10021</v>
      </c>
      <c r="M265" s="18" t="s">
        <v>10047</v>
      </c>
      <c r="N265" s="18" t="s">
        <v>2087</v>
      </c>
      <c r="O265" s="19">
        <f>'Product Details'!AH201</f>
        <v>435.99</v>
      </c>
      <c r="P265" s="19">
        <f>'Product Details'!V201</f>
        <v>413.99</v>
      </c>
      <c r="Q265" s="19">
        <f>'Product Details'!F201</f>
        <v>391.99</v>
      </c>
      <c r="R265" s="77">
        <f t="shared" si="10"/>
        <v>5.3141380226575517E-2</v>
      </c>
      <c r="S265" s="77">
        <f t="shared" si="11"/>
        <v>0.10091974586573087</v>
      </c>
      <c r="T265" s="19">
        <f>'Product Details'!F201</f>
        <v>391.99</v>
      </c>
      <c r="U265" s="19">
        <f t="shared" si="12"/>
        <v>0</v>
      </c>
      <c r="V265" s="18" t="s">
        <v>2100</v>
      </c>
      <c r="W265" s="18" t="s">
        <v>53</v>
      </c>
      <c r="X265" s="18">
        <v>14</v>
      </c>
      <c r="Y265" s="78">
        <v>45915</v>
      </c>
      <c r="Z265" s="78">
        <v>46258</v>
      </c>
    </row>
    <row r="266" spans="1:26" ht="26.9" customHeight="1" x14ac:dyDescent="0.35">
      <c r="A266" s="75" t="s">
        <v>10343</v>
      </c>
      <c r="B266" s="18" t="s">
        <v>3123</v>
      </c>
      <c r="C266" s="18" t="s">
        <v>301</v>
      </c>
      <c r="D266" s="18" t="s">
        <v>10337</v>
      </c>
      <c r="E266" s="18" t="s">
        <v>10122</v>
      </c>
      <c r="F266" s="18" t="s">
        <v>3126</v>
      </c>
      <c r="G266" s="18" t="s">
        <v>3127</v>
      </c>
      <c r="H266" s="18" t="s">
        <v>2084</v>
      </c>
      <c r="I266" s="18" t="s">
        <v>6</v>
      </c>
      <c r="J266" s="18" t="s">
        <v>2073</v>
      </c>
      <c r="K266" s="18" t="s">
        <v>2026</v>
      </c>
      <c r="L266" s="79" t="s">
        <v>10023</v>
      </c>
      <c r="M266" s="18" t="s">
        <v>10123</v>
      </c>
      <c r="N266" s="18" t="s">
        <v>2087</v>
      </c>
      <c r="O266" s="19">
        <f>'Product Details'!AH201</f>
        <v>435.99</v>
      </c>
      <c r="P266" s="19">
        <v>330.99</v>
      </c>
      <c r="Q266" s="19">
        <v>330.99</v>
      </c>
      <c r="R266" s="77">
        <f t="shared" si="10"/>
        <v>0</v>
      </c>
      <c r="S266" s="77">
        <f t="shared" si="11"/>
        <v>0.24083121172503957</v>
      </c>
      <c r="T266" s="19">
        <f>'Product Details'!F201</f>
        <v>391.99</v>
      </c>
      <c r="U266" s="19">
        <f t="shared" si="12"/>
        <v>61</v>
      </c>
      <c r="V266" s="18" t="s">
        <v>2100</v>
      </c>
      <c r="W266" s="18" t="s">
        <v>10124</v>
      </c>
      <c r="X266" s="18">
        <v>30</v>
      </c>
      <c r="Y266" s="78">
        <v>46167</v>
      </c>
      <c r="Z266" s="78">
        <v>46167</v>
      </c>
    </row>
    <row r="267" spans="1:26" ht="26.9" customHeight="1" x14ac:dyDescent="0.35">
      <c r="A267" s="75" t="s">
        <v>10344</v>
      </c>
      <c r="B267" s="18" t="s">
        <v>3128</v>
      </c>
      <c r="C267" s="18" t="s">
        <v>301</v>
      </c>
      <c r="D267" s="18" t="s">
        <v>10331</v>
      </c>
      <c r="E267" s="18" t="s">
        <v>10046</v>
      </c>
      <c r="F267" s="18" t="s">
        <v>3131</v>
      </c>
      <c r="G267" s="18" t="s">
        <v>3132</v>
      </c>
      <c r="H267" s="18" t="s">
        <v>2147</v>
      </c>
      <c r="I267" s="18" t="s">
        <v>6</v>
      </c>
      <c r="J267" s="18" t="s">
        <v>2073</v>
      </c>
      <c r="K267" s="18" t="s">
        <v>2027</v>
      </c>
      <c r="L267" s="76" t="s">
        <v>10021</v>
      </c>
      <c r="M267" s="18" t="s">
        <v>10047</v>
      </c>
      <c r="N267" s="18" t="s">
        <v>2087</v>
      </c>
      <c r="O267" s="19">
        <f>'Product Details'!AH202</f>
        <v>571.99</v>
      </c>
      <c r="P267" s="19">
        <f>'Product Details'!V202</f>
        <v>558.99</v>
      </c>
      <c r="Q267" s="19">
        <f>'Product Details'!F202</f>
        <v>537.99</v>
      </c>
      <c r="R267" s="77">
        <f t="shared" si="10"/>
        <v>3.7567756131594479E-2</v>
      </c>
      <c r="S267" s="77">
        <f t="shared" si="11"/>
        <v>5.9441598629346663E-2</v>
      </c>
      <c r="T267" s="19">
        <f>'Product Details'!F202</f>
        <v>537.99</v>
      </c>
      <c r="U267" s="19">
        <f t="shared" si="12"/>
        <v>0</v>
      </c>
      <c r="V267" s="18" t="s">
        <v>2080</v>
      </c>
      <c r="W267" s="18" t="s">
        <v>53</v>
      </c>
      <c r="X267" s="18">
        <v>14</v>
      </c>
      <c r="Y267" s="78">
        <v>46143</v>
      </c>
      <c r="Z267" s="78">
        <v>46266</v>
      </c>
    </row>
    <row r="268" spans="1:26" ht="26.9" customHeight="1" x14ac:dyDescent="0.35">
      <c r="A268" s="75" t="s">
        <v>10345</v>
      </c>
      <c r="B268" s="18" t="s">
        <v>3128</v>
      </c>
      <c r="C268" s="18" t="s">
        <v>301</v>
      </c>
      <c r="D268" s="18" t="s">
        <v>10337</v>
      </c>
      <c r="E268" s="18" t="s">
        <v>10122</v>
      </c>
      <c r="F268" s="18" t="s">
        <v>3131</v>
      </c>
      <c r="G268" s="18" t="s">
        <v>3132</v>
      </c>
      <c r="H268" s="18" t="s">
        <v>2147</v>
      </c>
      <c r="I268" s="18" t="s">
        <v>6</v>
      </c>
      <c r="J268" s="18" t="s">
        <v>2073</v>
      </c>
      <c r="K268" s="18" t="s">
        <v>2027</v>
      </c>
      <c r="L268" s="79" t="s">
        <v>10023</v>
      </c>
      <c r="M268" s="18" t="s">
        <v>10123</v>
      </c>
      <c r="N268" s="18" t="s">
        <v>2087</v>
      </c>
      <c r="O268" s="19">
        <f>'Product Details'!AH202</f>
        <v>571.99</v>
      </c>
      <c r="P268" s="19">
        <v>435.99</v>
      </c>
      <c r="Q268" s="19">
        <v>405.99</v>
      </c>
      <c r="R268" s="77">
        <f t="shared" si="10"/>
        <v>6.8808917635725594E-2</v>
      </c>
      <c r="S268" s="77">
        <f t="shared" si="11"/>
        <v>0.29021486389622198</v>
      </c>
      <c r="T268" s="19">
        <f>'Product Details'!F202</f>
        <v>537.99</v>
      </c>
      <c r="U268" s="19">
        <f t="shared" si="12"/>
        <v>132</v>
      </c>
      <c r="V268" s="18" t="s">
        <v>2100</v>
      </c>
      <c r="W268" s="18" t="s">
        <v>10124</v>
      </c>
      <c r="X268" s="18">
        <v>30</v>
      </c>
      <c r="Y268" s="78">
        <v>46260</v>
      </c>
      <c r="Z268" s="78">
        <v>46290</v>
      </c>
    </row>
    <row r="269" spans="1:26" ht="26.9" customHeight="1" x14ac:dyDescent="0.35">
      <c r="A269" s="75" t="s">
        <v>10346</v>
      </c>
      <c r="B269" s="18" t="s">
        <v>3133</v>
      </c>
      <c r="C269" s="18" t="s">
        <v>313</v>
      </c>
      <c r="D269" s="18" t="s">
        <v>10347</v>
      </c>
      <c r="E269" s="18" t="s">
        <v>10046</v>
      </c>
      <c r="F269" s="18" t="s">
        <v>3136</v>
      </c>
      <c r="G269" s="18" t="s">
        <v>3137</v>
      </c>
      <c r="H269" s="18" t="s">
        <v>2120</v>
      </c>
      <c r="I269" s="18" t="s">
        <v>6</v>
      </c>
      <c r="J269" s="18" t="s">
        <v>2073</v>
      </c>
      <c r="K269" s="18" t="s">
        <v>2023</v>
      </c>
      <c r="L269" s="76" t="s">
        <v>10021</v>
      </c>
      <c r="M269" s="18" t="s">
        <v>10047</v>
      </c>
      <c r="N269" s="18" t="s">
        <v>2087</v>
      </c>
      <c r="O269" s="19">
        <f>'Product Details'!AH203</f>
        <v>59.99</v>
      </c>
      <c r="P269" s="19">
        <f>'Product Details'!V203</f>
        <v>58.99</v>
      </c>
      <c r="Q269" s="19">
        <f>'Product Details'!F203</f>
        <v>54.99</v>
      </c>
      <c r="R269" s="77">
        <f t="shared" si="10"/>
        <v>6.7808103068316666E-2</v>
      </c>
      <c r="S269" s="77">
        <f t="shared" si="11"/>
        <v>8.3347224537422895E-2</v>
      </c>
      <c r="T269" s="19">
        <f>'Product Details'!F203</f>
        <v>54.99</v>
      </c>
      <c r="U269" s="19">
        <f t="shared" si="12"/>
        <v>0</v>
      </c>
      <c r="V269" s="18" t="s">
        <v>2080</v>
      </c>
      <c r="W269" s="18" t="s">
        <v>53</v>
      </c>
      <c r="X269" s="18">
        <v>45</v>
      </c>
      <c r="Y269" s="78">
        <v>45964</v>
      </c>
      <c r="Z269" s="78">
        <v>46243</v>
      </c>
    </row>
    <row r="270" spans="1:26" ht="26.9" customHeight="1" x14ac:dyDescent="0.35">
      <c r="A270" s="75" t="s">
        <v>10348</v>
      </c>
      <c r="B270" s="18" t="s">
        <v>3138</v>
      </c>
      <c r="C270" s="18" t="s">
        <v>313</v>
      </c>
      <c r="D270" s="18" t="s">
        <v>10347</v>
      </c>
      <c r="E270" s="18" t="s">
        <v>10046</v>
      </c>
      <c r="F270" s="18" t="s">
        <v>3141</v>
      </c>
      <c r="G270" s="18" t="s">
        <v>3142</v>
      </c>
      <c r="H270" s="18" t="s">
        <v>2268</v>
      </c>
      <c r="I270" s="18" t="s">
        <v>6</v>
      </c>
      <c r="J270" s="18" t="s">
        <v>2094</v>
      </c>
      <c r="K270" s="18" t="s">
        <v>2023</v>
      </c>
      <c r="L270" s="76" t="s">
        <v>10021</v>
      </c>
      <c r="M270" s="18" t="s">
        <v>10047</v>
      </c>
      <c r="N270" s="18" t="s">
        <v>2087</v>
      </c>
      <c r="O270" s="19">
        <f>'Product Details'!AH204</f>
        <v>72.989999999999995</v>
      </c>
      <c r="P270" s="19">
        <f>'Product Details'!V204</f>
        <v>72.989999999999995</v>
      </c>
      <c r="Q270" s="19">
        <f>'Product Details'!F204</f>
        <v>68.989999999999995</v>
      </c>
      <c r="R270" s="77">
        <f t="shared" ref="R270:R333" si="13">IF(P270&gt;0,(P270-Q270)/P270,"")</f>
        <v>5.4802027675023977E-2</v>
      </c>
      <c r="S270" s="77">
        <f t="shared" ref="S270:S333" si="14">IF(O270&gt;0,(O270-Q270)/O270,"")</f>
        <v>5.4802027675023977E-2</v>
      </c>
      <c r="T270" s="19">
        <f>'Product Details'!F204</f>
        <v>68.989999999999995</v>
      </c>
      <c r="U270" s="19">
        <f t="shared" ref="U270:U333" si="15">T270-Q270</f>
        <v>0</v>
      </c>
      <c r="V270" s="18" t="s">
        <v>2100</v>
      </c>
      <c r="W270" s="18" t="s">
        <v>53</v>
      </c>
      <c r="X270" s="18">
        <v>45</v>
      </c>
      <c r="Y270" s="78">
        <v>45845</v>
      </c>
      <c r="Z270" s="78">
        <v>46237</v>
      </c>
    </row>
    <row r="271" spans="1:26" ht="26.9" customHeight="1" x14ac:dyDescent="0.35">
      <c r="A271" s="75" t="s">
        <v>10349</v>
      </c>
      <c r="B271" s="18" t="s">
        <v>3143</v>
      </c>
      <c r="C271" s="18" t="s">
        <v>313</v>
      </c>
      <c r="D271" s="18" t="s">
        <v>10347</v>
      </c>
      <c r="E271" s="18" t="s">
        <v>10046</v>
      </c>
      <c r="F271" s="18" t="s">
        <v>3146</v>
      </c>
      <c r="G271" s="18" t="s">
        <v>3147</v>
      </c>
      <c r="H271" s="18" t="s">
        <v>2120</v>
      </c>
      <c r="I271" s="18" t="s">
        <v>6</v>
      </c>
      <c r="J271" s="18" t="s">
        <v>2094</v>
      </c>
      <c r="K271" s="18" t="s">
        <v>2023</v>
      </c>
      <c r="L271" s="76" t="s">
        <v>10021</v>
      </c>
      <c r="M271" s="18" t="s">
        <v>10047</v>
      </c>
      <c r="N271" s="18" t="s">
        <v>2087</v>
      </c>
      <c r="O271" s="19">
        <f>'Product Details'!AH205</f>
        <v>79.989999999999995</v>
      </c>
      <c r="P271" s="19">
        <f>'Product Details'!V205</f>
        <v>79.989999999999995</v>
      </c>
      <c r="Q271" s="19">
        <f>'Product Details'!F205</f>
        <v>72.989999999999995</v>
      </c>
      <c r="R271" s="77">
        <f t="shared" si="13"/>
        <v>8.7510938867358432E-2</v>
      </c>
      <c r="S271" s="77">
        <f t="shared" si="14"/>
        <v>8.7510938867358432E-2</v>
      </c>
      <c r="T271" s="19">
        <f>'Product Details'!F205</f>
        <v>72.989999999999995</v>
      </c>
      <c r="U271" s="19">
        <f t="shared" si="15"/>
        <v>0</v>
      </c>
      <c r="V271" s="18" t="s">
        <v>2080</v>
      </c>
      <c r="W271" s="18" t="s">
        <v>53</v>
      </c>
      <c r="X271" s="18">
        <v>45</v>
      </c>
      <c r="Y271" s="78">
        <v>45865</v>
      </c>
      <c r="Z271" s="78">
        <v>46275</v>
      </c>
    </row>
    <row r="272" spans="1:26" ht="26.9" customHeight="1" x14ac:dyDescent="0.35">
      <c r="A272" s="75" t="s">
        <v>10350</v>
      </c>
      <c r="B272" s="18" t="s">
        <v>3148</v>
      </c>
      <c r="C272" s="18" t="s">
        <v>313</v>
      </c>
      <c r="D272" s="18" t="s">
        <v>10347</v>
      </c>
      <c r="E272" s="18" t="s">
        <v>10046</v>
      </c>
      <c r="F272" s="18" t="s">
        <v>3151</v>
      </c>
      <c r="G272" s="18" t="s">
        <v>3152</v>
      </c>
      <c r="H272" s="18" t="s">
        <v>2084</v>
      </c>
      <c r="I272" s="18" t="s">
        <v>6</v>
      </c>
      <c r="J272" s="18" t="s">
        <v>2094</v>
      </c>
      <c r="K272" s="18" t="s">
        <v>2024</v>
      </c>
      <c r="L272" s="76" t="s">
        <v>10021</v>
      </c>
      <c r="M272" s="18" t="s">
        <v>10047</v>
      </c>
      <c r="N272" s="18" t="s">
        <v>2087</v>
      </c>
      <c r="O272" s="19">
        <f>'Product Details'!AH206</f>
        <v>124.99</v>
      </c>
      <c r="P272" s="19">
        <f>'Product Details'!V206</f>
        <v>120.99</v>
      </c>
      <c r="Q272" s="19">
        <f>'Product Details'!F206</f>
        <v>105.99</v>
      </c>
      <c r="R272" s="77">
        <f t="shared" si="13"/>
        <v>0.12397718819737169</v>
      </c>
      <c r="S272" s="77">
        <f t="shared" si="14"/>
        <v>0.15201216097287784</v>
      </c>
      <c r="T272" s="19">
        <f>'Product Details'!F206</f>
        <v>105.99</v>
      </c>
      <c r="U272" s="19">
        <f t="shared" si="15"/>
        <v>0</v>
      </c>
      <c r="V272" s="18" t="s">
        <v>2080</v>
      </c>
      <c r="W272" s="18" t="s">
        <v>53</v>
      </c>
      <c r="X272" s="18">
        <v>45</v>
      </c>
      <c r="Y272" s="78">
        <v>45706</v>
      </c>
      <c r="Z272" s="78">
        <v>46286</v>
      </c>
    </row>
    <row r="273" spans="1:26" ht="26.9" customHeight="1" x14ac:dyDescent="0.35">
      <c r="A273" s="75" t="s">
        <v>10351</v>
      </c>
      <c r="B273" s="18" t="s">
        <v>3153</v>
      </c>
      <c r="C273" s="18" t="s">
        <v>313</v>
      </c>
      <c r="D273" s="18" t="s">
        <v>10347</v>
      </c>
      <c r="E273" s="18" t="s">
        <v>10046</v>
      </c>
      <c r="F273" s="18" t="s">
        <v>3156</v>
      </c>
      <c r="G273" s="18" t="s">
        <v>3157</v>
      </c>
      <c r="H273" s="18" t="s">
        <v>2224</v>
      </c>
      <c r="I273" s="18" t="s">
        <v>6</v>
      </c>
      <c r="J273" s="18" t="s">
        <v>2073</v>
      </c>
      <c r="K273" s="18" t="s">
        <v>2024</v>
      </c>
      <c r="L273" s="76" t="s">
        <v>10021</v>
      </c>
      <c r="M273" s="18" t="s">
        <v>10047</v>
      </c>
      <c r="N273" s="18" t="s">
        <v>2087</v>
      </c>
      <c r="O273" s="19">
        <f>'Product Details'!AH207</f>
        <v>128.99</v>
      </c>
      <c r="P273" s="19">
        <f>'Product Details'!V207</f>
        <v>128.99</v>
      </c>
      <c r="Q273" s="19">
        <f>'Product Details'!F207</f>
        <v>116.99</v>
      </c>
      <c r="R273" s="77">
        <f t="shared" si="13"/>
        <v>9.3030467478099177E-2</v>
      </c>
      <c r="S273" s="77">
        <f t="shared" si="14"/>
        <v>9.3030467478099177E-2</v>
      </c>
      <c r="T273" s="19">
        <f>'Product Details'!F207</f>
        <v>116.99</v>
      </c>
      <c r="U273" s="19">
        <f t="shared" si="15"/>
        <v>0</v>
      </c>
      <c r="V273" s="18" t="s">
        <v>2080</v>
      </c>
      <c r="W273" s="18" t="s">
        <v>53</v>
      </c>
      <c r="X273" s="18">
        <v>45</v>
      </c>
      <c r="Y273" s="78">
        <v>45961</v>
      </c>
      <c r="Z273" s="78">
        <v>46268</v>
      </c>
    </row>
    <row r="274" spans="1:26" ht="26.9" customHeight="1" x14ac:dyDescent="0.35">
      <c r="A274" s="75" t="s">
        <v>10352</v>
      </c>
      <c r="B274" s="18" t="s">
        <v>3158</v>
      </c>
      <c r="C274" s="18" t="s">
        <v>313</v>
      </c>
      <c r="D274" s="18" t="s">
        <v>10347</v>
      </c>
      <c r="E274" s="18" t="s">
        <v>10046</v>
      </c>
      <c r="F274" s="18" t="s">
        <v>3161</v>
      </c>
      <c r="G274" s="18" t="s">
        <v>3162</v>
      </c>
      <c r="H274" s="18" t="s">
        <v>2104</v>
      </c>
      <c r="I274" s="18" t="s">
        <v>6</v>
      </c>
      <c r="J274" s="18" t="s">
        <v>2094</v>
      </c>
      <c r="K274" s="18" t="s">
        <v>2026</v>
      </c>
      <c r="L274" s="76" t="s">
        <v>10021</v>
      </c>
      <c r="M274" s="18" t="s">
        <v>10047</v>
      </c>
      <c r="N274" s="18" t="s">
        <v>2087</v>
      </c>
      <c r="O274" s="19">
        <f>'Product Details'!AH208</f>
        <v>191.99</v>
      </c>
      <c r="P274" s="19">
        <f>'Product Details'!V208</f>
        <v>191.99</v>
      </c>
      <c r="Q274" s="19">
        <f>'Product Details'!F208</f>
        <v>175.99</v>
      </c>
      <c r="R274" s="77">
        <f t="shared" si="13"/>
        <v>8.3337673837179022E-2</v>
      </c>
      <c r="S274" s="77">
        <f t="shared" si="14"/>
        <v>8.3337673837179022E-2</v>
      </c>
      <c r="T274" s="19">
        <f>'Product Details'!F208</f>
        <v>175.99</v>
      </c>
      <c r="U274" s="19">
        <f t="shared" si="15"/>
        <v>0</v>
      </c>
      <c r="V274" s="18" t="s">
        <v>2080</v>
      </c>
      <c r="W274" s="18" t="s">
        <v>53</v>
      </c>
      <c r="X274" s="18">
        <v>45</v>
      </c>
      <c r="Y274" s="78">
        <v>45937</v>
      </c>
      <c r="Z274" s="78">
        <v>46274</v>
      </c>
    </row>
    <row r="275" spans="1:26" ht="26.9" customHeight="1" x14ac:dyDescent="0.35">
      <c r="A275" s="75" t="s">
        <v>10353</v>
      </c>
      <c r="B275" s="18" t="s">
        <v>3163</v>
      </c>
      <c r="C275" s="18" t="s">
        <v>313</v>
      </c>
      <c r="D275" s="18" t="s">
        <v>10347</v>
      </c>
      <c r="E275" s="18" t="s">
        <v>10046</v>
      </c>
      <c r="F275" s="18" t="s">
        <v>3166</v>
      </c>
      <c r="G275" s="18" t="s">
        <v>3167</v>
      </c>
      <c r="H275" s="18" t="s">
        <v>2147</v>
      </c>
      <c r="I275" s="18" t="s">
        <v>6</v>
      </c>
      <c r="J275" s="18" t="s">
        <v>2138</v>
      </c>
      <c r="K275" s="18" t="s">
        <v>2025</v>
      </c>
      <c r="L275" s="76" t="s">
        <v>10021</v>
      </c>
      <c r="M275" s="18" t="s">
        <v>10047</v>
      </c>
      <c r="N275" s="18" t="s">
        <v>2087</v>
      </c>
      <c r="O275" s="19">
        <f>'Product Details'!AH209</f>
        <v>214.99</v>
      </c>
      <c r="P275" s="19">
        <f>'Product Details'!V209</f>
        <v>208.99</v>
      </c>
      <c r="Q275" s="19">
        <f>'Product Details'!F209</f>
        <v>200.99</v>
      </c>
      <c r="R275" s="77">
        <f t="shared" si="13"/>
        <v>3.8279343509258816E-2</v>
      </c>
      <c r="S275" s="77">
        <f t="shared" si="14"/>
        <v>6.5119307874784871E-2</v>
      </c>
      <c r="T275" s="19">
        <f>'Product Details'!F209</f>
        <v>200.99</v>
      </c>
      <c r="U275" s="19">
        <f t="shared" si="15"/>
        <v>0</v>
      </c>
      <c r="V275" s="18" t="s">
        <v>2080</v>
      </c>
      <c r="W275" s="18" t="s">
        <v>53</v>
      </c>
      <c r="X275" s="18">
        <v>45</v>
      </c>
      <c r="Y275" s="78">
        <v>46098</v>
      </c>
      <c r="Z275" s="78">
        <v>46261</v>
      </c>
    </row>
    <row r="276" spans="1:26" ht="26.9" customHeight="1" x14ac:dyDescent="0.35">
      <c r="A276" s="75" t="s">
        <v>10354</v>
      </c>
      <c r="B276" s="18" t="s">
        <v>3168</v>
      </c>
      <c r="C276" s="18" t="s">
        <v>313</v>
      </c>
      <c r="D276" s="18" t="s">
        <v>10347</v>
      </c>
      <c r="E276" s="18" t="s">
        <v>10046</v>
      </c>
      <c r="F276" s="18" t="s">
        <v>3171</v>
      </c>
      <c r="G276" s="18" t="s">
        <v>3172</v>
      </c>
      <c r="H276" s="18" t="s">
        <v>2120</v>
      </c>
      <c r="I276" s="18" t="s">
        <v>6</v>
      </c>
      <c r="J276" s="18" t="s">
        <v>2073</v>
      </c>
      <c r="K276" s="18" t="s">
        <v>2026</v>
      </c>
      <c r="L276" s="76" t="s">
        <v>10021</v>
      </c>
      <c r="M276" s="18" t="s">
        <v>10047</v>
      </c>
      <c r="N276" s="18" t="s">
        <v>2087</v>
      </c>
      <c r="O276" s="19">
        <f>'Product Details'!AH210</f>
        <v>323.99</v>
      </c>
      <c r="P276" s="19">
        <f>'Product Details'!V210</f>
        <v>323.99</v>
      </c>
      <c r="Q276" s="19">
        <f>'Product Details'!F210</f>
        <v>303.99</v>
      </c>
      <c r="R276" s="77">
        <f t="shared" si="13"/>
        <v>6.1730300317911047E-2</v>
      </c>
      <c r="S276" s="77">
        <f t="shared" si="14"/>
        <v>6.1730300317911047E-2</v>
      </c>
      <c r="T276" s="19">
        <f>'Product Details'!F210</f>
        <v>303.99</v>
      </c>
      <c r="U276" s="19">
        <f t="shared" si="15"/>
        <v>0</v>
      </c>
      <c r="V276" s="18" t="s">
        <v>2080</v>
      </c>
      <c r="W276" s="18" t="s">
        <v>53</v>
      </c>
      <c r="X276" s="18">
        <v>45</v>
      </c>
      <c r="Y276" s="78">
        <v>46185</v>
      </c>
      <c r="Z276" s="78">
        <v>46237</v>
      </c>
    </row>
    <row r="277" spans="1:26" ht="26.9" customHeight="1" x14ac:dyDescent="0.35">
      <c r="A277" s="75" t="s">
        <v>10355</v>
      </c>
      <c r="B277" s="18" t="s">
        <v>3173</v>
      </c>
      <c r="C277" s="18" t="s">
        <v>313</v>
      </c>
      <c r="D277" s="18" t="s">
        <v>10347</v>
      </c>
      <c r="E277" s="18" t="s">
        <v>10046</v>
      </c>
      <c r="F277" s="18" t="s">
        <v>3176</v>
      </c>
      <c r="G277" s="18" t="s">
        <v>3177</v>
      </c>
      <c r="H277" s="18" t="s">
        <v>2147</v>
      </c>
      <c r="I277" s="18" t="s">
        <v>6</v>
      </c>
      <c r="J277" s="18" t="s">
        <v>2073</v>
      </c>
      <c r="K277" s="18" t="s">
        <v>2027</v>
      </c>
      <c r="L277" s="76" t="s">
        <v>10021</v>
      </c>
      <c r="M277" s="18" t="s">
        <v>10047</v>
      </c>
      <c r="N277" s="18" t="s">
        <v>2087</v>
      </c>
      <c r="O277" s="19">
        <f>'Product Details'!AH211</f>
        <v>512.99</v>
      </c>
      <c r="P277" s="19">
        <f>'Product Details'!V211</f>
        <v>485.99</v>
      </c>
      <c r="Q277" s="19">
        <f>'Product Details'!F211</f>
        <v>458.99</v>
      </c>
      <c r="R277" s="77">
        <f t="shared" si="13"/>
        <v>5.5556698697504063E-2</v>
      </c>
      <c r="S277" s="77">
        <f t="shared" si="14"/>
        <v>0.10526520984814519</v>
      </c>
      <c r="T277" s="19">
        <f>'Product Details'!F211</f>
        <v>458.99</v>
      </c>
      <c r="U277" s="19">
        <f t="shared" si="15"/>
        <v>0</v>
      </c>
      <c r="V277" s="18" t="s">
        <v>2080</v>
      </c>
      <c r="W277" s="18" t="s">
        <v>53</v>
      </c>
      <c r="X277" s="18">
        <v>45</v>
      </c>
      <c r="Y277" s="78">
        <v>46048</v>
      </c>
      <c r="Z277" s="78">
        <v>46271</v>
      </c>
    </row>
    <row r="278" spans="1:26" ht="26.9" customHeight="1" x14ac:dyDescent="0.35">
      <c r="A278" s="75" t="s">
        <v>10356</v>
      </c>
      <c r="B278" s="18" t="s">
        <v>3178</v>
      </c>
      <c r="C278" s="18" t="s">
        <v>313</v>
      </c>
      <c r="D278" s="18" t="s">
        <v>10347</v>
      </c>
      <c r="E278" s="18" t="s">
        <v>10046</v>
      </c>
      <c r="F278" s="18" t="s">
        <v>3181</v>
      </c>
      <c r="G278" s="18" t="s">
        <v>3182</v>
      </c>
      <c r="H278" s="18" t="s">
        <v>2147</v>
      </c>
      <c r="I278" s="18" t="s">
        <v>6</v>
      </c>
      <c r="J278" s="18" t="s">
        <v>2073</v>
      </c>
      <c r="K278" s="18" t="s">
        <v>2026</v>
      </c>
      <c r="L278" s="76" t="s">
        <v>10021</v>
      </c>
      <c r="M278" s="18" t="s">
        <v>10047</v>
      </c>
      <c r="N278" s="18" t="s">
        <v>2087</v>
      </c>
      <c r="O278" s="19">
        <f>'Product Details'!AH212</f>
        <v>688.99</v>
      </c>
      <c r="P278" s="19">
        <f>'Product Details'!V212</f>
        <v>688.99</v>
      </c>
      <c r="Q278" s="19">
        <f>'Product Details'!F212</f>
        <v>608.99</v>
      </c>
      <c r="R278" s="77">
        <f t="shared" si="13"/>
        <v>0.11611199001436885</v>
      </c>
      <c r="S278" s="77">
        <f t="shared" si="14"/>
        <v>0.11611199001436885</v>
      </c>
      <c r="T278" s="19">
        <f>'Product Details'!F212</f>
        <v>608.99</v>
      </c>
      <c r="U278" s="19">
        <f t="shared" si="15"/>
        <v>0</v>
      </c>
      <c r="V278" s="18" t="s">
        <v>2080</v>
      </c>
      <c r="W278" s="18" t="s">
        <v>53</v>
      </c>
      <c r="X278" s="18">
        <v>45</v>
      </c>
      <c r="Y278" s="78">
        <v>46148</v>
      </c>
      <c r="Z278" s="78">
        <v>46258</v>
      </c>
    </row>
    <row r="279" spans="1:26" ht="26.9" customHeight="1" x14ac:dyDescent="0.35">
      <c r="A279" s="75" t="s">
        <v>10357</v>
      </c>
      <c r="B279" s="18" t="s">
        <v>3183</v>
      </c>
      <c r="C279" s="18" t="s">
        <v>326</v>
      </c>
      <c r="D279" s="18" t="s">
        <v>10358</v>
      </c>
      <c r="E279" s="18" t="s">
        <v>10046</v>
      </c>
      <c r="F279" s="18" t="s">
        <v>3186</v>
      </c>
      <c r="G279" s="18" t="s">
        <v>3187</v>
      </c>
      <c r="H279" s="18" t="s">
        <v>2224</v>
      </c>
      <c r="I279" s="18" t="s">
        <v>6</v>
      </c>
      <c r="J279" s="18" t="s">
        <v>2073</v>
      </c>
      <c r="K279" s="18" t="s">
        <v>2023</v>
      </c>
      <c r="L279" s="76" t="s">
        <v>10021</v>
      </c>
      <c r="M279" s="18" t="s">
        <v>10047</v>
      </c>
      <c r="N279" s="18" t="s">
        <v>2087</v>
      </c>
      <c r="O279" s="19">
        <f>'Product Details'!AH213</f>
        <v>52.99</v>
      </c>
      <c r="P279" s="19">
        <f>'Product Details'!V213</f>
        <v>52.99</v>
      </c>
      <c r="Q279" s="19">
        <f>'Product Details'!F213</f>
        <v>47.99</v>
      </c>
      <c r="R279" s="77">
        <f t="shared" si="13"/>
        <v>9.4357425929420646E-2</v>
      </c>
      <c r="S279" s="77">
        <f t="shared" si="14"/>
        <v>9.4357425929420646E-2</v>
      </c>
      <c r="T279" s="19">
        <f>'Product Details'!F213</f>
        <v>47.99</v>
      </c>
      <c r="U279" s="19">
        <f t="shared" si="15"/>
        <v>0</v>
      </c>
      <c r="V279" s="18" t="s">
        <v>2080</v>
      </c>
      <c r="W279" s="18" t="s">
        <v>53</v>
      </c>
      <c r="X279" s="18">
        <v>14</v>
      </c>
      <c r="Y279" s="78">
        <v>46141</v>
      </c>
      <c r="Z279" s="78">
        <v>46269</v>
      </c>
    </row>
    <row r="280" spans="1:26" ht="26.9" customHeight="1" x14ac:dyDescent="0.35">
      <c r="A280" s="75" t="s">
        <v>10359</v>
      </c>
      <c r="B280" s="18" t="s">
        <v>3188</v>
      </c>
      <c r="C280" s="18" t="s">
        <v>326</v>
      </c>
      <c r="D280" s="18" t="s">
        <v>10358</v>
      </c>
      <c r="E280" s="18" t="s">
        <v>10046</v>
      </c>
      <c r="F280" s="18" t="s">
        <v>3191</v>
      </c>
      <c r="G280" s="18" t="s">
        <v>3192</v>
      </c>
      <c r="H280" s="18" t="s">
        <v>2120</v>
      </c>
      <c r="I280" s="18" t="s">
        <v>6</v>
      </c>
      <c r="J280" s="18" t="s">
        <v>2094</v>
      </c>
      <c r="K280" s="18" t="s">
        <v>2024</v>
      </c>
      <c r="L280" s="76" t="s">
        <v>10021</v>
      </c>
      <c r="M280" s="18" t="s">
        <v>10047</v>
      </c>
      <c r="N280" s="18" t="s">
        <v>2087</v>
      </c>
      <c r="O280" s="19">
        <f>'Product Details'!AH214</f>
        <v>101.99</v>
      </c>
      <c r="P280" s="19">
        <f>'Product Details'!V214</f>
        <v>100.99</v>
      </c>
      <c r="Q280" s="19">
        <f>'Product Details'!F214</f>
        <v>88.99</v>
      </c>
      <c r="R280" s="77">
        <f t="shared" si="13"/>
        <v>0.11882364590553521</v>
      </c>
      <c r="S280" s="77">
        <f t="shared" si="14"/>
        <v>0.12746347681145212</v>
      </c>
      <c r="T280" s="19">
        <f>'Product Details'!F214</f>
        <v>88.99</v>
      </c>
      <c r="U280" s="19">
        <f t="shared" si="15"/>
        <v>0</v>
      </c>
      <c r="V280" s="18" t="s">
        <v>2080</v>
      </c>
      <c r="W280" s="18" t="s">
        <v>53</v>
      </c>
      <c r="X280" s="18">
        <v>14</v>
      </c>
      <c r="Y280" s="78">
        <v>45725</v>
      </c>
      <c r="Z280" s="78">
        <v>46255</v>
      </c>
    </row>
    <row r="281" spans="1:26" ht="26.9" customHeight="1" x14ac:dyDescent="0.35">
      <c r="A281" s="75" t="s">
        <v>10360</v>
      </c>
      <c r="B281" s="18" t="s">
        <v>3193</v>
      </c>
      <c r="C281" s="18" t="s">
        <v>326</v>
      </c>
      <c r="D281" s="18" t="s">
        <v>10358</v>
      </c>
      <c r="E281" s="18" t="s">
        <v>10046</v>
      </c>
      <c r="F281" s="18" t="s">
        <v>3196</v>
      </c>
      <c r="G281" s="18" t="s">
        <v>3197</v>
      </c>
      <c r="H281" s="18" t="s">
        <v>2268</v>
      </c>
      <c r="I281" s="18" t="s">
        <v>6</v>
      </c>
      <c r="J281" s="18" t="s">
        <v>2094</v>
      </c>
      <c r="K281" s="18" t="s">
        <v>2023</v>
      </c>
      <c r="L281" s="76" t="s">
        <v>10021</v>
      </c>
      <c r="M281" s="18" t="s">
        <v>10047</v>
      </c>
      <c r="N281" s="18" t="s">
        <v>2087</v>
      </c>
      <c r="O281" s="19">
        <f>'Product Details'!AH215</f>
        <v>100.99</v>
      </c>
      <c r="P281" s="19">
        <f>'Product Details'!V215</f>
        <v>100.99</v>
      </c>
      <c r="Q281" s="19">
        <f>'Product Details'!F215</f>
        <v>94.99</v>
      </c>
      <c r="R281" s="77">
        <f t="shared" si="13"/>
        <v>5.9411822952767604E-2</v>
      </c>
      <c r="S281" s="77">
        <f t="shared" si="14"/>
        <v>5.9411822952767604E-2</v>
      </c>
      <c r="T281" s="19">
        <f>'Product Details'!F215</f>
        <v>94.99</v>
      </c>
      <c r="U281" s="19">
        <f t="shared" si="15"/>
        <v>0</v>
      </c>
      <c r="V281" s="18" t="s">
        <v>2080</v>
      </c>
      <c r="W281" s="18" t="s">
        <v>53</v>
      </c>
      <c r="X281" s="18">
        <v>14</v>
      </c>
      <c r="Y281" s="78">
        <v>46119</v>
      </c>
      <c r="Z281" s="78">
        <v>46264</v>
      </c>
    </row>
    <row r="282" spans="1:26" ht="26.9" customHeight="1" x14ac:dyDescent="0.35">
      <c r="A282" s="75" t="s">
        <v>10361</v>
      </c>
      <c r="B282" s="18" t="s">
        <v>3198</v>
      </c>
      <c r="C282" s="18" t="s">
        <v>326</v>
      </c>
      <c r="D282" s="18" t="s">
        <v>10358</v>
      </c>
      <c r="E282" s="18" t="s">
        <v>10046</v>
      </c>
      <c r="F282" s="18" t="s">
        <v>3201</v>
      </c>
      <c r="G282" s="18" t="s">
        <v>3202</v>
      </c>
      <c r="H282" s="18" t="s">
        <v>2224</v>
      </c>
      <c r="I282" s="18" t="s">
        <v>6</v>
      </c>
      <c r="J282" s="18" t="s">
        <v>2094</v>
      </c>
      <c r="K282" s="18" t="s">
        <v>2024</v>
      </c>
      <c r="L282" s="76" t="s">
        <v>10021</v>
      </c>
      <c r="M282" s="18" t="s">
        <v>10047</v>
      </c>
      <c r="N282" s="18" t="s">
        <v>2087</v>
      </c>
      <c r="O282" s="19">
        <f>'Product Details'!AH216</f>
        <v>109.99</v>
      </c>
      <c r="P282" s="19">
        <f>'Product Details'!V216</f>
        <v>109.99</v>
      </c>
      <c r="Q282" s="19">
        <f>'Product Details'!F216</f>
        <v>98.99</v>
      </c>
      <c r="R282" s="77">
        <f t="shared" si="13"/>
        <v>0.10000909173561233</v>
      </c>
      <c r="S282" s="77">
        <f t="shared" si="14"/>
        <v>0.10000909173561233</v>
      </c>
      <c r="T282" s="19">
        <f>'Product Details'!F216</f>
        <v>98.99</v>
      </c>
      <c r="U282" s="19">
        <f t="shared" si="15"/>
        <v>0</v>
      </c>
      <c r="V282" s="18" t="s">
        <v>2080</v>
      </c>
      <c r="W282" s="18" t="s">
        <v>53</v>
      </c>
      <c r="X282" s="18">
        <v>14</v>
      </c>
      <c r="Y282" s="78">
        <v>46129</v>
      </c>
      <c r="Z282" s="78">
        <v>46240</v>
      </c>
    </row>
    <row r="283" spans="1:26" ht="26.9" customHeight="1" x14ac:dyDescent="0.35">
      <c r="A283" s="75" t="s">
        <v>10362</v>
      </c>
      <c r="B283" s="18" t="s">
        <v>3203</v>
      </c>
      <c r="C283" s="18" t="s">
        <v>326</v>
      </c>
      <c r="D283" s="18" t="s">
        <v>10358</v>
      </c>
      <c r="E283" s="18" t="s">
        <v>10046</v>
      </c>
      <c r="F283" s="18" t="s">
        <v>3206</v>
      </c>
      <c r="G283" s="18" t="s">
        <v>3207</v>
      </c>
      <c r="H283" s="18" t="s">
        <v>2147</v>
      </c>
      <c r="I283" s="18" t="s">
        <v>6</v>
      </c>
      <c r="J283" s="18" t="s">
        <v>2094</v>
      </c>
      <c r="K283" s="18" t="s">
        <v>2025</v>
      </c>
      <c r="L283" s="76" t="s">
        <v>10021</v>
      </c>
      <c r="M283" s="18" t="s">
        <v>10047</v>
      </c>
      <c r="N283" s="18" t="s">
        <v>2087</v>
      </c>
      <c r="O283" s="19">
        <f>'Product Details'!AH217</f>
        <v>177.99</v>
      </c>
      <c r="P283" s="19">
        <f>'Product Details'!V217</f>
        <v>177.99</v>
      </c>
      <c r="Q283" s="19">
        <f>'Product Details'!F217</f>
        <v>163.99</v>
      </c>
      <c r="R283" s="77">
        <f t="shared" si="13"/>
        <v>7.8656104275521097E-2</v>
      </c>
      <c r="S283" s="77">
        <f t="shared" si="14"/>
        <v>7.8656104275521097E-2</v>
      </c>
      <c r="T283" s="19">
        <f>'Product Details'!F217</f>
        <v>163.99</v>
      </c>
      <c r="U283" s="19">
        <f t="shared" si="15"/>
        <v>0</v>
      </c>
      <c r="V283" s="18" t="s">
        <v>2116</v>
      </c>
      <c r="W283" s="18" t="s">
        <v>53</v>
      </c>
      <c r="X283" s="18">
        <v>14</v>
      </c>
      <c r="Y283" s="78">
        <v>45674</v>
      </c>
      <c r="Z283" s="78">
        <v>46273</v>
      </c>
    </row>
    <row r="284" spans="1:26" ht="26.9" customHeight="1" x14ac:dyDescent="0.35">
      <c r="A284" s="75" t="s">
        <v>10363</v>
      </c>
      <c r="B284" s="18" t="s">
        <v>3208</v>
      </c>
      <c r="C284" s="18" t="s">
        <v>326</v>
      </c>
      <c r="D284" s="18" t="s">
        <v>10358</v>
      </c>
      <c r="E284" s="18" t="s">
        <v>10046</v>
      </c>
      <c r="F284" s="18" t="s">
        <v>3211</v>
      </c>
      <c r="G284" s="18" t="s">
        <v>3212</v>
      </c>
      <c r="H284" s="18" t="s">
        <v>2147</v>
      </c>
      <c r="I284" s="18" t="s">
        <v>6</v>
      </c>
      <c r="J284" s="18" t="s">
        <v>2138</v>
      </c>
      <c r="K284" s="18" t="s">
        <v>2024</v>
      </c>
      <c r="L284" s="76" t="s">
        <v>10021</v>
      </c>
      <c r="M284" s="18" t="s">
        <v>10047</v>
      </c>
      <c r="N284" s="18" t="s">
        <v>2087</v>
      </c>
      <c r="O284" s="19">
        <f>'Product Details'!AH218</f>
        <v>212.99</v>
      </c>
      <c r="P284" s="19">
        <f>'Product Details'!V218</f>
        <v>200.99</v>
      </c>
      <c r="Q284" s="19">
        <f>'Product Details'!F218</f>
        <v>183.99</v>
      </c>
      <c r="R284" s="77">
        <f t="shared" si="13"/>
        <v>8.4581322453853428E-2</v>
      </c>
      <c r="S284" s="77">
        <f t="shared" si="14"/>
        <v>0.13615662707169351</v>
      </c>
      <c r="T284" s="19">
        <f>'Product Details'!F218</f>
        <v>183.99</v>
      </c>
      <c r="U284" s="19">
        <f t="shared" si="15"/>
        <v>0</v>
      </c>
      <c r="V284" s="18" t="s">
        <v>2080</v>
      </c>
      <c r="W284" s="18" t="s">
        <v>53</v>
      </c>
      <c r="X284" s="18">
        <v>14</v>
      </c>
      <c r="Y284" s="78">
        <v>45984</v>
      </c>
      <c r="Z284" s="78">
        <v>46246</v>
      </c>
    </row>
    <row r="285" spans="1:26" ht="26.9" customHeight="1" x14ac:dyDescent="0.35">
      <c r="A285" s="75" t="s">
        <v>10364</v>
      </c>
      <c r="B285" s="18" t="s">
        <v>3213</v>
      </c>
      <c r="C285" s="18" t="s">
        <v>326</v>
      </c>
      <c r="D285" s="18" t="s">
        <v>10358</v>
      </c>
      <c r="E285" s="18" t="s">
        <v>10046</v>
      </c>
      <c r="F285" s="18" t="s">
        <v>3216</v>
      </c>
      <c r="G285" s="18" t="s">
        <v>3217</v>
      </c>
      <c r="H285" s="18" t="s">
        <v>2120</v>
      </c>
      <c r="I285" s="18" t="s">
        <v>6</v>
      </c>
      <c r="J285" s="18" t="s">
        <v>2073</v>
      </c>
      <c r="K285" s="18" t="s">
        <v>2024</v>
      </c>
      <c r="L285" s="76" t="s">
        <v>10021</v>
      </c>
      <c r="M285" s="18" t="s">
        <v>10047</v>
      </c>
      <c r="N285" s="18" t="s">
        <v>2087</v>
      </c>
      <c r="O285" s="19">
        <f>'Product Details'!AH219</f>
        <v>197.99</v>
      </c>
      <c r="P285" s="19">
        <f>'Product Details'!V219</f>
        <v>197.99</v>
      </c>
      <c r="Q285" s="19">
        <f>'Product Details'!F219</f>
        <v>186.99</v>
      </c>
      <c r="R285" s="77">
        <f t="shared" si="13"/>
        <v>5.5558361533410774E-2</v>
      </c>
      <c r="S285" s="77">
        <f t="shared" si="14"/>
        <v>5.5558361533410774E-2</v>
      </c>
      <c r="T285" s="19">
        <f>'Product Details'!F219</f>
        <v>186.99</v>
      </c>
      <c r="U285" s="19">
        <f t="shared" si="15"/>
        <v>0</v>
      </c>
      <c r="V285" s="18" t="s">
        <v>2080</v>
      </c>
      <c r="W285" s="18" t="s">
        <v>53</v>
      </c>
      <c r="X285" s="18">
        <v>14</v>
      </c>
      <c r="Y285" s="78">
        <v>45727</v>
      </c>
      <c r="Z285" s="78">
        <v>46236</v>
      </c>
    </row>
    <row r="286" spans="1:26" ht="26.9" customHeight="1" x14ac:dyDescent="0.35">
      <c r="A286" s="75" t="s">
        <v>10365</v>
      </c>
      <c r="B286" s="18" t="s">
        <v>3218</v>
      </c>
      <c r="C286" s="18" t="s">
        <v>326</v>
      </c>
      <c r="D286" s="18" t="s">
        <v>10358</v>
      </c>
      <c r="E286" s="18" t="s">
        <v>10046</v>
      </c>
      <c r="F286" s="18" t="s">
        <v>3221</v>
      </c>
      <c r="G286" s="18" t="s">
        <v>3222</v>
      </c>
      <c r="H286" s="18" t="s">
        <v>2179</v>
      </c>
      <c r="I286" s="18" t="s">
        <v>6</v>
      </c>
      <c r="J286" s="18" t="s">
        <v>2073</v>
      </c>
      <c r="K286" s="18" t="s">
        <v>2025</v>
      </c>
      <c r="L286" s="76" t="s">
        <v>10021</v>
      </c>
      <c r="M286" s="18" t="s">
        <v>10047</v>
      </c>
      <c r="N286" s="18" t="s">
        <v>2087</v>
      </c>
      <c r="O286" s="19">
        <f>'Product Details'!AH220</f>
        <v>208.99</v>
      </c>
      <c r="P286" s="19">
        <f>'Product Details'!V220</f>
        <v>208.99</v>
      </c>
      <c r="Q286" s="19">
        <f>'Product Details'!F220</f>
        <v>197.99</v>
      </c>
      <c r="R286" s="77">
        <f t="shared" si="13"/>
        <v>5.2634097325230868E-2</v>
      </c>
      <c r="S286" s="77">
        <f t="shared" si="14"/>
        <v>5.2634097325230868E-2</v>
      </c>
      <c r="T286" s="19">
        <f>'Product Details'!F220</f>
        <v>197.99</v>
      </c>
      <c r="U286" s="19">
        <f t="shared" si="15"/>
        <v>0</v>
      </c>
      <c r="V286" s="18" t="s">
        <v>2080</v>
      </c>
      <c r="W286" s="18" t="s">
        <v>53</v>
      </c>
      <c r="X286" s="18">
        <v>14</v>
      </c>
      <c r="Y286" s="78">
        <v>45885</v>
      </c>
      <c r="Z286" s="78">
        <v>46260</v>
      </c>
    </row>
    <row r="287" spans="1:26" ht="26.9" customHeight="1" x14ac:dyDescent="0.35">
      <c r="A287" s="75" t="s">
        <v>10366</v>
      </c>
      <c r="B287" s="18" t="s">
        <v>3223</v>
      </c>
      <c r="C287" s="18" t="s">
        <v>326</v>
      </c>
      <c r="D287" s="18" t="s">
        <v>10358</v>
      </c>
      <c r="E287" s="18" t="s">
        <v>10046</v>
      </c>
      <c r="F287" s="18" t="s">
        <v>3226</v>
      </c>
      <c r="G287" s="18" t="s">
        <v>3227</v>
      </c>
      <c r="H287" s="18" t="s">
        <v>2120</v>
      </c>
      <c r="I287" s="18" t="s">
        <v>6</v>
      </c>
      <c r="J287" s="18" t="s">
        <v>2073</v>
      </c>
      <c r="K287" s="18" t="s">
        <v>2026</v>
      </c>
      <c r="L287" s="76" t="s">
        <v>10021</v>
      </c>
      <c r="M287" s="18" t="s">
        <v>10047</v>
      </c>
      <c r="N287" s="18" t="s">
        <v>2087</v>
      </c>
      <c r="O287" s="19">
        <f>'Product Details'!AH221</f>
        <v>409.99</v>
      </c>
      <c r="P287" s="19">
        <f>'Product Details'!V221</f>
        <v>409.99</v>
      </c>
      <c r="Q287" s="19">
        <f>'Product Details'!F221</f>
        <v>388.99</v>
      </c>
      <c r="R287" s="77">
        <f t="shared" si="13"/>
        <v>5.1220761481987363E-2</v>
      </c>
      <c r="S287" s="77">
        <f t="shared" si="14"/>
        <v>5.1220761481987363E-2</v>
      </c>
      <c r="T287" s="19">
        <f>'Product Details'!F221</f>
        <v>388.99</v>
      </c>
      <c r="U287" s="19">
        <f t="shared" si="15"/>
        <v>0</v>
      </c>
      <c r="V287" s="18" t="s">
        <v>2080</v>
      </c>
      <c r="W287" s="18" t="s">
        <v>53</v>
      </c>
      <c r="X287" s="18">
        <v>14</v>
      </c>
      <c r="Y287" s="78">
        <v>46091</v>
      </c>
      <c r="Z287" s="78">
        <v>46275</v>
      </c>
    </row>
    <row r="288" spans="1:26" ht="26.9" customHeight="1" x14ac:dyDescent="0.35">
      <c r="A288" s="75" t="s">
        <v>10367</v>
      </c>
      <c r="B288" s="18" t="s">
        <v>3228</v>
      </c>
      <c r="C288" s="18" t="s">
        <v>326</v>
      </c>
      <c r="D288" s="18" t="s">
        <v>10358</v>
      </c>
      <c r="E288" s="18" t="s">
        <v>10046</v>
      </c>
      <c r="F288" s="18" t="s">
        <v>3226</v>
      </c>
      <c r="G288" s="18" t="s">
        <v>3231</v>
      </c>
      <c r="H288" s="18" t="s">
        <v>2254</v>
      </c>
      <c r="I288" s="18" t="s">
        <v>6</v>
      </c>
      <c r="J288" s="18" t="s">
        <v>2073</v>
      </c>
      <c r="K288" s="18" t="s">
        <v>2026</v>
      </c>
      <c r="L288" s="76" t="s">
        <v>10021</v>
      </c>
      <c r="M288" s="18" t="s">
        <v>10047</v>
      </c>
      <c r="N288" s="18" t="s">
        <v>2087</v>
      </c>
      <c r="O288" s="19">
        <f>'Product Details'!AH222</f>
        <v>878.99</v>
      </c>
      <c r="P288" s="19">
        <f>'Product Details'!V222</f>
        <v>878.99</v>
      </c>
      <c r="Q288" s="19">
        <f>'Product Details'!F222</f>
        <v>772.99</v>
      </c>
      <c r="R288" s="77">
        <f t="shared" si="13"/>
        <v>0.12059295327591896</v>
      </c>
      <c r="S288" s="77">
        <f t="shared" si="14"/>
        <v>0.12059295327591896</v>
      </c>
      <c r="T288" s="19">
        <f>'Product Details'!F222</f>
        <v>772.99</v>
      </c>
      <c r="U288" s="19">
        <f t="shared" si="15"/>
        <v>0</v>
      </c>
      <c r="V288" s="18" t="s">
        <v>2080</v>
      </c>
      <c r="W288" s="18" t="s">
        <v>53</v>
      </c>
      <c r="X288" s="18">
        <v>14</v>
      </c>
      <c r="Y288" s="78">
        <v>45843</v>
      </c>
      <c r="Z288" s="78">
        <v>46281</v>
      </c>
    </row>
    <row r="289" spans="1:26" ht="26.9" customHeight="1" x14ac:dyDescent="0.35">
      <c r="A289" s="75" t="s">
        <v>10368</v>
      </c>
      <c r="B289" s="18" t="s">
        <v>3232</v>
      </c>
      <c r="C289" s="18" t="s">
        <v>338</v>
      </c>
      <c r="D289" s="18" t="s">
        <v>10369</v>
      </c>
      <c r="E289" s="18" t="s">
        <v>10046</v>
      </c>
      <c r="F289" s="18" t="s">
        <v>3235</v>
      </c>
      <c r="G289" s="18" t="s">
        <v>2702</v>
      </c>
      <c r="H289" s="18" t="s">
        <v>2147</v>
      </c>
      <c r="I289" s="18" t="s">
        <v>6</v>
      </c>
      <c r="J289" s="18" t="s">
        <v>2073</v>
      </c>
      <c r="K289" s="18" t="s">
        <v>2022</v>
      </c>
      <c r="L289" s="76" t="s">
        <v>10021</v>
      </c>
      <c r="M289" s="18" t="s">
        <v>10047</v>
      </c>
      <c r="N289" s="18" t="s">
        <v>2087</v>
      </c>
      <c r="O289" s="19">
        <f>'Product Details'!AH223</f>
        <v>37.99</v>
      </c>
      <c r="P289" s="19">
        <f>'Product Details'!V223</f>
        <v>37.99</v>
      </c>
      <c r="Q289" s="19">
        <f>'Product Details'!F223</f>
        <v>32.99</v>
      </c>
      <c r="R289" s="77">
        <f t="shared" si="13"/>
        <v>0.13161358252171623</v>
      </c>
      <c r="S289" s="77">
        <f t="shared" si="14"/>
        <v>0.13161358252171623</v>
      </c>
      <c r="T289" s="19">
        <f>'Product Details'!F223</f>
        <v>32.99</v>
      </c>
      <c r="U289" s="19">
        <f t="shared" si="15"/>
        <v>0</v>
      </c>
      <c r="V289" s="18" t="s">
        <v>2080</v>
      </c>
      <c r="W289" s="18" t="s">
        <v>53</v>
      </c>
      <c r="X289" s="18">
        <v>45</v>
      </c>
      <c r="Y289" s="78">
        <v>45780</v>
      </c>
      <c r="Z289" s="78">
        <v>46259</v>
      </c>
    </row>
    <row r="290" spans="1:26" ht="26.9" customHeight="1" x14ac:dyDescent="0.35">
      <c r="A290" s="75" t="s">
        <v>10370</v>
      </c>
      <c r="B290" s="18" t="s">
        <v>3236</v>
      </c>
      <c r="C290" s="18" t="s">
        <v>338</v>
      </c>
      <c r="D290" s="18" t="s">
        <v>10369</v>
      </c>
      <c r="E290" s="18" t="s">
        <v>10046</v>
      </c>
      <c r="F290" s="18" t="s">
        <v>3239</v>
      </c>
      <c r="G290" s="18" t="s">
        <v>3240</v>
      </c>
      <c r="H290" s="18" t="s">
        <v>2120</v>
      </c>
      <c r="I290" s="18" t="s">
        <v>6</v>
      </c>
      <c r="J290" s="18" t="s">
        <v>2094</v>
      </c>
      <c r="K290" s="18" t="s">
        <v>2023</v>
      </c>
      <c r="L290" s="76" t="s">
        <v>10021</v>
      </c>
      <c r="M290" s="18" t="s">
        <v>10047</v>
      </c>
      <c r="N290" s="18" t="s">
        <v>2087</v>
      </c>
      <c r="O290" s="19">
        <f>'Product Details'!AH224</f>
        <v>78.989999999999995</v>
      </c>
      <c r="P290" s="19">
        <f>'Product Details'!V224</f>
        <v>77.989999999999995</v>
      </c>
      <c r="Q290" s="19">
        <f>'Product Details'!F224</f>
        <v>68.989999999999995</v>
      </c>
      <c r="R290" s="77">
        <f t="shared" si="13"/>
        <v>0.11539941018079242</v>
      </c>
      <c r="S290" s="77">
        <f t="shared" si="14"/>
        <v>0.126598303582732</v>
      </c>
      <c r="T290" s="19">
        <f>'Product Details'!F224</f>
        <v>68.989999999999995</v>
      </c>
      <c r="U290" s="19">
        <f t="shared" si="15"/>
        <v>0</v>
      </c>
      <c r="V290" s="18" t="s">
        <v>2080</v>
      </c>
      <c r="W290" s="18" t="s">
        <v>53</v>
      </c>
      <c r="X290" s="18">
        <v>45</v>
      </c>
      <c r="Y290" s="78">
        <v>46074</v>
      </c>
      <c r="Z290" s="78">
        <v>46276</v>
      </c>
    </row>
    <row r="291" spans="1:26" ht="26.9" customHeight="1" x14ac:dyDescent="0.35">
      <c r="A291" s="75" t="s">
        <v>10371</v>
      </c>
      <c r="B291" s="18" t="s">
        <v>3241</v>
      </c>
      <c r="C291" s="18" t="s">
        <v>338</v>
      </c>
      <c r="D291" s="18" t="s">
        <v>10369</v>
      </c>
      <c r="E291" s="18" t="s">
        <v>10046</v>
      </c>
      <c r="F291" s="18" t="s">
        <v>3244</v>
      </c>
      <c r="G291" s="18" t="s">
        <v>3245</v>
      </c>
      <c r="H291" s="18" t="s">
        <v>2084</v>
      </c>
      <c r="I291" s="18" t="s">
        <v>6</v>
      </c>
      <c r="J291" s="18" t="s">
        <v>2138</v>
      </c>
      <c r="K291" s="18" t="s">
        <v>2024</v>
      </c>
      <c r="L291" s="76" t="s">
        <v>10021</v>
      </c>
      <c r="M291" s="18" t="s">
        <v>10047</v>
      </c>
      <c r="N291" s="18" t="s">
        <v>2087</v>
      </c>
      <c r="O291" s="19">
        <f>'Product Details'!AH225</f>
        <v>162.99</v>
      </c>
      <c r="P291" s="19">
        <f>'Product Details'!V225</f>
        <v>154.99</v>
      </c>
      <c r="Q291" s="19">
        <f>'Product Details'!F225</f>
        <v>137.99</v>
      </c>
      <c r="R291" s="77">
        <f t="shared" si="13"/>
        <v>0.10968449577392089</v>
      </c>
      <c r="S291" s="77">
        <f t="shared" si="14"/>
        <v>0.15338364316829253</v>
      </c>
      <c r="T291" s="19">
        <f>'Product Details'!F225</f>
        <v>137.99</v>
      </c>
      <c r="U291" s="19">
        <f t="shared" si="15"/>
        <v>0</v>
      </c>
      <c r="V291" s="18" t="s">
        <v>2080</v>
      </c>
      <c r="W291" s="18" t="s">
        <v>53</v>
      </c>
      <c r="X291" s="18">
        <v>45</v>
      </c>
      <c r="Y291" s="78">
        <v>46056</v>
      </c>
      <c r="Z291" s="78">
        <v>46246</v>
      </c>
    </row>
    <row r="292" spans="1:26" ht="26.9" customHeight="1" x14ac:dyDescent="0.35">
      <c r="A292" s="75" t="s">
        <v>10372</v>
      </c>
      <c r="B292" s="18" t="s">
        <v>3241</v>
      </c>
      <c r="C292" s="18" t="s">
        <v>338</v>
      </c>
      <c r="D292" s="18" t="s">
        <v>10373</v>
      </c>
      <c r="E292" s="18" t="s">
        <v>10122</v>
      </c>
      <c r="F292" s="18" t="s">
        <v>3244</v>
      </c>
      <c r="G292" s="18" t="s">
        <v>3245</v>
      </c>
      <c r="H292" s="18" t="s">
        <v>2084</v>
      </c>
      <c r="I292" s="18" t="s">
        <v>6</v>
      </c>
      <c r="J292" s="18" t="s">
        <v>2138</v>
      </c>
      <c r="K292" s="18" t="s">
        <v>2024</v>
      </c>
      <c r="L292" s="79" t="s">
        <v>10023</v>
      </c>
      <c r="M292" s="18" t="s">
        <v>10123</v>
      </c>
      <c r="N292" s="18" t="s">
        <v>2087</v>
      </c>
      <c r="O292" s="19">
        <f>'Product Details'!AH225</f>
        <v>162.99</v>
      </c>
      <c r="P292" s="19">
        <v>106.99</v>
      </c>
      <c r="Q292" s="19">
        <v>106.99</v>
      </c>
      <c r="R292" s="77">
        <f t="shared" si="13"/>
        <v>0</v>
      </c>
      <c r="S292" s="77">
        <f t="shared" si="14"/>
        <v>0.34357936069697537</v>
      </c>
      <c r="T292" s="19">
        <f>'Product Details'!F225</f>
        <v>137.99</v>
      </c>
      <c r="U292" s="19">
        <f t="shared" si="15"/>
        <v>31.000000000000014</v>
      </c>
      <c r="V292" s="18" t="s">
        <v>2100</v>
      </c>
      <c r="W292" s="18" t="s">
        <v>10124</v>
      </c>
      <c r="X292" s="18">
        <v>30</v>
      </c>
      <c r="Y292" s="78">
        <v>46218</v>
      </c>
      <c r="Z292" s="78">
        <v>46218</v>
      </c>
    </row>
    <row r="293" spans="1:26" ht="26.9" customHeight="1" x14ac:dyDescent="0.35">
      <c r="A293" s="75" t="s">
        <v>10374</v>
      </c>
      <c r="B293" s="18" t="s">
        <v>3246</v>
      </c>
      <c r="C293" s="18" t="s">
        <v>338</v>
      </c>
      <c r="D293" s="18" t="s">
        <v>10369</v>
      </c>
      <c r="E293" s="18" t="s">
        <v>10046</v>
      </c>
      <c r="F293" s="18" t="s">
        <v>3249</v>
      </c>
      <c r="G293" s="18" t="s">
        <v>3250</v>
      </c>
      <c r="H293" s="18" t="s">
        <v>2084</v>
      </c>
      <c r="I293" s="18" t="s">
        <v>6</v>
      </c>
      <c r="J293" s="18" t="s">
        <v>2094</v>
      </c>
      <c r="K293" s="18" t="s">
        <v>2025</v>
      </c>
      <c r="L293" s="76" t="s">
        <v>10021</v>
      </c>
      <c r="M293" s="18" t="s">
        <v>10047</v>
      </c>
      <c r="N293" s="18" t="s">
        <v>2087</v>
      </c>
      <c r="O293" s="19">
        <f>'Product Details'!AH226</f>
        <v>163.99</v>
      </c>
      <c r="P293" s="19">
        <f>'Product Details'!V226</f>
        <v>158.99</v>
      </c>
      <c r="Q293" s="19">
        <f>'Product Details'!F226</f>
        <v>141.99</v>
      </c>
      <c r="R293" s="77">
        <f t="shared" si="13"/>
        <v>0.1069249638342034</v>
      </c>
      <c r="S293" s="77">
        <f t="shared" si="14"/>
        <v>0.13415452161717178</v>
      </c>
      <c r="T293" s="19">
        <f>'Product Details'!F226</f>
        <v>141.99</v>
      </c>
      <c r="U293" s="19">
        <f t="shared" si="15"/>
        <v>0</v>
      </c>
      <c r="V293" s="18" t="s">
        <v>2080</v>
      </c>
      <c r="W293" s="18" t="s">
        <v>53</v>
      </c>
      <c r="X293" s="18">
        <v>45</v>
      </c>
      <c r="Y293" s="78">
        <v>46192</v>
      </c>
      <c r="Z293" s="78">
        <v>46240</v>
      </c>
    </row>
    <row r="294" spans="1:26" ht="26.9" customHeight="1" x14ac:dyDescent="0.35">
      <c r="A294" s="75" t="s">
        <v>10375</v>
      </c>
      <c r="B294" s="18" t="s">
        <v>3246</v>
      </c>
      <c r="C294" s="18" t="s">
        <v>338</v>
      </c>
      <c r="D294" s="18" t="s">
        <v>10373</v>
      </c>
      <c r="E294" s="18" t="s">
        <v>10122</v>
      </c>
      <c r="F294" s="18" t="s">
        <v>3249</v>
      </c>
      <c r="G294" s="18" t="s">
        <v>3250</v>
      </c>
      <c r="H294" s="18" t="s">
        <v>2084</v>
      </c>
      <c r="I294" s="18" t="s">
        <v>6</v>
      </c>
      <c r="J294" s="18" t="s">
        <v>2094</v>
      </c>
      <c r="K294" s="18" t="s">
        <v>2025</v>
      </c>
      <c r="L294" s="79" t="s">
        <v>10023</v>
      </c>
      <c r="M294" s="18" t="s">
        <v>10123</v>
      </c>
      <c r="N294" s="18" t="s">
        <v>2087</v>
      </c>
      <c r="O294" s="19">
        <f>'Product Details'!AH226</f>
        <v>163.99</v>
      </c>
      <c r="P294" s="19">
        <v>115.99</v>
      </c>
      <c r="Q294" s="19">
        <v>109.99</v>
      </c>
      <c r="R294" s="77">
        <f t="shared" si="13"/>
        <v>5.1728597292870077E-2</v>
      </c>
      <c r="S294" s="77">
        <f t="shared" si="14"/>
        <v>0.32928837124214899</v>
      </c>
      <c r="T294" s="19">
        <f>'Product Details'!F226</f>
        <v>141.99</v>
      </c>
      <c r="U294" s="19">
        <f t="shared" si="15"/>
        <v>32.000000000000014</v>
      </c>
      <c r="V294" s="18" t="s">
        <v>2080</v>
      </c>
      <c r="W294" s="18" t="s">
        <v>10124</v>
      </c>
      <c r="X294" s="18">
        <v>30</v>
      </c>
      <c r="Y294" s="78">
        <v>46192</v>
      </c>
      <c r="Z294" s="78">
        <v>46213</v>
      </c>
    </row>
    <row r="295" spans="1:26" ht="26.9" customHeight="1" x14ac:dyDescent="0.35">
      <c r="A295" s="75" t="s">
        <v>10376</v>
      </c>
      <c r="B295" s="18" t="s">
        <v>3251</v>
      </c>
      <c r="C295" s="18" t="s">
        <v>338</v>
      </c>
      <c r="D295" s="18" t="s">
        <v>10369</v>
      </c>
      <c r="E295" s="18" t="s">
        <v>10046</v>
      </c>
      <c r="F295" s="18" t="s">
        <v>3254</v>
      </c>
      <c r="G295" s="18" t="s">
        <v>3255</v>
      </c>
      <c r="H295" s="18" t="s">
        <v>2120</v>
      </c>
      <c r="I295" s="18" t="s">
        <v>6</v>
      </c>
      <c r="J295" s="18" t="s">
        <v>2094</v>
      </c>
      <c r="K295" s="18" t="s">
        <v>2025</v>
      </c>
      <c r="L295" s="76" t="s">
        <v>10021</v>
      </c>
      <c r="M295" s="18" t="s">
        <v>10047</v>
      </c>
      <c r="N295" s="18" t="s">
        <v>2087</v>
      </c>
      <c r="O295" s="19">
        <f>'Product Details'!AH227</f>
        <v>163.99</v>
      </c>
      <c r="P295" s="19">
        <f>'Product Details'!V227</f>
        <v>157.99</v>
      </c>
      <c r="Q295" s="19">
        <f>'Product Details'!F227</f>
        <v>142.99</v>
      </c>
      <c r="R295" s="77">
        <f t="shared" si="13"/>
        <v>9.4942717893537559E-2</v>
      </c>
      <c r="S295" s="77">
        <f t="shared" si="14"/>
        <v>0.12805658881639123</v>
      </c>
      <c r="T295" s="19">
        <f>'Product Details'!F227</f>
        <v>142.99</v>
      </c>
      <c r="U295" s="19">
        <f t="shared" si="15"/>
        <v>0</v>
      </c>
      <c r="V295" s="18" t="s">
        <v>2080</v>
      </c>
      <c r="W295" s="18" t="s">
        <v>53</v>
      </c>
      <c r="X295" s="18">
        <v>45</v>
      </c>
      <c r="Y295" s="78">
        <v>46169</v>
      </c>
      <c r="Z295" s="78">
        <v>46246</v>
      </c>
    </row>
    <row r="296" spans="1:26" ht="26.9" customHeight="1" x14ac:dyDescent="0.35">
      <c r="A296" s="75" t="s">
        <v>10377</v>
      </c>
      <c r="B296" s="18" t="s">
        <v>3256</v>
      </c>
      <c r="C296" s="18" t="s">
        <v>338</v>
      </c>
      <c r="D296" s="18" t="s">
        <v>10369</v>
      </c>
      <c r="E296" s="18" t="s">
        <v>10046</v>
      </c>
      <c r="F296" s="18" t="s">
        <v>3259</v>
      </c>
      <c r="G296" s="18" t="s">
        <v>3260</v>
      </c>
      <c r="H296" s="18" t="s">
        <v>2254</v>
      </c>
      <c r="I296" s="18" t="s">
        <v>6</v>
      </c>
      <c r="J296" s="18" t="s">
        <v>2073</v>
      </c>
      <c r="K296" s="18" t="s">
        <v>2024</v>
      </c>
      <c r="L296" s="76" t="s">
        <v>10021</v>
      </c>
      <c r="M296" s="18" t="s">
        <v>10047</v>
      </c>
      <c r="N296" s="18" t="s">
        <v>2087</v>
      </c>
      <c r="O296" s="19">
        <f>'Product Details'!AH228</f>
        <v>174.99</v>
      </c>
      <c r="P296" s="19">
        <f>'Product Details'!V228</f>
        <v>174.99</v>
      </c>
      <c r="Q296" s="19">
        <f>'Product Details'!F228</f>
        <v>161.99</v>
      </c>
      <c r="R296" s="77">
        <f t="shared" si="13"/>
        <v>7.4289959426252924E-2</v>
      </c>
      <c r="S296" s="77">
        <f t="shared" si="14"/>
        <v>7.4289959426252924E-2</v>
      </c>
      <c r="T296" s="19">
        <f>'Product Details'!F228</f>
        <v>161.99</v>
      </c>
      <c r="U296" s="19">
        <f t="shared" si="15"/>
        <v>0</v>
      </c>
      <c r="V296" s="18" t="s">
        <v>2080</v>
      </c>
      <c r="W296" s="18" t="s">
        <v>53</v>
      </c>
      <c r="X296" s="18">
        <v>45</v>
      </c>
      <c r="Y296" s="78">
        <v>45675</v>
      </c>
      <c r="Z296" s="78">
        <v>46277</v>
      </c>
    </row>
    <row r="297" spans="1:26" ht="26.9" customHeight="1" x14ac:dyDescent="0.35">
      <c r="A297" s="75" t="s">
        <v>10378</v>
      </c>
      <c r="B297" s="18" t="s">
        <v>3256</v>
      </c>
      <c r="C297" s="18" t="s">
        <v>338</v>
      </c>
      <c r="D297" s="18" t="s">
        <v>10168</v>
      </c>
      <c r="E297" s="18" t="s">
        <v>10101</v>
      </c>
      <c r="F297" s="18" t="s">
        <v>3259</v>
      </c>
      <c r="G297" s="18" t="s">
        <v>3260</v>
      </c>
      <c r="H297" s="18" t="s">
        <v>2254</v>
      </c>
      <c r="I297" s="18" t="s">
        <v>6</v>
      </c>
      <c r="J297" s="18" t="s">
        <v>2073</v>
      </c>
      <c r="K297" s="18" t="s">
        <v>2024</v>
      </c>
      <c r="L297" s="81" t="s">
        <v>10022</v>
      </c>
      <c r="M297" s="18" t="s">
        <v>10102</v>
      </c>
      <c r="N297" s="18" t="s">
        <v>2087</v>
      </c>
      <c r="O297" s="19">
        <f>'Product Details'!AH228</f>
        <v>174.99</v>
      </c>
      <c r="P297" s="19">
        <v>147.99</v>
      </c>
      <c r="Q297" s="19">
        <v>147.99</v>
      </c>
      <c r="R297" s="77">
        <f t="shared" si="13"/>
        <v>0</v>
      </c>
      <c r="S297" s="77">
        <f t="shared" si="14"/>
        <v>0.15429453111606375</v>
      </c>
      <c r="T297" s="19">
        <f>'Product Details'!F228</f>
        <v>161.99</v>
      </c>
      <c r="U297" s="19">
        <f t="shared" si="15"/>
        <v>14</v>
      </c>
      <c r="V297" s="18" t="s">
        <v>2100</v>
      </c>
      <c r="W297" s="18" t="s">
        <v>10103</v>
      </c>
      <c r="X297" s="18">
        <v>45</v>
      </c>
      <c r="Y297" s="78">
        <v>46238</v>
      </c>
      <c r="Z297" s="78">
        <v>46238</v>
      </c>
    </row>
    <row r="298" spans="1:26" ht="26.9" customHeight="1" x14ac:dyDescent="0.35">
      <c r="A298" s="75" t="s">
        <v>10379</v>
      </c>
      <c r="B298" s="18" t="s">
        <v>3256</v>
      </c>
      <c r="C298" s="18" t="s">
        <v>338</v>
      </c>
      <c r="D298" s="18" t="s">
        <v>10373</v>
      </c>
      <c r="E298" s="18" t="s">
        <v>10122</v>
      </c>
      <c r="F298" s="18" t="s">
        <v>3259</v>
      </c>
      <c r="G298" s="18" t="s">
        <v>3260</v>
      </c>
      <c r="H298" s="18" t="s">
        <v>2254</v>
      </c>
      <c r="I298" s="18" t="s">
        <v>6</v>
      </c>
      <c r="J298" s="18" t="s">
        <v>2073</v>
      </c>
      <c r="K298" s="18" t="s">
        <v>2024</v>
      </c>
      <c r="L298" s="79" t="s">
        <v>10023</v>
      </c>
      <c r="M298" s="18" t="s">
        <v>10123</v>
      </c>
      <c r="N298" s="18" t="s">
        <v>2087</v>
      </c>
      <c r="O298" s="19">
        <f>'Product Details'!AH228</f>
        <v>174.99</v>
      </c>
      <c r="P298" s="19">
        <v>146.99</v>
      </c>
      <c r="Q298" s="19">
        <v>134.99</v>
      </c>
      <c r="R298" s="77">
        <f t="shared" si="13"/>
        <v>8.1638206680726577E-2</v>
      </c>
      <c r="S298" s="77">
        <f t="shared" si="14"/>
        <v>0.22858449054231669</v>
      </c>
      <c r="T298" s="19">
        <f>'Product Details'!F228</f>
        <v>161.99</v>
      </c>
      <c r="U298" s="19">
        <f t="shared" si="15"/>
        <v>27</v>
      </c>
      <c r="V298" s="18" t="s">
        <v>2116</v>
      </c>
      <c r="W298" s="18" t="s">
        <v>10124</v>
      </c>
      <c r="X298" s="18">
        <v>30</v>
      </c>
      <c r="Y298" s="78">
        <v>46170</v>
      </c>
      <c r="Z298" s="78">
        <v>46199</v>
      </c>
    </row>
    <row r="299" spans="1:26" ht="26.9" customHeight="1" x14ac:dyDescent="0.35">
      <c r="A299" s="75" t="s">
        <v>10380</v>
      </c>
      <c r="B299" s="18" t="s">
        <v>3261</v>
      </c>
      <c r="C299" s="18" t="s">
        <v>338</v>
      </c>
      <c r="D299" s="18" t="s">
        <v>10369</v>
      </c>
      <c r="E299" s="18" t="s">
        <v>10046</v>
      </c>
      <c r="F299" s="18" t="s">
        <v>3264</v>
      </c>
      <c r="G299" s="18" t="s">
        <v>3265</v>
      </c>
      <c r="H299" s="18" t="s">
        <v>2171</v>
      </c>
      <c r="I299" s="18" t="s">
        <v>6</v>
      </c>
      <c r="J299" s="18" t="s">
        <v>2094</v>
      </c>
      <c r="K299" s="18" t="s">
        <v>2026</v>
      </c>
      <c r="L299" s="76" t="s">
        <v>10021</v>
      </c>
      <c r="M299" s="18" t="s">
        <v>10047</v>
      </c>
      <c r="N299" s="18" t="s">
        <v>2087</v>
      </c>
      <c r="O299" s="19">
        <f>'Product Details'!AH229</f>
        <v>239.99</v>
      </c>
      <c r="P299" s="19">
        <f>'Product Details'!V229</f>
        <v>227.99</v>
      </c>
      <c r="Q299" s="19">
        <f>'Product Details'!F229</f>
        <v>208.99</v>
      </c>
      <c r="R299" s="77">
        <f t="shared" si="13"/>
        <v>8.3336988464406334E-2</v>
      </c>
      <c r="S299" s="77">
        <f t="shared" si="14"/>
        <v>0.12917204883536815</v>
      </c>
      <c r="T299" s="19">
        <f>'Product Details'!F229</f>
        <v>208.99</v>
      </c>
      <c r="U299" s="19">
        <f t="shared" si="15"/>
        <v>0</v>
      </c>
      <c r="V299" s="18" t="s">
        <v>2080</v>
      </c>
      <c r="W299" s="18" t="s">
        <v>53</v>
      </c>
      <c r="X299" s="18">
        <v>45</v>
      </c>
      <c r="Y299" s="78">
        <v>45820</v>
      </c>
      <c r="Z299" s="78">
        <v>46272</v>
      </c>
    </row>
    <row r="300" spans="1:26" ht="26.9" customHeight="1" x14ac:dyDescent="0.35">
      <c r="A300" s="75" t="s">
        <v>10381</v>
      </c>
      <c r="B300" s="18" t="s">
        <v>3266</v>
      </c>
      <c r="C300" s="18" t="s">
        <v>338</v>
      </c>
      <c r="D300" s="18" t="s">
        <v>10369</v>
      </c>
      <c r="E300" s="18" t="s">
        <v>10046</v>
      </c>
      <c r="F300" s="18" t="s">
        <v>3269</v>
      </c>
      <c r="G300" s="18" t="s">
        <v>3270</v>
      </c>
      <c r="H300" s="18" t="s">
        <v>2254</v>
      </c>
      <c r="I300" s="18" t="s">
        <v>6</v>
      </c>
      <c r="J300" s="18" t="s">
        <v>2073</v>
      </c>
      <c r="K300" s="18" t="s">
        <v>2026</v>
      </c>
      <c r="L300" s="76" t="s">
        <v>10021</v>
      </c>
      <c r="M300" s="18" t="s">
        <v>10047</v>
      </c>
      <c r="N300" s="18" t="s">
        <v>2087</v>
      </c>
      <c r="O300" s="19">
        <f>'Product Details'!AH230</f>
        <v>414.99</v>
      </c>
      <c r="P300" s="19">
        <f>'Product Details'!V230</f>
        <v>391.99</v>
      </c>
      <c r="Q300" s="19">
        <f>'Product Details'!F230</f>
        <v>340.99</v>
      </c>
      <c r="R300" s="77">
        <f t="shared" si="13"/>
        <v>0.13010535983060792</v>
      </c>
      <c r="S300" s="77">
        <f t="shared" si="14"/>
        <v>0.17831754982047759</v>
      </c>
      <c r="T300" s="19">
        <f>'Product Details'!F230</f>
        <v>340.99</v>
      </c>
      <c r="U300" s="19">
        <f t="shared" si="15"/>
        <v>0</v>
      </c>
      <c r="V300" s="18" t="s">
        <v>2080</v>
      </c>
      <c r="W300" s="18" t="s">
        <v>53</v>
      </c>
      <c r="X300" s="18">
        <v>45</v>
      </c>
      <c r="Y300" s="78">
        <v>46066</v>
      </c>
      <c r="Z300" s="78">
        <v>46254</v>
      </c>
    </row>
    <row r="301" spans="1:26" ht="26.9" customHeight="1" x14ac:dyDescent="0.35">
      <c r="A301" s="75" t="s">
        <v>10382</v>
      </c>
      <c r="B301" s="18" t="s">
        <v>3271</v>
      </c>
      <c r="C301" s="18" t="s">
        <v>338</v>
      </c>
      <c r="D301" s="18" t="s">
        <v>10369</v>
      </c>
      <c r="E301" s="18" t="s">
        <v>10046</v>
      </c>
      <c r="F301" s="18" t="s">
        <v>3259</v>
      </c>
      <c r="G301" s="18" t="s">
        <v>3274</v>
      </c>
      <c r="H301" s="18" t="s">
        <v>2254</v>
      </c>
      <c r="I301" s="18" t="s">
        <v>6</v>
      </c>
      <c r="J301" s="18" t="s">
        <v>2094</v>
      </c>
      <c r="K301" s="18" t="s">
        <v>2027</v>
      </c>
      <c r="L301" s="76" t="s">
        <v>10021</v>
      </c>
      <c r="M301" s="18" t="s">
        <v>10047</v>
      </c>
      <c r="N301" s="18" t="s">
        <v>2087</v>
      </c>
      <c r="O301" s="19">
        <f>'Product Details'!AH231</f>
        <v>375.99</v>
      </c>
      <c r="P301" s="19">
        <f>'Product Details'!V231</f>
        <v>368.99</v>
      </c>
      <c r="Q301" s="19">
        <f>'Product Details'!F231</f>
        <v>347.99</v>
      </c>
      <c r="R301" s="77">
        <f t="shared" si="13"/>
        <v>5.6912111439334397E-2</v>
      </c>
      <c r="S301" s="77">
        <f t="shared" si="14"/>
        <v>7.4470065693236526E-2</v>
      </c>
      <c r="T301" s="19">
        <f>'Product Details'!F231</f>
        <v>347.99</v>
      </c>
      <c r="U301" s="19">
        <f t="shared" si="15"/>
        <v>0</v>
      </c>
      <c r="V301" s="18" t="s">
        <v>2080</v>
      </c>
      <c r="W301" s="18" t="s">
        <v>53</v>
      </c>
      <c r="X301" s="18">
        <v>45</v>
      </c>
      <c r="Y301" s="78">
        <v>46218</v>
      </c>
      <c r="Z301" s="78">
        <v>46275</v>
      </c>
    </row>
    <row r="302" spans="1:26" ht="26.9" customHeight="1" x14ac:dyDescent="0.35">
      <c r="A302" s="75" t="s">
        <v>10383</v>
      </c>
      <c r="B302" s="18" t="s">
        <v>3275</v>
      </c>
      <c r="C302" s="18" t="s">
        <v>338</v>
      </c>
      <c r="D302" s="18" t="s">
        <v>10369</v>
      </c>
      <c r="E302" s="18" t="s">
        <v>10046</v>
      </c>
      <c r="F302" s="18" t="s">
        <v>3244</v>
      </c>
      <c r="G302" s="18" t="s">
        <v>3278</v>
      </c>
      <c r="H302" s="18" t="s">
        <v>2104</v>
      </c>
      <c r="I302" s="18" t="s">
        <v>6</v>
      </c>
      <c r="J302" s="18" t="s">
        <v>2073</v>
      </c>
      <c r="K302" s="18" t="s">
        <v>2027</v>
      </c>
      <c r="L302" s="76" t="s">
        <v>10021</v>
      </c>
      <c r="M302" s="18" t="s">
        <v>10047</v>
      </c>
      <c r="N302" s="18" t="s">
        <v>2087</v>
      </c>
      <c r="O302" s="19">
        <f>'Product Details'!AH232</f>
        <v>448.99</v>
      </c>
      <c r="P302" s="19">
        <f>'Product Details'!V232</f>
        <v>448.99</v>
      </c>
      <c r="Q302" s="19">
        <f>'Product Details'!F232</f>
        <v>424.99</v>
      </c>
      <c r="R302" s="77">
        <f t="shared" si="13"/>
        <v>5.3453306309717362E-2</v>
      </c>
      <c r="S302" s="77">
        <f t="shared" si="14"/>
        <v>5.3453306309717362E-2</v>
      </c>
      <c r="T302" s="19">
        <f>'Product Details'!F232</f>
        <v>424.99</v>
      </c>
      <c r="U302" s="19">
        <f t="shared" si="15"/>
        <v>0</v>
      </c>
      <c r="V302" s="18" t="s">
        <v>2080</v>
      </c>
      <c r="W302" s="18" t="s">
        <v>53</v>
      </c>
      <c r="X302" s="18">
        <v>45</v>
      </c>
      <c r="Y302" s="78">
        <v>46225</v>
      </c>
      <c r="Z302" s="78">
        <v>46264</v>
      </c>
    </row>
    <row r="303" spans="1:26" ht="26.9" customHeight="1" x14ac:dyDescent="0.35">
      <c r="A303" s="75" t="s">
        <v>10384</v>
      </c>
      <c r="B303" s="18" t="s">
        <v>3275</v>
      </c>
      <c r="C303" s="18" t="s">
        <v>338</v>
      </c>
      <c r="D303" s="18" t="s">
        <v>10100</v>
      </c>
      <c r="E303" s="18" t="s">
        <v>10101</v>
      </c>
      <c r="F303" s="18" t="s">
        <v>3244</v>
      </c>
      <c r="G303" s="18" t="s">
        <v>3278</v>
      </c>
      <c r="H303" s="18" t="s">
        <v>2104</v>
      </c>
      <c r="I303" s="18" t="s">
        <v>6</v>
      </c>
      <c r="J303" s="18" t="s">
        <v>2073</v>
      </c>
      <c r="K303" s="18" t="s">
        <v>2027</v>
      </c>
      <c r="L303" s="81" t="s">
        <v>10022</v>
      </c>
      <c r="M303" s="18" t="s">
        <v>10102</v>
      </c>
      <c r="N303" s="18" t="s">
        <v>2087</v>
      </c>
      <c r="O303" s="19">
        <f>'Product Details'!AH232</f>
        <v>448.99</v>
      </c>
      <c r="P303" s="19">
        <v>403.99</v>
      </c>
      <c r="Q303" s="19">
        <v>365.99</v>
      </c>
      <c r="R303" s="77">
        <f t="shared" si="13"/>
        <v>9.4061734201341618E-2</v>
      </c>
      <c r="S303" s="77">
        <f t="shared" si="14"/>
        <v>0.18485935098777256</v>
      </c>
      <c r="T303" s="19">
        <f>'Product Details'!F232</f>
        <v>424.99</v>
      </c>
      <c r="U303" s="19">
        <f t="shared" si="15"/>
        <v>59</v>
      </c>
      <c r="V303" s="18" t="s">
        <v>2116</v>
      </c>
      <c r="W303" s="18" t="s">
        <v>10103</v>
      </c>
      <c r="X303" s="18">
        <v>45</v>
      </c>
      <c r="Y303" s="78">
        <v>46225</v>
      </c>
      <c r="Z303" s="78">
        <v>46272</v>
      </c>
    </row>
    <row r="304" spans="1:26" ht="26.9" customHeight="1" x14ac:dyDescent="0.35">
      <c r="A304" s="75" t="s">
        <v>10385</v>
      </c>
      <c r="B304" s="18" t="s">
        <v>3275</v>
      </c>
      <c r="C304" s="18" t="s">
        <v>338</v>
      </c>
      <c r="D304" s="18" t="s">
        <v>10373</v>
      </c>
      <c r="E304" s="18" t="s">
        <v>10122</v>
      </c>
      <c r="F304" s="18" t="s">
        <v>3244</v>
      </c>
      <c r="G304" s="18" t="s">
        <v>3278</v>
      </c>
      <c r="H304" s="18" t="s">
        <v>2104</v>
      </c>
      <c r="I304" s="18" t="s">
        <v>6</v>
      </c>
      <c r="J304" s="18" t="s">
        <v>2073</v>
      </c>
      <c r="K304" s="18" t="s">
        <v>2027</v>
      </c>
      <c r="L304" s="79" t="s">
        <v>10023</v>
      </c>
      <c r="M304" s="18" t="s">
        <v>10123</v>
      </c>
      <c r="N304" s="18" t="s">
        <v>2087</v>
      </c>
      <c r="O304" s="19">
        <f>'Product Details'!AH232</f>
        <v>448.99</v>
      </c>
      <c r="P304" s="19">
        <v>368.99</v>
      </c>
      <c r="Q304" s="19">
        <v>331.99</v>
      </c>
      <c r="R304" s="77">
        <f t="shared" si="13"/>
        <v>0.10027372015501775</v>
      </c>
      <c r="S304" s="77">
        <f t="shared" si="14"/>
        <v>0.26058486825987215</v>
      </c>
      <c r="T304" s="19">
        <f>'Product Details'!F232</f>
        <v>424.99</v>
      </c>
      <c r="U304" s="19">
        <f t="shared" si="15"/>
        <v>93</v>
      </c>
      <c r="V304" s="18" t="s">
        <v>2080</v>
      </c>
      <c r="W304" s="18" t="s">
        <v>10124</v>
      </c>
      <c r="X304" s="18">
        <v>30</v>
      </c>
      <c r="Y304" s="78">
        <v>46272</v>
      </c>
      <c r="Z304" s="78">
        <v>46294</v>
      </c>
    </row>
    <row r="305" spans="1:26" ht="26.9" customHeight="1" x14ac:dyDescent="0.35">
      <c r="A305" s="75" t="s">
        <v>10386</v>
      </c>
      <c r="B305" s="18" t="s">
        <v>3279</v>
      </c>
      <c r="C305" s="18" t="s">
        <v>351</v>
      </c>
      <c r="D305" s="18" t="s">
        <v>10387</v>
      </c>
      <c r="E305" s="18" t="s">
        <v>10046</v>
      </c>
      <c r="F305" s="18" t="s">
        <v>3282</v>
      </c>
      <c r="G305" s="18" t="s">
        <v>3283</v>
      </c>
      <c r="H305" s="18" t="s">
        <v>2104</v>
      </c>
      <c r="I305" s="18" t="s">
        <v>6</v>
      </c>
      <c r="J305" s="18" t="s">
        <v>2073</v>
      </c>
      <c r="K305" s="18" t="s">
        <v>2023</v>
      </c>
      <c r="L305" s="76" t="s">
        <v>10021</v>
      </c>
      <c r="M305" s="18" t="s">
        <v>10047</v>
      </c>
      <c r="N305" s="18" t="s">
        <v>2087</v>
      </c>
      <c r="O305" s="19">
        <f>'Product Details'!AH233</f>
        <v>63.99</v>
      </c>
      <c r="P305" s="19">
        <f>'Product Details'!V233</f>
        <v>61.99</v>
      </c>
      <c r="Q305" s="19">
        <f>'Product Details'!F233</f>
        <v>53.99</v>
      </c>
      <c r="R305" s="77">
        <f t="shared" si="13"/>
        <v>0.12905307307630262</v>
      </c>
      <c r="S305" s="77">
        <f t="shared" si="14"/>
        <v>0.15627441787779339</v>
      </c>
      <c r="T305" s="19">
        <f>'Product Details'!F233</f>
        <v>53.99</v>
      </c>
      <c r="U305" s="19">
        <f t="shared" si="15"/>
        <v>0</v>
      </c>
      <c r="V305" s="18" t="s">
        <v>2080</v>
      </c>
      <c r="W305" s="18" t="s">
        <v>53</v>
      </c>
      <c r="X305" s="18">
        <v>15</v>
      </c>
      <c r="Y305" s="78">
        <v>46040</v>
      </c>
      <c r="Z305" s="78">
        <v>46256</v>
      </c>
    </row>
    <row r="306" spans="1:26" ht="26.9" customHeight="1" x14ac:dyDescent="0.35">
      <c r="A306" s="75" t="s">
        <v>10388</v>
      </c>
      <c r="B306" s="18" t="s">
        <v>3284</v>
      </c>
      <c r="C306" s="18" t="s">
        <v>351</v>
      </c>
      <c r="D306" s="18" t="s">
        <v>10387</v>
      </c>
      <c r="E306" s="18" t="s">
        <v>10046</v>
      </c>
      <c r="F306" s="18" t="s">
        <v>3287</v>
      </c>
      <c r="G306" s="18" t="s">
        <v>3288</v>
      </c>
      <c r="H306" s="18" t="s">
        <v>2179</v>
      </c>
      <c r="I306" s="18" t="s">
        <v>6</v>
      </c>
      <c r="J306" s="18" t="s">
        <v>2094</v>
      </c>
      <c r="K306" s="18" t="s">
        <v>2023</v>
      </c>
      <c r="L306" s="76" t="s">
        <v>10021</v>
      </c>
      <c r="M306" s="18" t="s">
        <v>10047</v>
      </c>
      <c r="N306" s="18" t="s">
        <v>2087</v>
      </c>
      <c r="O306" s="19">
        <f>'Product Details'!AH234</f>
        <v>70.989999999999995</v>
      </c>
      <c r="P306" s="19">
        <f>'Product Details'!V234</f>
        <v>70.989999999999995</v>
      </c>
      <c r="Q306" s="19">
        <f>'Product Details'!F234</f>
        <v>64.989999999999995</v>
      </c>
      <c r="R306" s="77">
        <f t="shared" si="13"/>
        <v>8.451894633046908E-2</v>
      </c>
      <c r="S306" s="77">
        <f t="shared" si="14"/>
        <v>8.451894633046908E-2</v>
      </c>
      <c r="T306" s="19">
        <f>'Product Details'!F234</f>
        <v>64.989999999999995</v>
      </c>
      <c r="U306" s="19">
        <f t="shared" si="15"/>
        <v>0</v>
      </c>
      <c r="V306" s="18" t="s">
        <v>2080</v>
      </c>
      <c r="W306" s="18" t="s">
        <v>53</v>
      </c>
      <c r="X306" s="18">
        <v>15</v>
      </c>
      <c r="Y306" s="78">
        <v>45674</v>
      </c>
      <c r="Z306" s="78">
        <v>46272</v>
      </c>
    </row>
    <row r="307" spans="1:26" ht="26.9" customHeight="1" x14ac:dyDescent="0.35">
      <c r="A307" s="75" t="s">
        <v>10389</v>
      </c>
      <c r="B307" s="18" t="s">
        <v>3289</v>
      </c>
      <c r="C307" s="18" t="s">
        <v>351</v>
      </c>
      <c r="D307" s="18" t="s">
        <v>10387</v>
      </c>
      <c r="E307" s="18" t="s">
        <v>10046</v>
      </c>
      <c r="F307" s="18" t="s">
        <v>3292</v>
      </c>
      <c r="G307" s="18" t="s">
        <v>3293</v>
      </c>
      <c r="H307" s="18" t="s">
        <v>2171</v>
      </c>
      <c r="I307" s="18" t="s">
        <v>6</v>
      </c>
      <c r="J307" s="18" t="s">
        <v>2073</v>
      </c>
      <c r="K307" s="18" t="s">
        <v>2024</v>
      </c>
      <c r="L307" s="76" t="s">
        <v>10021</v>
      </c>
      <c r="M307" s="18" t="s">
        <v>10047</v>
      </c>
      <c r="N307" s="18" t="s">
        <v>2087</v>
      </c>
      <c r="O307" s="19">
        <f>'Product Details'!AH235</f>
        <v>118.99</v>
      </c>
      <c r="P307" s="19">
        <f>'Product Details'!V235</f>
        <v>114.99</v>
      </c>
      <c r="Q307" s="19">
        <f>'Product Details'!F235</f>
        <v>102.99</v>
      </c>
      <c r="R307" s="77">
        <f t="shared" si="13"/>
        <v>0.10435690060005218</v>
      </c>
      <c r="S307" s="77">
        <f t="shared" si="14"/>
        <v>0.13446508109925204</v>
      </c>
      <c r="T307" s="19">
        <f>'Product Details'!F235</f>
        <v>102.99</v>
      </c>
      <c r="U307" s="19">
        <f t="shared" si="15"/>
        <v>0</v>
      </c>
      <c r="V307" s="18" t="s">
        <v>2080</v>
      </c>
      <c r="W307" s="18" t="s">
        <v>53</v>
      </c>
      <c r="X307" s="18">
        <v>15</v>
      </c>
      <c r="Y307" s="78">
        <v>46225</v>
      </c>
      <c r="Z307" s="78">
        <v>46263</v>
      </c>
    </row>
    <row r="308" spans="1:26" ht="26.9" customHeight="1" x14ac:dyDescent="0.35">
      <c r="A308" s="75" t="s">
        <v>10390</v>
      </c>
      <c r="B308" s="18" t="s">
        <v>3294</v>
      </c>
      <c r="C308" s="18" t="s">
        <v>351</v>
      </c>
      <c r="D308" s="18" t="s">
        <v>10387</v>
      </c>
      <c r="E308" s="18" t="s">
        <v>10046</v>
      </c>
      <c r="F308" s="18" t="s">
        <v>3297</v>
      </c>
      <c r="G308" s="18" t="s">
        <v>3298</v>
      </c>
      <c r="H308" s="18" t="s">
        <v>2268</v>
      </c>
      <c r="I308" s="18" t="s">
        <v>6</v>
      </c>
      <c r="J308" s="18" t="s">
        <v>2073</v>
      </c>
      <c r="K308" s="18" t="s">
        <v>2024</v>
      </c>
      <c r="L308" s="76" t="s">
        <v>10021</v>
      </c>
      <c r="M308" s="18" t="s">
        <v>10049</v>
      </c>
      <c r="N308" s="18" t="s">
        <v>2106</v>
      </c>
      <c r="O308" s="19">
        <f>'Product Details'!AH236</f>
        <v>212.99</v>
      </c>
      <c r="P308" s="19">
        <f>'Product Details'!V236</f>
        <v>148.99</v>
      </c>
      <c r="Q308" s="19">
        <f>'Product Details'!F236</f>
        <v>140.99</v>
      </c>
      <c r="R308" s="77">
        <f t="shared" si="13"/>
        <v>5.3694878850929592E-2</v>
      </c>
      <c r="S308" s="77">
        <f t="shared" si="14"/>
        <v>0.3380440396262735</v>
      </c>
      <c r="T308" s="19">
        <f>'Product Details'!F236</f>
        <v>140.99</v>
      </c>
      <c r="U308" s="19">
        <f t="shared" si="15"/>
        <v>0</v>
      </c>
      <c r="V308" s="18" t="s">
        <v>2080</v>
      </c>
      <c r="W308" s="18" t="s">
        <v>53</v>
      </c>
      <c r="X308" s="18">
        <v>15</v>
      </c>
      <c r="Y308" s="78">
        <v>45699</v>
      </c>
      <c r="Z308" s="78">
        <v>46236</v>
      </c>
    </row>
    <row r="309" spans="1:26" ht="26.9" customHeight="1" x14ac:dyDescent="0.35">
      <c r="A309" s="75" t="s">
        <v>10391</v>
      </c>
      <c r="B309" s="18" t="s">
        <v>3294</v>
      </c>
      <c r="C309" s="18" t="s">
        <v>351</v>
      </c>
      <c r="D309" s="18" t="s">
        <v>10100</v>
      </c>
      <c r="E309" s="18" t="s">
        <v>10101</v>
      </c>
      <c r="F309" s="18" t="s">
        <v>3297</v>
      </c>
      <c r="G309" s="18" t="s">
        <v>3298</v>
      </c>
      <c r="H309" s="18" t="s">
        <v>2268</v>
      </c>
      <c r="I309" s="18" t="s">
        <v>6</v>
      </c>
      <c r="J309" s="18" t="s">
        <v>2073</v>
      </c>
      <c r="K309" s="18" t="s">
        <v>2024</v>
      </c>
      <c r="L309" s="81" t="s">
        <v>10022</v>
      </c>
      <c r="M309" s="18" t="s">
        <v>10102</v>
      </c>
      <c r="N309" s="18" t="s">
        <v>2106</v>
      </c>
      <c r="O309" s="19">
        <f>'Product Details'!AH236</f>
        <v>212.99</v>
      </c>
      <c r="P309" s="19">
        <v>131.99</v>
      </c>
      <c r="Q309" s="19">
        <v>131.99</v>
      </c>
      <c r="R309" s="77">
        <f t="shared" si="13"/>
        <v>0</v>
      </c>
      <c r="S309" s="77">
        <f t="shared" si="14"/>
        <v>0.38029954457955772</v>
      </c>
      <c r="T309" s="19">
        <f>'Product Details'!F236</f>
        <v>140.99</v>
      </c>
      <c r="U309" s="19">
        <f t="shared" si="15"/>
        <v>9</v>
      </c>
      <c r="V309" s="18" t="s">
        <v>2080</v>
      </c>
      <c r="W309" s="18" t="s">
        <v>10103</v>
      </c>
      <c r="X309" s="18">
        <v>15</v>
      </c>
      <c r="Y309" s="78">
        <v>46218</v>
      </c>
      <c r="Z309" s="78">
        <v>46218</v>
      </c>
    </row>
    <row r="310" spans="1:26" ht="26.9" customHeight="1" x14ac:dyDescent="0.35">
      <c r="A310" s="75" t="s">
        <v>10392</v>
      </c>
      <c r="B310" s="18" t="s">
        <v>3299</v>
      </c>
      <c r="C310" s="18" t="s">
        <v>351</v>
      </c>
      <c r="D310" s="18" t="s">
        <v>10387</v>
      </c>
      <c r="E310" s="18" t="s">
        <v>10046</v>
      </c>
      <c r="F310" s="18" t="s">
        <v>3302</v>
      </c>
      <c r="G310" s="18" t="s">
        <v>3303</v>
      </c>
      <c r="H310" s="18" t="s">
        <v>2268</v>
      </c>
      <c r="I310" s="18" t="s">
        <v>6</v>
      </c>
      <c r="J310" s="18" t="s">
        <v>2094</v>
      </c>
      <c r="K310" s="18" t="s">
        <v>2025</v>
      </c>
      <c r="L310" s="76" t="s">
        <v>10021</v>
      </c>
      <c r="M310" s="18" t="s">
        <v>10049</v>
      </c>
      <c r="N310" s="18" t="s">
        <v>2106</v>
      </c>
      <c r="O310" s="19">
        <f>'Product Details'!AH237</f>
        <v>208.99</v>
      </c>
      <c r="P310" s="19">
        <f>'Product Details'!V237</f>
        <v>165.99</v>
      </c>
      <c r="Q310" s="19">
        <f>'Product Details'!F237</f>
        <v>151.99</v>
      </c>
      <c r="R310" s="77">
        <f t="shared" si="13"/>
        <v>8.4342430266883539E-2</v>
      </c>
      <c r="S310" s="77">
        <f t="shared" si="14"/>
        <v>0.27274032250346908</v>
      </c>
      <c r="T310" s="19">
        <f>'Product Details'!F237</f>
        <v>151.99</v>
      </c>
      <c r="U310" s="19">
        <f t="shared" si="15"/>
        <v>0</v>
      </c>
      <c r="V310" s="18" t="s">
        <v>2080</v>
      </c>
      <c r="W310" s="18" t="s">
        <v>53</v>
      </c>
      <c r="X310" s="18">
        <v>15</v>
      </c>
      <c r="Y310" s="78">
        <v>45443</v>
      </c>
      <c r="Z310" s="78">
        <v>46289</v>
      </c>
    </row>
    <row r="311" spans="1:26" ht="26.9" customHeight="1" x14ac:dyDescent="0.35">
      <c r="A311" s="75" t="s">
        <v>10393</v>
      </c>
      <c r="B311" s="18" t="s">
        <v>3304</v>
      </c>
      <c r="C311" s="18" t="s">
        <v>351</v>
      </c>
      <c r="D311" s="18" t="s">
        <v>10387</v>
      </c>
      <c r="E311" s="18" t="s">
        <v>10046</v>
      </c>
      <c r="F311" s="18" t="s">
        <v>3307</v>
      </c>
      <c r="G311" s="18" t="s">
        <v>3308</v>
      </c>
      <c r="H311" s="18" t="s">
        <v>2104</v>
      </c>
      <c r="I311" s="18" t="s">
        <v>6</v>
      </c>
      <c r="J311" s="18" t="s">
        <v>2094</v>
      </c>
      <c r="K311" s="18" t="s">
        <v>2025</v>
      </c>
      <c r="L311" s="76" t="s">
        <v>10021</v>
      </c>
      <c r="M311" s="18" t="s">
        <v>10047</v>
      </c>
      <c r="N311" s="18" t="s">
        <v>2087</v>
      </c>
      <c r="O311" s="19">
        <f>'Product Details'!AH238</f>
        <v>198.99</v>
      </c>
      <c r="P311" s="19">
        <f>'Product Details'!V238</f>
        <v>198.99</v>
      </c>
      <c r="Q311" s="19">
        <f>'Product Details'!F238</f>
        <v>182.99</v>
      </c>
      <c r="R311" s="77">
        <f t="shared" si="13"/>
        <v>8.0406050555304281E-2</v>
      </c>
      <c r="S311" s="77">
        <f t="shared" si="14"/>
        <v>8.0406050555304281E-2</v>
      </c>
      <c r="T311" s="19">
        <f>'Product Details'!F238</f>
        <v>182.99</v>
      </c>
      <c r="U311" s="19">
        <f t="shared" si="15"/>
        <v>0</v>
      </c>
      <c r="V311" s="18" t="s">
        <v>2080</v>
      </c>
      <c r="W311" s="18" t="s">
        <v>53</v>
      </c>
      <c r="X311" s="18">
        <v>15</v>
      </c>
      <c r="Y311" s="78">
        <v>46090</v>
      </c>
      <c r="Z311" s="78">
        <v>46261</v>
      </c>
    </row>
    <row r="312" spans="1:26" ht="26.9" customHeight="1" x14ac:dyDescent="0.35">
      <c r="A312" s="75" t="s">
        <v>10394</v>
      </c>
      <c r="B312" s="18" t="s">
        <v>3304</v>
      </c>
      <c r="C312" s="18" t="s">
        <v>351</v>
      </c>
      <c r="D312" s="18" t="s">
        <v>10059</v>
      </c>
      <c r="E312" s="18" t="s">
        <v>10060</v>
      </c>
      <c r="F312" s="18" t="s">
        <v>3307</v>
      </c>
      <c r="G312" s="18" t="s">
        <v>3308</v>
      </c>
      <c r="H312" s="18" t="s">
        <v>2104</v>
      </c>
      <c r="I312" s="18" t="s">
        <v>6</v>
      </c>
      <c r="J312" s="18" t="s">
        <v>2094</v>
      </c>
      <c r="K312" s="18" t="s">
        <v>2025</v>
      </c>
      <c r="L312" s="79" t="s">
        <v>10023</v>
      </c>
      <c r="M312" s="18" t="s">
        <v>10023</v>
      </c>
      <c r="N312" s="18" t="s">
        <v>2087</v>
      </c>
      <c r="O312" s="19">
        <f>'Product Details'!AH238</f>
        <v>198.99</v>
      </c>
      <c r="P312" s="19">
        <v>123.99</v>
      </c>
      <c r="Q312" s="19">
        <v>123.99</v>
      </c>
      <c r="R312" s="77">
        <f t="shared" si="13"/>
        <v>0</v>
      </c>
      <c r="S312" s="77">
        <f t="shared" si="14"/>
        <v>0.3769033619779889</v>
      </c>
      <c r="T312" s="19">
        <f>'Product Details'!F238</f>
        <v>182.99</v>
      </c>
      <c r="U312" s="19">
        <f t="shared" si="15"/>
        <v>59.000000000000014</v>
      </c>
      <c r="V312" s="18" t="s">
        <v>2100</v>
      </c>
      <c r="W312" s="18" t="s">
        <v>10061</v>
      </c>
      <c r="X312" s="18">
        <v>30</v>
      </c>
      <c r="Y312" s="78">
        <v>46248</v>
      </c>
      <c r="Z312" s="78">
        <v>46248</v>
      </c>
    </row>
    <row r="313" spans="1:26" ht="26.9" customHeight="1" x14ac:dyDescent="0.35">
      <c r="A313" s="75" t="s">
        <v>10395</v>
      </c>
      <c r="B313" s="18" t="s">
        <v>3309</v>
      </c>
      <c r="C313" s="18" t="s">
        <v>351</v>
      </c>
      <c r="D313" s="18" t="s">
        <v>10387</v>
      </c>
      <c r="E313" s="18" t="s">
        <v>10046</v>
      </c>
      <c r="F313" s="18" t="s">
        <v>3312</v>
      </c>
      <c r="G313" s="18" t="s">
        <v>3313</v>
      </c>
      <c r="H313" s="18" t="s">
        <v>2254</v>
      </c>
      <c r="I313" s="18" t="s">
        <v>6</v>
      </c>
      <c r="J313" s="18" t="s">
        <v>2073</v>
      </c>
      <c r="K313" s="18" t="s">
        <v>2024</v>
      </c>
      <c r="L313" s="76" t="s">
        <v>10021</v>
      </c>
      <c r="M313" s="18" t="s">
        <v>10049</v>
      </c>
      <c r="N313" s="18" t="s">
        <v>2106</v>
      </c>
      <c r="O313" s="19">
        <f>'Product Details'!AH239</f>
        <v>249.99</v>
      </c>
      <c r="P313" s="19">
        <f>'Product Details'!V239</f>
        <v>211.99</v>
      </c>
      <c r="Q313" s="19">
        <f>'Product Details'!F239</f>
        <v>193.99</v>
      </c>
      <c r="R313" s="77">
        <f t="shared" si="13"/>
        <v>8.4909665550261804E-2</v>
      </c>
      <c r="S313" s="77">
        <f t="shared" si="14"/>
        <v>0.22400896035841433</v>
      </c>
      <c r="T313" s="19">
        <f>'Product Details'!F239</f>
        <v>193.99</v>
      </c>
      <c r="U313" s="19">
        <f t="shared" si="15"/>
        <v>0</v>
      </c>
      <c r="V313" s="18" t="s">
        <v>2080</v>
      </c>
      <c r="W313" s="18" t="s">
        <v>53</v>
      </c>
      <c r="X313" s="18">
        <v>15</v>
      </c>
      <c r="Y313" s="78">
        <v>45456</v>
      </c>
      <c r="Z313" s="78">
        <v>46267</v>
      </c>
    </row>
    <row r="314" spans="1:26" ht="26.9" customHeight="1" x14ac:dyDescent="0.35">
      <c r="A314" s="75" t="s">
        <v>10396</v>
      </c>
      <c r="B314" s="18" t="s">
        <v>3309</v>
      </c>
      <c r="C314" s="18" t="s">
        <v>351</v>
      </c>
      <c r="D314" s="18" t="s">
        <v>10051</v>
      </c>
      <c r="E314" s="18" t="s">
        <v>10052</v>
      </c>
      <c r="F314" s="18" t="s">
        <v>3312</v>
      </c>
      <c r="G314" s="18" t="s">
        <v>3313</v>
      </c>
      <c r="H314" s="18" t="s">
        <v>2254</v>
      </c>
      <c r="I314" s="18" t="s">
        <v>6</v>
      </c>
      <c r="J314" s="18" t="s">
        <v>2073</v>
      </c>
      <c r="K314" s="18" t="s">
        <v>2024</v>
      </c>
      <c r="L314" s="76" t="s">
        <v>10021</v>
      </c>
      <c r="M314" s="18" t="s">
        <v>10049</v>
      </c>
      <c r="N314" s="18" t="s">
        <v>2106</v>
      </c>
      <c r="O314" s="19">
        <f>'Product Details'!AH239</f>
        <v>249.99</v>
      </c>
      <c r="P314" s="19">
        <v>193.99</v>
      </c>
      <c r="Q314" s="19">
        <v>165.99</v>
      </c>
      <c r="R314" s="77">
        <f t="shared" si="13"/>
        <v>0.1443373369761328</v>
      </c>
      <c r="S314" s="77">
        <f t="shared" si="14"/>
        <v>0.3360134405376215</v>
      </c>
      <c r="T314" s="19">
        <f>'Product Details'!F239</f>
        <v>193.99</v>
      </c>
      <c r="U314" s="19">
        <f t="shared" si="15"/>
        <v>28</v>
      </c>
      <c r="V314" s="18" t="s">
        <v>2080</v>
      </c>
      <c r="W314" s="18" t="s">
        <v>53</v>
      </c>
      <c r="X314" s="18">
        <v>15</v>
      </c>
      <c r="Y314" s="78">
        <v>46187</v>
      </c>
      <c r="Z314" s="78">
        <v>46283</v>
      </c>
    </row>
    <row r="315" spans="1:26" ht="26.9" customHeight="1" x14ac:dyDescent="0.35">
      <c r="A315" s="75" t="s">
        <v>10397</v>
      </c>
      <c r="B315" s="18" t="s">
        <v>3309</v>
      </c>
      <c r="C315" s="18" t="s">
        <v>351</v>
      </c>
      <c r="D315" s="18" t="s">
        <v>10059</v>
      </c>
      <c r="E315" s="18" t="s">
        <v>10060</v>
      </c>
      <c r="F315" s="18" t="s">
        <v>3312</v>
      </c>
      <c r="G315" s="18" t="s">
        <v>3313</v>
      </c>
      <c r="H315" s="18" t="s">
        <v>2254</v>
      </c>
      <c r="I315" s="18" t="s">
        <v>6</v>
      </c>
      <c r="J315" s="18" t="s">
        <v>2073</v>
      </c>
      <c r="K315" s="18" t="s">
        <v>2024</v>
      </c>
      <c r="L315" s="79" t="s">
        <v>10023</v>
      </c>
      <c r="M315" s="18" t="s">
        <v>10023</v>
      </c>
      <c r="N315" s="18" t="s">
        <v>2106</v>
      </c>
      <c r="O315" s="19">
        <f>'Product Details'!AH239</f>
        <v>249.99</v>
      </c>
      <c r="P315" s="19">
        <v>146.99</v>
      </c>
      <c r="Q315" s="19">
        <v>146.99</v>
      </c>
      <c r="R315" s="77">
        <f t="shared" si="13"/>
        <v>0</v>
      </c>
      <c r="S315" s="77">
        <f t="shared" si="14"/>
        <v>0.41201648065922636</v>
      </c>
      <c r="T315" s="19">
        <f>'Product Details'!F239</f>
        <v>193.99</v>
      </c>
      <c r="U315" s="19">
        <f t="shared" si="15"/>
        <v>47</v>
      </c>
      <c r="V315" s="18" t="s">
        <v>2100</v>
      </c>
      <c r="W315" s="18" t="s">
        <v>10061</v>
      </c>
      <c r="X315" s="18">
        <v>30</v>
      </c>
      <c r="Y315" s="78">
        <v>46240</v>
      </c>
      <c r="Z315" s="78">
        <v>46240</v>
      </c>
    </row>
    <row r="316" spans="1:26" ht="26.9" customHeight="1" x14ac:dyDescent="0.35">
      <c r="A316" s="75" t="s">
        <v>10398</v>
      </c>
      <c r="B316" s="18" t="s">
        <v>3314</v>
      </c>
      <c r="C316" s="18" t="s">
        <v>351</v>
      </c>
      <c r="D316" s="18" t="s">
        <v>10387</v>
      </c>
      <c r="E316" s="18" t="s">
        <v>10046</v>
      </c>
      <c r="F316" s="18" t="s">
        <v>3287</v>
      </c>
      <c r="G316" s="18" t="s">
        <v>3317</v>
      </c>
      <c r="H316" s="18" t="s">
        <v>2084</v>
      </c>
      <c r="I316" s="18" t="s">
        <v>6</v>
      </c>
      <c r="J316" s="18" t="s">
        <v>2094</v>
      </c>
      <c r="K316" s="18" t="s">
        <v>2026</v>
      </c>
      <c r="L316" s="76" t="s">
        <v>10021</v>
      </c>
      <c r="M316" s="18" t="s">
        <v>10047</v>
      </c>
      <c r="N316" s="18" t="s">
        <v>2087</v>
      </c>
      <c r="O316" s="19">
        <f>'Product Details'!AH240</f>
        <v>304.99</v>
      </c>
      <c r="P316" s="19">
        <f>'Product Details'!V240</f>
        <v>293.99</v>
      </c>
      <c r="Q316" s="19">
        <f>'Product Details'!F240</f>
        <v>266.99</v>
      </c>
      <c r="R316" s="77">
        <f t="shared" si="13"/>
        <v>9.1839858498588389E-2</v>
      </c>
      <c r="S316" s="77">
        <f t="shared" si="14"/>
        <v>0.12459424899177021</v>
      </c>
      <c r="T316" s="19">
        <f>'Product Details'!F240</f>
        <v>266.99</v>
      </c>
      <c r="U316" s="19">
        <f t="shared" si="15"/>
        <v>0</v>
      </c>
      <c r="V316" s="18" t="s">
        <v>2080</v>
      </c>
      <c r="W316" s="18" t="s">
        <v>53</v>
      </c>
      <c r="X316" s="18">
        <v>15</v>
      </c>
      <c r="Y316" s="78">
        <v>45957</v>
      </c>
      <c r="Z316" s="78">
        <v>46272</v>
      </c>
    </row>
    <row r="317" spans="1:26" ht="26.9" customHeight="1" x14ac:dyDescent="0.35">
      <c r="A317" s="75" t="s">
        <v>10399</v>
      </c>
      <c r="B317" s="18" t="s">
        <v>3318</v>
      </c>
      <c r="C317" s="18" t="s">
        <v>351</v>
      </c>
      <c r="D317" s="18" t="s">
        <v>10387</v>
      </c>
      <c r="E317" s="18" t="s">
        <v>10046</v>
      </c>
      <c r="F317" s="18" t="s">
        <v>3307</v>
      </c>
      <c r="G317" s="18" t="s">
        <v>3321</v>
      </c>
      <c r="H317" s="18" t="s">
        <v>2120</v>
      </c>
      <c r="I317" s="18" t="s">
        <v>6</v>
      </c>
      <c r="J317" s="18" t="s">
        <v>2138</v>
      </c>
      <c r="K317" s="18" t="s">
        <v>2026</v>
      </c>
      <c r="L317" s="76" t="s">
        <v>10021</v>
      </c>
      <c r="M317" s="18" t="s">
        <v>10047</v>
      </c>
      <c r="N317" s="18" t="s">
        <v>2087</v>
      </c>
      <c r="O317" s="19">
        <f>'Product Details'!AH241</f>
        <v>311.99</v>
      </c>
      <c r="P317" s="19">
        <f>'Product Details'!V241</f>
        <v>311.99</v>
      </c>
      <c r="Q317" s="19">
        <f>'Product Details'!F241</f>
        <v>284.99</v>
      </c>
      <c r="R317" s="77">
        <f t="shared" si="13"/>
        <v>8.6541235296003077E-2</v>
      </c>
      <c r="S317" s="77">
        <f t="shared" si="14"/>
        <v>8.6541235296003077E-2</v>
      </c>
      <c r="T317" s="19">
        <f>'Product Details'!F241</f>
        <v>284.99</v>
      </c>
      <c r="U317" s="19">
        <f t="shared" si="15"/>
        <v>0</v>
      </c>
      <c r="V317" s="18" t="s">
        <v>2080</v>
      </c>
      <c r="W317" s="18" t="s">
        <v>53</v>
      </c>
      <c r="X317" s="18">
        <v>15</v>
      </c>
      <c r="Y317" s="78">
        <v>45680</v>
      </c>
      <c r="Z317" s="78">
        <v>46248</v>
      </c>
    </row>
    <row r="318" spans="1:26" ht="26.9" customHeight="1" x14ac:dyDescent="0.35">
      <c r="A318" s="75" t="s">
        <v>10400</v>
      </c>
      <c r="B318" s="18" t="s">
        <v>3322</v>
      </c>
      <c r="C318" s="18" t="s">
        <v>351</v>
      </c>
      <c r="D318" s="18" t="s">
        <v>10387</v>
      </c>
      <c r="E318" s="18" t="s">
        <v>10046</v>
      </c>
      <c r="F318" s="18" t="s">
        <v>3325</v>
      </c>
      <c r="G318" s="18" t="s">
        <v>3326</v>
      </c>
      <c r="H318" s="18" t="s">
        <v>2120</v>
      </c>
      <c r="I318" s="18" t="s">
        <v>6</v>
      </c>
      <c r="J318" s="18" t="s">
        <v>2073</v>
      </c>
      <c r="K318" s="18" t="s">
        <v>2027</v>
      </c>
      <c r="L318" s="76" t="s">
        <v>10021</v>
      </c>
      <c r="M318" s="18" t="s">
        <v>10047</v>
      </c>
      <c r="N318" s="18" t="s">
        <v>2087</v>
      </c>
      <c r="O318" s="19">
        <f>'Product Details'!AH242</f>
        <v>1605.99</v>
      </c>
      <c r="P318" s="19">
        <f>'Product Details'!V242</f>
        <v>1549.99</v>
      </c>
      <c r="Q318" s="19">
        <f>'Product Details'!F242</f>
        <v>1351.99</v>
      </c>
      <c r="R318" s="77">
        <f t="shared" si="13"/>
        <v>0.1277427596307073</v>
      </c>
      <c r="S318" s="77">
        <f t="shared" si="14"/>
        <v>0.15815789637544442</v>
      </c>
      <c r="T318" s="19">
        <f>'Product Details'!F242</f>
        <v>1351.99</v>
      </c>
      <c r="U318" s="19">
        <f t="shared" si="15"/>
        <v>0</v>
      </c>
      <c r="V318" s="18" t="s">
        <v>2080</v>
      </c>
      <c r="W318" s="18" t="s">
        <v>53</v>
      </c>
      <c r="X318" s="18">
        <v>15</v>
      </c>
      <c r="Y318" s="78">
        <v>46108</v>
      </c>
      <c r="Z318" s="78">
        <v>46253</v>
      </c>
    </row>
    <row r="319" spans="1:26" ht="26.9" customHeight="1" x14ac:dyDescent="0.35">
      <c r="A319" s="75" t="s">
        <v>10401</v>
      </c>
      <c r="B319" s="18" t="s">
        <v>3322</v>
      </c>
      <c r="C319" s="18" t="s">
        <v>351</v>
      </c>
      <c r="D319" s="18" t="s">
        <v>10059</v>
      </c>
      <c r="E319" s="18" t="s">
        <v>10060</v>
      </c>
      <c r="F319" s="18" t="s">
        <v>3325</v>
      </c>
      <c r="G319" s="18" t="s">
        <v>3326</v>
      </c>
      <c r="H319" s="18" t="s">
        <v>2120</v>
      </c>
      <c r="I319" s="18" t="s">
        <v>6</v>
      </c>
      <c r="J319" s="18" t="s">
        <v>2073</v>
      </c>
      <c r="K319" s="18" t="s">
        <v>2027</v>
      </c>
      <c r="L319" s="79" t="s">
        <v>10023</v>
      </c>
      <c r="M319" s="18" t="s">
        <v>10023</v>
      </c>
      <c r="N319" s="18" t="s">
        <v>2087</v>
      </c>
      <c r="O319" s="19">
        <f>'Product Details'!AH242</f>
        <v>1605.99</v>
      </c>
      <c r="P319" s="19">
        <v>989.99</v>
      </c>
      <c r="Q319" s="19">
        <v>889.99</v>
      </c>
      <c r="R319" s="77">
        <f t="shared" si="13"/>
        <v>0.10101112132445782</v>
      </c>
      <c r="S319" s="77">
        <f t="shared" si="14"/>
        <v>0.44583092049141027</v>
      </c>
      <c r="T319" s="19">
        <f>'Product Details'!F242</f>
        <v>1351.99</v>
      </c>
      <c r="U319" s="19">
        <f t="shared" si="15"/>
        <v>462</v>
      </c>
      <c r="V319" s="18" t="s">
        <v>2080</v>
      </c>
      <c r="W319" s="18" t="s">
        <v>10061</v>
      </c>
      <c r="X319" s="18">
        <v>30</v>
      </c>
      <c r="Y319" s="78">
        <v>46227</v>
      </c>
      <c r="Z319" s="78">
        <v>46274</v>
      </c>
    </row>
    <row r="320" spans="1:26" ht="26.9" customHeight="1" x14ac:dyDescent="0.35">
      <c r="A320" s="75" t="s">
        <v>10402</v>
      </c>
      <c r="B320" s="18" t="s">
        <v>3327</v>
      </c>
      <c r="C320" s="18" t="s">
        <v>363</v>
      </c>
      <c r="D320" s="18" t="s">
        <v>10403</v>
      </c>
      <c r="E320" s="18" t="s">
        <v>10046</v>
      </c>
      <c r="F320" s="18" t="s">
        <v>3330</v>
      </c>
      <c r="G320" s="18" t="s">
        <v>3331</v>
      </c>
      <c r="H320" s="18" t="s">
        <v>2147</v>
      </c>
      <c r="I320" s="18" t="s">
        <v>6</v>
      </c>
      <c r="J320" s="18" t="s">
        <v>2073</v>
      </c>
      <c r="K320" s="18" t="s">
        <v>2022</v>
      </c>
      <c r="L320" s="76" t="s">
        <v>10021</v>
      </c>
      <c r="M320" s="18" t="s">
        <v>10047</v>
      </c>
      <c r="N320" s="18" t="s">
        <v>2087</v>
      </c>
      <c r="O320" s="19">
        <f>'Product Details'!AH243</f>
        <v>22.99</v>
      </c>
      <c r="P320" s="19">
        <f>'Product Details'!V243</f>
        <v>21.99</v>
      </c>
      <c r="Q320" s="19">
        <f>'Product Details'!F243</f>
        <v>19.989999999999998</v>
      </c>
      <c r="R320" s="77">
        <f t="shared" si="13"/>
        <v>9.0950432014552079E-2</v>
      </c>
      <c r="S320" s="77">
        <f t="shared" si="14"/>
        <v>0.13049151805132667</v>
      </c>
      <c r="T320" s="19">
        <f>'Product Details'!F243</f>
        <v>19.989999999999998</v>
      </c>
      <c r="U320" s="19">
        <f t="shared" si="15"/>
        <v>0</v>
      </c>
      <c r="V320" s="18" t="s">
        <v>2080</v>
      </c>
      <c r="W320" s="18" t="s">
        <v>53</v>
      </c>
      <c r="X320" s="18">
        <v>30</v>
      </c>
      <c r="Y320" s="78">
        <v>45824</v>
      </c>
      <c r="Z320" s="78">
        <v>46285</v>
      </c>
    </row>
    <row r="321" spans="1:26" ht="26.9" customHeight="1" x14ac:dyDescent="0.35">
      <c r="A321" s="75" t="s">
        <v>10404</v>
      </c>
      <c r="B321" s="18" t="s">
        <v>3332</v>
      </c>
      <c r="C321" s="18" t="s">
        <v>363</v>
      </c>
      <c r="D321" s="18" t="s">
        <v>10403</v>
      </c>
      <c r="E321" s="18" t="s">
        <v>10046</v>
      </c>
      <c r="F321" s="18" t="s">
        <v>3335</v>
      </c>
      <c r="G321" s="18" t="s">
        <v>3336</v>
      </c>
      <c r="H321" s="18" t="s">
        <v>2120</v>
      </c>
      <c r="I321" s="18" t="s">
        <v>6</v>
      </c>
      <c r="J321" s="18" t="s">
        <v>2094</v>
      </c>
      <c r="K321" s="18" t="s">
        <v>2024</v>
      </c>
      <c r="L321" s="76" t="s">
        <v>10021</v>
      </c>
      <c r="M321" s="18" t="s">
        <v>10047</v>
      </c>
      <c r="N321" s="18" t="s">
        <v>2087</v>
      </c>
      <c r="O321" s="19">
        <f>'Product Details'!AH244</f>
        <v>101.99</v>
      </c>
      <c r="P321" s="19">
        <f>'Product Details'!V244</f>
        <v>101.99</v>
      </c>
      <c r="Q321" s="19">
        <f>'Product Details'!F244</f>
        <v>95.99</v>
      </c>
      <c r="R321" s="77">
        <f t="shared" si="13"/>
        <v>5.8829296989900977E-2</v>
      </c>
      <c r="S321" s="77">
        <f t="shared" si="14"/>
        <v>5.8829296989900977E-2</v>
      </c>
      <c r="T321" s="19">
        <f>'Product Details'!F244</f>
        <v>95.99</v>
      </c>
      <c r="U321" s="19">
        <f t="shared" si="15"/>
        <v>0</v>
      </c>
      <c r="V321" s="18" t="s">
        <v>2080</v>
      </c>
      <c r="W321" s="18" t="s">
        <v>53</v>
      </c>
      <c r="X321" s="18">
        <v>30</v>
      </c>
      <c r="Y321" s="78">
        <v>45987</v>
      </c>
      <c r="Z321" s="78">
        <v>46282</v>
      </c>
    </row>
    <row r="322" spans="1:26" ht="26.9" customHeight="1" x14ac:dyDescent="0.35">
      <c r="A322" s="75" t="s">
        <v>10405</v>
      </c>
      <c r="B322" s="18" t="s">
        <v>3337</v>
      </c>
      <c r="C322" s="18" t="s">
        <v>363</v>
      </c>
      <c r="D322" s="18" t="s">
        <v>10403</v>
      </c>
      <c r="E322" s="18" t="s">
        <v>10046</v>
      </c>
      <c r="F322" s="18" t="s">
        <v>3340</v>
      </c>
      <c r="G322" s="18" t="s">
        <v>3341</v>
      </c>
      <c r="H322" s="18" t="s">
        <v>2120</v>
      </c>
      <c r="I322" s="18" t="s">
        <v>6</v>
      </c>
      <c r="J322" s="18" t="s">
        <v>2094</v>
      </c>
      <c r="K322" s="18" t="s">
        <v>2025</v>
      </c>
      <c r="L322" s="76" t="s">
        <v>10021</v>
      </c>
      <c r="M322" s="18" t="s">
        <v>10047</v>
      </c>
      <c r="N322" s="18" t="s">
        <v>2087</v>
      </c>
      <c r="O322" s="19">
        <f>'Product Details'!AH245</f>
        <v>146.99</v>
      </c>
      <c r="P322" s="19">
        <f>'Product Details'!V245</f>
        <v>146.99</v>
      </c>
      <c r="Q322" s="19">
        <f>'Product Details'!F245</f>
        <v>127.99</v>
      </c>
      <c r="R322" s="77">
        <f t="shared" si="13"/>
        <v>0.12926049391115052</v>
      </c>
      <c r="S322" s="77">
        <f t="shared" si="14"/>
        <v>0.12926049391115052</v>
      </c>
      <c r="T322" s="19">
        <f>'Product Details'!F245</f>
        <v>127.99</v>
      </c>
      <c r="U322" s="19">
        <f t="shared" si="15"/>
        <v>0</v>
      </c>
      <c r="V322" s="18" t="s">
        <v>2080</v>
      </c>
      <c r="W322" s="18" t="s">
        <v>53</v>
      </c>
      <c r="X322" s="18">
        <v>30</v>
      </c>
      <c r="Y322" s="78">
        <v>46229</v>
      </c>
      <c r="Z322" s="78">
        <v>46241</v>
      </c>
    </row>
    <row r="323" spans="1:26" ht="26.9" customHeight="1" x14ac:dyDescent="0.35">
      <c r="A323" s="75" t="s">
        <v>10406</v>
      </c>
      <c r="B323" s="18" t="s">
        <v>3337</v>
      </c>
      <c r="C323" s="18" t="s">
        <v>363</v>
      </c>
      <c r="D323" s="18" t="s">
        <v>10407</v>
      </c>
      <c r="E323" s="18" t="s">
        <v>10122</v>
      </c>
      <c r="F323" s="18" t="s">
        <v>3340</v>
      </c>
      <c r="G323" s="18" t="s">
        <v>3341</v>
      </c>
      <c r="H323" s="18" t="s">
        <v>2120</v>
      </c>
      <c r="I323" s="18" t="s">
        <v>6</v>
      </c>
      <c r="J323" s="18" t="s">
        <v>2094</v>
      </c>
      <c r="K323" s="18" t="s">
        <v>2025</v>
      </c>
      <c r="L323" s="79" t="s">
        <v>10023</v>
      </c>
      <c r="M323" s="18" t="s">
        <v>10123</v>
      </c>
      <c r="N323" s="18" t="s">
        <v>2087</v>
      </c>
      <c r="O323" s="19">
        <f>'Product Details'!AH245</f>
        <v>146.99</v>
      </c>
      <c r="P323" s="19">
        <v>98.99</v>
      </c>
      <c r="Q323" s="19">
        <v>98.99</v>
      </c>
      <c r="R323" s="77">
        <f t="shared" si="13"/>
        <v>0</v>
      </c>
      <c r="S323" s="77">
        <f t="shared" si="14"/>
        <v>0.32655282672290642</v>
      </c>
      <c r="T323" s="19">
        <f>'Product Details'!F245</f>
        <v>127.99</v>
      </c>
      <c r="U323" s="19">
        <f t="shared" si="15"/>
        <v>29</v>
      </c>
      <c r="V323" s="18" t="s">
        <v>2100</v>
      </c>
      <c r="W323" s="18" t="s">
        <v>10124</v>
      </c>
      <c r="X323" s="18">
        <v>30</v>
      </c>
      <c r="Y323" s="78">
        <v>46229</v>
      </c>
      <c r="Z323" s="78">
        <v>46229</v>
      </c>
    </row>
    <row r="324" spans="1:26" ht="26.9" customHeight="1" x14ac:dyDescent="0.35">
      <c r="A324" s="75" t="s">
        <v>10408</v>
      </c>
      <c r="B324" s="18" t="s">
        <v>3342</v>
      </c>
      <c r="C324" s="18" t="s">
        <v>363</v>
      </c>
      <c r="D324" s="18" t="s">
        <v>10403</v>
      </c>
      <c r="E324" s="18" t="s">
        <v>10046</v>
      </c>
      <c r="F324" s="18" t="s">
        <v>3345</v>
      </c>
      <c r="G324" s="18" t="s">
        <v>3346</v>
      </c>
      <c r="H324" s="18" t="s">
        <v>2179</v>
      </c>
      <c r="I324" s="18" t="s">
        <v>6</v>
      </c>
      <c r="J324" s="18" t="s">
        <v>2094</v>
      </c>
      <c r="K324" s="18" t="s">
        <v>2024</v>
      </c>
      <c r="L324" s="76" t="s">
        <v>10021</v>
      </c>
      <c r="M324" s="18" t="s">
        <v>10047</v>
      </c>
      <c r="N324" s="18" t="s">
        <v>2087</v>
      </c>
      <c r="O324" s="19">
        <f>'Product Details'!AH246</f>
        <v>182.99</v>
      </c>
      <c r="P324" s="19">
        <f>'Product Details'!V246</f>
        <v>182.99</v>
      </c>
      <c r="Q324" s="19">
        <f>'Product Details'!F246</f>
        <v>159.99</v>
      </c>
      <c r="R324" s="77">
        <f t="shared" si="13"/>
        <v>0.1256899284113886</v>
      </c>
      <c r="S324" s="77">
        <f t="shared" si="14"/>
        <v>0.1256899284113886</v>
      </c>
      <c r="T324" s="19">
        <f>'Product Details'!F246</f>
        <v>159.99</v>
      </c>
      <c r="U324" s="19">
        <f t="shared" si="15"/>
        <v>0</v>
      </c>
      <c r="V324" s="18" t="s">
        <v>2080</v>
      </c>
      <c r="W324" s="18" t="s">
        <v>53</v>
      </c>
      <c r="X324" s="18">
        <v>30</v>
      </c>
      <c r="Y324" s="78">
        <v>45843</v>
      </c>
      <c r="Z324" s="78">
        <v>46251</v>
      </c>
    </row>
    <row r="325" spans="1:26" ht="26.9" customHeight="1" x14ac:dyDescent="0.35">
      <c r="A325" s="75" t="s">
        <v>10409</v>
      </c>
      <c r="B325" s="18" t="s">
        <v>3347</v>
      </c>
      <c r="C325" s="18" t="s">
        <v>363</v>
      </c>
      <c r="D325" s="18" t="s">
        <v>10403</v>
      </c>
      <c r="E325" s="18" t="s">
        <v>10046</v>
      </c>
      <c r="F325" s="18" t="s">
        <v>3350</v>
      </c>
      <c r="G325" s="18" t="s">
        <v>2636</v>
      </c>
      <c r="H325" s="18" t="s">
        <v>2120</v>
      </c>
      <c r="I325" s="18" t="s">
        <v>6</v>
      </c>
      <c r="J325" s="18" t="s">
        <v>2073</v>
      </c>
      <c r="K325" s="18" t="s">
        <v>2025</v>
      </c>
      <c r="L325" s="76" t="s">
        <v>10021</v>
      </c>
      <c r="M325" s="18" t="s">
        <v>10047</v>
      </c>
      <c r="N325" s="18" t="s">
        <v>2087</v>
      </c>
      <c r="O325" s="19">
        <f>'Product Details'!AH247</f>
        <v>223.99</v>
      </c>
      <c r="P325" s="19">
        <f>'Product Details'!V247</f>
        <v>218.99</v>
      </c>
      <c r="Q325" s="19">
        <f>'Product Details'!F247</f>
        <v>199.99</v>
      </c>
      <c r="R325" s="77">
        <f t="shared" si="13"/>
        <v>8.6761952600575371E-2</v>
      </c>
      <c r="S325" s="77">
        <f t="shared" si="14"/>
        <v>0.10714764051966605</v>
      </c>
      <c r="T325" s="19">
        <f>'Product Details'!F247</f>
        <v>199.99</v>
      </c>
      <c r="U325" s="19">
        <f t="shared" si="15"/>
        <v>0</v>
      </c>
      <c r="V325" s="18" t="s">
        <v>2080</v>
      </c>
      <c r="W325" s="18" t="s">
        <v>53</v>
      </c>
      <c r="X325" s="18">
        <v>30</v>
      </c>
      <c r="Y325" s="78">
        <v>46090</v>
      </c>
      <c r="Z325" s="78">
        <v>46285</v>
      </c>
    </row>
    <row r="326" spans="1:26" ht="26.9" customHeight="1" x14ac:dyDescent="0.35">
      <c r="A326" s="75" t="s">
        <v>10410</v>
      </c>
      <c r="B326" s="18" t="s">
        <v>3351</v>
      </c>
      <c r="C326" s="18" t="s">
        <v>363</v>
      </c>
      <c r="D326" s="18" t="s">
        <v>10403</v>
      </c>
      <c r="E326" s="18" t="s">
        <v>10046</v>
      </c>
      <c r="F326" s="18" t="s">
        <v>3345</v>
      </c>
      <c r="G326" s="18" t="s">
        <v>3354</v>
      </c>
      <c r="H326" s="18" t="s">
        <v>2254</v>
      </c>
      <c r="I326" s="18" t="s">
        <v>6</v>
      </c>
      <c r="J326" s="18" t="s">
        <v>2094</v>
      </c>
      <c r="K326" s="18" t="s">
        <v>2026</v>
      </c>
      <c r="L326" s="76" t="s">
        <v>10021</v>
      </c>
      <c r="M326" s="18" t="s">
        <v>10047</v>
      </c>
      <c r="N326" s="18" t="s">
        <v>2087</v>
      </c>
      <c r="O326" s="19">
        <f>'Product Details'!AH248</f>
        <v>248.99</v>
      </c>
      <c r="P326" s="19">
        <f>'Product Details'!V248</f>
        <v>236.99</v>
      </c>
      <c r="Q326" s="19">
        <f>'Product Details'!F248</f>
        <v>208.99</v>
      </c>
      <c r="R326" s="77">
        <f t="shared" si="13"/>
        <v>0.11814844508207097</v>
      </c>
      <c r="S326" s="77">
        <f t="shared" si="14"/>
        <v>0.16064902204907827</v>
      </c>
      <c r="T326" s="19">
        <f>'Product Details'!F248</f>
        <v>208.99</v>
      </c>
      <c r="U326" s="19">
        <f t="shared" si="15"/>
        <v>0</v>
      </c>
      <c r="V326" s="18" t="s">
        <v>2080</v>
      </c>
      <c r="W326" s="18" t="s">
        <v>53</v>
      </c>
      <c r="X326" s="18">
        <v>30</v>
      </c>
      <c r="Y326" s="78">
        <v>45696</v>
      </c>
      <c r="Z326" s="78">
        <v>46275</v>
      </c>
    </row>
    <row r="327" spans="1:26" ht="26.9" customHeight="1" x14ac:dyDescent="0.35">
      <c r="A327" s="75" t="s">
        <v>10411</v>
      </c>
      <c r="B327" s="18" t="s">
        <v>3351</v>
      </c>
      <c r="C327" s="18" t="s">
        <v>363</v>
      </c>
      <c r="D327" s="18" t="s">
        <v>10168</v>
      </c>
      <c r="E327" s="18" t="s">
        <v>10101</v>
      </c>
      <c r="F327" s="18" t="s">
        <v>3345</v>
      </c>
      <c r="G327" s="18" t="s">
        <v>3354</v>
      </c>
      <c r="H327" s="18" t="s">
        <v>2254</v>
      </c>
      <c r="I327" s="18" t="s">
        <v>6</v>
      </c>
      <c r="J327" s="18" t="s">
        <v>2094</v>
      </c>
      <c r="K327" s="18" t="s">
        <v>2026</v>
      </c>
      <c r="L327" s="81" t="s">
        <v>10022</v>
      </c>
      <c r="M327" s="18" t="s">
        <v>10102</v>
      </c>
      <c r="N327" s="18" t="s">
        <v>2087</v>
      </c>
      <c r="O327" s="19">
        <f>'Product Details'!AH248</f>
        <v>248.99</v>
      </c>
      <c r="P327" s="19">
        <v>193.99</v>
      </c>
      <c r="Q327" s="19">
        <v>193.99</v>
      </c>
      <c r="R327" s="77">
        <f t="shared" si="13"/>
        <v>0</v>
      </c>
      <c r="S327" s="77">
        <f t="shared" si="14"/>
        <v>0.22089240531748261</v>
      </c>
      <c r="T327" s="19">
        <f>'Product Details'!F248</f>
        <v>208.99</v>
      </c>
      <c r="U327" s="19">
        <f t="shared" si="15"/>
        <v>15</v>
      </c>
      <c r="V327" s="18" t="s">
        <v>2100</v>
      </c>
      <c r="W327" s="18" t="s">
        <v>10103</v>
      </c>
      <c r="X327" s="18">
        <v>30</v>
      </c>
      <c r="Y327" s="78">
        <v>46215</v>
      </c>
      <c r="Z327" s="78">
        <v>46215</v>
      </c>
    </row>
    <row r="328" spans="1:26" ht="26.9" customHeight="1" x14ac:dyDescent="0.35">
      <c r="A328" s="75" t="s">
        <v>10412</v>
      </c>
      <c r="B328" s="18" t="s">
        <v>3351</v>
      </c>
      <c r="C328" s="18" t="s">
        <v>363</v>
      </c>
      <c r="D328" s="18" t="s">
        <v>10407</v>
      </c>
      <c r="E328" s="18" t="s">
        <v>10122</v>
      </c>
      <c r="F328" s="18" t="s">
        <v>3345</v>
      </c>
      <c r="G328" s="18" t="s">
        <v>3354</v>
      </c>
      <c r="H328" s="18" t="s">
        <v>2254</v>
      </c>
      <c r="I328" s="18" t="s">
        <v>6</v>
      </c>
      <c r="J328" s="18" t="s">
        <v>2094</v>
      </c>
      <c r="K328" s="18" t="s">
        <v>2026</v>
      </c>
      <c r="L328" s="79" t="s">
        <v>10023</v>
      </c>
      <c r="M328" s="18" t="s">
        <v>10123</v>
      </c>
      <c r="N328" s="18" t="s">
        <v>2087</v>
      </c>
      <c r="O328" s="19">
        <f>'Product Details'!AH248</f>
        <v>248.99</v>
      </c>
      <c r="P328" s="19">
        <v>196.99</v>
      </c>
      <c r="Q328" s="19">
        <v>178.99</v>
      </c>
      <c r="R328" s="77">
        <f t="shared" si="13"/>
        <v>9.137519671049292E-2</v>
      </c>
      <c r="S328" s="77">
        <f t="shared" si="14"/>
        <v>0.28113578858588695</v>
      </c>
      <c r="T328" s="19">
        <f>'Product Details'!F248</f>
        <v>208.99</v>
      </c>
      <c r="U328" s="19">
        <f t="shared" si="15"/>
        <v>30</v>
      </c>
      <c r="V328" s="18" t="s">
        <v>2100</v>
      </c>
      <c r="W328" s="18" t="s">
        <v>10124</v>
      </c>
      <c r="X328" s="18">
        <v>30</v>
      </c>
      <c r="Y328" s="78">
        <v>46227</v>
      </c>
      <c r="Z328" s="78">
        <v>46272</v>
      </c>
    </row>
    <row r="329" spans="1:26" ht="26.9" customHeight="1" x14ac:dyDescent="0.35">
      <c r="A329" s="75" t="s">
        <v>10413</v>
      </c>
      <c r="B329" s="18" t="s">
        <v>3355</v>
      </c>
      <c r="C329" s="18" t="s">
        <v>363</v>
      </c>
      <c r="D329" s="18" t="s">
        <v>10403</v>
      </c>
      <c r="E329" s="18" t="s">
        <v>10046</v>
      </c>
      <c r="F329" s="18" t="s">
        <v>3335</v>
      </c>
      <c r="G329" s="18" t="s">
        <v>3358</v>
      </c>
      <c r="H329" s="18" t="s">
        <v>2104</v>
      </c>
      <c r="I329" s="18" t="s">
        <v>6</v>
      </c>
      <c r="J329" s="18" t="s">
        <v>2138</v>
      </c>
      <c r="K329" s="18" t="s">
        <v>2026</v>
      </c>
      <c r="L329" s="76" t="s">
        <v>10021</v>
      </c>
      <c r="M329" s="18" t="s">
        <v>10047</v>
      </c>
      <c r="N329" s="18" t="s">
        <v>2087</v>
      </c>
      <c r="O329" s="19">
        <f>'Product Details'!AH249</f>
        <v>276.99</v>
      </c>
      <c r="P329" s="19">
        <f>'Product Details'!V249</f>
        <v>276.99</v>
      </c>
      <c r="Q329" s="19">
        <f>'Product Details'!F249</f>
        <v>260.99</v>
      </c>
      <c r="R329" s="77">
        <f t="shared" si="13"/>
        <v>5.7763818188382249E-2</v>
      </c>
      <c r="S329" s="77">
        <f t="shared" si="14"/>
        <v>5.7763818188382249E-2</v>
      </c>
      <c r="T329" s="19">
        <f>'Product Details'!F249</f>
        <v>260.99</v>
      </c>
      <c r="U329" s="19">
        <f t="shared" si="15"/>
        <v>0</v>
      </c>
      <c r="V329" s="18" t="s">
        <v>2080</v>
      </c>
      <c r="W329" s="18" t="s">
        <v>53</v>
      </c>
      <c r="X329" s="18">
        <v>30</v>
      </c>
      <c r="Y329" s="78">
        <v>46165</v>
      </c>
      <c r="Z329" s="78">
        <v>46270</v>
      </c>
    </row>
    <row r="330" spans="1:26" ht="26.9" customHeight="1" x14ac:dyDescent="0.35">
      <c r="A330" s="75" t="s">
        <v>10414</v>
      </c>
      <c r="B330" s="18" t="s">
        <v>3359</v>
      </c>
      <c r="C330" s="18" t="s">
        <v>363</v>
      </c>
      <c r="D330" s="18" t="s">
        <v>10403</v>
      </c>
      <c r="E330" s="18" t="s">
        <v>10046</v>
      </c>
      <c r="F330" s="18" t="s">
        <v>3362</v>
      </c>
      <c r="G330" s="18" t="s">
        <v>3363</v>
      </c>
      <c r="H330" s="18" t="s">
        <v>2179</v>
      </c>
      <c r="I330" s="18" t="s">
        <v>6</v>
      </c>
      <c r="J330" s="18" t="s">
        <v>2073</v>
      </c>
      <c r="K330" s="18" t="s">
        <v>2026</v>
      </c>
      <c r="L330" s="76" t="s">
        <v>10021</v>
      </c>
      <c r="M330" s="18" t="s">
        <v>10047</v>
      </c>
      <c r="N330" s="18" t="s">
        <v>2087</v>
      </c>
      <c r="O330" s="19">
        <f>'Product Details'!AH250</f>
        <v>351.99</v>
      </c>
      <c r="P330" s="19">
        <f>'Product Details'!V250</f>
        <v>351.99</v>
      </c>
      <c r="Q330" s="19">
        <f>'Product Details'!F250</f>
        <v>334.99</v>
      </c>
      <c r="R330" s="77">
        <f t="shared" si="13"/>
        <v>4.8296826614392455E-2</v>
      </c>
      <c r="S330" s="77">
        <f t="shared" si="14"/>
        <v>4.8296826614392455E-2</v>
      </c>
      <c r="T330" s="19">
        <f>'Product Details'!F250</f>
        <v>334.99</v>
      </c>
      <c r="U330" s="19">
        <f t="shared" si="15"/>
        <v>0</v>
      </c>
      <c r="V330" s="18" t="s">
        <v>2080</v>
      </c>
      <c r="W330" s="18" t="s">
        <v>53</v>
      </c>
      <c r="X330" s="18">
        <v>30</v>
      </c>
      <c r="Y330" s="78">
        <v>46144</v>
      </c>
      <c r="Z330" s="78">
        <v>46248</v>
      </c>
    </row>
    <row r="331" spans="1:26" ht="26.9" customHeight="1" x14ac:dyDescent="0.35">
      <c r="A331" s="75" t="s">
        <v>10415</v>
      </c>
      <c r="B331" s="18" t="s">
        <v>3359</v>
      </c>
      <c r="C331" s="18" t="s">
        <v>363</v>
      </c>
      <c r="D331" s="18" t="s">
        <v>10100</v>
      </c>
      <c r="E331" s="18" t="s">
        <v>10101</v>
      </c>
      <c r="F331" s="18" t="s">
        <v>3362</v>
      </c>
      <c r="G331" s="18" t="s">
        <v>3363</v>
      </c>
      <c r="H331" s="18" t="s">
        <v>2179</v>
      </c>
      <c r="I331" s="18" t="s">
        <v>6</v>
      </c>
      <c r="J331" s="18" t="s">
        <v>2073</v>
      </c>
      <c r="K331" s="18" t="s">
        <v>2026</v>
      </c>
      <c r="L331" s="81" t="s">
        <v>10022</v>
      </c>
      <c r="M331" s="18" t="s">
        <v>10102</v>
      </c>
      <c r="N331" s="18" t="s">
        <v>2087</v>
      </c>
      <c r="O331" s="19">
        <f>'Product Details'!AH250</f>
        <v>351.99</v>
      </c>
      <c r="P331" s="19">
        <v>336.99</v>
      </c>
      <c r="Q331" s="19">
        <v>309.99</v>
      </c>
      <c r="R331" s="77">
        <f t="shared" si="13"/>
        <v>8.0121071841894417E-2</v>
      </c>
      <c r="S331" s="77">
        <f t="shared" si="14"/>
        <v>0.11932157163555783</v>
      </c>
      <c r="T331" s="19">
        <f>'Product Details'!F250</f>
        <v>334.99</v>
      </c>
      <c r="U331" s="19">
        <f t="shared" si="15"/>
        <v>25</v>
      </c>
      <c r="V331" s="18" t="s">
        <v>2100</v>
      </c>
      <c r="W331" s="18" t="s">
        <v>10103</v>
      </c>
      <c r="X331" s="18">
        <v>30</v>
      </c>
      <c r="Y331" s="78">
        <v>46245</v>
      </c>
      <c r="Z331" s="78">
        <v>46285</v>
      </c>
    </row>
    <row r="332" spans="1:26" ht="26.9" customHeight="1" x14ac:dyDescent="0.35">
      <c r="A332" s="75" t="s">
        <v>10416</v>
      </c>
      <c r="B332" s="18" t="s">
        <v>3359</v>
      </c>
      <c r="C332" s="18" t="s">
        <v>363</v>
      </c>
      <c r="D332" s="18" t="s">
        <v>10407</v>
      </c>
      <c r="E332" s="18" t="s">
        <v>10122</v>
      </c>
      <c r="F332" s="18" t="s">
        <v>3362</v>
      </c>
      <c r="G332" s="18" t="s">
        <v>3363</v>
      </c>
      <c r="H332" s="18" t="s">
        <v>2179</v>
      </c>
      <c r="I332" s="18" t="s">
        <v>6</v>
      </c>
      <c r="J332" s="18" t="s">
        <v>2073</v>
      </c>
      <c r="K332" s="18" t="s">
        <v>2026</v>
      </c>
      <c r="L332" s="79" t="s">
        <v>10023</v>
      </c>
      <c r="M332" s="18" t="s">
        <v>10123</v>
      </c>
      <c r="N332" s="18" t="s">
        <v>2087</v>
      </c>
      <c r="O332" s="19">
        <f>'Product Details'!AH250</f>
        <v>351.99</v>
      </c>
      <c r="P332" s="19">
        <v>286.99</v>
      </c>
      <c r="Q332" s="19">
        <v>262.99</v>
      </c>
      <c r="R332" s="77">
        <f t="shared" si="13"/>
        <v>8.3626607198857103E-2</v>
      </c>
      <c r="S332" s="77">
        <f t="shared" si="14"/>
        <v>0.25284809227534871</v>
      </c>
      <c r="T332" s="19">
        <f>'Product Details'!F250</f>
        <v>334.99</v>
      </c>
      <c r="U332" s="19">
        <f t="shared" si="15"/>
        <v>72</v>
      </c>
      <c r="V332" s="18" t="s">
        <v>2100</v>
      </c>
      <c r="W332" s="18" t="s">
        <v>10124</v>
      </c>
      <c r="X332" s="18">
        <v>30</v>
      </c>
      <c r="Y332" s="78">
        <v>46162</v>
      </c>
      <c r="Z332" s="78">
        <v>46218</v>
      </c>
    </row>
    <row r="333" spans="1:26" ht="26.9" customHeight="1" x14ac:dyDescent="0.35">
      <c r="A333" s="75" t="s">
        <v>10417</v>
      </c>
      <c r="B333" s="18" t="s">
        <v>3364</v>
      </c>
      <c r="C333" s="18" t="s">
        <v>363</v>
      </c>
      <c r="D333" s="18" t="s">
        <v>10403</v>
      </c>
      <c r="E333" s="18" t="s">
        <v>10046</v>
      </c>
      <c r="F333" s="18" t="s">
        <v>3367</v>
      </c>
      <c r="G333" s="18" t="s">
        <v>3368</v>
      </c>
      <c r="H333" s="18" t="s">
        <v>2120</v>
      </c>
      <c r="I333" s="18" t="s">
        <v>6</v>
      </c>
      <c r="J333" s="18" t="s">
        <v>2094</v>
      </c>
      <c r="K333" s="18" t="s">
        <v>2027</v>
      </c>
      <c r="L333" s="76" t="s">
        <v>10021</v>
      </c>
      <c r="M333" s="18" t="s">
        <v>10047</v>
      </c>
      <c r="N333" s="18" t="s">
        <v>2087</v>
      </c>
      <c r="O333" s="19">
        <f>'Product Details'!AH251</f>
        <v>389.99</v>
      </c>
      <c r="P333" s="19">
        <f>'Product Details'!V251</f>
        <v>387.99</v>
      </c>
      <c r="Q333" s="19">
        <f>'Product Details'!F251</f>
        <v>371.99</v>
      </c>
      <c r="R333" s="77">
        <f t="shared" si="13"/>
        <v>4.1238176241655711E-2</v>
      </c>
      <c r="S333" s="77">
        <f t="shared" si="14"/>
        <v>4.6155029616144004E-2</v>
      </c>
      <c r="T333" s="19">
        <f>'Product Details'!F251</f>
        <v>371.99</v>
      </c>
      <c r="U333" s="19">
        <f t="shared" si="15"/>
        <v>0</v>
      </c>
      <c r="V333" s="18" t="s">
        <v>2080</v>
      </c>
      <c r="W333" s="18" t="s">
        <v>53</v>
      </c>
      <c r="X333" s="18">
        <v>30</v>
      </c>
      <c r="Y333" s="78">
        <v>46105</v>
      </c>
      <c r="Z333" s="78">
        <v>46250</v>
      </c>
    </row>
    <row r="334" spans="1:26" ht="26.9" customHeight="1" x14ac:dyDescent="0.35">
      <c r="A334" s="75" t="s">
        <v>10418</v>
      </c>
      <c r="B334" s="18" t="s">
        <v>3369</v>
      </c>
      <c r="C334" s="18" t="s">
        <v>363</v>
      </c>
      <c r="D334" s="18" t="s">
        <v>10403</v>
      </c>
      <c r="E334" s="18" t="s">
        <v>10046</v>
      </c>
      <c r="F334" s="18" t="s">
        <v>3372</v>
      </c>
      <c r="G334" s="18" t="s">
        <v>3373</v>
      </c>
      <c r="H334" s="18" t="s">
        <v>2254</v>
      </c>
      <c r="I334" s="18" t="s">
        <v>6</v>
      </c>
      <c r="J334" s="18" t="s">
        <v>2073</v>
      </c>
      <c r="K334" s="18" t="s">
        <v>2026</v>
      </c>
      <c r="L334" s="76" t="s">
        <v>10021</v>
      </c>
      <c r="M334" s="18" t="s">
        <v>10047</v>
      </c>
      <c r="N334" s="18" t="s">
        <v>2087</v>
      </c>
      <c r="O334" s="19">
        <f>'Product Details'!AH252</f>
        <v>460.99</v>
      </c>
      <c r="P334" s="19">
        <f>'Product Details'!V252</f>
        <v>437.99</v>
      </c>
      <c r="Q334" s="19">
        <f>'Product Details'!F252</f>
        <v>403.99</v>
      </c>
      <c r="R334" s="77">
        <f t="shared" ref="R334:R397" si="16">IF(P334&gt;0,(P334-Q334)/P334,"")</f>
        <v>7.7627343090024878E-2</v>
      </c>
      <c r="S334" s="77">
        <f t="shared" ref="S334:S397" si="17">IF(O334&gt;0,(O334-Q334)/O334,"")</f>
        <v>0.12364693377296687</v>
      </c>
      <c r="T334" s="19">
        <f>'Product Details'!F252</f>
        <v>403.99</v>
      </c>
      <c r="U334" s="19">
        <f t="shared" ref="U334:U397" si="18">T334-Q334</f>
        <v>0</v>
      </c>
      <c r="V334" s="18" t="s">
        <v>2080</v>
      </c>
      <c r="W334" s="18" t="s">
        <v>53</v>
      </c>
      <c r="X334" s="18">
        <v>30</v>
      </c>
      <c r="Y334" s="78">
        <v>46219</v>
      </c>
      <c r="Z334" s="78">
        <v>46243</v>
      </c>
    </row>
    <row r="335" spans="1:26" ht="26.9" customHeight="1" x14ac:dyDescent="0.35">
      <c r="A335" s="75" t="s">
        <v>10419</v>
      </c>
      <c r="B335" s="18" t="s">
        <v>3374</v>
      </c>
      <c r="C335" s="18" t="s">
        <v>376</v>
      </c>
      <c r="D335" s="18" t="s">
        <v>10420</v>
      </c>
      <c r="E335" s="18" t="s">
        <v>10046</v>
      </c>
      <c r="F335" s="18" t="s">
        <v>3377</v>
      </c>
      <c r="G335" s="18" t="s">
        <v>3378</v>
      </c>
      <c r="H335" s="18" t="s">
        <v>2268</v>
      </c>
      <c r="I335" s="18" t="s">
        <v>6</v>
      </c>
      <c r="J335" s="18" t="s">
        <v>2073</v>
      </c>
      <c r="K335" s="18" t="s">
        <v>2022</v>
      </c>
      <c r="L335" s="76" t="s">
        <v>10021</v>
      </c>
      <c r="M335" s="18" t="s">
        <v>10047</v>
      </c>
      <c r="N335" s="18" t="s">
        <v>2087</v>
      </c>
      <c r="O335" s="19">
        <f>'Product Details'!AH253</f>
        <v>40.99</v>
      </c>
      <c r="P335" s="19">
        <f>'Product Details'!V253</f>
        <v>38.99</v>
      </c>
      <c r="Q335" s="19">
        <f>'Product Details'!F253</f>
        <v>35.99</v>
      </c>
      <c r="R335" s="77">
        <f t="shared" si="16"/>
        <v>7.6942805847653242E-2</v>
      </c>
      <c r="S335" s="77">
        <f t="shared" si="17"/>
        <v>0.1219809709685289</v>
      </c>
      <c r="T335" s="19">
        <f>'Product Details'!F253</f>
        <v>35.99</v>
      </c>
      <c r="U335" s="19">
        <f t="shared" si="18"/>
        <v>0</v>
      </c>
      <c r="V335" s="18" t="s">
        <v>2100</v>
      </c>
      <c r="W335" s="18" t="s">
        <v>53</v>
      </c>
      <c r="X335" s="18">
        <v>60</v>
      </c>
      <c r="Y335" s="78">
        <v>46232</v>
      </c>
      <c r="Z335" s="78">
        <v>46254</v>
      </c>
    </row>
    <row r="336" spans="1:26" ht="26.9" customHeight="1" x14ac:dyDescent="0.35">
      <c r="A336" s="75" t="s">
        <v>10421</v>
      </c>
      <c r="B336" s="18" t="s">
        <v>3379</v>
      </c>
      <c r="C336" s="18" t="s">
        <v>376</v>
      </c>
      <c r="D336" s="18" t="s">
        <v>10420</v>
      </c>
      <c r="E336" s="18" t="s">
        <v>10046</v>
      </c>
      <c r="F336" s="18" t="s">
        <v>3382</v>
      </c>
      <c r="G336" s="18" t="s">
        <v>3383</v>
      </c>
      <c r="H336" s="18" t="s">
        <v>2254</v>
      </c>
      <c r="I336" s="18" t="s">
        <v>6</v>
      </c>
      <c r="J336" s="18" t="s">
        <v>2073</v>
      </c>
      <c r="K336" s="18" t="s">
        <v>2024</v>
      </c>
      <c r="L336" s="76" t="s">
        <v>10021</v>
      </c>
      <c r="M336" s="18" t="s">
        <v>10049</v>
      </c>
      <c r="N336" s="18" t="s">
        <v>2106</v>
      </c>
      <c r="O336" s="19">
        <f>'Product Details'!AH254</f>
        <v>195.99</v>
      </c>
      <c r="P336" s="19">
        <f>'Product Details'!V254</f>
        <v>121.99</v>
      </c>
      <c r="Q336" s="19">
        <f>'Product Details'!F254</f>
        <v>114.99</v>
      </c>
      <c r="R336" s="77">
        <f t="shared" si="16"/>
        <v>5.7381752602672351E-2</v>
      </c>
      <c r="S336" s="77">
        <f t="shared" si="17"/>
        <v>0.4132863921628655</v>
      </c>
      <c r="T336" s="19">
        <f>'Product Details'!F254</f>
        <v>114.99</v>
      </c>
      <c r="U336" s="19">
        <f t="shared" si="18"/>
        <v>0</v>
      </c>
      <c r="V336" s="18" t="s">
        <v>2080</v>
      </c>
      <c r="W336" s="18" t="s">
        <v>53</v>
      </c>
      <c r="X336" s="18">
        <v>60</v>
      </c>
      <c r="Y336" s="78">
        <v>45349</v>
      </c>
      <c r="Z336" s="78">
        <v>46261</v>
      </c>
    </row>
    <row r="337" spans="1:26" ht="26.9" customHeight="1" x14ac:dyDescent="0.35">
      <c r="A337" s="75" t="s">
        <v>10422</v>
      </c>
      <c r="B337" s="18" t="s">
        <v>3379</v>
      </c>
      <c r="C337" s="18" t="s">
        <v>376</v>
      </c>
      <c r="D337" s="18" t="s">
        <v>10051</v>
      </c>
      <c r="E337" s="18" t="s">
        <v>10052</v>
      </c>
      <c r="F337" s="18" t="s">
        <v>3382</v>
      </c>
      <c r="G337" s="18" t="s">
        <v>3383</v>
      </c>
      <c r="H337" s="18" t="s">
        <v>2254</v>
      </c>
      <c r="I337" s="18" t="s">
        <v>6</v>
      </c>
      <c r="J337" s="18" t="s">
        <v>2073</v>
      </c>
      <c r="K337" s="18" t="s">
        <v>2024</v>
      </c>
      <c r="L337" s="76" t="s">
        <v>10021</v>
      </c>
      <c r="M337" s="18" t="s">
        <v>10049</v>
      </c>
      <c r="N337" s="18" t="s">
        <v>2106</v>
      </c>
      <c r="O337" s="19">
        <f>'Product Details'!AH254</f>
        <v>195.99</v>
      </c>
      <c r="P337" s="19">
        <v>114.99</v>
      </c>
      <c r="Q337" s="19">
        <v>94.99</v>
      </c>
      <c r="R337" s="77">
        <f t="shared" si="16"/>
        <v>0.17392816766675365</v>
      </c>
      <c r="S337" s="77">
        <f t="shared" si="17"/>
        <v>0.51533241491912862</v>
      </c>
      <c r="T337" s="19">
        <f>'Product Details'!F254</f>
        <v>114.99</v>
      </c>
      <c r="U337" s="19">
        <f t="shared" si="18"/>
        <v>20</v>
      </c>
      <c r="V337" s="18" t="s">
        <v>2100</v>
      </c>
      <c r="W337" s="18" t="s">
        <v>53</v>
      </c>
      <c r="X337" s="18">
        <v>60</v>
      </c>
      <c r="Y337" s="78">
        <v>46223</v>
      </c>
      <c r="Z337" s="78">
        <v>46291</v>
      </c>
    </row>
    <row r="338" spans="1:26" ht="26.9" customHeight="1" x14ac:dyDescent="0.35">
      <c r="A338" s="75" t="s">
        <v>10423</v>
      </c>
      <c r="B338" s="18" t="s">
        <v>3379</v>
      </c>
      <c r="C338" s="18" t="s">
        <v>376</v>
      </c>
      <c r="D338" s="18" t="s">
        <v>10059</v>
      </c>
      <c r="E338" s="18" t="s">
        <v>10060</v>
      </c>
      <c r="F338" s="18" t="s">
        <v>3382</v>
      </c>
      <c r="G338" s="18" t="s">
        <v>3383</v>
      </c>
      <c r="H338" s="18" t="s">
        <v>2254</v>
      </c>
      <c r="I338" s="18" t="s">
        <v>6</v>
      </c>
      <c r="J338" s="18" t="s">
        <v>2073</v>
      </c>
      <c r="K338" s="18" t="s">
        <v>2024</v>
      </c>
      <c r="L338" s="79" t="s">
        <v>10023</v>
      </c>
      <c r="M338" s="18" t="s">
        <v>10023</v>
      </c>
      <c r="N338" s="18" t="s">
        <v>2106</v>
      </c>
      <c r="O338" s="19">
        <f>'Product Details'!AH254</f>
        <v>195.99</v>
      </c>
      <c r="P338" s="19">
        <v>79.989999999999995</v>
      </c>
      <c r="Q338" s="19">
        <v>73.989999999999995</v>
      </c>
      <c r="R338" s="77">
        <f t="shared" si="16"/>
        <v>7.5009376172021511E-2</v>
      </c>
      <c r="S338" s="77">
        <f t="shared" si="17"/>
        <v>0.62248073881320476</v>
      </c>
      <c r="T338" s="19">
        <f>'Product Details'!F254</f>
        <v>114.99</v>
      </c>
      <c r="U338" s="19">
        <f t="shared" si="18"/>
        <v>41</v>
      </c>
      <c r="V338" s="18" t="s">
        <v>2080</v>
      </c>
      <c r="W338" s="18" t="s">
        <v>10061</v>
      </c>
      <c r="X338" s="18">
        <v>30</v>
      </c>
      <c r="Y338" s="78">
        <v>46268</v>
      </c>
      <c r="Z338" s="78">
        <v>46273</v>
      </c>
    </row>
    <row r="339" spans="1:26" ht="26.9" customHeight="1" x14ac:dyDescent="0.35">
      <c r="A339" s="75" t="s">
        <v>10424</v>
      </c>
      <c r="B339" s="18" t="s">
        <v>3384</v>
      </c>
      <c r="C339" s="18" t="s">
        <v>376</v>
      </c>
      <c r="D339" s="18" t="s">
        <v>10420</v>
      </c>
      <c r="E339" s="18" t="s">
        <v>10046</v>
      </c>
      <c r="F339" s="18" t="s">
        <v>3387</v>
      </c>
      <c r="G339" s="18" t="s">
        <v>3388</v>
      </c>
      <c r="H339" s="18" t="s">
        <v>2084</v>
      </c>
      <c r="I339" s="18" t="s">
        <v>6</v>
      </c>
      <c r="J339" s="18" t="s">
        <v>2094</v>
      </c>
      <c r="K339" s="18" t="s">
        <v>2024</v>
      </c>
      <c r="L339" s="76" t="s">
        <v>10021</v>
      </c>
      <c r="M339" s="18" t="s">
        <v>10049</v>
      </c>
      <c r="N339" s="18" t="s">
        <v>2106</v>
      </c>
      <c r="O339" s="19">
        <f>'Product Details'!AH255</f>
        <v>197.99</v>
      </c>
      <c r="P339" s="19">
        <f>'Product Details'!V255</f>
        <v>143.99</v>
      </c>
      <c r="Q339" s="19">
        <f>'Product Details'!F255</f>
        <v>136.99</v>
      </c>
      <c r="R339" s="77">
        <f t="shared" si="16"/>
        <v>4.8614487117160911E-2</v>
      </c>
      <c r="S339" s="77">
        <f t="shared" si="17"/>
        <v>0.30809636850345978</v>
      </c>
      <c r="T339" s="19">
        <f>'Product Details'!F255</f>
        <v>136.99</v>
      </c>
      <c r="U339" s="19">
        <f t="shared" si="18"/>
        <v>0</v>
      </c>
      <c r="V339" s="18" t="s">
        <v>2080</v>
      </c>
      <c r="W339" s="18" t="s">
        <v>53</v>
      </c>
      <c r="X339" s="18">
        <v>60</v>
      </c>
      <c r="Y339" s="78">
        <v>45733</v>
      </c>
      <c r="Z339" s="78">
        <v>46272</v>
      </c>
    </row>
    <row r="340" spans="1:26" ht="26.9" customHeight="1" x14ac:dyDescent="0.35">
      <c r="A340" s="75" t="s">
        <v>10425</v>
      </c>
      <c r="B340" s="18" t="s">
        <v>3389</v>
      </c>
      <c r="C340" s="18" t="s">
        <v>376</v>
      </c>
      <c r="D340" s="18" t="s">
        <v>10420</v>
      </c>
      <c r="E340" s="18" t="s">
        <v>10046</v>
      </c>
      <c r="F340" s="18" t="s">
        <v>3392</v>
      </c>
      <c r="G340" s="18" t="s">
        <v>3393</v>
      </c>
      <c r="H340" s="18" t="s">
        <v>2084</v>
      </c>
      <c r="I340" s="18" t="s">
        <v>6</v>
      </c>
      <c r="J340" s="18" t="s">
        <v>2073</v>
      </c>
      <c r="K340" s="18" t="s">
        <v>2024</v>
      </c>
      <c r="L340" s="76" t="s">
        <v>10021</v>
      </c>
      <c r="M340" s="18" t="s">
        <v>10047</v>
      </c>
      <c r="N340" s="18" t="s">
        <v>2087</v>
      </c>
      <c r="O340" s="19">
        <f>'Product Details'!AH256</f>
        <v>161.99</v>
      </c>
      <c r="P340" s="19">
        <f>'Product Details'!V256</f>
        <v>161.99</v>
      </c>
      <c r="Q340" s="19">
        <f>'Product Details'!F256</f>
        <v>145.99</v>
      </c>
      <c r="R340" s="77">
        <f t="shared" si="16"/>
        <v>9.8771529106734979E-2</v>
      </c>
      <c r="S340" s="77">
        <f t="shared" si="17"/>
        <v>9.8771529106734979E-2</v>
      </c>
      <c r="T340" s="19">
        <f>'Product Details'!F256</f>
        <v>145.99</v>
      </c>
      <c r="U340" s="19">
        <f t="shared" si="18"/>
        <v>0</v>
      </c>
      <c r="V340" s="18" t="s">
        <v>2080</v>
      </c>
      <c r="W340" s="18" t="s">
        <v>53</v>
      </c>
      <c r="X340" s="18">
        <v>60</v>
      </c>
      <c r="Y340" s="78">
        <v>46055</v>
      </c>
      <c r="Z340" s="78">
        <v>46262</v>
      </c>
    </row>
    <row r="341" spans="1:26" ht="26.9" customHeight="1" x14ac:dyDescent="0.35">
      <c r="A341" s="75" t="s">
        <v>10426</v>
      </c>
      <c r="B341" s="18" t="s">
        <v>3394</v>
      </c>
      <c r="C341" s="18" t="s">
        <v>376</v>
      </c>
      <c r="D341" s="18" t="s">
        <v>10420</v>
      </c>
      <c r="E341" s="18" t="s">
        <v>10046</v>
      </c>
      <c r="F341" s="18" t="s">
        <v>3397</v>
      </c>
      <c r="G341" s="18" t="s">
        <v>3398</v>
      </c>
      <c r="H341" s="18" t="s">
        <v>2104</v>
      </c>
      <c r="I341" s="18" t="s">
        <v>6</v>
      </c>
      <c r="J341" s="18" t="s">
        <v>2094</v>
      </c>
      <c r="K341" s="18" t="s">
        <v>2026</v>
      </c>
      <c r="L341" s="76" t="s">
        <v>10021</v>
      </c>
      <c r="M341" s="18" t="s">
        <v>10049</v>
      </c>
      <c r="N341" s="18" t="s">
        <v>2106</v>
      </c>
      <c r="O341" s="19">
        <f>'Product Details'!AH257</f>
        <v>284.99</v>
      </c>
      <c r="P341" s="19">
        <f>'Product Details'!V257</f>
        <v>207.99</v>
      </c>
      <c r="Q341" s="19">
        <f>'Product Details'!F257</f>
        <v>188.99</v>
      </c>
      <c r="R341" s="77">
        <f t="shared" si="16"/>
        <v>9.135054569931246E-2</v>
      </c>
      <c r="S341" s="77">
        <f t="shared" si="17"/>
        <v>0.33685392469911224</v>
      </c>
      <c r="T341" s="19">
        <f>'Product Details'!F257</f>
        <v>188.99</v>
      </c>
      <c r="U341" s="19">
        <f t="shared" si="18"/>
        <v>0</v>
      </c>
      <c r="V341" s="18" t="s">
        <v>2100</v>
      </c>
      <c r="W341" s="18" t="s">
        <v>53</v>
      </c>
      <c r="X341" s="18">
        <v>60</v>
      </c>
      <c r="Y341" s="78">
        <v>45789</v>
      </c>
      <c r="Z341" s="78">
        <v>46246</v>
      </c>
    </row>
    <row r="342" spans="1:26" ht="26.9" customHeight="1" x14ac:dyDescent="0.35">
      <c r="A342" s="75" t="s">
        <v>10427</v>
      </c>
      <c r="B342" s="18" t="s">
        <v>3399</v>
      </c>
      <c r="C342" s="18" t="s">
        <v>376</v>
      </c>
      <c r="D342" s="18" t="s">
        <v>10420</v>
      </c>
      <c r="E342" s="18" t="s">
        <v>10046</v>
      </c>
      <c r="F342" s="18" t="s">
        <v>3387</v>
      </c>
      <c r="G342" s="18" t="s">
        <v>3402</v>
      </c>
      <c r="H342" s="18" t="s">
        <v>2171</v>
      </c>
      <c r="I342" s="18" t="s">
        <v>6</v>
      </c>
      <c r="J342" s="18" t="s">
        <v>2138</v>
      </c>
      <c r="K342" s="18" t="s">
        <v>2025</v>
      </c>
      <c r="L342" s="76" t="s">
        <v>10021</v>
      </c>
      <c r="M342" s="18" t="s">
        <v>10047</v>
      </c>
      <c r="N342" s="18" t="s">
        <v>2087</v>
      </c>
      <c r="O342" s="19">
        <f>'Product Details'!AH258</f>
        <v>262.99</v>
      </c>
      <c r="P342" s="19">
        <f>'Product Details'!V258</f>
        <v>260.99</v>
      </c>
      <c r="Q342" s="19">
        <f>'Product Details'!F258</f>
        <v>241.99</v>
      </c>
      <c r="R342" s="77">
        <f t="shared" si="16"/>
        <v>7.2799724127361201E-2</v>
      </c>
      <c r="S342" s="77">
        <f t="shared" si="17"/>
        <v>7.9850944902848012E-2</v>
      </c>
      <c r="T342" s="19">
        <f>'Product Details'!F258</f>
        <v>241.99</v>
      </c>
      <c r="U342" s="19">
        <f t="shared" si="18"/>
        <v>0</v>
      </c>
      <c r="V342" s="18" t="s">
        <v>2080</v>
      </c>
      <c r="W342" s="18" t="s">
        <v>53</v>
      </c>
      <c r="X342" s="18">
        <v>60</v>
      </c>
      <c r="Y342" s="78">
        <v>45792</v>
      </c>
      <c r="Z342" s="78">
        <v>46280</v>
      </c>
    </row>
    <row r="343" spans="1:26" ht="26.9" customHeight="1" x14ac:dyDescent="0.35">
      <c r="A343" s="75" t="s">
        <v>10428</v>
      </c>
      <c r="B343" s="18" t="s">
        <v>3403</v>
      </c>
      <c r="C343" s="18" t="s">
        <v>376</v>
      </c>
      <c r="D343" s="18" t="s">
        <v>10420</v>
      </c>
      <c r="E343" s="18" t="s">
        <v>10046</v>
      </c>
      <c r="F343" s="18" t="s">
        <v>3406</v>
      </c>
      <c r="G343" s="18" t="s">
        <v>3407</v>
      </c>
      <c r="H343" s="18" t="s">
        <v>2224</v>
      </c>
      <c r="I343" s="18" t="s">
        <v>6</v>
      </c>
      <c r="J343" s="18" t="s">
        <v>2094</v>
      </c>
      <c r="K343" s="18" t="s">
        <v>2027</v>
      </c>
      <c r="L343" s="76" t="s">
        <v>10021</v>
      </c>
      <c r="M343" s="18" t="s">
        <v>10047</v>
      </c>
      <c r="N343" s="18" t="s">
        <v>2087</v>
      </c>
      <c r="O343" s="19">
        <f>'Product Details'!AH259</f>
        <v>307.99</v>
      </c>
      <c r="P343" s="19">
        <f>'Product Details'!V259</f>
        <v>307.99</v>
      </c>
      <c r="Q343" s="19">
        <f>'Product Details'!F259</f>
        <v>270.99</v>
      </c>
      <c r="R343" s="77">
        <f t="shared" si="16"/>
        <v>0.12013377057696678</v>
      </c>
      <c r="S343" s="77">
        <f t="shared" si="17"/>
        <v>0.12013377057696678</v>
      </c>
      <c r="T343" s="19">
        <f>'Product Details'!F259</f>
        <v>270.99</v>
      </c>
      <c r="U343" s="19">
        <f t="shared" si="18"/>
        <v>0</v>
      </c>
      <c r="V343" s="18" t="s">
        <v>2080</v>
      </c>
      <c r="W343" s="18" t="s">
        <v>53</v>
      </c>
      <c r="X343" s="18">
        <v>60</v>
      </c>
      <c r="Y343" s="78">
        <v>46116</v>
      </c>
      <c r="Z343" s="78">
        <v>46256</v>
      </c>
    </row>
    <row r="344" spans="1:26" ht="26.9" customHeight="1" x14ac:dyDescent="0.35">
      <c r="A344" s="75" t="s">
        <v>10429</v>
      </c>
      <c r="B344" s="18" t="s">
        <v>3408</v>
      </c>
      <c r="C344" s="18" t="s">
        <v>376</v>
      </c>
      <c r="D344" s="18" t="s">
        <v>10420</v>
      </c>
      <c r="E344" s="18" t="s">
        <v>10046</v>
      </c>
      <c r="F344" s="18" t="s">
        <v>3377</v>
      </c>
      <c r="G344" s="18" t="s">
        <v>2188</v>
      </c>
      <c r="H344" s="18" t="s">
        <v>2084</v>
      </c>
      <c r="I344" s="18" t="s">
        <v>6</v>
      </c>
      <c r="J344" s="18" t="s">
        <v>2073</v>
      </c>
      <c r="K344" s="18" t="s">
        <v>2027</v>
      </c>
      <c r="L344" s="76" t="s">
        <v>10021</v>
      </c>
      <c r="M344" s="18" t="s">
        <v>10047</v>
      </c>
      <c r="N344" s="18" t="s">
        <v>2087</v>
      </c>
      <c r="O344" s="19">
        <f>'Product Details'!AH260</f>
        <v>438.99</v>
      </c>
      <c r="P344" s="19">
        <f>'Product Details'!V260</f>
        <v>422.99</v>
      </c>
      <c r="Q344" s="19">
        <f>'Product Details'!F260</f>
        <v>380.99</v>
      </c>
      <c r="R344" s="77">
        <f t="shared" si="16"/>
        <v>9.929312749710395E-2</v>
      </c>
      <c r="S344" s="77">
        <f t="shared" si="17"/>
        <v>0.13212146062552677</v>
      </c>
      <c r="T344" s="19">
        <f>'Product Details'!F260</f>
        <v>380.99</v>
      </c>
      <c r="U344" s="19">
        <f t="shared" si="18"/>
        <v>0</v>
      </c>
      <c r="V344" s="18" t="s">
        <v>2080</v>
      </c>
      <c r="W344" s="18" t="s">
        <v>53</v>
      </c>
      <c r="X344" s="18">
        <v>60</v>
      </c>
      <c r="Y344" s="78">
        <v>45904</v>
      </c>
      <c r="Z344" s="78">
        <v>46271</v>
      </c>
    </row>
    <row r="345" spans="1:26" ht="26.9" customHeight="1" x14ac:dyDescent="0.35">
      <c r="A345" s="75" t="s">
        <v>10430</v>
      </c>
      <c r="B345" s="18" t="s">
        <v>3411</v>
      </c>
      <c r="C345" s="18" t="s">
        <v>376</v>
      </c>
      <c r="D345" s="18" t="s">
        <v>10420</v>
      </c>
      <c r="E345" s="18" t="s">
        <v>10046</v>
      </c>
      <c r="F345" s="18" t="s">
        <v>3414</v>
      </c>
      <c r="G345" s="18" t="s">
        <v>3415</v>
      </c>
      <c r="H345" s="18" t="s">
        <v>2171</v>
      </c>
      <c r="I345" s="18" t="s">
        <v>6</v>
      </c>
      <c r="J345" s="18" t="s">
        <v>2073</v>
      </c>
      <c r="K345" s="18" t="s">
        <v>2026</v>
      </c>
      <c r="L345" s="76" t="s">
        <v>10021</v>
      </c>
      <c r="M345" s="18" t="s">
        <v>10047</v>
      </c>
      <c r="N345" s="18" t="s">
        <v>2087</v>
      </c>
      <c r="O345" s="19">
        <f>'Product Details'!AH261</f>
        <v>431.99</v>
      </c>
      <c r="P345" s="19">
        <f>'Product Details'!V261</f>
        <v>431.99</v>
      </c>
      <c r="Q345" s="19">
        <f>'Product Details'!F261</f>
        <v>395.99</v>
      </c>
      <c r="R345" s="77">
        <f t="shared" si="16"/>
        <v>8.3335262390333106E-2</v>
      </c>
      <c r="S345" s="77">
        <f t="shared" si="17"/>
        <v>8.3335262390333106E-2</v>
      </c>
      <c r="T345" s="19">
        <f>'Product Details'!F261</f>
        <v>395.99</v>
      </c>
      <c r="U345" s="19">
        <f t="shared" si="18"/>
        <v>0</v>
      </c>
      <c r="V345" s="18" t="s">
        <v>2080</v>
      </c>
      <c r="W345" s="18" t="s">
        <v>53</v>
      </c>
      <c r="X345" s="18">
        <v>60</v>
      </c>
      <c r="Y345" s="78">
        <v>45918</v>
      </c>
      <c r="Z345" s="78">
        <v>46250</v>
      </c>
    </row>
    <row r="346" spans="1:26" ht="26.9" customHeight="1" x14ac:dyDescent="0.35">
      <c r="A346" s="75" t="s">
        <v>10431</v>
      </c>
      <c r="B346" s="18" t="s">
        <v>3416</v>
      </c>
      <c r="C346" s="18" t="s">
        <v>376</v>
      </c>
      <c r="D346" s="18" t="s">
        <v>10420</v>
      </c>
      <c r="E346" s="18" t="s">
        <v>10046</v>
      </c>
      <c r="F346" s="18" t="s">
        <v>3419</v>
      </c>
      <c r="G346" s="18" t="s">
        <v>3326</v>
      </c>
      <c r="H346" s="18" t="s">
        <v>2120</v>
      </c>
      <c r="I346" s="18" t="s">
        <v>6</v>
      </c>
      <c r="J346" s="18" t="s">
        <v>2073</v>
      </c>
      <c r="K346" s="18" t="s">
        <v>2026</v>
      </c>
      <c r="L346" s="76" t="s">
        <v>10021</v>
      </c>
      <c r="M346" s="18" t="s">
        <v>10047</v>
      </c>
      <c r="N346" s="18" t="s">
        <v>2087</v>
      </c>
      <c r="O346" s="19">
        <f>'Product Details'!AH262</f>
        <v>921.99</v>
      </c>
      <c r="P346" s="19">
        <f>'Product Details'!V262</f>
        <v>921.99</v>
      </c>
      <c r="Q346" s="19">
        <f>'Product Details'!F262</f>
        <v>845.99</v>
      </c>
      <c r="R346" s="77">
        <f t="shared" si="16"/>
        <v>8.2430395123591363E-2</v>
      </c>
      <c r="S346" s="77">
        <f t="shared" si="17"/>
        <v>8.2430395123591363E-2</v>
      </c>
      <c r="T346" s="19">
        <f>'Product Details'!F262</f>
        <v>845.99</v>
      </c>
      <c r="U346" s="19">
        <f t="shared" si="18"/>
        <v>0</v>
      </c>
      <c r="V346" s="18" t="s">
        <v>2100</v>
      </c>
      <c r="W346" s="18" t="s">
        <v>53</v>
      </c>
      <c r="X346" s="18">
        <v>60</v>
      </c>
      <c r="Y346" s="78">
        <v>45981</v>
      </c>
      <c r="Z346" s="78">
        <v>46251</v>
      </c>
    </row>
    <row r="347" spans="1:26" ht="15" customHeight="1" x14ac:dyDescent="0.35">
      <c r="A347" s="52" t="s">
        <v>10432</v>
      </c>
      <c r="B347" s="24" t="s">
        <v>3420</v>
      </c>
      <c r="C347" s="24" t="s">
        <v>388</v>
      </c>
      <c r="D347" s="24" t="s">
        <v>10433</v>
      </c>
      <c r="E347" s="24" t="s">
        <v>10046</v>
      </c>
      <c r="F347" s="24" t="s">
        <v>3432</v>
      </c>
      <c r="G347" s="24" t="s">
        <v>3433</v>
      </c>
      <c r="H347" s="24" t="s">
        <v>3434</v>
      </c>
      <c r="I347" s="24" t="s">
        <v>7</v>
      </c>
      <c r="J347" s="24" t="s">
        <v>391</v>
      </c>
      <c r="K347" s="24" t="s">
        <v>2023</v>
      </c>
      <c r="L347" s="76" t="s">
        <v>10021</v>
      </c>
      <c r="M347" s="24" t="s">
        <v>10047</v>
      </c>
      <c r="N347" s="24" t="s">
        <v>2087</v>
      </c>
      <c r="O347" s="25">
        <f>'Product Details'!AH263</f>
        <v>443.99</v>
      </c>
      <c r="P347" s="25">
        <f>'Product Details'!V263</f>
        <v>422.99</v>
      </c>
      <c r="Q347" s="25">
        <f>'Product Details'!F263</f>
        <v>407.99</v>
      </c>
      <c r="R347" s="82">
        <f t="shared" si="16"/>
        <v>3.5461831248965694E-2</v>
      </c>
      <c r="S347" s="82">
        <f t="shared" si="17"/>
        <v>8.1082907272686314E-2</v>
      </c>
      <c r="T347" s="25">
        <f>'Product Details'!F263</f>
        <v>407.99</v>
      </c>
      <c r="U347" s="25">
        <f t="shared" si="18"/>
        <v>0</v>
      </c>
      <c r="V347" s="24" t="s">
        <v>2080</v>
      </c>
      <c r="W347" s="24" t="s">
        <v>53</v>
      </c>
      <c r="X347" s="24">
        <v>15</v>
      </c>
      <c r="Y347" s="83">
        <v>46175</v>
      </c>
      <c r="Z347" s="83">
        <v>46246</v>
      </c>
    </row>
    <row r="348" spans="1:26" ht="15" customHeight="1" x14ac:dyDescent="0.35">
      <c r="A348" s="52" t="s">
        <v>10434</v>
      </c>
      <c r="B348" s="24" t="s">
        <v>3436</v>
      </c>
      <c r="C348" s="24" t="s">
        <v>388</v>
      </c>
      <c r="D348" s="24" t="s">
        <v>10433</v>
      </c>
      <c r="E348" s="24" t="s">
        <v>10046</v>
      </c>
      <c r="F348" s="24" t="s">
        <v>3447</v>
      </c>
      <c r="G348" s="24" t="s">
        <v>3448</v>
      </c>
      <c r="H348" s="24" t="s">
        <v>3449</v>
      </c>
      <c r="I348" s="24" t="s">
        <v>7</v>
      </c>
      <c r="J348" s="24" t="s">
        <v>391</v>
      </c>
      <c r="K348" s="24" t="s">
        <v>2023</v>
      </c>
      <c r="L348" s="76" t="s">
        <v>10021</v>
      </c>
      <c r="M348" s="24" t="s">
        <v>10047</v>
      </c>
      <c r="N348" s="24" t="s">
        <v>2087</v>
      </c>
      <c r="O348" s="25">
        <f>'Product Details'!AH264</f>
        <v>534.99</v>
      </c>
      <c r="P348" s="25">
        <f>'Product Details'!V264</f>
        <v>534.99</v>
      </c>
      <c r="Q348" s="25">
        <f>'Product Details'!F264</f>
        <v>473.99</v>
      </c>
      <c r="R348" s="82">
        <f t="shared" si="16"/>
        <v>0.11402082281911811</v>
      </c>
      <c r="S348" s="82">
        <f t="shared" si="17"/>
        <v>0.11402082281911811</v>
      </c>
      <c r="T348" s="25">
        <f>'Product Details'!F264</f>
        <v>473.99</v>
      </c>
      <c r="U348" s="25">
        <f t="shared" si="18"/>
        <v>0</v>
      </c>
      <c r="V348" s="24" t="s">
        <v>2080</v>
      </c>
      <c r="W348" s="24" t="s">
        <v>53</v>
      </c>
      <c r="X348" s="24">
        <v>15</v>
      </c>
      <c r="Y348" s="83">
        <v>46093</v>
      </c>
      <c r="Z348" s="83">
        <v>46269</v>
      </c>
    </row>
    <row r="349" spans="1:26" ht="15" customHeight="1" x14ac:dyDescent="0.35">
      <c r="A349" s="52" t="s">
        <v>10435</v>
      </c>
      <c r="B349" s="24" t="s">
        <v>3450</v>
      </c>
      <c r="C349" s="24" t="s">
        <v>388</v>
      </c>
      <c r="D349" s="24" t="s">
        <v>10433</v>
      </c>
      <c r="E349" s="24" t="s">
        <v>10046</v>
      </c>
      <c r="F349" s="24" t="s">
        <v>3462</v>
      </c>
      <c r="G349" s="24" t="s">
        <v>3463</v>
      </c>
      <c r="H349" s="24" t="s">
        <v>3464</v>
      </c>
      <c r="I349" s="24" t="s">
        <v>7</v>
      </c>
      <c r="J349" s="24" t="s">
        <v>391</v>
      </c>
      <c r="K349" s="24" t="s">
        <v>2024</v>
      </c>
      <c r="L349" s="76" t="s">
        <v>10021</v>
      </c>
      <c r="M349" s="24" t="s">
        <v>10047</v>
      </c>
      <c r="N349" s="24" t="s">
        <v>2087</v>
      </c>
      <c r="O349" s="25">
        <f>'Product Details'!AH265</f>
        <v>1017.99</v>
      </c>
      <c r="P349" s="25">
        <f>'Product Details'!V265</f>
        <v>1000.99</v>
      </c>
      <c r="Q349" s="25">
        <f>'Product Details'!F265</f>
        <v>901.99</v>
      </c>
      <c r="R349" s="82">
        <f t="shared" si="16"/>
        <v>9.8902086933935401E-2</v>
      </c>
      <c r="S349" s="82">
        <f t="shared" si="17"/>
        <v>0.11395003880195287</v>
      </c>
      <c r="T349" s="25">
        <f>'Product Details'!F265</f>
        <v>901.99</v>
      </c>
      <c r="U349" s="25">
        <f t="shared" si="18"/>
        <v>0</v>
      </c>
      <c r="V349" s="24" t="s">
        <v>2080</v>
      </c>
      <c r="W349" s="24" t="s">
        <v>3452</v>
      </c>
      <c r="X349" s="24">
        <v>15</v>
      </c>
      <c r="Y349" s="83">
        <v>45971</v>
      </c>
      <c r="Z349" s="83">
        <v>46285</v>
      </c>
    </row>
    <row r="350" spans="1:26" ht="26.9" customHeight="1" x14ac:dyDescent="0.35">
      <c r="A350" s="52" t="s">
        <v>10436</v>
      </c>
      <c r="B350" s="24" t="s">
        <v>3465</v>
      </c>
      <c r="C350" s="24" t="s">
        <v>388</v>
      </c>
      <c r="D350" s="24" t="s">
        <v>10433</v>
      </c>
      <c r="E350" s="24" t="s">
        <v>10046</v>
      </c>
      <c r="F350" s="24" t="s">
        <v>3474</v>
      </c>
      <c r="G350" s="24" t="s">
        <v>3475</v>
      </c>
      <c r="H350" s="24" t="s">
        <v>3476</v>
      </c>
      <c r="I350" s="24" t="s">
        <v>7</v>
      </c>
      <c r="J350" s="24" t="s">
        <v>391</v>
      </c>
      <c r="K350" s="24" t="s">
        <v>2026</v>
      </c>
      <c r="L350" s="76" t="s">
        <v>10021</v>
      </c>
      <c r="M350" s="24" t="s">
        <v>10047</v>
      </c>
      <c r="N350" s="24" t="s">
        <v>2087</v>
      </c>
      <c r="O350" s="25">
        <f>'Product Details'!AH266</f>
        <v>1941.99</v>
      </c>
      <c r="P350" s="25">
        <f>'Product Details'!V266</f>
        <v>1894.99</v>
      </c>
      <c r="Q350" s="25">
        <f>'Product Details'!F266</f>
        <v>1690.99</v>
      </c>
      <c r="R350" s="82">
        <f t="shared" si="16"/>
        <v>0.10765228312550462</v>
      </c>
      <c r="S350" s="82">
        <f t="shared" si="17"/>
        <v>0.12924886327941956</v>
      </c>
      <c r="T350" s="25">
        <f>'Product Details'!F266</f>
        <v>1690.99</v>
      </c>
      <c r="U350" s="25">
        <f t="shared" si="18"/>
        <v>0</v>
      </c>
      <c r="V350" s="24" t="s">
        <v>2080</v>
      </c>
      <c r="W350" s="24" t="s">
        <v>1345</v>
      </c>
      <c r="X350" s="24">
        <v>15</v>
      </c>
      <c r="Y350" s="83">
        <v>46218</v>
      </c>
      <c r="Z350" s="83">
        <v>46276</v>
      </c>
    </row>
    <row r="351" spans="1:26" ht="15" customHeight="1" x14ac:dyDescent="0.35">
      <c r="A351" s="52" t="s">
        <v>10437</v>
      </c>
      <c r="B351" s="24" t="s">
        <v>3477</v>
      </c>
      <c r="C351" s="24" t="s">
        <v>388</v>
      </c>
      <c r="D351" s="24" t="s">
        <v>10433</v>
      </c>
      <c r="E351" s="24" t="s">
        <v>10046</v>
      </c>
      <c r="F351" s="24" t="s">
        <v>3483</v>
      </c>
      <c r="G351" s="24" t="s">
        <v>3484</v>
      </c>
      <c r="H351" s="24" t="s">
        <v>3485</v>
      </c>
      <c r="I351" s="24" t="s">
        <v>7</v>
      </c>
      <c r="J351" s="24" t="s">
        <v>391</v>
      </c>
      <c r="K351" s="24" t="s">
        <v>2027</v>
      </c>
      <c r="L351" s="76" t="s">
        <v>10021</v>
      </c>
      <c r="M351" s="24" t="s">
        <v>10047</v>
      </c>
      <c r="N351" s="24" t="s">
        <v>2087</v>
      </c>
      <c r="O351" s="25">
        <f>'Product Details'!AH267</f>
        <v>1989.99</v>
      </c>
      <c r="P351" s="25">
        <f>'Product Details'!V267</f>
        <v>1989.99</v>
      </c>
      <c r="Q351" s="25">
        <f>'Product Details'!F267</f>
        <v>1733.99</v>
      </c>
      <c r="R351" s="82">
        <f t="shared" si="16"/>
        <v>0.12864386253197252</v>
      </c>
      <c r="S351" s="82">
        <f t="shared" si="17"/>
        <v>0.12864386253197252</v>
      </c>
      <c r="T351" s="25">
        <f>'Product Details'!F267</f>
        <v>1733.99</v>
      </c>
      <c r="U351" s="25">
        <f t="shared" si="18"/>
        <v>0</v>
      </c>
      <c r="V351" s="24" t="s">
        <v>2080</v>
      </c>
      <c r="W351" s="24" t="s">
        <v>1345</v>
      </c>
      <c r="X351" s="24">
        <v>15</v>
      </c>
      <c r="Y351" s="83">
        <v>46053</v>
      </c>
      <c r="Z351" s="83">
        <v>46256</v>
      </c>
    </row>
    <row r="352" spans="1:26" ht="26.9" customHeight="1" x14ac:dyDescent="0.35">
      <c r="A352" s="52" t="s">
        <v>10438</v>
      </c>
      <c r="B352" s="24" t="s">
        <v>3486</v>
      </c>
      <c r="C352" s="24" t="s">
        <v>388</v>
      </c>
      <c r="D352" s="24" t="s">
        <v>10433</v>
      </c>
      <c r="E352" s="24" t="s">
        <v>10046</v>
      </c>
      <c r="F352" s="24" t="s">
        <v>3462</v>
      </c>
      <c r="G352" s="24" t="s">
        <v>3494</v>
      </c>
      <c r="H352" s="24" t="s">
        <v>3495</v>
      </c>
      <c r="I352" s="24" t="s">
        <v>7</v>
      </c>
      <c r="J352" s="24" t="s">
        <v>391</v>
      </c>
      <c r="K352" s="24" t="s">
        <v>2025</v>
      </c>
      <c r="L352" s="76" t="s">
        <v>10021</v>
      </c>
      <c r="M352" s="24" t="s">
        <v>10047</v>
      </c>
      <c r="N352" s="24" t="s">
        <v>2087</v>
      </c>
      <c r="O352" s="25">
        <f>'Product Details'!AH268</f>
        <v>2263.9899999999998</v>
      </c>
      <c r="P352" s="25">
        <f>'Product Details'!V268</f>
        <v>2204.9899999999998</v>
      </c>
      <c r="Q352" s="25">
        <f>'Product Details'!F268</f>
        <v>2021.99</v>
      </c>
      <c r="R352" s="82">
        <f t="shared" si="16"/>
        <v>8.2993573667000664E-2</v>
      </c>
      <c r="S352" s="82">
        <f t="shared" si="17"/>
        <v>0.10689093149704716</v>
      </c>
      <c r="T352" s="25">
        <f>'Product Details'!F268</f>
        <v>2021.99</v>
      </c>
      <c r="U352" s="25">
        <f t="shared" si="18"/>
        <v>0</v>
      </c>
      <c r="V352" s="24" t="s">
        <v>2080</v>
      </c>
      <c r="W352" s="24" t="s">
        <v>53</v>
      </c>
      <c r="X352" s="24">
        <v>15</v>
      </c>
      <c r="Y352" s="83">
        <v>46078</v>
      </c>
      <c r="Z352" s="83">
        <v>46276</v>
      </c>
    </row>
    <row r="353" spans="1:26" ht="15" customHeight="1" x14ac:dyDescent="0.35">
      <c r="A353" s="52" t="s">
        <v>10439</v>
      </c>
      <c r="B353" s="24" t="s">
        <v>3496</v>
      </c>
      <c r="C353" s="24" t="s">
        <v>388</v>
      </c>
      <c r="D353" s="24" t="s">
        <v>10433</v>
      </c>
      <c r="E353" s="24" t="s">
        <v>10046</v>
      </c>
      <c r="F353" s="24" t="s">
        <v>3502</v>
      </c>
      <c r="G353" s="24" t="s">
        <v>3503</v>
      </c>
      <c r="H353" s="24" t="s">
        <v>3504</v>
      </c>
      <c r="I353" s="24" t="s">
        <v>7</v>
      </c>
      <c r="J353" s="24" t="s">
        <v>391</v>
      </c>
      <c r="K353" s="24" t="s">
        <v>2026</v>
      </c>
      <c r="L353" s="76" t="s">
        <v>10021</v>
      </c>
      <c r="M353" s="24" t="s">
        <v>10047</v>
      </c>
      <c r="N353" s="24" t="s">
        <v>2087</v>
      </c>
      <c r="O353" s="25">
        <f>'Product Details'!AH269</f>
        <v>2447.9899999999998</v>
      </c>
      <c r="P353" s="25">
        <f>'Product Details'!V269</f>
        <v>2447.9899999999998</v>
      </c>
      <c r="Q353" s="25">
        <f>'Product Details'!F269</f>
        <v>2315.9899999999998</v>
      </c>
      <c r="R353" s="82">
        <f t="shared" si="16"/>
        <v>5.3921788896196476E-2</v>
      </c>
      <c r="S353" s="82">
        <f t="shared" si="17"/>
        <v>5.3921788896196476E-2</v>
      </c>
      <c r="T353" s="25">
        <f>'Product Details'!F269</f>
        <v>2315.9899999999998</v>
      </c>
      <c r="U353" s="25">
        <f t="shared" si="18"/>
        <v>0</v>
      </c>
      <c r="V353" s="24" t="s">
        <v>2080</v>
      </c>
      <c r="W353" s="24" t="s">
        <v>3452</v>
      </c>
      <c r="X353" s="24">
        <v>15</v>
      </c>
      <c r="Y353" s="83">
        <v>46211</v>
      </c>
      <c r="Z353" s="83">
        <v>46259</v>
      </c>
    </row>
    <row r="354" spans="1:26" ht="15" customHeight="1" x14ac:dyDescent="0.35">
      <c r="A354" s="52" t="s">
        <v>10440</v>
      </c>
      <c r="B354" s="24" t="s">
        <v>3505</v>
      </c>
      <c r="C354" s="24" t="s">
        <v>388</v>
      </c>
      <c r="D354" s="24" t="s">
        <v>10433</v>
      </c>
      <c r="E354" s="24" t="s">
        <v>10046</v>
      </c>
      <c r="F354" s="24" t="s">
        <v>3512</v>
      </c>
      <c r="G354" s="24" t="s">
        <v>3513</v>
      </c>
      <c r="H354" s="24" t="s">
        <v>3514</v>
      </c>
      <c r="I354" s="24" t="s">
        <v>7</v>
      </c>
      <c r="J354" s="24" t="s">
        <v>391</v>
      </c>
      <c r="K354" s="24" t="s">
        <v>2026</v>
      </c>
      <c r="L354" s="76" t="s">
        <v>10021</v>
      </c>
      <c r="M354" s="24" t="s">
        <v>10047</v>
      </c>
      <c r="N354" s="24" t="s">
        <v>2087</v>
      </c>
      <c r="O354" s="25">
        <f>'Product Details'!AH270</f>
        <v>2898.99</v>
      </c>
      <c r="P354" s="25">
        <f>'Product Details'!V270</f>
        <v>2898.99</v>
      </c>
      <c r="Q354" s="25">
        <f>'Product Details'!F270</f>
        <v>2528.9899999999998</v>
      </c>
      <c r="R354" s="82">
        <f t="shared" si="16"/>
        <v>0.1276306575738447</v>
      </c>
      <c r="S354" s="82">
        <f t="shared" si="17"/>
        <v>0.1276306575738447</v>
      </c>
      <c r="T354" s="25">
        <f>'Product Details'!F270</f>
        <v>2528.9899999999998</v>
      </c>
      <c r="U354" s="25">
        <f t="shared" si="18"/>
        <v>0</v>
      </c>
      <c r="V354" s="24" t="s">
        <v>2080</v>
      </c>
      <c r="W354" s="24" t="s">
        <v>1345</v>
      </c>
      <c r="X354" s="24">
        <v>15</v>
      </c>
      <c r="Y354" s="83">
        <v>46082</v>
      </c>
      <c r="Z354" s="83">
        <v>46253</v>
      </c>
    </row>
    <row r="355" spans="1:26" ht="15" customHeight="1" x14ac:dyDescent="0.35">
      <c r="A355" s="52" t="s">
        <v>10441</v>
      </c>
      <c r="B355" s="24" t="s">
        <v>3515</v>
      </c>
      <c r="C355" s="24" t="s">
        <v>388</v>
      </c>
      <c r="D355" s="24" t="s">
        <v>10433</v>
      </c>
      <c r="E355" s="24" t="s">
        <v>10046</v>
      </c>
      <c r="F355" s="24" t="s">
        <v>3525</v>
      </c>
      <c r="G355" s="24" t="s">
        <v>3526</v>
      </c>
      <c r="H355" s="24" t="s">
        <v>3527</v>
      </c>
      <c r="I355" s="24" t="s">
        <v>7</v>
      </c>
      <c r="J355" s="24" t="s">
        <v>391</v>
      </c>
      <c r="K355" s="24" t="s">
        <v>2026</v>
      </c>
      <c r="L355" s="76" t="s">
        <v>10021</v>
      </c>
      <c r="M355" s="24" t="s">
        <v>10047</v>
      </c>
      <c r="N355" s="24" t="s">
        <v>2087</v>
      </c>
      <c r="O355" s="25">
        <f>'Product Details'!AH271</f>
        <v>2774.99</v>
      </c>
      <c r="P355" s="25">
        <f>'Product Details'!V271</f>
        <v>2774.99</v>
      </c>
      <c r="Q355" s="25">
        <f>'Product Details'!F271</f>
        <v>2684.99</v>
      </c>
      <c r="R355" s="82">
        <f t="shared" si="16"/>
        <v>3.2432549306483989E-2</v>
      </c>
      <c r="S355" s="82">
        <f t="shared" si="17"/>
        <v>3.2432549306483989E-2</v>
      </c>
      <c r="T355" s="25">
        <f>'Product Details'!F271</f>
        <v>2684.99</v>
      </c>
      <c r="U355" s="25">
        <f t="shared" si="18"/>
        <v>0</v>
      </c>
      <c r="V355" s="24" t="s">
        <v>2080</v>
      </c>
      <c r="W355" s="24" t="s">
        <v>3517</v>
      </c>
      <c r="X355" s="24">
        <v>15</v>
      </c>
      <c r="Y355" s="83">
        <v>45697</v>
      </c>
      <c r="Z355" s="83">
        <v>46278</v>
      </c>
    </row>
    <row r="356" spans="1:26" ht="26.9" customHeight="1" x14ac:dyDescent="0.35">
      <c r="A356" s="52" t="s">
        <v>10442</v>
      </c>
      <c r="B356" s="24" t="s">
        <v>3528</v>
      </c>
      <c r="C356" s="24" t="s">
        <v>388</v>
      </c>
      <c r="D356" s="24" t="s">
        <v>10433</v>
      </c>
      <c r="E356" s="24" t="s">
        <v>10046</v>
      </c>
      <c r="F356" s="24" t="s">
        <v>3432</v>
      </c>
      <c r="G356" s="24" t="s">
        <v>3536</v>
      </c>
      <c r="H356" s="24" t="s">
        <v>3495</v>
      </c>
      <c r="I356" s="24" t="s">
        <v>7</v>
      </c>
      <c r="J356" s="24" t="s">
        <v>391</v>
      </c>
      <c r="K356" s="24" t="s">
        <v>2026</v>
      </c>
      <c r="L356" s="76" t="s">
        <v>10021</v>
      </c>
      <c r="M356" s="24" t="s">
        <v>10047</v>
      </c>
      <c r="N356" s="24" t="s">
        <v>2087</v>
      </c>
      <c r="O356" s="25">
        <f>'Product Details'!AH272</f>
        <v>3014.99</v>
      </c>
      <c r="P356" s="25">
        <f>'Product Details'!V272</f>
        <v>2958.99</v>
      </c>
      <c r="Q356" s="25">
        <f>'Product Details'!F272</f>
        <v>2857.99</v>
      </c>
      <c r="R356" s="82">
        <f t="shared" si="16"/>
        <v>3.4133268446327976E-2</v>
      </c>
      <c r="S356" s="82">
        <f t="shared" si="17"/>
        <v>5.2073141204448441E-2</v>
      </c>
      <c r="T356" s="25">
        <f>'Product Details'!F272</f>
        <v>2857.99</v>
      </c>
      <c r="U356" s="25">
        <f t="shared" si="18"/>
        <v>0</v>
      </c>
      <c r="V356" s="24" t="s">
        <v>2080</v>
      </c>
      <c r="W356" s="24" t="s">
        <v>53</v>
      </c>
      <c r="X356" s="24">
        <v>15</v>
      </c>
      <c r="Y356" s="83">
        <v>46124</v>
      </c>
      <c r="Z356" s="83">
        <v>46255</v>
      </c>
    </row>
    <row r="357" spans="1:26" ht="15" customHeight="1" x14ac:dyDescent="0.35">
      <c r="A357" s="52" t="s">
        <v>10443</v>
      </c>
      <c r="B357" s="24" t="s">
        <v>3537</v>
      </c>
      <c r="C357" s="24" t="s">
        <v>402</v>
      </c>
      <c r="D357" s="24" t="s">
        <v>10444</v>
      </c>
      <c r="E357" s="24" t="s">
        <v>10046</v>
      </c>
      <c r="F357" s="24" t="s">
        <v>3540</v>
      </c>
      <c r="G357" s="24" t="s">
        <v>3541</v>
      </c>
      <c r="H357" s="24" t="s">
        <v>3542</v>
      </c>
      <c r="I357" s="24" t="s">
        <v>7</v>
      </c>
      <c r="J357" s="24" t="s">
        <v>391</v>
      </c>
      <c r="K357" s="24" t="s">
        <v>2023</v>
      </c>
      <c r="L357" s="76" t="s">
        <v>10021</v>
      </c>
      <c r="M357" s="24" t="s">
        <v>10047</v>
      </c>
      <c r="N357" s="24" t="s">
        <v>2087</v>
      </c>
      <c r="O357" s="25">
        <f>'Product Details'!AH273</f>
        <v>528.99</v>
      </c>
      <c r="P357" s="25">
        <f>'Product Details'!V273</f>
        <v>512.99</v>
      </c>
      <c r="Q357" s="25">
        <f>'Product Details'!F273</f>
        <v>469.99</v>
      </c>
      <c r="R357" s="82">
        <f t="shared" si="16"/>
        <v>8.3822296730930432E-2</v>
      </c>
      <c r="S357" s="82">
        <f t="shared" si="17"/>
        <v>0.11153329930622506</v>
      </c>
      <c r="T357" s="25">
        <f>'Product Details'!F273</f>
        <v>469.99</v>
      </c>
      <c r="U357" s="25">
        <f t="shared" si="18"/>
        <v>0</v>
      </c>
      <c r="V357" s="24" t="s">
        <v>2080</v>
      </c>
      <c r="W357" s="24" t="s">
        <v>53</v>
      </c>
      <c r="X357" s="24">
        <v>30</v>
      </c>
      <c r="Y357" s="83">
        <v>46141</v>
      </c>
      <c r="Z357" s="83">
        <v>46258</v>
      </c>
    </row>
    <row r="358" spans="1:26" ht="26.9" customHeight="1" x14ac:dyDescent="0.35">
      <c r="A358" s="52" t="s">
        <v>10445</v>
      </c>
      <c r="B358" s="24" t="s">
        <v>3537</v>
      </c>
      <c r="C358" s="24" t="s">
        <v>402</v>
      </c>
      <c r="D358" s="24" t="s">
        <v>10168</v>
      </c>
      <c r="E358" s="24" t="s">
        <v>10101</v>
      </c>
      <c r="F358" s="24" t="s">
        <v>3540</v>
      </c>
      <c r="G358" s="24" t="s">
        <v>3541</v>
      </c>
      <c r="H358" s="24" t="s">
        <v>3542</v>
      </c>
      <c r="I358" s="24" t="s">
        <v>7</v>
      </c>
      <c r="J358" s="24" t="s">
        <v>391</v>
      </c>
      <c r="K358" s="24" t="s">
        <v>2023</v>
      </c>
      <c r="L358" s="81" t="s">
        <v>10022</v>
      </c>
      <c r="M358" s="24" t="s">
        <v>10102</v>
      </c>
      <c r="N358" s="24" t="s">
        <v>2087</v>
      </c>
      <c r="O358" s="25">
        <f>'Product Details'!AH273</f>
        <v>528.99</v>
      </c>
      <c r="P358" s="25">
        <v>437.99</v>
      </c>
      <c r="Q358" s="25">
        <v>437.99</v>
      </c>
      <c r="R358" s="82">
        <f t="shared" si="16"/>
        <v>0</v>
      </c>
      <c r="S358" s="82">
        <f t="shared" si="17"/>
        <v>0.17202593621807596</v>
      </c>
      <c r="T358" s="25">
        <f>'Product Details'!F273</f>
        <v>469.99</v>
      </c>
      <c r="U358" s="25">
        <f t="shared" si="18"/>
        <v>32</v>
      </c>
      <c r="V358" s="24" t="s">
        <v>2100</v>
      </c>
      <c r="W358" s="24" t="s">
        <v>10103</v>
      </c>
      <c r="X358" s="24">
        <v>30</v>
      </c>
      <c r="Y358" s="83">
        <v>46197</v>
      </c>
      <c r="Z358" s="83">
        <v>46197</v>
      </c>
    </row>
    <row r="359" spans="1:26" ht="26.9" customHeight="1" x14ac:dyDescent="0.35">
      <c r="A359" s="52" t="s">
        <v>10446</v>
      </c>
      <c r="B359" s="24" t="s">
        <v>3537</v>
      </c>
      <c r="C359" s="24" t="s">
        <v>402</v>
      </c>
      <c r="D359" s="24" t="s">
        <v>10447</v>
      </c>
      <c r="E359" s="24" t="s">
        <v>10122</v>
      </c>
      <c r="F359" s="24" t="s">
        <v>3540</v>
      </c>
      <c r="G359" s="24" t="s">
        <v>3541</v>
      </c>
      <c r="H359" s="24" t="s">
        <v>3542</v>
      </c>
      <c r="I359" s="24" t="s">
        <v>7</v>
      </c>
      <c r="J359" s="24" t="s">
        <v>391</v>
      </c>
      <c r="K359" s="24" t="s">
        <v>2023</v>
      </c>
      <c r="L359" s="79" t="s">
        <v>10023</v>
      </c>
      <c r="M359" s="24" t="s">
        <v>10123</v>
      </c>
      <c r="N359" s="24" t="s">
        <v>2087</v>
      </c>
      <c r="O359" s="25">
        <f>'Product Details'!AH273</f>
        <v>528.99</v>
      </c>
      <c r="P359" s="25">
        <v>432.99</v>
      </c>
      <c r="Q359" s="25">
        <v>389.99</v>
      </c>
      <c r="R359" s="82">
        <f t="shared" si="16"/>
        <v>9.930945287420033E-2</v>
      </c>
      <c r="S359" s="82">
        <f t="shared" si="17"/>
        <v>0.26276489158585226</v>
      </c>
      <c r="T359" s="25">
        <f>'Product Details'!F273</f>
        <v>469.99</v>
      </c>
      <c r="U359" s="25">
        <f t="shared" si="18"/>
        <v>80</v>
      </c>
      <c r="V359" s="24" t="s">
        <v>2080</v>
      </c>
      <c r="W359" s="24" t="s">
        <v>10124</v>
      </c>
      <c r="X359" s="24">
        <v>30</v>
      </c>
      <c r="Y359" s="83">
        <v>46254</v>
      </c>
      <c r="Z359" s="83">
        <v>46284</v>
      </c>
    </row>
    <row r="360" spans="1:26" ht="26.9" customHeight="1" x14ac:dyDescent="0.35">
      <c r="A360" s="52" t="s">
        <v>10448</v>
      </c>
      <c r="B360" s="24" t="s">
        <v>3543</v>
      </c>
      <c r="C360" s="24" t="s">
        <v>402</v>
      </c>
      <c r="D360" s="24" t="s">
        <v>10444</v>
      </c>
      <c r="E360" s="24" t="s">
        <v>10046</v>
      </c>
      <c r="F360" s="24" t="s">
        <v>3546</v>
      </c>
      <c r="G360" s="24" t="s">
        <v>3547</v>
      </c>
      <c r="H360" s="24" t="s">
        <v>3548</v>
      </c>
      <c r="I360" s="24" t="s">
        <v>7</v>
      </c>
      <c r="J360" s="24" t="s">
        <v>391</v>
      </c>
      <c r="K360" s="24" t="s">
        <v>2023</v>
      </c>
      <c r="L360" s="76" t="s">
        <v>10021</v>
      </c>
      <c r="M360" s="24" t="s">
        <v>10047</v>
      </c>
      <c r="N360" s="24" t="s">
        <v>2087</v>
      </c>
      <c r="O360" s="25">
        <f>'Product Details'!AH274</f>
        <v>626.99</v>
      </c>
      <c r="P360" s="25">
        <f>'Product Details'!V274</f>
        <v>612.99</v>
      </c>
      <c r="Q360" s="25">
        <f>'Product Details'!F274</f>
        <v>572.99</v>
      </c>
      <c r="R360" s="82">
        <f t="shared" si="16"/>
        <v>6.5253919313528766E-2</v>
      </c>
      <c r="S360" s="82">
        <f t="shared" si="17"/>
        <v>8.6125775530710214E-2</v>
      </c>
      <c r="T360" s="25">
        <f>'Product Details'!F274</f>
        <v>572.99</v>
      </c>
      <c r="U360" s="25">
        <f t="shared" si="18"/>
        <v>0</v>
      </c>
      <c r="V360" s="24" t="s">
        <v>2080</v>
      </c>
      <c r="W360" s="24" t="s">
        <v>1345</v>
      </c>
      <c r="X360" s="24">
        <v>30</v>
      </c>
      <c r="Y360" s="83">
        <v>45700</v>
      </c>
      <c r="Z360" s="83">
        <v>46286</v>
      </c>
    </row>
    <row r="361" spans="1:26" ht="26.9" customHeight="1" x14ac:dyDescent="0.35">
      <c r="A361" s="52" t="s">
        <v>10449</v>
      </c>
      <c r="B361" s="24" t="s">
        <v>3543</v>
      </c>
      <c r="C361" s="24" t="s">
        <v>402</v>
      </c>
      <c r="D361" s="24" t="s">
        <v>10447</v>
      </c>
      <c r="E361" s="24" t="s">
        <v>10122</v>
      </c>
      <c r="F361" s="24" t="s">
        <v>3546</v>
      </c>
      <c r="G361" s="24" t="s">
        <v>3547</v>
      </c>
      <c r="H361" s="24" t="s">
        <v>3548</v>
      </c>
      <c r="I361" s="24" t="s">
        <v>7</v>
      </c>
      <c r="J361" s="24" t="s">
        <v>391</v>
      </c>
      <c r="K361" s="24" t="s">
        <v>2023</v>
      </c>
      <c r="L361" s="79" t="s">
        <v>10023</v>
      </c>
      <c r="M361" s="24" t="s">
        <v>10123</v>
      </c>
      <c r="N361" s="24" t="s">
        <v>2087</v>
      </c>
      <c r="O361" s="25">
        <f>'Product Details'!AH274</f>
        <v>626.99</v>
      </c>
      <c r="P361" s="25">
        <v>442.99</v>
      </c>
      <c r="Q361" s="25">
        <v>442.99</v>
      </c>
      <c r="R361" s="82">
        <f t="shared" si="16"/>
        <v>0</v>
      </c>
      <c r="S361" s="82">
        <f t="shared" si="17"/>
        <v>0.29346560551204964</v>
      </c>
      <c r="T361" s="25">
        <f>'Product Details'!F274</f>
        <v>572.99</v>
      </c>
      <c r="U361" s="25">
        <f t="shared" si="18"/>
        <v>130</v>
      </c>
      <c r="V361" s="24" t="s">
        <v>2080</v>
      </c>
      <c r="W361" s="24" t="s">
        <v>10124</v>
      </c>
      <c r="X361" s="24">
        <v>30</v>
      </c>
      <c r="Y361" s="83">
        <v>46196</v>
      </c>
      <c r="Z361" s="83">
        <v>46196</v>
      </c>
    </row>
    <row r="362" spans="1:26" ht="26.9" customHeight="1" x14ac:dyDescent="0.35">
      <c r="A362" s="52" t="s">
        <v>10450</v>
      </c>
      <c r="B362" s="24" t="s">
        <v>3549</v>
      </c>
      <c r="C362" s="24" t="s">
        <v>402</v>
      </c>
      <c r="D362" s="24" t="s">
        <v>10444</v>
      </c>
      <c r="E362" s="24" t="s">
        <v>10046</v>
      </c>
      <c r="F362" s="24" t="s">
        <v>3553</v>
      </c>
      <c r="G362" s="24" t="s">
        <v>3554</v>
      </c>
      <c r="H362" s="24" t="s">
        <v>3548</v>
      </c>
      <c r="I362" s="24" t="s">
        <v>7</v>
      </c>
      <c r="J362" s="24" t="s">
        <v>391</v>
      </c>
      <c r="K362" s="24" t="s">
        <v>2024</v>
      </c>
      <c r="L362" s="76" t="s">
        <v>10021</v>
      </c>
      <c r="M362" s="24" t="s">
        <v>10047</v>
      </c>
      <c r="N362" s="24" t="s">
        <v>2087</v>
      </c>
      <c r="O362" s="25">
        <f>'Product Details'!AH275</f>
        <v>804.99</v>
      </c>
      <c r="P362" s="25">
        <f>'Product Details'!V275</f>
        <v>804.99</v>
      </c>
      <c r="Q362" s="25">
        <f>'Product Details'!F275</f>
        <v>760.99</v>
      </c>
      <c r="R362" s="82">
        <f t="shared" si="16"/>
        <v>5.4659064087752646E-2</v>
      </c>
      <c r="S362" s="82">
        <f t="shared" si="17"/>
        <v>5.4659064087752646E-2</v>
      </c>
      <c r="T362" s="25">
        <f>'Product Details'!F275</f>
        <v>760.99</v>
      </c>
      <c r="U362" s="25">
        <f t="shared" si="18"/>
        <v>0</v>
      </c>
      <c r="V362" s="24" t="s">
        <v>2080</v>
      </c>
      <c r="W362" s="24" t="s">
        <v>1345</v>
      </c>
      <c r="X362" s="24">
        <v>30</v>
      </c>
      <c r="Y362" s="83">
        <v>46189</v>
      </c>
      <c r="Z362" s="83">
        <v>46245</v>
      </c>
    </row>
    <row r="363" spans="1:26" ht="26.9" customHeight="1" x14ac:dyDescent="0.35">
      <c r="A363" s="52" t="s">
        <v>10451</v>
      </c>
      <c r="B363" s="24" t="s">
        <v>3549</v>
      </c>
      <c r="C363" s="24" t="s">
        <v>402</v>
      </c>
      <c r="D363" s="24" t="s">
        <v>10447</v>
      </c>
      <c r="E363" s="24" t="s">
        <v>10122</v>
      </c>
      <c r="F363" s="24" t="s">
        <v>3553</v>
      </c>
      <c r="G363" s="24" t="s">
        <v>3554</v>
      </c>
      <c r="H363" s="24" t="s">
        <v>3548</v>
      </c>
      <c r="I363" s="24" t="s">
        <v>7</v>
      </c>
      <c r="J363" s="24" t="s">
        <v>391</v>
      </c>
      <c r="K363" s="24" t="s">
        <v>2024</v>
      </c>
      <c r="L363" s="79" t="s">
        <v>10023</v>
      </c>
      <c r="M363" s="24" t="s">
        <v>10123</v>
      </c>
      <c r="N363" s="24" t="s">
        <v>2087</v>
      </c>
      <c r="O363" s="25">
        <f>'Product Details'!AH275</f>
        <v>804.99</v>
      </c>
      <c r="P363" s="25">
        <v>690.99</v>
      </c>
      <c r="Q363" s="25">
        <v>613.99</v>
      </c>
      <c r="R363" s="82">
        <f t="shared" si="16"/>
        <v>0.11143431887581585</v>
      </c>
      <c r="S363" s="82">
        <f t="shared" si="17"/>
        <v>0.23727002819910806</v>
      </c>
      <c r="T363" s="25">
        <f>'Product Details'!F275</f>
        <v>760.99</v>
      </c>
      <c r="U363" s="25">
        <f t="shared" si="18"/>
        <v>147</v>
      </c>
      <c r="V363" s="24" t="s">
        <v>2080</v>
      </c>
      <c r="W363" s="24" t="s">
        <v>10124</v>
      </c>
      <c r="X363" s="24">
        <v>30</v>
      </c>
      <c r="Y363" s="83">
        <v>46189</v>
      </c>
      <c r="Z363" s="83">
        <v>46209</v>
      </c>
    </row>
    <row r="364" spans="1:26" ht="26.9" customHeight="1" x14ac:dyDescent="0.35">
      <c r="A364" s="52" t="s">
        <v>10452</v>
      </c>
      <c r="B364" s="24" t="s">
        <v>3555</v>
      </c>
      <c r="C364" s="24" t="s">
        <v>402</v>
      </c>
      <c r="D364" s="24" t="s">
        <v>10444</v>
      </c>
      <c r="E364" s="24" t="s">
        <v>10046</v>
      </c>
      <c r="F364" s="24" t="s">
        <v>3560</v>
      </c>
      <c r="G364" s="24" t="s">
        <v>3561</v>
      </c>
      <c r="H364" s="24" t="s">
        <v>3562</v>
      </c>
      <c r="I364" s="24" t="s">
        <v>7</v>
      </c>
      <c r="J364" s="24" t="s">
        <v>391</v>
      </c>
      <c r="K364" s="24" t="s">
        <v>2027</v>
      </c>
      <c r="L364" s="76" t="s">
        <v>10021</v>
      </c>
      <c r="M364" s="24" t="s">
        <v>10047</v>
      </c>
      <c r="N364" s="24" t="s">
        <v>2087</v>
      </c>
      <c r="O364" s="25">
        <f>'Product Details'!AH276</f>
        <v>1658.99</v>
      </c>
      <c r="P364" s="25">
        <f>'Product Details'!V276</f>
        <v>1615.99</v>
      </c>
      <c r="Q364" s="25">
        <f>'Product Details'!F276</f>
        <v>1462.99</v>
      </c>
      <c r="R364" s="82">
        <f t="shared" si="16"/>
        <v>9.4678803705468467E-2</v>
      </c>
      <c r="S364" s="82">
        <f t="shared" si="17"/>
        <v>0.11814417205649221</v>
      </c>
      <c r="T364" s="25">
        <f>'Product Details'!F276</f>
        <v>1462.99</v>
      </c>
      <c r="U364" s="25">
        <f t="shared" si="18"/>
        <v>0</v>
      </c>
      <c r="V364" s="24" t="s">
        <v>2080</v>
      </c>
      <c r="W364" s="24" t="s">
        <v>53</v>
      </c>
      <c r="X364" s="24">
        <v>30</v>
      </c>
      <c r="Y364" s="83">
        <v>45828</v>
      </c>
      <c r="Z364" s="83">
        <v>46239</v>
      </c>
    </row>
    <row r="365" spans="1:26" ht="26.9" customHeight="1" x14ac:dyDescent="0.35">
      <c r="A365" s="52" t="s">
        <v>10453</v>
      </c>
      <c r="B365" s="24" t="s">
        <v>3555</v>
      </c>
      <c r="C365" s="24" t="s">
        <v>402</v>
      </c>
      <c r="D365" s="24" t="s">
        <v>10447</v>
      </c>
      <c r="E365" s="24" t="s">
        <v>10122</v>
      </c>
      <c r="F365" s="24" t="s">
        <v>3560</v>
      </c>
      <c r="G365" s="24" t="s">
        <v>3561</v>
      </c>
      <c r="H365" s="24" t="s">
        <v>3562</v>
      </c>
      <c r="I365" s="24" t="s">
        <v>7</v>
      </c>
      <c r="J365" s="24" t="s">
        <v>391</v>
      </c>
      <c r="K365" s="24" t="s">
        <v>2027</v>
      </c>
      <c r="L365" s="79" t="s">
        <v>10023</v>
      </c>
      <c r="M365" s="24" t="s">
        <v>10123</v>
      </c>
      <c r="N365" s="24" t="s">
        <v>2087</v>
      </c>
      <c r="O365" s="25">
        <f>'Product Details'!AH276</f>
        <v>1658.99</v>
      </c>
      <c r="P365" s="25">
        <v>1271.99</v>
      </c>
      <c r="Q365" s="25">
        <v>1168.99</v>
      </c>
      <c r="R365" s="82">
        <f t="shared" si="16"/>
        <v>8.0975479366976161E-2</v>
      </c>
      <c r="S365" s="82">
        <f t="shared" si="17"/>
        <v>0.29536043014123048</v>
      </c>
      <c r="T365" s="25">
        <f>'Product Details'!F276</f>
        <v>1462.99</v>
      </c>
      <c r="U365" s="25">
        <f t="shared" si="18"/>
        <v>294</v>
      </c>
      <c r="V365" s="24" t="s">
        <v>2080</v>
      </c>
      <c r="W365" s="24" t="s">
        <v>10124</v>
      </c>
      <c r="X365" s="24">
        <v>30</v>
      </c>
      <c r="Y365" s="83">
        <v>46225</v>
      </c>
      <c r="Z365" s="83">
        <v>46260</v>
      </c>
    </row>
    <row r="366" spans="1:26" ht="26.9" customHeight="1" x14ac:dyDescent="0.35">
      <c r="A366" s="52" t="s">
        <v>10454</v>
      </c>
      <c r="B366" s="24" t="s">
        <v>3563</v>
      </c>
      <c r="C366" s="24" t="s">
        <v>402</v>
      </c>
      <c r="D366" s="24" t="s">
        <v>10444</v>
      </c>
      <c r="E366" s="24" t="s">
        <v>10046</v>
      </c>
      <c r="F366" s="24" t="s">
        <v>3567</v>
      </c>
      <c r="G366" s="24" t="s">
        <v>3568</v>
      </c>
      <c r="H366" s="24" t="s">
        <v>3476</v>
      </c>
      <c r="I366" s="24" t="s">
        <v>7</v>
      </c>
      <c r="J366" s="24" t="s">
        <v>391</v>
      </c>
      <c r="K366" s="24" t="s">
        <v>2025</v>
      </c>
      <c r="L366" s="76" t="s">
        <v>10021</v>
      </c>
      <c r="M366" s="24" t="s">
        <v>10047</v>
      </c>
      <c r="N366" s="24" t="s">
        <v>2087</v>
      </c>
      <c r="O366" s="25">
        <f>'Product Details'!AH277</f>
        <v>1875.99</v>
      </c>
      <c r="P366" s="25">
        <f>'Product Details'!V277</f>
        <v>1778.99</v>
      </c>
      <c r="Q366" s="25">
        <f>'Product Details'!F277</f>
        <v>1598.99</v>
      </c>
      <c r="R366" s="82">
        <f t="shared" si="16"/>
        <v>0.10118100720071502</v>
      </c>
      <c r="S366" s="82">
        <f t="shared" si="17"/>
        <v>0.14765537129728837</v>
      </c>
      <c r="T366" s="25">
        <f>'Product Details'!F277</f>
        <v>1598.99</v>
      </c>
      <c r="U366" s="25">
        <f t="shared" si="18"/>
        <v>0</v>
      </c>
      <c r="V366" s="24" t="s">
        <v>2080</v>
      </c>
      <c r="W366" s="24" t="s">
        <v>53</v>
      </c>
      <c r="X366" s="24">
        <v>30</v>
      </c>
      <c r="Y366" s="83">
        <v>46065</v>
      </c>
      <c r="Z366" s="83">
        <v>46244</v>
      </c>
    </row>
    <row r="367" spans="1:26" ht="26.9" customHeight="1" x14ac:dyDescent="0.35">
      <c r="A367" s="52" t="s">
        <v>10455</v>
      </c>
      <c r="B367" s="24" t="s">
        <v>3563</v>
      </c>
      <c r="C367" s="24" t="s">
        <v>402</v>
      </c>
      <c r="D367" s="24" t="s">
        <v>10447</v>
      </c>
      <c r="E367" s="24" t="s">
        <v>10122</v>
      </c>
      <c r="F367" s="24" t="s">
        <v>3567</v>
      </c>
      <c r="G367" s="24" t="s">
        <v>3568</v>
      </c>
      <c r="H367" s="24" t="s">
        <v>3476</v>
      </c>
      <c r="I367" s="24" t="s">
        <v>7</v>
      </c>
      <c r="J367" s="24" t="s">
        <v>391</v>
      </c>
      <c r="K367" s="24" t="s">
        <v>2025</v>
      </c>
      <c r="L367" s="79" t="s">
        <v>10023</v>
      </c>
      <c r="M367" s="24" t="s">
        <v>10123</v>
      </c>
      <c r="N367" s="24" t="s">
        <v>2087</v>
      </c>
      <c r="O367" s="25">
        <f>'Product Details'!AH277</f>
        <v>1875.99</v>
      </c>
      <c r="P367" s="25">
        <v>1475.99</v>
      </c>
      <c r="Q367" s="25">
        <v>1369.99</v>
      </c>
      <c r="R367" s="82">
        <f t="shared" si="16"/>
        <v>7.1816204716834128E-2</v>
      </c>
      <c r="S367" s="82">
        <f t="shared" si="17"/>
        <v>0.26972425226147262</v>
      </c>
      <c r="T367" s="25">
        <f>'Product Details'!F277</f>
        <v>1598.99</v>
      </c>
      <c r="U367" s="25">
        <f t="shared" si="18"/>
        <v>229</v>
      </c>
      <c r="V367" s="24" t="s">
        <v>2080</v>
      </c>
      <c r="W367" s="24" t="s">
        <v>10124</v>
      </c>
      <c r="X367" s="24">
        <v>30</v>
      </c>
      <c r="Y367" s="83">
        <v>46203</v>
      </c>
      <c r="Z367" s="83">
        <v>46262</v>
      </c>
    </row>
    <row r="368" spans="1:26" ht="26.9" customHeight="1" x14ac:dyDescent="0.35">
      <c r="A368" s="52" t="s">
        <v>10456</v>
      </c>
      <c r="B368" s="24" t="s">
        <v>3569</v>
      </c>
      <c r="C368" s="24" t="s">
        <v>402</v>
      </c>
      <c r="D368" s="24" t="s">
        <v>10444</v>
      </c>
      <c r="E368" s="24" t="s">
        <v>10046</v>
      </c>
      <c r="F368" s="24" t="s">
        <v>3576</v>
      </c>
      <c r="G368" s="24" t="s">
        <v>3577</v>
      </c>
      <c r="H368" s="24" t="s">
        <v>3578</v>
      </c>
      <c r="I368" s="24" t="s">
        <v>7</v>
      </c>
      <c r="J368" s="24" t="s">
        <v>391</v>
      </c>
      <c r="K368" s="24" t="s">
        <v>2025</v>
      </c>
      <c r="L368" s="76" t="s">
        <v>10021</v>
      </c>
      <c r="M368" s="24" t="s">
        <v>10047</v>
      </c>
      <c r="N368" s="24" t="s">
        <v>2087</v>
      </c>
      <c r="O368" s="25">
        <f>'Product Details'!AH278</f>
        <v>1873.99</v>
      </c>
      <c r="P368" s="25">
        <f>'Product Details'!V278</f>
        <v>1779.99</v>
      </c>
      <c r="Q368" s="25">
        <f>'Product Details'!F278</f>
        <v>1656.99</v>
      </c>
      <c r="R368" s="82">
        <f t="shared" si="16"/>
        <v>6.9101511806246102E-2</v>
      </c>
      <c r="S368" s="82">
        <f t="shared" si="17"/>
        <v>0.11579570862171089</v>
      </c>
      <c r="T368" s="25">
        <f>'Product Details'!F278</f>
        <v>1656.99</v>
      </c>
      <c r="U368" s="25">
        <f t="shared" si="18"/>
        <v>0</v>
      </c>
      <c r="V368" s="24" t="s">
        <v>2100</v>
      </c>
      <c r="W368" s="24" t="s">
        <v>3452</v>
      </c>
      <c r="X368" s="24">
        <v>30</v>
      </c>
      <c r="Y368" s="83">
        <v>46225</v>
      </c>
      <c r="Z368" s="83">
        <v>46283</v>
      </c>
    </row>
    <row r="369" spans="1:26" ht="26.9" customHeight="1" x14ac:dyDescent="0.35">
      <c r="A369" s="52" t="s">
        <v>10457</v>
      </c>
      <c r="B369" s="24" t="s">
        <v>3579</v>
      </c>
      <c r="C369" s="24" t="s">
        <v>402</v>
      </c>
      <c r="D369" s="24" t="s">
        <v>10444</v>
      </c>
      <c r="E369" s="24" t="s">
        <v>10046</v>
      </c>
      <c r="F369" s="24" t="s">
        <v>3540</v>
      </c>
      <c r="G369" s="24" t="s">
        <v>3584</v>
      </c>
      <c r="H369" s="24" t="s">
        <v>3562</v>
      </c>
      <c r="I369" s="24" t="s">
        <v>7</v>
      </c>
      <c r="J369" s="24" t="s">
        <v>391</v>
      </c>
      <c r="K369" s="24" t="s">
        <v>2025</v>
      </c>
      <c r="L369" s="76" t="s">
        <v>10021</v>
      </c>
      <c r="M369" s="24" t="s">
        <v>10047</v>
      </c>
      <c r="N369" s="24" t="s">
        <v>2087</v>
      </c>
      <c r="O369" s="25">
        <f>'Product Details'!AH279</f>
        <v>1973.99</v>
      </c>
      <c r="P369" s="25">
        <f>'Product Details'!V279</f>
        <v>1882.99</v>
      </c>
      <c r="Q369" s="25">
        <f>'Product Details'!F279</f>
        <v>1668.99</v>
      </c>
      <c r="R369" s="82">
        <f t="shared" si="16"/>
        <v>0.11364903690407278</v>
      </c>
      <c r="S369" s="82">
        <f t="shared" si="17"/>
        <v>0.1545093946777846</v>
      </c>
      <c r="T369" s="25">
        <f>'Product Details'!F279</f>
        <v>1668.99</v>
      </c>
      <c r="U369" s="25">
        <f t="shared" si="18"/>
        <v>0</v>
      </c>
      <c r="V369" s="24" t="s">
        <v>2080</v>
      </c>
      <c r="W369" s="24" t="s">
        <v>3517</v>
      </c>
      <c r="X369" s="24">
        <v>30</v>
      </c>
      <c r="Y369" s="83">
        <v>45957</v>
      </c>
      <c r="Z369" s="83">
        <v>46264</v>
      </c>
    </row>
    <row r="370" spans="1:26" ht="15" customHeight="1" x14ac:dyDescent="0.35">
      <c r="A370" s="52" t="s">
        <v>10458</v>
      </c>
      <c r="B370" s="24" t="s">
        <v>3585</v>
      </c>
      <c r="C370" s="24" t="s">
        <v>402</v>
      </c>
      <c r="D370" s="24" t="s">
        <v>10444</v>
      </c>
      <c r="E370" s="24" t="s">
        <v>10046</v>
      </c>
      <c r="F370" s="24" t="s">
        <v>3591</v>
      </c>
      <c r="G370" s="24" t="s">
        <v>3592</v>
      </c>
      <c r="H370" s="24" t="s">
        <v>3593</v>
      </c>
      <c r="I370" s="24" t="s">
        <v>7</v>
      </c>
      <c r="J370" s="24" t="s">
        <v>391</v>
      </c>
      <c r="K370" s="24" t="s">
        <v>2026</v>
      </c>
      <c r="L370" s="76" t="s">
        <v>10021</v>
      </c>
      <c r="M370" s="24" t="s">
        <v>10047</v>
      </c>
      <c r="N370" s="24" t="s">
        <v>2087</v>
      </c>
      <c r="O370" s="25">
        <f>'Product Details'!AH280</f>
        <v>2475.9899999999998</v>
      </c>
      <c r="P370" s="25">
        <f>'Product Details'!V280</f>
        <v>2342.9899999999998</v>
      </c>
      <c r="Q370" s="25">
        <f>'Product Details'!F280</f>
        <v>2080.9899999999998</v>
      </c>
      <c r="R370" s="82">
        <f t="shared" si="16"/>
        <v>0.11182292711449901</v>
      </c>
      <c r="S370" s="82">
        <f t="shared" si="17"/>
        <v>0.15953214673726471</v>
      </c>
      <c r="T370" s="25">
        <f>'Product Details'!F280</f>
        <v>2080.9899999999998</v>
      </c>
      <c r="U370" s="25">
        <f t="shared" si="18"/>
        <v>0</v>
      </c>
      <c r="V370" s="24" t="s">
        <v>2080</v>
      </c>
      <c r="W370" s="24" t="s">
        <v>53</v>
      </c>
      <c r="X370" s="24">
        <v>30</v>
      </c>
      <c r="Y370" s="83">
        <v>46038</v>
      </c>
      <c r="Z370" s="83">
        <v>46262</v>
      </c>
    </row>
    <row r="371" spans="1:26" ht="26.9" customHeight="1" x14ac:dyDescent="0.35">
      <c r="A371" s="52" t="s">
        <v>10459</v>
      </c>
      <c r="B371" s="24" t="s">
        <v>3594</v>
      </c>
      <c r="C371" s="24" t="s">
        <v>402</v>
      </c>
      <c r="D371" s="24" t="s">
        <v>10444</v>
      </c>
      <c r="E371" s="24" t="s">
        <v>10046</v>
      </c>
      <c r="F371" s="24" t="s">
        <v>3560</v>
      </c>
      <c r="G371" s="24" t="s">
        <v>3601</v>
      </c>
      <c r="H371" s="24" t="s">
        <v>3602</v>
      </c>
      <c r="I371" s="24" t="s">
        <v>7</v>
      </c>
      <c r="J371" s="24" t="s">
        <v>391</v>
      </c>
      <c r="K371" s="24" t="s">
        <v>2026</v>
      </c>
      <c r="L371" s="76" t="s">
        <v>10021</v>
      </c>
      <c r="M371" s="24" t="s">
        <v>10047</v>
      </c>
      <c r="N371" s="24" t="s">
        <v>2087</v>
      </c>
      <c r="O371" s="25">
        <f>'Product Details'!AH281</f>
        <v>2609.9899999999998</v>
      </c>
      <c r="P371" s="25">
        <f>'Product Details'!V281</f>
        <v>2488.9899999999998</v>
      </c>
      <c r="Q371" s="25">
        <f>'Product Details'!F281</f>
        <v>2394.9899999999998</v>
      </c>
      <c r="R371" s="82">
        <f t="shared" si="16"/>
        <v>3.7766322885989904E-2</v>
      </c>
      <c r="S371" s="82">
        <f t="shared" si="17"/>
        <v>8.2375794543274122E-2</v>
      </c>
      <c r="T371" s="25">
        <f>'Product Details'!F281</f>
        <v>2394.9899999999998</v>
      </c>
      <c r="U371" s="25">
        <f t="shared" si="18"/>
        <v>0</v>
      </c>
      <c r="V371" s="24" t="s">
        <v>2116</v>
      </c>
      <c r="W371" s="24" t="s">
        <v>1345</v>
      </c>
      <c r="X371" s="24">
        <v>30</v>
      </c>
      <c r="Y371" s="83">
        <v>45872</v>
      </c>
      <c r="Z371" s="83">
        <v>46280</v>
      </c>
    </row>
    <row r="372" spans="1:26" ht="26.9" customHeight="1" x14ac:dyDescent="0.35">
      <c r="A372" s="52" t="s">
        <v>10460</v>
      </c>
      <c r="B372" s="24" t="s">
        <v>3603</v>
      </c>
      <c r="C372" s="24" t="s">
        <v>402</v>
      </c>
      <c r="D372" s="24" t="s">
        <v>10444</v>
      </c>
      <c r="E372" s="24" t="s">
        <v>10046</v>
      </c>
      <c r="F372" s="24" t="s">
        <v>3576</v>
      </c>
      <c r="G372" s="24" t="s">
        <v>3606</v>
      </c>
      <c r="H372" s="24" t="s">
        <v>3495</v>
      </c>
      <c r="I372" s="24" t="s">
        <v>7</v>
      </c>
      <c r="J372" s="24" t="s">
        <v>391</v>
      </c>
      <c r="K372" s="24" t="s">
        <v>2026</v>
      </c>
      <c r="L372" s="76" t="s">
        <v>10021</v>
      </c>
      <c r="M372" s="24" t="s">
        <v>10047</v>
      </c>
      <c r="N372" s="24" t="s">
        <v>2087</v>
      </c>
      <c r="O372" s="25">
        <f>'Product Details'!AH282</f>
        <v>2821.99</v>
      </c>
      <c r="P372" s="25">
        <f>'Product Details'!V282</f>
        <v>2821.99</v>
      </c>
      <c r="Q372" s="25">
        <f>'Product Details'!F282</f>
        <v>2494.9899999999998</v>
      </c>
      <c r="R372" s="82">
        <f t="shared" si="16"/>
        <v>0.11587567638439542</v>
      </c>
      <c r="S372" s="82">
        <f t="shared" si="17"/>
        <v>0.11587567638439542</v>
      </c>
      <c r="T372" s="25">
        <f>'Product Details'!F282</f>
        <v>2494.9899999999998</v>
      </c>
      <c r="U372" s="25">
        <f t="shared" si="18"/>
        <v>0</v>
      </c>
      <c r="V372" s="24" t="s">
        <v>2080</v>
      </c>
      <c r="W372" s="24" t="s">
        <v>3452</v>
      </c>
      <c r="X372" s="24">
        <v>30</v>
      </c>
      <c r="Y372" s="83">
        <v>46100</v>
      </c>
      <c r="Z372" s="83">
        <v>46250</v>
      </c>
    </row>
    <row r="373" spans="1:26" ht="15" customHeight="1" x14ac:dyDescent="0.35">
      <c r="A373" s="52" t="s">
        <v>10461</v>
      </c>
      <c r="B373" s="24" t="s">
        <v>3607</v>
      </c>
      <c r="C373" s="24" t="s">
        <v>415</v>
      </c>
      <c r="D373" s="24" t="s">
        <v>10462</v>
      </c>
      <c r="E373" s="24" t="s">
        <v>10046</v>
      </c>
      <c r="F373" s="24" t="s">
        <v>3610</v>
      </c>
      <c r="G373" s="24" t="s">
        <v>3611</v>
      </c>
      <c r="H373" s="24" t="s">
        <v>3612</v>
      </c>
      <c r="I373" s="24" t="s">
        <v>7</v>
      </c>
      <c r="J373" s="24" t="s">
        <v>391</v>
      </c>
      <c r="K373" s="24" t="s">
        <v>2024</v>
      </c>
      <c r="L373" s="76" t="s">
        <v>10021</v>
      </c>
      <c r="M373" s="24" t="s">
        <v>10047</v>
      </c>
      <c r="N373" s="24" t="s">
        <v>2087</v>
      </c>
      <c r="O373" s="25">
        <f>'Product Details'!AH283</f>
        <v>528.99</v>
      </c>
      <c r="P373" s="25">
        <f>'Product Details'!V283</f>
        <v>528.99</v>
      </c>
      <c r="Q373" s="25">
        <f>'Product Details'!F283</f>
        <v>492.99</v>
      </c>
      <c r="R373" s="82">
        <f t="shared" si="16"/>
        <v>6.805421652583224E-2</v>
      </c>
      <c r="S373" s="82">
        <f t="shared" si="17"/>
        <v>6.805421652583224E-2</v>
      </c>
      <c r="T373" s="25">
        <f>'Product Details'!F283</f>
        <v>492.99</v>
      </c>
      <c r="U373" s="25">
        <f t="shared" si="18"/>
        <v>0</v>
      </c>
      <c r="V373" s="24" t="s">
        <v>2080</v>
      </c>
      <c r="W373" s="24" t="s">
        <v>53</v>
      </c>
      <c r="X373" s="24">
        <v>60</v>
      </c>
      <c r="Y373" s="83">
        <v>46110</v>
      </c>
      <c r="Z373" s="83">
        <v>46250</v>
      </c>
    </row>
    <row r="374" spans="1:26" ht="26.9" customHeight="1" x14ac:dyDescent="0.35">
      <c r="A374" s="52" t="s">
        <v>10463</v>
      </c>
      <c r="B374" s="24" t="s">
        <v>3607</v>
      </c>
      <c r="C374" s="24" t="s">
        <v>415</v>
      </c>
      <c r="D374" s="24" t="s">
        <v>10464</v>
      </c>
      <c r="E374" s="24" t="s">
        <v>10122</v>
      </c>
      <c r="F374" s="24" t="s">
        <v>3610</v>
      </c>
      <c r="G374" s="24" t="s">
        <v>3611</v>
      </c>
      <c r="H374" s="24" t="s">
        <v>3612</v>
      </c>
      <c r="I374" s="24" t="s">
        <v>7</v>
      </c>
      <c r="J374" s="24" t="s">
        <v>391</v>
      </c>
      <c r="K374" s="24" t="s">
        <v>2024</v>
      </c>
      <c r="L374" s="79" t="s">
        <v>10023</v>
      </c>
      <c r="M374" s="24" t="s">
        <v>10123</v>
      </c>
      <c r="N374" s="24" t="s">
        <v>2087</v>
      </c>
      <c r="O374" s="25">
        <f>'Product Details'!AH283</f>
        <v>528.99</v>
      </c>
      <c r="P374" s="25">
        <v>442.99</v>
      </c>
      <c r="Q374" s="25">
        <v>388.99</v>
      </c>
      <c r="R374" s="82">
        <f t="shared" si="16"/>
        <v>0.12189891419670873</v>
      </c>
      <c r="S374" s="82">
        <f t="shared" si="17"/>
        <v>0.26465528648934761</v>
      </c>
      <c r="T374" s="25">
        <f>'Product Details'!F283</f>
        <v>492.99</v>
      </c>
      <c r="U374" s="25">
        <f t="shared" si="18"/>
        <v>104</v>
      </c>
      <c r="V374" s="24" t="s">
        <v>2100</v>
      </c>
      <c r="W374" s="24" t="s">
        <v>10124</v>
      </c>
      <c r="X374" s="24">
        <v>30</v>
      </c>
      <c r="Y374" s="83">
        <v>46221</v>
      </c>
      <c r="Z374" s="83">
        <v>46240</v>
      </c>
    </row>
    <row r="375" spans="1:26" ht="15" customHeight="1" x14ac:dyDescent="0.35">
      <c r="A375" s="52" t="s">
        <v>10465</v>
      </c>
      <c r="B375" s="24" t="s">
        <v>3613</v>
      </c>
      <c r="C375" s="24" t="s">
        <v>415</v>
      </c>
      <c r="D375" s="24" t="s">
        <v>10462</v>
      </c>
      <c r="E375" s="24" t="s">
        <v>10046</v>
      </c>
      <c r="F375" s="24" t="s">
        <v>3618</v>
      </c>
      <c r="G375" s="24" t="s">
        <v>3619</v>
      </c>
      <c r="H375" s="24" t="s">
        <v>3620</v>
      </c>
      <c r="I375" s="24" t="s">
        <v>7</v>
      </c>
      <c r="J375" s="24" t="s">
        <v>391</v>
      </c>
      <c r="K375" s="24" t="s">
        <v>2023</v>
      </c>
      <c r="L375" s="76" t="s">
        <v>10021</v>
      </c>
      <c r="M375" s="24" t="s">
        <v>10047</v>
      </c>
      <c r="N375" s="24" t="s">
        <v>2087</v>
      </c>
      <c r="O375" s="25">
        <f>'Product Details'!AH284</f>
        <v>522.99</v>
      </c>
      <c r="P375" s="25">
        <f>'Product Details'!V284</f>
        <v>520.99</v>
      </c>
      <c r="Q375" s="25">
        <f>'Product Details'!F284</f>
        <v>493.99</v>
      </c>
      <c r="R375" s="82">
        <f t="shared" si="16"/>
        <v>5.1824411217105897E-2</v>
      </c>
      <c r="S375" s="82">
        <f t="shared" si="17"/>
        <v>5.5450391020860822E-2</v>
      </c>
      <c r="T375" s="25">
        <f>'Product Details'!F284</f>
        <v>493.99</v>
      </c>
      <c r="U375" s="25">
        <f t="shared" si="18"/>
        <v>0</v>
      </c>
      <c r="V375" s="24" t="s">
        <v>2080</v>
      </c>
      <c r="W375" s="24" t="s">
        <v>53</v>
      </c>
      <c r="X375" s="24">
        <v>60</v>
      </c>
      <c r="Y375" s="83">
        <v>46167</v>
      </c>
      <c r="Z375" s="83">
        <v>46239</v>
      </c>
    </row>
    <row r="376" spans="1:26" ht="26.9" customHeight="1" x14ac:dyDescent="0.35">
      <c r="A376" s="52" t="s">
        <v>10466</v>
      </c>
      <c r="B376" s="24" t="s">
        <v>3613</v>
      </c>
      <c r="C376" s="24" t="s">
        <v>415</v>
      </c>
      <c r="D376" s="24" t="s">
        <v>10464</v>
      </c>
      <c r="E376" s="24" t="s">
        <v>10122</v>
      </c>
      <c r="F376" s="24" t="s">
        <v>3618</v>
      </c>
      <c r="G376" s="24" t="s">
        <v>3619</v>
      </c>
      <c r="H376" s="24" t="s">
        <v>3620</v>
      </c>
      <c r="I376" s="24" t="s">
        <v>7</v>
      </c>
      <c r="J376" s="24" t="s">
        <v>391</v>
      </c>
      <c r="K376" s="24" t="s">
        <v>2023</v>
      </c>
      <c r="L376" s="79" t="s">
        <v>10023</v>
      </c>
      <c r="M376" s="24" t="s">
        <v>10123</v>
      </c>
      <c r="N376" s="24" t="s">
        <v>2087</v>
      </c>
      <c r="O376" s="25">
        <f>'Product Details'!AH284</f>
        <v>522.99</v>
      </c>
      <c r="P376" s="25">
        <v>387.99</v>
      </c>
      <c r="Q376" s="25">
        <v>387.99</v>
      </c>
      <c r="R376" s="82">
        <f t="shared" si="16"/>
        <v>0</v>
      </c>
      <c r="S376" s="82">
        <f t="shared" si="17"/>
        <v>0.25813113061435211</v>
      </c>
      <c r="T376" s="25">
        <f>'Product Details'!F284</f>
        <v>493.99</v>
      </c>
      <c r="U376" s="25">
        <f t="shared" si="18"/>
        <v>106</v>
      </c>
      <c r="V376" s="24" t="s">
        <v>2100</v>
      </c>
      <c r="W376" s="24" t="s">
        <v>10124</v>
      </c>
      <c r="X376" s="24">
        <v>30</v>
      </c>
      <c r="Y376" s="83">
        <v>46195</v>
      </c>
      <c r="Z376" s="83">
        <v>46195</v>
      </c>
    </row>
    <row r="377" spans="1:26" ht="26.9" customHeight="1" x14ac:dyDescent="0.35">
      <c r="A377" s="52" t="s">
        <v>10467</v>
      </c>
      <c r="B377" s="24" t="s">
        <v>3621</v>
      </c>
      <c r="C377" s="24" t="s">
        <v>415</v>
      </c>
      <c r="D377" s="24" t="s">
        <v>10462</v>
      </c>
      <c r="E377" s="24" t="s">
        <v>10046</v>
      </c>
      <c r="F377" s="24" t="s">
        <v>3624</v>
      </c>
      <c r="G377" s="24" t="s">
        <v>3625</v>
      </c>
      <c r="H377" s="24" t="s">
        <v>3626</v>
      </c>
      <c r="I377" s="24" t="s">
        <v>7</v>
      </c>
      <c r="J377" s="24" t="s">
        <v>391</v>
      </c>
      <c r="K377" s="24" t="s">
        <v>2025</v>
      </c>
      <c r="L377" s="76" t="s">
        <v>10021</v>
      </c>
      <c r="M377" s="24" t="s">
        <v>10047</v>
      </c>
      <c r="N377" s="24" t="s">
        <v>2087</v>
      </c>
      <c r="O377" s="25">
        <f>'Product Details'!AH285</f>
        <v>1823.99</v>
      </c>
      <c r="P377" s="25">
        <f>'Product Details'!V285</f>
        <v>1823.99</v>
      </c>
      <c r="Q377" s="25">
        <f>'Product Details'!F285</f>
        <v>1616.99</v>
      </c>
      <c r="R377" s="82">
        <f t="shared" si="16"/>
        <v>0.11348746429530863</v>
      </c>
      <c r="S377" s="82">
        <f t="shared" si="17"/>
        <v>0.11348746429530863</v>
      </c>
      <c r="T377" s="25">
        <f>'Product Details'!F285</f>
        <v>1616.99</v>
      </c>
      <c r="U377" s="25">
        <f t="shared" si="18"/>
        <v>0</v>
      </c>
      <c r="V377" s="24" t="s">
        <v>2100</v>
      </c>
      <c r="W377" s="24" t="s">
        <v>53</v>
      </c>
      <c r="X377" s="24">
        <v>60</v>
      </c>
      <c r="Y377" s="83">
        <v>46079</v>
      </c>
      <c r="Z377" s="83">
        <v>46285</v>
      </c>
    </row>
    <row r="378" spans="1:26" ht="26.9" customHeight="1" x14ac:dyDescent="0.35">
      <c r="A378" s="52" t="s">
        <v>10468</v>
      </c>
      <c r="B378" s="24" t="s">
        <v>3627</v>
      </c>
      <c r="C378" s="24" t="s">
        <v>415</v>
      </c>
      <c r="D378" s="24" t="s">
        <v>10462</v>
      </c>
      <c r="E378" s="24" t="s">
        <v>10046</v>
      </c>
      <c r="F378" s="24" t="s">
        <v>3632</v>
      </c>
      <c r="G378" s="24" t="s">
        <v>3633</v>
      </c>
      <c r="H378" s="24" t="s">
        <v>3634</v>
      </c>
      <c r="I378" s="24" t="s">
        <v>7</v>
      </c>
      <c r="J378" s="24" t="s">
        <v>391</v>
      </c>
      <c r="K378" s="24" t="s">
        <v>2025</v>
      </c>
      <c r="L378" s="76" t="s">
        <v>10021</v>
      </c>
      <c r="M378" s="24" t="s">
        <v>10047</v>
      </c>
      <c r="N378" s="24" t="s">
        <v>2087</v>
      </c>
      <c r="O378" s="25">
        <f>'Product Details'!AH286</f>
        <v>1857.99</v>
      </c>
      <c r="P378" s="25">
        <f>'Product Details'!V286</f>
        <v>1857.99</v>
      </c>
      <c r="Q378" s="25">
        <f>'Product Details'!F286</f>
        <v>1800.99</v>
      </c>
      <c r="R378" s="82">
        <f t="shared" si="16"/>
        <v>3.0678313661537469E-2</v>
      </c>
      <c r="S378" s="82">
        <f t="shared" si="17"/>
        <v>3.0678313661537469E-2</v>
      </c>
      <c r="T378" s="25">
        <f>'Product Details'!F286</f>
        <v>1800.99</v>
      </c>
      <c r="U378" s="25">
        <f t="shared" si="18"/>
        <v>0</v>
      </c>
      <c r="V378" s="24" t="s">
        <v>2080</v>
      </c>
      <c r="W378" s="24" t="s">
        <v>53</v>
      </c>
      <c r="X378" s="24">
        <v>60</v>
      </c>
      <c r="Y378" s="83">
        <v>46035</v>
      </c>
      <c r="Z378" s="83">
        <v>46267</v>
      </c>
    </row>
    <row r="379" spans="1:26" ht="26.9" customHeight="1" x14ac:dyDescent="0.35">
      <c r="A379" s="52" t="s">
        <v>10469</v>
      </c>
      <c r="B379" s="24" t="s">
        <v>3627</v>
      </c>
      <c r="C379" s="24" t="s">
        <v>415</v>
      </c>
      <c r="D379" s="24" t="s">
        <v>10464</v>
      </c>
      <c r="E379" s="24" t="s">
        <v>10122</v>
      </c>
      <c r="F379" s="24" t="s">
        <v>3632</v>
      </c>
      <c r="G379" s="24" t="s">
        <v>3633</v>
      </c>
      <c r="H379" s="24" t="s">
        <v>3634</v>
      </c>
      <c r="I379" s="24" t="s">
        <v>7</v>
      </c>
      <c r="J379" s="24" t="s">
        <v>391</v>
      </c>
      <c r="K379" s="24" t="s">
        <v>2025</v>
      </c>
      <c r="L379" s="79" t="s">
        <v>10023</v>
      </c>
      <c r="M379" s="24" t="s">
        <v>10123</v>
      </c>
      <c r="N379" s="24" t="s">
        <v>2087</v>
      </c>
      <c r="O379" s="25">
        <f>'Product Details'!AH286</f>
        <v>1857.99</v>
      </c>
      <c r="P379" s="25">
        <v>1471.99</v>
      </c>
      <c r="Q379" s="25">
        <v>1471.99</v>
      </c>
      <c r="R379" s="82">
        <f t="shared" si="16"/>
        <v>0</v>
      </c>
      <c r="S379" s="82">
        <f t="shared" si="17"/>
        <v>0.20775138725181513</v>
      </c>
      <c r="T379" s="25">
        <f>'Product Details'!F286</f>
        <v>1800.99</v>
      </c>
      <c r="U379" s="25">
        <f t="shared" si="18"/>
        <v>329</v>
      </c>
      <c r="V379" s="24" t="s">
        <v>2080</v>
      </c>
      <c r="W379" s="24" t="s">
        <v>10124</v>
      </c>
      <c r="X379" s="24">
        <v>30</v>
      </c>
      <c r="Y379" s="83">
        <v>46169</v>
      </c>
      <c r="Z379" s="83">
        <v>46169</v>
      </c>
    </row>
    <row r="380" spans="1:26" ht="26.9" customHeight="1" x14ac:dyDescent="0.35">
      <c r="A380" s="52" t="s">
        <v>10470</v>
      </c>
      <c r="B380" s="24" t="s">
        <v>3635</v>
      </c>
      <c r="C380" s="24" t="s">
        <v>415</v>
      </c>
      <c r="D380" s="24" t="s">
        <v>10462</v>
      </c>
      <c r="E380" s="24" t="s">
        <v>10046</v>
      </c>
      <c r="F380" s="24" t="s">
        <v>3610</v>
      </c>
      <c r="G380" s="24" t="s">
        <v>3638</v>
      </c>
      <c r="H380" s="24" t="s">
        <v>3626</v>
      </c>
      <c r="I380" s="24" t="s">
        <v>7</v>
      </c>
      <c r="J380" s="24" t="s">
        <v>391</v>
      </c>
      <c r="K380" s="24" t="s">
        <v>2025</v>
      </c>
      <c r="L380" s="76" t="s">
        <v>10021</v>
      </c>
      <c r="M380" s="24" t="s">
        <v>10047</v>
      </c>
      <c r="N380" s="24" t="s">
        <v>2087</v>
      </c>
      <c r="O380" s="25">
        <f>'Product Details'!AH287</f>
        <v>2185.9899999999998</v>
      </c>
      <c r="P380" s="25">
        <f>'Product Details'!V287</f>
        <v>2185.9899999999998</v>
      </c>
      <c r="Q380" s="25">
        <f>'Product Details'!F287</f>
        <v>1951.99</v>
      </c>
      <c r="R380" s="82">
        <f t="shared" si="16"/>
        <v>0.10704532042690031</v>
      </c>
      <c r="S380" s="82">
        <f t="shared" si="17"/>
        <v>0.10704532042690031</v>
      </c>
      <c r="T380" s="25">
        <f>'Product Details'!F287</f>
        <v>1951.99</v>
      </c>
      <c r="U380" s="25">
        <f t="shared" si="18"/>
        <v>0</v>
      </c>
      <c r="V380" s="24" t="s">
        <v>2080</v>
      </c>
      <c r="W380" s="24" t="s">
        <v>3452</v>
      </c>
      <c r="X380" s="24">
        <v>60</v>
      </c>
      <c r="Y380" s="83">
        <v>45738</v>
      </c>
      <c r="Z380" s="83">
        <v>46275</v>
      </c>
    </row>
    <row r="381" spans="1:26" ht="15" customHeight="1" x14ac:dyDescent="0.35">
      <c r="A381" s="52" t="s">
        <v>10471</v>
      </c>
      <c r="B381" s="24" t="s">
        <v>3639</v>
      </c>
      <c r="C381" s="24" t="s">
        <v>415</v>
      </c>
      <c r="D381" s="24" t="s">
        <v>10462</v>
      </c>
      <c r="E381" s="24" t="s">
        <v>10046</v>
      </c>
      <c r="F381" s="24" t="s">
        <v>3642</v>
      </c>
      <c r="G381" s="24" t="s">
        <v>3643</v>
      </c>
      <c r="H381" s="24" t="s">
        <v>3644</v>
      </c>
      <c r="I381" s="24" t="s">
        <v>7</v>
      </c>
      <c r="J381" s="24" t="s">
        <v>391</v>
      </c>
      <c r="K381" s="24" t="s">
        <v>2026</v>
      </c>
      <c r="L381" s="76" t="s">
        <v>10021</v>
      </c>
      <c r="M381" s="24" t="s">
        <v>10047</v>
      </c>
      <c r="N381" s="24" t="s">
        <v>2087</v>
      </c>
      <c r="O381" s="25">
        <f>'Product Details'!AH288</f>
        <v>2796.99</v>
      </c>
      <c r="P381" s="25">
        <f>'Product Details'!V288</f>
        <v>2638.99</v>
      </c>
      <c r="Q381" s="25">
        <f>'Product Details'!F288</f>
        <v>2411.9899999999998</v>
      </c>
      <c r="R381" s="82">
        <f t="shared" si="16"/>
        <v>8.6017756793318662E-2</v>
      </c>
      <c r="S381" s="82">
        <f t="shared" si="17"/>
        <v>0.13764797156943714</v>
      </c>
      <c r="T381" s="25">
        <f>'Product Details'!F288</f>
        <v>2411.9899999999998</v>
      </c>
      <c r="U381" s="25">
        <f t="shared" si="18"/>
        <v>0</v>
      </c>
      <c r="V381" s="24" t="s">
        <v>2100</v>
      </c>
      <c r="W381" s="24" t="s">
        <v>1345</v>
      </c>
      <c r="X381" s="24">
        <v>60</v>
      </c>
      <c r="Y381" s="83">
        <v>46102</v>
      </c>
      <c r="Z381" s="83">
        <v>46264</v>
      </c>
    </row>
    <row r="382" spans="1:26" ht="26.9" customHeight="1" x14ac:dyDescent="0.35">
      <c r="A382" s="52" t="s">
        <v>10472</v>
      </c>
      <c r="B382" s="24" t="s">
        <v>3645</v>
      </c>
      <c r="C382" s="24" t="s">
        <v>415</v>
      </c>
      <c r="D382" s="24" t="s">
        <v>10462</v>
      </c>
      <c r="E382" s="24" t="s">
        <v>10046</v>
      </c>
      <c r="F382" s="24" t="s">
        <v>3648</v>
      </c>
      <c r="G382" s="24" t="s">
        <v>3649</v>
      </c>
      <c r="H382" s="24" t="s">
        <v>3495</v>
      </c>
      <c r="I382" s="24" t="s">
        <v>7</v>
      </c>
      <c r="J382" s="24" t="s">
        <v>391</v>
      </c>
      <c r="K382" s="24" t="s">
        <v>2026</v>
      </c>
      <c r="L382" s="76" t="s">
        <v>10021</v>
      </c>
      <c r="M382" s="24" t="s">
        <v>10047</v>
      </c>
      <c r="N382" s="24" t="s">
        <v>2087</v>
      </c>
      <c r="O382" s="25">
        <f>'Product Details'!AH289</f>
        <v>2604.9899999999998</v>
      </c>
      <c r="P382" s="25">
        <f>'Product Details'!V289</f>
        <v>2594.9899999999998</v>
      </c>
      <c r="Q382" s="25">
        <f>'Product Details'!F289</f>
        <v>2443.9899999999998</v>
      </c>
      <c r="R382" s="82">
        <f t="shared" si="16"/>
        <v>5.8189048898068974E-2</v>
      </c>
      <c r="S382" s="82">
        <f t="shared" si="17"/>
        <v>6.1804459901957404E-2</v>
      </c>
      <c r="T382" s="25">
        <f>'Product Details'!F289</f>
        <v>2443.9899999999998</v>
      </c>
      <c r="U382" s="25">
        <f t="shared" si="18"/>
        <v>0</v>
      </c>
      <c r="V382" s="24" t="s">
        <v>2080</v>
      </c>
      <c r="W382" s="24" t="s">
        <v>53</v>
      </c>
      <c r="X382" s="24">
        <v>60</v>
      </c>
      <c r="Y382" s="83">
        <v>45990</v>
      </c>
      <c r="Z382" s="83">
        <v>46257</v>
      </c>
    </row>
    <row r="383" spans="1:26" ht="15" customHeight="1" x14ac:dyDescent="0.35">
      <c r="A383" s="52" t="s">
        <v>10473</v>
      </c>
      <c r="B383" s="24" t="s">
        <v>3650</v>
      </c>
      <c r="C383" s="24" t="s">
        <v>415</v>
      </c>
      <c r="D383" s="24" t="s">
        <v>10462</v>
      </c>
      <c r="E383" s="24" t="s">
        <v>10046</v>
      </c>
      <c r="F383" s="24" t="s">
        <v>3653</v>
      </c>
      <c r="G383" s="24" t="s">
        <v>3654</v>
      </c>
      <c r="H383" s="24" t="s">
        <v>3602</v>
      </c>
      <c r="I383" s="24" t="s">
        <v>7</v>
      </c>
      <c r="J383" s="24" t="s">
        <v>391</v>
      </c>
      <c r="K383" s="24" t="s">
        <v>2027</v>
      </c>
      <c r="L383" s="76" t="s">
        <v>10021</v>
      </c>
      <c r="M383" s="24" t="s">
        <v>10047</v>
      </c>
      <c r="N383" s="24" t="s">
        <v>2087</v>
      </c>
      <c r="O383" s="25">
        <f>'Product Details'!AH290</f>
        <v>2797.99</v>
      </c>
      <c r="P383" s="25">
        <f>'Product Details'!V290</f>
        <v>2682.99</v>
      </c>
      <c r="Q383" s="25">
        <f>'Product Details'!F290</f>
        <v>2585.9899999999998</v>
      </c>
      <c r="R383" s="82">
        <f t="shared" si="16"/>
        <v>3.6153694199382039E-2</v>
      </c>
      <c r="S383" s="82">
        <f t="shared" si="17"/>
        <v>7.5768676800131524E-2</v>
      </c>
      <c r="T383" s="25">
        <f>'Product Details'!F290</f>
        <v>2585.9899999999998</v>
      </c>
      <c r="U383" s="25">
        <f t="shared" si="18"/>
        <v>0</v>
      </c>
      <c r="V383" s="24" t="s">
        <v>2080</v>
      </c>
      <c r="W383" s="24" t="s">
        <v>1345</v>
      </c>
      <c r="X383" s="24">
        <v>60</v>
      </c>
      <c r="Y383" s="83">
        <v>46066</v>
      </c>
      <c r="Z383" s="83">
        <v>46260</v>
      </c>
    </row>
    <row r="384" spans="1:26" ht="26.9" customHeight="1" x14ac:dyDescent="0.35">
      <c r="A384" s="52" t="s">
        <v>10474</v>
      </c>
      <c r="B384" s="24" t="s">
        <v>3650</v>
      </c>
      <c r="C384" s="24" t="s">
        <v>415</v>
      </c>
      <c r="D384" s="24" t="s">
        <v>10464</v>
      </c>
      <c r="E384" s="24" t="s">
        <v>10122</v>
      </c>
      <c r="F384" s="24" t="s">
        <v>3653</v>
      </c>
      <c r="G384" s="24" t="s">
        <v>3654</v>
      </c>
      <c r="H384" s="24" t="s">
        <v>3602</v>
      </c>
      <c r="I384" s="24" t="s">
        <v>7</v>
      </c>
      <c r="J384" s="24" t="s">
        <v>391</v>
      </c>
      <c r="K384" s="24" t="s">
        <v>2027</v>
      </c>
      <c r="L384" s="79" t="s">
        <v>10023</v>
      </c>
      <c r="M384" s="24" t="s">
        <v>10123</v>
      </c>
      <c r="N384" s="24" t="s">
        <v>2087</v>
      </c>
      <c r="O384" s="25">
        <f>'Product Details'!AH290</f>
        <v>2797.99</v>
      </c>
      <c r="P384" s="25">
        <v>2308.9899999999998</v>
      </c>
      <c r="Q384" s="25">
        <v>2136.9899999999998</v>
      </c>
      <c r="R384" s="82">
        <f t="shared" si="16"/>
        <v>7.4491444311149041E-2</v>
      </c>
      <c r="S384" s="82">
        <f t="shared" si="17"/>
        <v>0.23624101587210822</v>
      </c>
      <c r="T384" s="25">
        <f>'Product Details'!F290</f>
        <v>2585.9899999999998</v>
      </c>
      <c r="U384" s="25">
        <f t="shared" si="18"/>
        <v>449</v>
      </c>
      <c r="V384" s="24" t="s">
        <v>2100</v>
      </c>
      <c r="W384" s="24" t="s">
        <v>10124</v>
      </c>
      <c r="X384" s="24">
        <v>30</v>
      </c>
      <c r="Y384" s="83">
        <v>46152</v>
      </c>
      <c r="Z384" s="83">
        <v>46173</v>
      </c>
    </row>
    <row r="385" spans="1:26" ht="15" customHeight="1" x14ac:dyDescent="0.35">
      <c r="A385" s="52" t="s">
        <v>10475</v>
      </c>
      <c r="B385" s="24" t="s">
        <v>3655</v>
      </c>
      <c r="C385" s="24" t="s">
        <v>415</v>
      </c>
      <c r="D385" s="24" t="s">
        <v>10462</v>
      </c>
      <c r="E385" s="24" t="s">
        <v>10046</v>
      </c>
      <c r="F385" s="24" t="s">
        <v>3658</v>
      </c>
      <c r="G385" s="24" t="s">
        <v>3659</v>
      </c>
      <c r="H385" s="24" t="s">
        <v>3660</v>
      </c>
      <c r="I385" s="24" t="s">
        <v>7</v>
      </c>
      <c r="J385" s="24" t="s">
        <v>391</v>
      </c>
      <c r="K385" s="24" t="s">
        <v>2027</v>
      </c>
      <c r="L385" s="76" t="s">
        <v>10021</v>
      </c>
      <c r="M385" s="24" t="s">
        <v>10047</v>
      </c>
      <c r="N385" s="24" t="s">
        <v>2087</v>
      </c>
      <c r="O385" s="25">
        <f>'Product Details'!AH291</f>
        <v>3642.99</v>
      </c>
      <c r="P385" s="25">
        <f>'Product Details'!V291</f>
        <v>3553.99</v>
      </c>
      <c r="Q385" s="25">
        <f>'Product Details'!F291</f>
        <v>3277.99</v>
      </c>
      <c r="R385" s="82">
        <f t="shared" si="16"/>
        <v>7.7659194313996385E-2</v>
      </c>
      <c r="S385" s="82">
        <f t="shared" si="17"/>
        <v>0.10019242435471962</v>
      </c>
      <c r="T385" s="25">
        <f>'Product Details'!F291</f>
        <v>3277.99</v>
      </c>
      <c r="U385" s="25">
        <f t="shared" si="18"/>
        <v>0</v>
      </c>
      <c r="V385" s="24" t="s">
        <v>2080</v>
      </c>
      <c r="W385" s="24" t="s">
        <v>3517</v>
      </c>
      <c r="X385" s="24">
        <v>60</v>
      </c>
      <c r="Y385" s="83">
        <v>46233</v>
      </c>
      <c r="Z385" s="83">
        <v>46288</v>
      </c>
    </row>
    <row r="386" spans="1:26" ht="15" customHeight="1" x14ac:dyDescent="0.35">
      <c r="A386" s="52" t="s">
        <v>10476</v>
      </c>
      <c r="B386" s="24" t="s">
        <v>3661</v>
      </c>
      <c r="C386" s="24" t="s">
        <v>415</v>
      </c>
      <c r="D386" s="24" t="s">
        <v>10462</v>
      </c>
      <c r="E386" s="24" t="s">
        <v>10046</v>
      </c>
      <c r="F386" s="24" t="s">
        <v>3666</v>
      </c>
      <c r="G386" s="24" t="s">
        <v>3667</v>
      </c>
      <c r="H386" s="24" t="s">
        <v>3668</v>
      </c>
      <c r="I386" s="24" t="s">
        <v>7</v>
      </c>
      <c r="J386" s="24" t="s">
        <v>391</v>
      </c>
      <c r="K386" s="24" t="s">
        <v>2027</v>
      </c>
      <c r="L386" s="76" t="s">
        <v>10021</v>
      </c>
      <c r="M386" s="24" t="s">
        <v>10047</v>
      </c>
      <c r="N386" s="24" t="s">
        <v>2087</v>
      </c>
      <c r="O386" s="25">
        <f>'Product Details'!AH292</f>
        <v>4128.99</v>
      </c>
      <c r="P386" s="25">
        <f>'Product Details'!V292</f>
        <v>4077.99</v>
      </c>
      <c r="Q386" s="25">
        <f>'Product Details'!F292</f>
        <v>3703.99</v>
      </c>
      <c r="R386" s="82">
        <f t="shared" si="16"/>
        <v>9.1711848238960864E-2</v>
      </c>
      <c r="S386" s="82">
        <f t="shared" si="17"/>
        <v>0.10293074093180173</v>
      </c>
      <c r="T386" s="25">
        <f>'Product Details'!F292</f>
        <v>3703.99</v>
      </c>
      <c r="U386" s="25">
        <f t="shared" si="18"/>
        <v>0</v>
      </c>
      <c r="V386" s="24" t="s">
        <v>2080</v>
      </c>
      <c r="W386" s="24" t="s">
        <v>3452</v>
      </c>
      <c r="X386" s="24">
        <v>60</v>
      </c>
      <c r="Y386" s="83">
        <v>46132</v>
      </c>
      <c r="Z386" s="83">
        <v>46252</v>
      </c>
    </row>
    <row r="387" spans="1:26" ht="15" customHeight="1" x14ac:dyDescent="0.35">
      <c r="A387" s="52" t="s">
        <v>10477</v>
      </c>
      <c r="B387" s="24" t="s">
        <v>3669</v>
      </c>
      <c r="C387" s="24" t="s">
        <v>428</v>
      </c>
      <c r="D387" s="24" t="s">
        <v>10478</v>
      </c>
      <c r="E387" s="24" t="s">
        <v>10046</v>
      </c>
      <c r="F387" s="24" t="s">
        <v>3674</v>
      </c>
      <c r="G387" s="24" t="s">
        <v>3619</v>
      </c>
      <c r="H387" s="24" t="s">
        <v>3620</v>
      </c>
      <c r="I387" s="24" t="s">
        <v>7</v>
      </c>
      <c r="J387" s="24" t="s">
        <v>391</v>
      </c>
      <c r="K387" s="24" t="s">
        <v>2023</v>
      </c>
      <c r="L387" s="76" t="s">
        <v>10021</v>
      </c>
      <c r="M387" s="24" t="s">
        <v>10047</v>
      </c>
      <c r="N387" s="24" t="s">
        <v>2087</v>
      </c>
      <c r="O387" s="25">
        <f>'Product Details'!AH293</f>
        <v>345.99</v>
      </c>
      <c r="P387" s="25">
        <f>'Product Details'!V293</f>
        <v>331.99</v>
      </c>
      <c r="Q387" s="25">
        <f>'Product Details'!F293</f>
        <v>315.99</v>
      </c>
      <c r="R387" s="82">
        <f t="shared" si="16"/>
        <v>4.8194222717551735E-2</v>
      </c>
      <c r="S387" s="82">
        <f t="shared" si="17"/>
        <v>8.6707708315269222E-2</v>
      </c>
      <c r="T387" s="25">
        <f>'Product Details'!F293</f>
        <v>315.99</v>
      </c>
      <c r="U387" s="25">
        <f t="shared" si="18"/>
        <v>0</v>
      </c>
      <c r="V387" s="24" t="s">
        <v>2080</v>
      </c>
      <c r="W387" s="24" t="s">
        <v>53</v>
      </c>
      <c r="X387" s="24">
        <v>60</v>
      </c>
      <c r="Y387" s="83">
        <v>46144</v>
      </c>
      <c r="Z387" s="83">
        <v>46261</v>
      </c>
    </row>
    <row r="388" spans="1:26" ht="15" customHeight="1" x14ac:dyDescent="0.35">
      <c r="A388" s="52" t="s">
        <v>10479</v>
      </c>
      <c r="B388" s="24" t="s">
        <v>3675</v>
      </c>
      <c r="C388" s="24" t="s">
        <v>428</v>
      </c>
      <c r="D388" s="24" t="s">
        <v>10478</v>
      </c>
      <c r="E388" s="24" t="s">
        <v>10046</v>
      </c>
      <c r="F388" s="24" t="s">
        <v>3678</v>
      </c>
      <c r="G388" s="24" t="s">
        <v>3679</v>
      </c>
      <c r="H388" s="24" t="s">
        <v>3680</v>
      </c>
      <c r="I388" s="24" t="s">
        <v>7</v>
      </c>
      <c r="J388" s="24" t="s">
        <v>391</v>
      </c>
      <c r="K388" s="24" t="s">
        <v>2022</v>
      </c>
      <c r="L388" s="76" t="s">
        <v>10021</v>
      </c>
      <c r="M388" s="24" t="s">
        <v>10047</v>
      </c>
      <c r="N388" s="24" t="s">
        <v>2087</v>
      </c>
      <c r="O388" s="25">
        <f>'Product Details'!AH294</f>
        <v>414.99</v>
      </c>
      <c r="P388" s="25">
        <f>'Product Details'!V294</f>
        <v>398.99</v>
      </c>
      <c r="Q388" s="25">
        <f>'Product Details'!F294</f>
        <v>365.99</v>
      </c>
      <c r="R388" s="82">
        <f t="shared" si="16"/>
        <v>8.2708839820546873E-2</v>
      </c>
      <c r="S388" s="82">
        <f t="shared" si="17"/>
        <v>0.11807513434058652</v>
      </c>
      <c r="T388" s="25">
        <f>'Product Details'!F294</f>
        <v>365.99</v>
      </c>
      <c r="U388" s="25">
        <f t="shared" si="18"/>
        <v>0</v>
      </c>
      <c r="V388" s="24" t="s">
        <v>2080</v>
      </c>
      <c r="W388" s="24" t="s">
        <v>53</v>
      </c>
      <c r="X388" s="24">
        <v>60</v>
      </c>
      <c r="Y388" s="83">
        <v>45869</v>
      </c>
      <c r="Z388" s="83">
        <v>46284</v>
      </c>
    </row>
    <row r="389" spans="1:26" ht="26.9" customHeight="1" x14ac:dyDescent="0.35">
      <c r="A389" s="52" t="s">
        <v>10480</v>
      </c>
      <c r="B389" s="24" t="s">
        <v>3681</v>
      </c>
      <c r="C389" s="24" t="s">
        <v>428</v>
      </c>
      <c r="D389" s="24" t="s">
        <v>10478</v>
      </c>
      <c r="E389" s="24" t="s">
        <v>10046</v>
      </c>
      <c r="F389" s="24" t="s">
        <v>3685</v>
      </c>
      <c r="G389" s="24" t="s">
        <v>3686</v>
      </c>
      <c r="H389" s="24" t="s">
        <v>3548</v>
      </c>
      <c r="I389" s="24" t="s">
        <v>7</v>
      </c>
      <c r="J389" s="24" t="s">
        <v>391</v>
      </c>
      <c r="K389" s="24" t="s">
        <v>2024</v>
      </c>
      <c r="L389" s="76" t="s">
        <v>10021</v>
      </c>
      <c r="M389" s="24" t="s">
        <v>10047</v>
      </c>
      <c r="N389" s="24" t="s">
        <v>2087</v>
      </c>
      <c r="O389" s="25">
        <f>'Product Details'!AH295</f>
        <v>935.99</v>
      </c>
      <c r="P389" s="25">
        <f>'Product Details'!V295</f>
        <v>903.99</v>
      </c>
      <c r="Q389" s="25">
        <f>'Product Details'!F295</f>
        <v>796.99</v>
      </c>
      <c r="R389" s="82">
        <f t="shared" si="16"/>
        <v>0.11836414119625217</v>
      </c>
      <c r="S389" s="82">
        <f t="shared" si="17"/>
        <v>0.148505860105343</v>
      </c>
      <c r="T389" s="25">
        <f>'Product Details'!F295</f>
        <v>796.99</v>
      </c>
      <c r="U389" s="25">
        <f t="shared" si="18"/>
        <v>0</v>
      </c>
      <c r="V389" s="24" t="s">
        <v>2080</v>
      </c>
      <c r="W389" s="24" t="s">
        <v>53</v>
      </c>
      <c r="X389" s="24">
        <v>60</v>
      </c>
      <c r="Y389" s="83">
        <v>45682</v>
      </c>
      <c r="Z389" s="83">
        <v>46263</v>
      </c>
    </row>
    <row r="390" spans="1:26" ht="26.9" customHeight="1" x14ac:dyDescent="0.35">
      <c r="A390" s="52" t="s">
        <v>10481</v>
      </c>
      <c r="B390" s="24" t="s">
        <v>3687</v>
      </c>
      <c r="C390" s="24" t="s">
        <v>428</v>
      </c>
      <c r="D390" s="24" t="s">
        <v>10478</v>
      </c>
      <c r="E390" s="24" t="s">
        <v>10046</v>
      </c>
      <c r="F390" s="24" t="s">
        <v>3690</v>
      </c>
      <c r="G390" s="24" t="s">
        <v>3691</v>
      </c>
      <c r="H390" s="24" t="s">
        <v>3476</v>
      </c>
      <c r="I390" s="24" t="s">
        <v>7</v>
      </c>
      <c r="J390" s="24" t="s">
        <v>391</v>
      </c>
      <c r="K390" s="24" t="s">
        <v>2025</v>
      </c>
      <c r="L390" s="76" t="s">
        <v>10021</v>
      </c>
      <c r="M390" s="24" t="s">
        <v>10047</v>
      </c>
      <c r="N390" s="24" t="s">
        <v>2087</v>
      </c>
      <c r="O390" s="25">
        <f>'Product Details'!AH296</f>
        <v>1423.99</v>
      </c>
      <c r="P390" s="25">
        <f>'Product Details'!V296</f>
        <v>1423.99</v>
      </c>
      <c r="Q390" s="25">
        <f>'Product Details'!F296</f>
        <v>1269.99</v>
      </c>
      <c r="R390" s="82">
        <f t="shared" si="16"/>
        <v>0.10814682687378423</v>
      </c>
      <c r="S390" s="82">
        <f t="shared" si="17"/>
        <v>0.10814682687378423</v>
      </c>
      <c r="T390" s="25">
        <f>'Product Details'!F296</f>
        <v>1269.99</v>
      </c>
      <c r="U390" s="25">
        <f t="shared" si="18"/>
        <v>0</v>
      </c>
      <c r="V390" s="24" t="s">
        <v>2080</v>
      </c>
      <c r="W390" s="24" t="s">
        <v>53</v>
      </c>
      <c r="X390" s="24">
        <v>60</v>
      </c>
      <c r="Y390" s="83">
        <v>45741</v>
      </c>
      <c r="Z390" s="83">
        <v>46270</v>
      </c>
    </row>
    <row r="391" spans="1:26" ht="26.9" customHeight="1" x14ac:dyDescent="0.35">
      <c r="A391" s="52" t="s">
        <v>10482</v>
      </c>
      <c r="B391" s="24" t="s">
        <v>3692</v>
      </c>
      <c r="C391" s="24" t="s">
        <v>428</v>
      </c>
      <c r="D391" s="24" t="s">
        <v>10478</v>
      </c>
      <c r="E391" s="24" t="s">
        <v>10046</v>
      </c>
      <c r="F391" s="24" t="s">
        <v>3695</v>
      </c>
      <c r="G391" s="24" t="s">
        <v>3696</v>
      </c>
      <c r="H391" s="24" t="s">
        <v>3697</v>
      </c>
      <c r="I391" s="24" t="s">
        <v>7</v>
      </c>
      <c r="J391" s="24" t="s">
        <v>391</v>
      </c>
      <c r="K391" s="24" t="s">
        <v>2025</v>
      </c>
      <c r="L391" s="76" t="s">
        <v>10021</v>
      </c>
      <c r="M391" s="24" t="s">
        <v>10047</v>
      </c>
      <c r="N391" s="24" t="s">
        <v>2087</v>
      </c>
      <c r="O391" s="25">
        <f>'Product Details'!AH297</f>
        <v>2055.9899999999998</v>
      </c>
      <c r="P391" s="25">
        <f>'Product Details'!V297</f>
        <v>2055.9899999999998</v>
      </c>
      <c r="Q391" s="25">
        <f>'Product Details'!F297</f>
        <v>1830.99</v>
      </c>
      <c r="R391" s="82">
        <f t="shared" si="16"/>
        <v>0.10943632994323893</v>
      </c>
      <c r="S391" s="82">
        <f t="shared" si="17"/>
        <v>0.10943632994323893</v>
      </c>
      <c r="T391" s="25">
        <f>'Product Details'!F297</f>
        <v>1830.99</v>
      </c>
      <c r="U391" s="25">
        <f t="shared" si="18"/>
        <v>0</v>
      </c>
      <c r="V391" s="24" t="s">
        <v>2080</v>
      </c>
      <c r="W391" s="24" t="s">
        <v>53</v>
      </c>
      <c r="X391" s="24">
        <v>60</v>
      </c>
      <c r="Y391" s="83">
        <v>46054</v>
      </c>
      <c r="Z391" s="83">
        <v>46275</v>
      </c>
    </row>
    <row r="392" spans="1:26" ht="26.9" customHeight="1" x14ac:dyDescent="0.35">
      <c r="A392" s="52" t="s">
        <v>10483</v>
      </c>
      <c r="B392" s="24" t="s">
        <v>3698</v>
      </c>
      <c r="C392" s="24" t="s">
        <v>428</v>
      </c>
      <c r="D392" s="24" t="s">
        <v>10478</v>
      </c>
      <c r="E392" s="24" t="s">
        <v>10046</v>
      </c>
      <c r="F392" s="24" t="s">
        <v>3701</v>
      </c>
      <c r="G392" s="24" t="s">
        <v>3702</v>
      </c>
      <c r="H392" s="24" t="s">
        <v>3703</v>
      </c>
      <c r="I392" s="24" t="s">
        <v>7</v>
      </c>
      <c r="J392" s="24" t="s">
        <v>391</v>
      </c>
      <c r="K392" s="24" t="s">
        <v>2025</v>
      </c>
      <c r="L392" s="76" t="s">
        <v>10021</v>
      </c>
      <c r="M392" s="24" t="s">
        <v>10047</v>
      </c>
      <c r="N392" s="24" t="s">
        <v>2087</v>
      </c>
      <c r="O392" s="25">
        <f>'Product Details'!AH298</f>
        <v>2188.9899999999998</v>
      </c>
      <c r="P392" s="25">
        <f>'Product Details'!V298</f>
        <v>2188.9899999999998</v>
      </c>
      <c r="Q392" s="25">
        <f>'Product Details'!F298</f>
        <v>1936.99</v>
      </c>
      <c r="R392" s="82">
        <f t="shared" si="16"/>
        <v>0.1151215857541605</v>
      </c>
      <c r="S392" s="82">
        <f t="shared" si="17"/>
        <v>0.1151215857541605</v>
      </c>
      <c r="T392" s="25">
        <f>'Product Details'!F298</f>
        <v>1936.99</v>
      </c>
      <c r="U392" s="25">
        <f t="shared" si="18"/>
        <v>0</v>
      </c>
      <c r="V392" s="24" t="s">
        <v>2100</v>
      </c>
      <c r="W392" s="24" t="s">
        <v>53</v>
      </c>
      <c r="X392" s="24">
        <v>60</v>
      </c>
      <c r="Y392" s="83">
        <v>46097</v>
      </c>
      <c r="Z392" s="83">
        <v>46242</v>
      </c>
    </row>
    <row r="393" spans="1:26" ht="15" customHeight="1" x14ac:dyDescent="0.35">
      <c r="A393" s="52" t="s">
        <v>10484</v>
      </c>
      <c r="B393" s="24" t="s">
        <v>3704</v>
      </c>
      <c r="C393" s="24" t="s">
        <v>428</v>
      </c>
      <c r="D393" s="24" t="s">
        <v>10478</v>
      </c>
      <c r="E393" s="24" t="s">
        <v>10046</v>
      </c>
      <c r="F393" s="24" t="s">
        <v>3685</v>
      </c>
      <c r="G393" s="24" t="s">
        <v>3707</v>
      </c>
      <c r="H393" s="24" t="s">
        <v>3514</v>
      </c>
      <c r="I393" s="24" t="s">
        <v>7</v>
      </c>
      <c r="J393" s="24" t="s">
        <v>391</v>
      </c>
      <c r="K393" s="24" t="s">
        <v>2026</v>
      </c>
      <c r="L393" s="76" t="s">
        <v>10021</v>
      </c>
      <c r="M393" s="24" t="s">
        <v>10047</v>
      </c>
      <c r="N393" s="24" t="s">
        <v>2087</v>
      </c>
      <c r="O393" s="25">
        <f>'Product Details'!AH299</f>
        <v>2297.9899999999998</v>
      </c>
      <c r="P393" s="25">
        <f>'Product Details'!V299</f>
        <v>2297.9899999999998</v>
      </c>
      <c r="Q393" s="25">
        <f>'Product Details'!F299</f>
        <v>2102.9899999999998</v>
      </c>
      <c r="R393" s="82">
        <f t="shared" si="16"/>
        <v>8.4856766130400926E-2</v>
      </c>
      <c r="S393" s="82">
        <f t="shared" si="17"/>
        <v>8.4856766130400926E-2</v>
      </c>
      <c r="T393" s="25">
        <f>'Product Details'!F299</f>
        <v>2102.9899999999998</v>
      </c>
      <c r="U393" s="25">
        <f t="shared" si="18"/>
        <v>0</v>
      </c>
      <c r="V393" s="24" t="s">
        <v>2080</v>
      </c>
      <c r="W393" s="24" t="s">
        <v>1345</v>
      </c>
      <c r="X393" s="24">
        <v>60</v>
      </c>
      <c r="Y393" s="83">
        <v>45972</v>
      </c>
      <c r="Z393" s="83">
        <v>46243</v>
      </c>
    </row>
    <row r="394" spans="1:26" ht="26.9" customHeight="1" x14ac:dyDescent="0.35">
      <c r="A394" s="52" t="s">
        <v>10485</v>
      </c>
      <c r="B394" s="24" t="s">
        <v>3708</v>
      </c>
      <c r="C394" s="24" t="s">
        <v>428</v>
      </c>
      <c r="D394" s="24" t="s">
        <v>10478</v>
      </c>
      <c r="E394" s="24" t="s">
        <v>10046</v>
      </c>
      <c r="F394" s="24" t="s">
        <v>3713</v>
      </c>
      <c r="G394" s="24" t="s">
        <v>3714</v>
      </c>
      <c r="H394" s="24" t="s">
        <v>3593</v>
      </c>
      <c r="I394" s="24" t="s">
        <v>7</v>
      </c>
      <c r="J394" s="24" t="s">
        <v>391</v>
      </c>
      <c r="K394" s="24" t="s">
        <v>2025</v>
      </c>
      <c r="L394" s="76" t="s">
        <v>10021</v>
      </c>
      <c r="M394" s="24" t="s">
        <v>10047</v>
      </c>
      <c r="N394" s="24" t="s">
        <v>2087</v>
      </c>
      <c r="O394" s="25">
        <f>'Product Details'!AH300</f>
        <v>2459.9899999999998</v>
      </c>
      <c r="P394" s="25">
        <f>'Product Details'!V300</f>
        <v>2328.9899999999998</v>
      </c>
      <c r="Q394" s="25">
        <f>'Product Details'!F300</f>
        <v>2195.9899999999998</v>
      </c>
      <c r="R394" s="82">
        <f t="shared" si="16"/>
        <v>5.7106299297120217E-2</v>
      </c>
      <c r="S394" s="82">
        <f t="shared" si="17"/>
        <v>0.10731750942077001</v>
      </c>
      <c r="T394" s="25">
        <f>'Product Details'!F300</f>
        <v>2195.9899999999998</v>
      </c>
      <c r="U394" s="25">
        <f t="shared" si="18"/>
        <v>0</v>
      </c>
      <c r="V394" s="24" t="s">
        <v>2080</v>
      </c>
      <c r="W394" s="24" t="s">
        <v>3517</v>
      </c>
      <c r="X394" s="24">
        <v>60</v>
      </c>
      <c r="Y394" s="83">
        <v>45773</v>
      </c>
      <c r="Z394" s="83">
        <v>46237</v>
      </c>
    </row>
    <row r="395" spans="1:26" ht="26.9" customHeight="1" x14ac:dyDescent="0.35">
      <c r="A395" s="52" t="s">
        <v>10486</v>
      </c>
      <c r="B395" s="24" t="s">
        <v>3715</v>
      </c>
      <c r="C395" s="24" t="s">
        <v>428</v>
      </c>
      <c r="D395" s="24" t="s">
        <v>10478</v>
      </c>
      <c r="E395" s="24" t="s">
        <v>10046</v>
      </c>
      <c r="F395" s="24" t="s">
        <v>3718</v>
      </c>
      <c r="G395" s="24" t="s">
        <v>3719</v>
      </c>
      <c r="H395" s="24" t="s">
        <v>3602</v>
      </c>
      <c r="I395" s="24" t="s">
        <v>7</v>
      </c>
      <c r="J395" s="24" t="s">
        <v>391</v>
      </c>
      <c r="K395" s="24" t="s">
        <v>2025</v>
      </c>
      <c r="L395" s="76" t="s">
        <v>10021</v>
      </c>
      <c r="M395" s="24" t="s">
        <v>10047</v>
      </c>
      <c r="N395" s="24" t="s">
        <v>2087</v>
      </c>
      <c r="O395" s="25">
        <f>'Product Details'!AH301</f>
        <v>2311.9899999999998</v>
      </c>
      <c r="P395" s="25">
        <f>'Product Details'!V301</f>
        <v>2311.9899999999998</v>
      </c>
      <c r="Q395" s="25">
        <f>'Product Details'!F301</f>
        <v>2217.9899999999998</v>
      </c>
      <c r="R395" s="82">
        <f t="shared" si="16"/>
        <v>4.0657615301104247E-2</v>
      </c>
      <c r="S395" s="82">
        <f t="shared" si="17"/>
        <v>4.0657615301104247E-2</v>
      </c>
      <c r="T395" s="25">
        <f>'Product Details'!F301</f>
        <v>2217.9899999999998</v>
      </c>
      <c r="U395" s="25">
        <f t="shared" si="18"/>
        <v>0</v>
      </c>
      <c r="V395" s="24" t="s">
        <v>2080</v>
      </c>
      <c r="W395" s="24" t="s">
        <v>53</v>
      </c>
      <c r="X395" s="24">
        <v>60</v>
      </c>
      <c r="Y395" s="83">
        <v>46101</v>
      </c>
      <c r="Z395" s="83">
        <v>46281</v>
      </c>
    </row>
    <row r="396" spans="1:26" ht="26.9" customHeight="1" x14ac:dyDescent="0.35">
      <c r="A396" s="52" t="s">
        <v>10487</v>
      </c>
      <c r="B396" s="24" t="s">
        <v>3720</v>
      </c>
      <c r="C396" s="24" t="s">
        <v>428</v>
      </c>
      <c r="D396" s="24" t="s">
        <v>10478</v>
      </c>
      <c r="E396" s="24" t="s">
        <v>10046</v>
      </c>
      <c r="F396" s="24" t="s">
        <v>3725</v>
      </c>
      <c r="G396" s="24" t="s">
        <v>3726</v>
      </c>
      <c r="H396" s="24" t="s">
        <v>3727</v>
      </c>
      <c r="I396" s="24" t="s">
        <v>7</v>
      </c>
      <c r="J396" s="24" t="s">
        <v>391</v>
      </c>
      <c r="K396" s="24" t="s">
        <v>2027</v>
      </c>
      <c r="L396" s="76" t="s">
        <v>10021</v>
      </c>
      <c r="M396" s="24" t="s">
        <v>10047</v>
      </c>
      <c r="N396" s="24" t="s">
        <v>2087</v>
      </c>
      <c r="O396" s="25">
        <f>'Product Details'!AH302</f>
        <v>5006.99</v>
      </c>
      <c r="P396" s="25">
        <f>'Product Details'!V302</f>
        <v>4902.99</v>
      </c>
      <c r="Q396" s="25">
        <f>'Product Details'!F302</f>
        <v>4341.99</v>
      </c>
      <c r="R396" s="82">
        <f t="shared" si="16"/>
        <v>0.11441997638175889</v>
      </c>
      <c r="S396" s="82">
        <f t="shared" si="17"/>
        <v>0.13281432557284917</v>
      </c>
      <c r="T396" s="25">
        <f>'Product Details'!F302</f>
        <v>4341.99</v>
      </c>
      <c r="U396" s="25">
        <f t="shared" si="18"/>
        <v>0</v>
      </c>
      <c r="V396" s="24" t="s">
        <v>2116</v>
      </c>
      <c r="W396" s="24" t="s">
        <v>3452</v>
      </c>
      <c r="X396" s="24">
        <v>60</v>
      </c>
      <c r="Y396" s="83">
        <v>46045</v>
      </c>
      <c r="Z396" s="83">
        <v>46277</v>
      </c>
    </row>
    <row r="397" spans="1:26" ht="15" customHeight="1" x14ac:dyDescent="0.35">
      <c r="A397" s="52" t="s">
        <v>10488</v>
      </c>
      <c r="B397" s="24" t="s">
        <v>3728</v>
      </c>
      <c r="C397" s="24" t="s">
        <v>441</v>
      </c>
      <c r="D397" s="24" t="s">
        <v>10489</v>
      </c>
      <c r="E397" s="24" t="s">
        <v>10046</v>
      </c>
      <c r="F397" s="24" t="s">
        <v>3731</v>
      </c>
      <c r="G397" s="24" t="s">
        <v>3732</v>
      </c>
      <c r="H397" s="24" t="s">
        <v>3542</v>
      </c>
      <c r="I397" s="24" t="s">
        <v>7</v>
      </c>
      <c r="J397" s="24" t="s">
        <v>391</v>
      </c>
      <c r="K397" s="24" t="s">
        <v>2023</v>
      </c>
      <c r="L397" s="76" t="s">
        <v>10021</v>
      </c>
      <c r="M397" s="24" t="s">
        <v>10047</v>
      </c>
      <c r="N397" s="24" t="s">
        <v>2087</v>
      </c>
      <c r="O397" s="25">
        <f>'Product Details'!AH303</f>
        <v>504.99</v>
      </c>
      <c r="P397" s="25">
        <f>'Product Details'!V303</f>
        <v>478.99</v>
      </c>
      <c r="Q397" s="25">
        <f>'Product Details'!F303</f>
        <v>439.99</v>
      </c>
      <c r="R397" s="82">
        <f t="shared" si="16"/>
        <v>8.1421324035992393E-2</v>
      </c>
      <c r="S397" s="82">
        <f t="shared" si="17"/>
        <v>0.12871542010732887</v>
      </c>
      <c r="T397" s="25">
        <f>'Product Details'!F303</f>
        <v>439.99</v>
      </c>
      <c r="U397" s="25">
        <f t="shared" si="18"/>
        <v>0</v>
      </c>
      <c r="V397" s="24" t="s">
        <v>2080</v>
      </c>
      <c r="W397" s="24" t="s">
        <v>53</v>
      </c>
      <c r="X397" s="24">
        <v>60</v>
      </c>
      <c r="Y397" s="83">
        <v>46162</v>
      </c>
      <c r="Z397" s="83">
        <v>46267</v>
      </c>
    </row>
    <row r="398" spans="1:26" ht="15" customHeight="1" x14ac:dyDescent="0.35">
      <c r="A398" s="52" t="s">
        <v>10490</v>
      </c>
      <c r="B398" s="24" t="s">
        <v>3733</v>
      </c>
      <c r="C398" s="24" t="s">
        <v>441</v>
      </c>
      <c r="D398" s="24" t="s">
        <v>10489</v>
      </c>
      <c r="E398" s="24" t="s">
        <v>10046</v>
      </c>
      <c r="F398" s="24" t="s">
        <v>3736</v>
      </c>
      <c r="G398" s="24" t="s">
        <v>3737</v>
      </c>
      <c r="H398" s="24" t="s">
        <v>3738</v>
      </c>
      <c r="I398" s="24" t="s">
        <v>7</v>
      </c>
      <c r="J398" s="24" t="s">
        <v>391</v>
      </c>
      <c r="K398" s="24" t="s">
        <v>2023</v>
      </c>
      <c r="L398" s="76" t="s">
        <v>10021</v>
      </c>
      <c r="M398" s="24" t="s">
        <v>10047</v>
      </c>
      <c r="N398" s="24" t="s">
        <v>2087</v>
      </c>
      <c r="O398" s="25">
        <f>'Product Details'!AH304</f>
        <v>629.99</v>
      </c>
      <c r="P398" s="25">
        <f>'Product Details'!V304</f>
        <v>595.99</v>
      </c>
      <c r="Q398" s="25">
        <f>'Product Details'!F304</f>
        <v>537.99</v>
      </c>
      <c r="R398" s="82">
        <f t="shared" ref="R398:R461" si="19">IF(P398&gt;0,(P398-Q398)/P398,"")</f>
        <v>9.7317069078340243E-2</v>
      </c>
      <c r="S398" s="82">
        <f t="shared" ref="S398:S461" si="20">IF(O398&gt;0,(O398-Q398)/O398,"")</f>
        <v>0.14603406403276242</v>
      </c>
      <c r="T398" s="25">
        <f>'Product Details'!F304</f>
        <v>537.99</v>
      </c>
      <c r="U398" s="25">
        <f t="shared" ref="U398:U461" si="21">T398-Q398</f>
        <v>0</v>
      </c>
      <c r="V398" s="24" t="s">
        <v>2080</v>
      </c>
      <c r="W398" s="24" t="s">
        <v>53</v>
      </c>
      <c r="X398" s="24">
        <v>60</v>
      </c>
      <c r="Y398" s="83">
        <v>45836</v>
      </c>
      <c r="Z398" s="83">
        <v>46264</v>
      </c>
    </row>
    <row r="399" spans="1:26" ht="26.9" customHeight="1" x14ac:dyDescent="0.35">
      <c r="A399" s="52" t="s">
        <v>10491</v>
      </c>
      <c r="B399" s="24" t="s">
        <v>3739</v>
      </c>
      <c r="C399" s="24" t="s">
        <v>441</v>
      </c>
      <c r="D399" s="24" t="s">
        <v>10489</v>
      </c>
      <c r="E399" s="24" t="s">
        <v>10046</v>
      </c>
      <c r="F399" s="24" t="s">
        <v>3742</v>
      </c>
      <c r="G399" s="24" t="s">
        <v>3743</v>
      </c>
      <c r="H399" s="24" t="s">
        <v>3744</v>
      </c>
      <c r="I399" s="24" t="s">
        <v>7</v>
      </c>
      <c r="J399" s="24" t="s">
        <v>391</v>
      </c>
      <c r="K399" s="24" t="s">
        <v>2027</v>
      </c>
      <c r="L399" s="76" t="s">
        <v>10021</v>
      </c>
      <c r="M399" s="24" t="s">
        <v>10049</v>
      </c>
      <c r="N399" s="24" t="s">
        <v>2106</v>
      </c>
      <c r="O399" s="25">
        <f>'Product Details'!AH305</f>
        <v>2234.9899999999998</v>
      </c>
      <c r="P399" s="25">
        <f>'Product Details'!V305</f>
        <v>1667.99</v>
      </c>
      <c r="Q399" s="25">
        <f>'Product Details'!F305</f>
        <v>1469.99</v>
      </c>
      <c r="R399" s="82">
        <f t="shared" si="19"/>
        <v>0.11870574763637672</v>
      </c>
      <c r="S399" s="82">
        <f t="shared" si="20"/>
        <v>0.34228341066402973</v>
      </c>
      <c r="T399" s="25">
        <f>'Product Details'!F305</f>
        <v>1469.99</v>
      </c>
      <c r="U399" s="25">
        <f t="shared" si="21"/>
        <v>0</v>
      </c>
      <c r="V399" s="24" t="s">
        <v>2080</v>
      </c>
      <c r="W399" s="24" t="s">
        <v>53</v>
      </c>
      <c r="X399" s="24">
        <v>60</v>
      </c>
      <c r="Y399" s="83">
        <v>45319</v>
      </c>
      <c r="Z399" s="83">
        <v>46254</v>
      </c>
    </row>
    <row r="400" spans="1:26" ht="26.9" customHeight="1" x14ac:dyDescent="0.35">
      <c r="A400" s="52" t="s">
        <v>10492</v>
      </c>
      <c r="B400" s="24" t="s">
        <v>3745</v>
      </c>
      <c r="C400" s="24" t="s">
        <v>441</v>
      </c>
      <c r="D400" s="24" t="s">
        <v>10489</v>
      </c>
      <c r="E400" s="24" t="s">
        <v>10046</v>
      </c>
      <c r="F400" s="24" t="s">
        <v>3748</v>
      </c>
      <c r="G400" s="24" t="s">
        <v>3749</v>
      </c>
      <c r="H400" s="24" t="s">
        <v>3578</v>
      </c>
      <c r="I400" s="24" t="s">
        <v>7</v>
      </c>
      <c r="J400" s="24" t="s">
        <v>391</v>
      </c>
      <c r="K400" s="24" t="s">
        <v>2025</v>
      </c>
      <c r="L400" s="76" t="s">
        <v>10021</v>
      </c>
      <c r="M400" s="24" t="s">
        <v>10047</v>
      </c>
      <c r="N400" s="24" t="s">
        <v>2087</v>
      </c>
      <c r="O400" s="25">
        <f>'Product Details'!AH306</f>
        <v>1711.99</v>
      </c>
      <c r="P400" s="25">
        <f>'Product Details'!V306</f>
        <v>1711.99</v>
      </c>
      <c r="Q400" s="25">
        <f>'Product Details'!F306</f>
        <v>1502.99</v>
      </c>
      <c r="R400" s="82">
        <f t="shared" si="19"/>
        <v>0.12208015233733842</v>
      </c>
      <c r="S400" s="82">
        <f t="shared" si="20"/>
        <v>0.12208015233733842</v>
      </c>
      <c r="T400" s="25">
        <f>'Product Details'!F306</f>
        <v>1502.99</v>
      </c>
      <c r="U400" s="25">
        <f t="shared" si="21"/>
        <v>0</v>
      </c>
      <c r="V400" s="24" t="s">
        <v>2116</v>
      </c>
      <c r="W400" s="24" t="s">
        <v>3452</v>
      </c>
      <c r="X400" s="24">
        <v>60</v>
      </c>
      <c r="Y400" s="83">
        <v>46171</v>
      </c>
      <c r="Z400" s="83">
        <v>46263</v>
      </c>
    </row>
    <row r="401" spans="1:26" ht="26.9" customHeight="1" x14ac:dyDescent="0.35">
      <c r="A401" s="52" t="s">
        <v>10493</v>
      </c>
      <c r="B401" s="24" t="s">
        <v>3750</v>
      </c>
      <c r="C401" s="24" t="s">
        <v>441</v>
      </c>
      <c r="D401" s="24" t="s">
        <v>10489</v>
      </c>
      <c r="E401" s="24" t="s">
        <v>10046</v>
      </c>
      <c r="F401" s="24" t="s">
        <v>3753</v>
      </c>
      <c r="G401" s="24" t="s">
        <v>3754</v>
      </c>
      <c r="H401" s="24" t="s">
        <v>3562</v>
      </c>
      <c r="I401" s="24" t="s">
        <v>7</v>
      </c>
      <c r="J401" s="24" t="s">
        <v>391</v>
      </c>
      <c r="K401" s="24" t="s">
        <v>2026</v>
      </c>
      <c r="L401" s="76" t="s">
        <v>10021</v>
      </c>
      <c r="M401" s="24" t="s">
        <v>10047</v>
      </c>
      <c r="N401" s="24" t="s">
        <v>2087</v>
      </c>
      <c r="O401" s="25">
        <f>'Product Details'!AH307</f>
        <v>1934.99</v>
      </c>
      <c r="P401" s="25">
        <f>'Product Details'!V307</f>
        <v>1876.99</v>
      </c>
      <c r="Q401" s="25">
        <f>'Product Details'!F307</f>
        <v>1739.99</v>
      </c>
      <c r="R401" s="82">
        <f t="shared" si="19"/>
        <v>7.2989200794889686E-2</v>
      </c>
      <c r="S401" s="82">
        <f t="shared" si="20"/>
        <v>0.10077571460317625</v>
      </c>
      <c r="T401" s="25">
        <f>'Product Details'!F307</f>
        <v>1739.99</v>
      </c>
      <c r="U401" s="25">
        <f t="shared" si="21"/>
        <v>0</v>
      </c>
      <c r="V401" s="24" t="s">
        <v>2080</v>
      </c>
      <c r="W401" s="24" t="s">
        <v>1345</v>
      </c>
      <c r="X401" s="24">
        <v>60</v>
      </c>
      <c r="Y401" s="83">
        <v>46052</v>
      </c>
      <c r="Z401" s="83">
        <v>46283</v>
      </c>
    </row>
    <row r="402" spans="1:26" ht="15" customHeight="1" x14ac:dyDescent="0.35">
      <c r="A402" s="52" t="s">
        <v>10494</v>
      </c>
      <c r="B402" s="24" t="s">
        <v>3755</v>
      </c>
      <c r="C402" s="24" t="s">
        <v>441</v>
      </c>
      <c r="D402" s="24" t="s">
        <v>10489</v>
      </c>
      <c r="E402" s="24" t="s">
        <v>10046</v>
      </c>
      <c r="F402" s="24" t="s">
        <v>3731</v>
      </c>
      <c r="G402" s="24" t="s">
        <v>3758</v>
      </c>
      <c r="H402" s="24" t="s">
        <v>3703</v>
      </c>
      <c r="I402" s="24" t="s">
        <v>7</v>
      </c>
      <c r="J402" s="24" t="s">
        <v>391</v>
      </c>
      <c r="K402" s="24" t="s">
        <v>2024</v>
      </c>
      <c r="L402" s="76" t="s">
        <v>10021</v>
      </c>
      <c r="M402" s="24" t="s">
        <v>10047</v>
      </c>
      <c r="N402" s="24" t="s">
        <v>2087</v>
      </c>
      <c r="O402" s="25">
        <f>'Product Details'!AH308</f>
        <v>1983.99</v>
      </c>
      <c r="P402" s="25">
        <f>'Product Details'!V308</f>
        <v>1983.99</v>
      </c>
      <c r="Q402" s="25">
        <f>'Product Details'!F308</f>
        <v>1806.99</v>
      </c>
      <c r="R402" s="82">
        <f t="shared" si="19"/>
        <v>8.921415934556122E-2</v>
      </c>
      <c r="S402" s="82">
        <f t="shared" si="20"/>
        <v>8.921415934556122E-2</v>
      </c>
      <c r="T402" s="25">
        <f>'Product Details'!F308</f>
        <v>1806.99</v>
      </c>
      <c r="U402" s="25">
        <f t="shared" si="21"/>
        <v>0</v>
      </c>
      <c r="V402" s="24" t="s">
        <v>2080</v>
      </c>
      <c r="W402" s="24" t="s">
        <v>53</v>
      </c>
      <c r="X402" s="24">
        <v>60</v>
      </c>
      <c r="Y402" s="83">
        <v>45897</v>
      </c>
      <c r="Z402" s="83">
        <v>46256</v>
      </c>
    </row>
    <row r="403" spans="1:26" ht="26.9" customHeight="1" x14ac:dyDescent="0.35">
      <c r="A403" s="52" t="s">
        <v>10495</v>
      </c>
      <c r="B403" s="24" t="s">
        <v>3759</v>
      </c>
      <c r="C403" s="24" t="s">
        <v>441</v>
      </c>
      <c r="D403" s="24" t="s">
        <v>10489</v>
      </c>
      <c r="E403" s="24" t="s">
        <v>10046</v>
      </c>
      <c r="F403" s="24" t="s">
        <v>3748</v>
      </c>
      <c r="G403" s="24" t="s">
        <v>3762</v>
      </c>
      <c r="H403" s="24" t="s">
        <v>3763</v>
      </c>
      <c r="I403" s="24" t="s">
        <v>7</v>
      </c>
      <c r="J403" s="24" t="s">
        <v>391</v>
      </c>
      <c r="K403" s="24" t="s">
        <v>2025</v>
      </c>
      <c r="L403" s="76" t="s">
        <v>10021</v>
      </c>
      <c r="M403" s="24" t="s">
        <v>10047</v>
      </c>
      <c r="N403" s="24" t="s">
        <v>2087</v>
      </c>
      <c r="O403" s="25">
        <f>'Product Details'!AH309</f>
        <v>2191.9899999999998</v>
      </c>
      <c r="P403" s="25">
        <f>'Product Details'!V309</f>
        <v>2098.9899999999998</v>
      </c>
      <c r="Q403" s="25">
        <f>'Product Details'!F309</f>
        <v>1841.99</v>
      </c>
      <c r="R403" s="82">
        <f t="shared" si="19"/>
        <v>0.12243984011357834</v>
      </c>
      <c r="S403" s="82">
        <f t="shared" si="20"/>
        <v>0.15967226127856413</v>
      </c>
      <c r="T403" s="25">
        <f>'Product Details'!F309</f>
        <v>1841.99</v>
      </c>
      <c r="U403" s="25">
        <f t="shared" si="21"/>
        <v>0</v>
      </c>
      <c r="V403" s="24" t="s">
        <v>2116</v>
      </c>
      <c r="W403" s="24" t="s">
        <v>53</v>
      </c>
      <c r="X403" s="24">
        <v>60</v>
      </c>
      <c r="Y403" s="83">
        <v>46082</v>
      </c>
      <c r="Z403" s="83">
        <v>46246</v>
      </c>
    </row>
    <row r="404" spans="1:26" ht="26.9" customHeight="1" x14ac:dyDescent="0.35">
      <c r="A404" s="52" t="s">
        <v>10496</v>
      </c>
      <c r="B404" s="24" t="s">
        <v>3764</v>
      </c>
      <c r="C404" s="24" t="s">
        <v>441</v>
      </c>
      <c r="D404" s="24" t="s">
        <v>10489</v>
      </c>
      <c r="E404" s="24" t="s">
        <v>10046</v>
      </c>
      <c r="F404" s="24" t="s">
        <v>3767</v>
      </c>
      <c r="G404" s="24" t="s">
        <v>3768</v>
      </c>
      <c r="H404" s="24" t="s">
        <v>3527</v>
      </c>
      <c r="I404" s="24" t="s">
        <v>7</v>
      </c>
      <c r="J404" s="24" t="s">
        <v>391</v>
      </c>
      <c r="K404" s="24" t="s">
        <v>2027</v>
      </c>
      <c r="L404" s="76" t="s">
        <v>10021</v>
      </c>
      <c r="M404" s="24" t="s">
        <v>10049</v>
      </c>
      <c r="N404" s="24" t="s">
        <v>2106</v>
      </c>
      <c r="O404" s="25">
        <f>'Product Details'!AH310</f>
        <v>4114.99</v>
      </c>
      <c r="P404" s="25">
        <f>'Product Details'!V310</f>
        <v>3001.99</v>
      </c>
      <c r="Q404" s="25">
        <f>'Product Details'!F310</f>
        <v>2742.99</v>
      </c>
      <c r="R404" s="82">
        <f t="shared" si="19"/>
        <v>8.6276103517999733E-2</v>
      </c>
      <c r="S404" s="82">
        <f t="shared" si="20"/>
        <v>0.33341514803195149</v>
      </c>
      <c r="T404" s="25">
        <f>'Product Details'!F310</f>
        <v>2742.99</v>
      </c>
      <c r="U404" s="25">
        <f t="shared" si="21"/>
        <v>0</v>
      </c>
      <c r="V404" s="24" t="s">
        <v>2080</v>
      </c>
      <c r="W404" s="24" t="s">
        <v>1345</v>
      </c>
      <c r="X404" s="24">
        <v>60</v>
      </c>
      <c r="Y404" s="83">
        <v>45367</v>
      </c>
      <c r="Z404" s="83">
        <v>46243</v>
      </c>
    </row>
    <row r="405" spans="1:26" ht="26.9" customHeight="1" x14ac:dyDescent="0.35">
      <c r="A405" s="52" t="s">
        <v>10497</v>
      </c>
      <c r="B405" s="24" t="s">
        <v>3764</v>
      </c>
      <c r="C405" s="24" t="s">
        <v>441</v>
      </c>
      <c r="D405" s="24" t="s">
        <v>10088</v>
      </c>
      <c r="E405" s="24" t="s">
        <v>10089</v>
      </c>
      <c r="F405" s="24" t="s">
        <v>3767</v>
      </c>
      <c r="G405" s="24" t="s">
        <v>3768</v>
      </c>
      <c r="H405" s="24" t="s">
        <v>3527</v>
      </c>
      <c r="I405" s="24" t="s">
        <v>7</v>
      </c>
      <c r="J405" s="24" t="s">
        <v>391</v>
      </c>
      <c r="K405" s="24" t="s">
        <v>2027</v>
      </c>
      <c r="L405" s="84" t="s">
        <v>10025</v>
      </c>
      <c r="M405" s="24" t="s">
        <v>10090</v>
      </c>
      <c r="N405" s="24" t="s">
        <v>2106</v>
      </c>
      <c r="O405" s="25">
        <f>'Product Details'!AH310</f>
        <v>4114.99</v>
      </c>
      <c r="P405" s="25">
        <v>1498.99</v>
      </c>
      <c r="Q405" s="25">
        <v>1498.99</v>
      </c>
      <c r="R405" s="82">
        <f t="shared" si="19"/>
        <v>0</v>
      </c>
      <c r="S405" s="82">
        <f t="shared" si="20"/>
        <v>0.63572450965858973</v>
      </c>
      <c r="T405" s="25">
        <f>'Product Details'!F310</f>
        <v>2742.99</v>
      </c>
      <c r="U405" s="25">
        <f t="shared" si="21"/>
        <v>1243.9999999999998</v>
      </c>
      <c r="V405" s="24" t="s">
        <v>2100</v>
      </c>
      <c r="W405" s="24" t="s">
        <v>10105</v>
      </c>
      <c r="X405" s="24">
        <v>14</v>
      </c>
      <c r="Y405" s="83">
        <v>46228</v>
      </c>
      <c r="Z405" s="83">
        <v>46228</v>
      </c>
    </row>
    <row r="406" spans="1:26" ht="15" customHeight="1" x14ac:dyDescent="0.35">
      <c r="A406" s="52" t="s">
        <v>10498</v>
      </c>
      <c r="B406" s="24" t="s">
        <v>3769</v>
      </c>
      <c r="C406" s="24" t="s">
        <v>441</v>
      </c>
      <c r="D406" s="24" t="s">
        <v>10489</v>
      </c>
      <c r="E406" s="24" t="s">
        <v>10046</v>
      </c>
      <c r="F406" s="24" t="s">
        <v>3773</v>
      </c>
      <c r="G406" s="24" t="s">
        <v>3774</v>
      </c>
      <c r="H406" s="24" t="s">
        <v>3775</v>
      </c>
      <c r="I406" s="24" t="s">
        <v>7</v>
      </c>
      <c r="J406" s="24" t="s">
        <v>391</v>
      </c>
      <c r="K406" s="24" t="s">
        <v>2027</v>
      </c>
      <c r="L406" s="76" t="s">
        <v>10021</v>
      </c>
      <c r="M406" s="24" t="s">
        <v>10047</v>
      </c>
      <c r="N406" s="24" t="s">
        <v>2087</v>
      </c>
      <c r="O406" s="25">
        <f>'Product Details'!AH311</f>
        <v>3830.99</v>
      </c>
      <c r="P406" s="25">
        <f>'Product Details'!V311</f>
        <v>3830.99</v>
      </c>
      <c r="Q406" s="25">
        <f>'Product Details'!F311</f>
        <v>3495.99</v>
      </c>
      <c r="R406" s="82">
        <f t="shared" si="19"/>
        <v>8.7444759709631198E-2</v>
      </c>
      <c r="S406" s="82">
        <f t="shared" si="20"/>
        <v>8.7444759709631198E-2</v>
      </c>
      <c r="T406" s="25">
        <f>'Product Details'!F311</f>
        <v>3495.99</v>
      </c>
      <c r="U406" s="25">
        <f t="shared" si="21"/>
        <v>0</v>
      </c>
      <c r="V406" s="24" t="s">
        <v>2080</v>
      </c>
      <c r="W406" s="24" t="s">
        <v>3517</v>
      </c>
      <c r="X406" s="24">
        <v>60</v>
      </c>
      <c r="Y406" s="83">
        <v>45773</v>
      </c>
      <c r="Z406" s="83">
        <v>46280</v>
      </c>
    </row>
    <row r="407" spans="1:26" ht="26.9" customHeight="1" x14ac:dyDescent="0.35">
      <c r="A407" s="52" t="s">
        <v>10499</v>
      </c>
      <c r="B407" s="24" t="s">
        <v>3776</v>
      </c>
      <c r="C407" s="24" t="s">
        <v>441</v>
      </c>
      <c r="D407" s="24" t="s">
        <v>10489</v>
      </c>
      <c r="E407" s="24" t="s">
        <v>10046</v>
      </c>
      <c r="F407" s="24" t="s">
        <v>3779</v>
      </c>
      <c r="G407" s="24" t="s">
        <v>3780</v>
      </c>
      <c r="H407" s="24" t="s">
        <v>3781</v>
      </c>
      <c r="I407" s="24" t="s">
        <v>7</v>
      </c>
      <c r="J407" s="24" t="s">
        <v>391</v>
      </c>
      <c r="K407" s="24" t="s">
        <v>2027</v>
      </c>
      <c r="L407" s="76" t="s">
        <v>10021</v>
      </c>
      <c r="M407" s="24" t="s">
        <v>10049</v>
      </c>
      <c r="N407" s="24" t="s">
        <v>2106</v>
      </c>
      <c r="O407" s="25">
        <f>'Product Details'!AH312</f>
        <v>6490.99</v>
      </c>
      <c r="P407" s="25">
        <f>'Product Details'!V312</f>
        <v>4650.99</v>
      </c>
      <c r="Q407" s="25">
        <f>'Product Details'!F312</f>
        <v>4192.99</v>
      </c>
      <c r="R407" s="82">
        <f t="shared" si="19"/>
        <v>9.8473658296405711E-2</v>
      </c>
      <c r="S407" s="82">
        <f t="shared" si="20"/>
        <v>0.35402920047635261</v>
      </c>
      <c r="T407" s="25">
        <f>'Product Details'!F312</f>
        <v>4192.99</v>
      </c>
      <c r="U407" s="25">
        <f t="shared" si="21"/>
        <v>0</v>
      </c>
      <c r="V407" s="24" t="s">
        <v>2080</v>
      </c>
      <c r="W407" s="24" t="s">
        <v>3452</v>
      </c>
      <c r="X407" s="24">
        <v>60</v>
      </c>
      <c r="Y407" s="83">
        <v>45449</v>
      </c>
      <c r="Z407" s="83">
        <v>46263</v>
      </c>
    </row>
    <row r="408" spans="1:26" ht="26.9" customHeight="1" x14ac:dyDescent="0.35">
      <c r="A408" s="52" t="s">
        <v>10500</v>
      </c>
      <c r="B408" s="24" t="s">
        <v>3776</v>
      </c>
      <c r="C408" s="24" t="s">
        <v>441</v>
      </c>
      <c r="D408" s="24" t="s">
        <v>10051</v>
      </c>
      <c r="E408" s="24" t="s">
        <v>10052</v>
      </c>
      <c r="F408" s="24" t="s">
        <v>3779</v>
      </c>
      <c r="G408" s="24" t="s">
        <v>3780</v>
      </c>
      <c r="H408" s="24" t="s">
        <v>3781</v>
      </c>
      <c r="I408" s="24" t="s">
        <v>7</v>
      </c>
      <c r="J408" s="24" t="s">
        <v>391</v>
      </c>
      <c r="K408" s="24" t="s">
        <v>2027</v>
      </c>
      <c r="L408" s="76" t="s">
        <v>10021</v>
      </c>
      <c r="M408" s="24" t="s">
        <v>10049</v>
      </c>
      <c r="N408" s="24" t="s">
        <v>2106</v>
      </c>
      <c r="O408" s="25">
        <f>'Product Details'!AH312</f>
        <v>6490.99</v>
      </c>
      <c r="P408" s="25">
        <v>4192.99</v>
      </c>
      <c r="Q408" s="25">
        <v>3751.99</v>
      </c>
      <c r="R408" s="82">
        <f t="shared" si="19"/>
        <v>0.10517554298960885</v>
      </c>
      <c r="S408" s="82">
        <f t="shared" si="20"/>
        <v>0.42196953007168397</v>
      </c>
      <c r="T408" s="25">
        <f>'Product Details'!F312</f>
        <v>4192.99</v>
      </c>
      <c r="U408" s="25">
        <f t="shared" si="21"/>
        <v>441</v>
      </c>
      <c r="V408" s="24" t="s">
        <v>2080</v>
      </c>
      <c r="W408" s="24" t="s">
        <v>3452</v>
      </c>
      <c r="X408" s="24">
        <v>60</v>
      </c>
      <c r="Y408" s="83">
        <v>46234</v>
      </c>
      <c r="Z408" s="83">
        <v>46281</v>
      </c>
    </row>
    <row r="409" spans="1:26" ht="15" customHeight="1" x14ac:dyDescent="0.35">
      <c r="A409" s="52" t="s">
        <v>10501</v>
      </c>
      <c r="B409" s="24" t="s">
        <v>3782</v>
      </c>
      <c r="C409" s="24" t="s">
        <v>455</v>
      </c>
      <c r="D409" s="24" t="s">
        <v>10502</v>
      </c>
      <c r="E409" s="24" t="s">
        <v>10046</v>
      </c>
      <c r="F409" s="24" t="s">
        <v>3786</v>
      </c>
      <c r="G409" s="24" t="s">
        <v>3787</v>
      </c>
      <c r="H409" s="24" t="s">
        <v>3620</v>
      </c>
      <c r="I409" s="24" t="s">
        <v>7</v>
      </c>
      <c r="J409" s="24" t="s">
        <v>391</v>
      </c>
      <c r="K409" s="24" t="s">
        <v>2022</v>
      </c>
      <c r="L409" s="76" t="s">
        <v>10021</v>
      </c>
      <c r="M409" s="24" t="s">
        <v>10047</v>
      </c>
      <c r="N409" s="24" t="s">
        <v>2087</v>
      </c>
      <c r="O409" s="25">
        <f>'Product Details'!AH313</f>
        <v>423.99</v>
      </c>
      <c r="P409" s="25">
        <f>'Product Details'!V313</f>
        <v>423.99</v>
      </c>
      <c r="Q409" s="25">
        <f>'Product Details'!F313</f>
        <v>391.99</v>
      </c>
      <c r="R409" s="82">
        <f t="shared" si="19"/>
        <v>7.5473478148069525E-2</v>
      </c>
      <c r="S409" s="82">
        <f t="shared" si="20"/>
        <v>7.5473478148069525E-2</v>
      </c>
      <c r="T409" s="25">
        <f>'Product Details'!F313</f>
        <v>391.99</v>
      </c>
      <c r="U409" s="25">
        <f t="shared" si="21"/>
        <v>0</v>
      </c>
      <c r="V409" s="24" t="s">
        <v>2100</v>
      </c>
      <c r="W409" s="24" t="s">
        <v>53</v>
      </c>
      <c r="X409" s="24">
        <v>30</v>
      </c>
      <c r="Y409" s="83">
        <v>46120</v>
      </c>
      <c r="Z409" s="83">
        <v>46269</v>
      </c>
    </row>
    <row r="410" spans="1:26" ht="26.9" customHeight="1" x14ac:dyDescent="0.35">
      <c r="A410" s="52" t="s">
        <v>10503</v>
      </c>
      <c r="B410" s="24" t="s">
        <v>3782</v>
      </c>
      <c r="C410" s="24" t="s">
        <v>455</v>
      </c>
      <c r="D410" s="24" t="s">
        <v>10100</v>
      </c>
      <c r="E410" s="24" t="s">
        <v>10101</v>
      </c>
      <c r="F410" s="24" t="s">
        <v>3786</v>
      </c>
      <c r="G410" s="24" t="s">
        <v>3787</v>
      </c>
      <c r="H410" s="24" t="s">
        <v>3620</v>
      </c>
      <c r="I410" s="24" t="s">
        <v>7</v>
      </c>
      <c r="J410" s="24" t="s">
        <v>391</v>
      </c>
      <c r="K410" s="24" t="s">
        <v>2022</v>
      </c>
      <c r="L410" s="81" t="s">
        <v>10022</v>
      </c>
      <c r="M410" s="24" t="s">
        <v>10102</v>
      </c>
      <c r="N410" s="24" t="s">
        <v>2087</v>
      </c>
      <c r="O410" s="25">
        <f>'Product Details'!AH313</f>
        <v>423.99</v>
      </c>
      <c r="P410" s="25">
        <v>364.99</v>
      </c>
      <c r="Q410" s="25">
        <v>332.99</v>
      </c>
      <c r="R410" s="82">
        <f t="shared" si="19"/>
        <v>8.7673634894106692E-2</v>
      </c>
      <c r="S410" s="82">
        <f t="shared" si="20"/>
        <v>0.21462770348357271</v>
      </c>
      <c r="T410" s="25">
        <f>'Product Details'!F313</f>
        <v>391.99</v>
      </c>
      <c r="U410" s="25">
        <f t="shared" si="21"/>
        <v>59</v>
      </c>
      <c r="V410" s="24" t="s">
        <v>2100</v>
      </c>
      <c r="W410" s="24" t="s">
        <v>10103</v>
      </c>
      <c r="X410" s="24">
        <v>30</v>
      </c>
      <c r="Y410" s="83">
        <v>46195</v>
      </c>
      <c r="Z410" s="83">
        <v>46233</v>
      </c>
    </row>
    <row r="411" spans="1:26" ht="26.9" customHeight="1" x14ac:dyDescent="0.35">
      <c r="A411" s="52" t="s">
        <v>10504</v>
      </c>
      <c r="B411" s="24" t="s">
        <v>3782</v>
      </c>
      <c r="C411" s="24" t="s">
        <v>455</v>
      </c>
      <c r="D411" s="24" t="s">
        <v>10505</v>
      </c>
      <c r="E411" s="24" t="s">
        <v>10122</v>
      </c>
      <c r="F411" s="24" t="s">
        <v>3786</v>
      </c>
      <c r="G411" s="24" t="s">
        <v>3787</v>
      </c>
      <c r="H411" s="24" t="s">
        <v>3620</v>
      </c>
      <c r="I411" s="24" t="s">
        <v>7</v>
      </c>
      <c r="J411" s="24" t="s">
        <v>391</v>
      </c>
      <c r="K411" s="24" t="s">
        <v>2022</v>
      </c>
      <c r="L411" s="79" t="s">
        <v>10023</v>
      </c>
      <c r="M411" s="24" t="s">
        <v>10123</v>
      </c>
      <c r="N411" s="24" t="s">
        <v>2087</v>
      </c>
      <c r="O411" s="25">
        <f>'Product Details'!AH313</f>
        <v>423.99</v>
      </c>
      <c r="P411" s="25">
        <v>304.99</v>
      </c>
      <c r="Q411" s="25">
        <v>304.99</v>
      </c>
      <c r="R411" s="82">
        <f t="shared" si="19"/>
        <v>0</v>
      </c>
      <c r="S411" s="82">
        <f t="shared" si="20"/>
        <v>0.28066699686313357</v>
      </c>
      <c r="T411" s="25">
        <f>'Product Details'!F313</f>
        <v>391.99</v>
      </c>
      <c r="U411" s="25">
        <f t="shared" si="21"/>
        <v>87</v>
      </c>
      <c r="V411" s="24" t="s">
        <v>2100</v>
      </c>
      <c r="W411" s="24" t="s">
        <v>10124</v>
      </c>
      <c r="X411" s="24">
        <v>30</v>
      </c>
      <c r="Y411" s="83">
        <v>46208</v>
      </c>
      <c r="Z411" s="83">
        <v>46208</v>
      </c>
    </row>
    <row r="412" spans="1:26" ht="15" customHeight="1" x14ac:dyDescent="0.35">
      <c r="A412" s="52" t="s">
        <v>10506</v>
      </c>
      <c r="B412" s="24" t="s">
        <v>3788</v>
      </c>
      <c r="C412" s="24" t="s">
        <v>455</v>
      </c>
      <c r="D412" s="24" t="s">
        <v>10502</v>
      </c>
      <c r="E412" s="24" t="s">
        <v>10046</v>
      </c>
      <c r="F412" s="24" t="s">
        <v>3791</v>
      </c>
      <c r="G412" s="24" t="s">
        <v>3792</v>
      </c>
      <c r="H412" s="24" t="s">
        <v>3793</v>
      </c>
      <c r="I412" s="24" t="s">
        <v>7</v>
      </c>
      <c r="J412" s="24" t="s">
        <v>391</v>
      </c>
      <c r="K412" s="24" t="s">
        <v>2024</v>
      </c>
      <c r="L412" s="76" t="s">
        <v>10021</v>
      </c>
      <c r="M412" s="24" t="s">
        <v>10047</v>
      </c>
      <c r="N412" s="24" t="s">
        <v>2087</v>
      </c>
      <c r="O412" s="25">
        <f>'Product Details'!AH314</f>
        <v>886.99</v>
      </c>
      <c r="P412" s="25">
        <f>'Product Details'!V314</f>
        <v>836.99</v>
      </c>
      <c r="Q412" s="25">
        <f>'Product Details'!F314</f>
        <v>784.99</v>
      </c>
      <c r="R412" s="82">
        <f t="shared" si="19"/>
        <v>6.2127385034468748E-2</v>
      </c>
      <c r="S412" s="82">
        <f t="shared" si="20"/>
        <v>0.11499565947755894</v>
      </c>
      <c r="T412" s="25">
        <f>'Product Details'!F314</f>
        <v>784.99</v>
      </c>
      <c r="U412" s="25">
        <f t="shared" si="21"/>
        <v>0</v>
      </c>
      <c r="V412" s="24" t="s">
        <v>2080</v>
      </c>
      <c r="W412" s="24" t="s">
        <v>1345</v>
      </c>
      <c r="X412" s="24">
        <v>30</v>
      </c>
      <c r="Y412" s="83">
        <v>46165</v>
      </c>
      <c r="Z412" s="83">
        <v>46252</v>
      </c>
    </row>
    <row r="413" spans="1:26" ht="26.9" customHeight="1" x14ac:dyDescent="0.35">
      <c r="A413" s="52" t="s">
        <v>10507</v>
      </c>
      <c r="B413" s="24" t="s">
        <v>3794</v>
      </c>
      <c r="C413" s="24" t="s">
        <v>455</v>
      </c>
      <c r="D413" s="24" t="s">
        <v>10502</v>
      </c>
      <c r="E413" s="24" t="s">
        <v>10046</v>
      </c>
      <c r="F413" s="24" t="s">
        <v>3797</v>
      </c>
      <c r="G413" s="24" t="s">
        <v>3798</v>
      </c>
      <c r="H413" s="24" t="s">
        <v>3697</v>
      </c>
      <c r="I413" s="24" t="s">
        <v>7</v>
      </c>
      <c r="J413" s="24" t="s">
        <v>391</v>
      </c>
      <c r="K413" s="24" t="s">
        <v>2025</v>
      </c>
      <c r="L413" s="76" t="s">
        <v>10021</v>
      </c>
      <c r="M413" s="24" t="s">
        <v>10047</v>
      </c>
      <c r="N413" s="24" t="s">
        <v>2087</v>
      </c>
      <c r="O413" s="25">
        <f>'Product Details'!AH315</f>
        <v>1374.99</v>
      </c>
      <c r="P413" s="25">
        <f>'Product Details'!V315</f>
        <v>1356.99</v>
      </c>
      <c r="Q413" s="25">
        <f>'Product Details'!F315</f>
        <v>1275.99</v>
      </c>
      <c r="R413" s="82">
        <f t="shared" si="19"/>
        <v>5.969093361041717E-2</v>
      </c>
      <c r="S413" s="82">
        <f t="shared" si="20"/>
        <v>7.2000523640171926E-2</v>
      </c>
      <c r="T413" s="25">
        <f>'Product Details'!F315</f>
        <v>1275.99</v>
      </c>
      <c r="U413" s="25">
        <f t="shared" si="21"/>
        <v>0</v>
      </c>
      <c r="V413" s="24" t="s">
        <v>2100</v>
      </c>
      <c r="W413" s="24" t="s">
        <v>53</v>
      </c>
      <c r="X413" s="24">
        <v>30</v>
      </c>
      <c r="Y413" s="83">
        <v>45865</v>
      </c>
      <c r="Z413" s="83">
        <v>46280</v>
      </c>
    </row>
    <row r="414" spans="1:26" ht="26.9" customHeight="1" x14ac:dyDescent="0.35">
      <c r="A414" s="52" t="s">
        <v>10508</v>
      </c>
      <c r="B414" s="24" t="s">
        <v>3799</v>
      </c>
      <c r="C414" s="24" t="s">
        <v>455</v>
      </c>
      <c r="D414" s="24" t="s">
        <v>10502</v>
      </c>
      <c r="E414" s="24" t="s">
        <v>10046</v>
      </c>
      <c r="F414" s="24" t="s">
        <v>3802</v>
      </c>
      <c r="G414" s="24" t="s">
        <v>3803</v>
      </c>
      <c r="H414" s="24" t="s">
        <v>3485</v>
      </c>
      <c r="I414" s="24" t="s">
        <v>7</v>
      </c>
      <c r="J414" s="24" t="s">
        <v>391</v>
      </c>
      <c r="K414" s="24" t="s">
        <v>2025</v>
      </c>
      <c r="L414" s="76" t="s">
        <v>10021</v>
      </c>
      <c r="M414" s="24" t="s">
        <v>10047</v>
      </c>
      <c r="N414" s="24" t="s">
        <v>2087</v>
      </c>
      <c r="O414" s="25">
        <f>'Product Details'!AH316</f>
        <v>1635.99</v>
      </c>
      <c r="P414" s="25">
        <f>'Product Details'!V316</f>
        <v>1602.99</v>
      </c>
      <c r="Q414" s="25">
        <f>'Product Details'!F316</f>
        <v>1456.99</v>
      </c>
      <c r="R414" s="82">
        <f t="shared" si="19"/>
        <v>9.1079794633778133E-2</v>
      </c>
      <c r="S414" s="82">
        <f t="shared" si="20"/>
        <v>0.10941387172293229</v>
      </c>
      <c r="T414" s="25">
        <f>'Product Details'!F316</f>
        <v>1456.99</v>
      </c>
      <c r="U414" s="25">
        <f t="shared" si="21"/>
        <v>0</v>
      </c>
      <c r="V414" s="24" t="s">
        <v>2080</v>
      </c>
      <c r="W414" s="24" t="s">
        <v>1345</v>
      </c>
      <c r="X414" s="24">
        <v>30</v>
      </c>
      <c r="Y414" s="83">
        <v>45741</v>
      </c>
      <c r="Z414" s="83">
        <v>46264</v>
      </c>
    </row>
    <row r="415" spans="1:26" ht="26.9" customHeight="1" x14ac:dyDescent="0.35">
      <c r="A415" s="52" t="s">
        <v>10509</v>
      </c>
      <c r="B415" s="24" t="s">
        <v>3804</v>
      </c>
      <c r="C415" s="24" t="s">
        <v>455</v>
      </c>
      <c r="D415" s="24" t="s">
        <v>10502</v>
      </c>
      <c r="E415" s="24" t="s">
        <v>10046</v>
      </c>
      <c r="F415" s="24" t="s">
        <v>3807</v>
      </c>
      <c r="G415" s="24" t="s">
        <v>3808</v>
      </c>
      <c r="H415" s="24" t="s">
        <v>3809</v>
      </c>
      <c r="I415" s="24" t="s">
        <v>7</v>
      </c>
      <c r="J415" s="24" t="s">
        <v>391</v>
      </c>
      <c r="K415" s="24" t="s">
        <v>2025</v>
      </c>
      <c r="L415" s="76" t="s">
        <v>10021</v>
      </c>
      <c r="M415" s="24" t="s">
        <v>10047</v>
      </c>
      <c r="N415" s="24" t="s">
        <v>2087</v>
      </c>
      <c r="O415" s="25">
        <f>'Product Details'!AH317</f>
        <v>1746.99</v>
      </c>
      <c r="P415" s="25">
        <f>'Product Details'!V317</f>
        <v>1714.99</v>
      </c>
      <c r="Q415" s="25">
        <f>'Product Details'!F317</f>
        <v>1507.99</v>
      </c>
      <c r="R415" s="82">
        <f t="shared" si="19"/>
        <v>0.12070041224730173</v>
      </c>
      <c r="S415" s="82">
        <f t="shared" si="20"/>
        <v>0.13680673615761968</v>
      </c>
      <c r="T415" s="25">
        <f>'Product Details'!F317</f>
        <v>1507.99</v>
      </c>
      <c r="U415" s="25">
        <f t="shared" si="21"/>
        <v>0</v>
      </c>
      <c r="V415" s="24" t="s">
        <v>2080</v>
      </c>
      <c r="W415" s="24" t="s">
        <v>3452</v>
      </c>
      <c r="X415" s="24">
        <v>30</v>
      </c>
      <c r="Y415" s="83">
        <v>46141</v>
      </c>
      <c r="Z415" s="83">
        <v>46263</v>
      </c>
    </row>
    <row r="416" spans="1:26" ht="26.9" customHeight="1" x14ac:dyDescent="0.35">
      <c r="A416" s="52" t="s">
        <v>10510</v>
      </c>
      <c r="B416" s="24" t="s">
        <v>3804</v>
      </c>
      <c r="C416" s="24" t="s">
        <v>455</v>
      </c>
      <c r="D416" s="24" t="s">
        <v>10505</v>
      </c>
      <c r="E416" s="24" t="s">
        <v>10122</v>
      </c>
      <c r="F416" s="24" t="s">
        <v>3807</v>
      </c>
      <c r="G416" s="24" t="s">
        <v>3808</v>
      </c>
      <c r="H416" s="24" t="s">
        <v>3809</v>
      </c>
      <c r="I416" s="24" t="s">
        <v>7</v>
      </c>
      <c r="J416" s="24" t="s">
        <v>391</v>
      </c>
      <c r="K416" s="24" t="s">
        <v>2025</v>
      </c>
      <c r="L416" s="79" t="s">
        <v>10023</v>
      </c>
      <c r="M416" s="24" t="s">
        <v>10123</v>
      </c>
      <c r="N416" s="24" t="s">
        <v>2087</v>
      </c>
      <c r="O416" s="25">
        <f>'Product Details'!AH317</f>
        <v>1746.99</v>
      </c>
      <c r="P416" s="25">
        <v>1120.99</v>
      </c>
      <c r="Q416" s="25">
        <v>1120.99</v>
      </c>
      <c r="R416" s="82">
        <f t="shared" si="19"/>
        <v>0</v>
      </c>
      <c r="S416" s="82">
        <f t="shared" si="20"/>
        <v>0.35833061437100383</v>
      </c>
      <c r="T416" s="25">
        <f>'Product Details'!F317</f>
        <v>1507.99</v>
      </c>
      <c r="U416" s="25">
        <f t="shared" si="21"/>
        <v>387</v>
      </c>
      <c r="V416" s="24" t="s">
        <v>2116</v>
      </c>
      <c r="W416" s="24" t="s">
        <v>10124</v>
      </c>
      <c r="X416" s="24">
        <v>30</v>
      </c>
      <c r="Y416" s="83">
        <v>46146</v>
      </c>
      <c r="Z416" s="83">
        <v>46146</v>
      </c>
    </row>
    <row r="417" spans="1:26" ht="26.9" customHeight="1" x14ac:dyDescent="0.35">
      <c r="A417" s="52" t="s">
        <v>10511</v>
      </c>
      <c r="B417" s="24" t="s">
        <v>3810</v>
      </c>
      <c r="C417" s="24" t="s">
        <v>455</v>
      </c>
      <c r="D417" s="24" t="s">
        <v>10502</v>
      </c>
      <c r="E417" s="24" t="s">
        <v>10046</v>
      </c>
      <c r="F417" s="24" t="s">
        <v>3791</v>
      </c>
      <c r="G417" s="24" t="s">
        <v>3814</v>
      </c>
      <c r="H417" s="24" t="s">
        <v>3809</v>
      </c>
      <c r="I417" s="24" t="s">
        <v>7</v>
      </c>
      <c r="J417" s="24" t="s">
        <v>391</v>
      </c>
      <c r="K417" s="24" t="s">
        <v>2025</v>
      </c>
      <c r="L417" s="76" t="s">
        <v>10021</v>
      </c>
      <c r="M417" s="24" t="s">
        <v>10047</v>
      </c>
      <c r="N417" s="24" t="s">
        <v>2087</v>
      </c>
      <c r="O417" s="25">
        <f>'Product Details'!AH318</f>
        <v>1934.99</v>
      </c>
      <c r="P417" s="25">
        <f>'Product Details'!V318</f>
        <v>1911.99</v>
      </c>
      <c r="Q417" s="25">
        <f>'Product Details'!F318</f>
        <v>1696.99</v>
      </c>
      <c r="R417" s="82">
        <f t="shared" si="19"/>
        <v>0.11244828686342502</v>
      </c>
      <c r="S417" s="82">
        <f t="shared" si="20"/>
        <v>0.12299805166951767</v>
      </c>
      <c r="T417" s="25">
        <f>'Product Details'!F318</f>
        <v>1696.99</v>
      </c>
      <c r="U417" s="25">
        <f t="shared" si="21"/>
        <v>0</v>
      </c>
      <c r="V417" s="24" t="s">
        <v>2080</v>
      </c>
      <c r="W417" s="24" t="s">
        <v>3517</v>
      </c>
      <c r="X417" s="24">
        <v>30</v>
      </c>
      <c r="Y417" s="83">
        <v>46100</v>
      </c>
      <c r="Z417" s="83">
        <v>46285</v>
      </c>
    </row>
    <row r="418" spans="1:26" ht="15" customHeight="1" x14ac:dyDescent="0.35">
      <c r="A418" s="52" t="s">
        <v>10512</v>
      </c>
      <c r="B418" s="24" t="s">
        <v>3815</v>
      </c>
      <c r="C418" s="24" t="s">
        <v>455</v>
      </c>
      <c r="D418" s="24" t="s">
        <v>10502</v>
      </c>
      <c r="E418" s="24" t="s">
        <v>10046</v>
      </c>
      <c r="F418" s="24" t="s">
        <v>3818</v>
      </c>
      <c r="G418" s="24" t="s">
        <v>3819</v>
      </c>
      <c r="H418" s="24" t="s">
        <v>3626</v>
      </c>
      <c r="I418" s="24" t="s">
        <v>7</v>
      </c>
      <c r="J418" s="24" t="s">
        <v>391</v>
      </c>
      <c r="K418" s="24" t="s">
        <v>2027</v>
      </c>
      <c r="L418" s="76" t="s">
        <v>10021</v>
      </c>
      <c r="M418" s="24" t="s">
        <v>10047</v>
      </c>
      <c r="N418" s="24" t="s">
        <v>2087</v>
      </c>
      <c r="O418" s="25">
        <f>'Product Details'!AH319</f>
        <v>1976.99</v>
      </c>
      <c r="P418" s="25">
        <f>'Product Details'!V319</f>
        <v>1904.99</v>
      </c>
      <c r="Q418" s="25">
        <f>'Product Details'!F319</f>
        <v>1800.99</v>
      </c>
      <c r="R418" s="82">
        <f t="shared" si="19"/>
        <v>5.4593462432873663E-2</v>
      </c>
      <c r="S418" s="82">
        <f t="shared" si="20"/>
        <v>8.9024223693594806E-2</v>
      </c>
      <c r="T418" s="25">
        <f>'Product Details'!F319</f>
        <v>1800.99</v>
      </c>
      <c r="U418" s="25">
        <f t="shared" si="21"/>
        <v>0</v>
      </c>
      <c r="V418" s="24" t="s">
        <v>2100</v>
      </c>
      <c r="W418" s="24" t="s">
        <v>1345</v>
      </c>
      <c r="X418" s="24">
        <v>30</v>
      </c>
      <c r="Y418" s="83">
        <v>46188</v>
      </c>
      <c r="Z418" s="83">
        <v>46282</v>
      </c>
    </row>
    <row r="419" spans="1:26" ht="26.9" customHeight="1" x14ac:dyDescent="0.35">
      <c r="A419" s="52" t="s">
        <v>10513</v>
      </c>
      <c r="B419" s="24" t="s">
        <v>3815</v>
      </c>
      <c r="C419" s="24" t="s">
        <v>455</v>
      </c>
      <c r="D419" s="24" t="s">
        <v>10168</v>
      </c>
      <c r="E419" s="24" t="s">
        <v>10101</v>
      </c>
      <c r="F419" s="24" t="s">
        <v>3818</v>
      </c>
      <c r="G419" s="24" t="s">
        <v>3819</v>
      </c>
      <c r="H419" s="24" t="s">
        <v>3626</v>
      </c>
      <c r="I419" s="24" t="s">
        <v>7</v>
      </c>
      <c r="J419" s="24" t="s">
        <v>391</v>
      </c>
      <c r="K419" s="24" t="s">
        <v>2027</v>
      </c>
      <c r="L419" s="81" t="s">
        <v>10022</v>
      </c>
      <c r="M419" s="24" t="s">
        <v>10102</v>
      </c>
      <c r="N419" s="24" t="s">
        <v>2087</v>
      </c>
      <c r="O419" s="25">
        <f>'Product Details'!AH319</f>
        <v>1976.99</v>
      </c>
      <c r="P419" s="25">
        <v>1767.99</v>
      </c>
      <c r="Q419" s="25">
        <v>1633.99</v>
      </c>
      <c r="R419" s="82">
        <f t="shared" si="19"/>
        <v>7.5792283893008447E-2</v>
      </c>
      <c r="S419" s="82">
        <f t="shared" si="20"/>
        <v>0.17349607231194897</v>
      </c>
      <c r="T419" s="25">
        <f>'Product Details'!F319</f>
        <v>1800.99</v>
      </c>
      <c r="U419" s="25">
        <f t="shared" si="21"/>
        <v>167</v>
      </c>
      <c r="V419" s="24" t="s">
        <v>2116</v>
      </c>
      <c r="W419" s="24" t="s">
        <v>10514</v>
      </c>
      <c r="X419" s="24">
        <v>30</v>
      </c>
      <c r="Y419" s="83">
        <v>46188</v>
      </c>
      <c r="Z419" s="83">
        <v>46223</v>
      </c>
    </row>
    <row r="420" spans="1:26" ht="26.9" customHeight="1" x14ac:dyDescent="0.35">
      <c r="A420" s="52" t="s">
        <v>10515</v>
      </c>
      <c r="B420" s="24" t="s">
        <v>3815</v>
      </c>
      <c r="C420" s="24" t="s">
        <v>455</v>
      </c>
      <c r="D420" s="24" t="s">
        <v>10505</v>
      </c>
      <c r="E420" s="24" t="s">
        <v>10122</v>
      </c>
      <c r="F420" s="24" t="s">
        <v>3818</v>
      </c>
      <c r="G420" s="24" t="s">
        <v>3819</v>
      </c>
      <c r="H420" s="24" t="s">
        <v>3626</v>
      </c>
      <c r="I420" s="24" t="s">
        <v>7</v>
      </c>
      <c r="J420" s="24" t="s">
        <v>391</v>
      </c>
      <c r="K420" s="24" t="s">
        <v>2027</v>
      </c>
      <c r="L420" s="79" t="s">
        <v>10023</v>
      </c>
      <c r="M420" s="24" t="s">
        <v>10123</v>
      </c>
      <c r="N420" s="24" t="s">
        <v>2087</v>
      </c>
      <c r="O420" s="25">
        <f>'Product Details'!AH319</f>
        <v>1976.99</v>
      </c>
      <c r="P420" s="25">
        <v>1347.99</v>
      </c>
      <c r="Q420" s="25">
        <v>1347.99</v>
      </c>
      <c r="R420" s="82">
        <f t="shared" si="19"/>
        <v>0</v>
      </c>
      <c r="S420" s="82">
        <f t="shared" si="20"/>
        <v>0.31816043581404052</v>
      </c>
      <c r="T420" s="25">
        <f>'Product Details'!F319</f>
        <v>1800.99</v>
      </c>
      <c r="U420" s="25">
        <f t="shared" si="21"/>
        <v>453</v>
      </c>
      <c r="V420" s="24" t="s">
        <v>2080</v>
      </c>
      <c r="W420" s="24" t="s">
        <v>10124</v>
      </c>
      <c r="X420" s="24">
        <v>30</v>
      </c>
      <c r="Y420" s="83">
        <v>46226</v>
      </c>
      <c r="Z420" s="83">
        <v>46226</v>
      </c>
    </row>
    <row r="421" spans="1:26" ht="26.9" customHeight="1" x14ac:dyDescent="0.35">
      <c r="A421" s="52" t="s">
        <v>10516</v>
      </c>
      <c r="B421" s="24" t="s">
        <v>3820</v>
      </c>
      <c r="C421" s="24" t="s">
        <v>455</v>
      </c>
      <c r="D421" s="24" t="s">
        <v>10502</v>
      </c>
      <c r="E421" s="24" t="s">
        <v>10046</v>
      </c>
      <c r="F421" s="24" t="s">
        <v>3823</v>
      </c>
      <c r="G421" s="24" t="s">
        <v>3824</v>
      </c>
      <c r="H421" s="24" t="s">
        <v>3644</v>
      </c>
      <c r="I421" s="24" t="s">
        <v>7</v>
      </c>
      <c r="J421" s="24" t="s">
        <v>391</v>
      </c>
      <c r="K421" s="24" t="s">
        <v>2025</v>
      </c>
      <c r="L421" s="76" t="s">
        <v>10021</v>
      </c>
      <c r="M421" s="24" t="s">
        <v>10047</v>
      </c>
      <c r="N421" s="24" t="s">
        <v>2087</v>
      </c>
      <c r="O421" s="25">
        <f>'Product Details'!AH320</f>
        <v>2533.9899999999998</v>
      </c>
      <c r="P421" s="25">
        <f>'Product Details'!V320</f>
        <v>2428.9899999999998</v>
      </c>
      <c r="Q421" s="25">
        <f>'Product Details'!F320</f>
        <v>2287.9899999999998</v>
      </c>
      <c r="R421" s="82">
        <f t="shared" si="19"/>
        <v>5.8048818644786525E-2</v>
      </c>
      <c r="S421" s="82">
        <f t="shared" si="20"/>
        <v>9.7080098974344817E-2</v>
      </c>
      <c r="T421" s="25">
        <f>'Product Details'!F320</f>
        <v>2287.9899999999998</v>
      </c>
      <c r="U421" s="25">
        <f t="shared" si="21"/>
        <v>0</v>
      </c>
      <c r="V421" s="24" t="s">
        <v>2080</v>
      </c>
      <c r="W421" s="24" t="s">
        <v>53</v>
      </c>
      <c r="X421" s="24">
        <v>30</v>
      </c>
      <c r="Y421" s="83">
        <v>46066</v>
      </c>
      <c r="Z421" s="83">
        <v>46271</v>
      </c>
    </row>
    <row r="422" spans="1:26" ht="26.9" customHeight="1" x14ac:dyDescent="0.35">
      <c r="A422" s="52" t="s">
        <v>10517</v>
      </c>
      <c r="B422" s="24" t="s">
        <v>3825</v>
      </c>
      <c r="C422" s="24" t="s">
        <v>455</v>
      </c>
      <c r="D422" s="24" t="s">
        <v>10502</v>
      </c>
      <c r="E422" s="24" t="s">
        <v>10046</v>
      </c>
      <c r="F422" s="24" t="s">
        <v>3828</v>
      </c>
      <c r="G422" s="24" t="s">
        <v>3829</v>
      </c>
      <c r="H422" s="24" t="s">
        <v>3495</v>
      </c>
      <c r="I422" s="24" t="s">
        <v>7</v>
      </c>
      <c r="J422" s="24" t="s">
        <v>391</v>
      </c>
      <c r="K422" s="24" t="s">
        <v>2026</v>
      </c>
      <c r="L422" s="76" t="s">
        <v>10021</v>
      </c>
      <c r="M422" s="24" t="s">
        <v>10047</v>
      </c>
      <c r="N422" s="24" t="s">
        <v>2087</v>
      </c>
      <c r="O422" s="25">
        <f>'Product Details'!AH321</f>
        <v>3041.99</v>
      </c>
      <c r="P422" s="25">
        <f>'Product Details'!V321</f>
        <v>2963.99</v>
      </c>
      <c r="Q422" s="25">
        <f>'Product Details'!F321</f>
        <v>2744.99</v>
      </c>
      <c r="R422" s="82">
        <f t="shared" si="19"/>
        <v>7.3886888957115246E-2</v>
      </c>
      <c r="S422" s="82">
        <f t="shared" si="20"/>
        <v>9.763345704620989E-2</v>
      </c>
      <c r="T422" s="25">
        <f>'Product Details'!F321</f>
        <v>2744.99</v>
      </c>
      <c r="U422" s="25">
        <f t="shared" si="21"/>
        <v>0</v>
      </c>
      <c r="V422" s="24" t="s">
        <v>2080</v>
      </c>
      <c r="W422" s="24" t="s">
        <v>53</v>
      </c>
      <c r="X422" s="24">
        <v>30</v>
      </c>
      <c r="Y422" s="83">
        <v>46182</v>
      </c>
      <c r="Z422" s="83">
        <v>46255</v>
      </c>
    </row>
    <row r="423" spans="1:26" ht="26.9" customHeight="1" x14ac:dyDescent="0.35">
      <c r="A423" s="52" t="s">
        <v>10518</v>
      </c>
      <c r="B423" s="24" t="s">
        <v>3830</v>
      </c>
      <c r="C423" s="24" t="s">
        <v>455</v>
      </c>
      <c r="D423" s="24" t="s">
        <v>10502</v>
      </c>
      <c r="E423" s="24" t="s">
        <v>10046</v>
      </c>
      <c r="F423" s="24" t="s">
        <v>3833</v>
      </c>
      <c r="G423" s="24" t="s">
        <v>3834</v>
      </c>
      <c r="H423" s="24" t="s">
        <v>3835</v>
      </c>
      <c r="I423" s="24" t="s">
        <v>7</v>
      </c>
      <c r="J423" s="24" t="s">
        <v>391</v>
      </c>
      <c r="K423" s="24" t="s">
        <v>2026</v>
      </c>
      <c r="L423" s="76" t="s">
        <v>10021</v>
      </c>
      <c r="M423" s="24" t="s">
        <v>10047</v>
      </c>
      <c r="N423" s="24" t="s">
        <v>2087</v>
      </c>
      <c r="O423" s="25">
        <f>'Product Details'!AH322</f>
        <v>4076.99</v>
      </c>
      <c r="P423" s="25">
        <f>'Product Details'!V322</f>
        <v>3903.99</v>
      </c>
      <c r="Q423" s="25">
        <f>'Product Details'!F322</f>
        <v>3497.99</v>
      </c>
      <c r="R423" s="82">
        <f t="shared" si="19"/>
        <v>0.10399616802297137</v>
      </c>
      <c r="S423" s="82">
        <f t="shared" si="20"/>
        <v>0.14201653670968042</v>
      </c>
      <c r="T423" s="25">
        <f>'Product Details'!F322</f>
        <v>3497.99</v>
      </c>
      <c r="U423" s="25">
        <f t="shared" si="21"/>
        <v>0</v>
      </c>
      <c r="V423" s="24" t="s">
        <v>2080</v>
      </c>
      <c r="W423" s="24" t="s">
        <v>3452</v>
      </c>
      <c r="X423" s="24">
        <v>30</v>
      </c>
      <c r="Y423" s="83">
        <v>46041</v>
      </c>
      <c r="Z423" s="83">
        <v>46283</v>
      </c>
    </row>
    <row r="424" spans="1:26" ht="26.9" customHeight="1" x14ac:dyDescent="0.35">
      <c r="A424" s="52" t="s">
        <v>10519</v>
      </c>
      <c r="B424" s="24" t="s">
        <v>3830</v>
      </c>
      <c r="C424" s="24" t="s">
        <v>455</v>
      </c>
      <c r="D424" s="24" t="s">
        <v>10505</v>
      </c>
      <c r="E424" s="24" t="s">
        <v>10122</v>
      </c>
      <c r="F424" s="24" t="s">
        <v>3833</v>
      </c>
      <c r="G424" s="24" t="s">
        <v>3834</v>
      </c>
      <c r="H424" s="24" t="s">
        <v>3835</v>
      </c>
      <c r="I424" s="24" t="s">
        <v>7</v>
      </c>
      <c r="J424" s="24" t="s">
        <v>391</v>
      </c>
      <c r="K424" s="24" t="s">
        <v>2026</v>
      </c>
      <c r="L424" s="79" t="s">
        <v>10023</v>
      </c>
      <c r="M424" s="24" t="s">
        <v>10123</v>
      </c>
      <c r="N424" s="24" t="s">
        <v>2087</v>
      </c>
      <c r="O424" s="25">
        <f>'Product Details'!AH322</f>
        <v>4076.99</v>
      </c>
      <c r="P424" s="25">
        <v>3060.99</v>
      </c>
      <c r="Q424" s="25">
        <v>2684.99</v>
      </c>
      <c r="R424" s="82">
        <f t="shared" si="19"/>
        <v>0.12283607591008139</v>
      </c>
      <c r="S424" s="82">
        <f t="shared" si="20"/>
        <v>0.34142835768544932</v>
      </c>
      <c r="T424" s="25">
        <f>'Product Details'!F322</f>
        <v>3497.99</v>
      </c>
      <c r="U424" s="25">
        <f t="shared" si="21"/>
        <v>813</v>
      </c>
      <c r="V424" s="24" t="s">
        <v>2080</v>
      </c>
      <c r="W424" s="24" t="s">
        <v>10124</v>
      </c>
      <c r="X424" s="24">
        <v>30</v>
      </c>
      <c r="Y424" s="83">
        <v>46279</v>
      </c>
      <c r="Z424" s="83">
        <v>46294</v>
      </c>
    </row>
    <row r="425" spans="1:26" ht="15" customHeight="1" x14ac:dyDescent="0.35">
      <c r="A425" s="52" t="s">
        <v>10520</v>
      </c>
      <c r="B425" s="24" t="s">
        <v>3836</v>
      </c>
      <c r="C425" s="24" t="s">
        <v>468</v>
      </c>
      <c r="D425" s="24" t="s">
        <v>10521</v>
      </c>
      <c r="E425" s="24" t="s">
        <v>10046</v>
      </c>
      <c r="F425" s="24" t="s">
        <v>3839</v>
      </c>
      <c r="G425" s="24" t="s">
        <v>3840</v>
      </c>
      <c r="H425" s="24" t="s">
        <v>3841</v>
      </c>
      <c r="I425" s="24" t="s">
        <v>7</v>
      </c>
      <c r="J425" s="24" t="s">
        <v>391</v>
      </c>
      <c r="K425" s="24" t="s">
        <v>2022</v>
      </c>
      <c r="L425" s="76" t="s">
        <v>10021</v>
      </c>
      <c r="M425" s="24" t="s">
        <v>10047</v>
      </c>
      <c r="N425" s="24" t="s">
        <v>2087</v>
      </c>
      <c r="O425" s="25">
        <f>'Product Details'!AH323</f>
        <v>339.99</v>
      </c>
      <c r="P425" s="25">
        <f>'Product Details'!V323</f>
        <v>339.99</v>
      </c>
      <c r="Q425" s="25">
        <f>'Product Details'!F323</f>
        <v>312.99</v>
      </c>
      <c r="R425" s="82">
        <f t="shared" si="19"/>
        <v>7.9414100414718081E-2</v>
      </c>
      <c r="S425" s="82">
        <f t="shared" si="20"/>
        <v>7.9414100414718081E-2</v>
      </c>
      <c r="T425" s="25">
        <f>'Product Details'!F323</f>
        <v>312.99</v>
      </c>
      <c r="U425" s="25">
        <f t="shared" si="21"/>
        <v>0</v>
      </c>
      <c r="V425" s="24" t="s">
        <v>2080</v>
      </c>
      <c r="W425" s="24" t="s">
        <v>53</v>
      </c>
      <c r="X425" s="24">
        <v>45</v>
      </c>
      <c r="Y425" s="83">
        <v>45675</v>
      </c>
      <c r="Z425" s="83">
        <v>46265</v>
      </c>
    </row>
    <row r="426" spans="1:26" ht="26.9" customHeight="1" x14ac:dyDescent="0.35">
      <c r="A426" s="52" t="s">
        <v>10522</v>
      </c>
      <c r="B426" s="24" t="s">
        <v>3842</v>
      </c>
      <c r="C426" s="24" t="s">
        <v>468</v>
      </c>
      <c r="D426" s="24" t="s">
        <v>10521</v>
      </c>
      <c r="E426" s="24" t="s">
        <v>10046</v>
      </c>
      <c r="F426" s="24" t="s">
        <v>3846</v>
      </c>
      <c r="G426" s="24" t="s">
        <v>3847</v>
      </c>
      <c r="H426" s="24" t="s">
        <v>3848</v>
      </c>
      <c r="I426" s="24" t="s">
        <v>7</v>
      </c>
      <c r="J426" s="24" t="s">
        <v>391</v>
      </c>
      <c r="K426" s="24" t="s">
        <v>2024</v>
      </c>
      <c r="L426" s="76" t="s">
        <v>10021</v>
      </c>
      <c r="M426" s="24" t="s">
        <v>10049</v>
      </c>
      <c r="N426" s="24" t="s">
        <v>2106</v>
      </c>
      <c r="O426" s="25">
        <f>'Product Details'!AH324</f>
        <v>1085.99</v>
      </c>
      <c r="P426" s="25">
        <f>'Product Details'!V324</f>
        <v>739.99</v>
      </c>
      <c r="Q426" s="25">
        <f>'Product Details'!F324</f>
        <v>695.99</v>
      </c>
      <c r="R426" s="82">
        <f t="shared" si="19"/>
        <v>5.9460262976526707E-2</v>
      </c>
      <c r="S426" s="82">
        <f t="shared" si="20"/>
        <v>0.35911932890726433</v>
      </c>
      <c r="T426" s="25">
        <f>'Product Details'!F324</f>
        <v>695.99</v>
      </c>
      <c r="U426" s="25">
        <f t="shared" si="21"/>
        <v>0</v>
      </c>
      <c r="V426" s="24" t="s">
        <v>2080</v>
      </c>
      <c r="W426" s="24" t="s">
        <v>1345</v>
      </c>
      <c r="X426" s="24">
        <v>45</v>
      </c>
      <c r="Y426" s="83">
        <v>45920</v>
      </c>
      <c r="Z426" s="83">
        <v>46275</v>
      </c>
    </row>
    <row r="427" spans="1:26" ht="26.9" customHeight="1" x14ac:dyDescent="0.35">
      <c r="A427" s="52" t="s">
        <v>10523</v>
      </c>
      <c r="B427" s="24" t="s">
        <v>3842</v>
      </c>
      <c r="C427" s="24" t="s">
        <v>468</v>
      </c>
      <c r="D427" s="24" t="s">
        <v>10088</v>
      </c>
      <c r="E427" s="24" t="s">
        <v>10089</v>
      </c>
      <c r="F427" s="24" t="s">
        <v>3846</v>
      </c>
      <c r="G427" s="24" t="s">
        <v>3847</v>
      </c>
      <c r="H427" s="24" t="s">
        <v>3848</v>
      </c>
      <c r="I427" s="24" t="s">
        <v>7</v>
      </c>
      <c r="J427" s="24" t="s">
        <v>391</v>
      </c>
      <c r="K427" s="24" t="s">
        <v>2024</v>
      </c>
      <c r="L427" s="51" t="s">
        <v>10024</v>
      </c>
      <c r="M427" s="24" t="s">
        <v>10090</v>
      </c>
      <c r="N427" s="24" t="s">
        <v>2106</v>
      </c>
      <c r="O427" s="25">
        <f>'Product Details'!AH324</f>
        <v>1085.99</v>
      </c>
      <c r="P427" s="25">
        <v>521.99</v>
      </c>
      <c r="Q427" s="25">
        <v>476.99</v>
      </c>
      <c r="R427" s="82">
        <f t="shared" si="19"/>
        <v>8.6208548056476181E-2</v>
      </c>
      <c r="S427" s="82">
        <f t="shared" si="20"/>
        <v>0.56077864437057434</v>
      </c>
      <c r="T427" s="25">
        <f>'Product Details'!F324</f>
        <v>695.99</v>
      </c>
      <c r="U427" s="25">
        <f t="shared" si="21"/>
        <v>219</v>
      </c>
      <c r="V427" s="24" t="s">
        <v>2100</v>
      </c>
      <c r="W427" s="24" t="s">
        <v>10105</v>
      </c>
      <c r="X427" s="24">
        <v>14</v>
      </c>
      <c r="Y427" s="83">
        <v>46236</v>
      </c>
      <c r="Z427" s="83">
        <v>46247</v>
      </c>
    </row>
    <row r="428" spans="1:26" ht="15" customHeight="1" x14ac:dyDescent="0.35">
      <c r="A428" s="52" t="s">
        <v>10524</v>
      </c>
      <c r="B428" s="24" t="s">
        <v>3849</v>
      </c>
      <c r="C428" s="24" t="s">
        <v>468</v>
      </c>
      <c r="D428" s="24" t="s">
        <v>10521</v>
      </c>
      <c r="E428" s="24" t="s">
        <v>10046</v>
      </c>
      <c r="F428" s="24" t="s">
        <v>3852</v>
      </c>
      <c r="G428" s="24" t="s">
        <v>3853</v>
      </c>
      <c r="H428" s="24" t="s">
        <v>3854</v>
      </c>
      <c r="I428" s="24" t="s">
        <v>7</v>
      </c>
      <c r="J428" s="24" t="s">
        <v>391</v>
      </c>
      <c r="K428" s="24" t="s">
        <v>2024</v>
      </c>
      <c r="L428" s="76" t="s">
        <v>10021</v>
      </c>
      <c r="M428" s="24" t="s">
        <v>10047</v>
      </c>
      <c r="N428" s="24" t="s">
        <v>2087</v>
      </c>
      <c r="O428" s="25">
        <f>'Product Details'!AH325</f>
        <v>762.99</v>
      </c>
      <c r="P428" s="25">
        <f>'Product Details'!V325</f>
        <v>758.99</v>
      </c>
      <c r="Q428" s="25">
        <f>'Product Details'!F325</f>
        <v>700.99</v>
      </c>
      <c r="R428" s="82">
        <f t="shared" si="19"/>
        <v>7.6417344102030327E-2</v>
      </c>
      <c r="S428" s="82">
        <f t="shared" si="20"/>
        <v>8.125925634674111E-2</v>
      </c>
      <c r="T428" s="25">
        <f>'Product Details'!F325</f>
        <v>700.99</v>
      </c>
      <c r="U428" s="25">
        <f t="shared" si="21"/>
        <v>0</v>
      </c>
      <c r="V428" s="24" t="s">
        <v>2080</v>
      </c>
      <c r="W428" s="24" t="s">
        <v>1345</v>
      </c>
      <c r="X428" s="24">
        <v>45</v>
      </c>
      <c r="Y428" s="83">
        <v>46139</v>
      </c>
      <c r="Z428" s="83">
        <v>46280</v>
      </c>
    </row>
    <row r="429" spans="1:26" ht="26.9" customHeight="1" x14ac:dyDescent="0.35">
      <c r="A429" s="52" t="s">
        <v>10525</v>
      </c>
      <c r="B429" s="24" t="s">
        <v>3849</v>
      </c>
      <c r="C429" s="24" t="s">
        <v>468</v>
      </c>
      <c r="D429" s="24" t="s">
        <v>10168</v>
      </c>
      <c r="E429" s="24" t="s">
        <v>10101</v>
      </c>
      <c r="F429" s="24" t="s">
        <v>3852</v>
      </c>
      <c r="G429" s="24" t="s">
        <v>3853</v>
      </c>
      <c r="H429" s="24" t="s">
        <v>3854</v>
      </c>
      <c r="I429" s="24" t="s">
        <v>7</v>
      </c>
      <c r="J429" s="24" t="s">
        <v>391</v>
      </c>
      <c r="K429" s="24" t="s">
        <v>2024</v>
      </c>
      <c r="L429" s="81" t="s">
        <v>10022</v>
      </c>
      <c r="M429" s="24" t="s">
        <v>10102</v>
      </c>
      <c r="N429" s="24" t="s">
        <v>2087</v>
      </c>
      <c r="O429" s="25">
        <f>'Product Details'!AH325</f>
        <v>762.99</v>
      </c>
      <c r="P429" s="25">
        <v>643.99</v>
      </c>
      <c r="Q429" s="25">
        <v>643.99</v>
      </c>
      <c r="R429" s="82">
        <f t="shared" si="19"/>
        <v>0</v>
      </c>
      <c r="S429" s="82">
        <f t="shared" si="20"/>
        <v>0.15596534685906763</v>
      </c>
      <c r="T429" s="25">
        <f>'Product Details'!F325</f>
        <v>700.99</v>
      </c>
      <c r="U429" s="25">
        <f t="shared" si="21"/>
        <v>57</v>
      </c>
      <c r="V429" s="24" t="s">
        <v>2100</v>
      </c>
      <c r="W429" s="24" t="s">
        <v>10514</v>
      </c>
      <c r="X429" s="24">
        <v>45</v>
      </c>
      <c r="Y429" s="83">
        <v>46254</v>
      </c>
      <c r="Z429" s="83">
        <v>46254</v>
      </c>
    </row>
    <row r="430" spans="1:26" ht="15" customHeight="1" x14ac:dyDescent="0.35">
      <c r="A430" s="52" t="s">
        <v>10526</v>
      </c>
      <c r="B430" s="24" t="s">
        <v>3849</v>
      </c>
      <c r="C430" s="24" t="s">
        <v>468</v>
      </c>
      <c r="D430" s="24" t="s">
        <v>10059</v>
      </c>
      <c r="E430" s="24" t="s">
        <v>10060</v>
      </c>
      <c r="F430" s="24" t="s">
        <v>3852</v>
      </c>
      <c r="G430" s="24" t="s">
        <v>3853</v>
      </c>
      <c r="H430" s="24" t="s">
        <v>3854</v>
      </c>
      <c r="I430" s="24" t="s">
        <v>7</v>
      </c>
      <c r="J430" s="24" t="s">
        <v>391</v>
      </c>
      <c r="K430" s="24" t="s">
        <v>2024</v>
      </c>
      <c r="L430" s="79" t="s">
        <v>10023</v>
      </c>
      <c r="M430" s="24" t="s">
        <v>10023</v>
      </c>
      <c r="N430" s="24" t="s">
        <v>2087</v>
      </c>
      <c r="O430" s="25">
        <f>'Product Details'!AH325</f>
        <v>762.99</v>
      </c>
      <c r="P430" s="25">
        <v>515.99</v>
      </c>
      <c r="Q430" s="25">
        <v>483.99</v>
      </c>
      <c r="R430" s="82">
        <f t="shared" si="19"/>
        <v>6.2016705750111437E-2</v>
      </c>
      <c r="S430" s="82">
        <f t="shared" si="20"/>
        <v>0.36566665356033501</v>
      </c>
      <c r="T430" s="25">
        <f>'Product Details'!F325</f>
        <v>700.99</v>
      </c>
      <c r="U430" s="25">
        <f t="shared" si="21"/>
        <v>217</v>
      </c>
      <c r="V430" s="24" t="s">
        <v>2080</v>
      </c>
      <c r="W430" s="24" t="s">
        <v>10061</v>
      </c>
      <c r="X430" s="24">
        <v>30</v>
      </c>
      <c r="Y430" s="83">
        <v>46157</v>
      </c>
      <c r="Z430" s="83">
        <v>46192</v>
      </c>
    </row>
    <row r="431" spans="1:26" ht="15" customHeight="1" x14ac:dyDescent="0.35">
      <c r="A431" s="52" t="s">
        <v>10527</v>
      </c>
      <c r="B431" s="24" t="s">
        <v>3849</v>
      </c>
      <c r="C431" s="24" t="s">
        <v>468</v>
      </c>
      <c r="D431" s="24" t="s">
        <v>10088</v>
      </c>
      <c r="E431" s="24" t="s">
        <v>10089</v>
      </c>
      <c r="F431" s="24" t="s">
        <v>3852</v>
      </c>
      <c r="G431" s="24" t="s">
        <v>3853</v>
      </c>
      <c r="H431" s="24" t="s">
        <v>3854</v>
      </c>
      <c r="I431" s="24" t="s">
        <v>7</v>
      </c>
      <c r="J431" s="24" t="s">
        <v>391</v>
      </c>
      <c r="K431" s="24" t="s">
        <v>2024</v>
      </c>
      <c r="L431" s="84" t="s">
        <v>10025</v>
      </c>
      <c r="M431" s="24" t="s">
        <v>10090</v>
      </c>
      <c r="N431" s="24" t="s">
        <v>2087</v>
      </c>
      <c r="O431" s="25">
        <f>'Product Details'!AH325</f>
        <v>762.99</v>
      </c>
      <c r="P431" s="25">
        <v>445.99</v>
      </c>
      <c r="Q431" s="25">
        <v>401.99</v>
      </c>
      <c r="R431" s="82">
        <f t="shared" si="19"/>
        <v>9.8656920558756925E-2</v>
      </c>
      <c r="S431" s="82">
        <f t="shared" si="20"/>
        <v>0.47313857324473452</v>
      </c>
      <c r="T431" s="25">
        <f>'Product Details'!F325</f>
        <v>700.99</v>
      </c>
      <c r="U431" s="25">
        <f t="shared" si="21"/>
        <v>299</v>
      </c>
      <c r="V431" s="24" t="s">
        <v>2100</v>
      </c>
      <c r="W431" s="24" t="s">
        <v>10105</v>
      </c>
      <c r="X431" s="24">
        <v>14</v>
      </c>
      <c r="Y431" s="83">
        <v>46191</v>
      </c>
      <c r="Z431" s="83">
        <v>46211</v>
      </c>
    </row>
    <row r="432" spans="1:26" ht="15" customHeight="1" x14ac:dyDescent="0.35">
      <c r="A432" s="52" t="s">
        <v>10528</v>
      </c>
      <c r="B432" s="24" t="s">
        <v>3855</v>
      </c>
      <c r="C432" s="24" t="s">
        <v>468</v>
      </c>
      <c r="D432" s="24" t="s">
        <v>10521</v>
      </c>
      <c r="E432" s="24" t="s">
        <v>10046</v>
      </c>
      <c r="F432" s="24" t="s">
        <v>3858</v>
      </c>
      <c r="G432" s="24" t="s">
        <v>3859</v>
      </c>
      <c r="H432" s="24" t="s">
        <v>3738</v>
      </c>
      <c r="I432" s="24" t="s">
        <v>7</v>
      </c>
      <c r="J432" s="24" t="s">
        <v>391</v>
      </c>
      <c r="K432" s="24" t="s">
        <v>2024</v>
      </c>
      <c r="L432" s="76" t="s">
        <v>10021</v>
      </c>
      <c r="M432" s="24" t="s">
        <v>10047</v>
      </c>
      <c r="N432" s="24" t="s">
        <v>2087</v>
      </c>
      <c r="O432" s="25">
        <f>'Product Details'!AH326</f>
        <v>823.99</v>
      </c>
      <c r="P432" s="25">
        <f>'Product Details'!V326</f>
        <v>801.99</v>
      </c>
      <c r="Q432" s="25">
        <f>'Product Details'!F326</f>
        <v>753.99</v>
      </c>
      <c r="R432" s="82">
        <f t="shared" si="19"/>
        <v>5.9851120338158828E-2</v>
      </c>
      <c r="S432" s="82">
        <f t="shared" si="20"/>
        <v>8.4952487287467085E-2</v>
      </c>
      <c r="T432" s="25">
        <f>'Product Details'!F326</f>
        <v>753.99</v>
      </c>
      <c r="U432" s="25">
        <f t="shared" si="21"/>
        <v>0</v>
      </c>
      <c r="V432" s="24" t="s">
        <v>2080</v>
      </c>
      <c r="W432" s="24" t="s">
        <v>3452</v>
      </c>
      <c r="X432" s="24">
        <v>45</v>
      </c>
      <c r="Y432" s="83">
        <v>46040</v>
      </c>
      <c r="Z432" s="83">
        <v>46288</v>
      </c>
    </row>
    <row r="433" spans="1:26" ht="15" customHeight="1" x14ac:dyDescent="0.35">
      <c r="A433" s="52" t="s">
        <v>10529</v>
      </c>
      <c r="B433" s="24" t="s">
        <v>3860</v>
      </c>
      <c r="C433" s="24" t="s">
        <v>468</v>
      </c>
      <c r="D433" s="24" t="s">
        <v>10521</v>
      </c>
      <c r="E433" s="24" t="s">
        <v>10046</v>
      </c>
      <c r="F433" s="24" t="s">
        <v>3863</v>
      </c>
      <c r="G433" s="24" t="s">
        <v>3864</v>
      </c>
      <c r="H433" s="24" t="s">
        <v>3809</v>
      </c>
      <c r="I433" s="24" t="s">
        <v>7</v>
      </c>
      <c r="J433" s="24" t="s">
        <v>391</v>
      </c>
      <c r="K433" s="24" t="s">
        <v>2026</v>
      </c>
      <c r="L433" s="76" t="s">
        <v>10021</v>
      </c>
      <c r="M433" s="24" t="s">
        <v>10047</v>
      </c>
      <c r="N433" s="24" t="s">
        <v>2087</v>
      </c>
      <c r="O433" s="25">
        <f>'Product Details'!AH327</f>
        <v>1363.99</v>
      </c>
      <c r="P433" s="25">
        <f>'Product Details'!V327</f>
        <v>1363.99</v>
      </c>
      <c r="Q433" s="25">
        <f>'Product Details'!F327</f>
        <v>1218.99</v>
      </c>
      <c r="R433" s="82">
        <f t="shared" si="19"/>
        <v>0.10630576470501983</v>
      </c>
      <c r="S433" s="82">
        <f t="shared" si="20"/>
        <v>0.10630576470501983</v>
      </c>
      <c r="T433" s="25">
        <f>'Product Details'!F327</f>
        <v>1218.99</v>
      </c>
      <c r="U433" s="25">
        <f t="shared" si="21"/>
        <v>0</v>
      </c>
      <c r="V433" s="24" t="s">
        <v>2080</v>
      </c>
      <c r="W433" s="24" t="s">
        <v>53</v>
      </c>
      <c r="X433" s="24">
        <v>45</v>
      </c>
      <c r="Y433" s="83">
        <v>45991</v>
      </c>
      <c r="Z433" s="83">
        <v>46247</v>
      </c>
    </row>
    <row r="434" spans="1:26" ht="15" customHeight="1" x14ac:dyDescent="0.35">
      <c r="A434" s="52" t="s">
        <v>10530</v>
      </c>
      <c r="B434" s="24" t="s">
        <v>3865</v>
      </c>
      <c r="C434" s="24" t="s">
        <v>468</v>
      </c>
      <c r="D434" s="24" t="s">
        <v>10521</v>
      </c>
      <c r="E434" s="24" t="s">
        <v>10046</v>
      </c>
      <c r="F434" s="24" t="s">
        <v>3852</v>
      </c>
      <c r="G434" s="24" t="s">
        <v>3870</v>
      </c>
      <c r="H434" s="24" t="s">
        <v>3871</v>
      </c>
      <c r="I434" s="24" t="s">
        <v>7</v>
      </c>
      <c r="J434" s="24" t="s">
        <v>391</v>
      </c>
      <c r="K434" s="24" t="s">
        <v>2024</v>
      </c>
      <c r="L434" s="76" t="s">
        <v>10021</v>
      </c>
      <c r="M434" s="24" t="s">
        <v>10047</v>
      </c>
      <c r="N434" s="24" t="s">
        <v>2087</v>
      </c>
      <c r="O434" s="25">
        <f>'Product Details'!AH328</f>
        <v>1617.99</v>
      </c>
      <c r="P434" s="25">
        <f>'Product Details'!V328</f>
        <v>1617.99</v>
      </c>
      <c r="Q434" s="25">
        <f>'Product Details'!F328</f>
        <v>1475.99</v>
      </c>
      <c r="R434" s="82">
        <f t="shared" si="19"/>
        <v>8.7763212380793459E-2</v>
      </c>
      <c r="S434" s="82">
        <f t="shared" si="20"/>
        <v>8.7763212380793459E-2</v>
      </c>
      <c r="T434" s="25">
        <f>'Product Details'!F328</f>
        <v>1475.99</v>
      </c>
      <c r="U434" s="25">
        <f t="shared" si="21"/>
        <v>0</v>
      </c>
      <c r="V434" s="24" t="s">
        <v>2080</v>
      </c>
      <c r="W434" s="24" t="s">
        <v>53</v>
      </c>
      <c r="X434" s="24">
        <v>45</v>
      </c>
      <c r="Y434" s="83">
        <v>45839</v>
      </c>
      <c r="Z434" s="83">
        <v>46254</v>
      </c>
    </row>
    <row r="435" spans="1:26" ht="15" customHeight="1" x14ac:dyDescent="0.35">
      <c r="A435" s="52" t="s">
        <v>10531</v>
      </c>
      <c r="B435" s="24" t="s">
        <v>3872</v>
      </c>
      <c r="C435" s="24" t="s">
        <v>468</v>
      </c>
      <c r="D435" s="24" t="s">
        <v>10521</v>
      </c>
      <c r="E435" s="24" t="s">
        <v>10046</v>
      </c>
      <c r="F435" s="24" t="s">
        <v>3863</v>
      </c>
      <c r="G435" s="24" t="s">
        <v>3875</v>
      </c>
      <c r="H435" s="24" t="s">
        <v>3876</v>
      </c>
      <c r="I435" s="24" t="s">
        <v>7</v>
      </c>
      <c r="J435" s="24" t="s">
        <v>391</v>
      </c>
      <c r="K435" s="24" t="s">
        <v>2027</v>
      </c>
      <c r="L435" s="76" t="s">
        <v>10021</v>
      </c>
      <c r="M435" s="24" t="s">
        <v>10047</v>
      </c>
      <c r="N435" s="24" t="s">
        <v>2087</v>
      </c>
      <c r="O435" s="25">
        <f>'Product Details'!AH329</f>
        <v>2130.9899999999998</v>
      </c>
      <c r="P435" s="25">
        <f>'Product Details'!V329</f>
        <v>2039.99</v>
      </c>
      <c r="Q435" s="25">
        <f>'Product Details'!F329</f>
        <v>1929.99</v>
      </c>
      <c r="R435" s="82">
        <f t="shared" si="19"/>
        <v>5.3921832950161522E-2</v>
      </c>
      <c r="S435" s="82">
        <f t="shared" si="20"/>
        <v>9.4322357214252431E-2</v>
      </c>
      <c r="T435" s="25">
        <f>'Product Details'!F329</f>
        <v>1929.99</v>
      </c>
      <c r="U435" s="25">
        <f t="shared" si="21"/>
        <v>0</v>
      </c>
      <c r="V435" s="24" t="s">
        <v>2080</v>
      </c>
      <c r="W435" s="24" t="s">
        <v>1345</v>
      </c>
      <c r="X435" s="24">
        <v>45</v>
      </c>
      <c r="Y435" s="83">
        <v>46107</v>
      </c>
      <c r="Z435" s="83">
        <v>46285</v>
      </c>
    </row>
    <row r="436" spans="1:26" ht="15" customHeight="1" x14ac:dyDescent="0.35">
      <c r="A436" s="52" t="s">
        <v>10532</v>
      </c>
      <c r="B436" s="24" t="s">
        <v>3877</v>
      </c>
      <c r="C436" s="24" t="s">
        <v>468</v>
      </c>
      <c r="D436" s="24" t="s">
        <v>10521</v>
      </c>
      <c r="E436" s="24" t="s">
        <v>10046</v>
      </c>
      <c r="F436" s="24" t="s">
        <v>3880</v>
      </c>
      <c r="G436" s="24" t="s">
        <v>3881</v>
      </c>
      <c r="H436" s="24" t="s">
        <v>3593</v>
      </c>
      <c r="I436" s="24" t="s">
        <v>7</v>
      </c>
      <c r="J436" s="24" t="s">
        <v>391</v>
      </c>
      <c r="K436" s="24" t="s">
        <v>2026</v>
      </c>
      <c r="L436" s="76" t="s">
        <v>10021</v>
      </c>
      <c r="M436" s="24" t="s">
        <v>10047</v>
      </c>
      <c r="N436" s="24" t="s">
        <v>2087</v>
      </c>
      <c r="O436" s="25">
        <f>'Product Details'!AH330</f>
        <v>2622.99</v>
      </c>
      <c r="P436" s="25">
        <f>'Product Details'!V330</f>
        <v>2533.9899999999998</v>
      </c>
      <c r="Q436" s="25">
        <f>'Product Details'!F330</f>
        <v>2346.9899999999998</v>
      </c>
      <c r="R436" s="82">
        <f t="shared" si="19"/>
        <v>7.3796660602449105E-2</v>
      </c>
      <c r="S436" s="82">
        <f t="shared" si="20"/>
        <v>0.1052234282250409</v>
      </c>
      <c r="T436" s="25">
        <f>'Product Details'!F330</f>
        <v>2346.9899999999998</v>
      </c>
      <c r="U436" s="25">
        <f t="shared" si="21"/>
        <v>0</v>
      </c>
      <c r="V436" s="24" t="s">
        <v>2080</v>
      </c>
      <c r="W436" s="24" t="s">
        <v>53</v>
      </c>
      <c r="X436" s="24">
        <v>45</v>
      </c>
      <c r="Y436" s="83">
        <v>46152</v>
      </c>
      <c r="Z436" s="83">
        <v>46243</v>
      </c>
    </row>
    <row r="437" spans="1:26" ht="15" customHeight="1" x14ac:dyDescent="0.35">
      <c r="A437" s="52" t="s">
        <v>10533</v>
      </c>
      <c r="B437" s="24" t="s">
        <v>3882</v>
      </c>
      <c r="C437" s="24" t="s">
        <v>468</v>
      </c>
      <c r="D437" s="24" t="s">
        <v>10521</v>
      </c>
      <c r="E437" s="24" t="s">
        <v>10046</v>
      </c>
      <c r="F437" s="24" t="s">
        <v>3885</v>
      </c>
      <c r="G437" s="24" t="s">
        <v>3886</v>
      </c>
      <c r="H437" s="24" t="s">
        <v>3504</v>
      </c>
      <c r="I437" s="24" t="s">
        <v>7</v>
      </c>
      <c r="J437" s="24" t="s">
        <v>391</v>
      </c>
      <c r="K437" s="24" t="s">
        <v>2027</v>
      </c>
      <c r="L437" s="76" t="s">
        <v>10021</v>
      </c>
      <c r="M437" s="24" t="s">
        <v>10047</v>
      </c>
      <c r="N437" s="24" t="s">
        <v>2087</v>
      </c>
      <c r="O437" s="25">
        <f>'Product Details'!AH331</f>
        <v>3043.99</v>
      </c>
      <c r="P437" s="25">
        <f>'Product Details'!V331</f>
        <v>3002.99</v>
      </c>
      <c r="Q437" s="25">
        <f>'Product Details'!F331</f>
        <v>2813.99</v>
      </c>
      <c r="R437" s="82">
        <f t="shared" si="19"/>
        <v>6.2937272518390014E-2</v>
      </c>
      <c r="S437" s="82">
        <f t="shared" si="20"/>
        <v>7.5558723911707995E-2</v>
      </c>
      <c r="T437" s="25">
        <f>'Product Details'!F331</f>
        <v>2813.99</v>
      </c>
      <c r="U437" s="25">
        <f t="shared" si="21"/>
        <v>0</v>
      </c>
      <c r="V437" s="24" t="s">
        <v>2100</v>
      </c>
      <c r="W437" s="24" t="s">
        <v>1345</v>
      </c>
      <c r="X437" s="24">
        <v>45</v>
      </c>
      <c r="Y437" s="83">
        <v>46067</v>
      </c>
      <c r="Z437" s="83">
        <v>46254</v>
      </c>
    </row>
    <row r="438" spans="1:26" ht="15" customHeight="1" x14ac:dyDescent="0.35">
      <c r="A438" s="52" t="s">
        <v>10534</v>
      </c>
      <c r="B438" s="24" t="s">
        <v>3887</v>
      </c>
      <c r="C438" s="24" t="s">
        <v>468</v>
      </c>
      <c r="D438" s="24" t="s">
        <v>10521</v>
      </c>
      <c r="E438" s="24" t="s">
        <v>10046</v>
      </c>
      <c r="F438" s="24" t="s">
        <v>3890</v>
      </c>
      <c r="G438" s="24" t="s">
        <v>3891</v>
      </c>
      <c r="H438" s="24" t="s">
        <v>3892</v>
      </c>
      <c r="I438" s="24" t="s">
        <v>7</v>
      </c>
      <c r="J438" s="24" t="s">
        <v>391</v>
      </c>
      <c r="K438" s="24" t="s">
        <v>2027</v>
      </c>
      <c r="L438" s="76" t="s">
        <v>10021</v>
      </c>
      <c r="M438" s="24" t="s">
        <v>10047</v>
      </c>
      <c r="N438" s="24" t="s">
        <v>2087</v>
      </c>
      <c r="O438" s="25">
        <f>'Product Details'!AH332</f>
        <v>4543.99</v>
      </c>
      <c r="P438" s="25">
        <f>'Product Details'!V332</f>
        <v>4332.99</v>
      </c>
      <c r="Q438" s="25">
        <f>'Product Details'!F332</f>
        <v>3926.99</v>
      </c>
      <c r="R438" s="82">
        <f t="shared" si="19"/>
        <v>9.369973159411861E-2</v>
      </c>
      <c r="S438" s="82">
        <f t="shared" si="20"/>
        <v>0.13578374952409666</v>
      </c>
      <c r="T438" s="25">
        <f>'Product Details'!F332</f>
        <v>3926.99</v>
      </c>
      <c r="U438" s="25">
        <f t="shared" si="21"/>
        <v>0</v>
      </c>
      <c r="V438" s="24" t="s">
        <v>2080</v>
      </c>
      <c r="W438" s="24" t="s">
        <v>3517</v>
      </c>
      <c r="X438" s="24">
        <v>45</v>
      </c>
      <c r="Y438" s="83">
        <v>46133</v>
      </c>
      <c r="Z438" s="83">
        <v>46237</v>
      </c>
    </row>
    <row r="439" spans="1:26" ht="26.9" customHeight="1" x14ac:dyDescent="0.35">
      <c r="A439" s="52" t="s">
        <v>10535</v>
      </c>
      <c r="B439" s="24" t="s">
        <v>3893</v>
      </c>
      <c r="C439" s="24" t="s">
        <v>480</v>
      </c>
      <c r="D439" s="24" t="s">
        <v>10536</v>
      </c>
      <c r="E439" s="24" t="s">
        <v>10046</v>
      </c>
      <c r="F439" s="24" t="s">
        <v>3896</v>
      </c>
      <c r="G439" s="24" t="s">
        <v>3897</v>
      </c>
      <c r="H439" s="24" t="s">
        <v>3898</v>
      </c>
      <c r="I439" s="24" t="s">
        <v>7</v>
      </c>
      <c r="J439" s="24" t="s">
        <v>391</v>
      </c>
      <c r="K439" s="24" t="s">
        <v>2023</v>
      </c>
      <c r="L439" s="76" t="s">
        <v>10021</v>
      </c>
      <c r="M439" s="24" t="s">
        <v>10047</v>
      </c>
      <c r="N439" s="24" t="s">
        <v>2087</v>
      </c>
      <c r="O439" s="25">
        <f>'Product Details'!AH333</f>
        <v>464.99</v>
      </c>
      <c r="P439" s="25">
        <f>'Product Details'!V333</f>
        <v>443.99</v>
      </c>
      <c r="Q439" s="25">
        <f>'Product Details'!F333</f>
        <v>387.99</v>
      </c>
      <c r="R439" s="82">
        <f t="shared" si="19"/>
        <v>0.12612896686862315</v>
      </c>
      <c r="S439" s="82">
        <f t="shared" si="20"/>
        <v>0.16559495903137703</v>
      </c>
      <c r="T439" s="25">
        <f>'Product Details'!F333</f>
        <v>387.99</v>
      </c>
      <c r="U439" s="25">
        <f t="shared" si="21"/>
        <v>0</v>
      </c>
      <c r="V439" s="24" t="s">
        <v>2080</v>
      </c>
      <c r="W439" s="24" t="s">
        <v>53</v>
      </c>
      <c r="X439" s="24">
        <v>30</v>
      </c>
      <c r="Y439" s="83">
        <v>46220</v>
      </c>
      <c r="Z439" s="83">
        <v>46271</v>
      </c>
    </row>
    <row r="440" spans="1:26" ht="15" customHeight="1" x14ac:dyDescent="0.35">
      <c r="A440" s="52" t="s">
        <v>10537</v>
      </c>
      <c r="B440" s="24" t="s">
        <v>3899</v>
      </c>
      <c r="C440" s="24" t="s">
        <v>480</v>
      </c>
      <c r="D440" s="24" t="s">
        <v>10536</v>
      </c>
      <c r="E440" s="24" t="s">
        <v>10046</v>
      </c>
      <c r="F440" s="24" t="s">
        <v>3902</v>
      </c>
      <c r="G440" s="24" t="s">
        <v>3903</v>
      </c>
      <c r="H440" s="24" t="s">
        <v>3904</v>
      </c>
      <c r="I440" s="24" t="s">
        <v>7</v>
      </c>
      <c r="J440" s="24" t="s">
        <v>391</v>
      </c>
      <c r="K440" s="24" t="s">
        <v>2022</v>
      </c>
      <c r="L440" s="76" t="s">
        <v>10021</v>
      </c>
      <c r="M440" s="24" t="s">
        <v>10047</v>
      </c>
      <c r="N440" s="24" t="s">
        <v>2087</v>
      </c>
      <c r="O440" s="25">
        <f>'Product Details'!AH334</f>
        <v>560.99</v>
      </c>
      <c r="P440" s="25">
        <f>'Product Details'!V334</f>
        <v>531.99</v>
      </c>
      <c r="Q440" s="25">
        <f>'Product Details'!F334</f>
        <v>479.99</v>
      </c>
      <c r="R440" s="82">
        <f t="shared" si="19"/>
        <v>9.7746198236808968E-2</v>
      </c>
      <c r="S440" s="82">
        <f t="shared" si="20"/>
        <v>0.14438760049198737</v>
      </c>
      <c r="T440" s="25">
        <f>'Product Details'!F334</f>
        <v>479.99</v>
      </c>
      <c r="U440" s="25">
        <f t="shared" si="21"/>
        <v>0</v>
      </c>
      <c r="V440" s="24" t="s">
        <v>2080</v>
      </c>
      <c r="W440" s="24" t="s">
        <v>53</v>
      </c>
      <c r="X440" s="24">
        <v>30</v>
      </c>
      <c r="Y440" s="83">
        <v>46179</v>
      </c>
      <c r="Z440" s="83">
        <v>46236</v>
      </c>
    </row>
    <row r="441" spans="1:26" ht="15" customHeight="1" x14ac:dyDescent="0.35">
      <c r="A441" s="52" t="s">
        <v>10538</v>
      </c>
      <c r="B441" s="24" t="s">
        <v>3905</v>
      </c>
      <c r="C441" s="24" t="s">
        <v>480</v>
      </c>
      <c r="D441" s="24" t="s">
        <v>10536</v>
      </c>
      <c r="E441" s="24" t="s">
        <v>10046</v>
      </c>
      <c r="F441" s="24" t="s">
        <v>3908</v>
      </c>
      <c r="G441" s="24" t="s">
        <v>3909</v>
      </c>
      <c r="H441" s="24" t="s">
        <v>3910</v>
      </c>
      <c r="I441" s="24" t="s">
        <v>7</v>
      </c>
      <c r="J441" s="24" t="s">
        <v>391</v>
      </c>
      <c r="K441" s="24" t="s">
        <v>2024</v>
      </c>
      <c r="L441" s="76" t="s">
        <v>10021</v>
      </c>
      <c r="M441" s="24" t="s">
        <v>10047</v>
      </c>
      <c r="N441" s="24" t="s">
        <v>2087</v>
      </c>
      <c r="O441" s="25">
        <f>'Product Details'!AH335</f>
        <v>908.99</v>
      </c>
      <c r="P441" s="25">
        <f>'Product Details'!V335</f>
        <v>905.99</v>
      </c>
      <c r="Q441" s="25">
        <f>'Product Details'!F335</f>
        <v>857.99</v>
      </c>
      <c r="R441" s="82">
        <f t="shared" si="19"/>
        <v>5.2980717226459452E-2</v>
      </c>
      <c r="S441" s="82">
        <f t="shared" si="20"/>
        <v>5.6106227791284831E-2</v>
      </c>
      <c r="T441" s="25">
        <f>'Product Details'!F335</f>
        <v>857.99</v>
      </c>
      <c r="U441" s="25">
        <f t="shared" si="21"/>
        <v>0</v>
      </c>
      <c r="V441" s="24" t="s">
        <v>2100</v>
      </c>
      <c r="W441" s="24" t="s">
        <v>53</v>
      </c>
      <c r="X441" s="24">
        <v>30</v>
      </c>
      <c r="Y441" s="83">
        <v>46060</v>
      </c>
      <c r="Z441" s="83">
        <v>46260</v>
      </c>
    </row>
    <row r="442" spans="1:26" ht="26.9" customHeight="1" x14ac:dyDescent="0.35">
      <c r="A442" s="52" t="s">
        <v>10539</v>
      </c>
      <c r="B442" s="24" t="s">
        <v>3911</v>
      </c>
      <c r="C442" s="24" t="s">
        <v>480</v>
      </c>
      <c r="D442" s="24" t="s">
        <v>10536</v>
      </c>
      <c r="E442" s="24" t="s">
        <v>10046</v>
      </c>
      <c r="F442" s="24" t="s">
        <v>3914</v>
      </c>
      <c r="G442" s="24" t="s">
        <v>3915</v>
      </c>
      <c r="H442" s="24" t="s">
        <v>3562</v>
      </c>
      <c r="I442" s="24" t="s">
        <v>7</v>
      </c>
      <c r="J442" s="24" t="s">
        <v>391</v>
      </c>
      <c r="K442" s="24" t="s">
        <v>2027</v>
      </c>
      <c r="L442" s="76" t="s">
        <v>10021</v>
      </c>
      <c r="M442" s="24" t="s">
        <v>10047</v>
      </c>
      <c r="N442" s="24" t="s">
        <v>2087</v>
      </c>
      <c r="O442" s="25">
        <f>'Product Details'!AH336</f>
        <v>1944.99</v>
      </c>
      <c r="P442" s="25">
        <f>'Product Details'!V336</f>
        <v>1944.99</v>
      </c>
      <c r="Q442" s="25">
        <f>'Product Details'!F336</f>
        <v>1849.99</v>
      </c>
      <c r="R442" s="82">
        <f t="shared" si="19"/>
        <v>4.8843438783746959E-2</v>
      </c>
      <c r="S442" s="82">
        <f t="shared" si="20"/>
        <v>4.8843438783746959E-2</v>
      </c>
      <c r="T442" s="25">
        <f>'Product Details'!F336</f>
        <v>1849.99</v>
      </c>
      <c r="U442" s="25">
        <f t="shared" si="21"/>
        <v>0</v>
      </c>
      <c r="V442" s="24" t="s">
        <v>2080</v>
      </c>
      <c r="W442" s="24" t="s">
        <v>1345</v>
      </c>
      <c r="X442" s="24">
        <v>30</v>
      </c>
      <c r="Y442" s="83">
        <v>46220</v>
      </c>
      <c r="Z442" s="83">
        <v>46247</v>
      </c>
    </row>
    <row r="443" spans="1:26" ht="15" customHeight="1" x14ac:dyDescent="0.35">
      <c r="A443" s="52" t="s">
        <v>10540</v>
      </c>
      <c r="B443" s="24" t="s">
        <v>3916</v>
      </c>
      <c r="C443" s="24" t="s">
        <v>480</v>
      </c>
      <c r="D443" s="24" t="s">
        <v>10536</v>
      </c>
      <c r="E443" s="24" t="s">
        <v>10046</v>
      </c>
      <c r="F443" s="24" t="s">
        <v>3919</v>
      </c>
      <c r="G443" s="24" t="s">
        <v>3920</v>
      </c>
      <c r="H443" s="24" t="s">
        <v>3476</v>
      </c>
      <c r="I443" s="24" t="s">
        <v>7</v>
      </c>
      <c r="J443" s="24" t="s">
        <v>391</v>
      </c>
      <c r="K443" s="24" t="s">
        <v>2027</v>
      </c>
      <c r="L443" s="76" t="s">
        <v>10021</v>
      </c>
      <c r="M443" s="24" t="s">
        <v>10047</v>
      </c>
      <c r="N443" s="24" t="s">
        <v>2087</v>
      </c>
      <c r="O443" s="25">
        <f>'Product Details'!AH337</f>
        <v>2310.9899999999998</v>
      </c>
      <c r="P443" s="25">
        <f>'Product Details'!V337</f>
        <v>2205.9899999999998</v>
      </c>
      <c r="Q443" s="25">
        <f>'Product Details'!F337</f>
        <v>1973.99</v>
      </c>
      <c r="R443" s="82">
        <f t="shared" si="19"/>
        <v>0.10516820112511834</v>
      </c>
      <c r="S443" s="82">
        <f t="shared" si="20"/>
        <v>0.14582494948052557</v>
      </c>
      <c r="T443" s="25">
        <f>'Product Details'!F337</f>
        <v>1973.99</v>
      </c>
      <c r="U443" s="25">
        <f t="shared" si="21"/>
        <v>0</v>
      </c>
      <c r="V443" s="24" t="s">
        <v>2080</v>
      </c>
      <c r="W443" s="24" t="s">
        <v>1345</v>
      </c>
      <c r="X443" s="24">
        <v>30</v>
      </c>
      <c r="Y443" s="83">
        <v>45880</v>
      </c>
      <c r="Z443" s="83">
        <v>46259</v>
      </c>
    </row>
    <row r="444" spans="1:26" ht="15" customHeight="1" x14ac:dyDescent="0.35">
      <c r="A444" s="52" t="s">
        <v>10541</v>
      </c>
      <c r="B444" s="24" t="s">
        <v>3921</v>
      </c>
      <c r="C444" s="24" t="s">
        <v>480</v>
      </c>
      <c r="D444" s="24" t="s">
        <v>10536</v>
      </c>
      <c r="E444" s="24" t="s">
        <v>10046</v>
      </c>
      <c r="F444" s="24" t="s">
        <v>3925</v>
      </c>
      <c r="G444" s="24" t="s">
        <v>3926</v>
      </c>
      <c r="H444" s="24" t="s">
        <v>3927</v>
      </c>
      <c r="I444" s="24" t="s">
        <v>7</v>
      </c>
      <c r="J444" s="24" t="s">
        <v>391</v>
      </c>
      <c r="K444" s="24" t="s">
        <v>2026</v>
      </c>
      <c r="L444" s="76" t="s">
        <v>10021</v>
      </c>
      <c r="M444" s="24" t="s">
        <v>10047</v>
      </c>
      <c r="N444" s="24" t="s">
        <v>2087</v>
      </c>
      <c r="O444" s="25">
        <f>'Product Details'!AH338</f>
        <v>2181.9899999999998</v>
      </c>
      <c r="P444" s="25">
        <f>'Product Details'!V338</f>
        <v>2181.9899999999998</v>
      </c>
      <c r="Q444" s="25">
        <f>'Product Details'!F338</f>
        <v>2007.99</v>
      </c>
      <c r="R444" s="82">
        <f t="shared" si="19"/>
        <v>7.9743720182035571E-2</v>
      </c>
      <c r="S444" s="82">
        <f t="shared" si="20"/>
        <v>7.9743720182035571E-2</v>
      </c>
      <c r="T444" s="25">
        <f>'Product Details'!F338</f>
        <v>2007.99</v>
      </c>
      <c r="U444" s="25">
        <f t="shared" si="21"/>
        <v>0</v>
      </c>
      <c r="V444" s="24" t="s">
        <v>2100</v>
      </c>
      <c r="W444" s="24" t="s">
        <v>3452</v>
      </c>
      <c r="X444" s="24">
        <v>30</v>
      </c>
      <c r="Y444" s="83">
        <v>45994</v>
      </c>
      <c r="Z444" s="83">
        <v>46237</v>
      </c>
    </row>
    <row r="445" spans="1:26" ht="15" customHeight="1" x14ac:dyDescent="0.35">
      <c r="A445" s="52" t="s">
        <v>10542</v>
      </c>
      <c r="B445" s="24" t="s">
        <v>3928</v>
      </c>
      <c r="C445" s="24" t="s">
        <v>480</v>
      </c>
      <c r="D445" s="24" t="s">
        <v>10536</v>
      </c>
      <c r="E445" s="24" t="s">
        <v>10046</v>
      </c>
      <c r="F445" s="24" t="s">
        <v>3931</v>
      </c>
      <c r="G445" s="24" t="s">
        <v>3932</v>
      </c>
      <c r="H445" s="24" t="s">
        <v>3527</v>
      </c>
      <c r="I445" s="24" t="s">
        <v>7</v>
      </c>
      <c r="J445" s="24" t="s">
        <v>391</v>
      </c>
      <c r="K445" s="24" t="s">
        <v>2026</v>
      </c>
      <c r="L445" s="76" t="s">
        <v>10021</v>
      </c>
      <c r="M445" s="24" t="s">
        <v>10047</v>
      </c>
      <c r="N445" s="24" t="s">
        <v>2087</v>
      </c>
      <c r="O445" s="25">
        <f>'Product Details'!AH339</f>
        <v>2223.9899999999998</v>
      </c>
      <c r="P445" s="25">
        <f>'Product Details'!V339</f>
        <v>2178.9899999999998</v>
      </c>
      <c r="Q445" s="25">
        <f>'Product Details'!F339</f>
        <v>2047.99</v>
      </c>
      <c r="R445" s="82">
        <f t="shared" si="19"/>
        <v>6.0119596693881013E-2</v>
      </c>
      <c r="S445" s="82">
        <f t="shared" si="20"/>
        <v>7.913704647952545E-2</v>
      </c>
      <c r="T445" s="25">
        <f>'Product Details'!F339</f>
        <v>2047.99</v>
      </c>
      <c r="U445" s="25">
        <f t="shared" si="21"/>
        <v>0</v>
      </c>
      <c r="V445" s="24" t="s">
        <v>2080</v>
      </c>
      <c r="W445" s="24" t="s">
        <v>3452</v>
      </c>
      <c r="X445" s="24">
        <v>30</v>
      </c>
      <c r="Y445" s="83">
        <v>45900</v>
      </c>
      <c r="Z445" s="83">
        <v>46263</v>
      </c>
    </row>
    <row r="446" spans="1:26" ht="26.9" customHeight="1" x14ac:dyDescent="0.35">
      <c r="A446" s="52" t="s">
        <v>10543</v>
      </c>
      <c r="B446" s="24" t="s">
        <v>3933</v>
      </c>
      <c r="C446" s="24" t="s">
        <v>480</v>
      </c>
      <c r="D446" s="24" t="s">
        <v>10536</v>
      </c>
      <c r="E446" s="24" t="s">
        <v>10046</v>
      </c>
      <c r="F446" s="24" t="s">
        <v>3936</v>
      </c>
      <c r="G446" s="24" t="s">
        <v>3937</v>
      </c>
      <c r="H446" s="24" t="s">
        <v>3495</v>
      </c>
      <c r="I446" s="24" t="s">
        <v>7</v>
      </c>
      <c r="J446" s="24" t="s">
        <v>391</v>
      </c>
      <c r="K446" s="24" t="s">
        <v>2026</v>
      </c>
      <c r="L446" s="76" t="s">
        <v>10021</v>
      </c>
      <c r="M446" s="24" t="s">
        <v>10047</v>
      </c>
      <c r="N446" s="24" t="s">
        <v>2087</v>
      </c>
      <c r="O446" s="25">
        <f>'Product Details'!AH340</f>
        <v>2308.9899999999998</v>
      </c>
      <c r="P446" s="25">
        <f>'Product Details'!V340</f>
        <v>2308.9899999999998</v>
      </c>
      <c r="Q446" s="25">
        <f>'Product Details'!F340</f>
        <v>2203.9899999999998</v>
      </c>
      <c r="R446" s="82">
        <f t="shared" si="19"/>
        <v>4.5474428213201447E-2</v>
      </c>
      <c r="S446" s="82">
        <f t="shared" si="20"/>
        <v>4.5474428213201447E-2</v>
      </c>
      <c r="T446" s="25">
        <f>'Product Details'!F340</f>
        <v>2203.9899999999998</v>
      </c>
      <c r="U446" s="25">
        <f t="shared" si="21"/>
        <v>0</v>
      </c>
      <c r="V446" s="24" t="s">
        <v>2100</v>
      </c>
      <c r="W446" s="24" t="s">
        <v>1345</v>
      </c>
      <c r="X446" s="24">
        <v>30</v>
      </c>
      <c r="Y446" s="83">
        <v>46207</v>
      </c>
      <c r="Z446" s="83">
        <v>46266</v>
      </c>
    </row>
    <row r="447" spans="1:26" ht="26.9" customHeight="1" x14ac:dyDescent="0.35">
      <c r="A447" s="52" t="s">
        <v>10544</v>
      </c>
      <c r="B447" s="24" t="s">
        <v>3933</v>
      </c>
      <c r="C447" s="24" t="s">
        <v>480</v>
      </c>
      <c r="D447" s="24" t="s">
        <v>10088</v>
      </c>
      <c r="E447" s="24" t="s">
        <v>10089</v>
      </c>
      <c r="F447" s="24" t="s">
        <v>3936</v>
      </c>
      <c r="G447" s="24" t="s">
        <v>3937</v>
      </c>
      <c r="H447" s="24" t="s">
        <v>3495</v>
      </c>
      <c r="I447" s="24" t="s">
        <v>7</v>
      </c>
      <c r="J447" s="24" t="s">
        <v>391</v>
      </c>
      <c r="K447" s="24" t="s">
        <v>2026</v>
      </c>
      <c r="L447" s="80" t="s">
        <v>10026</v>
      </c>
      <c r="M447" s="24" t="s">
        <v>10090</v>
      </c>
      <c r="N447" s="24" t="s">
        <v>2087</v>
      </c>
      <c r="O447" s="25">
        <f>'Product Details'!AH340</f>
        <v>2308.9899999999998</v>
      </c>
      <c r="P447" s="25">
        <v>845.99</v>
      </c>
      <c r="Q447" s="25">
        <v>845.99</v>
      </c>
      <c r="R447" s="82">
        <f t="shared" si="19"/>
        <v>0</v>
      </c>
      <c r="S447" s="82">
        <f t="shared" si="20"/>
        <v>0.63361036643727342</v>
      </c>
      <c r="T447" s="25">
        <f>'Product Details'!F340</f>
        <v>2203.9899999999998</v>
      </c>
      <c r="U447" s="25">
        <f t="shared" si="21"/>
        <v>1357.9999999999998</v>
      </c>
      <c r="V447" s="24" t="s">
        <v>2100</v>
      </c>
      <c r="W447" s="24" t="s">
        <v>10091</v>
      </c>
      <c r="X447" s="24">
        <v>7</v>
      </c>
      <c r="Y447" s="83">
        <v>46242</v>
      </c>
      <c r="Z447" s="83">
        <v>46242</v>
      </c>
    </row>
    <row r="448" spans="1:26" ht="26.9" customHeight="1" x14ac:dyDescent="0.35">
      <c r="A448" s="52" t="s">
        <v>10545</v>
      </c>
      <c r="B448" s="24" t="s">
        <v>3938</v>
      </c>
      <c r="C448" s="24" t="s">
        <v>480</v>
      </c>
      <c r="D448" s="24" t="s">
        <v>10536</v>
      </c>
      <c r="E448" s="24" t="s">
        <v>10046</v>
      </c>
      <c r="F448" s="24" t="s">
        <v>3941</v>
      </c>
      <c r="G448" s="24" t="s">
        <v>3942</v>
      </c>
      <c r="H448" s="24" t="s">
        <v>3495</v>
      </c>
      <c r="I448" s="24" t="s">
        <v>7</v>
      </c>
      <c r="J448" s="24" t="s">
        <v>391</v>
      </c>
      <c r="K448" s="24" t="s">
        <v>2027</v>
      </c>
      <c r="L448" s="76" t="s">
        <v>10021</v>
      </c>
      <c r="M448" s="24" t="s">
        <v>10047</v>
      </c>
      <c r="N448" s="24" t="s">
        <v>2087</v>
      </c>
      <c r="O448" s="25">
        <f>'Product Details'!AH341</f>
        <v>2403.9899999999998</v>
      </c>
      <c r="P448" s="25">
        <f>'Product Details'!V341</f>
        <v>2403.9899999999998</v>
      </c>
      <c r="Q448" s="25">
        <f>'Product Details'!F341</f>
        <v>2275.9899999999998</v>
      </c>
      <c r="R448" s="82">
        <f t="shared" si="19"/>
        <v>5.3244813830340396E-2</v>
      </c>
      <c r="S448" s="82">
        <f t="shared" si="20"/>
        <v>5.3244813830340396E-2</v>
      </c>
      <c r="T448" s="25">
        <f>'Product Details'!F341</f>
        <v>2275.9899999999998</v>
      </c>
      <c r="U448" s="25">
        <f t="shared" si="21"/>
        <v>0</v>
      </c>
      <c r="V448" s="24" t="s">
        <v>2080</v>
      </c>
      <c r="W448" s="24" t="s">
        <v>53</v>
      </c>
      <c r="X448" s="24">
        <v>30</v>
      </c>
      <c r="Y448" s="83">
        <v>46116</v>
      </c>
      <c r="Z448" s="83">
        <v>46283</v>
      </c>
    </row>
    <row r="449" spans="1:26" ht="26.9" customHeight="1" x14ac:dyDescent="0.35">
      <c r="A449" s="52" t="s">
        <v>10546</v>
      </c>
      <c r="B449" s="24" t="s">
        <v>3943</v>
      </c>
      <c r="C449" s="24" t="s">
        <v>480</v>
      </c>
      <c r="D449" s="24" t="s">
        <v>10536</v>
      </c>
      <c r="E449" s="24" t="s">
        <v>10046</v>
      </c>
      <c r="F449" s="24" t="s">
        <v>3919</v>
      </c>
      <c r="G449" s="24" t="s">
        <v>3947</v>
      </c>
      <c r="H449" s="24" t="s">
        <v>3495</v>
      </c>
      <c r="I449" s="24" t="s">
        <v>7</v>
      </c>
      <c r="J449" s="24" t="s">
        <v>391</v>
      </c>
      <c r="K449" s="24" t="s">
        <v>2026</v>
      </c>
      <c r="L449" s="76" t="s">
        <v>10021</v>
      </c>
      <c r="M449" s="24" t="s">
        <v>10049</v>
      </c>
      <c r="N449" s="24" t="s">
        <v>2106</v>
      </c>
      <c r="O449" s="25">
        <f>'Product Details'!AH342</f>
        <v>3418.99</v>
      </c>
      <c r="P449" s="25">
        <f>'Product Details'!V342</f>
        <v>2940.99</v>
      </c>
      <c r="Q449" s="25">
        <f>'Product Details'!F342</f>
        <v>2633.99</v>
      </c>
      <c r="R449" s="82">
        <f t="shared" si="19"/>
        <v>0.10438661811158828</v>
      </c>
      <c r="S449" s="82">
        <f t="shared" si="20"/>
        <v>0.2295999695816601</v>
      </c>
      <c r="T449" s="25">
        <f>'Product Details'!F342</f>
        <v>2633.99</v>
      </c>
      <c r="U449" s="25">
        <f t="shared" si="21"/>
        <v>0</v>
      </c>
      <c r="V449" s="24" t="s">
        <v>2100</v>
      </c>
      <c r="W449" s="24" t="s">
        <v>53</v>
      </c>
      <c r="X449" s="24">
        <v>30</v>
      </c>
      <c r="Y449" s="83">
        <v>45880</v>
      </c>
      <c r="Z449" s="83">
        <v>46270</v>
      </c>
    </row>
    <row r="450" spans="1:26" ht="26.9" customHeight="1" x14ac:dyDescent="0.35">
      <c r="A450" s="52" t="s">
        <v>10547</v>
      </c>
      <c r="B450" s="24" t="s">
        <v>3943</v>
      </c>
      <c r="C450" s="24" t="s">
        <v>480</v>
      </c>
      <c r="D450" s="24" t="s">
        <v>10051</v>
      </c>
      <c r="E450" s="24" t="s">
        <v>10052</v>
      </c>
      <c r="F450" s="24" t="s">
        <v>3919</v>
      </c>
      <c r="G450" s="24" t="s">
        <v>3947</v>
      </c>
      <c r="H450" s="24" t="s">
        <v>3495</v>
      </c>
      <c r="I450" s="24" t="s">
        <v>7</v>
      </c>
      <c r="J450" s="24" t="s">
        <v>391</v>
      </c>
      <c r="K450" s="24" t="s">
        <v>2026</v>
      </c>
      <c r="L450" s="76" t="s">
        <v>10021</v>
      </c>
      <c r="M450" s="24" t="s">
        <v>10049</v>
      </c>
      <c r="N450" s="24" t="s">
        <v>2106</v>
      </c>
      <c r="O450" s="25">
        <f>'Product Details'!AH342</f>
        <v>3418.99</v>
      </c>
      <c r="P450" s="25">
        <v>2633.99</v>
      </c>
      <c r="Q450" s="25">
        <v>2202.9899999999998</v>
      </c>
      <c r="R450" s="82">
        <f t="shared" si="19"/>
        <v>0.16363008211876282</v>
      </c>
      <c r="S450" s="82">
        <f t="shared" si="20"/>
        <v>0.35566058982331039</v>
      </c>
      <c r="T450" s="25">
        <f>'Product Details'!F342</f>
        <v>2633.99</v>
      </c>
      <c r="U450" s="25">
        <f t="shared" si="21"/>
        <v>431</v>
      </c>
      <c r="V450" s="24" t="s">
        <v>2080</v>
      </c>
      <c r="W450" s="24" t="s">
        <v>53</v>
      </c>
      <c r="X450" s="24">
        <v>30</v>
      </c>
      <c r="Y450" s="83">
        <v>46184</v>
      </c>
      <c r="Z450" s="83">
        <v>46291</v>
      </c>
    </row>
    <row r="451" spans="1:26" ht="26.9" customHeight="1" x14ac:dyDescent="0.35">
      <c r="A451" s="52" t="s">
        <v>10548</v>
      </c>
      <c r="B451" s="24" t="s">
        <v>3943</v>
      </c>
      <c r="C451" s="24" t="s">
        <v>480</v>
      </c>
      <c r="D451" s="24" t="s">
        <v>10100</v>
      </c>
      <c r="E451" s="24" t="s">
        <v>10101</v>
      </c>
      <c r="F451" s="24" t="s">
        <v>3919</v>
      </c>
      <c r="G451" s="24" t="s">
        <v>3947</v>
      </c>
      <c r="H451" s="24" t="s">
        <v>3495</v>
      </c>
      <c r="I451" s="24" t="s">
        <v>7</v>
      </c>
      <c r="J451" s="24" t="s">
        <v>391</v>
      </c>
      <c r="K451" s="24" t="s">
        <v>2026</v>
      </c>
      <c r="L451" s="81" t="s">
        <v>10022</v>
      </c>
      <c r="M451" s="24" t="s">
        <v>10102</v>
      </c>
      <c r="N451" s="24" t="s">
        <v>2106</v>
      </c>
      <c r="O451" s="25">
        <f>'Product Details'!AH342</f>
        <v>3418.99</v>
      </c>
      <c r="P451" s="25">
        <v>2262.9899999999998</v>
      </c>
      <c r="Q451" s="25">
        <v>2262.9899999999998</v>
      </c>
      <c r="R451" s="82">
        <f t="shared" si="19"/>
        <v>0</v>
      </c>
      <c r="S451" s="82">
        <f t="shared" si="20"/>
        <v>0.33811154756229184</v>
      </c>
      <c r="T451" s="25">
        <f>'Product Details'!F342</f>
        <v>2633.99</v>
      </c>
      <c r="U451" s="25">
        <f t="shared" si="21"/>
        <v>371</v>
      </c>
      <c r="V451" s="24" t="s">
        <v>2100</v>
      </c>
      <c r="W451" s="24" t="s">
        <v>10103</v>
      </c>
      <c r="X451" s="24">
        <v>30</v>
      </c>
      <c r="Y451" s="83">
        <v>46178</v>
      </c>
      <c r="Z451" s="83">
        <v>46178</v>
      </c>
    </row>
    <row r="452" spans="1:26" ht="26.9" customHeight="1" x14ac:dyDescent="0.35">
      <c r="A452" s="52" t="s">
        <v>10549</v>
      </c>
      <c r="B452" s="24" t="s">
        <v>3943</v>
      </c>
      <c r="C452" s="24" t="s">
        <v>480</v>
      </c>
      <c r="D452" s="24" t="s">
        <v>10088</v>
      </c>
      <c r="E452" s="24" t="s">
        <v>10089</v>
      </c>
      <c r="F452" s="24" t="s">
        <v>3919</v>
      </c>
      <c r="G452" s="24" t="s">
        <v>3947</v>
      </c>
      <c r="H452" s="24" t="s">
        <v>3495</v>
      </c>
      <c r="I452" s="24" t="s">
        <v>7</v>
      </c>
      <c r="J452" s="24" t="s">
        <v>391</v>
      </c>
      <c r="K452" s="24" t="s">
        <v>2026</v>
      </c>
      <c r="L452" s="51" t="s">
        <v>10024</v>
      </c>
      <c r="M452" s="24" t="s">
        <v>10090</v>
      </c>
      <c r="N452" s="24" t="s">
        <v>2106</v>
      </c>
      <c r="O452" s="25">
        <f>'Product Details'!AH342</f>
        <v>3418.99</v>
      </c>
      <c r="P452" s="25">
        <v>1816.99</v>
      </c>
      <c r="Q452" s="25">
        <v>1613.99</v>
      </c>
      <c r="R452" s="82">
        <f t="shared" si="19"/>
        <v>0.11172323458026737</v>
      </c>
      <c r="S452" s="82">
        <f t="shared" si="20"/>
        <v>0.52793368801897633</v>
      </c>
      <c r="T452" s="25">
        <f>'Product Details'!F342</f>
        <v>2633.99</v>
      </c>
      <c r="U452" s="25">
        <f t="shared" si="21"/>
        <v>1019.9999999999998</v>
      </c>
      <c r="V452" s="24" t="s">
        <v>2100</v>
      </c>
      <c r="W452" s="24" t="s">
        <v>10105</v>
      </c>
      <c r="X452" s="24">
        <v>14</v>
      </c>
      <c r="Y452" s="83">
        <v>46189</v>
      </c>
      <c r="Z452" s="83">
        <v>46220</v>
      </c>
    </row>
    <row r="453" spans="1:26" ht="15" customHeight="1" x14ac:dyDescent="0.35">
      <c r="A453" s="52" t="s">
        <v>10550</v>
      </c>
      <c r="B453" s="24" t="s">
        <v>3948</v>
      </c>
      <c r="C453" s="24" t="s">
        <v>494</v>
      </c>
      <c r="D453" s="24" t="s">
        <v>10551</v>
      </c>
      <c r="E453" s="24" t="s">
        <v>10046</v>
      </c>
      <c r="F453" s="24" t="s">
        <v>3951</v>
      </c>
      <c r="G453" s="24" t="s">
        <v>3952</v>
      </c>
      <c r="H453" s="24" t="s">
        <v>3953</v>
      </c>
      <c r="I453" s="24" t="s">
        <v>7</v>
      </c>
      <c r="J453" s="24" t="s">
        <v>391</v>
      </c>
      <c r="K453" s="24" t="s">
        <v>2023</v>
      </c>
      <c r="L453" s="76" t="s">
        <v>10021</v>
      </c>
      <c r="M453" s="24" t="s">
        <v>10047</v>
      </c>
      <c r="N453" s="24" t="s">
        <v>2087</v>
      </c>
      <c r="O453" s="25">
        <f>'Product Details'!AH343</f>
        <v>558.99</v>
      </c>
      <c r="P453" s="25">
        <f>'Product Details'!V343</f>
        <v>558.99</v>
      </c>
      <c r="Q453" s="25">
        <f>'Product Details'!F343</f>
        <v>509.99</v>
      </c>
      <c r="R453" s="82">
        <f t="shared" si="19"/>
        <v>8.7658097640387123E-2</v>
      </c>
      <c r="S453" s="82">
        <f t="shared" si="20"/>
        <v>8.7658097640387123E-2</v>
      </c>
      <c r="T453" s="25">
        <f>'Product Details'!F343</f>
        <v>509.99</v>
      </c>
      <c r="U453" s="25">
        <f t="shared" si="21"/>
        <v>0</v>
      </c>
      <c r="V453" s="24" t="s">
        <v>2080</v>
      </c>
      <c r="W453" s="24" t="s">
        <v>53</v>
      </c>
      <c r="X453" s="24">
        <v>14</v>
      </c>
      <c r="Y453" s="83">
        <v>46086</v>
      </c>
      <c r="Z453" s="83">
        <v>46277</v>
      </c>
    </row>
    <row r="454" spans="1:26" ht="15" customHeight="1" x14ac:dyDescent="0.35">
      <c r="A454" s="52" t="s">
        <v>10552</v>
      </c>
      <c r="B454" s="24" t="s">
        <v>3948</v>
      </c>
      <c r="C454" s="24" t="s">
        <v>494</v>
      </c>
      <c r="D454" s="24" t="s">
        <v>10059</v>
      </c>
      <c r="E454" s="24" t="s">
        <v>10060</v>
      </c>
      <c r="F454" s="24" t="s">
        <v>3951</v>
      </c>
      <c r="G454" s="24" t="s">
        <v>3952</v>
      </c>
      <c r="H454" s="24" t="s">
        <v>3953</v>
      </c>
      <c r="I454" s="24" t="s">
        <v>7</v>
      </c>
      <c r="J454" s="24" t="s">
        <v>391</v>
      </c>
      <c r="K454" s="24" t="s">
        <v>2023</v>
      </c>
      <c r="L454" s="79" t="s">
        <v>10023</v>
      </c>
      <c r="M454" s="24" t="s">
        <v>10023</v>
      </c>
      <c r="N454" s="24" t="s">
        <v>2087</v>
      </c>
      <c r="O454" s="25">
        <f>'Product Details'!AH343</f>
        <v>558.99</v>
      </c>
      <c r="P454" s="25">
        <v>323.99</v>
      </c>
      <c r="Q454" s="25">
        <v>323.99</v>
      </c>
      <c r="R454" s="82">
        <f t="shared" si="19"/>
        <v>0</v>
      </c>
      <c r="S454" s="82">
        <f t="shared" si="20"/>
        <v>0.42040108052022396</v>
      </c>
      <c r="T454" s="25">
        <f>'Product Details'!F343</f>
        <v>509.99</v>
      </c>
      <c r="U454" s="25">
        <f t="shared" si="21"/>
        <v>186</v>
      </c>
      <c r="V454" s="24" t="s">
        <v>2080</v>
      </c>
      <c r="W454" s="24" t="s">
        <v>10061</v>
      </c>
      <c r="X454" s="24">
        <v>30</v>
      </c>
      <c r="Y454" s="83">
        <v>46268</v>
      </c>
      <c r="Z454" s="83">
        <v>46268</v>
      </c>
    </row>
    <row r="455" spans="1:26" ht="15" customHeight="1" x14ac:dyDescent="0.35">
      <c r="A455" s="52" t="s">
        <v>10553</v>
      </c>
      <c r="B455" s="24" t="s">
        <v>3948</v>
      </c>
      <c r="C455" s="24" t="s">
        <v>494</v>
      </c>
      <c r="D455" s="24" t="s">
        <v>10088</v>
      </c>
      <c r="E455" s="24" t="s">
        <v>10089</v>
      </c>
      <c r="F455" s="24" t="s">
        <v>3951</v>
      </c>
      <c r="G455" s="24" t="s">
        <v>3952</v>
      </c>
      <c r="H455" s="24" t="s">
        <v>3953</v>
      </c>
      <c r="I455" s="24" t="s">
        <v>7</v>
      </c>
      <c r="J455" s="24" t="s">
        <v>391</v>
      </c>
      <c r="K455" s="24" t="s">
        <v>2023</v>
      </c>
      <c r="L455" s="80" t="s">
        <v>10026</v>
      </c>
      <c r="M455" s="24" t="s">
        <v>10090</v>
      </c>
      <c r="N455" s="24" t="s">
        <v>2087</v>
      </c>
      <c r="O455" s="25">
        <f>'Product Details'!AH343</f>
        <v>558.99</v>
      </c>
      <c r="P455" s="25">
        <v>177.99</v>
      </c>
      <c r="Q455" s="25">
        <v>177.99</v>
      </c>
      <c r="R455" s="82">
        <f t="shared" si="19"/>
        <v>0</v>
      </c>
      <c r="S455" s="82">
        <f t="shared" si="20"/>
        <v>0.68158643267321417</v>
      </c>
      <c r="T455" s="25">
        <f>'Product Details'!F343</f>
        <v>509.99</v>
      </c>
      <c r="U455" s="25">
        <f t="shared" si="21"/>
        <v>332</v>
      </c>
      <c r="V455" s="24" t="s">
        <v>2100</v>
      </c>
      <c r="W455" s="24" t="s">
        <v>10091</v>
      </c>
      <c r="X455" s="24">
        <v>7</v>
      </c>
      <c r="Y455" s="83">
        <v>46244</v>
      </c>
      <c r="Z455" s="83">
        <v>46244</v>
      </c>
    </row>
    <row r="456" spans="1:26" ht="26.9" customHeight="1" x14ac:dyDescent="0.35">
      <c r="A456" s="52" t="s">
        <v>10554</v>
      </c>
      <c r="B456" s="24" t="s">
        <v>3954</v>
      </c>
      <c r="C456" s="24" t="s">
        <v>494</v>
      </c>
      <c r="D456" s="24" t="s">
        <v>10551</v>
      </c>
      <c r="E456" s="24" t="s">
        <v>10046</v>
      </c>
      <c r="F456" s="24" t="s">
        <v>3957</v>
      </c>
      <c r="G456" s="24" t="s">
        <v>3958</v>
      </c>
      <c r="H456" s="24" t="s">
        <v>3548</v>
      </c>
      <c r="I456" s="24" t="s">
        <v>7</v>
      </c>
      <c r="J456" s="24" t="s">
        <v>391</v>
      </c>
      <c r="K456" s="24" t="s">
        <v>2023</v>
      </c>
      <c r="L456" s="76" t="s">
        <v>10021</v>
      </c>
      <c r="M456" s="24" t="s">
        <v>10047</v>
      </c>
      <c r="N456" s="24" t="s">
        <v>2087</v>
      </c>
      <c r="O456" s="25">
        <f>'Product Details'!AH344</f>
        <v>615.99</v>
      </c>
      <c r="P456" s="25">
        <f>'Product Details'!V344</f>
        <v>615.99</v>
      </c>
      <c r="Q456" s="25">
        <f>'Product Details'!F344</f>
        <v>557.99</v>
      </c>
      <c r="R456" s="82">
        <f t="shared" si="19"/>
        <v>9.4157372684621501E-2</v>
      </c>
      <c r="S456" s="82">
        <f t="shared" si="20"/>
        <v>9.4157372684621501E-2</v>
      </c>
      <c r="T456" s="25">
        <f>'Product Details'!F344</f>
        <v>557.99</v>
      </c>
      <c r="U456" s="25">
        <f t="shared" si="21"/>
        <v>0</v>
      </c>
      <c r="V456" s="24" t="s">
        <v>2080</v>
      </c>
      <c r="W456" s="24" t="s">
        <v>1345</v>
      </c>
      <c r="X456" s="24">
        <v>14</v>
      </c>
      <c r="Y456" s="83">
        <v>46099</v>
      </c>
      <c r="Z456" s="83">
        <v>46255</v>
      </c>
    </row>
    <row r="457" spans="1:26" ht="26.9" customHeight="1" x14ac:dyDescent="0.35">
      <c r="A457" s="52" t="s">
        <v>10555</v>
      </c>
      <c r="B457" s="24" t="s">
        <v>3959</v>
      </c>
      <c r="C457" s="24" t="s">
        <v>494</v>
      </c>
      <c r="D457" s="24" t="s">
        <v>10551</v>
      </c>
      <c r="E457" s="24" t="s">
        <v>10046</v>
      </c>
      <c r="F457" s="24" t="s">
        <v>3962</v>
      </c>
      <c r="G457" s="24" t="s">
        <v>3963</v>
      </c>
      <c r="H457" s="24" t="s">
        <v>3809</v>
      </c>
      <c r="I457" s="24" t="s">
        <v>7</v>
      </c>
      <c r="J457" s="24" t="s">
        <v>391</v>
      </c>
      <c r="K457" s="24" t="s">
        <v>2025</v>
      </c>
      <c r="L457" s="76" t="s">
        <v>10021</v>
      </c>
      <c r="M457" s="24" t="s">
        <v>10047</v>
      </c>
      <c r="N457" s="24" t="s">
        <v>2087</v>
      </c>
      <c r="O457" s="25">
        <f>'Product Details'!AH345</f>
        <v>1189.99</v>
      </c>
      <c r="P457" s="25">
        <f>'Product Details'!V345</f>
        <v>1171.99</v>
      </c>
      <c r="Q457" s="25">
        <f>'Product Details'!F345</f>
        <v>1032.99</v>
      </c>
      <c r="R457" s="82">
        <f t="shared" si="19"/>
        <v>0.1186016945537078</v>
      </c>
      <c r="S457" s="82">
        <f t="shared" si="20"/>
        <v>0.13193388179732601</v>
      </c>
      <c r="T457" s="25">
        <f>'Product Details'!F345</f>
        <v>1032.99</v>
      </c>
      <c r="U457" s="25">
        <f t="shared" si="21"/>
        <v>0</v>
      </c>
      <c r="V457" s="24" t="s">
        <v>2080</v>
      </c>
      <c r="W457" s="24" t="s">
        <v>53</v>
      </c>
      <c r="X457" s="24">
        <v>14</v>
      </c>
      <c r="Y457" s="83">
        <v>45850</v>
      </c>
      <c r="Z457" s="83">
        <v>46238</v>
      </c>
    </row>
    <row r="458" spans="1:26" ht="26.9" customHeight="1" x14ac:dyDescent="0.35">
      <c r="A458" s="52" t="s">
        <v>10556</v>
      </c>
      <c r="B458" s="24" t="s">
        <v>3964</v>
      </c>
      <c r="C458" s="24" t="s">
        <v>494</v>
      </c>
      <c r="D458" s="24" t="s">
        <v>10551</v>
      </c>
      <c r="E458" s="24" t="s">
        <v>10046</v>
      </c>
      <c r="F458" s="24" t="s">
        <v>3967</v>
      </c>
      <c r="G458" s="24" t="s">
        <v>3968</v>
      </c>
      <c r="H458" s="24" t="s">
        <v>3876</v>
      </c>
      <c r="I458" s="24" t="s">
        <v>7</v>
      </c>
      <c r="J458" s="24" t="s">
        <v>391</v>
      </c>
      <c r="K458" s="24" t="s">
        <v>2025</v>
      </c>
      <c r="L458" s="76" t="s">
        <v>10021</v>
      </c>
      <c r="M458" s="24" t="s">
        <v>10047</v>
      </c>
      <c r="N458" s="24" t="s">
        <v>2087</v>
      </c>
      <c r="O458" s="25">
        <f>'Product Details'!AH346</f>
        <v>1716.99</v>
      </c>
      <c r="P458" s="25">
        <f>'Product Details'!V346</f>
        <v>1646.99</v>
      </c>
      <c r="Q458" s="25">
        <f>'Product Details'!F346</f>
        <v>1478.99</v>
      </c>
      <c r="R458" s="82">
        <f t="shared" si="19"/>
        <v>0.10200426232096127</v>
      </c>
      <c r="S458" s="82">
        <f t="shared" si="20"/>
        <v>0.13861466869346939</v>
      </c>
      <c r="T458" s="25">
        <f>'Product Details'!F346</f>
        <v>1478.99</v>
      </c>
      <c r="U458" s="25">
        <f t="shared" si="21"/>
        <v>0</v>
      </c>
      <c r="V458" s="24" t="s">
        <v>2100</v>
      </c>
      <c r="W458" s="24" t="s">
        <v>1345</v>
      </c>
      <c r="X458" s="24">
        <v>14</v>
      </c>
      <c r="Y458" s="83">
        <v>46068</v>
      </c>
      <c r="Z458" s="83">
        <v>46251</v>
      </c>
    </row>
    <row r="459" spans="1:26" ht="26.9" customHeight="1" x14ac:dyDescent="0.35">
      <c r="A459" s="52" t="s">
        <v>10557</v>
      </c>
      <c r="B459" s="24" t="s">
        <v>3969</v>
      </c>
      <c r="C459" s="24" t="s">
        <v>494</v>
      </c>
      <c r="D459" s="24" t="s">
        <v>10551</v>
      </c>
      <c r="E459" s="24" t="s">
        <v>10046</v>
      </c>
      <c r="F459" s="24" t="s">
        <v>3972</v>
      </c>
      <c r="G459" s="24" t="s">
        <v>3973</v>
      </c>
      <c r="H459" s="24" t="s">
        <v>3809</v>
      </c>
      <c r="I459" s="24" t="s">
        <v>7</v>
      </c>
      <c r="J459" s="24" t="s">
        <v>391</v>
      </c>
      <c r="K459" s="24" t="s">
        <v>2025</v>
      </c>
      <c r="L459" s="76" t="s">
        <v>10021</v>
      </c>
      <c r="M459" s="24" t="s">
        <v>10047</v>
      </c>
      <c r="N459" s="24" t="s">
        <v>2087</v>
      </c>
      <c r="O459" s="25">
        <f>'Product Details'!AH347</f>
        <v>1641.99</v>
      </c>
      <c r="P459" s="25">
        <f>'Product Details'!V347</f>
        <v>1621.99</v>
      </c>
      <c r="Q459" s="25">
        <f>'Product Details'!F347</f>
        <v>1528.99</v>
      </c>
      <c r="R459" s="82">
        <f t="shared" si="19"/>
        <v>5.7336974950523742E-2</v>
      </c>
      <c r="S459" s="82">
        <f t="shared" si="20"/>
        <v>6.8818933123831444E-2</v>
      </c>
      <c r="T459" s="25">
        <f>'Product Details'!F347</f>
        <v>1528.99</v>
      </c>
      <c r="U459" s="25">
        <f t="shared" si="21"/>
        <v>0</v>
      </c>
      <c r="V459" s="24" t="s">
        <v>2116</v>
      </c>
      <c r="W459" s="24" t="s">
        <v>3452</v>
      </c>
      <c r="X459" s="24">
        <v>14</v>
      </c>
      <c r="Y459" s="83">
        <v>45814</v>
      </c>
      <c r="Z459" s="83">
        <v>46260</v>
      </c>
    </row>
    <row r="460" spans="1:26" ht="15" customHeight="1" x14ac:dyDescent="0.35">
      <c r="A460" s="52" t="s">
        <v>10558</v>
      </c>
      <c r="B460" s="24" t="s">
        <v>3974</v>
      </c>
      <c r="C460" s="24" t="s">
        <v>494</v>
      </c>
      <c r="D460" s="24" t="s">
        <v>10551</v>
      </c>
      <c r="E460" s="24" t="s">
        <v>10046</v>
      </c>
      <c r="F460" s="24" t="s">
        <v>3977</v>
      </c>
      <c r="G460" s="24" t="s">
        <v>3978</v>
      </c>
      <c r="H460" s="24" t="s">
        <v>3979</v>
      </c>
      <c r="I460" s="24" t="s">
        <v>7</v>
      </c>
      <c r="J460" s="24" t="s">
        <v>391</v>
      </c>
      <c r="K460" s="24" t="s">
        <v>2026</v>
      </c>
      <c r="L460" s="76" t="s">
        <v>10021</v>
      </c>
      <c r="M460" s="24" t="s">
        <v>10047</v>
      </c>
      <c r="N460" s="24" t="s">
        <v>2087</v>
      </c>
      <c r="O460" s="25">
        <f>'Product Details'!AH348</f>
        <v>2320.9899999999998</v>
      </c>
      <c r="P460" s="25">
        <f>'Product Details'!V348</f>
        <v>2320.9899999999998</v>
      </c>
      <c r="Q460" s="25">
        <f>'Product Details'!F348</f>
        <v>2067.9899999999998</v>
      </c>
      <c r="R460" s="82">
        <f t="shared" si="19"/>
        <v>0.10900520898409731</v>
      </c>
      <c r="S460" s="82">
        <f t="shared" si="20"/>
        <v>0.10900520898409731</v>
      </c>
      <c r="T460" s="25">
        <f>'Product Details'!F348</f>
        <v>2067.9899999999998</v>
      </c>
      <c r="U460" s="25">
        <f t="shared" si="21"/>
        <v>0</v>
      </c>
      <c r="V460" s="24" t="s">
        <v>2100</v>
      </c>
      <c r="W460" s="24" t="s">
        <v>3452</v>
      </c>
      <c r="X460" s="24">
        <v>14</v>
      </c>
      <c r="Y460" s="83">
        <v>46063</v>
      </c>
      <c r="Z460" s="83">
        <v>46262</v>
      </c>
    </row>
    <row r="461" spans="1:26" ht="26.9" customHeight="1" x14ac:dyDescent="0.35">
      <c r="A461" s="52" t="s">
        <v>10559</v>
      </c>
      <c r="B461" s="24" t="s">
        <v>3974</v>
      </c>
      <c r="C461" s="24" t="s">
        <v>494</v>
      </c>
      <c r="D461" s="24" t="s">
        <v>10088</v>
      </c>
      <c r="E461" s="24" t="s">
        <v>10089</v>
      </c>
      <c r="F461" s="24" t="s">
        <v>3977</v>
      </c>
      <c r="G461" s="24" t="s">
        <v>3978</v>
      </c>
      <c r="H461" s="24" t="s">
        <v>3979</v>
      </c>
      <c r="I461" s="24" t="s">
        <v>7</v>
      </c>
      <c r="J461" s="24" t="s">
        <v>391</v>
      </c>
      <c r="K461" s="24" t="s">
        <v>2026</v>
      </c>
      <c r="L461" s="51" t="s">
        <v>10024</v>
      </c>
      <c r="M461" s="24" t="s">
        <v>10090</v>
      </c>
      <c r="N461" s="24" t="s">
        <v>2087</v>
      </c>
      <c r="O461" s="25">
        <f>'Product Details'!AH348</f>
        <v>2320.9899999999998</v>
      </c>
      <c r="P461" s="25">
        <v>1432.99</v>
      </c>
      <c r="Q461" s="25">
        <v>1432.99</v>
      </c>
      <c r="R461" s="82">
        <f t="shared" si="19"/>
        <v>0</v>
      </c>
      <c r="S461" s="82">
        <f t="shared" si="20"/>
        <v>0.38259535801532962</v>
      </c>
      <c r="T461" s="25">
        <f>'Product Details'!F348</f>
        <v>2067.9899999999998</v>
      </c>
      <c r="U461" s="25">
        <f t="shared" si="21"/>
        <v>634.99999999999977</v>
      </c>
      <c r="V461" s="24" t="s">
        <v>2116</v>
      </c>
      <c r="W461" s="24" t="s">
        <v>10105</v>
      </c>
      <c r="X461" s="24">
        <v>14</v>
      </c>
      <c r="Y461" s="83">
        <v>46174</v>
      </c>
      <c r="Z461" s="83">
        <v>46174</v>
      </c>
    </row>
    <row r="462" spans="1:26" ht="15" customHeight="1" x14ac:dyDescent="0.35">
      <c r="A462" s="52" t="s">
        <v>10560</v>
      </c>
      <c r="B462" s="24" t="s">
        <v>3980</v>
      </c>
      <c r="C462" s="24" t="s">
        <v>494</v>
      </c>
      <c r="D462" s="24" t="s">
        <v>10551</v>
      </c>
      <c r="E462" s="24" t="s">
        <v>10046</v>
      </c>
      <c r="F462" s="24" t="s">
        <v>3983</v>
      </c>
      <c r="G462" s="24" t="s">
        <v>3984</v>
      </c>
      <c r="H462" s="24" t="s">
        <v>3514</v>
      </c>
      <c r="I462" s="24" t="s">
        <v>7</v>
      </c>
      <c r="J462" s="24" t="s">
        <v>391</v>
      </c>
      <c r="K462" s="24" t="s">
        <v>2027</v>
      </c>
      <c r="L462" s="76" t="s">
        <v>10021</v>
      </c>
      <c r="M462" s="24" t="s">
        <v>10047</v>
      </c>
      <c r="N462" s="24" t="s">
        <v>2087</v>
      </c>
      <c r="O462" s="25">
        <f>'Product Details'!AH349</f>
        <v>2390.9899999999998</v>
      </c>
      <c r="P462" s="25">
        <f>'Product Details'!V349</f>
        <v>2323.9899999999998</v>
      </c>
      <c r="Q462" s="25">
        <f>'Product Details'!F349</f>
        <v>2121.9899999999998</v>
      </c>
      <c r="R462" s="82">
        <f t="shared" ref="R462:R525" si="22">IF(P462&gt;0,(P462-Q462)/P462,"")</f>
        <v>8.6919478999479355E-2</v>
      </c>
      <c r="S462" s="82">
        <f t="shared" ref="S462:S525" si="23">IF(O462&gt;0,(O462-Q462)/O462,"")</f>
        <v>0.11250569847636335</v>
      </c>
      <c r="T462" s="25">
        <f>'Product Details'!F349</f>
        <v>2121.9899999999998</v>
      </c>
      <c r="U462" s="25">
        <f t="shared" ref="U462:U525" si="24">T462-Q462</f>
        <v>0</v>
      </c>
      <c r="V462" s="24" t="s">
        <v>2080</v>
      </c>
      <c r="W462" s="24" t="s">
        <v>1345</v>
      </c>
      <c r="X462" s="24">
        <v>14</v>
      </c>
      <c r="Y462" s="83">
        <v>45752</v>
      </c>
      <c r="Z462" s="83">
        <v>46258</v>
      </c>
    </row>
    <row r="463" spans="1:26" ht="15" customHeight="1" x14ac:dyDescent="0.35">
      <c r="A463" s="52" t="s">
        <v>10561</v>
      </c>
      <c r="B463" s="24" t="s">
        <v>3985</v>
      </c>
      <c r="C463" s="24" t="s">
        <v>494</v>
      </c>
      <c r="D463" s="24" t="s">
        <v>10551</v>
      </c>
      <c r="E463" s="24" t="s">
        <v>10046</v>
      </c>
      <c r="F463" s="24" t="s">
        <v>3962</v>
      </c>
      <c r="G463" s="24" t="s">
        <v>3988</v>
      </c>
      <c r="H463" s="24" t="s">
        <v>3593</v>
      </c>
      <c r="I463" s="24" t="s">
        <v>7</v>
      </c>
      <c r="J463" s="24" t="s">
        <v>391</v>
      </c>
      <c r="K463" s="24" t="s">
        <v>2026</v>
      </c>
      <c r="L463" s="76" t="s">
        <v>10021</v>
      </c>
      <c r="M463" s="24" t="s">
        <v>10047</v>
      </c>
      <c r="N463" s="24" t="s">
        <v>2087</v>
      </c>
      <c r="O463" s="25">
        <f>'Product Details'!AH350</f>
        <v>2769.99</v>
      </c>
      <c r="P463" s="25">
        <f>'Product Details'!V350</f>
        <v>2626.99</v>
      </c>
      <c r="Q463" s="25">
        <f>'Product Details'!F350</f>
        <v>2474.9899999999998</v>
      </c>
      <c r="R463" s="82">
        <f t="shared" si="22"/>
        <v>5.7860897833642309E-2</v>
      </c>
      <c r="S463" s="82">
        <f t="shared" si="23"/>
        <v>0.10649857941725423</v>
      </c>
      <c r="T463" s="25">
        <f>'Product Details'!F350</f>
        <v>2474.9899999999998</v>
      </c>
      <c r="U463" s="25">
        <f t="shared" si="24"/>
        <v>0</v>
      </c>
      <c r="V463" s="24" t="s">
        <v>2080</v>
      </c>
      <c r="W463" s="24" t="s">
        <v>1345</v>
      </c>
      <c r="X463" s="24">
        <v>14</v>
      </c>
      <c r="Y463" s="83">
        <v>45670</v>
      </c>
      <c r="Z463" s="83">
        <v>46248</v>
      </c>
    </row>
    <row r="464" spans="1:26" ht="15" customHeight="1" x14ac:dyDescent="0.35">
      <c r="A464" s="52" t="s">
        <v>10562</v>
      </c>
      <c r="B464" s="24" t="s">
        <v>3989</v>
      </c>
      <c r="C464" s="24" t="s">
        <v>494</v>
      </c>
      <c r="D464" s="24" t="s">
        <v>10551</v>
      </c>
      <c r="E464" s="24" t="s">
        <v>10046</v>
      </c>
      <c r="F464" s="24" t="s">
        <v>3967</v>
      </c>
      <c r="G464" s="24" t="s">
        <v>3992</v>
      </c>
      <c r="H464" s="24" t="s">
        <v>3927</v>
      </c>
      <c r="I464" s="24" t="s">
        <v>7</v>
      </c>
      <c r="J464" s="24" t="s">
        <v>391</v>
      </c>
      <c r="K464" s="24" t="s">
        <v>2026</v>
      </c>
      <c r="L464" s="76" t="s">
        <v>10021</v>
      </c>
      <c r="M464" s="24" t="s">
        <v>10047</v>
      </c>
      <c r="N464" s="24" t="s">
        <v>2087</v>
      </c>
      <c r="O464" s="25">
        <f>'Product Details'!AH351</f>
        <v>2977.99</v>
      </c>
      <c r="P464" s="25">
        <f>'Product Details'!V351</f>
        <v>2854.99</v>
      </c>
      <c r="Q464" s="25">
        <f>'Product Details'!F351</f>
        <v>2605.9899999999998</v>
      </c>
      <c r="R464" s="82">
        <f t="shared" si="22"/>
        <v>8.7215717042791754E-2</v>
      </c>
      <c r="S464" s="82">
        <f t="shared" si="23"/>
        <v>0.1249164705052737</v>
      </c>
      <c r="T464" s="25">
        <f>'Product Details'!F351</f>
        <v>2605.9899999999998</v>
      </c>
      <c r="U464" s="25">
        <f t="shared" si="24"/>
        <v>0</v>
      </c>
      <c r="V464" s="24" t="s">
        <v>2080</v>
      </c>
      <c r="W464" s="24" t="s">
        <v>53</v>
      </c>
      <c r="X464" s="24">
        <v>14</v>
      </c>
      <c r="Y464" s="83">
        <v>46104</v>
      </c>
      <c r="Z464" s="83">
        <v>46247</v>
      </c>
    </row>
    <row r="465" spans="1:26" ht="15" customHeight="1" x14ac:dyDescent="0.35">
      <c r="A465" s="52" t="s">
        <v>10563</v>
      </c>
      <c r="B465" s="24" t="s">
        <v>3993</v>
      </c>
      <c r="C465" s="24" t="s">
        <v>494</v>
      </c>
      <c r="D465" s="24" t="s">
        <v>10551</v>
      </c>
      <c r="E465" s="24" t="s">
        <v>10046</v>
      </c>
      <c r="F465" s="24" t="s">
        <v>3996</v>
      </c>
      <c r="G465" s="24" t="s">
        <v>3891</v>
      </c>
      <c r="H465" s="24" t="s">
        <v>3892</v>
      </c>
      <c r="I465" s="24" t="s">
        <v>7</v>
      </c>
      <c r="J465" s="24" t="s">
        <v>391</v>
      </c>
      <c r="K465" s="24" t="s">
        <v>2027</v>
      </c>
      <c r="L465" s="76" t="s">
        <v>10021</v>
      </c>
      <c r="M465" s="24" t="s">
        <v>10047</v>
      </c>
      <c r="N465" s="24" t="s">
        <v>2087</v>
      </c>
      <c r="O465" s="25">
        <f>'Product Details'!AH352</f>
        <v>4193.99</v>
      </c>
      <c r="P465" s="25">
        <f>'Product Details'!V352</f>
        <v>4132.99</v>
      </c>
      <c r="Q465" s="25">
        <f>'Product Details'!F352</f>
        <v>3855.99</v>
      </c>
      <c r="R465" s="82">
        <f t="shared" si="22"/>
        <v>6.70216961570195E-2</v>
      </c>
      <c r="S465" s="82">
        <f t="shared" si="23"/>
        <v>8.0591513093736522E-2</v>
      </c>
      <c r="T465" s="25">
        <f>'Product Details'!F352</f>
        <v>3855.99</v>
      </c>
      <c r="U465" s="25">
        <f t="shared" si="24"/>
        <v>0</v>
      </c>
      <c r="V465" s="24" t="s">
        <v>2080</v>
      </c>
      <c r="W465" s="24" t="s">
        <v>3517</v>
      </c>
      <c r="X465" s="24">
        <v>14</v>
      </c>
      <c r="Y465" s="83">
        <v>45668</v>
      </c>
      <c r="Z465" s="83">
        <v>46282</v>
      </c>
    </row>
    <row r="466" spans="1:26" ht="26.9" customHeight="1" x14ac:dyDescent="0.35">
      <c r="A466" s="52" t="s">
        <v>10564</v>
      </c>
      <c r="B466" s="24" t="s">
        <v>3997</v>
      </c>
      <c r="C466" s="24" t="s">
        <v>506</v>
      </c>
      <c r="D466" s="24" t="s">
        <v>10565</v>
      </c>
      <c r="E466" s="24" t="s">
        <v>10046</v>
      </c>
      <c r="F466" s="24" t="s">
        <v>4000</v>
      </c>
      <c r="G466" s="24" t="s">
        <v>4001</v>
      </c>
      <c r="H466" s="24" t="s">
        <v>3898</v>
      </c>
      <c r="I466" s="24" t="s">
        <v>7</v>
      </c>
      <c r="J466" s="24" t="s">
        <v>391</v>
      </c>
      <c r="K466" s="24" t="s">
        <v>2022</v>
      </c>
      <c r="L466" s="76" t="s">
        <v>10021</v>
      </c>
      <c r="M466" s="24" t="s">
        <v>10047</v>
      </c>
      <c r="N466" s="24" t="s">
        <v>2087</v>
      </c>
      <c r="O466" s="25">
        <f>'Product Details'!AH353</f>
        <v>347.99</v>
      </c>
      <c r="P466" s="25">
        <f>'Product Details'!V353</f>
        <v>336.99</v>
      </c>
      <c r="Q466" s="25">
        <f>'Product Details'!F353</f>
        <v>314.99</v>
      </c>
      <c r="R466" s="82">
        <f t="shared" si="22"/>
        <v>6.5283836315617669E-2</v>
      </c>
      <c r="S466" s="82">
        <f t="shared" si="23"/>
        <v>9.4830311215839527E-2</v>
      </c>
      <c r="T466" s="25">
        <f>'Product Details'!F353</f>
        <v>314.99</v>
      </c>
      <c r="U466" s="25">
        <f t="shared" si="24"/>
        <v>0</v>
      </c>
      <c r="V466" s="24" t="s">
        <v>2080</v>
      </c>
      <c r="W466" s="24" t="s">
        <v>53</v>
      </c>
      <c r="X466" s="24">
        <v>30</v>
      </c>
      <c r="Y466" s="83">
        <v>46200</v>
      </c>
      <c r="Z466" s="83">
        <v>46258</v>
      </c>
    </row>
    <row r="467" spans="1:26" ht="15" customHeight="1" x14ac:dyDescent="0.35">
      <c r="A467" s="52" t="s">
        <v>10566</v>
      </c>
      <c r="B467" s="24" t="s">
        <v>4002</v>
      </c>
      <c r="C467" s="24" t="s">
        <v>506</v>
      </c>
      <c r="D467" s="24" t="s">
        <v>10565</v>
      </c>
      <c r="E467" s="24" t="s">
        <v>10046</v>
      </c>
      <c r="F467" s="24" t="s">
        <v>4005</v>
      </c>
      <c r="G467" s="24" t="s">
        <v>4006</v>
      </c>
      <c r="H467" s="24" t="s">
        <v>4007</v>
      </c>
      <c r="I467" s="24" t="s">
        <v>7</v>
      </c>
      <c r="J467" s="24" t="s">
        <v>391</v>
      </c>
      <c r="K467" s="24" t="s">
        <v>2024</v>
      </c>
      <c r="L467" s="76" t="s">
        <v>10021</v>
      </c>
      <c r="M467" s="24" t="s">
        <v>10047</v>
      </c>
      <c r="N467" s="24" t="s">
        <v>2087</v>
      </c>
      <c r="O467" s="25">
        <f>'Product Details'!AH354</f>
        <v>642.99</v>
      </c>
      <c r="P467" s="25">
        <f>'Product Details'!V354</f>
        <v>632.99</v>
      </c>
      <c r="Q467" s="25">
        <f>'Product Details'!F354</f>
        <v>579.99</v>
      </c>
      <c r="R467" s="82">
        <f t="shared" si="22"/>
        <v>8.3729600783582672E-2</v>
      </c>
      <c r="S467" s="82">
        <f t="shared" si="23"/>
        <v>9.7979750851490688E-2</v>
      </c>
      <c r="T467" s="25">
        <f>'Product Details'!F354</f>
        <v>579.99</v>
      </c>
      <c r="U467" s="25">
        <f t="shared" si="24"/>
        <v>0</v>
      </c>
      <c r="V467" s="24" t="s">
        <v>2080</v>
      </c>
      <c r="W467" s="24" t="s">
        <v>1345</v>
      </c>
      <c r="X467" s="24">
        <v>30</v>
      </c>
      <c r="Y467" s="83">
        <v>46117</v>
      </c>
      <c r="Z467" s="83">
        <v>46235</v>
      </c>
    </row>
    <row r="468" spans="1:26" ht="15" customHeight="1" x14ac:dyDescent="0.35">
      <c r="A468" s="52" t="s">
        <v>10567</v>
      </c>
      <c r="B468" s="24" t="s">
        <v>4008</v>
      </c>
      <c r="C468" s="24" t="s">
        <v>506</v>
      </c>
      <c r="D468" s="24" t="s">
        <v>10565</v>
      </c>
      <c r="E468" s="24" t="s">
        <v>10046</v>
      </c>
      <c r="F468" s="24" t="s">
        <v>4011</v>
      </c>
      <c r="G468" s="24" t="s">
        <v>4012</v>
      </c>
      <c r="H468" s="24" t="s">
        <v>3793</v>
      </c>
      <c r="I468" s="24" t="s">
        <v>7</v>
      </c>
      <c r="J468" s="24" t="s">
        <v>391</v>
      </c>
      <c r="K468" s="24" t="s">
        <v>2024</v>
      </c>
      <c r="L468" s="76" t="s">
        <v>10021</v>
      </c>
      <c r="M468" s="24" t="s">
        <v>10047</v>
      </c>
      <c r="N468" s="24" t="s">
        <v>2087</v>
      </c>
      <c r="O468" s="25">
        <f>'Product Details'!AH355</f>
        <v>717.99</v>
      </c>
      <c r="P468" s="25">
        <f>'Product Details'!V355</f>
        <v>680.99</v>
      </c>
      <c r="Q468" s="25">
        <f>'Product Details'!F355</f>
        <v>605.99</v>
      </c>
      <c r="R468" s="82">
        <f t="shared" si="22"/>
        <v>0.11013377582637043</v>
      </c>
      <c r="S468" s="82">
        <f t="shared" si="23"/>
        <v>0.15599103051574534</v>
      </c>
      <c r="T468" s="25">
        <f>'Product Details'!F355</f>
        <v>605.99</v>
      </c>
      <c r="U468" s="25">
        <f t="shared" si="24"/>
        <v>0</v>
      </c>
      <c r="V468" s="24" t="s">
        <v>2100</v>
      </c>
      <c r="W468" s="24" t="s">
        <v>53</v>
      </c>
      <c r="X468" s="24">
        <v>30</v>
      </c>
      <c r="Y468" s="83">
        <v>46089</v>
      </c>
      <c r="Z468" s="83">
        <v>46255</v>
      </c>
    </row>
    <row r="469" spans="1:26" ht="26.9" customHeight="1" x14ac:dyDescent="0.35">
      <c r="A469" s="52" t="s">
        <v>10568</v>
      </c>
      <c r="B469" s="24" t="s">
        <v>4013</v>
      </c>
      <c r="C469" s="24" t="s">
        <v>506</v>
      </c>
      <c r="D469" s="24" t="s">
        <v>10565</v>
      </c>
      <c r="E469" s="24" t="s">
        <v>10046</v>
      </c>
      <c r="F469" s="24" t="s">
        <v>4016</v>
      </c>
      <c r="G469" s="24" t="s">
        <v>4017</v>
      </c>
      <c r="H469" s="24" t="s">
        <v>3562</v>
      </c>
      <c r="I469" s="24" t="s">
        <v>7</v>
      </c>
      <c r="J469" s="24" t="s">
        <v>391</v>
      </c>
      <c r="K469" s="24" t="s">
        <v>2025</v>
      </c>
      <c r="L469" s="76" t="s">
        <v>10021</v>
      </c>
      <c r="M469" s="24" t="s">
        <v>10047</v>
      </c>
      <c r="N469" s="24" t="s">
        <v>2087</v>
      </c>
      <c r="O469" s="25">
        <f>'Product Details'!AH356</f>
        <v>1301.99</v>
      </c>
      <c r="P469" s="25">
        <f>'Product Details'!V356</f>
        <v>1301.99</v>
      </c>
      <c r="Q469" s="25">
        <f>'Product Details'!F356</f>
        <v>1188.99</v>
      </c>
      <c r="R469" s="82">
        <f t="shared" si="22"/>
        <v>8.6790221123050099E-2</v>
      </c>
      <c r="S469" s="82">
        <f t="shared" si="23"/>
        <v>8.6790221123050099E-2</v>
      </c>
      <c r="T469" s="25">
        <f>'Product Details'!F356</f>
        <v>1188.99</v>
      </c>
      <c r="U469" s="25">
        <f t="shared" si="24"/>
        <v>0</v>
      </c>
      <c r="V469" s="24" t="s">
        <v>2080</v>
      </c>
      <c r="W469" s="24" t="s">
        <v>53</v>
      </c>
      <c r="X469" s="24">
        <v>30</v>
      </c>
      <c r="Y469" s="83">
        <v>46045</v>
      </c>
      <c r="Z469" s="83">
        <v>46278</v>
      </c>
    </row>
    <row r="470" spans="1:26" ht="26.9" customHeight="1" x14ac:dyDescent="0.35">
      <c r="A470" s="52" t="s">
        <v>10569</v>
      </c>
      <c r="B470" s="24" t="s">
        <v>4018</v>
      </c>
      <c r="C470" s="24" t="s">
        <v>506</v>
      </c>
      <c r="D470" s="24" t="s">
        <v>10565</v>
      </c>
      <c r="E470" s="24" t="s">
        <v>10046</v>
      </c>
      <c r="F470" s="24" t="s">
        <v>4021</v>
      </c>
      <c r="G470" s="24" t="s">
        <v>4022</v>
      </c>
      <c r="H470" s="24" t="s">
        <v>3562</v>
      </c>
      <c r="I470" s="24" t="s">
        <v>7</v>
      </c>
      <c r="J470" s="24" t="s">
        <v>391</v>
      </c>
      <c r="K470" s="24" t="s">
        <v>2025</v>
      </c>
      <c r="L470" s="76" t="s">
        <v>10021</v>
      </c>
      <c r="M470" s="24" t="s">
        <v>10049</v>
      </c>
      <c r="N470" s="24" t="s">
        <v>2106</v>
      </c>
      <c r="O470" s="25">
        <f>'Product Details'!AH357</f>
        <v>2255.9899999999998</v>
      </c>
      <c r="P470" s="25">
        <f>'Product Details'!V357</f>
        <v>1439.99</v>
      </c>
      <c r="Q470" s="25">
        <f>'Product Details'!F357</f>
        <v>1335.99</v>
      </c>
      <c r="R470" s="82">
        <f t="shared" si="22"/>
        <v>7.2222723768915059E-2</v>
      </c>
      <c r="S470" s="82">
        <f t="shared" si="23"/>
        <v>0.40780322607812974</v>
      </c>
      <c r="T470" s="25">
        <f>'Product Details'!F357</f>
        <v>1335.99</v>
      </c>
      <c r="U470" s="25">
        <f t="shared" si="24"/>
        <v>0</v>
      </c>
      <c r="V470" s="24" t="s">
        <v>2080</v>
      </c>
      <c r="W470" s="24" t="s">
        <v>53</v>
      </c>
      <c r="X470" s="24">
        <v>30</v>
      </c>
      <c r="Y470" s="83">
        <v>45309</v>
      </c>
      <c r="Z470" s="83">
        <v>46269</v>
      </c>
    </row>
    <row r="471" spans="1:26" ht="26.9" customHeight="1" x14ac:dyDescent="0.35">
      <c r="A471" s="52" t="s">
        <v>10570</v>
      </c>
      <c r="B471" s="24" t="s">
        <v>4018</v>
      </c>
      <c r="C471" s="24" t="s">
        <v>506</v>
      </c>
      <c r="D471" s="24" t="s">
        <v>10051</v>
      </c>
      <c r="E471" s="24" t="s">
        <v>10052</v>
      </c>
      <c r="F471" s="24" t="s">
        <v>4021</v>
      </c>
      <c r="G471" s="24" t="s">
        <v>4022</v>
      </c>
      <c r="H471" s="24" t="s">
        <v>3562</v>
      </c>
      <c r="I471" s="24" t="s">
        <v>7</v>
      </c>
      <c r="J471" s="24" t="s">
        <v>391</v>
      </c>
      <c r="K471" s="24" t="s">
        <v>2025</v>
      </c>
      <c r="L471" s="76" t="s">
        <v>10021</v>
      </c>
      <c r="M471" s="24" t="s">
        <v>10049</v>
      </c>
      <c r="N471" s="24" t="s">
        <v>2106</v>
      </c>
      <c r="O471" s="25">
        <f>'Product Details'!AH357</f>
        <v>2255.9899999999998</v>
      </c>
      <c r="P471" s="25">
        <v>1335.99</v>
      </c>
      <c r="Q471" s="25">
        <v>1105.99</v>
      </c>
      <c r="R471" s="82">
        <f t="shared" si="22"/>
        <v>0.17215697722288339</v>
      </c>
      <c r="S471" s="82">
        <f t="shared" si="23"/>
        <v>0.50975403259766217</v>
      </c>
      <c r="T471" s="25">
        <f>'Product Details'!F357</f>
        <v>1335.99</v>
      </c>
      <c r="U471" s="25">
        <f t="shared" si="24"/>
        <v>230</v>
      </c>
      <c r="V471" s="24" t="s">
        <v>2080</v>
      </c>
      <c r="W471" s="24" t="s">
        <v>53</v>
      </c>
      <c r="X471" s="24">
        <v>30</v>
      </c>
      <c r="Y471" s="83">
        <v>46241</v>
      </c>
      <c r="Z471" s="83">
        <v>46286</v>
      </c>
    </row>
    <row r="472" spans="1:26" ht="26.9" customHeight="1" x14ac:dyDescent="0.35">
      <c r="A472" s="52" t="s">
        <v>10571</v>
      </c>
      <c r="B472" s="24" t="s">
        <v>4023</v>
      </c>
      <c r="C472" s="24" t="s">
        <v>506</v>
      </c>
      <c r="D472" s="24" t="s">
        <v>10565</v>
      </c>
      <c r="E472" s="24" t="s">
        <v>10046</v>
      </c>
      <c r="F472" s="24" t="s">
        <v>4026</v>
      </c>
      <c r="G472" s="24" t="s">
        <v>4027</v>
      </c>
      <c r="H472" s="24" t="s">
        <v>3626</v>
      </c>
      <c r="I472" s="24" t="s">
        <v>7</v>
      </c>
      <c r="J472" s="24" t="s">
        <v>391</v>
      </c>
      <c r="K472" s="24" t="s">
        <v>2025</v>
      </c>
      <c r="L472" s="76" t="s">
        <v>10021</v>
      </c>
      <c r="M472" s="24" t="s">
        <v>10047</v>
      </c>
      <c r="N472" s="24" t="s">
        <v>2087</v>
      </c>
      <c r="O472" s="25">
        <f>'Product Details'!AH358</f>
        <v>1743.99</v>
      </c>
      <c r="P472" s="25">
        <f>'Product Details'!V358</f>
        <v>1703.99</v>
      </c>
      <c r="Q472" s="25">
        <f>'Product Details'!F358</f>
        <v>1589.99</v>
      </c>
      <c r="R472" s="82">
        <f t="shared" si="22"/>
        <v>6.6901801066907671E-2</v>
      </c>
      <c r="S472" s="82">
        <f t="shared" si="23"/>
        <v>8.8303258619602171E-2</v>
      </c>
      <c r="T472" s="25">
        <f>'Product Details'!F358</f>
        <v>1589.99</v>
      </c>
      <c r="U472" s="25">
        <f t="shared" si="24"/>
        <v>0</v>
      </c>
      <c r="V472" s="24" t="s">
        <v>2080</v>
      </c>
      <c r="W472" s="24" t="s">
        <v>3452</v>
      </c>
      <c r="X472" s="24">
        <v>30</v>
      </c>
      <c r="Y472" s="83">
        <v>45918</v>
      </c>
      <c r="Z472" s="83">
        <v>46279</v>
      </c>
    </row>
    <row r="473" spans="1:26" ht="26.9" customHeight="1" x14ac:dyDescent="0.35">
      <c r="A473" s="52" t="s">
        <v>10572</v>
      </c>
      <c r="B473" s="24" t="s">
        <v>4023</v>
      </c>
      <c r="C473" s="24" t="s">
        <v>506</v>
      </c>
      <c r="D473" s="24" t="s">
        <v>10059</v>
      </c>
      <c r="E473" s="24" t="s">
        <v>10060</v>
      </c>
      <c r="F473" s="24" t="s">
        <v>4026</v>
      </c>
      <c r="G473" s="24" t="s">
        <v>4027</v>
      </c>
      <c r="H473" s="24" t="s">
        <v>3626</v>
      </c>
      <c r="I473" s="24" t="s">
        <v>7</v>
      </c>
      <c r="J473" s="24" t="s">
        <v>391</v>
      </c>
      <c r="K473" s="24" t="s">
        <v>2025</v>
      </c>
      <c r="L473" s="79" t="s">
        <v>10023</v>
      </c>
      <c r="M473" s="24" t="s">
        <v>10023</v>
      </c>
      <c r="N473" s="24" t="s">
        <v>2087</v>
      </c>
      <c r="O473" s="25">
        <f>'Product Details'!AH358</f>
        <v>1743.99</v>
      </c>
      <c r="P473" s="25">
        <v>1298.99</v>
      </c>
      <c r="Q473" s="25">
        <v>1164.99</v>
      </c>
      <c r="R473" s="82">
        <f t="shared" si="22"/>
        <v>0.10315706818374275</v>
      </c>
      <c r="S473" s="82">
        <f t="shared" si="23"/>
        <v>0.33199731649837444</v>
      </c>
      <c r="T473" s="25">
        <f>'Product Details'!F358</f>
        <v>1589.99</v>
      </c>
      <c r="U473" s="25">
        <f t="shared" si="24"/>
        <v>425</v>
      </c>
      <c r="V473" s="24" t="s">
        <v>2100</v>
      </c>
      <c r="W473" s="24" t="s">
        <v>10061</v>
      </c>
      <c r="X473" s="24">
        <v>30</v>
      </c>
      <c r="Y473" s="83">
        <v>46194</v>
      </c>
      <c r="Z473" s="83">
        <v>46249</v>
      </c>
    </row>
    <row r="474" spans="1:26" ht="26.9" customHeight="1" x14ac:dyDescent="0.35">
      <c r="A474" s="52" t="s">
        <v>10573</v>
      </c>
      <c r="B474" s="24" t="s">
        <v>4028</v>
      </c>
      <c r="C474" s="24" t="s">
        <v>506</v>
      </c>
      <c r="D474" s="24" t="s">
        <v>10565</v>
      </c>
      <c r="E474" s="24" t="s">
        <v>10046</v>
      </c>
      <c r="F474" s="24" t="s">
        <v>4031</v>
      </c>
      <c r="G474" s="24" t="s">
        <v>4032</v>
      </c>
      <c r="H474" s="24" t="s">
        <v>3809</v>
      </c>
      <c r="I474" s="24" t="s">
        <v>7</v>
      </c>
      <c r="J474" s="24" t="s">
        <v>391</v>
      </c>
      <c r="K474" s="24" t="s">
        <v>2025</v>
      </c>
      <c r="L474" s="76" t="s">
        <v>10021</v>
      </c>
      <c r="M474" s="24" t="s">
        <v>10047</v>
      </c>
      <c r="N474" s="24" t="s">
        <v>2087</v>
      </c>
      <c r="O474" s="25">
        <f>'Product Details'!AH359</f>
        <v>1975.99</v>
      </c>
      <c r="P474" s="25">
        <f>'Product Details'!V359</f>
        <v>1929.99</v>
      </c>
      <c r="Q474" s="25">
        <f>'Product Details'!F359</f>
        <v>1722.99</v>
      </c>
      <c r="R474" s="82">
        <f t="shared" si="22"/>
        <v>0.10725444173285872</v>
      </c>
      <c r="S474" s="82">
        <f t="shared" si="23"/>
        <v>0.12803708520792109</v>
      </c>
      <c r="T474" s="25">
        <f>'Product Details'!F359</f>
        <v>1722.99</v>
      </c>
      <c r="U474" s="25">
        <f t="shared" si="24"/>
        <v>0</v>
      </c>
      <c r="V474" s="24" t="s">
        <v>2100</v>
      </c>
      <c r="W474" s="24" t="s">
        <v>3517</v>
      </c>
      <c r="X474" s="24">
        <v>30</v>
      </c>
      <c r="Y474" s="83">
        <v>46174</v>
      </c>
      <c r="Z474" s="83">
        <v>46281</v>
      </c>
    </row>
    <row r="475" spans="1:26" ht="15" customHeight="1" x14ac:dyDescent="0.35">
      <c r="A475" s="52" t="s">
        <v>10574</v>
      </c>
      <c r="B475" s="24" t="s">
        <v>4033</v>
      </c>
      <c r="C475" s="24" t="s">
        <v>506</v>
      </c>
      <c r="D475" s="24" t="s">
        <v>10565</v>
      </c>
      <c r="E475" s="24" t="s">
        <v>10046</v>
      </c>
      <c r="F475" s="24" t="s">
        <v>4036</v>
      </c>
      <c r="G475" s="24" t="s">
        <v>4037</v>
      </c>
      <c r="H475" s="24" t="s">
        <v>3979</v>
      </c>
      <c r="I475" s="24" t="s">
        <v>7</v>
      </c>
      <c r="J475" s="24" t="s">
        <v>391</v>
      </c>
      <c r="K475" s="24" t="s">
        <v>2026</v>
      </c>
      <c r="L475" s="76" t="s">
        <v>10021</v>
      </c>
      <c r="M475" s="24" t="s">
        <v>10047</v>
      </c>
      <c r="N475" s="24" t="s">
        <v>2087</v>
      </c>
      <c r="O475" s="25">
        <f>'Product Details'!AH360</f>
        <v>2655.99</v>
      </c>
      <c r="P475" s="25">
        <f>'Product Details'!V360</f>
        <v>2586.9899999999998</v>
      </c>
      <c r="Q475" s="25">
        <f>'Product Details'!F360</f>
        <v>2474.9899999999998</v>
      </c>
      <c r="R475" s="82">
        <f t="shared" si="22"/>
        <v>4.3293557377492763E-2</v>
      </c>
      <c r="S475" s="82">
        <f t="shared" si="23"/>
        <v>6.814784694219482E-2</v>
      </c>
      <c r="T475" s="25">
        <f>'Product Details'!F360</f>
        <v>2474.9899999999998</v>
      </c>
      <c r="U475" s="25">
        <f t="shared" si="24"/>
        <v>0</v>
      </c>
      <c r="V475" s="24" t="s">
        <v>2100</v>
      </c>
      <c r="W475" s="24" t="s">
        <v>1345</v>
      </c>
      <c r="X475" s="24">
        <v>30</v>
      </c>
      <c r="Y475" s="83">
        <v>45806</v>
      </c>
      <c r="Z475" s="83">
        <v>46243</v>
      </c>
    </row>
    <row r="476" spans="1:26" ht="26.9" customHeight="1" x14ac:dyDescent="0.35">
      <c r="A476" s="52" t="s">
        <v>10575</v>
      </c>
      <c r="B476" s="24" t="s">
        <v>4038</v>
      </c>
      <c r="C476" s="24" t="s">
        <v>506</v>
      </c>
      <c r="D476" s="24" t="s">
        <v>10565</v>
      </c>
      <c r="E476" s="24" t="s">
        <v>10046</v>
      </c>
      <c r="F476" s="24" t="s">
        <v>4041</v>
      </c>
      <c r="G476" s="24" t="s">
        <v>3649</v>
      </c>
      <c r="H476" s="24" t="s">
        <v>3495</v>
      </c>
      <c r="I476" s="24" t="s">
        <v>7</v>
      </c>
      <c r="J476" s="24" t="s">
        <v>391</v>
      </c>
      <c r="K476" s="24" t="s">
        <v>2026</v>
      </c>
      <c r="L476" s="76" t="s">
        <v>10021</v>
      </c>
      <c r="M476" s="24" t="s">
        <v>10047</v>
      </c>
      <c r="N476" s="24" t="s">
        <v>2087</v>
      </c>
      <c r="O476" s="25">
        <f>'Product Details'!AH361</f>
        <v>2987.99</v>
      </c>
      <c r="P476" s="25">
        <f>'Product Details'!V361</f>
        <v>2853.99</v>
      </c>
      <c r="Q476" s="25">
        <f>'Product Details'!F361</f>
        <v>2748.99</v>
      </c>
      <c r="R476" s="82">
        <f t="shared" si="22"/>
        <v>3.6790598425362392E-2</v>
      </c>
      <c r="S476" s="82">
        <f t="shared" si="23"/>
        <v>7.9986880812854128E-2</v>
      </c>
      <c r="T476" s="25">
        <f>'Product Details'!F361</f>
        <v>2748.99</v>
      </c>
      <c r="U476" s="25">
        <f t="shared" si="24"/>
        <v>0</v>
      </c>
      <c r="V476" s="24" t="s">
        <v>2080</v>
      </c>
      <c r="W476" s="24" t="s">
        <v>53</v>
      </c>
      <c r="X476" s="24">
        <v>30</v>
      </c>
      <c r="Y476" s="83">
        <v>45727</v>
      </c>
      <c r="Z476" s="83">
        <v>46241</v>
      </c>
    </row>
    <row r="477" spans="1:26" ht="26.9" customHeight="1" x14ac:dyDescent="0.35">
      <c r="A477" s="52" t="s">
        <v>10576</v>
      </c>
      <c r="B477" s="24" t="s">
        <v>4038</v>
      </c>
      <c r="C477" s="24" t="s">
        <v>506</v>
      </c>
      <c r="D477" s="24" t="s">
        <v>10059</v>
      </c>
      <c r="E477" s="24" t="s">
        <v>10060</v>
      </c>
      <c r="F477" s="24" t="s">
        <v>4041</v>
      </c>
      <c r="G477" s="24" t="s">
        <v>3649</v>
      </c>
      <c r="H477" s="24" t="s">
        <v>3495</v>
      </c>
      <c r="I477" s="24" t="s">
        <v>7</v>
      </c>
      <c r="J477" s="24" t="s">
        <v>391</v>
      </c>
      <c r="K477" s="24" t="s">
        <v>2026</v>
      </c>
      <c r="L477" s="79" t="s">
        <v>10023</v>
      </c>
      <c r="M477" s="24" t="s">
        <v>10023</v>
      </c>
      <c r="N477" s="24" t="s">
        <v>2087</v>
      </c>
      <c r="O477" s="25">
        <f>'Product Details'!AH361</f>
        <v>2987.99</v>
      </c>
      <c r="P477" s="25">
        <v>1947.99</v>
      </c>
      <c r="Q477" s="25">
        <v>1871.99</v>
      </c>
      <c r="R477" s="82">
        <f t="shared" si="22"/>
        <v>3.9014573996786428E-2</v>
      </c>
      <c r="S477" s="82">
        <f t="shared" si="23"/>
        <v>0.37349522588763678</v>
      </c>
      <c r="T477" s="25">
        <f>'Product Details'!F361</f>
        <v>2748.99</v>
      </c>
      <c r="U477" s="25">
        <f t="shared" si="24"/>
        <v>876.99999999999977</v>
      </c>
      <c r="V477" s="24" t="s">
        <v>2100</v>
      </c>
      <c r="W477" s="24" t="s">
        <v>10061</v>
      </c>
      <c r="X477" s="24">
        <v>30</v>
      </c>
      <c r="Y477" s="83">
        <v>46233</v>
      </c>
      <c r="Z477" s="83">
        <v>46242</v>
      </c>
    </row>
    <row r="478" spans="1:26" ht="15" customHeight="1" x14ac:dyDescent="0.35">
      <c r="A478" s="52" t="s">
        <v>10577</v>
      </c>
      <c r="B478" s="24" t="s">
        <v>4042</v>
      </c>
      <c r="C478" s="24" t="s">
        <v>506</v>
      </c>
      <c r="D478" s="24" t="s">
        <v>10565</v>
      </c>
      <c r="E478" s="24" t="s">
        <v>10046</v>
      </c>
      <c r="F478" s="24" t="s">
        <v>4045</v>
      </c>
      <c r="G478" s="24" t="s">
        <v>4046</v>
      </c>
      <c r="H478" s="24" t="s">
        <v>4047</v>
      </c>
      <c r="I478" s="24" t="s">
        <v>7</v>
      </c>
      <c r="J478" s="24" t="s">
        <v>391</v>
      </c>
      <c r="K478" s="24" t="s">
        <v>2027</v>
      </c>
      <c r="L478" s="76" t="s">
        <v>10021</v>
      </c>
      <c r="M478" s="24" t="s">
        <v>10047</v>
      </c>
      <c r="N478" s="24" t="s">
        <v>2087</v>
      </c>
      <c r="O478" s="25">
        <f>'Product Details'!AH362</f>
        <v>4953.99</v>
      </c>
      <c r="P478" s="25">
        <f>'Product Details'!V362</f>
        <v>4857.99</v>
      </c>
      <c r="Q478" s="25">
        <f>'Product Details'!F362</f>
        <v>4611.99</v>
      </c>
      <c r="R478" s="82">
        <f t="shared" si="22"/>
        <v>5.0638226921010547E-2</v>
      </c>
      <c r="S478" s="82">
        <f t="shared" si="23"/>
        <v>6.9035262485390561E-2</v>
      </c>
      <c r="T478" s="25">
        <f>'Product Details'!F362</f>
        <v>4611.99</v>
      </c>
      <c r="U478" s="25">
        <f t="shared" si="24"/>
        <v>0</v>
      </c>
      <c r="V478" s="24" t="s">
        <v>2080</v>
      </c>
      <c r="W478" s="24" t="s">
        <v>3452</v>
      </c>
      <c r="X478" s="24">
        <v>30</v>
      </c>
      <c r="Y478" s="83">
        <v>45667</v>
      </c>
      <c r="Z478" s="83">
        <v>46266</v>
      </c>
    </row>
    <row r="479" spans="1:26" ht="15" customHeight="1" x14ac:dyDescent="0.35">
      <c r="A479" s="52" t="s">
        <v>10578</v>
      </c>
      <c r="B479" s="24" t="s">
        <v>4048</v>
      </c>
      <c r="C479" s="24" t="s">
        <v>518</v>
      </c>
      <c r="D479" s="24" t="s">
        <v>10579</v>
      </c>
      <c r="E479" s="24" t="s">
        <v>10046</v>
      </c>
      <c r="F479" s="24" t="s">
        <v>4051</v>
      </c>
      <c r="G479" s="24" t="s">
        <v>4052</v>
      </c>
      <c r="H479" s="24" t="s">
        <v>4053</v>
      </c>
      <c r="I479" s="24" t="s">
        <v>7</v>
      </c>
      <c r="J479" s="24" t="s">
        <v>391</v>
      </c>
      <c r="K479" s="24" t="s">
        <v>2022</v>
      </c>
      <c r="L479" s="76" t="s">
        <v>10021</v>
      </c>
      <c r="M479" s="24" t="s">
        <v>10047</v>
      </c>
      <c r="N479" s="24" t="s">
        <v>2087</v>
      </c>
      <c r="O479" s="25">
        <f>'Product Details'!AH363</f>
        <v>468.99</v>
      </c>
      <c r="P479" s="25">
        <f>'Product Details'!V363</f>
        <v>451.99</v>
      </c>
      <c r="Q479" s="25">
        <f>'Product Details'!F363</f>
        <v>427.99</v>
      </c>
      <c r="R479" s="82">
        <f t="shared" si="22"/>
        <v>5.3098519878758375E-2</v>
      </c>
      <c r="S479" s="82">
        <f t="shared" si="23"/>
        <v>8.7421906650461623E-2</v>
      </c>
      <c r="T479" s="25">
        <f>'Product Details'!F363</f>
        <v>427.99</v>
      </c>
      <c r="U479" s="25">
        <f t="shared" si="24"/>
        <v>0</v>
      </c>
      <c r="V479" s="24" t="s">
        <v>2080</v>
      </c>
      <c r="W479" s="24" t="s">
        <v>53</v>
      </c>
      <c r="X479" s="24">
        <v>45</v>
      </c>
      <c r="Y479" s="83">
        <v>46101</v>
      </c>
      <c r="Z479" s="83">
        <v>46274</v>
      </c>
    </row>
    <row r="480" spans="1:26" ht="15" customHeight="1" x14ac:dyDescent="0.35">
      <c r="A480" s="52" t="s">
        <v>10580</v>
      </c>
      <c r="B480" s="24" t="s">
        <v>4054</v>
      </c>
      <c r="C480" s="24" t="s">
        <v>518</v>
      </c>
      <c r="D480" s="24" t="s">
        <v>10579</v>
      </c>
      <c r="E480" s="24" t="s">
        <v>10046</v>
      </c>
      <c r="F480" s="24" t="s">
        <v>4057</v>
      </c>
      <c r="G480" s="24" t="s">
        <v>4058</v>
      </c>
      <c r="H480" s="24" t="s">
        <v>3464</v>
      </c>
      <c r="I480" s="24" t="s">
        <v>7</v>
      </c>
      <c r="J480" s="24" t="s">
        <v>391</v>
      </c>
      <c r="K480" s="24" t="s">
        <v>2024</v>
      </c>
      <c r="L480" s="76" t="s">
        <v>10021</v>
      </c>
      <c r="M480" s="24" t="s">
        <v>10047</v>
      </c>
      <c r="N480" s="24" t="s">
        <v>2087</v>
      </c>
      <c r="O480" s="25">
        <f>'Product Details'!AH364</f>
        <v>872.99</v>
      </c>
      <c r="P480" s="25">
        <f>'Product Details'!V364</f>
        <v>857.99</v>
      </c>
      <c r="Q480" s="25">
        <f>'Product Details'!F364</f>
        <v>801.99</v>
      </c>
      <c r="R480" s="82">
        <f t="shared" si="22"/>
        <v>6.5268825976992739E-2</v>
      </c>
      <c r="S480" s="82">
        <f t="shared" si="23"/>
        <v>8.1329683043333822E-2</v>
      </c>
      <c r="T480" s="25">
        <f>'Product Details'!F364</f>
        <v>801.99</v>
      </c>
      <c r="U480" s="25">
        <f t="shared" si="24"/>
        <v>0</v>
      </c>
      <c r="V480" s="24" t="s">
        <v>2080</v>
      </c>
      <c r="W480" s="24" t="s">
        <v>3452</v>
      </c>
      <c r="X480" s="24">
        <v>45</v>
      </c>
      <c r="Y480" s="83">
        <v>46151</v>
      </c>
      <c r="Z480" s="83">
        <v>46250</v>
      </c>
    </row>
    <row r="481" spans="1:26" ht="26.9" customHeight="1" x14ac:dyDescent="0.35">
      <c r="A481" s="52" t="s">
        <v>10581</v>
      </c>
      <c r="B481" s="24" t="s">
        <v>4059</v>
      </c>
      <c r="C481" s="24" t="s">
        <v>518</v>
      </c>
      <c r="D481" s="24" t="s">
        <v>10579</v>
      </c>
      <c r="E481" s="24" t="s">
        <v>10046</v>
      </c>
      <c r="F481" s="24" t="s">
        <v>4062</v>
      </c>
      <c r="G481" s="24" t="s">
        <v>4063</v>
      </c>
      <c r="H481" s="24" t="s">
        <v>3910</v>
      </c>
      <c r="I481" s="24" t="s">
        <v>7</v>
      </c>
      <c r="J481" s="24" t="s">
        <v>391</v>
      </c>
      <c r="K481" s="24" t="s">
        <v>2024</v>
      </c>
      <c r="L481" s="76" t="s">
        <v>10021</v>
      </c>
      <c r="M481" s="24" t="s">
        <v>10047</v>
      </c>
      <c r="N481" s="24" t="s">
        <v>2087</v>
      </c>
      <c r="O481" s="25">
        <f>'Product Details'!AH365</f>
        <v>1009.99</v>
      </c>
      <c r="P481" s="25">
        <f>'Product Details'!V365</f>
        <v>1009.99</v>
      </c>
      <c r="Q481" s="25">
        <f>'Product Details'!F365</f>
        <v>891.99</v>
      </c>
      <c r="R481" s="82">
        <f t="shared" si="22"/>
        <v>0.11683283992910821</v>
      </c>
      <c r="S481" s="82">
        <f t="shared" si="23"/>
        <v>0.11683283992910821</v>
      </c>
      <c r="T481" s="25">
        <f>'Product Details'!F365</f>
        <v>891.99</v>
      </c>
      <c r="U481" s="25">
        <f t="shared" si="24"/>
        <v>0</v>
      </c>
      <c r="V481" s="24" t="s">
        <v>2080</v>
      </c>
      <c r="W481" s="24" t="s">
        <v>53</v>
      </c>
      <c r="X481" s="24">
        <v>45</v>
      </c>
      <c r="Y481" s="83">
        <v>45990</v>
      </c>
      <c r="Z481" s="83">
        <v>46255</v>
      </c>
    </row>
    <row r="482" spans="1:26" ht="26.9" customHeight="1" x14ac:dyDescent="0.35">
      <c r="A482" s="52" t="s">
        <v>10582</v>
      </c>
      <c r="B482" s="24" t="s">
        <v>4064</v>
      </c>
      <c r="C482" s="24" t="s">
        <v>518</v>
      </c>
      <c r="D482" s="24" t="s">
        <v>10579</v>
      </c>
      <c r="E482" s="24" t="s">
        <v>10046</v>
      </c>
      <c r="F482" s="24" t="s">
        <v>4067</v>
      </c>
      <c r="G482" s="24" t="s">
        <v>4068</v>
      </c>
      <c r="H482" s="24" t="s">
        <v>4069</v>
      </c>
      <c r="I482" s="24" t="s">
        <v>7</v>
      </c>
      <c r="J482" s="24" t="s">
        <v>391</v>
      </c>
      <c r="K482" s="24" t="s">
        <v>2025</v>
      </c>
      <c r="L482" s="76" t="s">
        <v>10021</v>
      </c>
      <c r="M482" s="24" t="s">
        <v>10047</v>
      </c>
      <c r="N482" s="24" t="s">
        <v>2087</v>
      </c>
      <c r="O482" s="25">
        <f>'Product Details'!AH366</f>
        <v>1043.99</v>
      </c>
      <c r="P482" s="25">
        <f>'Product Details'!V366</f>
        <v>1043.99</v>
      </c>
      <c r="Q482" s="25">
        <f>'Product Details'!F366</f>
        <v>985.99</v>
      </c>
      <c r="R482" s="82">
        <f t="shared" si="22"/>
        <v>5.5556087701989484E-2</v>
      </c>
      <c r="S482" s="82">
        <f t="shared" si="23"/>
        <v>5.5556087701989484E-2</v>
      </c>
      <c r="T482" s="25">
        <f>'Product Details'!F366</f>
        <v>985.99</v>
      </c>
      <c r="U482" s="25">
        <f t="shared" si="24"/>
        <v>0</v>
      </c>
      <c r="V482" s="24" t="s">
        <v>2080</v>
      </c>
      <c r="W482" s="24" t="s">
        <v>53</v>
      </c>
      <c r="X482" s="24">
        <v>45</v>
      </c>
      <c r="Y482" s="83">
        <v>46218</v>
      </c>
      <c r="Z482" s="83">
        <v>46280</v>
      </c>
    </row>
    <row r="483" spans="1:26" ht="26.9" customHeight="1" x14ac:dyDescent="0.35">
      <c r="A483" s="52" t="s">
        <v>10583</v>
      </c>
      <c r="B483" s="24" t="s">
        <v>4070</v>
      </c>
      <c r="C483" s="24" t="s">
        <v>518</v>
      </c>
      <c r="D483" s="24" t="s">
        <v>10579</v>
      </c>
      <c r="E483" s="24" t="s">
        <v>10046</v>
      </c>
      <c r="F483" s="24" t="s">
        <v>4073</v>
      </c>
      <c r="G483" s="24" t="s">
        <v>4074</v>
      </c>
      <c r="H483" s="24" t="s">
        <v>3578</v>
      </c>
      <c r="I483" s="24" t="s">
        <v>7</v>
      </c>
      <c r="J483" s="24" t="s">
        <v>391</v>
      </c>
      <c r="K483" s="24" t="s">
        <v>2025</v>
      </c>
      <c r="L483" s="76" t="s">
        <v>10021</v>
      </c>
      <c r="M483" s="24" t="s">
        <v>10047</v>
      </c>
      <c r="N483" s="24" t="s">
        <v>2087</v>
      </c>
      <c r="O483" s="25">
        <f>'Product Details'!AH367</f>
        <v>1464.99</v>
      </c>
      <c r="P483" s="25">
        <f>'Product Details'!V367</f>
        <v>1392.99</v>
      </c>
      <c r="Q483" s="25">
        <f>'Product Details'!F367</f>
        <v>1257.99</v>
      </c>
      <c r="R483" s="82">
        <f t="shared" si="22"/>
        <v>9.6913832834406563E-2</v>
      </c>
      <c r="S483" s="82">
        <f t="shared" si="23"/>
        <v>0.14129789281838101</v>
      </c>
      <c r="T483" s="25">
        <f>'Product Details'!F367</f>
        <v>1257.99</v>
      </c>
      <c r="U483" s="25">
        <f t="shared" si="24"/>
        <v>0</v>
      </c>
      <c r="V483" s="24" t="s">
        <v>2080</v>
      </c>
      <c r="W483" s="24" t="s">
        <v>53</v>
      </c>
      <c r="X483" s="24">
        <v>45</v>
      </c>
      <c r="Y483" s="83">
        <v>45744</v>
      </c>
      <c r="Z483" s="83">
        <v>46287</v>
      </c>
    </row>
    <row r="484" spans="1:26" ht="15" customHeight="1" x14ac:dyDescent="0.35">
      <c r="A484" s="52" t="s">
        <v>10584</v>
      </c>
      <c r="B484" s="24" t="s">
        <v>4075</v>
      </c>
      <c r="C484" s="24" t="s">
        <v>518</v>
      </c>
      <c r="D484" s="24" t="s">
        <v>10579</v>
      </c>
      <c r="E484" s="24" t="s">
        <v>10046</v>
      </c>
      <c r="F484" s="24" t="s">
        <v>4078</v>
      </c>
      <c r="G484" s="24" t="s">
        <v>4079</v>
      </c>
      <c r="H484" s="24" t="s">
        <v>3476</v>
      </c>
      <c r="I484" s="24" t="s">
        <v>7</v>
      </c>
      <c r="J484" s="24" t="s">
        <v>391</v>
      </c>
      <c r="K484" s="24" t="s">
        <v>2026</v>
      </c>
      <c r="L484" s="76" t="s">
        <v>10021</v>
      </c>
      <c r="M484" s="24" t="s">
        <v>10047</v>
      </c>
      <c r="N484" s="24" t="s">
        <v>2087</v>
      </c>
      <c r="O484" s="25">
        <f>'Product Details'!AH368</f>
        <v>1805.99</v>
      </c>
      <c r="P484" s="25">
        <f>'Product Details'!V368</f>
        <v>1798.99</v>
      </c>
      <c r="Q484" s="25">
        <f>'Product Details'!F368</f>
        <v>1630.99</v>
      </c>
      <c r="R484" s="82">
        <f t="shared" si="22"/>
        <v>9.3385733105798258E-2</v>
      </c>
      <c r="S484" s="82">
        <f t="shared" si="23"/>
        <v>9.689976134973062E-2</v>
      </c>
      <c r="T484" s="25">
        <f>'Product Details'!F368</f>
        <v>1630.99</v>
      </c>
      <c r="U484" s="25">
        <f t="shared" si="24"/>
        <v>0</v>
      </c>
      <c r="V484" s="24" t="s">
        <v>2080</v>
      </c>
      <c r="W484" s="24" t="s">
        <v>53</v>
      </c>
      <c r="X484" s="24">
        <v>45</v>
      </c>
      <c r="Y484" s="83">
        <v>46114</v>
      </c>
      <c r="Z484" s="83">
        <v>46272</v>
      </c>
    </row>
    <row r="485" spans="1:26" ht="26.9" customHeight="1" x14ac:dyDescent="0.35">
      <c r="A485" s="52" t="s">
        <v>10585</v>
      </c>
      <c r="B485" s="24" t="s">
        <v>4080</v>
      </c>
      <c r="C485" s="24" t="s">
        <v>518</v>
      </c>
      <c r="D485" s="24" t="s">
        <v>10579</v>
      </c>
      <c r="E485" s="24" t="s">
        <v>10046</v>
      </c>
      <c r="F485" s="24" t="s">
        <v>4083</v>
      </c>
      <c r="G485" s="24" t="s">
        <v>4084</v>
      </c>
      <c r="H485" s="24" t="s">
        <v>4085</v>
      </c>
      <c r="I485" s="24" t="s">
        <v>7</v>
      </c>
      <c r="J485" s="24" t="s">
        <v>391</v>
      </c>
      <c r="K485" s="24" t="s">
        <v>2025</v>
      </c>
      <c r="L485" s="76" t="s">
        <v>10021</v>
      </c>
      <c r="M485" s="24" t="s">
        <v>10047</v>
      </c>
      <c r="N485" s="24" t="s">
        <v>2087</v>
      </c>
      <c r="O485" s="25">
        <f>'Product Details'!AH369</f>
        <v>2034.99</v>
      </c>
      <c r="P485" s="25">
        <f>'Product Details'!V369</f>
        <v>1978.99</v>
      </c>
      <c r="Q485" s="25">
        <f>'Product Details'!F369</f>
        <v>1876.99</v>
      </c>
      <c r="R485" s="82">
        <f t="shared" si="22"/>
        <v>5.1541442857215042E-2</v>
      </c>
      <c r="S485" s="82">
        <f t="shared" si="23"/>
        <v>7.7641659172772354E-2</v>
      </c>
      <c r="T485" s="25">
        <f>'Product Details'!F369</f>
        <v>1876.99</v>
      </c>
      <c r="U485" s="25">
        <f t="shared" si="24"/>
        <v>0</v>
      </c>
      <c r="V485" s="24" t="s">
        <v>2080</v>
      </c>
      <c r="W485" s="24" t="s">
        <v>53</v>
      </c>
      <c r="X485" s="24">
        <v>45</v>
      </c>
      <c r="Y485" s="83">
        <v>45810</v>
      </c>
      <c r="Z485" s="83">
        <v>46272</v>
      </c>
    </row>
    <row r="486" spans="1:26" ht="26.9" customHeight="1" x14ac:dyDescent="0.35">
      <c r="A486" s="52" t="s">
        <v>10586</v>
      </c>
      <c r="B486" s="24" t="s">
        <v>4086</v>
      </c>
      <c r="C486" s="24" t="s">
        <v>518</v>
      </c>
      <c r="D486" s="24" t="s">
        <v>10579</v>
      </c>
      <c r="E486" s="24" t="s">
        <v>10046</v>
      </c>
      <c r="F486" s="24" t="s">
        <v>4089</v>
      </c>
      <c r="G486" s="24" t="s">
        <v>4090</v>
      </c>
      <c r="H486" s="24" t="s">
        <v>3495</v>
      </c>
      <c r="I486" s="24" t="s">
        <v>7</v>
      </c>
      <c r="J486" s="24" t="s">
        <v>391</v>
      </c>
      <c r="K486" s="24" t="s">
        <v>2026</v>
      </c>
      <c r="L486" s="76" t="s">
        <v>10021</v>
      </c>
      <c r="M486" s="24" t="s">
        <v>10047</v>
      </c>
      <c r="N486" s="24" t="s">
        <v>2087</v>
      </c>
      <c r="O486" s="25">
        <f>'Product Details'!AH370</f>
        <v>2154.9899999999998</v>
      </c>
      <c r="P486" s="25">
        <f>'Product Details'!V370</f>
        <v>2154.9899999999998</v>
      </c>
      <c r="Q486" s="25">
        <f>'Product Details'!F370</f>
        <v>2083.9899999999998</v>
      </c>
      <c r="R486" s="82">
        <f t="shared" si="22"/>
        <v>3.294678861618848E-2</v>
      </c>
      <c r="S486" s="82">
        <f t="shared" si="23"/>
        <v>3.294678861618848E-2</v>
      </c>
      <c r="T486" s="25">
        <f>'Product Details'!F370</f>
        <v>2083.9899999999998</v>
      </c>
      <c r="U486" s="25">
        <f t="shared" si="24"/>
        <v>0</v>
      </c>
      <c r="V486" s="24" t="s">
        <v>2080</v>
      </c>
      <c r="W486" s="24" t="s">
        <v>3452</v>
      </c>
      <c r="X486" s="24">
        <v>45</v>
      </c>
      <c r="Y486" s="83">
        <v>46078</v>
      </c>
      <c r="Z486" s="83">
        <v>46243</v>
      </c>
    </row>
    <row r="487" spans="1:26" ht="26.9" customHeight="1" x14ac:dyDescent="0.35">
      <c r="A487" s="52" t="s">
        <v>10587</v>
      </c>
      <c r="B487" s="24" t="s">
        <v>4091</v>
      </c>
      <c r="C487" s="24" t="s">
        <v>518</v>
      </c>
      <c r="D487" s="24" t="s">
        <v>10579</v>
      </c>
      <c r="E487" s="24" t="s">
        <v>10046</v>
      </c>
      <c r="F487" s="24" t="s">
        <v>4062</v>
      </c>
      <c r="G487" s="24" t="s">
        <v>3881</v>
      </c>
      <c r="H487" s="24" t="s">
        <v>3593</v>
      </c>
      <c r="I487" s="24" t="s">
        <v>7</v>
      </c>
      <c r="J487" s="24" t="s">
        <v>391</v>
      </c>
      <c r="K487" s="24" t="s">
        <v>2026</v>
      </c>
      <c r="L487" s="76" t="s">
        <v>10021</v>
      </c>
      <c r="M487" s="24" t="s">
        <v>10047</v>
      </c>
      <c r="N487" s="24" t="s">
        <v>2087</v>
      </c>
      <c r="O487" s="25">
        <f>'Product Details'!AH371</f>
        <v>2933.99</v>
      </c>
      <c r="P487" s="25">
        <f>'Product Details'!V371</f>
        <v>2933.99</v>
      </c>
      <c r="Q487" s="25">
        <f>'Product Details'!F371</f>
        <v>2639.99</v>
      </c>
      <c r="R487" s="82">
        <f t="shared" si="22"/>
        <v>0.10020484050729553</v>
      </c>
      <c r="S487" s="82">
        <f t="shared" si="23"/>
        <v>0.10020484050729553</v>
      </c>
      <c r="T487" s="25">
        <f>'Product Details'!F371</f>
        <v>2639.99</v>
      </c>
      <c r="U487" s="25">
        <f t="shared" si="24"/>
        <v>0</v>
      </c>
      <c r="V487" s="24" t="s">
        <v>2080</v>
      </c>
      <c r="W487" s="24" t="s">
        <v>53</v>
      </c>
      <c r="X487" s="24">
        <v>45</v>
      </c>
      <c r="Y487" s="83">
        <v>46183</v>
      </c>
      <c r="Z487" s="83">
        <v>46252</v>
      </c>
    </row>
    <row r="488" spans="1:26" ht="15" customHeight="1" x14ac:dyDescent="0.35">
      <c r="A488" s="52" t="s">
        <v>10588</v>
      </c>
      <c r="B488" s="24" t="s">
        <v>4094</v>
      </c>
      <c r="C488" s="24" t="s">
        <v>518</v>
      </c>
      <c r="D488" s="24" t="s">
        <v>10579</v>
      </c>
      <c r="E488" s="24" t="s">
        <v>10046</v>
      </c>
      <c r="F488" s="24" t="s">
        <v>4057</v>
      </c>
      <c r="G488" s="24" t="s">
        <v>4097</v>
      </c>
      <c r="H488" s="24" t="s">
        <v>4098</v>
      </c>
      <c r="I488" s="24" t="s">
        <v>7</v>
      </c>
      <c r="J488" s="24" t="s">
        <v>391</v>
      </c>
      <c r="K488" s="24" t="s">
        <v>2027</v>
      </c>
      <c r="L488" s="76" t="s">
        <v>10021</v>
      </c>
      <c r="M488" s="24" t="s">
        <v>10047</v>
      </c>
      <c r="N488" s="24" t="s">
        <v>2087</v>
      </c>
      <c r="O488" s="25">
        <f>'Product Details'!AH372</f>
        <v>4049.99</v>
      </c>
      <c r="P488" s="25">
        <f>'Product Details'!V372</f>
        <v>4049.99</v>
      </c>
      <c r="Q488" s="25">
        <f>'Product Details'!F372</f>
        <v>3844.99</v>
      </c>
      <c r="R488" s="82">
        <f t="shared" si="22"/>
        <v>5.0617408931873907E-2</v>
      </c>
      <c r="S488" s="82">
        <f t="shared" si="23"/>
        <v>5.0617408931873907E-2</v>
      </c>
      <c r="T488" s="25">
        <f>'Product Details'!F372</f>
        <v>3844.99</v>
      </c>
      <c r="U488" s="25">
        <f t="shared" si="24"/>
        <v>0</v>
      </c>
      <c r="V488" s="24" t="s">
        <v>2080</v>
      </c>
      <c r="W488" s="24" t="s">
        <v>3517</v>
      </c>
      <c r="X488" s="24">
        <v>45</v>
      </c>
      <c r="Y488" s="83">
        <v>45758</v>
      </c>
      <c r="Z488" s="83">
        <v>46238</v>
      </c>
    </row>
    <row r="489" spans="1:26" ht="15" customHeight="1" x14ac:dyDescent="0.35">
      <c r="A489" s="52" t="s">
        <v>10589</v>
      </c>
      <c r="B489" s="24" t="s">
        <v>4099</v>
      </c>
      <c r="C489" s="24" t="s">
        <v>531</v>
      </c>
      <c r="D489" s="24" t="s">
        <v>10590</v>
      </c>
      <c r="E489" s="24" t="s">
        <v>10046</v>
      </c>
      <c r="F489" s="24" t="s">
        <v>4102</v>
      </c>
      <c r="G489" s="24" t="s">
        <v>4103</v>
      </c>
      <c r="H489" s="24" t="s">
        <v>4104</v>
      </c>
      <c r="I489" s="24" t="s">
        <v>7</v>
      </c>
      <c r="J489" s="24" t="s">
        <v>391</v>
      </c>
      <c r="K489" s="24" t="s">
        <v>2023</v>
      </c>
      <c r="L489" s="76" t="s">
        <v>10021</v>
      </c>
      <c r="M489" s="24" t="s">
        <v>10047</v>
      </c>
      <c r="N489" s="24" t="s">
        <v>2087</v>
      </c>
      <c r="O489" s="25">
        <f>'Product Details'!AH373</f>
        <v>518.99</v>
      </c>
      <c r="P489" s="25">
        <f>'Product Details'!V373</f>
        <v>499.99</v>
      </c>
      <c r="Q489" s="25">
        <f>'Product Details'!F373</f>
        <v>446.99</v>
      </c>
      <c r="R489" s="82">
        <f t="shared" si="22"/>
        <v>0.10600212004240085</v>
      </c>
      <c r="S489" s="82">
        <f t="shared" si="23"/>
        <v>0.1387309967436752</v>
      </c>
      <c r="T489" s="25">
        <f>'Product Details'!F373</f>
        <v>446.99</v>
      </c>
      <c r="U489" s="25">
        <f t="shared" si="24"/>
        <v>0</v>
      </c>
      <c r="V489" s="24" t="s">
        <v>2080</v>
      </c>
      <c r="W489" s="24" t="s">
        <v>53</v>
      </c>
      <c r="X489" s="24">
        <v>15</v>
      </c>
      <c r="Y489" s="83">
        <v>46120</v>
      </c>
      <c r="Z489" s="83">
        <v>46270</v>
      </c>
    </row>
    <row r="490" spans="1:26" ht="15" customHeight="1" x14ac:dyDescent="0.35">
      <c r="A490" s="52" t="s">
        <v>10591</v>
      </c>
      <c r="B490" s="24" t="s">
        <v>4105</v>
      </c>
      <c r="C490" s="24" t="s">
        <v>531</v>
      </c>
      <c r="D490" s="24" t="s">
        <v>10590</v>
      </c>
      <c r="E490" s="24" t="s">
        <v>10046</v>
      </c>
      <c r="F490" s="24" t="s">
        <v>4108</v>
      </c>
      <c r="G490" s="24" t="s">
        <v>4109</v>
      </c>
      <c r="H490" s="24" t="s">
        <v>3464</v>
      </c>
      <c r="I490" s="24" t="s">
        <v>7</v>
      </c>
      <c r="J490" s="24" t="s">
        <v>391</v>
      </c>
      <c r="K490" s="24" t="s">
        <v>2023</v>
      </c>
      <c r="L490" s="76" t="s">
        <v>10021</v>
      </c>
      <c r="M490" s="24" t="s">
        <v>10047</v>
      </c>
      <c r="N490" s="24" t="s">
        <v>2087</v>
      </c>
      <c r="O490" s="25">
        <f>'Product Details'!AH374</f>
        <v>642.99</v>
      </c>
      <c r="P490" s="25">
        <f>'Product Details'!V374</f>
        <v>641.99</v>
      </c>
      <c r="Q490" s="25">
        <f>'Product Details'!F374</f>
        <v>593.99</v>
      </c>
      <c r="R490" s="82">
        <f t="shared" si="22"/>
        <v>7.4767519743298178E-2</v>
      </c>
      <c r="S490" s="82">
        <f t="shared" si="23"/>
        <v>7.6206472884492754E-2</v>
      </c>
      <c r="T490" s="25">
        <f>'Product Details'!F374</f>
        <v>593.99</v>
      </c>
      <c r="U490" s="25">
        <f t="shared" si="24"/>
        <v>0</v>
      </c>
      <c r="V490" s="24" t="s">
        <v>2080</v>
      </c>
      <c r="W490" s="24" t="s">
        <v>1345</v>
      </c>
      <c r="X490" s="24">
        <v>15</v>
      </c>
      <c r="Y490" s="83">
        <v>45928</v>
      </c>
      <c r="Z490" s="83">
        <v>46280</v>
      </c>
    </row>
    <row r="491" spans="1:26" ht="26.9" customHeight="1" x14ac:dyDescent="0.35">
      <c r="A491" s="52" t="s">
        <v>10592</v>
      </c>
      <c r="B491" s="24" t="s">
        <v>4105</v>
      </c>
      <c r="C491" s="24" t="s">
        <v>531</v>
      </c>
      <c r="D491" s="24" t="s">
        <v>10100</v>
      </c>
      <c r="E491" s="24" t="s">
        <v>10101</v>
      </c>
      <c r="F491" s="24" t="s">
        <v>4108</v>
      </c>
      <c r="G491" s="24" t="s">
        <v>4109</v>
      </c>
      <c r="H491" s="24" t="s">
        <v>3464</v>
      </c>
      <c r="I491" s="24" t="s">
        <v>7</v>
      </c>
      <c r="J491" s="24" t="s">
        <v>391</v>
      </c>
      <c r="K491" s="24" t="s">
        <v>2023</v>
      </c>
      <c r="L491" s="81" t="s">
        <v>10022</v>
      </c>
      <c r="M491" s="24" t="s">
        <v>10102</v>
      </c>
      <c r="N491" s="24" t="s">
        <v>2087</v>
      </c>
      <c r="O491" s="25">
        <f>'Product Details'!AH374</f>
        <v>642.99</v>
      </c>
      <c r="P491" s="25">
        <v>538.99</v>
      </c>
      <c r="Q491" s="25">
        <v>538.99</v>
      </c>
      <c r="R491" s="82">
        <f t="shared" si="22"/>
        <v>0</v>
      </c>
      <c r="S491" s="82">
        <f t="shared" si="23"/>
        <v>0.16174435061198464</v>
      </c>
      <c r="T491" s="25">
        <f>'Product Details'!F374</f>
        <v>593.99</v>
      </c>
      <c r="U491" s="25">
        <f t="shared" si="24"/>
        <v>55</v>
      </c>
      <c r="V491" s="24" t="s">
        <v>2100</v>
      </c>
      <c r="W491" s="24" t="s">
        <v>10514</v>
      </c>
      <c r="X491" s="24">
        <v>15</v>
      </c>
      <c r="Y491" s="83">
        <v>46280</v>
      </c>
      <c r="Z491" s="83">
        <v>46280</v>
      </c>
    </row>
    <row r="492" spans="1:26" ht="26.9" customHeight="1" x14ac:dyDescent="0.35">
      <c r="A492" s="52" t="s">
        <v>10593</v>
      </c>
      <c r="B492" s="24" t="s">
        <v>4105</v>
      </c>
      <c r="C492" s="24" t="s">
        <v>531</v>
      </c>
      <c r="D492" s="24" t="s">
        <v>10594</v>
      </c>
      <c r="E492" s="24" t="s">
        <v>10122</v>
      </c>
      <c r="F492" s="24" t="s">
        <v>4108</v>
      </c>
      <c r="G492" s="24" t="s">
        <v>4109</v>
      </c>
      <c r="H492" s="24" t="s">
        <v>3464</v>
      </c>
      <c r="I492" s="24" t="s">
        <v>7</v>
      </c>
      <c r="J492" s="24" t="s">
        <v>391</v>
      </c>
      <c r="K492" s="24" t="s">
        <v>2023</v>
      </c>
      <c r="L492" s="79" t="s">
        <v>10023</v>
      </c>
      <c r="M492" s="24" t="s">
        <v>10123</v>
      </c>
      <c r="N492" s="24" t="s">
        <v>2087</v>
      </c>
      <c r="O492" s="25">
        <f>'Product Details'!AH374</f>
        <v>642.99</v>
      </c>
      <c r="P492" s="25">
        <v>464.99</v>
      </c>
      <c r="Q492" s="25">
        <v>444.99</v>
      </c>
      <c r="R492" s="82">
        <f t="shared" si="22"/>
        <v>4.3011677670487539E-2</v>
      </c>
      <c r="S492" s="82">
        <f t="shared" si="23"/>
        <v>0.30793635981897072</v>
      </c>
      <c r="T492" s="25">
        <f>'Product Details'!F374</f>
        <v>593.99</v>
      </c>
      <c r="U492" s="25">
        <f t="shared" si="24"/>
        <v>149</v>
      </c>
      <c r="V492" s="24" t="s">
        <v>2100</v>
      </c>
      <c r="W492" s="24" t="s">
        <v>10124</v>
      </c>
      <c r="X492" s="24">
        <v>30</v>
      </c>
      <c r="Y492" s="83">
        <v>46269</v>
      </c>
      <c r="Z492" s="83">
        <v>46294</v>
      </c>
    </row>
    <row r="493" spans="1:26" ht="26.9" customHeight="1" x14ac:dyDescent="0.35">
      <c r="A493" s="52" t="s">
        <v>10595</v>
      </c>
      <c r="B493" s="24" t="s">
        <v>4105</v>
      </c>
      <c r="C493" s="24" t="s">
        <v>531</v>
      </c>
      <c r="D493" s="24" t="s">
        <v>10088</v>
      </c>
      <c r="E493" s="24" t="s">
        <v>10089</v>
      </c>
      <c r="F493" s="24" t="s">
        <v>4108</v>
      </c>
      <c r="G493" s="24" t="s">
        <v>4109</v>
      </c>
      <c r="H493" s="24" t="s">
        <v>3464</v>
      </c>
      <c r="I493" s="24" t="s">
        <v>7</v>
      </c>
      <c r="J493" s="24" t="s">
        <v>391</v>
      </c>
      <c r="K493" s="24" t="s">
        <v>2023</v>
      </c>
      <c r="L493" s="51" t="s">
        <v>10024</v>
      </c>
      <c r="M493" s="24" t="s">
        <v>10090</v>
      </c>
      <c r="N493" s="24" t="s">
        <v>2087</v>
      </c>
      <c r="O493" s="25">
        <f>'Product Details'!AH374</f>
        <v>642.99</v>
      </c>
      <c r="P493" s="25">
        <v>361.99</v>
      </c>
      <c r="Q493" s="25">
        <v>361.99</v>
      </c>
      <c r="R493" s="82">
        <f t="shared" si="22"/>
        <v>0</v>
      </c>
      <c r="S493" s="82">
        <f t="shared" si="23"/>
        <v>0.43702079348045847</v>
      </c>
      <c r="T493" s="25">
        <f>'Product Details'!F374</f>
        <v>593.99</v>
      </c>
      <c r="U493" s="25">
        <f t="shared" si="24"/>
        <v>232</v>
      </c>
      <c r="V493" s="24" t="s">
        <v>2100</v>
      </c>
      <c r="W493" s="24" t="s">
        <v>10105</v>
      </c>
      <c r="X493" s="24">
        <v>14</v>
      </c>
      <c r="Y493" s="83">
        <v>46161</v>
      </c>
      <c r="Z493" s="83">
        <v>46161</v>
      </c>
    </row>
    <row r="494" spans="1:26" ht="26.9" customHeight="1" x14ac:dyDescent="0.35">
      <c r="A494" s="52" t="s">
        <v>10596</v>
      </c>
      <c r="B494" s="24" t="s">
        <v>4110</v>
      </c>
      <c r="C494" s="24" t="s">
        <v>531</v>
      </c>
      <c r="D494" s="24" t="s">
        <v>10590</v>
      </c>
      <c r="E494" s="24" t="s">
        <v>10046</v>
      </c>
      <c r="F494" s="24" t="s">
        <v>4113</v>
      </c>
      <c r="G494" s="24" t="s">
        <v>4114</v>
      </c>
      <c r="H494" s="24" t="s">
        <v>4115</v>
      </c>
      <c r="I494" s="24" t="s">
        <v>7</v>
      </c>
      <c r="J494" s="24" t="s">
        <v>391</v>
      </c>
      <c r="K494" s="24" t="s">
        <v>2024</v>
      </c>
      <c r="L494" s="76" t="s">
        <v>10021</v>
      </c>
      <c r="M494" s="24" t="s">
        <v>10047</v>
      </c>
      <c r="N494" s="24" t="s">
        <v>2087</v>
      </c>
      <c r="O494" s="25">
        <f>'Product Details'!AH375</f>
        <v>706.99</v>
      </c>
      <c r="P494" s="25">
        <f>'Product Details'!V375</f>
        <v>706.99</v>
      </c>
      <c r="Q494" s="25">
        <f>'Product Details'!F375</f>
        <v>645.99</v>
      </c>
      <c r="R494" s="82">
        <f t="shared" si="22"/>
        <v>8.6281276962899056E-2</v>
      </c>
      <c r="S494" s="82">
        <f t="shared" si="23"/>
        <v>8.6281276962899056E-2</v>
      </c>
      <c r="T494" s="25">
        <f>'Product Details'!F375</f>
        <v>645.99</v>
      </c>
      <c r="U494" s="25">
        <f t="shared" si="24"/>
        <v>0</v>
      </c>
      <c r="V494" s="24" t="s">
        <v>2116</v>
      </c>
      <c r="W494" s="24" t="s">
        <v>53</v>
      </c>
      <c r="X494" s="24">
        <v>15</v>
      </c>
      <c r="Y494" s="83">
        <v>45817</v>
      </c>
      <c r="Z494" s="83">
        <v>46249</v>
      </c>
    </row>
    <row r="495" spans="1:26" ht="15" customHeight="1" x14ac:dyDescent="0.35">
      <c r="A495" s="52" t="s">
        <v>10597</v>
      </c>
      <c r="B495" s="24" t="s">
        <v>4116</v>
      </c>
      <c r="C495" s="24" t="s">
        <v>531</v>
      </c>
      <c r="D495" s="24" t="s">
        <v>10590</v>
      </c>
      <c r="E495" s="24" t="s">
        <v>10046</v>
      </c>
      <c r="F495" s="24" t="s">
        <v>4113</v>
      </c>
      <c r="G495" s="24" t="s">
        <v>4119</v>
      </c>
      <c r="H495" s="24" t="s">
        <v>3626</v>
      </c>
      <c r="I495" s="24" t="s">
        <v>7</v>
      </c>
      <c r="J495" s="24" t="s">
        <v>391</v>
      </c>
      <c r="K495" s="24" t="s">
        <v>2026</v>
      </c>
      <c r="L495" s="76" t="s">
        <v>10021</v>
      </c>
      <c r="M495" s="24" t="s">
        <v>10047</v>
      </c>
      <c r="N495" s="24" t="s">
        <v>2087</v>
      </c>
      <c r="O495" s="25">
        <f>'Product Details'!AH376</f>
        <v>1783.99</v>
      </c>
      <c r="P495" s="25">
        <f>'Product Details'!V376</f>
        <v>1751.99</v>
      </c>
      <c r="Q495" s="25">
        <f>'Product Details'!F376</f>
        <v>1655.99</v>
      </c>
      <c r="R495" s="82">
        <f t="shared" si="22"/>
        <v>5.4794833303843056E-2</v>
      </c>
      <c r="S495" s="82">
        <f t="shared" si="23"/>
        <v>7.1749281105835797E-2</v>
      </c>
      <c r="T495" s="25">
        <f>'Product Details'!F376</f>
        <v>1655.99</v>
      </c>
      <c r="U495" s="25">
        <f t="shared" si="24"/>
        <v>0</v>
      </c>
      <c r="V495" s="24" t="s">
        <v>2080</v>
      </c>
      <c r="W495" s="24" t="s">
        <v>3452</v>
      </c>
      <c r="X495" s="24">
        <v>15</v>
      </c>
      <c r="Y495" s="83">
        <v>45868</v>
      </c>
      <c r="Z495" s="83">
        <v>46267</v>
      </c>
    </row>
    <row r="496" spans="1:26" ht="26.9" customHeight="1" x14ac:dyDescent="0.35">
      <c r="A496" s="52" t="s">
        <v>10598</v>
      </c>
      <c r="B496" s="24" t="s">
        <v>4120</v>
      </c>
      <c r="C496" s="24" t="s">
        <v>531</v>
      </c>
      <c r="D496" s="24" t="s">
        <v>10590</v>
      </c>
      <c r="E496" s="24" t="s">
        <v>10046</v>
      </c>
      <c r="F496" s="24" t="s">
        <v>4123</v>
      </c>
      <c r="G496" s="24" t="s">
        <v>4124</v>
      </c>
      <c r="H496" s="24" t="s">
        <v>3871</v>
      </c>
      <c r="I496" s="24" t="s">
        <v>7</v>
      </c>
      <c r="J496" s="24" t="s">
        <v>391</v>
      </c>
      <c r="K496" s="24" t="s">
        <v>2025</v>
      </c>
      <c r="L496" s="76" t="s">
        <v>10021</v>
      </c>
      <c r="M496" s="24" t="s">
        <v>10047</v>
      </c>
      <c r="N496" s="24" t="s">
        <v>2087</v>
      </c>
      <c r="O496" s="25">
        <f>'Product Details'!AH377</f>
        <v>1961.99</v>
      </c>
      <c r="P496" s="25">
        <f>'Product Details'!V377</f>
        <v>1907.99</v>
      </c>
      <c r="Q496" s="25">
        <f>'Product Details'!F377</f>
        <v>1713.99</v>
      </c>
      <c r="R496" s="82">
        <f t="shared" si="22"/>
        <v>0.10167768174885612</v>
      </c>
      <c r="S496" s="82">
        <f t="shared" si="23"/>
        <v>0.12640227524095435</v>
      </c>
      <c r="T496" s="25">
        <f>'Product Details'!F377</f>
        <v>1713.99</v>
      </c>
      <c r="U496" s="25">
        <f t="shared" si="24"/>
        <v>0</v>
      </c>
      <c r="V496" s="24" t="s">
        <v>2116</v>
      </c>
      <c r="W496" s="24" t="s">
        <v>53</v>
      </c>
      <c r="X496" s="24">
        <v>15</v>
      </c>
      <c r="Y496" s="83">
        <v>45927</v>
      </c>
      <c r="Z496" s="83">
        <v>46274</v>
      </c>
    </row>
    <row r="497" spans="1:26" ht="26.9" customHeight="1" x14ac:dyDescent="0.35">
      <c r="A497" s="52" t="s">
        <v>10599</v>
      </c>
      <c r="B497" s="24" t="s">
        <v>4125</v>
      </c>
      <c r="C497" s="24" t="s">
        <v>531</v>
      </c>
      <c r="D497" s="24" t="s">
        <v>10590</v>
      </c>
      <c r="E497" s="24" t="s">
        <v>10046</v>
      </c>
      <c r="F497" s="24" t="s">
        <v>4128</v>
      </c>
      <c r="G497" s="24" t="s">
        <v>4129</v>
      </c>
      <c r="H497" s="24" t="s">
        <v>3578</v>
      </c>
      <c r="I497" s="24" t="s">
        <v>7</v>
      </c>
      <c r="J497" s="24" t="s">
        <v>391</v>
      </c>
      <c r="K497" s="24" t="s">
        <v>2027</v>
      </c>
      <c r="L497" s="76" t="s">
        <v>10021</v>
      </c>
      <c r="M497" s="24" t="s">
        <v>10047</v>
      </c>
      <c r="N497" s="24" t="s">
        <v>2087</v>
      </c>
      <c r="O497" s="25">
        <f>'Product Details'!AH378</f>
        <v>1972.99</v>
      </c>
      <c r="P497" s="25">
        <f>'Product Details'!V378</f>
        <v>1948.99</v>
      </c>
      <c r="Q497" s="25">
        <f>'Product Details'!F378</f>
        <v>1794.99</v>
      </c>
      <c r="R497" s="82">
        <f t="shared" si="22"/>
        <v>7.9015284839840119E-2</v>
      </c>
      <c r="S497" s="82">
        <f t="shared" si="23"/>
        <v>9.0218399485045536E-2</v>
      </c>
      <c r="T497" s="25">
        <f>'Product Details'!F378</f>
        <v>1794.99</v>
      </c>
      <c r="U497" s="25">
        <f t="shared" si="24"/>
        <v>0</v>
      </c>
      <c r="V497" s="24" t="s">
        <v>2116</v>
      </c>
      <c r="W497" s="24" t="s">
        <v>1345</v>
      </c>
      <c r="X497" s="24">
        <v>15</v>
      </c>
      <c r="Y497" s="83">
        <v>45826</v>
      </c>
      <c r="Z497" s="83">
        <v>46257</v>
      </c>
    </row>
    <row r="498" spans="1:26" ht="26.9" customHeight="1" x14ac:dyDescent="0.35">
      <c r="A498" s="52" t="s">
        <v>10600</v>
      </c>
      <c r="B498" s="24" t="s">
        <v>4125</v>
      </c>
      <c r="C498" s="24" t="s">
        <v>531</v>
      </c>
      <c r="D498" s="24" t="s">
        <v>10168</v>
      </c>
      <c r="E498" s="24" t="s">
        <v>10101</v>
      </c>
      <c r="F498" s="24" t="s">
        <v>4128</v>
      </c>
      <c r="G498" s="24" t="s">
        <v>4129</v>
      </c>
      <c r="H498" s="24" t="s">
        <v>3578</v>
      </c>
      <c r="I498" s="24" t="s">
        <v>7</v>
      </c>
      <c r="J498" s="24" t="s">
        <v>391</v>
      </c>
      <c r="K498" s="24" t="s">
        <v>2027</v>
      </c>
      <c r="L498" s="81" t="s">
        <v>10022</v>
      </c>
      <c r="M498" s="24" t="s">
        <v>10102</v>
      </c>
      <c r="N498" s="24" t="s">
        <v>2087</v>
      </c>
      <c r="O498" s="25">
        <f>'Product Details'!AH378</f>
        <v>1972.99</v>
      </c>
      <c r="P498" s="25">
        <v>1652.99</v>
      </c>
      <c r="Q498" s="25">
        <v>1652.99</v>
      </c>
      <c r="R498" s="82">
        <f t="shared" si="22"/>
        <v>0</v>
      </c>
      <c r="S498" s="82">
        <f t="shared" si="23"/>
        <v>0.16219038109671108</v>
      </c>
      <c r="T498" s="25">
        <f>'Product Details'!F378</f>
        <v>1794.99</v>
      </c>
      <c r="U498" s="25">
        <f t="shared" si="24"/>
        <v>142</v>
      </c>
      <c r="V498" s="24" t="s">
        <v>2116</v>
      </c>
      <c r="W498" s="24" t="s">
        <v>10514</v>
      </c>
      <c r="X498" s="24">
        <v>15</v>
      </c>
      <c r="Y498" s="83">
        <v>46260</v>
      </c>
      <c r="Z498" s="83">
        <v>46260</v>
      </c>
    </row>
    <row r="499" spans="1:26" ht="26.9" customHeight="1" x14ac:dyDescent="0.35">
      <c r="A499" s="52" t="s">
        <v>10601</v>
      </c>
      <c r="B499" s="24" t="s">
        <v>4125</v>
      </c>
      <c r="C499" s="24" t="s">
        <v>531</v>
      </c>
      <c r="D499" s="24" t="s">
        <v>10088</v>
      </c>
      <c r="E499" s="24" t="s">
        <v>10089</v>
      </c>
      <c r="F499" s="24" t="s">
        <v>4128</v>
      </c>
      <c r="G499" s="24" t="s">
        <v>4129</v>
      </c>
      <c r="H499" s="24" t="s">
        <v>3578</v>
      </c>
      <c r="I499" s="24" t="s">
        <v>7</v>
      </c>
      <c r="J499" s="24" t="s">
        <v>391</v>
      </c>
      <c r="K499" s="24" t="s">
        <v>2027</v>
      </c>
      <c r="L499" s="51" t="s">
        <v>10024</v>
      </c>
      <c r="M499" s="24" t="s">
        <v>10090</v>
      </c>
      <c r="N499" s="24" t="s">
        <v>2087</v>
      </c>
      <c r="O499" s="25">
        <f>'Product Details'!AH378</f>
        <v>1972.99</v>
      </c>
      <c r="P499" s="25">
        <v>1012.99</v>
      </c>
      <c r="Q499" s="25">
        <v>1012.99</v>
      </c>
      <c r="R499" s="82">
        <f t="shared" si="22"/>
        <v>0</v>
      </c>
      <c r="S499" s="82">
        <f t="shared" si="23"/>
        <v>0.48657114329013323</v>
      </c>
      <c r="T499" s="25">
        <f>'Product Details'!F378</f>
        <v>1794.99</v>
      </c>
      <c r="U499" s="25">
        <f t="shared" si="24"/>
        <v>782</v>
      </c>
      <c r="V499" s="24" t="s">
        <v>2100</v>
      </c>
      <c r="W499" s="24" t="s">
        <v>10105</v>
      </c>
      <c r="X499" s="24">
        <v>14</v>
      </c>
      <c r="Y499" s="83">
        <v>46200</v>
      </c>
      <c r="Z499" s="83">
        <v>46200</v>
      </c>
    </row>
    <row r="500" spans="1:26" ht="15" customHeight="1" x14ac:dyDescent="0.35">
      <c r="A500" s="52" t="s">
        <v>10602</v>
      </c>
      <c r="B500" s="24" t="s">
        <v>4130</v>
      </c>
      <c r="C500" s="24" t="s">
        <v>531</v>
      </c>
      <c r="D500" s="24" t="s">
        <v>10590</v>
      </c>
      <c r="E500" s="24" t="s">
        <v>10046</v>
      </c>
      <c r="F500" s="24" t="s">
        <v>4133</v>
      </c>
      <c r="G500" s="24" t="s">
        <v>4134</v>
      </c>
      <c r="H500" s="24" t="s">
        <v>3763</v>
      </c>
      <c r="I500" s="24" t="s">
        <v>7</v>
      </c>
      <c r="J500" s="24" t="s">
        <v>391</v>
      </c>
      <c r="K500" s="24" t="s">
        <v>2024</v>
      </c>
      <c r="L500" s="76" t="s">
        <v>10021</v>
      </c>
      <c r="M500" s="24" t="s">
        <v>10047</v>
      </c>
      <c r="N500" s="24" t="s">
        <v>2087</v>
      </c>
      <c r="O500" s="25">
        <f>'Product Details'!AH379</f>
        <v>2033.99</v>
      </c>
      <c r="P500" s="25">
        <f>'Product Details'!V379</f>
        <v>2008.99</v>
      </c>
      <c r="Q500" s="25">
        <f>'Product Details'!F379</f>
        <v>1846.99</v>
      </c>
      <c r="R500" s="82">
        <f t="shared" si="22"/>
        <v>8.0637534283396137E-2</v>
      </c>
      <c r="S500" s="82">
        <f t="shared" si="23"/>
        <v>9.1937521816724765E-2</v>
      </c>
      <c r="T500" s="25">
        <f>'Product Details'!F379</f>
        <v>1846.99</v>
      </c>
      <c r="U500" s="25">
        <f t="shared" si="24"/>
        <v>0</v>
      </c>
      <c r="V500" s="24" t="s">
        <v>2100</v>
      </c>
      <c r="W500" s="24" t="s">
        <v>53</v>
      </c>
      <c r="X500" s="24">
        <v>15</v>
      </c>
      <c r="Y500" s="83">
        <v>46144</v>
      </c>
      <c r="Z500" s="83">
        <v>46283</v>
      </c>
    </row>
    <row r="501" spans="1:26" ht="15" customHeight="1" x14ac:dyDescent="0.35">
      <c r="A501" s="52" t="s">
        <v>10603</v>
      </c>
      <c r="B501" s="24" t="s">
        <v>4135</v>
      </c>
      <c r="C501" s="24" t="s">
        <v>531</v>
      </c>
      <c r="D501" s="24" t="s">
        <v>10590</v>
      </c>
      <c r="E501" s="24" t="s">
        <v>10046</v>
      </c>
      <c r="F501" s="24" t="s">
        <v>4138</v>
      </c>
      <c r="G501" s="24" t="s">
        <v>4139</v>
      </c>
      <c r="H501" s="24" t="s">
        <v>4140</v>
      </c>
      <c r="I501" s="24" t="s">
        <v>7</v>
      </c>
      <c r="J501" s="24" t="s">
        <v>391</v>
      </c>
      <c r="K501" s="24" t="s">
        <v>2027</v>
      </c>
      <c r="L501" s="76" t="s">
        <v>10021</v>
      </c>
      <c r="M501" s="24" t="s">
        <v>10047</v>
      </c>
      <c r="N501" s="24" t="s">
        <v>2087</v>
      </c>
      <c r="O501" s="25">
        <f>'Product Details'!AH380</f>
        <v>3176.99</v>
      </c>
      <c r="P501" s="25">
        <f>'Product Details'!V380</f>
        <v>3176.99</v>
      </c>
      <c r="Q501" s="25">
        <f>'Product Details'!F380</f>
        <v>3058.99</v>
      </c>
      <c r="R501" s="82">
        <f t="shared" si="22"/>
        <v>3.7142074731113417E-2</v>
      </c>
      <c r="S501" s="82">
        <f t="shared" si="23"/>
        <v>3.7142074731113417E-2</v>
      </c>
      <c r="T501" s="25">
        <f>'Product Details'!F380</f>
        <v>3058.99</v>
      </c>
      <c r="U501" s="25">
        <f t="shared" si="24"/>
        <v>0</v>
      </c>
      <c r="V501" s="24" t="s">
        <v>2080</v>
      </c>
      <c r="W501" s="24" t="s">
        <v>3517</v>
      </c>
      <c r="X501" s="24">
        <v>15</v>
      </c>
      <c r="Y501" s="83">
        <v>45807</v>
      </c>
      <c r="Z501" s="83">
        <v>46258</v>
      </c>
    </row>
    <row r="502" spans="1:26" ht="26.9" customHeight="1" x14ac:dyDescent="0.35">
      <c r="A502" s="52" t="s">
        <v>10604</v>
      </c>
      <c r="B502" s="24" t="s">
        <v>4135</v>
      </c>
      <c r="C502" s="24" t="s">
        <v>531</v>
      </c>
      <c r="D502" s="24" t="s">
        <v>10594</v>
      </c>
      <c r="E502" s="24" t="s">
        <v>10122</v>
      </c>
      <c r="F502" s="24" t="s">
        <v>4138</v>
      </c>
      <c r="G502" s="24" t="s">
        <v>4139</v>
      </c>
      <c r="H502" s="24" t="s">
        <v>4140</v>
      </c>
      <c r="I502" s="24" t="s">
        <v>7</v>
      </c>
      <c r="J502" s="24" t="s">
        <v>391</v>
      </c>
      <c r="K502" s="24" t="s">
        <v>2027</v>
      </c>
      <c r="L502" s="79" t="s">
        <v>10023</v>
      </c>
      <c r="M502" s="24" t="s">
        <v>10123</v>
      </c>
      <c r="N502" s="24" t="s">
        <v>2087</v>
      </c>
      <c r="O502" s="25">
        <f>'Product Details'!AH380</f>
        <v>3176.99</v>
      </c>
      <c r="P502" s="25">
        <v>2762.99</v>
      </c>
      <c r="Q502" s="25">
        <v>2467.9899999999998</v>
      </c>
      <c r="R502" s="82">
        <f t="shared" si="22"/>
        <v>0.10676839221278399</v>
      </c>
      <c r="S502" s="82">
        <f t="shared" si="23"/>
        <v>0.22316721173185941</v>
      </c>
      <c r="T502" s="25">
        <f>'Product Details'!F380</f>
        <v>3058.99</v>
      </c>
      <c r="U502" s="25">
        <f t="shared" si="24"/>
        <v>591</v>
      </c>
      <c r="V502" s="24" t="s">
        <v>2100</v>
      </c>
      <c r="W502" s="24" t="s">
        <v>10124</v>
      </c>
      <c r="X502" s="24">
        <v>30</v>
      </c>
      <c r="Y502" s="83">
        <v>46271</v>
      </c>
      <c r="Z502" s="83">
        <v>46294</v>
      </c>
    </row>
    <row r="503" spans="1:26" ht="26.9" customHeight="1" x14ac:dyDescent="0.35">
      <c r="A503" s="52" t="s">
        <v>10605</v>
      </c>
      <c r="B503" s="24" t="s">
        <v>4135</v>
      </c>
      <c r="C503" s="24" t="s">
        <v>531</v>
      </c>
      <c r="D503" s="24" t="s">
        <v>10088</v>
      </c>
      <c r="E503" s="24" t="s">
        <v>10089</v>
      </c>
      <c r="F503" s="24" t="s">
        <v>4138</v>
      </c>
      <c r="G503" s="24" t="s">
        <v>4139</v>
      </c>
      <c r="H503" s="24" t="s">
        <v>4140</v>
      </c>
      <c r="I503" s="24" t="s">
        <v>7</v>
      </c>
      <c r="J503" s="24" t="s">
        <v>391</v>
      </c>
      <c r="K503" s="24" t="s">
        <v>2027</v>
      </c>
      <c r="L503" s="51" t="s">
        <v>10024</v>
      </c>
      <c r="M503" s="24" t="s">
        <v>10090</v>
      </c>
      <c r="N503" s="24" t="s">
        <v>2087</v>
      </c>
      <c r="O503" s="25">
        <f>'Product Details'!AH380</f>
        <v>3176.99</v>
      </c>
      <c r="P503" s="25">
        <v>2375.9899999999998</v>
      </c>
      <c r="Q503" s="25">
        <v>2113.9899999999998</v>
      </c>
      <c r="R503" s="82">
        <f t="shared" si="22"/>
        <v>0.11026982436794769</v>
      </c>
      <c r="S503" s="82">
        <f t="shared" si="23"/>
        <v>0.33459343592519969</v>
      </c>
      <c r="T503" s="25">
        <f>'Product Details'!F380</f>
        <v>3058.99</v>
      </c>
      <c r="U503" s="25">
        <f t="shared" si="24"/>
        <v>945</v>
      </c>
      <c r="V503" s="24" t="s">
        <v>2100</v>
      </c>
      <c r="W503" s="24" t="s">
        <v>10105</v>
      </c>
      <c r="X503" s="24">
        <v>14</v>
      </c>
      <c r="Y503" s="83">
        <v>46174</v>
      </c>
      <c r="Z503" s="83">
        <v>46187</v>
      </c>
    </row>
    <row r="504" spans="1:26" ht="15" customHeight="1" x14ac:dyDescent="0.35">
      <c r="A504" s="52" t="s">
        <v>10606</v>
      </c>
      <c r="B504" s="24" t="s">
        <v>4141</v>
      </c>
      <c r="C504" s="24" t="s">
        <v>531</v>
      </c>
      <c r="D504" s="24" t="s">
        <v>10590</v>
      </c>
      <c r="E504" s="24" t="s">
        <v>10046</v>
      </c>
      <c r="F504" s="24" t="s">
        <v>4138</v>
      </c>
      <c r="G504" s="24" t="s">
        <v>4144</v>
      </c>
      <c r="H504" s="24" t="s">
        <v>4145</v>
      </c>
      <c r="I504" s="24" t="s">
        <v>7</v>
      </c>
      <c r="J504" s="24" t="s">
        <v>391</v>
      </c>
      <c r="K504" s="24" t="s">
        <v>2027</v>
      </c>
      <c r="L504" s="76" t="s">
        <v>10021</v>
      </c>
      <c r="M504" s="24" t="s">
        <v>10047</v>
      </c>
      <c r="N504" s="24" t="s">
        <v>2087</v>
      </c>
      <c r="O504" s="25">
        <f>'Product Details'!AH381</f>
        <v>3643.99</v>
      </c>
      <c r="P504" s="25">
        <f>'Product Details'!V381</f>
        <v>3642.99</v>
      </c>
      <c r="Q504" s="25">
        <f>'Product Details'!F381</f>
        <v>3496.99</v>
      </c>
      <c r="R504" s="82">
        <f t="shared" si="22"/>
        <v>4.0076969741887847E-2</v>
      </c>
      <c r="S504" s="82">
        <f t="shared" si="23"/>
        <v>4.0340396104270322E-2</v>
      </c>
      <c r="T504" s="25">
        <f>'Product Details'!F381</f>
        <v>3496.99</v>
      </c>
      <c r="U504" s="25">
        <f t="shared" si="24"/>
        <v>0</v>
      </c>
      <c r="V504" s="24" t="s">
        <v>2080</v>
      </c>
      <c r="W504" s="24" t="s">
        <v>1345</v>
      </c>
      <c r="X504" s="24">
        <v>15</v>
      </c>
      <c r="Y504" s="83">
        <v>46156</v>
      </c>
      <c r="Z504" s="83">
        <v>46246</v>
      </c>
    </row>
    <row r="505" spans="1:26" ht="26.9" customHeight="1" x14ac:dyDescent="0.35">
      <c r="A505" s="52" t="s">
        <v>10607</v>
      </c>
      <c r="B505" s="24" t="s">
        <v>4146</v>
      </c>
      <c r="C505" s="24" t="s">
        <v>531</v>
      </c>
      <c r="D505" s="24" t="s">
        <v>10590</v>
      </c>
      <c r="E505" s="24" t="s">
        <v>10046</v>
      </c>
      <c r="F505" s="24" t="s">
        <v>4102</v>
      </c>
      <c r="G505" s="24" t="s">
        <v>4150</v>
      </c>
      <c r="H505" s="24" t="s">
        <v>4151</v>
      </c>
      <c r="I505" s="24" t="s">
        <v>7</v>
      </c>
      <c r="J505" s="24" t="s">
        <v>391</v>
      </c>
      <c r="K505" s="24" t="s">
        <v>2027</v>
      </c>
      <c r="L505" s="76" t="s">
        <v>10021</v>
      </c>
      <c r="M505" s="24" t="s">
        <v>10047</v>
      </c>
      <c r="N505" s="24" t="s">
        <v>2087</v>
      </c>
      <c r="O505" s="25">
        <f>'Product Details'!AH382</f>
        <v>5409.99</v>
      </c>
      <c r="P505" s="25">
        <f>'Product Details'!V382</f>
        <v>5187.99</v>
      </c>
      <c r="Q505" s="25">
        <f>'Product Details'!F382</f>
        <v>4888.99</v>
      </c>
      <c r="R505" s="82">
        <f t="shared" si="22"/>
        <v>5.7633110318254278E-2</v>
      </c>
      <c r="S505" s="82">
        <f t="shared" si="23"/>
        <v>9.6303320338854609E-2</v>
      </c>
      <c r="T505" s="25">
        <f>'Product Details'!F382</f>
        <v>4888.99</v>
      </c>
      <c r="U505" s="25">
        <f t="shared" si="24"/>
        <v>0</v>
      </c>
      <c r="V505" s="24" t="s">
        <v>2080</v>
      </c>
      <c r="W505" s="24" t="s">
        <v>3452</v>
      </c>
      <c r="X505" s="24">
        <v>15</v>
      </c>
      <c r="Y505" s="83">
        <v>46205</v>
      </c>
      <c r="Z505" s="83">
        <v>46289</v>
      </c>
    </row>
    <row r="506" spans="1:26" ht="26.9" customHeight="1" x14ac:dyDescent="0.35">
      <c r="A506" s="52" t="s">
        <v>10608</v>
      </c>
      <c r="B506" s="24" t="s">
        <v>4146</v>
      </c>
      <c r="C506" s="24" t="s">
        <v>531</v>
      </c>
      <c r="D506" s="24" t="s">
        <v>10168</v>
      </c>
      <c r="E506" s="24" t="s">
        <v>10101</v>
      </c>
      <c r="F506" s="24" t="s">
        <v>4102</v>
      </c>
      <c r="G506" s="24" t="s">
        <v>4150</v>
      </c>
      <c r="H506" s="24" t="s">
        <v>4151</v>
      </c>
      <c r="I506" s="24" t="s">
        <v>7</v>
      </c>
      <c r="J506" s="24" t="s">
        <v>391</v>
      </c>
      <c r="K506" s="24" t="s">
        <v>2027</v>
      </c>
      <c r="L506" s="81" t="s">
        <v>10022</v>
      </c>
      <c r="M506" s="24" t="s">
        <v>10102</v>
      </c>
      <c r="N506" s="24" t="s">
        <v>2087</v>
      </c>
      <c r="O506" s="25">
        <f>'Product Details'!AH382</f>
        <v>5409.99</v>
      </c>
      <c r="P506" s="25">
        <v>4449.99</v>
      </c>
      <c r="Q506" s="25">
        <v>4449.99</v>
      </c>
      <c r="R506" s="82">
        <f t="shared" si="22"/>
        <v>0</v>
      </c>
      <c r="S506" s="82">
        <f t="shared" si="23"/>
        <v>0.17744949620978967</v>
      </c>
      <c r="T506" s="25">
        <f>'Product Details'!F382</f>
        <v>4888.99</v>
      </c>
      <c r="U506" s="25">
        <f t="shared" si="24"/>
        <v>439</v>
      </c>
      <c r="V506" s="24" t="s">
        <v>2100</v>
      </c>
      <c r="W506" s="24" t="s">
        <v>10609</v>
      </c>
      <c r="X506" s="24">
        <v>15</v>
      </c>
      <c r="Y506" s="83">
        <v>46205</v>
      </c>
      <c r="Z506" s="83">
        <v>46205</v>
      </c>
    </row>
    <row r="507" spans="1:26" ht="26.9" customHeight="1" x14ac:dyDescent="0.35">
      <c r="A507" s="52" t="s">
        <v>10610</v>
      </c>
      <c r="B507" s="24" t="s">
        <v>4146</v>
      </c>
      <c r="C507" s="24" t="s">
        <v>531</v>
      </c>
      <c r="D507" s="24" t="s">
        <v>10594</v>
      </c>
      <c r="E507" s="24" t="s">
        <v>10122</v>
      </c>
      <c r="F507" s="24" t="s">
        <v>4102</v>
      </c>
      <c r="G507" s="24" t="s">
        <v>4150</v>
      </c>
      <c r="H507" s="24" t="s">
        <v>4151</v>
      </c>
      <c r="I507" s="24" t="s">
        <v>7</v>
      </c>
      <c r="J507" s="24" t="s">
        <v>391</v>
      </c>
      <c r="K507" s="24" t="s">
        <v>2027</v>
      </c>
      <c r="L507" s="79" t="s">
        <v>10023</v>
      </c>
      <c r="M507" s="24" t="s">
        <v>10123</v>
      </c>
      <c r="N507" s="24" t="s">
        <v>2087</v>
      </c>
      <c r="O507" s="25">
        <f>'Product Details'!AH382</f>
        <v>5409.99</v>
      </c>
      <c r="P507" s="25">
        <v>3896.99</v>
      </c>
      <c r="Q507" s="25">
        <v>3896.99</v>
      </c>
      <c r="R507" s="82">
        <f t="shared" si="22"/>
        <v>0</v>
      </c>
      <c r="S507" s="82">
        <f t="shared" si="23"/>
        <v>0.27966779975563727</v>
      </c>
      <c r="T507" s="25">
        <f>'Product Details'!F382</f>
        <v>4888.99</v>
      </c>
      <c r="U507" s="25">
        <f t="shared" si="24"/>
        <v>992</v>
      </c>
      <c r="V507" s="24" t="s">
        <v>2100</v>
      </c>
      <c r="W507" s="24" t="s">
        <v>10124</v>
      </c>
      <c r="X507" s="24">
        <v>30</v>
      </c>
      <c r="Y507" s="83">
        <v>46229</v>
      </c>
      <c r="Z507" s="83">
        <v>46229</v>
      </c>
    </row>
    <row r="508" spans="1:26" ht="15" customHeight="1" x14ac:dyDescent="0.35">
      <c r="A508" s="52" t="s">
        <v>10611</v>
      </c>
      <c r="B508" s="24" t="s">
        <v>4152</v>
      </c>
      <c r="C508" s="24" t="s">
        <v>543</v>
      </c>
      <c r="D508" s="24" t="s">
        <v>10612</v>
      </c>
      <c r="E508" s="24" t="s">
        <v>10046</v>
      </c>
      <c r="F508" s="24" t="s">
        <v>4155</v>
      </c>
      <c r="G508" s="24" t="s">
        <v>4156</v>
      </c>
      <c r="H508" s="24" t="s">
        <v>3793</v>
      </c>
      <c r="I508" s="24" t="s">
        <v>7</v>
      </c>
      <c r="J508" s="24" t="s">
        <v>391</v>
      </c>
      <c r="K508" s="24" t="s">
        <v>2024</v>
      </c>
      <c r="L508" s="76" t="s">
        <v>10021</v>
      </c>
      <c r="M508" s="24" t="s">
        <v>10047</v>
      </c>
      <c r="N508" s="24" t="s">
        <v>2087</v>
      </c>
      <c r="O508" s="25">
        <f>'Product Details'!AH383</f>
        <v>648.99</v>
      </c>
      <c r="P508" s="25">
        <f>'Product Details'!V383</f>
        <v>648.99</v>
      </c>
      <c r="Q508" s="25">
        <f>'Product Details'!F383</f>
        <v>584.99</v>
      </c>
      <c r="R508" s="82">
        <f t="shared" si="22"/>
        <v>9.8614770643615457E-2</v>
      </c>
      <c r="S508" s="82">
        <f t="shared" si="23"/>
        <v>9.8614770643615457E-2</v>
      </c>
      <c r="T508" s="25">
        <f>'Product Details'!F383</f>
        <v>584.99</v>
      </c>
      <c r="U508" s="25">
        <f t="shared" si="24"/>
        <v>0</v>
      </c>
      <c r="V508" s="24" t="s">
        <v>2080</v>
      </c>
      <c r="W508" s="24" t="s">
        <v>53</v>
      </c>
      <c r="X508" s="24">
        <v>15</v>
      </c>
      <c r="Y508" s="83">
        <v>46001</v>
      </c>
      <c r="Z508" s="83">
        <v>46263</v>
      </c>
    </row>
    <row r="509" spans="1:26" ht="26.9" customHeight="1" x14ac:dyDescent="0.35">
      <c r="A509" s="52" t="s">
        <v>10613</v>
      </c>
      <c r="B509" s="24" t="s">
        <v>4157</v>
      </c>
      <c r="C509" s="24" t="s">
        <v>543</v>
      </c>
      <c r="D509" s="24" t="s">
        <v>10612</v>
      </c>
      <c r="E509" s="24" t="s">
        <v>10046</v>
      </c>
      <c r="F509" s="24" t="s">
        <v>4160</v>
      </c>
      <c r="G509" s="24" t="s">
        <v>4161</v>
      </c>
      <c r="H509" s="24" t="s">
        <v>3562</v>
      </c>
      <c r="I509" s="24" t="s">
        <v>7</v>
      </c>
      <c r="J509" s="24" t="s">
        <v>391</v>
      </c>
      <c r="K509" s="24" t="s">
        <v>2025</v>
      </c>
      <c r="L509" s="76" t="s">
        <v>10021</v>
      </c>
      <c r="M509" s="24" t="s">
        <v>10047</v>
      </c>
      <c r="N509" s="24" t="s">
        <v>2087</v>
      </c>
      <c r="O509" s="25">
        <f>'Product Details'!AH384</f>
        <v>1272.99</v>
      </c>
      <c r="P509" s="25">
        <f>'Product Details'!V384</f>
        <v>1272.99</v>
      </c>
      <c r="Q509" s="25">
        <f>'Product Details'!F384</f>
        <v>1145.99</v>
      </c>
      <c r="R509" s="82">
        <f t="shared" si="22"/>
        <v>9.9765119914531922E-2</v>
      </c>
      <c r="S509" s="82">
        <f t="shared" si="23"/>
        <v>9.9765119914531922E-2</v>
      </c>
      <c r="T509" s="25">
        <f>'Product Details'!F384</f>
        <v>1145.99</v>
      </c>
      <c r="U509" s="25">
        <f t="shared" si="24"/>
        <v>0</v>
      </c>
      <c r="V509" s="24" t="s">
        <v>2080</v>
      </c>
      <c r="W509" s="24" t="s">
        <v>53</v>
      </c>
      <c r="X509" s="24">
        <v>15</v>
      </c>
      <c r="Y509" s="83">
        <v>45709</v>
      </c>
      <c r="Z509" s="83">
        <v>46265</v>
      </c>
    </row>
    <row r="510" spans="1:26" ht="15" customHeight="1" x14ac:dyDescent="0.35">
      <c r="A510" s="52" t="s">
        <v>10614</v>
      </c>
      <c r="B510" s="24" t="s">
        <v>4162</v>
      </c>
      <c r="C510" s="24" t="s">
        <v>543</v>
      </c>
      <c r="D510" s="24" t="s">
        <v>10612</v>
      </c>
      <c r="E510" s="24" t="s">
        <v>10046</v>
      </c>
      <c r="F510" s="24" t="s">
        <v>4165</v>
      </c>
      <c r="G510" s="24" t="s">
        <v>4166</v>
      </c>
      <c r="H510" s="24" t="s">
        <v>3476</v>
      </c>
      <c r="I510" s="24" t="s">
        <v>7</v>
      </c>
      <c r="J510" s="24" t="s">
        <v>391</v>
      </c>
      <c r="K510" s="24" t="s">
        <v>2026</v>
      </c>
      <c r="L510" s="76" t="s">
        <v>10021</v>
      </c>
      <c r="M510" s="24" t="s">
        <v>10047</v>
      </c>
      <c r="N510" s="24" t="s">
        <v>2087</v>
      </c>
      <c r="O510" s="25">
        <f>'Product Details'!AH385</f>
        <v>1449.99</v>
      </c>
      <c r="P510" s="25">
        <f>'Product Details'!V385</f>
        <v>1411.99</v>
      </c>
      <c r="Q510" s="25">
        <f>'Product Details'!F385</f>
        <v>1321.99</v>
      </c>
      <c r="R510" s="82">
        <f t="shared" si="22"/>
        <v>6.3739828185752023E-2</v>
      </c>
      <c r="S510" s="82">
        <f t="shared" si="23"/>
        <v>8.8276470872212909E-2</v>
      </c>
      <c r="T510" s="25">
        <f>'Product Details'!F385</f>
        <v>1321.99</v>
      </c>
      <c r="U510" s="25">
        <f t="shared" si="24"/>
        <v>0</v>
      </c>
      <c r="V510" s="24" t="s">
        <v>2100</v>
      </c>
      <c r="W510" s="24" t="s">
        <v>53</v>
      </c>
      <c r="X510" s="24">
        <v>15</v>
      </c>
      <c r="Y510" s="83">
        <v>46144</v>
      </c>
      <c r="Z510" s="83">
        <v>46289</v>
      </c>
    </row>
    <row r="511" spans="1:26" ht="26.9" customHeight="1" x14ac:dyDescent="0.35">
      <c r="A511" s="52" t="s">
        <v>10615</v>
      </c>
      <c r="B511" s="24" t="s">
        <v>4167</v>
      </c>
      <c r="C511" s="24" t="s">
        <v>543</v>
      </c>
      <c r="D511" s="24" t="s">
        <v>10612</v>
      </c>
      <c r="E511" s="24" t="s">
        <v>10046</v>
      </c>
      <c r="F511" s="24" t="s">
        <v>4170</v>
      </c>
      <c r="G511" s="24" t="s">
        <v>4171</v>
      </c>
      <c r="H511" s="24" t="s">
        <v>3476</v>
      </c>
      <c r="I511" s="24" t="s">
        <v>7</v>
      </c>
      <c r="J511" s="24" t="s">
        <v>391</v>
      </c>
      <c r="K511" s="24" t="s">
        <v>2025</v>
      </c>
      <c r="L511" s="76" t="s">
        <v>10021</v>
      </c>
      <c r="M511" s="24" t="s">
        <v>10049</v>
      </c>
      <c r="N511" s="24" t="s">
        <v>2106</v>
      </c>
      <c r="O511" s="25">
        <f>'Product Details'!AH386</f>
        <v>2163.9899999999998</v>
      </c>
      <c r="P511" s="25">
        <f>'Product Details'!V386</f>
        <v>1825.99</v>
      </c>
      <c r="Q511" s="25">
        <f>'Product Details'!F386</f>
        <v>1616.99</v>
      </c>
      <c r="R511" s="82">
        <f t="shared" si="22"/>
        <v>0.11445845815146852</v>
      </c>
      <c r="S511" s="82">
        <f t="shared" si="23"/>
        <v>0.25277381133923899</v>
      </c>
      <c r="T511" s="25">
        <f>'Product Details'!F386</f>
        <v>1616.99</v>
      </c>
      <c r="U511" s="25">
        <f t="shared" si="24"/>
        <v>0</v>
      </c>
      <c r="V511" s="24" t="s">
        <v>2080</v>
      </c>
      <c r="W511" s="24" t="s">
        <v>3517</v>
      </c>
      <c r="X511" s="24">
        <v>15</v>
      </c>
      <c r="Y511" s="83">
        <v>45624</v>
      </c>
      <c r="Z511" s="83">
        <v>46246</v>
      </c>
    </row>
    <row r="512" spans="1:26" ht="26.9" customHeight="1" x14ac:dyDescent="0.35">
      <c r="A512" s="52" t="s">
        <v>10616</v>
      </c>
      <c r="B512" s="24" t="s">
        <v>4167</v>
      </c>
      <c r="C512" s="24" t="s">
        <v>543</v>
      </c>
      <c r="D512" s="24" t="s">
        <v>10051</v>
      </c>
      <c r="E512" s="24" t="s">
        <v>10052</v>
      </c>
      <c r="F512" s="24" t="s">
        <v>4170</v>
      </c>
      <c r="G512" s="24" t="s">
        <v>4171</v>
      </c>
      <c r="H512" s="24" t="s">
        <v>3476</v>
      </c>
      <c r="I512" s="24" t="s">
        <v>7</v>
      </c>
      <c r="J512" s="24" t="s">
        <v>391</v>
      </c>
      <c r="K512" s="24" t="s">
        <v>2025</v>
      </c>
      <c r="L512" s="76" t="s">
        <v>10021</v>
      </c>
      <c r="M512" s="24" t="s">
        <v>10049</v>
      </c>
      <c r="N512" s="24" t="s">
        <v>2106</v>
      </c>
      <c r="O512" s="25">
        <f>'Product Details'!AH386</f>
        <v>2163.9899999999998</v>
      </c>
      <c r="P512" s="25">
        <v>1616.99</v>
      </c>
      <c r="Q512" s="25">
        <v>1421.99</v>
      </c>
      <c r="R512" s="82">
        <f t="shared" si="22"/>
        <v>0.12059443781346824</v>
      </c>
      <c r="S512" s="82">
        <f t="shared" si="23"/>
        <v>0.34288513348028404</v>
      </c>
      <c r="T512" s="25">
        <f>'Product Details'!F386</f>
        <v>1616.99</v>
      </c>
      <c r="U512" s="25">
        <f t="shared" si="24"/>
        <v>195</v>
      </c>
      <c r="V512" s="24" t="s">
        <v>2100</v>
      </c>
      <c r="W512" s="24" t="s">
        <v>3517</v>
      </c>
      <c r="X512" s="24">
        <v>15</v>
      </c>
      <c r="Y512" s="83">
        <v>46267</v>
      </c>
      <c r="Z512" s="83">
        <v>46281</v>
      </c>
    </row>
    <row r="513" spans="1:26" ht="15" customHeight="1" x14ac:dyDescent="0.35">
      <c r="A513" s="52" t="s">
        <v>10617</v>
      </c>
      <c r="B513" s="24" t="s">
        <v>4172</v>
      </c>
      <c r="C513" s="24" t="s">
        <v>543</v>
      </c>
      <c r="D513" s="24" t="s">
        <v>10612</v>
      </c>
      <c r="E513" s="24" t="s">
        <v>10046</v>
      </c>
      <c r="F513" s="24" t="s">
        <v>4175</v>
      </c>
      <c r="G513" s="24" t="s">
        <v>4176</v>
      </c>
      <c r="H513" s="24" t="s">
        <v>3744</v>
      </c>
      <c r="I513" s="24" t="s">
        <v>7</v>
      </c>
      <c r="J513" s="24" t="s">
        <v>391</v>
      </c>
      <c r="K513" s="24" t="s">
        <v>2026</v>
      </c>
      <c r="L513" s="76" t="s">
        <v>10021</v>
      </c>
      <c r="M513" s="24" t="s">
        <v>10047</v>
      </c>
      <c r="N513" s="24" t="s">
        <v>2087</v>
      </c>
      <c r="O513" s="25">
        <f>'Product Details'!AH387</f>
        <v>2070.9899999999998</v>
      </c>
      <c r="P513" s="25">
        <f>'Product Details'!V387</f>
        <v>2003.99</v>
      </c>
      <c r="Q513" s="25">
        <f>'Product Details'!F387</f>
        <v>1777.99</v>
      </c>
      <c r="R513" s="82">
        <f t="shared" si="22"/>
        <v>0.11277501384737448</v>
      </c>
      <c r="S513" s="82">
        <f t="shared" si="23"/>
        <v>0.14147823021839787</v>
      </c>
      <c r="T513" s="25">
        <f>'Product Details'!F387</f>
        <v>1777.99</v>
      </c>
      <c r="U513" s="25">
        <f t="shared" si="24"/>
        <v>0</v>
      </c>
      <c r="V513" s="24" t="s">
        <v>2080</v>
      </c>
      <c r="W513" s="24" t="s">
        <v>1345</v>
      </c>
      <c r="X513" s="24">
        <v>15</v>
      </c>
      <c r="Y513" s="83">
        <v>45961</v>
      </c>
      <c r="Z513" s="83">
        <v>46287</v>
      </c>
    </row>
    <row r="514" spans="1:26" ht="26.9" customHeight="1" x14ac:dyDescent="0.35">
      <c r="A514" s="52" t="s">
        <v>10618</v>
      </c>
      <c r="B514" s="24" t="s">
        <v>4177</v>
      </c>
      <c r="C514" s="24" t="s">
        <v>543</v>
      </c>
      <c r="D514" s="24" t="s">
        <v>10612</v>
      </c>
      <c r="E514" s="24" t="s">
        <v>10046</v>
      </c>
      <c r="F514" s="24" t="s">
        <v>4180</v>
      </c>
      <c r="G514" s="24" t="s">
        <v>4181</v>
      </c>
      <c r="H514" s="24" t="s">
        <v>4182</v>
      </c>
      <c r="I514" s="24" t="s">
        <v>7</v>
      </c>
      <c r="J514" s="24" t="s">
        <v>391</v>
      </c>
      <c r="K514" s="24" t="s">
        <v>2025</v>
      </c>
      <c r="L514" s="76" t="s">
        <v>10021</v>
      </c>
      <c r="M514" s="24" t="s">
        <v>10047</v>
      </c>
      <c r="N514" s="24" t="s">
        <v>2087</v>
      </c>
      <c r="O514" s="25">
        <f>'Product Details'!AH388</f>
        <v>2149.9899999999998</v>
      </c>
      <c r="P514" s="25">
        <f>'Product Details'!V388</f>
        <v>2149.9899999999998</v>
      </c>
      <c r="Q514" s="25">
        <f>'Product Details'!F388</f>
        <v>1891.99</v>
      </c>
      <c r="R514" s="82">
        <f t="shared" si="22"/>
        <v>0.1200005581421308</v>
      </c>
      <c r="S514" s="82">
        <f t="shared" si="23"/>
        <v>0.1200005581421308</v>
      </c>
      <c r="T514" s="25">
        <f>'Product Details'!F388</f>
        <v>1891.99</v>
      </c>
      <c r="U514" s="25">
        <f t="shared" si="24"/>
        <v>0</v>
      </c>
      <c r="V514" s="24" t="s">
        <v>2080</v>
      </c>
      <c r="W514" s="24" t="s">
        <v>53</v>
      </c>
      <c r="X514" s="24">
        <v>15</v>
      </c>
      <c r="Y514" s="83">
        <v>46059</v>
      </c>
      <c r="Z514" s="83">
        <v>46240</v>
      </c>
    </row>
    <row r="515" spans="1:26" ht="26.9" customHeight="1" x14ac:dyDescent="0.35">
      <c r="A515" s="52" t="s">
        <v>10619</v>
      </c>
      <c r="B515" s="24" t="s">
        <v>4177</v>
      </c>
      <c r="C515" s="24" t="s">
        <v>543</v>
      </c>
      <c r="D515" s="24" t="s">
        <v>10059</v>
      </c>
      <c r="E515" s="24" t="s">
        <v>10060</v>
      </c>
      <c r="F515" s="24" t="s">
        <v>4180</v>
      </c>
      <c r="G515" s="24" t="s">
        <v>4181</v>
      </c>
      <c r="H515" s="24" t="s">
        <v>4182</v>
      </c>
      <c r="I515" s="24" t="s">
        <v>7</v>
      </c>
      <c r="J515" s="24" t="s">
        <v>391</v>
      </c>
      <c r="K515" s="24" t="s">
        <v>2025</v>
      </c>
      <c r="L515" s="79" t="s">
        <v>10023</v>
      </c>
      <c r="M515" s="24" t="s">
        <v>10023</v>
      </c>
      <c r="N515" s="24" t="s">
        <v>2087</v>
      </c>
      <c r="O515" s="25">
        <f>'Product Details'!AH388</f>
        <v>2149.9899999999998</v>
      </c>
      <c r="P515" s="25">
        <v>1413.99</v>
      </c>
      <c r="Q515" s="25">
        <v>1413.99</v>
      </c>
      <c r="R515" s="82">
        <f t="shared" si="22"/>
        <v>0</v>
      </c>
      <c r="S515" s="82">
        <f t="shared" si="23"/>
        <v>0.34232717361476095</v>
      </c>
      <c r="T515" s="25">
        <f>'Product Details'!F388</f>
        <v>1891.99</v>
      </c>
      <c r="U515" s="25">
        <f t="shared" si="24"/>
        <v>478</v>
      </c>
      <c r="V515" s="24" t="s">
        <v>2100</v>
      </c>
      <c r="W515" s="24" t="s">
        <v>10061</v>
      </c>
      <c r="X515" s="24">
        <v>30</v>
      </c>
      <c r="Y515" s="83">
        <v>46210</v>
      </c>
      <c r="Z515" s="83">
        <v>46210</v>
      </c>
    </row>
    <row r="516" spans="1:26" ht="26.9" customHeight="1" x14ac:dyDescent="0.35">
      <c r="A516" s="52" t="s">
        <v>10620</v>
      </c>
      <c r="B516" s="24" t="s">
        <v>4183</v>
      </c>
      <c r="C516" s="24" t="s">
        <v>543</v>
      </c>
      <c r="D516" s="24" t="s">
        <v>10612</v>
      </c>
      <c r="E516" s="24" t="s">
        <v>10046</v>
      </c>
      <c r="F516" s="24" t="s">
        <v>4160</v>
      </c>
      <c r="G516" s="24" t="s">
        <v>4186</v>
      </c>
      <c r="H516" s="24" t="s">
        <v>4085</v>
      </c>
      <c r="I516" s="24" t="s">
        <v>7</v>
      </c>
      <c r="J516" s="24" t="s">
        <v>391</v>
      </c>
      <c r="K516" s="24" t="s">
        <v>2025</v>
      </c>
      <c r="L516" s="76" t="s">
        <v>10021</v>
      </c>
      <c r="M516" s="24" t="s">
        <v>10047</v>
      </c>
      <c r="N516" s="24" t="s">
        <v>2087</v>
      </c>
      <c r="O516" s="25">
        <f>'Product Details'!AH389</f>
        <v>2301.9899999999998</v>
      </c>
      <c r="P516" s="25">
        <f>'Product Details'!V389</f>
        <v>2206.9899999999998</v>
      </c>
      <c r="Q516" s="25">
        <f>'Product Details'!F389</f>
        <v>1927.99</v>
      </c>
      <c r="R516" s="82">
        <f t="shared" si="22"/>
        <v>0.12641652205039433</v>
      </c>
      <c r="S516" s="82">
        <f t="shared" si="23"/>
        <v>0.1624681254045412</v>
      </c>
      <c r="T516" s="25">
        <f>'Product Details'!F389</f>
        <v>1927.99</v>
      </c>
      <c r="U516" s="25">
        <f t="shared" si="24"/>
        <v>0</v>
      </c>
      <c r="V516" s="24" t="s">
        <v>2080</v>
      </c>
      <c r="W516" s="24" t="s">
        <v>53</v>
      </c>
      <c r="X516" s="24">
        <v>15</v>
      </c>
      <c r="Y516" s="83">
        <v>46233</v>
      </c>
      <c r="Z516" s="83">
        <v>46284</v>
      </c>
    </row>
    <row r="517" spans="1:26" ht="26.9" customHeight="1" x14ac:dyDescent="0.35">
      <c r="A517" s="52" t="s">
        <v>10621</v>
      </c>
      <c r="B517" s="24" t="s">
        <v>4187</v>
      </c>
      <c r="C517" s="24" t="s">
        <v>543</v>
      </c>
      <c r="D517" s="24" t="s">
        <v>10612</v>
      </c>
      <c r="E517" s="24" t="s">
        <v>10046</v>
      </c>
      <c r="F517" s="24" t="s">
        <v>4180</v>
      </c>
      <c r="G517" s="24" t="s">
        <v>4190</v>
      </c>
      <c r="H517" s="24" t="s">
        <v>4182</v>
      </c>
      <c r="I517" s="24" t="s">
        <v>7</v>
      </c>
      <c r="J517" s="24" t="s">
        <v>391</v>
      </c>
      <c r="K517" s="24" t="s">
        <v>2025</v>
      </c>
      <c r="L517" s="76" t="s">
        <v>10021</v>
      </c>
      <c r="M517" s="24" t="s">
        <v>10047</v>
      </c>
      <c r="N517" s="24" t="s">
        <v>2087</v>
      </c>
      <c r="O517" s="25">
        <f>'Product Details'!AH390</f>
        <v>2245.9899999999998</v>
      </c>
      <c r="P517" s="25">
        <f>'Product Details'!V390</f>
        <v>2245.9899999999998</v>
      </c>
      <c r="Q517" s="25">
        <f>'Product Details'!F390</f>
        <v>1989.99</v>
      </c>
      <c r="R517" s="82">
        <f t="shared" si="22"/>
        <v>0.11398091710114462</v>
      </c>
      <c r="S517" s="82">
        <f t="shared" si="23"/>
        <v>0.11398091710114462</v>
      </c>
      <c r="T517" s="25">
        <f>'Product Details'!F390</f>
        <v>1989.99</v>
      </c>
      <c r="U517" s="25">
        <f t="shared" si="24"/>
        <v>0</v>
      </c>
      <c r="V517" s="24" t="s">
        <v>2100</v>
      </c>
      <c r="W517" s="24" t="s">
        <v>53</v>
      </c>
      <c r="X517" s="24">
        <v>15</v>
      </c>
      <c r="Y517" s="83">
        <v>46197</v>
      </c>
      <c r="Z517" s="83">
        <v>46238</v>
      </c>
    </row>
    <row r="518" spans="1:26" ht="15" customHeight="1" x14ac:dyDescent="0.35">
      <c r="A518" s="52" t="s">
        <v>10622</v>
      </c>
      <c r="B518" s="24" t="s">
        <v>4191</v>
      </c>
      <c r="C518" s="24" t="s">
        <v>543</v>
      </c>
      <c r="D518" s="24" t="s">
        <v>10612</v>
      </c>
      <c r="E518" s="24" t="s">
        <v>10046</v>
      </c>
      <c r="F518" s="24" t="s">
        <v>4194</v>
      </c>
      <c r="G518" s="24" t="s">
        <v>4195</v>
      </c>
      <c r="H518" s="24" t="s">
        <v>3927</v>
      </c>
      <c r="I518" s="24" t="s">
        <v>7</v>
      </c>
      <c r="J518" s="24" t="s">
        <v>391</v>
      </c>
      <c r="K518" s="24" t="s">
        <v>2027</v>
      </c>
      <c r="L518" s="76" t="s">
        <v>10021</v>
      </c>
      <c r="M518" s="24" t="s">
        <v>10047</v>
      </c>
      <c r="N518" s="24" t="s">
        <v>2087</v>
      </c>
      <c r="O518" s="25">
        <f>'Product Details'!AH391</f>
        <v>2881.99</v>
      </c>
      <c r="P518" s="25">
        <f>'Product Details'!V391</f>
        <v>2798.99</v>
      </c>
      <c r="Q518" s="25">
        <f>'Product Details'!F391</f>
        <v>2639.99</v>
      </c>
      <c r="R518" s="82">
        <f t="shared" si="22"/>
        <v>5.6806205095409422E-2</v>
      </c>
      <c r="S518" s="82">
        <f t="shared" si="23"/>
        <v>8.3969757008178381E-2</v>
      </c>
      <c r="T518" s="25">
        <f>'Product Details'!F391</f>
        <v>2639.99</v>
      </c>
      <c r="U518" s="25">
        <f t="shared" si="24"/>
        <v>0</v>
      </c>
      <c r="V518" s="24" t="s">
        <v>2080</v>
      </c>
      <c r="W518" s="24" t="s">
        <v>1345</v>
      </c>
      <c r="X518" s="24">
        <v>15</v>
      </c>
      <c r="Y518" s="83">
        <v>46135</v>
      </c>
      <c r="Z518" s="83">
        <v>46259</v>
      </c>
    </row>
    <row r="519" spans="1:26" ht="15" customHeight="1" x14ac:dyDescent="0.35">
      <c r="A519" s="52" t="s">
        <v>10623</v>
      </c>
      <c r="B519" s="24" t="s">
        <v>4191</v>
      </c>
      <c r="C519" s="24" t="s">
        <v>543</v>
      </c>
      <c r="D519" s="24" t="s">
        <v>10059</v>
      </c>
      <c r="E519" s="24" t="s">
        <v>10060</v>
      </c>
      <c r="F519" s="24" t="s">
        <v>4194</v>
      </c>
      <c r="G519" s="24" t="s">
        <v>4195</v>
      </c>
      <c r="H519" s="24" t="s">
        <v>3927</v>
      </c>
      <c r="I519" s="24" t="s">
        <v>7</v>
      </c>
      <c r="J519" s="24" t="s">
        <v>391</v>
      </c>
      <c r="K519" s="24" t="s">
        <v>2027</v>
      </c>
      <c r="L519" s="79" t="s">
        <v>10023</v>
      </c>
      <c r="M519" s="24" t="s">
        <v>10023</v>
      </c>
      <c r="N519" s="24" t="s">
        <v>2087</v>
      </c>
      <c r="O519" s="25">
        <f>'Product Details'!AH391</f>
        <v>2881.99</v>
      </c>
      <c r="P519" s="25">
        <v>1655.99</v>
      </c>
      <c r="Q519" s="25">
        <v>1655.99</v>
      </c>
      <c r="R519" s="82">
        <f t="shared" si="22"/>
        <v>0</v>
      </c>
      <c r="S519" s="82">
        <f t="shared" si="23"/>
        <v>0.42540050451250694</v>
      </c>
      <c r="T519" s="25">
        <f>'Product Details'!F391</f>
        <v>2639.99</v>
      </c>
      <c r="U519" s="25">
        <f t="shared" si="24"/>
        <v>983.99999999999977</v>
      </c>
      <c r="V519" s="24" t="s">
        <v>2100</v>
      </c>
      <c r="W519" s="24" t="s">
        <v>10061</v>
      </c>
      <c r="X519" s="24">
        <v>30</v>
      </c>
      <c r="Y519" s="83">
        <v>46175</v>
      </c>
      <c r="Z519" s="83">
        <v>46175</v>
      </c>
    </row>
    <row r="520" spans="1:26" ht="15" customHeight="1" x14ac:dyDescent="0.35">
      <c r="A520" s="52" t="s">
        <v>10624</v>
      </c>
      <c r="B520" s="24" t="s">
        <v>4196</v>
      </c>
      <c r="C520" s="24" t="s">
        <v>543</v>
      </c>
      <c r="D520" s="24" t="s">
        <v>10612</v>
      </c>
      <c r="E520" s="24" t="s">
        <v>10046</v>
      </c>
      <c r="F520" s="24" t="s">
        <v>4175</v>
      </c>
      <c r="G520" s="24" t="s">
        <v>4199</v>
      </c>
      <c r="H520" s="24" t="s">
        <v>3727</v>
      </c>
      <c r="I520" s="24" t="s">
        <v>7</v>
      </c>
      <c r="J520" s="24" t="s">
        <v>391</v>
      </c>
      <c r="K520" s="24" t="s">
        <v>2027</v>
      </c>
      <c r="L520" s="76" t="s">
        <v>10021</v>
      </c>
      <c r="M520" s="24" t="s">
        <v>10047</v>
      </c>
      <c r="N520" s="24" t="s">
        <v>2087</v>
      </c>
      <c r="O520" s="25">
        <f>'Product Details'!AH392</f>
        <v>5332.99</v>
      </c>
      <c r="P520" s="25">
        <f>'Product Details'!V392</f>
        <v>5332.99</v>
      </c>
      <c r="Q520" s="25">
        <f>'Product Details'!F392</f>
        <v>4857.99</v>
      </c>
      <c r="R520" s="82">
        <f t="shared" si="22"/>
        <v>8.9068233767548785E-2</v>
      </c>
      <c r="S520" s="82">
        <f t="shared" si="23"/>
        <v>8.9068233767548785E-2</v>
      </c>
      <c r="T520" s="25">
        <f>'Product Details'!F392</f>
        <v>4857.99</v>
      </c>
      <c r="U520" s="25">
        <f t="shared" si="24"/>
        <v>0</v>
      </c>
      <c r="V520" s="24" t="s">
        <v>2080</v>
      </c>
      <c r="W520" s="24" t="s">
        <v>3452</v>
      </c>
      <c r="X520" s="24">
        <v>15</v>
      </c>
      <c r="Y520" s="83">
        <v>46089</v>
      </c>
      <c r="Z520" s="83">
        <v>46253</v>
      </c>
    </row>
    <row r="521" spans="1:26" ht="26.9" customHeight="1" x14ac:dyDescent="0.35">
      <c r="A521" s="52" t="s">
        <v>10625</v>
      </c>
      <c r="B521" s="24" t="s">
        <v>4200</v>
      </c>
      <c r="C521" s="24" t="s">
        <v>556</v>
      </c>
      <c r="D521" s="24" t="s">
        <v>10626</v>
      </c>
      <c r="E521" s="24" t="s">
        <v>10046</v>
      </c>
      <c r="F521" s="24" t="s">
        <v>4203</v>
      </c>
      <c r="G521" s="24" t="s">
        <v>3958</v>
      </c>
      <c r="H521" s="24" t="s">
        <v>3898</v>
      </c>
      <c r="I521" s="24" t="s">
        <v>7</v>
      </c>
      <c r="J521" s="24" t="s">
        <v>391</v>
      </c>
      <c r="K521" s="24" t="s">
        <v>2022</v>
      </c>
      <c r="L521" s="76" t="s">
        <v>10021</v>
      </c>
      <c r="M521" s="24" t="s">
        <v>10047</v>
      </c>
      <c r="N521" s="24" t="s">
        <v>2087</v>
      </c>
      <c r="O521" s="25">
        <f>'Product Details'!AH393</f>
        <v>341.99</v>
      </c>
      <c r="P521" s="25">
        <f>'Product Details'!V393</f>
        <v>326.99</v>
      </c>
      <c r="Q521" s="25">
        <f>'Product Details'!F393</f>
        <v>293.99</v>
      </c>
      <c r="R521" s="82">
        <f t="shared" si="22"/>
        <v>0.10092051744701673</v>
      </c>
      <c r="S521" s="82">
        <f t="shared" si="23"/>
        <v>0.14035498113979941</v>
      </c>
      <c r="T521" s="25">
        <f>'Product Details'!F393</f>
        <v>293.99</v>
      </c>
      <c r="U521" s="25">
        <f t="shared" si="24"/>
        <v>0</v>
      </c>
      <c r="V521" s="24" t="s">
        <v>2100</v>
      </c>
      <c r="W521" s="24" t="s">
        <v>53</v>
      </c>
      <c r="X521" s="24">
        <v>15</v>
      </c>
      <c r="Y521" s="83">
        <v>46129</v>
      </c>
      <c r="Z521" s="83">
        <v>46267</v>
      </c>
    </row>
    <row r="522" spans="1:26" ht="26.9" customHeight="1" x14ac:dyDescent="0.35">
      <c r="A522" s="52" t="s">
        <v>10627</v>
      </c>
      <c r="B522" s="24" t="s">
        <v>4204</v>
      </c>
      <c r="C522" s="24" t="s">
        <v>556</v>
      </c>
      <c r="D522" s="24" t="s">
        <v>10626</v>
      </c>
      <c r="E522" s="24" t="s">
        <v>10046</v>
      </c>
      <c r="F522" s="24" t="s">
        <v>4207</v>
      </c>
      <c r="G522" s="24" t="s">
        <v>4208</v>
      </c>
      <c r="H522" s="24" t="s">
        <v>3809</v>
      </c>
      <c r="I522" s="24" t="s">
        <v>7</v>
      </c>
      <c r="J522" s="24" t="s">
        <v>391</v>
      </c>
      <c r="K522" s="24" t="s">
        <v>2025</v>
      </c>
      <c r="L522" s="76" t="s">
        <v>10021</v>
      </c>
      <c r="M522" s="24" t="s">
        <v>10047</v>
      </c>
      <c r="N522" s="24" t="s">
        <v>2087</v>
      </c>
      <c r="O522" s="25">
        <f>'Product Details'!AH394</f>
        <v>1157.99</v>
      </c>
      <c r="P522" s="25">
        <f>'Product Details'!V394</f>
        <v>1157.99</v>
      </c>
      <c r="Q522" s="25">
        <f>'Product Details'!F394</f>
        <v>1031.99</v>
      </c>
      <c r="R522" s="82">
        <f t="shared" si="22"/>
        <v>0.10880922978609488</v>
      </c>
      <c r="S522" s="82">
        <f t="shared" si="23"/>
        <v>0.10880922978609488</v>
      </c>
      <c r="T522" s="25">
        <f>'Product Details'!F394</f>
        <v>1031.99</v>
      </c>
      <c r="U522" s="25">
        <f t="shared" si="24"/>
        <v>0</v>
      </c>
      <c r="V522" s="24" t="s">
        <v>2116</v>
      </c>
      <c r="W522" s="24" t="s">
        <v>53</v>
      </c>
      <c r="X522" s="24">
        <v>15</v>
      </c>
      <c r="Y522" s="83">
        <v>46061</v>
      </c>
      <c r="Z522" s="83">
        <v>46282</v>
      </c>
    </row>
    <row r="523" spans="1:26" ht="26.9" customHeight="1" x14ac:dyDescent="0.35">
      <c r="A523" s="52" t="s">
        <v>10628</v>
      </c>
      <c r="B523" s="24" t="s">
        <v>4209</v>
      </c>
      <c r="C523" s="24" t="s">
        <v>556</v>
      </c>
      <c r="D523" s="24" t="s">
        <v>10626</v>
      </c>
      <c r="E523" s="24" t="s">
        <v>10046</v>
      </c>
      <c r="F523" s="24" t="s">
        <v>4212</v>
      </c>
      <c r="G523" s="24" t="s">
        <v>3707</v>
      </c>
      <c r="H523" s="24" t="s">
        <v>3634</v>
      </c>
      <c r="I523" s="24" t="s">
        <v>7</v>
      </c>
      <c r="J523" s="24" t="s">
        <v>391</v>
      </c>
      <c r="K523" s="24" t="s">
        <v>2024</v>
      </c>
      <c r="L523" s="76" t="s">
        <v>10021</v>
      </c>
      <c r="M523" s="24" t="s">
        <v>10047</v>
      </c>
      <c r="N523" s="24" t="s">
        <v>2087</v>
      </c>
      <c r="O523" s="25">
        <f>'Product Details'!AH395</f>
        <v>1513.99</v>
      </c>
      <c r="P523" s="25">
        <f>'Product Details'!V395</f>
        <v>1471.99</v>
      </c>
      <c r="Q523" s="25">
        <f>'Product Details'!F395</f>
        <v>1395.99</v>
      </c>
      <c r="R523" s="82">
        <f t="shared" si="22"/>
        <v>5.1630785535227819E-2</v>
      </c>
      <c r="S523" s="82">
        <f t="shared" si="23"/>
        <v>7.7939748611285414E-2</v>
      </c>
      <c r="T523" s="25">
        <f>'Product Details'!F395</f>
        <v>1395.99</v>
      </c>
      <c r="U523" s="25">
        <f t="shared" si="24"/>
        <v>0</v>
      </c>
      <c r="V523" s="24" t="s">
        <v>2080</v>
      </c>
      <c r="W523" s="24" t="s">
        <v>53</v>
      </c>
      <c r="X523" s="24">
        <v>15</v>
      </c>
      <c r="Y523" s="83">
        <v>46135</v>
      </c>
      <c r="Z523" s="83">
        <v>46277</v>
      </c>
    </row>
    <row r="524" spans="1:26" ht="15" customHeight="1" x14ac:dyDescent="0.35">
      <c r="A524" s="52" t="s">
        <v>10629</v>
      </c>
      <c r="B524" s="24" t="s">
        <v>4213</v>
      </c>
      <c r="C524" s="24" t="s">
        <v>556</v>
      </c>
      <c r="D524" s="24" t="s">
        <v>10626</v>
      </c>
      <c r="E524" s="24" t="s">
        <v>10046</v>
      </c>
      <c r="F524" s="24" t="s">
        <v>4216</v>
      </c>
      <c r="G524" s="24" t="s">
        <v>4217</v>
      </c>
      <c r="H524" s="24" t="s">
        <v>3578</v>
      </c>
      <c r="I524" s="24" t="s">
        <v>7</v>
      </c>
      <c r="J524" s="24" t="s">
        <v>391</v>
      </c>
      <c r="K524" s="24" t="s">
        <v>2026</v>
      </c>
      <c r="L524" s="76" t="s">
        <v>10021</v>
      </c>
      <c r="M524" s="24" t="s">
        <v>10047</v>
      </c>
      <c r="N524" s="24" t="s">
        <v>2087</v>
      </c>
      <c r="O524" s="25">
        <f>'Product Details'!AH396</f>
        <v>1569.99</v>
      </c>
      <c r="P524" s="25">
        <f>'Product Details'!V396</f>
        <v>1545.99</v>
      </c>
      <c r="Q524" s="25">
        <f>'Product Details'!F396</f>
        <v>1408.99</v>
      </c>
      <c r="R524" s="82">
        <f t="shared" si="22"/>
        <v>8.8616355862586427E-2</v>
      </c>
      <c r="S524" s="82">
        <f t="shared" si="23"/>
        <v>0.10254842387531131</v>
      </c>
      <c r="T524" s="25">
        <f>'Product Details'!F396</f>
        <v>1408.99</v>
      </c>
      <c r="U524" s="25">
        <f t="shared" si="24"/>
        <v>0</v>
      </c>
      <c r="V524" s="24" t="s">
        <v>2100</v>
      </c>
      <c r="W524" s="24" t="s">
        <v>53</v>
      </c>
      <c r="X524" s="24">
        <v>15</v>
      </c>
      <c r="Y524" s="83">
        <v>46095</v>
      </c>
      <c r="Z524" s="83">
        <v>46237</v>
      </c>
    </row>
    <row r="525" spans="1:26" ht="15" customHeight="1" x14ac:dyDescent="0.35">
      <c r="A525" s="52" t="s">
        <v>10630</v>
      </c>
      <c r="B525" s="24" t="s">
        <v>4218</v>
      </c>
      <c r="C525" s="24" t="s">
        <v>556</v>
      </c>
      <c r="D525" s="24" t="s">
        <v>10626</v>
      </c>
      <c r="E525" s="24" t="s">
        <v>10046</v>
      </c>
      <c r="F525" s="24" t="s">
        <v>4221</v>
      </c>
      <c r="G525" s="24" t="s">
        <v>4222</v>
      </c>
      <c r="H525" s="24" t="s">
        <v>3485</v>
      </c>
      <c r="I525" s="24" t="s">
        <v>7</v>
      </c>
      <c r="J525" s="24" t="s">
        <v>391</v>
      </c>
      <c r="K525" s="24" t="s">
        <v>2024</v>
      </c>
      <c r="L525" s="76" t="s">
        <v>10021</v>
      </c>
      <c r="M525" s="24" t="s">
        <v>10047</v>
      </c>
      <c r="N525" s="24" t="s">
        <v>2087</v>
      </c>
      <c r="O525" s="25">
        <f>'Product Details'!AH397</f>
        <v>1600.99</v>
      </c>
      <c r="P525" s="25">
        <f>'Product Details'!V397</f>
        <v>1599.99</v>
      </c>
      <c r="Q525" s="25">
        <f>'Product Details'!F397</f>
        <v>1467.99</v>
      </c>
      <c r="R525" s="82">
        <f t="shared" si="22"/>
        <v>8.2500515628222679E-2</v>
      </c>
      <c r="S525" s="82">
        <f t="shared" si="23"/>
        <v>8.307359821110688E-2</v>
      </c>
      <c r="T525" s="25">
        <f>'Product Details'!F397</f>
        <v>1467.99</v>
      </c>
      <c r="U525" s="25">
        <f t="shared" si="24"/>
        <v>0</v>
      </c>
      <c r="V525" s="24" t="s">
        <v>2100</v>
      </c>
      <c r="W525" s="24" t="s">
        <v>3452</v>
      </c>
      <c r="X525" s="24">
        <v>15</v>
      </c>
      <c r="Y525" s="83">
        <v>45718</v>
      </c>
      <c r="Z525" s="83">
        <v>46284</v>
      </c>
    </row>
    <row r="526" spans="1:26" ht="15" customHeight="1" x14ac:dyDescent="0.35">
      <c r="A526" s="52" t="s">
        <v>10631</v>
      </c>
      <c r="B526" s="24" t="s">
        <v>4223</v>
      </c>
      <c r="C526" s="24" t="s">
        <v>556</v>
      </c>
      <c r="D526" s="24" t="s">
        <v>10626</v>
      </c>
      <c r="E526" s="24" t="s">
        <v>10046</v>
      </c>
      <c r="F526" s="24" t="s">
        <v>4226</v>
      </c>
      <c r="G526" s="24" t="s">
        <v>4227</v>
      </c>
      <c r="H526" s="24" t="s">
        <v>3476</v>
      </c>
      <c r="I526" s="24" t="s">
        <v>7</v>
      </c>
      <c r="J526" s="24" t="s">
        <v>391</v>
      </c>
      <c r="K526" s="24" t="s">
        <v>2027</v>
      </c>
      <c r="L526" s="76" t="s">
        <v>10021</v>
      </c>
      <c r="M526" s="24" t="s">
        <v>10047</v>
      </c>
      <c r="N526" s="24" t="s">
        <v>2087</v>
      </c>
      <c r="O526" s="25">
        <f>'Product Details'!AH398</f>
        <v>1763.99</v>
      </c>
      <c r="P526" s="25">
        <f>'Product Details'!V398</f>
        <v>1747.99</v>
      </c>
      <c r="Q526" s="25">
        <f>'Product Details'!F398</f>
        <v>1693.99</v>
      </c>
      <c r="R526" s="82">
        <f t="shared" ref="R526:R589" si="25">IF(P526&gt;0,(P526-Q526)/P526,"")</f>
        <v>3.0892625243851508E-2</v>
      </c>
      <c r="S526" s="82">
        <f t="shared" ref="S526:S589" si="26">IF(O526&gt;0,(O526-Q526)/O526,"")</f>
        <v>3.9682764641522913E-2</v>
      </c>
      <c r="T526" s="25">
        <f>'Product Details'!F398</f>
        <v>1693.99</v>
      </c>
      <c r="U526" s="25">
        <f t="shared" ref="U526:U589" si="27">T526-Q526</f>
        <v>0</v>
      </c>
      <c r="V526" s="24" t="s">
        <v>2080</v>
      </c>
      <c r="W526" s="24" t="s">
        <v>53</v>
      </c>
      <c r="X526" s="24">
        <v>15</v>
      </c>
      <c r="Y526" s="83">
        <v>46225</v>
      </c>
      <c r="Z526" s="83">
        <v>46256</v>
      </c>
    </row>
    <row r="527" spans="1:26" ht="26.9" customHeight="1" x14ac:dyDescent="0.35">
      <c r="A527" s="52" t="s">
        <v>10632</v>
      </c>
      <c r="B527" s="24" t="s">
        <v>4228</v>
      </c>
      <c r="C527" s="24" t="s">
        <v>556</v>
      </c>
      <c r="D527" s="24" t="s">
        <v>10626</v>
      </c>
      <c r="E527" s="24" t="s">
        <v>10046</v>
      </c>
      <c r="F527" s="24" t="s">
        <v>4207</v>
      </c>
      <c r="G527" s="24" t="s">
        <v>4231</v>
      </c>
      <c r="H527" s="24" t="s">
        <v>3495</v>
      </c>
      <c r="I527" s="24" t="s">
        <v>7</v>
      </c>
      <c r="J527" s="24" t="s">
        <v>391</v>
      </c>
      <c r="K527" s="24" t="s">
        <v>2026</v>
      </c>
      <c r="L527" s="76" t="s">
        <v>10021</v>
      </c>
      <c r="M527" s="24" t="s">
        <v>10047</v>
      </c>
      <c r="N527" s="24" t="s">
        <v>2087</v>
      </c>
      <c r="O527" s="25">
        <f>'Product Details'!AH399</f>
        <v>2320.9899999999998</v>
      </c>
      <c r="P527" s="25">
        <f>'Product Details'!V399</f>
        <v>2320.9899999999998</v>
      </c>
      <c r="Q527" s="25">
        <f>'Product Details'!F399</f>
        <v>2018.99</v>
      </c>
      <c r="R527" s="82">
        <f t="shared" si="25"/>
        <v>0.13011688977548366</v>
      </c>
      <c r="S527" s="82">
        <f t="shared" si="26"/>
        <v>0.13011688977548366</v>
      </c>
      <c r="T527" s="25">
        <f>'Product Details'!F399</f>
        <v>2018.99</v>
      </c>
      <c r="U527" s="25">
        <f t="shared" si="27"/>
        <v>0</v>
      </c>
      <c r="V527" s="24" t="s">
        <v>2080</v>
      </c>
      <c r="W527" s="24" t="s">
        <v>53</v>
      </c>
      <c r="X527" s="24">
        <v>15</v>
      </c>
      <c r="Y527" s="83">
        <v>45974</v>
      </c>
      <c r="Z527" s="83">
        <v>46268</v>
      </c>
    </row>
    <row r="528" spans="1:26" ht="26.9" customHeight="1" x14ac:dyDescent="0.35">
      <c r="A528" s="52" t="s">
        <v>10633</v>
      </c>
      <c r="B528" s="24" t="s">
        <v>4232</v>
      </c>
      <c r="C528" s="24" t="s">
        <v>556</v>
      </c>
      <c r="D528" s="24" t="s">
        <v>10626</v>
      </c>
      <c r="E528" s="24" t="s">
        <v>10046</v>
      </c>
      <c r="F528" s="24" t="s">
        <v>4235</v>
      </c>
      <c r="G528" s="24" t="s">
        <v>4236</v>
      </c>
      <c r="H528" s="24" t="s">
        <v>3927</v>
      </c>
      <c r="I528" s="24" t="s">
        <v>7</v>
      </c>
      <c r="J528" s="24" t="s">
        <v>391</v>
      </c>
      <c r="K528" s="24" t="s">
        <v>2025</v>
      </c>
      <c r="L528" s="76" t="s">
        <v>10021</v>
      </c>
      <c r="M528" s="24" t="s">
        <v>10047</v>
      </c>
      <c r="N528" s="24" t="s">
        <v>2087</v>
      </c>
      <c r="O528" s="25">
        <f>'Product Details'!AH400</f>
        <v>2265.9899999999998</v>
      </c>
      <c r="P528" s="25">
        <f>'Product Details'!V400</f>
        <v>2265.9899999999998</v>
      </c>
      <c r="Q528" s="25">
        <f>'Product Details'!F400</f>
        <v>2186.9899999999998</v>
      </c>
      <c r="R528" s="82">
        <f t="shared" si="25"/>
        <v>3.4863348911513291E-2</v>
      </c>
      <c r="S528" s="82">
        <f t="shared" si="26"/>
        <v>3.4863348911513291E-2</v>
      </c>
      <c r="T528" s="25">
        <f>'Product Details'!F400</f>
        <v>2186.9899999999998</v>
      </c>
      <c r="U528" s="25">
        <f t="shared" si="27"/>
        <v>0</v>
      </c>
      <c r="V528" s="24" t="s">
        <v>2080</v>
      </c>
      <c r="W528" s="24" t="s">
        <v>53</v>
      </c>
      <c r="X528" s="24">
        <v>15</v>
      </c>
      <c r="Y528" s="83">
        <v>45862</v>
      </c>
      <c r="Z528" s="83">
        <v>46250</v>
      </c>
    </row>
    <row r="529" spans="1:26" ht="26.9" customHeight="1" x14ac:dyDescent="0.35">
      <c r="A529" s="52" t="s">
        <v>10634</v>
      </c>
      <c r="B529" s="24" t="s">
        <v>4237</v>
      </c>
      <c r="C529" s="24" t="s">
        <v>556</v>
      </c>
      <c r="D529" s="24" t="s">
        <v>10626</v>
      </c>
      <c r="E529" s="24" t="s">
        <v>10046</v>
      </c>
      <c r="F529" s="24" t="s">
        <v>4203</v>
      </c>
      <c r="G529" s="24" t="s">
        <v>4240</v>
      </c>
      <c r="H529" s="24" t="s">
        <v>3504</v>
      </c>
      <c r="I529" s="24" t="s">
        <v>7</v>
      </c>
      <c r="J529" s="24" t="s">
        <v>391</v>
      </c>
      <c r="K529" s="24" t="s">
        <v>2025</v>
      </c>
      <c r="L529" s="76" t="s">
        <v>10021</v>
      </c>
      <c r="M529" s="24" t="s">
        <v>10047</v>
      </c>
      <c r="N529" s="24" t="s">
        <v>2087</v>
      </c>
      <c r="O529" s="25">
        <f>'Product Details'!AH401</f>
        <v>2542.9899999999998</v>
      </c>
      <c r="P529" s="25">
        <f>'Product Details'!V401</f>
        <v>2450.9899999999998</v>
      </c>
      <c r="Q529" s="25">
        <f>'Product Details'!F401</f>
        <v>2294.9899999999998</v>
      </c>
      <c r="R529" s="82">
        <f t="shared" si="25"/>
        <v>6.3647750500818043E-2</v>
      </c>
      <c r="S529" s="82">
        <f t="shared" si="26"/>
        <v>9.7522994585114375E-2</v>
      </c>
      <c r="T529" s="25">
        <f>'Product Details'!F401</f>
        <v>2294.9899999999998</v>
      </c>
      <c r="U529" s="25">
        <f t="shared" si="27"/>
        <v>0</v>
      </c>
      <c r="V529" s="24" t="s">
        <v>2080</v>
      </c>
      <c r="W529" s="24" t="s">
        <v>3517</v>
      </c>
      <c r="X529" s="24">
        <v>15</v>
      </c>
      <c r="Y529" s="83">
        <v>46087</v>
      </c>
      <c r="Z529" s="83">
        <v>46281</v>
      </c>
    </row>
    <row r="530" spans="1:26" ht="15" customHeight="1" x14ac:dyDescent="0.35">
      <c r="A530" s="52" t="s">
        <v>10635</v>
      </c>
      <c r="B530" s="24" t="s">
        <v>4241</v>
      </c>
      <c r="C530" s="24" t="s">
        <v>556</v>
      </c>
      <c r="D530" s="24" t="s">
        <v>10626</v>
      </c>
      <c r="E530" s="24" t="s">
        <v>10046</v>
      </c>
      <c r="F530" s="24" t="s">
        <v>4244</v>
      </c>
      <c r="G530" s="24" t="s">
        <v>4245</v>
      </c>
      <c r="H530" s="24" t="s">
        <v>3781</v>
      </c>
      <c r="I530" s="24" t="s">
        <v>7</v>
      </c>
      <c r="J530" s="24" t="s">
        <v>391</v>
      </c>
      <c r="K530" s="24" t="s">
        <v>2027</v>
      </c>
      <c r="L530" s="76" t="s">
        <v>10021</v>
      </c>
      <c r="M530" s="24" t="s">
        <v>10047</v>
      </c>
      <c r="N530" s="24" t="s">
        <v>2087</v>
      </c>
      <c r="O530" s="25">
        <f>'Product Details'!AH402</f>
        <v>4562.99</v>
      </c>
      <c r="P530" s="25">
        <f>'Product Details'!V402</f>
        <v>4562.99</v>
      </c>
      <c r="Q530" s="25">
        <f>'Product Details'!F402</f>
        <v>4329.99</v>
      </c>
      <c r="R530" s="82">
        <f t="shared" si="25"/>
        <v>5.1063009123403738E-2</v>
      </c>
      <c r="S530" s="82">
        <f t="shared" si="26"/>
        <v>5.1063009123403738E-2</v>
      </c>
      <c r="T530" s="25">
        <f>'Product Details'!F402</f>
        <v>4329.99</v>
      </c>
      <c r="U530" s="25">
        <f t="shared" si="27"/>
        <v>0</v>
      </c>
      <c r="V530" s="24" t="s">
        <v>2080</v>
      </c>
      <c r="W530" s="24" t="s">
        <v>3452</v>
      </c>
      <c r="X530" s="24">
        <v>15</v>
      </c>
      <c r="Y530" s="83">
        <v>46107</v>
      </c>
      <c r="Z530" s="83">
        <v>46290</v>
      </c>
    </row>
    <row r="531" spans="1:26" ht="15" customHeight="1" x14ac:dyDescent="0.35">
      <c r="A531" s="52" t="s">
        <v>10636</v>
      </c>
      <c r="B531" s="24" t="s">
        <v>4246</v>
      </c>
      <c r="C531" s="24" t="s">
        <v>569</v>
      </c>
      <c r="D531" s="24" t="s">
        <v>10637</v>
      </c>
      <c r="E531" s="24" t="s">
        <v>10046</v>
      </c>
      <c r="F531" s="24" t="s">
        <v>4250</v>
      </c>
      <c r="G531" s="24" t="s">
        <v>4251</v>
      </c>
      <c r="H531" s="24" t="s">
        <v>4252</v>
      </c>
      <c r="I531" s="24" t="s">
        <v>7</v>
      </c>
      <c r="J531" s="24" t="s">
        <v>391</v>
      </c>
      <c r="K531" s="24" t="s">
        <v>2022</v>
      </c>
      <c r="L531" s="76" t="s">
        <v>10021</v>
      </c>
      <c r="M531" s="24" t="s">
        <v>10047</v>
      </c>
      <c r="N531" s="24" t="s">
        <v>2087</v>
      </c>
      <c r="O531" s="25">
        <f>'Product Details'!AH403</f>
        <v>233.99</v>
      </c>
      <c r="P531" s="25">
        <f>'Product Details'!V403</f>
        <v>233.99</v>
      </c>
      <c r="Q531" s="25">
        <f>'Product Details'!F403</f>
        <v>217.99</v>
      </c>
      <c r="R531" s="82">
        <f t="shared" si="25"/>
        <v>6.8378990555151925E-2</v>
      </c>
      <c r="S531" s="82">
        <f t="shared" si="26"/>
        <v>6.8378990555151925E-2</v>
      </c>
      <c r="T531" s="25">
        <f>'Product Details'!F403</f>
        <v>217.99</v>
      </c>
      <c r="U531" s="25">
        <f t="shared" si="27"/>
        <v>0</v>
      </c>
      <c r="V531" s="24" t="s">
        <v>2080</v>
      </c>
      <c r="W531" s="24" t="s">
        <v>53</v>
      </c>
      <c r="X531" s="24">
        <v>60</v>
      </c>
      <c r="Y531" s="83">
        <v>46166</v>
      </c>
      <c r="Z531" s="83">
        <v>46236</v>
      </c>
    </row>
    <row r="532" spans="1:26" ht="26.9" customHeight="1" x14ac:dyDescent="0.35">
      <c r="A532" s="52" t="s">
        <v>10638</v>
      </c>
      <c r="B532" s="24" t="s">
        <v>4246</v>
      </c>
      <c r="C532" s="24" t="s">
        <v>569</v>
      </c>
      <c r="D532" s="24" t="s">
        <v>10100</v>
      </c>
      <c r="E532" s="24" t="s">
        <v>10101</v>
      </c>
      <c r="F532" s="24" t="s">
        <v>4250</v>
      </c>
      <c r="G532" s="24" t="s">
        <v>4251</v>
      </c>
      <c r="H532" s="24" t="s">
        <v>4252</v>
      </c>
      <c r="I532" s="24" t="s">
        <v>7</v>
      </c>
      <c r="J532" s="24" t="s">
        <v>391</v>
      </c>
      <c r="K532" s="24" t="s">
        <v>2022</v>
      </c>
      <c r="L532" s="81" t="s">
        <v>10022</v>
      </c>
      <c r="M532" s="24" t="s">
        <v>10102</v>
      </c>
      <c r="N532" s="24" t="s">
        <v>2087</v>
      </c>
      <c r="O532" s="25">
        <f>'Product Details'!AH403</f>
        <v>233.99</v>
      </c>
      <c r="P532" s="25">
        <v>200.99</v>
      </c>
      <c r="Q532" s="25">
        <v>200.99</v>
      </c>
      <c r="R532" s="82">
        <f t="shared" si="25"/>
        <v>0</v>
      </c>
      <c r="S532" s="82">
        <f t="shared" si="26"/>
        <v>0.14103166802000086</v>
      </c>
      <c r="T532" s="25">
        <f>'Product Details'!F403</f>
        <v>217.99</v>
      </c>
      <c r="U532" s="25">
        <f t="shared" si="27"/>
        <v>17</v>
      </c>
      <c r="V532" s="24" t="s">
        <v>2080</v>
      </c>
      <c r="W532" s="24" t="s">
        <v>10103</v>
      </c>
      <c r="X532" s="24">
        <v>60</v>
      </c>
      <c r="Y532" s="83">
        <v>46191</v>
      </c>
      <c r="Z532" s="83">
        <v>46191</v>
      </c>
    </row>
    <row r="533" spans="1:26" ht="26.9" customHeight="1" x14ac:dyDescent="0.35">
      <c r="A533" s="52" t="s">
        <v>10639</v>
      </c>
      <c r="B533" s="24" t="s">
        <v>4246</v>
      </c>
      <c r="C533" s="24" t="s">
        <v>569</v>
      </c>
      <c r="D533" s="24" t="s">
        <v>10640</v>
      </c>
      <c r="E533" s="24" t="s">
        <v>10122</v>
      </c>
      <c r="F533" s="24" t="s">
        <v>4250</v>
      </c>
      <c r="G533" s="24" t="s">
        <v>4251</v>
      </c>
      <c r="H533" s="24" t="s">
        <v>4252</v>
      </c>
      <c r="I533" s="24" t="s">
        <v>7</v>
      </c>
      <c r="J533" s="24" t="s">
        <v>391</v>
      </c>
      <c r="K533" s="24" t="s">
        <v>2022</v>
      </c>
      <c r="L533" s="79" t="s">
        <v>10023</v>
      </c>
      <c r="M533" s="24" t="s">
        <v>10123</v>
      </c>
      <c r="N533" s="24" t="s">
        <v>2087</v>
      </c>
      <c r="O533" s="25">
        <f>'Product Details'!AH403</f>
        <v>233.99</v>
      </c>
      <c r="P533" s="25">
        <v>164.99</v>
      </c>
      <c r="Q533" s="25">
        <v>164.99</v>
      </c>
      <c r="R533" s="82">
        <f t="shared" si="25"/>
        <v>0</v>
      </c>
      <c r="S533" s="82">
        <f t="shared" si="26"/>
        <v>0.29488439676909267</v>
      </c>
      <c r="T533" s="25">
        <f>'Product Details'!F403</f>
        <v>217.99</v>
      </c>
      <c r="U533" s="25">
        <f t="shared" si="27"/>
        <v>53</v>
      </c>
      <c r="V533" s="24" t="s">
        <v>2100</v>
      </c>
      <c r="W533" s="24" t="s">
        <v>10124</v>
      </c>
      <c r="X533" s="24">
        <v>30</v>
      </c>
      <c r="Y533" s="83">
        <v>46166</v>
      </c>
      <c r="Z533" s="83">
        <v>46166</v>
      </c>
    </row>
    <row r="534" spans="1:26" ht="26.9" customHeight="1" x14ac:dyDescent="0.35">
      <c r="A534" s="52" t="s">
        <v>10641</v>
      </c>
      <c r="B534" s="24" t="s">
        <v>4253</v>
      </c>
      <c r="C534" s="24" t="s">
        <v>569</v>
      </c>
      <c r="D534" s="24" t="s">
        <v>10637</v>
      </c>
      <c r="E534" s="24" t="s">
        <v>10046</v>
      </c>
      <c r="F534" s="24" t="s">
        <v>4256</v>
      </c>
      <c r="G534" s="24" t="s">
        <v>4257</v>
      </c>
      <c r="H534" s="24" t="s">
        <v>3898</v>
      </c>
      <c r="I534" s="24" t="s">
        <v>7</v>
      </c>
      <c r="J534" s="24" t="s">
        <v>391</v>
      </c>
      <c r="K534" s="24" t="s">
        <v>2022</v>
      </c>
      <c r="L534" s="76" t="s">
        <v>10021</v>
      </c>
      <c r="M534" s="24" t="s">
        <v>10047</v>
      </c>
      <c r="N534" s="24" t="s">
        <v>2087</v>
      </c>
      <c r="O534" s="25">
        <f>'Product Details'!AH404</f>
        <v>483.99</v>
      </c>
      <c r="P534" s="25">
        <f>'Product Details'!V404</f>
        <v>467.99</v>
      </c>
      <c r="Q534" s="25">
        <f>'Product Details'!F404</f>
        <v>428.99</v>
      </c>
      <c r="R534" s="82">
        <f t="shared" si="25"/>
        <v>8.3335113998162347E-2</v>
      </c>
      <c r="S534" s="82">
        <f t="shared" si="26"/>
        <v>0.11363871154362694</v>
      </c>
      <c r="T534" s="25">
        <f>'Product Details'!F404</f>
        <v>428.99</v>
      </c>
      <c r="U534" s="25">
        <f t="shared" si="27"/>
        <v>0</v>
      </c>
      <c r="V534" s="24" t="s">
        <v>2080</v>
      </c>
      <c r="W534" s="24" t="s">
        <v>53</v>
      </c>
      <c r="X534" s="24">
        <v>60</v>
      </c>
      <c r="Y534" s="83">
        <v>46071</v>
      </c>
      <c r="Z534" s="83">
        <v>46270</v>
      </c>
    </row>
    <row r="535" spans="1:26" ht="26.9" customHeight="1" x14ac:dyDescent="0.35">
      <c r="A535" s="52" t="s">
        <v>10642</v>
      </c>
      <c r="B535" s="24" t="s">
        <v>4253</v>
      </c>
      <c r="C535" s="24" t="s">
        <v>569</v>
      </c>
      <c r="D535" s="24" t="s">
        <v>10100</v>
      </c>
      <c r="E535" s="24" t="s">
        <v>10101</v>
      </c>
      <c r="F535" s="24" t="s">
        <v>4256</v>
      </c>
      <c r="G535" s="24" t="s">
        <v>4257</v>
      </c>
      <c r="H535" s="24" t="s">
        <v>3898</v>
      </c>
      <c r="I535" s="24" t="s">
        <v>7</v>
      </c>
      <c r="J535" s="24" t="s">
        <v>391</v>
      </c>
      <c r="K535" s="24" t="s">
        <v>2022</v>
      </c>
      <c r="L535" s="81" t="s">
        <v>10022</v>
      </c>
      <c r="M535" s="24" t="s">
        <v>10102</v>
      </c>
      <c r="N535" s="24" t="s">
        <v>2087</v>
      </c>
      <c r="O535" s="25">
        <f>'Product Details'!AH404</f>
        <v>483.99</v>
      </c>
      <c r="P535" s="25">
        <v>397.99</v>
      </c>
      <c r="Q535" s="25">
        <v>367.99</v>
      </c>
      <c r="R535" s="82">
        <f t="shared" si="25"/>
        <v>7.5378778361265358E-2</v>
      </c>
      <c r="S535" s="82">
        <f t="shared" si="26"/>
        <v>0.23967437343746772</v>
      </c>
      <c r="T535" s="25">
        <f>'Product Details'!F404</f>
        <v>428.99</v>
      </c>
      <c r="U535" s="25">
        <f t="shared" si="27"/>
        <v>61</v>
      </c>
      <c r="V535" s="24" t="s">
        <v>2100</v>
      </c>
      <c r="W535" s="24" t="s">
        <v>10103</v>
      </c>
      <c r="X535" s="24">
        <v>60</v>
      </c>
      <c r="Y535" s="83">
        <v>46145</v>
      </c>
      <c r="Z535" s="83">
        <v>46192</v>
      </c>
    </row>
    <row r="536" spans="1:26" ht="26.9" customHeight="1" x14ac:dyDescent="0.35">
      <c r="A536" s="52" t="s">
        <v>10643</v>
      </c>
      <c r="B536" s="24" t="s">
        <v>4253</v>
      </c>
      <c r="C536" s="24" t="s">
        <v>569</v>
      </c>
      <c r="D536" s="24" t="s">
        <v>10640</v>
      </c>
      <c r="E536" s="24" t="s">
        <v>10122</v>
      </c>
      <c r="F536" s="24" t="s">
        <v>4256</v>
      </c>
      <c r="G536" s="24" t="s">
        <v>4257</v>
      </c>
      <c r="H536" s="24" t="s">
        <v>3898</v>
      </c>
      <c r="I536" s="24" t="s">
        <v>7</v>
      </c>
      <c r="J536" s="24" t="s">
        <v>391</v>
      </c>
      <c r="K536" s="24" t="s">
        <v>2022</v>
      </c>
      <c r="L536" s="79" t="s">
        <v>10023</v>
      </c>
      <c r="M536" s="24" t="s">
        <v>10123</v>
      </c>
      <c r="N536" s="24" t="s">
        <v>2087</v>
      </c>
      <c r="O536" s="25">
        <f>'Product Details'!AH404</f>
        <v>483.99</v>
      </c>
      <c r="P536" s="25">
        <v>387.99</v>
      </c>
      <c r="Q536" s="25">
        <v>356.99</v>
      </c>
      <c r="R536" s="82">
        <f t="shared" si="25"/>
        <v>7.9898966468207946E-2</v>
      </c>
      <c r="S536" s="82">
        <f t="shared" si="26"/>
        <v>0.2624021157461931</v>
      </c>
      <c r="T536" s="25">
        <f>'Product Details'!F404</f>
        <v>428.99</v>
      </c>
      <c r="U536" s="25">
        <f t="shared" si="27"/>
        <v>72</v>
      </c>
      <c r="V536" s="24" t="s">
        <v>2080</v>
      </c>
      <c r="W536" s="24" t="s">
        <v>10124</v>
      </c>
      <c r="X536" s="24">
        <v>30</v>
      </c>
      <c r="Y536" s="83">
        <v>46223</v>
      </c>
      <c r="Z536" s="83">
        <v>46241</v>
      </c>
    </row>
    <row r="537" spans="1:26" ht="26.9" customHeight="1" x14ac:dyDescent="0.35">
      <c r="A537" s="52" t="s">
        <v>10644</v>
      </c>
      <c r="B537" s="24" t="s">
        <v>4258</v>
      </c>
      <c r="C537" s="24" t="s">
        <v>569</v>
      </c>
      <c r="D537" s="24" t="s">
        <v>10637</v>
      </c>
      <c r="E537" s="24" t="s">
        <v>10046</v>
      </c>
      <c r="F537" s="24" t="s">
        <v>4261</v>
      </c>
      <c r="G537" s="24" t="s">
        <v>4262</v>
      </c>
      <c r="H537" s="24" t="s">
        <v>3476</v>
      </c>
      <c r="I537" s="24" t="s">
        <v>7</v>
      </c>
      <c r="J537" s="24" t="s">
        <v>391</v>
      </c>
      <c r="K537" s="24" t="s">
        <v>2025</v>
      </c>
      <c r="L537" s="76" t="s">
        <v>10021</v>
      </c>
      <c r="M537" s="24" t="s">
        <v>10047</v>
      </c>
      <c r="N537" s="24" t="s">
        <v>2087</v>
      </c>
      <c r="O537" s="25">
        <f>'Product Details'!AH405</f>
        <v>1510.99</v>
      </c>
      <c r="P537" s="25">
        <f>'Product Details'!V405</f>
        <v>1432.99</v>
      </c>
      <c r="Q537" s="25">
        <f>'Product Details'!F405</f>
        <v>1259.99</v>
      </c>
      <c r="R537" s="82">
        <f t="shared" si="25"/>
        <v>0.12072659264893684</v>
      </c>
      <c r="S537" s="82">
        <f t="shared" si="26"/>
        <v>0.16611625490572407</v>
      </c>
      <c r="T537" s="25">
        <f>'Product Details'!F405</f>
        <v>1259.99</v>
      </c>
      <c r="U537" s="25">
        <f t="shared" si="27"/>
        <v>0</v>
      </c>
      <c r="V537" s="24" t="s">
        <v>2080</v>
      </c>
      <c r="W537" s="24" t="s">
        <v>53</v>
      </c>
      <c r="X537" s="24">
        <v>60</v>
      </c>
      <c r="Y537" s="83">
        <v>46200</v>
      </c>
      <c r="Z537" s="83">
        <v>46235</v>
      </c>
    </row>
    <row r="538" spans="1:26" ht="15" customHeight="1" x14ac:dyDescent="0.35">
      <c r="A538" s="52" t="s">
        <v>10645</v>
      </c>
      <c r="B538" s="24" t="s">
        <v>4263</v>
      </c>
      <c r="C538" s="24" t="s">
        <v>569</v>
      </c>
      <c r="D538" s="24" t="s">
        <v>10637</v>
      </c>
      <c r="E538" s="24" t="s">
        <v>10046</v>
      </c>
      <c r="F538" s="24" t="s">
        <v>4266</v>
      </c>
      <c r="G538" s="24" t="s">
        <v>4267</v>
      </c>
      <c r="H538" s="24" t="s">
        <v>3697</v>
      </c>
      <c r="I538" s="24" t="s">
        <v>7</v>
      </c>
      <c r="J538" s="24" t="s">
        <v>391</v>
      </c>
      <c r="K538" s="24" t="s">
        <v>2027</v>
      </c>
      <c r="L538" s="76" t="s">
        <v>10021</v>
      </c>
      <c r="M538" s="24" t="s">
        <v>10047</v>
      </c>
      <c r="N538" s="24" t="s">
        <v>2087</v>
      </c>
      <c r="O538" s="25">
        <f>'Product Details'!AH406</f>
        <v>1561.99</v>
      </c>
      <c r="P538" s="25">
        <f>'Product Details'!V406</f>
        <v>1561.99</v>
      </c>
      <c r="Q538" s="25">
        <f>'Product Details'!F406</f>
        <v>1433.99</v>
      </c>
      <c r="R538" s="82">
        <f t="shared" si="25"/>
        <v>8.1946747418357349E-2</v>
      </c>
      <c r="S538" s="82">
        <f t="shared" si="26"/>
        <v>8.1946747418357349E-2</v>
      </c>
      <c r="T538" s="25">
        <f>'Product Details'!F406</f>
        <v>1433.99</v>
      </c>
      <c r="U538" s="25">
        <f t="shared" si="27"/>
        <v>0</v>
      </c>
      <c r="V538" s="24" t="s">
        <v>2080</v>
      </c>
      <c r="W538" s="24" t="s">
        <v>53</v>
      </c>
      <c r="X538" s="24">
        <v>60</v>
      </c>
      <c r="Y538" s="83">
        <v>46042</v>
      </c>
      <c r="Z538" s="83">
        <v>46247</v>
      </c>
    </row>
    <row r="539" spans="1:26" ht="26.9" customHeight="1" x14ac:dyDescent="0.35">
      <c r="A539" s="52" t="s">
        <v>10646</v>
      </c>
      <c r="B539" s="24" t="s">
        <v>4268</v>
      </c>
      <c r="C539" s="24" t="s">
        <v>569</v>
      </c>
      <c r="D539" s="24" t="s">
        <v>10637</v>
      </c>
      <c r="E539" s="24" t="s">
        <v>10046</v>
      </c>
      <c r="F539" s="24" t="s">
        <v>4266</v>
      </c>
      <c r="G539" s="24" t="s">
        <v>4271</v>
      </c>
      <c r="H539" s="24" t="s">
        <v>3562</v>
      </c>
      <c r="I539" s="24" t="s">
        <v>7</v>
      </c>
      <c r="J539" s="24" t="s">
        <v>391</v>
      </c>
      <c r="K539" s="24" t="s">
        <v>2025</v>
      </c>
      <c r="L539" s="76" t="s">
        <v>10021</v>
      </c>
      <c r="M539" s="24" t="s">
        <v>10047</v>
      </c>
      <c r="N539" s="24" t="s">
        <v>2087</v>
      </c>
      <c r="O539" s="25">
        <f>'Product Details'!AH407</f>
        <v>1682.99</v>
      </c>
      <c r="P539" s="25">
        <f>'Product Details'!V407</f>
        <v>1614.99</v>
      </c>
      <c r="Q539" s="25">
        <f>'Product Details'!F407</f>
        <v>1507.99</v>
      </c>
      <c r="R539" s="82">
        <f t="shared" si="25"/>
        <v>6.6254280212261374E-2</v>
      </c>
      <c r="S539" s="82">
        <f t="shared" si="26"/>
        <v>0.10398160416877106</v>
      </c>
      <c r="T539" s="25">
        <f>'Product Details'!F407</f>
        <v>1507.99</v>
      </c>
      <c r="U539" s="25">
        <f t="shared" si="27"/>
        <v>0</v>
      </c>
      <c r="V539" s="24" t="s">
        <v>2116</v>
      </c>
      <c r="W539" s="24" t="s">
        <v>53</v>
      </c>
      <c r="X539" s="24">
        <v>60</v>
      </c>
      <c r="Y539" s="83">
        <v>46146</v>
      </c>
      <c r="Z539" s="83">
        <v>46248</v>
      </c>
    </row>
    <row r="540" spans="1:26" ht="15" customHeight="1" x14ac:dyDescent="0.35">
      <c r="A540" s="52" t="s">
        <v>10647</v>
      </c>
      <c r="B540" s="24" t="s">
        <v>4272</v>
      </c>
      <c r="C540" s="24" t="s">
        <v>569</v>
      </c>
      <c r="D540" s="24" t="s">
        <v>10637</v>
      </c>
      <c r="E540" s="24" t="s">
        <v>10046</v>
      </c>
      <c r="F540" s="24" t="s">
        <v>4266</v>
      </c>
      <c r="G540" s="24" t="s">
        <v>4275</v>
      </c>
      <c r="H540" s="24" t="s">
        <v>3504</v>
      </c>
      <c r="I540" s="24" t="s">
        <v>7</v>
      </c>
      <c r="J540" s="24" t="s">
        <v>391</v>
      </c>
      <c r="K540" s="24" t="s">
        <v>2027</v>
      </c>
      <c r="L540" s="76" t="s">
        <v>10021</v>
      </c>
      <c r="M540" s="24" t="s">
        <v>10047</v>
      </c>
      <c r="N540" s="24" t="s">
        <v>2087</v>
      </c>
      <c r="O540" s="25">
        <f>'Product Details'!AH408</f>
        <v>2559.9899999999998</v>
      </c>
      <c r="P540" s="25">
        <f>'Product Details'!V408</f>
        <v>2482.9899999999998</v>
      </c>
      <c r="Q540" s="25">
        <f>'Product Details'!F408</f>
        <v>2184.9899999999998</v>
      </c>
      <c r="R540" s="82">
        <f t="shared" si="25"/>
        <v>0.12001659289807853</v>
      </c>
      <c r="S540" s="82">
        <f t="shared" si="26"/>
        <v>0.14648494720682503</v>
      </c>
      <c r="T540" s="25">
        <f>'Product Details'!F408</f>
        <v>2184.9899999999998</v>
      </c>
      <c r="U540" s="25">
        <f t="shared" si="27"/>
        <v>0</v>
      </c>
      <c r="V540" s="24" t="s">
        <v>2100</v>
      </c>
      <c r="W540" s="24" t="s">
        <v>1345</v>
      </c>
      <c r="X540" s="24">
        <v>60</v>
      </c>
      <c r="Y540" s="83">
        <v>46117</v>
      </c>
      <c r="Z540" s="83">
        <v>46253</v>
      </c>
    </row>
    <row r="541" spans="1:26" ht="15" customHeight="1" x14ac:dyDescent="0.35">
      <c r="A541" s="52" t="s">
        <v>10648</v>
      </c>
      <c r="B541" s="24" t="s">
        <v>4276</v>
      </c>
      <c r="C541" s="24" t="s">
        <v>569</v>
      </c>
      <c r="D541" s="24" t="s">
        <v>10637</v>
      </c>
      <c r="E541" s="24" t="s">
        <v>10046</v>
      </c>
      <c r="F541" s="24" t="s">
        <v>4279</v>
      </c>
      <c r="G541" s="24" t="s">
        <v>4280</v>
      </c>
      <c r="H541" s="24" t="s">
        <v>3504</v>
      </c>
      <c r="I541" s="24" t="s">
        <v>7</v>
      </c>
      <c r="J541" s="24" t="s">
        <v>391</v>
      </c>
      <c r="K541" s="24" t="s">
        <v>2026</v>
      </c>
      <c r="L541" s="76" t="s">
        <v>10021</v>
      </c>
      <c r="M541" s="24" t="s">
        <v>10047</v>
      </c>
      <c r="N541" s="24" t="s">
        <v>2087</v>
      </c>
      <c r="O541" s="25">
        <f>'Product Details'!AH409</f>
        <v>2702.99</v>
      </c>
      <c r="P541" s="25">
        <f>'Product Details'!V409</f>
        <v>2650.99</v>
      </c>
      <c r="Q541" s="25">
        <f>'Product Details'!F409</f>
        <v>2314.9899999999998</v>
      </c>
      <c r="R541" s="82">
        <f t="shared" si="25"/>
        <v>0.12674510277292636</v>
      </c>
      <c r="S541" s="82">
        <f t="shared" si="26"/>
        <v>0.14354474119401109</v>
      </c>
      <c r="T541" s="25">
        <f>'Product Details'!F409</f>
        <v>2314.9899999999998</v>
      </c>
      <c r="U541" s="25">
        <f t="shared" si="27"/>
        <v>0</v>
      </c>
      <c r="V541" s="24" t="s">
        <v>2080</v>
      </c>
      <c r="W541" s="24" t="s">
        <v>1345</v>
      </c>
      <c r="X541" s="24">
        <v>60</v>
      </c>
      <c r="Y541" s="83">
        <v>45864</v>
      </c>
      <c r="Z541" s="83">
        <v>46282</v>
      </c>
    </row>
    <row r="542" spans="1:26" ht="26.9" customHeight="1" x14ac:dyDescent="0.35">
      <c r="A542" s="52" t="s">
        <v>10649</v>
      </c>
      <c r="B542" s="24" t="s">
        <v>4281</v>
      </c>
      <c r="C542" s="24" t="s">
        <v>569</v>
      </c>
      <c r="D542" s="24" t="s">
        <v>10637</v>
      </c>
      <c r="E542" s="24" t="s">
        <v>10046</v>
      </c>
      <c r="F542" s="24" t="s">
        <v>4284</v>
      </c>
      <c r="G542" s="24" t="s">
        <v>4285</v>
      </c>
      <c r="H542" s="24" t="s">
        <v>3495</v>
      </c>
      <c r="I542" s="24" t="s">
        <v>7</v>
      </c>
      <c r="J542" s="24" t="s">
        <v>391</v>
      </c>
      <c r="K542" s="24" t="s">
        <v>2026</v>
      </c>
      <c r="L542" s="76" t="s">
        <v>10021</v>
      </c>
      <c r="M542" s="24" t="s">
        <v>10047</v>
      </c>
      <c r="N542" s="24" t="s">
        <v>2087</v>
      </c>
      <c r="O542" s="25">
        <f>'Product Details'!AH410</f>
        <v>2777.99</v>
      </c>
      <c r="P542" s="25">
        <f>'Product Details'!V410</f>
        <v>2638.99</v>
      </c>
      <c r="Q542" s="25">
        <f>'Product Details'!F410</f>
        <v>2523.9899999999998</v>
      </c>
      <c r="R542" s="82">
        <f t="shared" si="25"/>
        <v>4.3577277670623991E-2</v>
      </c>
      <c r="S542" s="82">
        <f t="shared" si="26"/>
        <v>9.1433014517690855E-2</v>
      </c>
      <c r="T542" s="25">
        <f>'Product Details'!F410</f>
        <v>2523.9899999999998</v>
      </c>
      <c r="U542" s="25">
        <f t="shared" si="27"/>
        <v>0</v>
      </c>
      <c r="V542" s="24" t="s">
        <v>2080</v>
      </c>
      <c r="W542" s="24" t="s">
        <v>53</v>
      </c>
      <c r="X542" s="24">
        <v>60</v>
      </c>
      <c r="Y542" s="83">
        <v>46053</v>
      </c>
      <c r="Z542" s="83">
        <v>46290</v>
      </c>
    </row>
    <row r="543" spans="1:26" ht="15" customHeight="1" x14ac:dyDescent="0.35">
      <c r="A543" s="52" t="s">
        <v>10650</v>
      </c>
      <c r="B543" s="24" t="s">
        <v>4286</v>
      </c>
      <c r="C543" s="24" t="s">
        <v>569</v>
      </c>
      <c r="D543" s="24" t="s">
        <v>10637</v>
      </c>
      <c r="E543" s="24" t="s">
        <v>10046</v>
      </c>
      <c r="F543" s="24" t="s">
        <v>4266</v>
      </c>
      <c r="G543" s="24" t="s">
        <v>4290</v>
      </c>
      <c r="H543" s="24" t="s">
        <v>4140</v>
      </c>
      <c r="I543" s="24" t="s">
        <v>7</v>
      </c>
      <c r="J543" s="24" t="s">
        <v>391</v>
      </c>
      <c r="K543" s="24" t="s">
        <v>2027</v>
      </c>
      <c r="L543" s="76" t="s">
        <v>10021</v>
      </c>
      <c r="M543" s="24" t="s">
        <v>10047</v>
      </c>
      <c r="N543" s="24" t="s">
        <v>2087</v>
      </c>
      <c r="O543" s="25">
        <f>'Product Details'!AH411</f>
        <v>3526.99</v>
      </c>
      <c r="P543" s="25">
        <f>'Product Details'!V411</f>
        <v>3526.99</v>
      </c>
      <c r="Q543" s="25">
        <f>'Product Details'!F411</f>
        <v>3218.99</v>
      </c>
      <c r="R543" s="82">
        <f t="shared" si="25"/>
        <v>8.7326587259958219E-2</v>
      </c>
      <c r="S543" s="82">
        <f t="shared" si="26"/>
        <v>8.7326587259958219E-2</v>
      </c>
      <c r="T543" s="25">
        <f>'Product Details'!F411</f>
        <v>3218.99</v>
      </c>
      <c r="U543" s="25">
        <f t="shared" si="27"/>
        <v>0</v>
      </c>
      <c r="V543" s="24" t="s">
        <v>2080</v>
      </c>
      <c r="W543" s="24" t="s">
        <v>3517</v>
      </c>
      <c r="X543" s="24">
        <v>60</v>
      </c>
      <c r="Y543" s="83">
        <v>45759</v>
      </c>
      <c r="Z543" s="83">
        <v>46262</v>
      </c>
    </row>
    <row r="544" spans="1:26" ht="26.9" customHeight="1" x14ac:dyDescent="0.35">
      <c r="A544" s="52" t="s">
        <v>10651</v>
      </c>
      <c r="B544" s="24" t="s">
        <v>4286</v>
      </c>
      <c r="C544" s="24" t="s">
        <v>569</v>
      </c>
      <c r="D544" s="24" t="s">
        <v>10640</v>
      </c>
      <c r="E544" s="24" t="s">
        <v>10122</v>
      </c>
      <c r="F544" s="24" t="s">
        <v>4266</v>
      </c>
      <c r="G544" s="24" t="s">
        <v>4290</v>
      </c>
      <c r="H544" s="24" t="s">
        <v>4140</v>
      </c>
      <c r="I544" s="24" t="s">
        <v>7</v>
      </c>
      <c r="J544" s="24" t="s">
        <v>391</v>
      </c>
      <c r="K544" s="24" t="s">
        <v>2027</v>
      </c>
      <c r="L544" s="79" t="s">
        <v>10023</v>
      </c>
      <c r="M544" s="24" t="s">
        <v>10123</v>
      </c>
      <c r="N544" s="24" t="s">
        <v>2087</v>
      </c>
      <c r="O544" s="25">
        <f>'Product Details'!AH411</f>
        <v>3526.99</v>
      </c>
      <c r="P544" s="25">
        <v>2840.99</v>
      </c>
      <c r="Q544" s="25">
        <v>2471.9899999999998</v>
      </c>
      <c r="R544" s="82">
        <f t="shared" si="25"/>
        <v>0.12988430089511052</v>
      </c>
      <c r="S544" s="82">
        <f t="shared" si="26"/>
        <v>0.29912191415342831</v>
      </c>
      <c r="T544" s="25">
        <f>'Product Details'!F411</f>
        <v>3218.99</v>
      </c>
      <c r="U544" s="25">
        <f t="shared" si="27"/>
        <v>747</v>
      </c>
      <c r="V544" s="24" t="s">
        <v>2100</v>
      </c>
      <c r="W544" s="24" t="s">
        <v>10124</v>
      </c>
      <c r="X544" s="24">
        <v>30</v>
      </c>
      <c r="Y544" s="83">
        <v>46241</v>
      </c>
      <c r="Z544" s="83">
        <v>46282</v>
      </c>
    </row>
    <row r="545" spans="1:26" ht="26.9" customHeight="1" x14ac:dyDescent="0.35">
      <c r="A545" s="52" t="s">
        <v>10652</v>
      </c>
      <c r="B545" s="24" t="s">
        <v>4286</v>
      </c>
      <c r="C545" s="24" t="s">
        <v>569</v>
      </c>
      <c r="D545" s="24" t="s">
        <v>10088</v>
      </c>
      <c r="E545" s="24" t="s">
        <v>10089</v>
      </c>
      <c r="F545" s="24" t="s">
        <v>4266</v>
      </c>
      <c r="G545" s="24" t="s">
        <v>4290</v>
      </c>
      <c r="H545" s="24" t="s">
        <v>4140</v>
      </c>
      <c r="I545" s="24" t="s">
        <v>7</v>
      </c>
      <c r="J545" s="24" t="s">
        <v>391</v>
      </c>
      <c r="K545" s="24" t="s">
        <v>2027</v>
      </c>
      <c r="L545" s="51" t="s">
        <v>10024</v>
      </c>
      <c r="M545" s="24" t="s">
        <v>10090</v>
      </c>
      <c r="N545" s="24" t="s">
        <v>2087</v>
      </c>
      <c r="O545" s="25">
        <f>'Product Details'!AH411</f>
        <v>3526.99</v>
      </c>
      <c r="P545" s="25">
        <v>1848.99</v>
      </c>
      <c r="Q545" s="25">
        <v>1848.99</v>
      </c>
      <c r="R545" s="82">
        <f t="shared" si="25"/>
        <v>0</v>
      </c>
      <c r="S545" s="82">
        <f t="shared" si="26"/>
        <v>0.47575978383834372</v>
      </c>
      <c r="T545" s="25">
        <f>'Product Details'!F411</f>
        <v>3218.99</v>
      </c>
      <c r="U545" s="25">
        <f t="shared" si="27"/>
        <v>1369.9999999999998</v>
      </c>
      <c r="V545" s="24" t="s">
        <v>2100</v>
      </c>
      <c r="W545" s="24" t="s">
        <v>10105</v>
      </c>
      <c r="X545" s="24">
        <v>14</v>
      </c>
      <c r="Y545" s="83">
        <v>46167</v>
      </c>
      <c r="Z545" s="83">
        <v>46167</v>
      </c>
    </row>
    <row r="546" spans="1:26" ht="15" customHeight="1" x14ac:dyDescent="0.35">
      <c r="A546" s="52" t="s">
        <v>10653</v>
      </c>
      <c r="B546" s="24" t="s">
        <v>4291</v>
      </c>
      <c r="C546" s="24" t="s">
        <v>569</v>
      </c>
      <c r="D546" s="24" t="s">
        <v>10637</v>
      </c>
      <c r="E546" s="24" t="s">
        <v>10046</v>
      </c>
      <c r="F546" s="24" t="s">
        <v>4266</v>
      </c>
      <c r="G546" s="24" t="s">
        <v>4295</v>
      </c>
      <c r="H546" s="24" t="s">
        <v>3892</v>
      </c>
      <c r="I546" s="24" t="s">
        <v>7</v>
      </c>
      <c r="J546" s="24" t="s">
        <v>391</v>
      </c>
      <c r="K546" s="24" t="s">
        <v>2027</v>
      </c>
      <c r="L546" s="76" t="s">
        <v>10021</v>
      </c>
      <c r="M546" s="24" t="s">
        <v>10047</v>
      </c>
      <c r="N546" s="24" t="s">
        <v>2087</v>
      </c>
      <c r="O546" s="25">
        <f>'Product Details'!AH412</f>
        <v>3874.99</v>
      </c>
      <c r="P546" s="25">
        <f>'Product Details'!V412</f>
        <v>3856.99</v>
      </c>
      <c r="Q546" s="25">
        <f>'Product Details'!F412</f>
        <v>3521.99</v>
      </c>
      <c r="R546" s="82">
        <f t="shared" si="25"/>
        <v>8.6855293894980284E-2</v>
      </c>
      <c r="S546" s="82">
        <f t="shared" si="26"/>
        <v>9.1097009282604599E-2</v>
      </c>
      <c r="T546" s="25">
        <f>'Product Details'!F412</f>
        <v>3521.99</v>
      </c>
      <c r="U546" s="25">
        <f t="shared" si="27"/>
        <v>0</v>
      </c>
      <c r="V546" s="24" t="s">
        <v>2080</v>
      </c>
      <c r="W546" s="24" t="s">
        <v>1345</v>
      </c>
      <c r="X546" s="24">
        <v>60</v>
      </c>
      <c r="Y546" s="83">
        <v>45822</v>
      </c>
      <c r="Z546" s="83">
        <v>46236</v>
      </c>
    </row>
    <row r="547" spans="1:26" ht="26.9" customHeight="1" x14ac:dyDescent="0.35">
      <c r="A547" s="52" t="s">
        <v>10654</v>
      </c>
      <c r="B547" s="24" t="s">
        <v>4296</v>
      </c>
      <c r="C547" s="24" t="s">
        <v>581</v>
      </c>
      <c r="D547" s="24" t="s">
        <v>10655</v>
      </c>
      <c r="E547" s="24" t="s">
        <v>10046</v>
      </c>
      <c r="F547" s="24" t="s">
        <v>4299</v>
      </c>
      <c r="G547" s="24" t="s">
        <v>4300</v>
      </c>
      <c r="H547" s="24" t="s">
        <v>3898</v>
      </c>
      <c r="I547" s="24" t="s">
        <v>7</v>
      </c>
      <c r="J547" s="24" t="s">
        <v>391</v>
      </c>
      <c r="K547" s="24" t="s">
        <v>2022</v>
      </c>
      <c r="L547" s="76" t="s">
        <v>10021</v>
      </c>
      <c r="M547" s="24" t="s">
        <v>10047</v>
      </c>
      <c r="N547" s="24" t="s">
        <v>2087</v>
      </c>
      <c r="O547" s="25">
        <f>'Product Details'!AH413</f>
        <v>308.99</v>
      </c>
      <c r="P547" s="25">
        <f>'Product Details'!V413</f>
        <v>308.99</v>
      </c>
      <c r="Q547" s="25">
        <f>'Product Details'!F413</f>
        <v>279.99</v>
      </c>
      <c r="R547" s="82">
        <f t="shared" si="25"/>
        <v>9.3854170037865295E-2</v>
      </c>
      <c r="S547" s="82">
        <f t="shared" si="26"/>
        <v>9.3854170037865295E-2</v>
      </c>
      <c r="T547" s="25">
        <f>'Product Details'!F413</f>
        <v>279.99</v>
      </c>
      <c r="U547" s="25">
        <f t="shared" si="27"/>
        <v>0</v>
      </c>
      <c r="V547" s="24" t="s">
        <v>2080</v>
      </c>
      <c r="W547" s="24" t="s">
        <v>53</v>
      </c>
      <c r="X547" s="24">
        <v>30</v>
      </c>
      <c r="Y547" s="83">
        <v>46037</v>
      </c>
      <c r="Z547" s="83">
        <v>46262</v>
      </c>
    </row>
    <row r="548" spans="1:26" ht="15" customHeight="1" x14ac:dyDescent="0.35">
      <c r="A548" s="52" t="s">
        <v>10656</v>
      </c>
      <c r="B548" s="24" t="s">
        <v>4301</v>
      </c>
      <c r="C548" s="24" t="s">
        <v>581</v>
      </c>
      <c r="D548" s="24" t="s">
        <v>10655</v>
      </c>
      <c r="E548" s="24" t="s">
        <v>10046</v>
      </c>
      <c r="F548" s="24" t="s">
        <v>4304</v>
      </c>
      <c r="G548" s="24" t="s">
        <v>4305</v>
      </c>
      <c r="H548" s="24" t="s">
        <v>3542</v>
      </c>
      <c r="I548" s="24" t="s">
        <v>7</v>
      </c>
      <c r="J548" s="24" t="s">
        <v>391</v>
      </c>
      <c r="K548" s="24" t="s">
        <v>2023</v>
      </c>
      <c r="L548" s="76" t="s">
        <v>10021</v>
      </c>
      <c r="M548" s="24" t="s">
        <v>10047</v>
      </c>
      <c r="N548" s="24" t="s">
        <v>2087</v>
      </c>
      <c r="O548" s="25">
        <f>'Product Details'!AH414</f>
        <v>538.99</v>
      </c>
      <c r="P548" s="25">
        <f>'Product Details'!V414</f>
        <v>531.99</v>
      </c>
      <c r="Q548" s="25">
        <f>'Product Details'!F414</f>
        <v>466.99</v>
      </c>
      <c r="R548" s="82">
        <f t="shared" si="25"/>
        <v>0.1221827477960112</v>
      </c>
      <c r="S548" s="82">
        <f t="shared" si="26"/>
        <v>0.13358318336147237</v>
      </c>
      <c r="T548" s="25">
        <f>'Product Details'!F414</f>
        <v>466.99</v>
      </c>
      <c r="U548" s="25">
        <f t="shared" si="27"/>
        <v>0</v>
      </c>
      <c r="V548" s="24" t="s">
        <v>2100</v>
      </c>
      <c r="W548" s="24" t="s">
        <v>53</v>
      </c>
      <c r="X548" s="24">
        <v>30</v>
      </c>
      <c r="Y548" s="83">
        <v>46046</v>
      </c>
      <c r="Z548" s="83">
        <v>46274</v>
      </c>
    </row>
    <row r="549" spans="1:26" ht="26.9" customHeight="1" x14ac:dyDescent="0.35">
      <c r="A549" s="52" t="s">
        <v>10657</v>
      </c>
      <c r="B549" s="24" t="s">
        <v>4306</v>
      </c>
      <c r="C549" s="24" t="s">
        <v>581</v>
      </c>
      <c r="D549" s="24" t="s">
        <v>10655</v>
      </c>
      <c r="E549" s="24" t="s">
        <v>10046</v>
      </c>
      <c r="F549" s="24" t="s">
        <v>4309</v>
      </c>
      <c r="G549" s="24" t="s">
        <v>4310</v>
      </c>
      <c r="H549" s="24" t="s">
        <v>3793</v>
      </c>
      <c r="I549" s="24" t="s">
        <v>7</v>
      </c>
      <c r="J549" s="24" t="s">
        <v>391</v>
      </c>
      <c r="K549" s="24" t="s">
        <v>2024</v>
      </c>
      <c r="L549" s="76" t="s">
        <v>10021</v>
      </c>
      <c r="M549" s="24" t="s">
        <v>10047</v>
      </c>
      <c r="N549" s="24" t="s">
        <v>2087</v>
      </c>
      <c r="O549" s="25">
        <f>'Product Details'!AH415</f>
        <v>781.99</v>
      </c>
      <c r="P549" s="25">
        <f>'Product Details'!V415</f>
        <v>781.99</v>
      </c>
      <c r="Q549" s="25">
        <f>'Product Details'!F415</f>
        <v>713.99</v>
      </c>
      <c r="R549" s="82">
        <f t="shared" si="25"/>
        <v>8.6957633729331574E-2</v>
      </c>
      <c r="S549" s="82">
        <f t="shared" si="26"/>
        <v>8.6957633729331574E-2</v>
      </c>
      <c r="T549" s="25">
        <f>'Product Details'!F415</f>
        <v>713.99</v>
      </c>
      <c r="U549" s="25">
        <f t="shared" si="27"/>
        <v>0</v>
      </c>
      <c r="V549" s="24" t="s">
        <v>2080</v>
      </c>
      <c r="W549" s="24" t="s">
        <v>1345</v>
      </c>
      <c r="X549" s="24">
        <v>30</v>
      </c>
      <c r="Y549" s="83">
        <v>46088</v>
      </c>
      <c r="Z549" s="83">
        <v>46261</v>
      </c>
    </row>
    <row r="550" spans="1:26" ht="26.9" customHeight="1" x14ac:dyDescent="0.35">
      <c r="A550" s="52" t="s">
        <v>10658</v>
      </c>
      <c r="B550" s="24" t="s">
        <v>4306</v>
      </c>
      <c r="C550" s="24" t="s">
        <v>581</v>
      </c>
      <c r="D550" s="24" t="s">
        <v>10088</v>
      </c>
      <c r="E550" s="24" t="s">
        <v>10089</v>
      </c>
      <c r="F550" s="24" t="s">
        <v>4309</v>
      </c>
      <c r="G550" s="24" t="s">
        <v>4310</v>
      </c>
      <c r="H550" s="24" t="s">
        <v>3793</v>
      </c>
      <c r="I550" s="24" t="s">
        <v>7</v>
      </c>
      <c r="J550" s="24" t="s">
        <v>391</v>
      </c>
      <c r="K550" s="24" t="s">
        <v>2024</v>
      </c>
      <c r="L550" s="84" t="s">
        <v>10025</v>
      </c>
      <c r="M550" s="24" t="s">
        <v>10090</v>
      </c>
      <c r="N550" s="24" t="s">
        <v>2087</v>
      </c>
      <c r="O550" s="25">
        <f>'Product Details'!AH415</f>
        <v>781.99</v>
      </c>
      <c r="P550" s="25">
        <v>402.99</v>
      </c>
      <c r="Q550" s="25">
        <v>402.99</v>
      </c>
      <c r="R550" s="82">
        <f t="shared" si="25"/>
        <v>0</v>
      </c>
      <c r="S550" s="82">
        <f t="shared" si="26"/>
        <v>0.48466092916789216</v>
      </c>
      <c r="T550" s="25">
        <f>'Product Details'!F415</f>
        <v>713.99</v>
      </c>
      <c r="U550" s="25">
        <f t="shared" si="27"/>
        <v>311</v>
      </c>
      <c r="V550" s="24" t="s">
        <v>2100</v>
      </c>
      <c r="W550" s="24" t="s">
        <v>10105</v>
      </c>
      <c r="X550" s="24">
        <v>14</v>
      </c>
      <c r="Y550" s="83">
        <v>46217</v>
      </c>
      <c r="Z550" s="83">
        <v>46217</v>
      </c>
    </row>
    <row r="551" spans="1:26" ht="26.9" customHeight="1" x14ac:dyDescent="0.35">
      <c r="A551" s="52" t="s">
        <v>10659</v>
      </c>
      <c r="B551" s="24" t="s">
        <v>4311</v>
      </c>
      <c r="C551" s="24" t="s">
        <v>581</v>
      </c>
      <c r="D551" s="24" t="s">
        <v>10655</v>
      </c>
      <c r="E551" s="24" t="s">
        <v>10046</v>
      </c>
      <c r="F551" s="24" t="s">
        <v>4314</v>
      </c>
      <c r="G551" s="24" t="s">
        <v>4315</v>
      </c>
      <c r="H551" s="24" t="s">
        <v>3476</v>
      </c>
      <c r="I551" s="24" t="s">
        <v>7</v>
      </c>
      <c r="J551" s="24" t="s">
        <v>391</v>
      </c>
      <c r="K551" s="24" t="s">
        <v>2025</v>
      </c>
      <c r="L551" s="76" t="s">
        <v>10021</v>
      </c>
      <c r="M551" s="24" t="s">
        <v>10047</v>
      </c>
      <c r="N551" s="24" t="s">
        <v>2087</v>
      </c>
      <c r="O551" s="25">
        <f>'Product Details'!AH416</f>
        <v>1182.99</v>
      </c>
      <c r="P551" s="25">
        <f>'Product Details'!V416</f>
        <v>1182.99</v>
      </c>
      <c r="Q551" s="25">
        <f>'Product Details'!F416</f>
        <v>1123.99</v>
      </c>
      <c r="R551" s="82">
        <f t="shared" si="25"/>
        <v>4.9873625305370289E-2</v>
      </c>
      <c r="S551" s="82">
        <f t="shared" si="26"/>
        <v>4.9873625305370289E-2</v>
      </c>
      <c r="T551" s="25">
        <f>'Product Details'!F416</f>
        <v>1123.99</v>
      </c>
      <c r="U551" s="25">
        <f t="shared" si="27"/>
        <v>0</v>
      </c>
      <c r="V551" s="24" t="s">
        <v>2080</v>
      </c>
      <c r="W551" s="24" t="s">
        <v>53</v>
      </c>
      <c r="X551" s="24">
        <v>30</v>
      </c>
      <c r="Y551" s="83">
        <v>46076</v>
      </c>
      <c r="Z551" s="83">
        <v>46271</v>
      </c>
    </row>
    <row r="552" spans="1:26" ht="26.9" customHeight="1" x14ac:dyDescent="0.35">
      <c r="A552" s="52" t="s">
        <v>10660</v>
      </c>
      <c r="B552" s="24" t="s">
        <v>4316</v>
      </c>
      <c r="C552" s="24" t="s">
        <v>581</v>
      </c>
      <c r="D552" s="24" t="s">
        <v>10655</v>
      </c>
      <c r="E552" s="24" t="s">
        <v>10046</v>
      </c>
      <c r="F552" s="24" t="s">
        <v>4319</v>
      </c>
      <c r="G552" s="24" t="s">
        <v>4320</v>
      </c>
      <c r="H552" s="24" t="s">
        <v>3744</v>
      </c>
      <c r="I552" s="24" t="s">
        <v>7</v>
      </c>
      <c r="J552" s="24" t="s">
        <v>391</v>
      </c>
      <c r="K552" s="24" t="s">
        <v>2026</v>
      </c>
      <c r="L552" s="76" t="s">
        <v>10021</v>
      </c>
      <c r="M552" s="24" t="s">
        <v>10049</v>
      </c>
      <c r="N552" s="24" t="s">
        <v>2106</v>
      </c>
      <c r="O552" s="25">
        <f>'Product Details'!AH417</f>
        <v>2204.9899999999998</v>
      </c>
      <c r="P552" s="25">
        <f>'Product Details'!V417</f>
        <v>1505.99</v>
      </c>
      <c r="Q552" s="25">
        <f>'Product Details'!F417</f>
        <v>1383.99</v>
      </c>
      <c r="R552" s="82">
        <f t="shared" si="25"/>
        <v>8.1009834062643171E-2</v>
      </c>
      <c r="S552" s="82">
        <f t="shared" si="26"/>
        <v>0.37233728951151701</v>
      </c>
      <c r="T552" s="25">
        <f>'Product Details'!F417</f>
        <v>1383.99</v>
      </c>
      <c r="U552" s="25">
        <f t="shared" si="27"/>
        <v>0</v>
      </c>
      <c r="V552" s="24" t="s">
        <v>2080</v>
      </c>
      <c r="W552" s="24" t="s">
        <v>53</v>
      </c>
      <c r="X552" s="24">
        <v>30</v>
      </c>
      <c r="Y552" s="83">
        <v>45615</v>
      </c>
      <c r="Z552" s="83">
        <v>46261</v>
      </c>
    </row>
    <row r="553" spans="1:26" ht="26.9" customHeight="1" x14ac:dyDescent="0.35">
      <c r="A553" s="52" t="s">
        <v>10661</v>
      </c>
      <c r="B553" s="24" t="s">
        <v>4316</v>
      </c>
      <c r="C553" s="24" t="s">
        <v>581</v>
      </c>
      <c r="D553" s="24" t="s">
        <v>10051</v>
      </c>
      <c r="E553" s="24" t="s">
        <v>10052</v>
      </c>
      <c r="F553" s="24" t="s">
        <v>4319</v>
      </c>
      <c r="G553" s="24" t="s">
        <v>4320</v>
      </c>
      <c r="H553" s="24" t="s">
        <v>3744</v>
      </c>
      <c r="I553" s="24" t="s">
        <v>7</v>
      </c>
      <c r="J553" s="24" t="s">
        <v>391</v>
      </c>
      <c r="K553" s="24" t="s">
        <v>2026</v>
      </c>
      <c r="L553" s="76" t="s">
        <v>10021</v>
      </c>
      <c r="M553" s="24" t="s">
        <v>10049</v>
      </c>
      <c r="N553" s="24" t="s">
        <v>2106</v>
      </c>
      <c r="O553" s="25">
        <f>'Product Details'!AH417</f>
        <v>2204.9899999999998</v>
      </c>
      <c r="P553" s="25">
        <v>1383.99</v>
      </c>
      <c r="Q553" s="25">
        <v>1256.99</v>
      </c>
      <c r="R553" s="82">
        <f t="shared" si="25"/>
        <v>9.1763668812635923E-2</v>
      </c>
      <c r="S553" s="82">
        <f t="shared" si="26"/>
        <v>0.42993392260282354</v>
      </c>
      <c r="T553" s="25">
        <f>'Product Details'!F417</f>
        <v>1383.99</v>
      </c>
      <c r="U553" s="25">
        <f t="shared" si="27"/>
        <v>127</v>
      </c>
      <c r="V553" s="24" t="s">
        <v>2080</v>
      </c>
      <c r="W553" s="24" t="s">
        <v>53</v>
      </c>
      <c r="X553" s="24">
        <v>30</v>
      </c>
      <c r="Y553" s="83">
        <v>46234</v>
      </c>
      <c r="Z553" s="83">
        <v>46292</v>
      </c>
    </row>
    <row r="554" spans="1:26" ht="26.9" customHeight="1" x14ac:dyDescent="0.35">
      <c r="A554" s="52" t="s">
        <v>10662</v>
      </c>
      <c r="B554" s="24" t="s">
        <v>4316</v>
      </c>
      <c r="C554" s="24" t="s">
        <v>581</v>
      </c>
      <c r="D554" s="24" t="s">
        <v>10059</v>
      </c>
      <c r="E554" s="24" t="s">
        <v>10060</v>
      </c>
      <c r="F554" s="24" t="s">
        <v>4319</v>
      </c>
      <c r="G554" s="24" t="s">
        <v>4320</v>
      </c>
      <c r="H554" s="24" t="s">
        <v>3744</v>
      </c>
      <c r="I554" s="24" t="s">
        <v>7</v>
      </c>
      <c r="J554" s="24" t="s">
        <v>391</v>
      </c>
      <c r="K554" s="24" t="s">
        <v>2026</v>
      </c>
      <c r="L554" s="79" t="s">
        <v>10023</v>
      </c>
      <c r="M554" s="24" t="s">
        <v>10023</v>
      </c>
      <c r="N554" s="24" t="s">
        <v>2106</v>
      </c>
      <c r="O554" s="25">
        <f>'Product Details'!AH417</f>
        <v>2204.9899999999998</v>
      </c>
      <c r="P554" s="25">
        <v>1015.99</v>
      </c>
      <c r="Q554" s="25">
        <v>1015.99</v>
      </c>
      <c r="R554" s="82">
        <f t="shared" si="25"/>
        <v>0</v>
      </c>
      <c r="S554" s="82">
        <f t="shared" si="26"/>
        <v>0.53923147043750763</v>
      </c>
      <c r="T554" s="25">
        <f>'Product Details'!F417</f>
        <v>1383.99</v>
      </c>
      <c r="U554" s="25">
        <f t="shared" si="27"/>
        <v>368</v>
      </c>
      <c r="V554" s="24" t="s">
        <v>2100</v>
      </c>
      <c r="W554" s="24" t="s">
        <v>10061</v>
      </c>
      <c r="X554" s="24">
        <v>30</v>
      </c>
      <c r="Y554" s="83">
        <v>46244</v>
      </c>
      <c r="Z554" s="83">
        <v>46244</v>
      </c>
    </row>
    <row r="555" spans="1:26" ht="15" customHeight="1" x14ac:dyDescent="0.35">
      <c r="A555" s="52" t="s">
        <v>10663</v>
      </c>
      <c r="B555" s="24" t="s">
        <v>4321</v>
      </c>
      <c r="C555" s="24" t="s">
        <v>581</v>
      </c>
      <c r="D555" s="24" t="s">
        <v>10655</v>
      </c>
      <c r="E555" s="24" t="s">
        <v>10046</v>
      </c>
      <c r="F555" s="24" t="s">
        <v>4324</v>
      </c>
      <c r="G555" s="24" t="s">
        <v>4325</v>
      </c>
      <c r="H555" s="24" t="s">
        <v>3744</v>
      </c>
      <c r="I555" s="24" t="s">
        <v>7</v>
      </c>
      <c r="J555" s="24" t="s">
        <v>391</v>
      </c>
      <c r="K555" s="24" t="s">
        <v>2026</v>
      </c>
      <c r="L555" s="76" t="s">
        <v>10021</v>
      </c>
      <c r="M555" s="24" t="s">
        <v>10047</v>
      </c>
      <c r="N555" s="24" t="s">
        <v>2087</v>
      </c>
      <c r="O555" s="25">
        <f>'Product Details'!AH418</f>
        <v>1719.99</v>
      </c>
      <c r="P555" s="25">
        <f>'Product Details'!V418</f>
        <v>1719.99</v>
      </c>
      <c r="Q555" s="25">
        <f>'Product Details'!F418</f>
        <v>1519.99</v>
      </c>
      <c r="R555" s="82">
        <f t="shared" si="25"/>
        <v>0.11627974581247566</v>
      </c>
      <c r="S555" s="82">
        <f t="shared" si="26"/>
        <v>0.11627974581247566</v>
      </c>
      <c r="T555" s="25">
        <f>'Product Details'!F418</f>
        <v>1519.99</v>
      </c>
      <c r="U555" s="25">
        <f t="shared" si="27"/>
        <v>0</v>
      </c>
      <c r="V555" s="24" t="s">
        <v>2080</v>
      </c>
      <c r="W555" s="24" t="s">
        <v>1345</v>
      </c>
      <c r="X555" s="24">
        <v>30</v>
      </c>
      <c r="Y555" s="83">
        <v>45955</v>
      </c>
      <c r="Z555" s="83">
        <v>46251</v>
      </c>
    </row>
    <row r="556" spans="1:26" ht="26.9" customHeight="1" x14ac:dyDescent="0.35">
      <c r="A556" s="52" t="s">
        <v>10664</v>
      </c>
      <c r="B556" s="24" t="s">
        <v>4326</v>
      </c>
      <c r="C556" s="24" t="s">
        <v>581</v>
      </c>
      <c r="D556" s="24" t="s">
        <v>10655</v>
      </c>
      <c r="E556" s="24" t="s">
        <v>10046</v>
      </c>
      <c r="F556" s="24" t="s">
        <v>4329</v>
      </c>
      <c r="G556" s="24" t="s">
        <v>4330</v>
      </c>
      <c r="H556" s="24" t="s">
        <v>3593</v>
      </c>
      <c r="I556" s="24" t="s">
        <v>7</v>
      </c>
      <c r="J556" s="24" t="s">
        <v>391</v>
      </c>
      <c r="K556" s="24" t="s">
        <v>2025</v>
      </c>
      <c r="L556" s="76" t="s">
        <v>10021</v>
      </c>
      <c r="M556" s="24" t="s">
        <v>10047</v>
      </c>
      <c r="N556" s="24" t="s">
        <v>2087</v>
      </c>
      <c r="O556" s="25">
        <f>'Product Details'!AH419</f>
        <v>2443.9899999999998</v>
      </c>
      <c r="P556" s="25">
        <f>'Product Details'!V419</f>
        <v>2443.9899999999998</v>
      </c>
      <c r="Q556" s="25">
        <f>'Product Details'!F419</f>
        <v>2204.9899999999998</v>
      </c>
      <c r="R556" s="82">
        <f t="shared" si="25"/>
        <v>9.7790907491438192E-2</v>
      </c>
      <c r="S556" s="82">
        <f t="shared" si="26"/>
        <v>9.7790907491438192E-2</v>
      </c>
      <c r="T556" s="25">
        <f>'Product Details'!F419</f>
        <v>2204.9899999999998</v>
      </c>
      <c r="U556" s="25">
        <f t="shared" si="27"/>
        <v>0</v>
      </c>
      <c r="V556" s="24" t="s">
        <v>2080</v>
      </c>
      <c r="W556" s="24" t="s">
        <v>53</v>
      </c>
      <c r="X556" s="24">
        <v>30</v>
      </c>
      <c r="Y556" s="83">
        <v>46165</v>
      </c>
      <c r="Z556" s="83">
        <v>46280</v>
      </c>
    </row>
    <row r="557" spans="1:26" ht="15" customHeight="1" x14ac:dyDescent="0.35">
      <c r="A557" s="52" t="s">
        <v>10665</v>
      </c>
      <c r="B557" s="24" t="s">
        <v>4331</v>
      </c>
      <c r="C557" s="24" t="s">
        <v>581</v>
      </c>
      <c r="D557" s="24" t="s">
        <v>10655</v>
      </c>
      <c r="E557" s="24" t="s">
        <v>10046</v>
      </c>
      <c r="F557" s="24" t="s">
        <v>4299</v>
      </c>
      <c r="G557" s="24" t="s">
        <v>4334</v>
      </c>
      <c r="H557" s="24" t="s">
        <v>3644</v>
      </c>
      <c r="I557" s="24" t="s">
        <v>7</v>
      </c>
      <c r="J557" s="24" t="s">
        <v>391</v>
      </c>
      <c r="K557" s="24" t="s">
        <v>2027</v>
      </c>
      <c r="L557" s="76" t="s">
        <v>10021</v>
      </c>
      <c r="M557" s="24" t="s">
        <v>10047</v>
      </c>
      <c r="N557" s="24" t="s">
        <v>2087</v>
      </c>
      <c r="O557" s="25">
        <f>'Product Details'!AH420</f>
        <v>2811.99</v>
      </c>
      <c r="P557" s="25">
        <f>'Product Details'!V420</f>
        <v>2811.99</v>
      </c>
      <c r="Q557" s="25">
        <f>'Product Details'!F420</f>
        <v>2647.99</v>
      </c>
      <c r="R557" s="82">
        <f t="shared" si="25"/>
        <v>5.8321686776980006E-2</v>
      </c>
      <c r="S557" s="82">
        <f t="shared" si="26"/>
        <v>5.8321686776980006E-2</v>
      </c>
      <c r="T557" s="25">
        <f>'Product Details'!F420</f>
        <v>2647.99</v>
      </c>
      <c r="U557" s="25">
        <f t="shared" si="27"/>
        <v>0</v>
      </c>
      <c r="V557" s="24" t="s">
        <v>2080</v>
      </c>
      <c r="W557" s="24" t="s">
        <v>1345</v>
      </c>
      <c r="X557" s="24">
        <v>30</v>
      </c>
      <c r="Y557" s="83">
        <v>45962</v>
      </c>
      <c r="Z557" s="83">
        <v>46258</v>
      </c>
    </row>
    <row r="558" spans="1:26" ht="15" customHeight="1" x14ac:dyDescent="0.35">
      <c r="A558" s="52" t="s">
        <v>10666</v>
      </c>
      <c r="B558" s="24" t="s">
        <v>4335</v>
      </c>
      <c r="C558" s="24" t="s">
        <v>581</v>
      </c>
      <c r="D558" s="24" t="s">
        <v>10655</v>
      </c>
      <c r="E558" s="24" t="s">
        <v>10046</v>
      </c>
      <c r="F558" s="24" t="s">
        <v>4304</v>
      </c>
      <c r="G558" s="24" t="s">
        <v>4339</v>
      </c>
      <c r="H558" s="24" t="s">
        <v>4340</v>
      </c>
      <c r="I558" s="24" t="s">
        <v>7</v>
      </c>
      <c r="J558" s="24" t="s">
        <v>391</v>
      </c>
      <c r="K558" s="24" t="s">
        <v>2026</v>
      </c>
      <c r="L558" s="76" t="s">
        <v>10021</v>
      </c>
      <c r="M558" s="24" t="s">
        <v>10047</v>
      </c>
      <c r="N558" s="24" t="s">
        <v>2087</v>
      </c>
      <c r="O558" s="25">
        <f>'Product Details'!AH421</f>
        <v>3581.99</v>
      </c>
      <c r="P558" s="25">
        <f>'Product Details'!V421</f>
        <v>3389.99</v>
      </c>
      <c r="Q558" s="25">
        <f>'Product Details'!F421</f>
        <v>3246.99</v>
      </c>
      <c r="R558" s="82">
        <f t="shared" si="25"/>
        <v>4.2183015289130647E-2</v>
      </c>
      <c r="S558" s="82">
        <f t="shared" si="26"/>
        <v>9.3523432505395049E-2</v>
      </c>
      <c r="T558" s="25">
        <f>'Product Details'!F421</f>
        <v>3246.99</v>
      </c>
      <c r="U558" s="25">
        <f t="shared" si="27"/>
        <v>0</v>
      </c>
      <c r="V558" s="24" t="s">
        <v>2080</v>
      </c>
      <c r="W558" s="24" t="s">
        <v>3517</v>
      </c>
      <c r="X558" s="24">
        <v>30</v>
      </c>
      <c r="Y558" s="83">
        <v>46086</v>
      </c>
      <c r="Z558" s="83">
        <v>46244</v>
      </c>
    </row>
    <row r="559" spans="1:26" ht="15" customHeight="1" x14ac:dyDescent="0.35">
      <c r="A559" s="52" t="s">
        <v>10667</v>
      </c>
      <c r="B559" s="24" t="s">
        <v>4341</v>
      </c>
      <c r="C559" s="24" t="s">
        <v>581</v>
      </c>
      <c r="D559" s="24" t="s">
        <v>10655</v>
      </c>
      <c r="E559" s="24" t="s">
        <v>10046</v>
      </c>
      <c r="F559" s="24" t="s">
        <v>4344</v>
      </c>
      <c r="G559" s="24" t="s">
        <v>4345</v>
      </c>
      <c r="H559" s="24" t="s">
        <v>4098</v>
      </c>
      <c r="I559" s="24" t="s">
        <v>7</v>
      </c>
      <c r="J559" s="24" t="s">
        <v>391</v>
      </c>
      <c r="K559" s="24" t="s">
        <v>2027</v>
      </c>
      <c r="L559" s="76" t="s">
        <v>10021</v>
      </c>
      <c r="M559" s="24" t="s">
        <v>10047</v>
      </c>
      <c r="N559" s="24" t="s">
        <v>2087</v>
      </c>
      <c r="O559" s="25">
        <f>'Product Details'!AH422</f>
        <v>5210.99</v>
      </c>
      <c r="P559" s="25">
        <f>'Product Details'!V422</f>
        <v>5199.99</v>
      </c>
      <c r="Q559" s="25">
        <f>'Product Details'!F422</f>
        <v>4723.99</v>
      </c>
      <c r="R559" s="82">
        <f t="shared" si="25"/>
        <v>9.1538637574303028E-2</v>
      </c>
      <c r="S559" s="82">
        <f t="shared" si="26"/>
        <v>9.3456329795298013E-2</v>
      </c>
      <c r="T559" s="25">
        <f>'Product Details'!F422</f>
        <v>4723.99</v>
      </c>
      <c r="U559" s="25">
        <f t="shared" si="27"/>
        <v>0</v>
      </c>
      <c r="V559" s="24" t="s">
        <v>2080</v>
      </c>
      <c r="W559" s="24" t="s">
        <v>3452</v>
      </c>
      <c r="X559" s="24">
        <v>30</v>
      </c>
      <c r="Y559" s="83">
        <v>45879</v>
      </c>
      <c r="Z559" s="83">
        <v>46258</v>
      </c>
    </row>
    <row r="560" spans="1:26" ht="15" customHeight="1" x14ac:dyDescent="0.35">
      <c r="A560" s="52" t="s">
        <v>10668</v>
      </c>
      <c r="B560" s="24" t="s">
        <v>4346</v>
      </c>
      <c r="C560" s="24" t="s">
        <v>594</v>
      </c>
      <c r="D560" s="24" t="s">
        <v>10669</v>
      </c>
      <c r="E560" s="24" t="s">
        <v>10046</v>
      </c>
      <c r="F560" s="24" t="s">
        <v>4349</v>
      </c>
      <c r="G560" s="24" t="s">
        <v>4350</v>
      </c>
      <c r="H560" s="24" t="s">
        <v>3620</v>
      </c>
      <c r="I560" s="24" t="s">
        <v>7</v>
      </c>
      <c r="J560" s="24" t="s">
        <v>391</v>
      </c>
      <c r="K560" s="24" t="s">
        <v>2023</v>
      </c>
      <c r="L560" s="76" t="s">
        <v>10021</v>
      </c>
      <c r="M560" s="24" t="s">
        <v>10047</v>
      </c>
      <c r="N560" s="24" t="s">
        <v>2087</v>
      </c>
      <c r="O560" s="25">
        <f>'Product Details'!AH423</f>
        <v>555.99</v>
      </c>
      <c r="P560" s="25">
        <f>'Product Details'!V423</f>
        <v>543.99</v>
      </c>
      <c r="Q560" s="25">
        <f>'Product Details'!F423</f>
        <v>490.99</v>
      </c>
      <c r="R560" s="82">
        <f t="shared" si="25"/>
        <v>9.7428261548925532E-2</v>
      </c>
      <c r="S560" s="82">
        <f t="shared" si="26"/>
        <v>0.11690857749240094</v>
      </c>
      <c r="T560" s="25">
        <f>'Product Details'!F423</f>
        <v>490.99</v>
      </c>
      <c r="U560" s="25">
        <f t="shared" si="27"/>
        <v>0</v>
      </c>
      <c r="V560" s="24" t="s">
        <v>2080</v>
      </c>
      <c r="W560" s="24" t="s">
        <v>53</v>
      </c>
      <c r="X560" s="24">
        <v>15</v>
      </c>
      <c r="Y560" s="83">
        <v>46132</v>
      </c>
      <c r="Z560" s="83">
        <v>46285</v>
      </c>
    </row>
    <row r="561" spans="1:26" ht="26.9" customHeight="1" x14ac:dyDescent="0.35">
      <c r="A561" s="52" t="s">
        <v>10670</v>
      </c>
      <c r="B561" s="24" t="s">
        <v>4346</v>
      </c>
      <c r="C561" s="24" t="s">
        <v>594</v>
      </c>
      <c r="D561" s="24" t="s">
        <v>10168</v>
      </c>
      <c r="E561" s="24" t="s">
        <v>10101</v>
      </c>
      <c r="F561" s="24" t="s">
        <v>4349</v>
      </c>
      <c r="G561" s="24" t="s">
        <v>4350</v>
      </c>
      <c r="H561" s="24" t="s">
        <v>3620</v>
      </c>
      <c r="I561" s="24" t="s">
        <v>7</v>
      </c>
      <c r="J561" s="24" t="s">
        <v>391</v>
      </c>
      <c r="K561" s="24" t="s">
        <v>2023</v>
      </c>
      <c r="L561" s="81" t="s">
        <v>10022</v>
      </c>
      <c r="M561" s="24" t="s">
        <v>10102</v>
      </c>
      <c r="N561" s="24" t="s">
        <v>2087</v>
      </c>
      <c r="O561" s="25">
        <f>'Product Details'!AH423</f>
        <v>555.99</v>
      </c>
      <c r="P561" s="25">
        <v>467.99</v>
      </c>
      <c r="Q561" s="25">
        <v>419.99</v>
      </c>
      <c r="R561" s="82">
        <f t="shared" si="25"/>
        <v>0.10256629415158443</v>
      </c>
      <c r="S561" s="82">
        <f t="shared" si="26"/>
        <v>0.24460871598410042</v>
      </c>
      <c r="T561" s="25">
        <f>'Product Details'!F423</f>
        <v>490.99</v>
      </c>
      <c r="U561" s="25">
        <f t="shared" si="27"/>
        <v>71</v>
      </c>
      <c r="V561" s="24" t="s">
        <v>2100</v>
      </c>
      <c r="W561" s="24" t="s">
        <v>10103</v>
      </c>
      <c r="X561" s="24">
        <v>15</v>
      </c>
      <c r="Y561" s="83">
        <v>46193</v>
      </c>
      <c r="Z561" s="83">
        <v>46233</v>
      </c>
    </row>
    <row r="562" spans="1:26" ht="26.9" customHeight="1" x14ac:dyDescent="0.35">
      <c r="A562" s="52" t="s">
        <v>10671</v>
      </c>
      <c r="B562" s="24" t="s">
        <v>4346</v>
      </c>
      <c r="C562" s="24" t="s">
        <v>594</v>
      </c>
      <c r="D562" s="24" t="s">
        <v>10672</v>
      </c>
      <c r="E562" s="24" t="s">
        <v>10122</v>
      </c>
      <c r="F562" s="24" t="s">
        <v>4349</v>
      </c>
      <c r="G562" s="24" t="s">
        <v>4350</v>
      </c>
      <c r="H562" s="24" t="s">
        <v>3620</v>
      </c>
      <c r="I562" s="24" t="s">
        <v>7</v>
      </c>
      <c r="J562" s="24" t="s">
        <v>391</v>
      </c>
      <c r="K562" s="24" t="s">
        <v>2023</v>
      </c>
      <c r="L562" s="79" t="s">
        <v>10023</v>
      </c>
      <c r="M562" s="24" t="s">
        <v>10123</v>
      </c>
      <c r="N562" s="24" t="s">
        <v>2087</v>
      </c>
      <c r="O562" s="25">
        <f>'Product Details'!AH423</f>
        <v>555.99</v>
      </c>
      <c r="P562" s="25">
        <v>378.99</v>
      </c>
      <c r="Q562" s="25">
        <v>378.99</v>
      </c>
      <c r="R562" s="82">
        <f t="shared" si="25"/>
        <v>0</v>
      </c>
      <c r="S562" s="82">
        <f t="shared" si="26"/>
        <v>0.3183510494793072</v>
      </c>
      <c r="T562" s="25">
        <f>'Product Details'!F423</f>
        <v>490.99</v>
      </c>
      <c r="U562" s="25">
        <f t="shared" si="27"/>
        <v>112</v>
      </c>
      <c r="V562" s="24" t="s">
        <v>2080</v>
      </c>
      <c r="W562" s="24" t="s">
        <v>10124</v>
      </c>
      <c r="X562" s="24">
        <v>30</v>
      </c>
      <c r="Y562" s="83">
        <v>46178</v>
      </c>
      <c r="Z562" s="83">
        <v>46178</v>
      </c>
    </row>
    <row r="563" spans="1:26" ht="15" customHeight="1" x14ac:dyDescent="0.35">
      <c r="A563" s="52" t="s">
        <v>10673</v>
      </c>
      <c r="B563" s="24" t="s">
        <v>4351</v>
      </c>
      <c r="C563" s="24" t="s">
        <v>594</v>
      </c>
      <c r="D563" s="24" t="s">
        <v>10669</v>
      </c>
      <c r="E563" s="24" t="s">
        <v>10046</v>
      </c>
      <c r="F563" s="24" t="s">
        <v>4354</v>
      </c>
      <c r="G563" s="24" t="s">
        <v>4355</v>
      </c>
      <c r="H563" s="24" t="s">
        <v>3738</v>
      </c>
      <c r="I563" s="24" t="s">
        <v>7</v>
      </c>
      <c r="J563" s="24" t="s">
        <v>391</v>
      </c>
      <c r="K563" s="24" t="s">
        <v>2023</v>
      </c>
      <c r="L563" s="76" t="s">
        <v>10021</v>
      </c>
      <c r="M563" s="24" t="s">
        <v>10047</v>
      </c>
      <c r="N563" s="24" t="s">
        <v>2087</v>
      </c>
      <c r="O563" s="25">
        <f>'Product Details'!AH424</f>
        <v>598.99</v>
      </c>
      <c r="P563" s="25">
        <f>'Product Details'!V424</f>
        <v>571.99</v>
      </c>
      <c r="Q563" s="25">
        <f>'Product Details'!F424</f>
        <v>546.99</v>
      </c>
      <c r="R563" s="82">
        <f t="shared" si="25"/>
        <v>4.3707057815696081E-2</v>
      </c>
      <c r="S563" s="82">
        <f t="shared" si="26"/>
        <v>8.6812801549274607E-2</v>
      </c>
      <c r="T563" s="25">
        <f>'Product Details'!F424</f>
        <v>546.99</v>
      </c>
      <c r="U563" s="25">
        <f t="shared" si="27"/>
        <v>0</v>
      </c>
      <c r="V563" s="24" t="s">
        <v>2080</v>
      </c>
      <c r="W563" s="24" t="s">
        <v>1345</v>
      </c>
      <c r="X563" s="24">
        <v>15</v>
      </c>
      <c r="Y563" s="83">
        <v>46155</v>
      </c>
      <c r="Z563" s="83">
        <v>46288</v>
      </c>
    </row>
    <row r="564" spans="1:26" ht="15" customHeight="1" x14ac:dyDescent="0.35">
      <c r="A564" s="52" t="s">
        <v>10674</v>
      </c>
      <c r="B564" s="24" t="s">
        <v>4356</v>
      </c>
      <c r="C564" s="24" t="s">
        <v>594</v>
      </c>
      <c r="D564" s="24" t="s">
        <v>10669</v>
      </c>
      <c r="E564" s="24" t="s">
        <v>10046</v>
      </c>
      <c r="F564" s="24" t="s">
        <v>4359</v>
      </c>
      <c r="G564" s="24" t="s">
        <v>4360</v>
      </c>
      <c r="H564" s="24" t="s">
        <v>3612</v>
      </c>
      <c r="I564" s="24" t="s">
        <v>7</v>
      </c>
      <c r="J564" s="24" t="s">
        <v>391</v>
      </c>
      <c r="K564" s="24" t="s">
        <v>2024</v>
      </c>
      <c r="L564" s="76" t="s">
        <v>10021</v>
      </c>
      <c r="M564" s="24" t="s">
        <v>10047</v>
      </c>
      <c r="N564" s="24" t="s">
        <v>2087</v>
      </c>
      <c r="O564" s="25">
        <f>'Product Details'!AH425</f>
        <v>743.99</v>
      </c>
      <c r="P564" s="25">
        <f>'Product Details'!V425</f>
        <v>704.99</v>
      </c>
      <c r="Q564" s="25">
        <f>'Product Details'!F425</f>
        <v>667.99</v>
      </c>
      <c r="R564" s="82">
        <f t="shared" si="25"/>
        <v>5.2483013943460187E-2</v>
      </c>
      <c r="S564" s="82">
        <f t="shared" si="26"/>
        <v>0.10215191064396027</v>
      </c>
      <c r="T564" s="25">
        <f>'Product Details'!F425</f>
        <v>667.99</v>
      </c>
      <c r="U564" s="25">
        <f t="shared" si="27"/>
        <v>0</v>
      </c>
      <c r="V564" s="24" t="s">
        <v>2100</v>
      </c>
      <c r="W564" s="24" t="s">
        <v>1345</v>
      </c>
      <c r="X564" s="24">
        <v>15</v>
      </c>
      <c r="Y564" s="83">
        <v>46110</v>
      </c>
      <c r="Z564" s="83">
        <v>46282</v>
      </c>
    </row>
    <row r="565" spans="1:26" ht="15" customHeight="1" x14ac:dyDescent="0.35">
      <c r="A565" s="52" t="s">
        <v>10675</v>
      </c>
      <c r="B565" s="24" t="s">
        <v>4361</v>
      </c>
      <c r="C565" s="24" t="s">
        <v>594</v>
      </c>
      <c r="D565" s="24" t="s">
        <v>10669</v>
      </c>
      <c r="E565" s="24" t="s">
        <v>10046</v>
      </c>
      <c r="F565" s="24" t="s">
        <v>4364</v>
      </c>
      <c r="G565" s="24" t="s">
        <v>4365</v>
      </c>
      <c r="H565" s="24" t="s">
        <v>3744</v>
      </c>
      <c r="I565" s="24" t="s">
        <v>7</v>
      </c>
      <c r="J565" s="24" t="s">
        <v>391</v>
      </c>
      <c r="K565" s="24" t="s">
        <v>2024</v>
      </c>
      <c r="L565" s="76" t="s">
        <v>10021</v>
      </c>
      <c r="M565" s="24" t="s">
        <v>10047</v>
      </c>
      <c r="N565" s="24" t="s">
        <v>2087</v>
      </c>
      <c r="O565" s="25">
        <f>'Product Details'!AH426</f>
        <v>1322.99</v>
      </c>
      <c r="P565" s="25">
        <f>'Product Details'!V426</f>
        <v>1272.99</v>
      </c>
      <c r="Q565" s="25">
        <f>'Product Details'!F426</f>
        <v>1179.99</v>
      </c>
      <c r="R565" s="82">
        <f t="shared" si="25"/>
        <v>7.3056347653948583E-2</v>
      </c>
      <c r="S565" s="82">
        <f t="shared" si="26"/>
        <v>0.10808849651168943</v>
      </c>
      <c r="T565" s="25">
        <f>'Product Details'!F426</f>
        <v>1179.99</v>
      </c>
      <c r="U565" s="25">
        <f t="shared" si="27"/>
        <v>0</v>
      </c>
      <c r="V565" s="24" t="s">
        <v>2080</v>
      </c>
      <c r="W565" s="24" t="s">
        <v>53</v>
      </c>
      <c r="X565" s="24">
        <v>15</v>
      </c>
      <c r="Y565" s="83">
        <v>46068</v>
      </c>
      <c r="Z565" s="83">
        <v>46255</v>
      </c>
    </row>
    <row r="566" spans="1:26" ht="26.9" customHeight="1" x14ac:dyDescent="0.35">
      <c r="A566" s="52" t="s">
        <v>10676</v>
      </c>
      <c r="B566" s="24" t="s">
        <v>4361</v>
      </c>
      <c r="C566" s="24" t="s">
        <v>594</v>
      </c>
      <c r="D566" s="24" t="s">
        <v>10100</v>
      </c>
      <c r="E566" s="24" t="s">
        <v>10101</v>
      </c>
      <c r="F566" s="24" t="s">
        <v>4364</v>
      </c>
      <c r="G566" s="24" t="s">
        <v>4365</v>
      </c>
      <c r="H566" s="24" t="s">
        <v>3744</v>
      </c>
      <c r="I566" s="24" t="s">
        <v>7</v>
      </c>
      <c r="J566" s="24" t="s">
        <v>391</v>
      </c>
      <c r="K566" s="24" t="s">
        <v>2024</v>
      </c>
      <c r="L566" s="81" t="s">
        <v>10022</v>
      </c>
      <c r="M566" s="24" t="s">
        <v>10102</v>
      </c>
      <c r="N566" s="24" t="s">
        <v>2087</v>
      </c>
      <c r="O566" s="25">
        <f>'Product Details'!AH426</f>
        <v>1322.99</v>
      </c>
      <c r="P566" s="25">
        <v>1030.99</v>
      </c>
      <c r="Q566" s="25">
        <v>1030.99</v>
      </c>
      <c r="R566" s="82">
        <f t="shared" si="25"/>
        <v>0</v>
      </c>
      <c r="S566" s="82">
        <f t="shared" si="26"/>
        <v>0.22071217469519799</v>
      </c>
      <c r="T566" s="25">
        <f>'Product Details'!F426</f>
        <v>1179.99</v>
      </c>
      <c r="U566" s="25">
        <f t="shared" si="27"/>
        <v>149</v>
      </c>
      <c r="V566" s="24" t="s">
        <v>2100</v>
      </c>
      <c r="W566" s="24" t="s">
        <v>10103</v>
      </c>
      <c r="X566" s="24">
        <v>15</v>
      </c>
      <c r="Y566" s="83">
        <v>46275</v>
      </c>
      <c r="Z566" s="83">
        <v>46275</v>
      </c>
    </row>
    <row r="567" spans="1:26" ht="26.9" customHeight="1" x14ac:dyDescent="0.35">
      <c r="A567" s="52" t="s">
        <v>10677</v>
      </c>
      <c r="B567" s="24" t="s">
        <v>4361</v>
      </c>
      <c r="C567" s="24" t="s">
        <v>594</v>
      </c>
      <c r="D567" s="24" t="s">
        <v>10672</v>
      </c>
      <c r="E567" s="24" t="s">
        <v>10122</v>
      </c>
      <c r="F567" s="24" t="s">
        <v>4364</v>
      </c>
      <c r="G567" s="24" t="s">
        <v>4365</v>
      </c>
      <c r="H567" s="24" t="s">
        <v>3744</v>
      </c>
      <c r="I567" s="24" t="s">
        <v>7</v>
      </c>
      <c r="J567" s="24" t="s">
        <v>391</v>
      </c>
      <c r="K567" s="24" t="s">
        <v>2024</v>
      </c>
      <c r="L567" s="79" t="s">
        <v>10023</v>
      </c>
      <c r="M567" s="24" t="s">
        <v>10123</v>
      </c>
      <c r="N567" s="24" t="s">
        <v>2087</v>
      </c>
      <c r="O567" s="25">
        <f>'Product Details'!AH426</f>
        <v>1322.99</v>
      </c>
      <c r="P567" s="25">
        <v>999.99</v>
      </c>
      <c r="Q567" s="25">
        <v>999.99</v>
      </c>
      <c r="R567" s="82">
        <f t="shared" si="25"/>
        <v>0</v>
      </c>
      <c r="S567" s="82">
        <f t="shared" si="26"/>
        <v>0.24414394666626354</v>
      </c>
      <c r="T567" s="25">
        <f>'Product Details'!F426</f>
        <v>1179.99</v>
      </c>
      <c r="U567" s="25">
        <f t="shared" si="27"/>
        <v>180</v>
      </c>
      <c r="V567" s="24" t="s">
        <v>2080</v>
      </c>
      <c r="W567" s="24" t="s">
        <v>10124</v>
      </c>
      <c r="X567" s="24">
        <v>30</v>
      </c>
      <c r="Y567" s="83">
        <v>46156</v>
      </c>
      <c r="Z567" s="83">
        <v>46156</v>
      </c>
    </row>
    <row r="568" spans="1:26" ht="15" customHeight="1" x14ac:dyDescent="0.35">
      <c r="A568" s="52" t="s">
        <v>10678</v>
      </c>
      <c r="B568" s="24" t="s">
        <v>4366</v>
      </c>
      <c r="C568" s="24" t="s">
        <v>594</v>
      </c>
      <c r="D568" s="24" t="s">
        <v>10669</v>
      </c>
      <c r="E568" s="24" t="s">
        <v>10046</v>
      </c>
      <c r="F568" s="24" t="s">
        <v>4354</v>
      </c>
      <c r="G568" s="24" t="s">
        <v>4369</v>
      </c>
      <c r="H568" s="24" t="s">
        <v>4085</v>
      </c>
      <c r="I568" s="24" t="s">
        <v>7</v>
      </c>
      <c r="J568" s="24" t="s">
        <v>391</v>
      </c>
      <c r="K568" s="24" t="s">
        <v>2024</v>
      </c>
      <c r="L568" s="76" t="s">
        <v>10021</v>
      </c>
      <c r="M568" s="24" t="s">
        <v>10047</v>
      </c>
      <c r="N568" s="24" t="s">
        <v>2087</v>
      </c>
      <c r="O568" s="25">
        <f>'Product Details'!AH427</f>
        <v>1335.99</v>
      </c>
      <c r="P568" s="25">
        <f>'Product Details'!V427</f>
        <v>1335.99</v>
      </c>
      <c r="Q568" s="25">
        <f>'Product Details'!F427</f>
        <v>1259.99</v>
      </c>
      <c r="R568" s="82">
        <f t="shared" si="25"/>
        <v>5.6886653343213647E-2</v>
      </c>
      <c r="S568" s="82">
        <f t="shared" si="26"/>
        <v>5.6886653343213647E-2</v>
      </c>
      <c r="T568" s="25">
        <f>'Product Details'!F427</f>
        <v>1259.99</v>
      </c>
      <c r="U568" s="25">
        <f t="shared" si="27"/>
        <v>0</v>
      </c>
      <c r="V568" s="24" t="s">
        <v>2100</v>
      </c>
      <c r="W568" s="24" t="s">
        <v>53</v>
      </c>
      <c r="X568" s="24">
        <v>15</v>
      </c>
      <c r="Y568" s="83">
        <v>45682</v>
      </c>
      <c r="Z568" s="83">
        <v>46248</v>
      </c>
    </row>
    <row r="569" spans="1:26" ht="26.9" customHeight="1" x14ac:dyDescent="0.35">
      <c r="A569" s="52" t="s">
        <v>10679</v>
      </c>
      <c r="B569" s="24" t="s">
        <v>4366</v>
      </c>
      <c r="C569" s="24" t="s">
        <v>594</v>
      </c>
      <c r="D569" s="24" t="s">
        <v>10672</v>
      </c>
      <c r="E569" s="24" t="s">
        <v>10122</v>
      </c>
      <c r="F569" s="24" t="s">
        <v>4354</v>
      </c>
      <c r="G569" s="24" t="s">
        <v>4369</v>
      </c>
      <c r="H569" s="24" t="s">
        <v>4085</v>
      </c>
      <c r="I569" s="24" t="s">
        <v>7</v>
      </c>
      <c r="J569" s="24" t="s">
        <v>391</v>
      </c>
      <c r="K569" s="24" t="s">
        <v>2024</v>
      </c>
      <c r="L569" s="79" t="s">
        <v>10023</v>
      </c>
      <c r="M569" s="24" t="s">
        <v>10123</v>
      </c>
      <c r="N569" s="24" t="s">
        <v>2087</v>
      </c>
      <c r="O569" s="25">
        <f>'Product Details'!AH427</f>
        <v>1335.99</v>
      </c>
      <c r="P569" s="25">
        <v>991.99</v>
      </c>
      <c r="Q569" s="25">
        <v>991.99</v>
      </c>
      <c r="R569" s="82">
        <f t="shared" si="25"/>
        <v>0</v>
      </c>
      <c r="S569" s="82">
        <f t="shared" si="26"/>
        <v>0.25748695723770387</v>
      </c>
      <c r="T569" s="25">
        <f>'Product Details'!F427</f>
        <v>1259.99</v>
      </c>
      <c r="U569" s="25">
        <f t="shared" si="27"/>
        <v>268</v>
      </c>
      <c r="V569" s="24" t="s">
        <v>2080</v>
      </c>
      <c r="W569" s="24" t="s">
        <v>10124</v>
      </c>
      <c r="X569" s="24">
        <v>30</v>
      </c>
      <c r="Y569" s="83">
        <v>46283</v>
      </c>
      <c r="Z569" s="83">
        <v>46283</v>
      </c>
    </row>
    <row r="570" spans="1:26" ht="15" customHeight="1" x14ac:dyDescent="0.35">
      <c r="A570" s="52" t="s">
        <v>10680</v>
      </c>
      <c r="B570" s="24" t="s">
        <v>4370</v>
      </c>
      <c r="C570" s="24" t="s">
        <v>594</v>
      </c>
      <c r="D570" s="24" t="s">
        <v>10669</v>
      </c>
      <c r="E570" s="24" t="s">
        <v>10046</v>
      </c>
      <c r="F570" s="24" t="s">
        <v>4373</v>
      </c>
      <c r="G570" s="24" t="s">
        <v>4374</v>
      </c>
      <c r="H570" s="24" t="s">
        <v>3744</v>
      </c>
      <c r="I570" s="24" t="s">
        <v>7</v>
      </c>
      <c r="J570" s="24" t="s">
        <v>391</v>
      </c>
      <c r="K570" s="24" t="s">
        <v>2027</v>
      </c>
      <c r="L570" s="76" t="s">
        <v>10021</v>
      </c>
      <c r="M570" s="24" t="s">
        <v>10047</v>
      </c>
      <c r="N570" s="24" t="s">
        <v>2087</v>
      </c>
      <c r="O570" s="25">
        <f>'Product Details'!AH428</f>
        <v>1750.99</v>
      </c>
      <c r="P570" s="25">
        <f>'Product Details'!V428</f>
        <v>1750.99</v>
      </c>
      <c r="Q570" s="25">
        <f>'Product Details'!F428</f>
        <v>1600.99</v>
      </c>
      <c r="R570" s="82">
        <f t="shared" si="25"/>
        <v>8.5665823334228064E-2</v>
      </c>
      <c r="S570" s="82">
        <f t="shared" si="26"/>
        <v>8.5665823334228064E-2</v>
      </c>
      <c r="T570" s="25">
        <f>'Product Details'!F428</f>
        <v>1600.99</v>
      </c>
      <c r="U570" s="25">
        <f t="shared" si="27"/>
        <v>0</v>
      </c>
      <c r="V570" s="24" t="s">
        <v>2080</v>
      </c>
      <c r="W570" s="24" t="s">
        <v>1345</v>
      </c>
      <c r="X570" s="24">
        <v>15</v>
      </c>
      <c r="Y570" s="83">
        <v>46063</v>
      </c>
      <c r="Z570" s="83">
        <v>46267</v>
      </c>
    </row>
    <row r="571" spans="1:26" ht="26.9" customHeight="1" x14ac:dyDescent="0.35">
      <c r="A571" s="52" t="s">
        <v>10681</v>
      </c>
      <c r="B571" s="24" t="s">
        <v>4375</v>
      </c>
      <c r="C571" s="24" t="s">
        <v>594</v>
      </c>
      <c r="D571" s="24" t="s">
        <v>10669</v>
      </c>
      <c r="E571" s="24" t="s">
        <v>10046</v>
      </c>
      <c r="F571" s="24" t="s">
        <v>4349</v>
      </c>
      <c r="G571" s="24" t="s">
        <v>4378</v>
      </c>
      <c r="H571" s="24" t="s">
        <v>3626</v>
      </c>
      <c r="I571" s="24" t="s">
        <v>7</v>
      </c>
      <c r="J571" s="24" t="s">
        <v>391</v>
      </c>
      <c r="K571" s="24" t="s">
        <v>2025</v>
      </c>
      <c r="L571" s="76" t="s">
        <v>10021</v>
      </c>
      <c r="M571" s="24" t="s">
        <v>10047</v>
      </c>
      <c r="N571" s="24" t="s">
        <v>2087</v>
      </c>
      <c r="O571" s="25">
        <f>'Product Details'!AH429</f>
        <v>1859.99</v>
      </c>
      <c r="P571" s="25">
        <f>'Product Details'!V429</f>
        <v>1763.99</v>
      </c>
      <c r="Q571" s="25">
        <f>'Product Details'!F429</f>
        <v>1680.99</v>
      </c>
      <c r="R571" s="82">
        <f t="shared" si="25"/>
        <v>4.705242093209145E-2</v>
      </c>
      <c r="S571" s="82">
        <f t="shared" si="26"/>
        <v>9.623707654342227E-2</v>
      </c>
      <c r="T571" s="25">
        <f>'Product Details'!F429</f>
        <v>1680.99</v>
      </c>
      <c r="U571" s="25">
        <f t="shared" si="27"/>
        <v>0</v>
      </c>
      <c r="V571" s="24" t="s">
        <v>2080</v>
      </c>
      <c r="W571" s="24" t="s">
        <v>3517</v>
      </c>
      <c r="X571" s="24">
        <v>15</v>
      </c>
      <c r="Y571" s="83">
        <v>46200</v>
      </c>
      <c r="Z571" s="83">
        <v>46253</v>
      </c>
    </row>
    <row r="572" spans="1:26" ht="26.9" customHeight="1" x14ac:dyDescent="0.35">
      <c r="A572" s="52" t="s">
        <v>10682</v>
      </c>
      <c r="B572" s="24" t="s">
        <v>4379</v>
      </c>
      <c r="C572" s="24" t="s">
        <v>594</v>
      </c>
      <c r="D572" s="24" t="s">
        <v>10669</v>
      </c>
      <c r="E572" s="24" t="s">
        <v>10046</v>
      </c>
      <c r="F572" s="24" t="s">
        <v>4382</v>
      </c>
      <c r="G572" s="24" t="s">
        <v>4383</v>
      </c>
      <c r="H572" s="24" t="s">
        <v>4085</v>
      </c>
      <c r="I572" s="24" t="s">
        <v>7</v>
      </c>
      <c r="J572" s="24" t="s">
        <v>391</v>
      </c>
      <c r="K572" s="24" t="s">
        <v>2025</v>
      </c>
      <c r="L572" s="76" t="s">
        <v>10021</v>
      </c>
      <c r="M572" s="24" t="s">
        <v>10047</v>
      </c>
      <c r="N572" s="24" t="s">
        <v>2087</v>
      </c>
      <c r="O572" s="25">
        <f>'Product Details'!AH430</f>
        <v>1877.99</v>
      </c>
      <c r="P572" s="25">
        <f>'Product Details'!V430</f>
        <v>1852.99</v>
      </c>
      <c r="Q572" s="25">
        <f>'Product Details'!F430</f>
        <v>1745.99</v>
      </c>
      <c r="R572" s="82">
        <f t="shared" si="25"/>
        <v>5.7744510224016318E-2</v>
      </c>
      <c r="S572" s="82">
        <f t="shared" si="26"/>
        <v>7.0287914206145927E-2</v>
      </c>
      <c r="T572" s="25">
        <f>'Product Details'!F430</f>
        <v>1745.99</v>
      </c>
      <c r="U572" s="25">
        <f t="shared" si="27"/>
        <v>0</v>
      </c>
      <c r="V572" s="24" t="s">
        <v>2100</v>
      </c>
      <c r="W572" s="24" t="s">
        <v>53</v>
      </c>
      <c r="X572" s="24">
        <v>15</v>
      </c>
      <c r="Y572" s="83">
        <v>46108</v>
      </c>
      <c r="Z572" s="83">
        <v>46272</v>
      </c>
    </row>
    <row r="573" spans="1:26" ht="26.9" customHeight="1" x14ac:dyDescent="0.35">
      <c r="A573" s="52" t="s">
        <v>10683</v>
      </c>
      <c r="B573" s="24" t="s">
        <v>4379</v>
      </c>
      <c r="C573" s="24" t="s">
        <v>594</v>
      </c>
      <c r="D573" s="24" t="s">
        <v>10672</v>
      </c>
      <c r="E573" s="24" t="s">
        <v>10122</v>
      </c>
      <c r="F573" s="24" t="s">
        <v>4382</v>
      </c>
      <c r="G573" s="24" t="s">
        <v>4383</v>
      </c>
      <c r="H573" s="24" t="s">
        <v>4085</v>
      </c>
      <c r="I573" s="24" t="s">
        <v>7</v>
      </c>
      <c r="J573" s="24" t="s">
        <v>391</v>
      </c>
      <c r="K573" s="24" t="s">
        <v>2025</v>
      </c>
      <c r="L573" s="79" t="s">
        <v>10023</v>
      </c>
      <c r="M573" s="24" t="s">
        <v>10123</v>
      </c>
      <c r="N573" s="24" t="s">
        <v>2087</v>
      </c>
      <c r="O573" s="25">
        <f>'Product Details'!AH430</f>
        <v>1877.99</v>
      </c>
      <c r="P573" s="25">
        <v>1665.99</v>
      </c>
      <c r="Q573" s="25">
        <v>1473.99</v>
      </c>
      <c r="R573" s="82">
        <f t="shared" si="25"/>
        <v>0.11524679019681991</v>
      </c>
      <c r="S573" s="82">
        <f t="shared" si="26"/>
        <v>0.21512361620668907</v>
      </c>
      <c r="T573" s="25">
        <f>'Product Details'!F430</f>
        <v>1745.99</v>
      </c>
      <c r="U573" s="25">
        <f t="shared" si="27"/>
        <v>272</v>
      </c>
      <c r="V573" s="24" t="s">
        <v>2080</v>
      </c>
      <c r="W573" s="24" t="s">
        <v>10124</v>
      </c>
      <c r="X573" s="24">
        <v>30</v>
      </c>
      <c r="Y573" s="83">
        <v>46242</v>
      </c>
      <c r="Z573" s="83">
        <v>46291</v>
      </c>
    </row>
    <row r="574" spans="1:26" ht="26.9" customHeight="1" x14ac:dyDescent="0.35">
      <c r="A574" s="52" t="s">
        <v>10684</v>
      </c>
      <c r="B574" s="24" t="s">
        <v>4384</v>
      </c>
      <c r="C574" s="24" t="s">
        <v>594</v>
      </c>
      <c r="D574" s="24" t="s">
        <v>10669</v>
      </c>
      <c r="E574" s="24" t="s">
        <v>10046</v>
      </c>
      <c r="F574" s="24" t="s">
        <v>4387</v>
      </c>
      <c r="G574" s="24" t="s">
        <v>4388</v>
      </c>
      <c r="H574" s="24" t="s">
        <v>3495</v>
      </c>
      <c r="I574" s="24" t="s">
        <v>7</v>
      </c>
      <c r="J574" s="24" t="s">
        <v>391</v>
      </c>
      <c r="K574" s="24" t="s">
        <v>2026</v>
      </c>
      <c r="L574" s="76" t="s">
        <v>10021</v>
      </c>
      <c r="M574" s="24" t="s">
        <v>10047</v>
      </c>
      <c r="N574" s="24" t="s">
        <v>2087</v>
      </c>
      <c r="O574" s="25">
        <f>'Product Details'!AH431</f>
        <v>2674.99</v>
      </c>
      <c r="P574" s="25">
        <f>'Product Details'!V431</f>
        <v>2674.99</v>
      </c>
      <c r="Q574" s="25">
        <f>'Product Details'!F431</f>
        <v>2413.9899999999998</v>
      </c>
      <c r="R574" s="82">
        <f t="shared" si="25"/>
        <v>9.757045820732041E-2</v>
      </c>
      <c r="S574" s="82">
        <f t="shared" si="26"/>
        <v>9.757045820732041E-2</v>
      </c>
      <c r="T574" s="25">
        <f>'Product Details'!F431</f>
        <v>2413.9899999999998</v>
      </c>
      <c r="U574" s="25">
        <f t="shared" si="27"/>
        <v>0</v>
      </c>
      <c r="V574" s="24" t="s">
        <v>2080</v>
      </c>
      <c r="W574" s="24" t="s">
        <v>3452</v>
      </c>
      <c r="X574" s="24">
        <v>15</v>
      </c>
      <c r="Y574" s="83">
        <v>46073</v>
      </c>
      <c r="Z574" s="83">
        <v>46252</v>
      </c>
    </row>
    <row r="575" spans="1:26" ht="26.9" customHeight="1" x14ac:dyDescent="0.35">
      <c r="A575" s="52" t="s">
        <v>10685</v>
      </c>
      <c r="B575" s="24" t="s">
        <v>4389</v>
      </c>
      <c r="C575" s="24" t="s">
        <v>594</v>
      </c>
      <c r="D575" s="24" t="s">
        <v>10669</v>
      </c>
      <c r="E575" s="24" t="s">
        <v>10046</v>
      </c>
      <c r="F575" s="24" t="s">
        <v>4359</v>
      </c>
      <c r="G575" s="24" t="s">
        <v>4392</v>
      </c>
      <c r="H575" s="24" t="s">
        <v>4151</v>
      </c>
      <c r="I575" s="24" t="s">
        <v>7</v>
      </c>
      <c r="J575" s="24" t="s">
        <v>391</v>
      </c>
      <c r="K575" s="24" t="s">
        <v>2027</v>
      </c>
      <c r="L575" s="76" t="s">
        <v>10021</v>
      </c>
      <c r="M575" s="24" t="s">
        <v>10047</v>
      </c>
      <c r="N575" s="24" t="s">
        <v>2087</v>
      </c>
      <c r="O575" s="25">
        <f>'Product Details'!AH432</f>
        <v>3884.99</v>
      </c>
      <c r="P575" s="25">
        <f>'Product Details'!V432</f>
        <v>3861.99</v>
      </c>
      <c r="Q575" s="25">
        <f>'Product Details'!F432</f>
        <v>3580.99</v>
      </c>
      <c r="R575" s="82">
        <f t="shared" si="25"/>
        <v>7.2760416262082503E-2</v>
      </c>
      <c r="S575" s="82">
        <f t="shared" si="26"/>
        <v>7.8249879665069924E-2</v>
      </c>
      <c r="T575" s="25">
        <f>'Product Details'!F432</f>
        <v>3580.99</v>
      </c>
      <c r="U575" s="25">
        <f t="shared" si="27"/>
        <v>0</v>
      </c>
      <c r="V575" s="24" t="s">
        <v>2080</v>
      </c>
      <c r="W575" s="24" t="s">
        <v>1345</v>
      </c>
      <c r="X575" s="24">
        <v>15</v>
      </c>
      <c r="Y575" s="83">
        <v>46172</v>
      </c>
      <c r="Z575" s="83">
        <v>46267</v>
      </c>
    </row>
    <row r="576" spans="1:26" ht="26.9" customHeight="1" x14ac:dyDescent="0.35">
      <c r="A576" s="52" t="s">
        <v>10686</v>
      </c>
      <c r="B576" s="24" t="s">
        <v>4393</v>
      </c>
      <c r="C576" s="24" t="s">
        <v>607</v>
      </c>
      <c r="D576" s="24" t="s">
        <v>10687</v>
      </c>
      <c r="E576" s="24" t="s">
        <v>10046</v>
      </c>
      <c r="F576" s="24" t="s">
        <v>4396</v>
      </c>
      <c r="G576" s="24" t="s">
        <v>4397</v>
      </c>
      <c r="H576" s="24" t="s">
        <v>4398</v>
      </c>
      <c r="I576" s="24" t="s">
        <v>7</v>
      </c>
      <c r="J576" s="24" t="s">
        <v>391</v>
      </c>
      <c r="K576" s="24" t="s">
        <v>2022</v>
      </c>
      <c r="L576" s="76" t="s">
        <v>10021</v>
      </c>
      <c r="M576" s="24" t="s">
        <v>10049</v>
      </c>
      <c r="N576" s="24" t="s">
        <v>4399</v>
      </c>
      <c r="O576" s="25">
        <f>'Product Details'!AH433</f>
        <v>328.99</v>
      </c>
      <c r="P576" s="25">
        <f>'Product Details'!V433</f>
        <v>263.99</v>
      </c>
      <c r="Q576" s="25">
        <f>'Product Details'!F433</f>
        <v>237.99</v>
      </c>
      <c r="R576" s="82">
        <f t="shared" si="25"/>
        <v>9.8488579112845184E-2</v>
      </c>
      <c r="S576" s="82">
        <f t="shared" si="26"/>
        <v>0.2766041521018876</v>
      </c>
      <c r="T576" s="25">
        <f>'Product Details'!F433</f>
        <v>237.99</v>
      </c>
      <c r="U576" s="25">
        <f t="shared" si="27"/>
        <v>0</v>
      </c>
      <c r="V576" s="24" t="s">
        <v>2116</v>
      </c>
      <c r="W576" s="24" t="s">
        <v>53</v>
      </c>
      <c r="X576" s="24">
        <v>30</v>
      </c>
      <c r="Y576" s="83">
        <v>45431</v>
      </c>
      <c r="Z576" s="83">
        <v>46238</v>
      </c>
    </row>
    <row r="577" spans="1:26" ht="15" customHeight="1" x14ac:dyDescent="0.35">
      <c r="A577" s="52" t="s">
        <v>10688</v>
      </c>
      <c r="B577" s="24" t="s">
        <v>4400</v>
      </c>
      <c r="C577" s="24" t="s">
        <v>607</v>
      </c>
      <c r="D577" s="24" t="s">
        <v>10687</v>
      </c>
      <c r="E577" s="24" t="s">
        <v>10046</v>
      </c>
      <c r="F577" s="24" t="s">
        <v>4403</v>
      </c>
      <c r="G577" s="24" t="s">
        <v>4404</v>
      </c>
      <c r="H577" s="24" t="s">
        <v>4405</v>
      </c>
      <c r="I577" s="24" t="s">
        <v>7</v>
      </c>
      <c r="J577" s="24" t="s">
        <v>391</v>
      </c>
      <c r="K577" s="24" t="s">
        <v>2022</v>
      </c>
      <c r="L577" s="76" t="s">
        <v>10021</v>
      </c>
      <c r="M577" s="24" t="s">
        <v>10047</v>
      </c>
      <c r="N577" s="24" t="s">
        <v>2087</v>
      </c>
      <c r="O577" s="25">
        <f>'Product Details'!AH434</f>
        <v>520.99</v>
      </c>
      <c r="P577" s="25">
        <f>'Product Details'!V434</f>
        <v>520.99</v>
      </c>
      <c r="Q577" s="25">
        <f>'Product Details'!F434</f>
        <v>475.99</v>
      </c>
      <c r="R577" s="82">
        <f t="shared" si="25"/>
        <v>8.6374018695176483E-2</v>
      </c>
      <c r="S577" s="82">
        <f t="shared" si="26"/>
        <v>8.6374018695176483E-2</v>
      </c>
      <c r="T577" s="25">
        <f>'Product Details'!F434</f>
        <v>475.99</v>
      </c>
      <c r="U577" s="25">
        <f t="shared" si="27"/>
        <v>0</v>
      </c>
      <c r="V577" s="24" t="s">
        <v>2080</v>
      </c>
      <c r="W577" s="24" t="s">
        <v>53</v>
      </c>
      <c r="X577" s="24">
        <v>30</v>
      </c>
      <c r="Y577" s="83">
        <v>46165</v>
      </c>
      <c r="Z577" s="83">
        <v>46250</v>
      </c>
    </row>
    <row r="578" spans="1:26" ht="15" customHeight="1" x14ac:dyDescent="0.35">
      <c r="A578" s="52" t="s">
        <v>10689</v>
      </c>
      <c r="B578" s="24" t="s">
        <v>4406</v>
      </c>
      <c r="C578" s="24" t="s">
        <v>607</v>
      </c>
      <c r="D578" s="24" t="s">
        <v>10687</v>
      </c>
      <c r="E578" s="24" t="s">
        <v>10046</v>
      </c>
      <c r="F578" s="24" t="s">
        <v>4409</v>
      </c>
      <c r="G578" s="24" t="s">
        <v>4410</v>
      </c>
      <c r="H578" s="24" t="s">
        <v>3854</v>
      </c>
      <c r="I578" s="24" t="s">
        <v>7</v>
      </c>
      <c r="J578" s="24" t="s">
        <v>391</v>
      </c>
      <c r="K578" s="24" t="s">
        <v>2024</v>
      </c>
      <c r="L578" s="76" t="s">
        <v>10021</v>
      </c>
      <c r="M578" s="24" t="s">
        <v>10047</v>
      </c>
      <c r="N578" s="24" t="s">
        <v>2087</v>
      </c>
      <c r="O578" s="25">
        <f>'Product Details'!AH435</f>
        <v>666.99</v>
      </c>
      <c r="P578" s="25">
        <f>'Product Details'!V435</f>
        <v>666.99</v>
      </c>
      <c r="Q578" s="25">
        <f>'Product Details'!F435</f>
        <v>644.99</v>
      </c>
      <c r="R578" s="82">
        <f t="shared" si="25"/>
        <v>3.2984002758662048E-2</v>
      </c>
      <c r="S578" s="82">
        <f t="shared" si="26"/>
        <v>3.2984002758662048E-2</v>
      </c>
      <c r="T578" s="25">
        <f>'Product Details'!F435</f>
        <v>644.99</v>
      </c>
      <c r="U578" s="25">
        <f t="shared" si="27"/>
        <v>0</v>
      </c>
      <c r="V578" s="24" t="s">
        <v>2080</v>
      </c>
      <c r="W578" s="24" t="s">
        <v>53</v>
      </c>
      <c r="X578" s="24">
        <v>30</v>
      </c>
      <c r="Y578" s="83">
        <v>46077</v>
      </c>
      <c r="Z578" s="83">
        <v>46265</v>
      </c>
    </row>
    <row r="579" spans="1:26" ht="26.9" customHeight="1" x14ac:dyDescent="0.35">
      <c r="A579" s="52" t="s">
        <v>10690</v>
      </c>
      <c r="B579" s="24" t="s">
        <v>4411</v>
      </c>
      <c r="C579" s="24" t="s">
        <v>607</v>
      </c>
      <c r="D579" s="24" t="s">
        <v>10687</v>
      </c>
      <c r="E579" s="24" t="s">
        <v>10046</v>
      </c>
      <c r="F579" s="24" t="s">
        <v>4409</v>
      </c>
      <c r="G579" s="24" t="s">
        <v>4414</v>
      </c>
      <c r="H579" s="24" t="s">
        <v>3697</v>
      </c>
      <c r="I579" s="24" t="s">
        <v>7</v>
      </c>
      <c r="J579" s="24" t="s">
        <v>391</v>
      </c>
      <c r="K579" s="24" t="s">
        <v>2025</v>
      </c>
      <c r="L579" s="76" t="s">
        <v>10021</v>
      </c>
      <c r="M579" s="24" t="s">
        <v>10047</v>
      </c>
      <c r="N579" s="24" t="s">
        <v>2087</v>
      </c>
      <c r="O579" s="25">
        <f>'Product Details'!AH436</f>
        <v>1462.99</v>
      </c>
      <c r="P579" s="25">
        <f>'Product Details'!V436</f>
        <v>1462.99</v>
      </c>
      <c r="Q579" s="25">
        <f>'Product Details'!F436</f>
        <v>1337.99</v>
      </c>
      <c r="R579" s="82">
        <f t="shared" si="25"/>
        <v>8.544145892999952E-2</v>
      </c>
      <c r="S579" s="82">
        <f t="shared" si="26"/>
        <v>8.544145892999952E-2</v>
      </c>
      <c r="T579" s="25">
        <f>'Product Details'!F436</f>
        <v>1337.99</v>
      </c>
      <c r="U579" s="25">
        <f t="shared" si="27"/>
        <v>0</v>
      </c>
      <c r="V579" s="24" t="s">
        <v>2080</v>
      </c>
      <c r="W579" s="24" t="s">
        <v>53</v>
      </c>
      <c r="X579" s="24">
        <v>30</v>
      </c>
      <c r="Y579" s="83">
        <v>46041</v>
      </c>
      <c r="Z579" s="83">
        <v>46237</v>
      </c>
    </row>
    <row r="580" spans="1:26" ht="26.9" customHeight="1" x14ac:dyDescent="0.35">
      <c r="A580" s="52" t="s">
        <v>10691</v>
      </c>
      <c r="B580" s="24" t="s">
        <v>4411</v>
      </c>
      <c r="C580" s="24" t="s">
        <v>607</v>
      </c>
      <c r="D580" s="24" t="s">
        <v>10059</v>
      </c>
      <c r="E580" s="24" t="s">
        <v>10060</v>
      </c>
      <c r="F580" s="24" t="s">
        <v>4409</v>
      </c>
      <c r="G580" s="24" t="s">
        <v>4414</v>
      </c>
      <c r="H580" s="24" t="s">
        <v>3697</v>
      </c>
      <c r="I580" s="24" t="s">
        <v>7</v>
      </c>
      <c r="J580" s="24" t="s">
        <v>391</v>
      </c>
      <c r="K580" s="24" t="s">
        <v>2025</v>
      </c>
      <c r="L580" s="79" t="s">
        <v>10023</v>
      </c>
      <c r="M580" s="24" t="s">
        <v>10023</v>
      </c>
      <c r="N580" s="24" t="s">
        <v>2087</v>
      </c>
      <c r="O580" s="25">
        <f>'Product Details'!AH436</f>
        <v>1462.99</v>
      </c>
      <c r="P580" s="25">
        <v>1015.99</v>
      </c>
      <c r="Q580" s="25">
        <v>1015.99</v>
      </c>
      <c r="R580" s="82">
        <f t="shared" si="25"/>
        <v>0</v>
      </c>
      <c r="S580" s="82">
        <f t="shared" si="26"/>
        <v>0.30553865713367828</v>
      </c>
      <c r="T580" s="25">
        <f>'Product Details'!F436</f>
        <v>1337.99</v>
      </c>
      <c r="U580" s="25">
        <f t="shared" si="27"/>
        <v>322</v>
      </c>
      <c r="V580" s="24" t="s">
        <v>2100</v>
      </c>
      <c r="W580" s="24" t="s">
        <v>10061</v>
      </c>
      <c r="X580" s="24">
        <v>30</v>
      </c>
      <c r="Y580" s="83">
        <v>46145</v>
      </c>
      <c r="Z580" s="83">
        <v>46145</v>
      </c>
    </row>
    <row r="581" spans="1:26" ht="26.9" customHeight="1" x14ac:dyDescent="0.35">
      <c r="A581" s="52" t="s">
        <v>10692</v>
      </c>
      <c r="B581" s="24" t="s">
        <v>4415</v>
      </c>
      <c r="C581" s="24" t="s">
        <v>607</v>
      </c>
      <c r="D581" s="24" t="s">
        <v>10687</v>
      </c>
      <c r="E581" s="24" t="s">
        <v>10046</v>
      </c>
      <c r="F581" s="24" t="s">
        <v>4418</v>
      </c>
      <c r="G581" s="24" t="s">
        <v>4419</v>
      </c>
      <c r="H581" s="24" t="s">
        <v>3485</v>
      </c>
      <c r="I581" s="24" t="s">
        <v>7</v>
      </c>
      <c r="J581" s="24" t="s">
        <v>391</v>
      </c>
      <c r="K581" s="24" t="s">
        <v>2025</v>
      </c>
      <c r="L581" s="76" t="s">
        <v>10021</v>
      </c>
      <c r="M581" s="24" t="s">
        <v>10049</v>
      </c>
      <c r="N581" s="24" t="s">
        <v>2106</v>
      </c>
      <c r="O581" s="25">
        <f>'Product Details'!AH437</f>
        <v>1972.99</v>
      </c>
      <c r="P581" s="25">
        <f>'Product Details'!V437</f>
        <v>1730.99</v>
      </c>
      <c r="Q581" s="25">
        <f>'Product Details'!F437</f>
        <v>1513.99</v>
      </c>
      <c r="R581" s="82">
        <f t="shared" si="25"/>
        <v>0.12536178718536792</v>
      </c>
      <c r="S581" s="82">
        <f t="shared" si="26"/>
        <v>0.23264182788559495</v>
      </c>
      <c r="T581" s="25">
        <f>'Product Details'!F437</f>
        <v>1513.99</v>
      </c>
      <c r="U581" s="25">
        <f t="shared" si="27"/>
        <v>0</v>
      </c>
      <c r="V581" s="24" t="s">
        <v>2080</v>
      </c>
      <c r="W581" s="24" t="s">
        <v>53</v>
      </c>
      <c r="X581" s="24">
        <v>30</v>
      </c>
      <c r="Y581" s="83">
        <v>45355</v>
      </c>
      <c r="Z581" s="83">
        <v>46272</v>
      </c>
    </row>
    <row r="582" spans="1:26" ht="26.9" customHeight="1" x14ac:dyDescent="0.35">
      <c r="A582" s="52" t="s">
        <v>10693</v>
      </c>
      <c r="B582" s="24" t="s">
        <v>4415</v>
      </c>
      <c r="C582" s="24" t="s">
        <v>607</v>
      </c>
      <c r="D582" s="24" t="s">
        <v>10051</v>
      </c>
      <c r="E582" s="24" t="s">
        <v>10052</v>
      </c>
      <c r="F582" s="24" t="s">
        <v>4418</v>
      </c>
      <c r="G582" s="24" t="s">
        <v>4419</v>
      </c>
      <c r="H582" s="24" t="s">
        <v>3485</v>
      </c>
      <c r="I582" s="24" t="s">
        <v>7</v>
      </c>
      <c r="J582" s="24" t="s">
        <v>391</v>
      </c>
      <c r="K582" s="24" t="s">
        <v>2025</v>
      </c>
      <c r="L582" s="76" t="s">
        <v>10021</v>
      </c>
      <c r="M582" s="24" t="s">
        <v>10049</v>
      </c>
      <c r="N582" s="24" t="s">
        <v>2106</v>
      </c>
      <c r="O582" s="25">
        <f>'Product Details'!AH437</f>
        <v>1972.99</v>
      </c>
      <c r="P582" s="25">
        <v>1513.99</v>
      </c>
      <c r="Q582" s="25">
        <v>1388.99</v>
      </c>
      <c r="R582" s="82">
        <f t="shared" si="25"/>
        <v>8.256329302042946E-2</v>
      </c>
      <c r="S582" s="82">
        <f t="shared" si="26"/>
        <v>0.2959974455014977</v>
      </c>
      <c r="T582" s="25">
        <f>'Product Details'!F437</f>
        <v>1513.99</v>
      </c>
      <c r="U582" s="25">
        <f t="shared" si="27"/>
        <v>125</v>
      </c>
      <c r="V582" s="24" t="s">
        <v>2080</v>
      </c>
      <c r="W582" s="24" t="s">
        <v>53</v>
      </c>
      <c r="X582" s="24">
        <v>30</v>
      </c>
      <c r="Y582" s="83">
        <v>46273</v>
      </c>
      <c r="Z582" s="83">
        <v>46283</v>
      </c>
    </row>
    <row r="583" spans="1:26" ht="26.9" customHeight="1" x14ac:dyDescent="0.35">
      <c r="A583" s="52" t="s">
        <v>10694</v>
      </c>
      <c r="B583" s="24" t="s">
        <v>4415</v>
      </c>
      <c r="C583" s="24" t="s">
        <v>607</v>
      </c>
      <c r="D583" s="24" t="s">
        <v>10100</v>
      </c>
      <c r="E583" s="24" t="s">
        <v>10101</v>
      </c>
      <c r="F583" s="24" t="s">
        <v>4418</v>
      </c>
      <c r="G583" s="24" t="s">
        <v>4419</v>
      </c>
      <c r="H583" s="24" t="s">
        <v>3485</v>
      </c>
      <c r="I583" s="24" t="s">
        <v>7</v>
      </c>
      <c r="J583" s="24" t="s">
        <v>391</v>
      </c>
      <c r="K583" s="24" t="s">
        <v>2025</v>
      </c>
      <c r="L583" s="81" t="s">
        <v>10022</v>
      </c>
      <c r="M583" s="24" t="s">
        <v>10102</v>
      </c>
      <c r="N583" s="24" t="s">
        <v>2106</v>
      </c>
      <c r="O583" s="25">
        <f>'Product Details'!AH437</f>
        <v>1972.99</v>
      </c>
      <c r="P583" s="25">
        <v>1308.99</v>
      </c>
      <c r="Q583" s="25">
        <v>1308.99</v>
      </c>
      <c r="R583" s="82">
        <f t="shared" si="25"/>
        <v>0</v>
      </c>
      <c r="S583" s="82">
        <f t="shared" si="26"/>
        <v>0.33654504077567549</v>
      </c>
      <c r="T583" s="25">
        <f>'Product Details'!F437</f>
        <v>1513.99</v>
      </c>
      <c r="U583" s="25">
        <f t="shared" si="27"/>
        <v>205</v>
      </c>
      <c r="V583" s="24" t="s">
        <v>2100</v>
      </c>
      <c r="W583" s="24" t="s">
        <v>10103</v>
      </c>
      <c r="X583" s="24">
        <v>30</v>
      </c>
      <c r="Y583" s="83">
        <v>46284</v>
      </c>
      <c r="Z583" s="83">
        <v>46284</v>
      </c>
    </row>
    <row r="584" spans="1:26" ht="15" customHeight="1" x14ac:dyDescent="0.35">
      <c r="A584" s="52" t="s">
        <v>10695</v>
      </c>
      <c r="B584" s="24" t="s">
        <v>4420</v>
      </c>
      <c r="C584" s="24" t="s">
        <v>607</v>
      </c>
      <c r="D584" s="24" t="s">
        <v>10687</v>
      </c>
      <c r="E584" s="24" t="s">
        <v>10046</v>
      </c>
      <c r="F584" s="24" t="s">
        <v>4423</v>
      </c>
      <c r="G584" s="24" t="s">
        <v>4424</v>
      </c>
      <c r="H584" s="24" t="s">
        <v>3809</v>
      </c>
      <c r="I584" s="24" t="s">
        <v>7</v>
      </c>
      <c r="J584" s="24" t="s">
        <v>391</v>
      </c>
      <c r="K584" s="24" t="s">
        <v>2026</v>
      </c>
      <c r="L584" s="76" t="s">
        <v>10021</v>
      </c>
      <c r="M584" s="24" t="s">
        <v>10047</v>
      </c>
      <c r="N584" s="24" t="s">
        <v>2087</v>
      </c>
      <c r="O584" s="25">
        <f>'Product Details'!AH438</f>
        <v>1767.99</v>
      </c>
      <c r="P584" s="25">
        <f>'Product Details'!V438</f>
        <v>1767.99</v>
      </c>
      <c r="Q584" s="25">
        <f>'Product Details'!F438</f>
        <v>1637.99</v>
      </c>
      <c r="R584" s="82">
        <f t="shared" si="25"/>
        <v>7.3529827657396254E-2</v>
      </c>
      <c r="S584" s="82">
        <f t="shared" si="26"/>
        <v>7.3529827657396254E-2</v>
      </c>
      <c r="T584" s="25">
        <f>'Product Details'!F438</f>
        <v>1637.99</v>
      </c>
      <c r="U584" s="25">
        <f t="shared" si="27"/>
        <v>0</v>
      </c>
      <c r="V584" s="24" t="s">
        <v>2100</v>
      </c>
      <c r="W584" s="24" t="s">
        <v>1345</v>
      </c>
      <c r="X584" s="24">
        <v>30</v>
      </c>
      <c r="Y584" s="83">
        <v>46170</v>
      </c>
      <c r="Z584" s="83">
        <v>46235</v>
      </c>
    </row>
    <row r="585" spans="1:26" ht="15" customHeight="1" x14ac:dyDescent="0.35">
      <c r="A585" s="52" t="s">
        <v>10696</v>
      </c>
      <c r="B585" s="24" t="s">
        <v>4425</v>
      </c>
      <c r="C585" s="24" t="s">
        <v>607</v>
      </c>
      <c r="D585" s="24" t="s">
        <v>10687</v>
      </c>
      <c r="E585" s="24" t="s">
        <v>10046</v>
      </c>
      <c r="F585" s="24" t="s">
        <v>4428</v>
      </c>
      <c r="G585" s="24" t="s">
        <v>4429</v>
      </c>
      <c r="H585" s="24" t="s">
        <v>3634</v>
      </c>
      <c r="I585" s="24" t="s">
        <v>7</v>
      </c>
      <c r="J585" s="24" t="s">
        <v>391</v>
      </c>
      <c r="K585" s="24" t="s">
        <v>2026</v>
      </c>
      <c r="L585" s="76" t="s">
        <v>10021</v>
      </c>
      <c r="M585" s="24" t="s">
        <v>10047</v>
      </c>
      <c r="N585" s="24" t="s">
        <v>2087</v>
      </c>
      <c r="O585" s="25">
        <f>'Product Details'!AH439</f>
        <v>2334.9899999999998</v>
      </c>
      <c r="P585" s="25">
        <f>'Product Details'!V439</f>
        <v>2232.9899999999998</v>
      </c>
      <c r="Q585" s="25">
        <f>'Product Details'!F439</f>
        <v>1976.99</v>
      </c>
      <c r="R585" s="82">
        <f t="shared" si="25"/>
        <v>0.11464449012310839</v>
      </c>
      <c r="S585" s="82">
        <f t="shared" si="26"/>
        <v>0.15331971443132511</v>
      </c>
      <c r="T585" s="25">
        <f>'Product Details'!F439</f>
        <v>1976.99</v>
      </c>
      <c r="U585" s="25">
        <f t="shared" si="27"/>
        <v>0</v>
      </c>
      <c r="V585" s="24" t="s">
        <v>2080</v>
      </c>
      <c r="W585" s="24" t="s">
        <v>3452</v>
      </c>
      <c r="X585" s="24">
        <v>30</v>
      </c>
      <c r="Y585" s="83">
        <v>46187</v>
      </c>
      <c r="Z585" s="83">
        <v>46237</v>
      </c>
    </row>
    <row r="586" spans="1:26" ht="26.9" customHeight="1" x14ac:dyDescent="0.35">
      <c r="A586" s="52" t="s">
        <v>10697</v>
      </c>
      <c r="B586" s="24" t="s">
        <v>4430</v>
      </c>
      <c r="C586" s="24" t="s">
        <v>607</v>
      </c>
      <c r="D586" s="24" t="s">
        <v>10687</v>
      </c>
      <c r="E586" s="24" t="s">
        <v>10046</v>
      </c>
      <c r="F586" s="24" t="s">
        <v>4403</v>
      </c>
      <c r="G586" s="24" t="s">
        <v>4433</v>
      </c>
      <c r="H586" s="24" t="s">
        <v>3527</v>
      </c>
      <c r="I586" s="24" t="s">
        <v>7</v>
      </c>
      <c r="J586" s="24" t="s">
        <v>391</v>
      </c>
      <c r="K586" s="24" t="s">
        <v>2025</v>
      </c>
      <c r="L586" s="76" t="s">
        <v>10021</v>
      </c>
      <c r="M586" s="24" t="s">
        <v>10047</v>
      </c>
      <c r="N586" s="24" t="s">
        <v>2087</v>
      </c>
      <c r="O586" s="25">
        <f>'Product Details'!AH440</f>
        <v>2143.9899999999998</v>
      </c>
      <c r="P586" s="25">
        <f>'Product Details'!V440</f>
        <v>2123.9899999999998</v>
      </c>
      <c r="Q586" s="25">
        <f>'Product Details'!F440</f>
        <v>2034.99</v>
      </c>
      <c r="R586" s="82">
        <f t="shared" si="25"/>
        <v>4.1902268843073548E-2</v>
      </c>
      <c r="S586" s="82">
        <f t="shared" si="26"/>
        <v>5.0839789364689102E-2</v>
      </c>
      <c r="T586" s="25">
        <f>'Product Details'!F440</f>
        <v>2034.99</v>
      </c>
      <c r="U586" s="25">
        <f t="shared" si="27"/>
        <v>0</v>
      </c>
      <c r="V586" s="24" t="s">
        <v>2080</v>
      </c>
      <c r="W586" s="24" t="s">
        <v>53</v>
      </c>
      <c r="X586" s="24">
        <v>30</v>
      </c>
      <c r="Y586" s="83">
        <v>46118</v>
      </c>
      <c r="Z586" s="83">
        <v>46263</v>
      </c>
    </row>
    <row r="587" spans="1:26" ht="26.9" customHeight="1" x14ac:dyDescent="0.35">
      <c r="A587" s="52" t="s">
        <v>10698</v>
      </c>
      <c r="B587" s="24" t="s">
        <v>4430</v>
      </c>
      <c r="C587" s="24" t="s">
        <v>607</v>
      </c>
      <c r="D587" s="24" t="s">
        <v>10059</v>
      </c>
      <c r="E587" s="24" t="s">
        <v>10060</v>
      </c>
      <c r="F587" s="24" t="s">
        <v>4403</v>
      </c>
      <c r="G587" s="24" t="s">
        <v>4433</v>
      </c>
      <c r="H587" s="24" t="s">
        <v>3527</v>
      </c>
      <c r="I587" s="24" t="s">
        <v>7</v>
      </c>
      <c r="J587" s="24" t="s">
        <v>391</v>
      </c>
      <c r="K587" s="24" t="s">
        <v>2025</v>
      </c>
      <c r="L587" s="79" t="s">
        <v>10023</v>
      </c>
      <c r="M587" s="24" t="s">
        <v>10023</v>
      </c>
      <c r="N587" s="24" t="s">
        <v>2087</v>
      </c>
      <c r="O587" s="25">
        <f>'Product Details'!AH440</f>
        <v>2143.9899999999998</v>
      </c>
      <c r="P587" s="25">
        <v>1659.99</v>
      </c>
      <c r="Q587" s="25">
        <v>1474.99</v>
      </c>
      <c r="R587" s="82">
        <f t="shared" si="25"/>
        <v>0.11144645449671384</v>
      </c>
      <c r="S587" s="82">
        <f t="shared" si="26"/>
        <v>0.31203503747685385</v>
      </c>
      <c r="T587" s="25">
        <f>'Product Details'!F440</f>
        <v>2034.99</v>
      </c>
      <c r="U587" s="25">
        <f t="shared" si="27"/>
        <v>560</v>
      </c>
      <c r="V587" s="24" t="s">
        <v>2080</v>
      </c>
      <c r="W587" s="24" t="s">
        <v>10061</v>
      </c>
      <c r="X587" s="24">
        <v>30</v>
      </c>
      <c r="Y587" s="83">
        <v>46224</v>
      </c>
      <c r="Z587" s="83">
        <v>46251</v>
      </c>
    </row>
    <row r="588" spans="1:26" ht="26.9" customHeight="1" x14ac:dyDescent="0.35">
      <c r="A588" s="52" t="s">
        <v>10699</v>
      </c>
      <c r="B588" s="24" t="s">
        <v>4434</v>
      </c>
      <c r="C588" s="24" t="s">
        <v>607</v>
      </c>
      <c r="D588" s="24" t="s">
        <v>10687</v>
      </c>
      <c r="E588" s="24" t="s">
        <v>10046</v>
      </c>
      <c r="F588" s="24" t="s">
        <v>4437</v>
      </c>
      <c r="G588" s="24" t="s">
        <v>4438</v>
      </c>
      <c r="H588" s="24" t="s">
        <v>3514</v>
      </c>
      <c r="I588" s="24" t="s">
        <v>7</v>
      </c>
      <c r="J588" s="24" t="s">
        <v>391</v>
      </c>
      <c r="K588" s="24" t="s">
        <v>2025</v>
      </c>
      <c r="L588" s="76" t="s">
        <v>10021</v>
      </c>
      <c r="M588" s="24" t="s">
        <v>10047</v>
      </c>
      <c r="N588" s="24" t="s">
        <v>2087</v>
      </c>
      <c r="O588" s="25">
        <f>'Product Details'!AH441</f>
        <v>2295.9899999999998</v>
      </c>
      <c r="P588" s="25">
        <f>'Product Details'!V441</f>
        <v>2259.9899999999998</v>
      </c>
      <c r="Q588" s="25">
        <f>'Product Details'!F441</f>
        <v>2076.9899999999998</v>
      </c>
      <c r="R588" s="82">
        <f t="shared" si="25"/>
        <v>8.0973809618626644E-2</v>
      </c>
      <c r="S588" s="82">
        <f t="shared" si="26"/>
        <v>9.5383690695516971E-2</v>
      </c>
      <c r="T588" s="25">
        <f>'Product Details'!F441</f>
        <v>2076.9899999999998</v>
      </c>
      <c r="U588" s="25">
        <f t="shared" si="27"/>
        <v>0</v>
      </c>
      <c r="V588" s="24" t="s">
        <v>2080</v>
      </c>
      <c r="W588" s="24" t="s">
        <v>1345</v>
      </c>
      <c r="X588" s="24">
        <v>30</v>
      </c>
      <c r="Y588" s="83">
        <v>46039</v>
      </c>
      <c r="Z588" s="83">
        <v>46276</v>
      </c>
    </row>
    <row r="589" spans="1:26" ht="15" customHeight="1" x14ac:dyDescent="0.35">
      <c r="A589" s="52" t="s">
        <v>10700</v>
      </c>
      <c r="B589" s="24" t="s">
        <v>4439</v>
      </c>
      <c r="C589" s="24" t="s">
        <v>607</v>
      </c>
      <c r="D589" s="24" t="s">
        <v>10687</v>
      </c>
      <c r="E589" s="24" t="s">
        <v>10046</v>
      </c>
      <c r="F589" s="24" t="s">
        <v>4423</v>
      </c>
      <c r="G589" s="24" t="s">
        <v>4442</v>
      </c>
      <c r="H589" s="24" t="s">
        <v>3504</v>
      </c>
      <c r="I589" s="24" t="s">
        <v>7</v>
      </c>
      <c r="J589" s="24" t="s">
        <v>391</v>
      </c>
      <c r="K589" s="24" t="s">
        <v>2026</v>
      </c>
      <c r="L589" s="76" t="s">
        <v>10021</v>
      </c>
      <c r="M589" s="24" t="s">
        <v>10047</v>
      </c>
      <c r="N589" s="24" t="s">
        <v>2087</v>
      </c>
      <c r="O589" s="25">
        <f>'Product Details'!AH442</f>
        <v>2285.9899999999998</v>
      </c>
      <c r="P589" s="25">
        <f>'Product Details'!V442</f>
        <v>2285.9899999999998</v>
      </c>
      <c r="Q589" s="25">
        <f>'Product Details'!F442</f>
        <v>2166.9899999999998</v>
      </c>
      <c r="R589" s="82">
        <f t="shared" si="25"/>
        <v>5.2056220718375852E-2</v>
      </c>
      <c r="S589" s="82">
        <f t="shared" si="26"/>
        <v>5.2056220718375852E-2</v>
      </c>
      <c r="T589" s="25">
        <f>'Product Details'!F442</f>
        <v>2166.9899999999998</v>
      </c>
      <c r="U589" s="25">
        <f t="shared" si="27"/>
        <v>0</v>
      </c>
      <c r="V589" s="24" t="s">
        <v>2080</v>
      </c>
      <c r="W589" s="24" t="s">
        <v>3452</v>
      </c>
      <c r="X589" s="24">
        <v>30</v>
      </c>
      <c r="Y589" s="83">
        <v>46133</v>
      </c>
      <c r="Z589" s="83">
        <v>46253</v>
      </c>
    </row>
    <row r="590" spans="1:26" ht="15" customHeight="1" x14ac:dyDescent="0.35">
      <c r="A590" s="52" t="s">
        <v>10701</v>
      </c>
      <c r="B590" s="24" t="s">
        <v>4443</v>
      </c>
      <c r="C590" s="24" t="s">
        <v>619</v>
      </c>
      <c r="D590" s="24" t="s">
        <v>10702</v>
      </c>
      <c r="E590" s="24" t="s">
        <v>10046</v>
      </c>
      <c r="F590" s="24" t="s">
        <v>4446</v>
      </c>
      <c r="G590" s="24" t="s">
        <v>4447</v>
      </c>
      <c r="H590" s="24" t="s">
        <v>4405</v>
      </c>
      <c r="I590" s="24" t="s">
        <v>7</v>
      </c>
      <c r="J590" s="24" t="s">
        <v>391</v>
      </c>
      <c r="K590" s="24" t="s">
        <v>2023</v>
      </c>
      <c r="L590" s="76" t="s">
        <v>10021</v>
      </c>
      <c r="M590" s="24" t="s">
        <v>10047</v>
      </c>
      <c r="N590" s="24" t="s">
        <v>2087</v>
      </c>
      <c r="O590" s="25">
        <f>'Product Details'!AH443</f>
        <v>524.99</v>
      </c>
      <c r="P590" s="25">
        <f>'Product Details'!V443</f>
        <v>506.99</v>
      </c>
      <c r="Q590" s="25">
        <f>'Product Details'!F443</f>
        <v>484.99</v>
      </c>
      <c r="R590" s="82">
        <f t="shared" ref="R590:R653" si="28">IF(P590&gt;0,(P590-Q590)/P590,"")</f>
        <v>4.339336081579518E-2</v>
      </c>
      <c r="S590" s="82">
        <f t="shared" ref="S590:S653" si="29">IF(O590&gt;0,(O590-Q590)/O590,"")</f>
        <v>7.6191927465285053E-2</v>
      </c>
      <c r="T590" s="25">
        <f>'Product Details'!F443</f>
        <v>484.99</v>
      </c>
      <c r="U590" s="25">
        <f t="shared" ref="U590:U653" si="30">T590-Q590</f>
        <v>0</v>
      </c>
      <c r="V590" s="24" t="s">
        <v>2080</v>
      </c>
      <c r="W590" s="24" t="s">
        <v>53</v>
      </c>
      <c r="X590" s="24">
        <v>30</v>
      </c>
      <c r="Y590" s="83">
        <v>45806</v>
      </c>
      <c r="Z590" s="83">
        <v>46248</v>
      </c>
    </row>
    <row r="591" spans="1:26" ht="26.9" customHeight="1" x14ac:dyDescent="0.35">
      <c r="A591" s="52" t="s">
        <v>10703</v>
      </c>
      <c r="B591" s="24" t="s">
        <v>4448</v>
      </c>
      <c r="C591" s="24" t="s">
        <v>619</v>
      </c>
      <c r="D591" s="24" t="s">
        <v>10702</v>
      </c>
      <c r="E591" s="24" t="s">
        <v>10046</v>
      </c>
      <c r="F591" s="24" t="s">
        <v>4451</v>
      </c>
      <c r="G591" s="24" t="s">
        <v>4452</v>
      </c>
      <c r="H591" s="24" t="s">
        <v>3738</v>
      </c>
      <c r="I591" s="24" t="s">
        <v>7</v>
      </c>
      <c r="J591" s="24" t="s">
        <v>391</v>
      </c>
      <c r="K591" s="24" t="s">
        <v>2024</v>
      </c>
      <c r="L591" s="76" t="s">
        <v>10021</v>
      </c>
      <c r="M591" s="24" t="s">
        <v>10047</v>
      </c>
      <c r="N591" s="24" t="s">
        <v>2087</v>
      </c>
      <c r="O591" s="25">
        <f>'Product Details'!AH444</f>
        <v>855.99</v>
      </c>
      <c r="P591" s="25">
        <f>'Product Details'!V444</f>
        <v>814.99</v>
      </c>
      <c r="Q591" s="25">
        <f>'Product Details'!F444</f>
        <v>708.99</v>
      </c>
      <c r="R591" s="82">
        <f t="shared" si="28"/>
        <v>0.13006294555761419</v>
      </c>
      <c r="S591" s="82">
        <f t="shared" si="29"/>
        <v>0.17173097816563276</v>
      </c>
      <c r="T591" s="25">
        <f>'Product Details'!F444</f>
        <v>708.99</v>
      </c>
      <c r="U591" s="25">
        <f t="shared" si="30"/>
        <v>0</v>
      </c>
      <c r="V591" s="24" t="s">
        <v>2116</v>
      </c>
      <c r="W591" s="24" t="s">
        <v>1345</v>
      </c>
      <c r="X591" s="24">
        <v>30</v>
      </c>
      <c r="Y591" s="83">
        <v>45930</v>
      </c>
      <c r="Z591" s="83">
        <v>46262</v>
      </c>
    </row>
    <row r="592" spans="1:26" ht="26.9" customHeight="1" x14ac:dyDescent="0.35">
      <c r="A592" s="52" t="s">
        <v>10704</v>
      </c>
      <c r="B592" s="24" t="s">
        <v>4453</v>
      </c>
      <c r="C592" s="24" t="s">
        <v>619</v>
      </c>
      <c r="D592" s="24" t="s">
        <v>10702</v>
      </c>
      <c r="E592" s="24" t="s">
        <v>10046</v>
      </c>
      <c r="F592" s="24" t="s">
        <v>4456</v>
      </c>
      <c r="G592" s="24" t="s">
        <v>4457</v>
      </c>
      <c r="H592" s="24" t="s">
        <v>3809</v>
      </c>
      <c r="I592" s="24" t="s">
        <v>7</v>
      </c>
      <c r="J592" s="24" t="s">
        <v>391</v>
      </c>
      <c r="K592" s="24" t="s">
        <v>2025</v>
      </c>
      <c r="L592" s="76" t="s">
        <v>10021</v>
      </c>
      <c r="M592" s="24" t="s">
        <v>10047</v>
      </c>
      <c r="N592" s="24" t="s">
        <v>2087</v>
      </c>
      <c r="O592" s="25">
        <f>'Product Details'!AH445</f>
        <v>1799.99</v>
      </c>
      <c r="P592" s="25">
        <f>'Product Details'!V445</f>
        <v>1727.99</v>
      </c>
      <c r="Q592" s="25">
        <f>'Product Details'!F445</f>
        <v>1530.99</v>
      </c>
      <c r="R592" s="82">
        <f t="shared" si="28"/>
        <v>0.1140052893824617</v>
      </c>
      <c r="S592" s="82">
        <f t="shared" si="29"/>
        <v>0.14944527469597052</v>
      </c>
      <c r="T592" s="25">
        <f>'Product Details'!F445</f>
        <v>1530.99</v>
      </c>
      <c r="U592" s="25">
        <f t="shared" si="30"/>
        <v>0</v>
      </c>
      <c r="V592" s="24" t="s">
        <v>2116</v>
      </c>
      <c r="W592" s="24" t="s">
        <v>3452</v>
      </c>
      <c r="X592" s="24">
        <v>30</v>
      </c>
      <c r="Y592" s="83">
        <v>46211</v>
      </c>
      <c r="Z592" s="83">
        <v>46246</v>
      </c>
    </row>
    <row r="593" spans="1:26" ht="26.9" customHeight="1" x14ac:dyDescent="0.35">
      <c r="A593" s="52" t="s">
        <v>10705</v>
      </c>
      <c r="B593" s="24" t="s">
        <v>4458</v>
      </c>
      <c r="C593" s="24" t="s">
        <v>619</v>
      </c>
      <c r="D593" s="24" t="s">
        <v>10702</v>
      </c>
      <c r="E593" s="24" t="s">
        <v>10046</v>
      </c>
      <c r="F593" s="24" t="s">
        <v>4461</v>
      </c>
      <c r="G593" s="24" t="s">
        <v>4462</v>
      </c>
      <c r="H593" s="24" t="s">
        <v>3485</v>
      </c>
      <c r="I593" s="24" t="s">
        <v>7</v>
      </c>
      <c r="J593" s="24" t="s">
        <v>391</v>
      </c>
      <c r="K593" s="24" t="s">
        <v>2025</v>
      </c>
      <c r="L593" s="76" t="s">
        <v>10021</v>
      </c>
      <c r="M593" s="24" t="s">
        <v>10047</v>
      </c>
      <c r="N593" s="24" t="s">
        <v>2087</v>
      </c>
      <c r="O593" s="25">
        <f>'Product Details'!AH446</f>
        <v>1741.99</v>
      </c>
      <c r="P593" s="25">
        <f>'Product Details'!V446</f>
        <v>1718.99</v>
      </c>
      <c r="Q593" s="25">
        <f>'Product Details'!F446</f>
        <v>1581.99</v>
      </c>
      <c r="R593" s="82">
        <f t="shared" si="28"/>
        <v>7.9697962175463502E-2</v>
      </c>
      <c r="S593" s="82">
        <f t="shared" si="29"/>
        <v>9.1848977319043165E-2</v>
      </c>
      <c r="T593" s="25">
        <f>'Product Details'!F446</f>
        <v>1581.99</v>
      </c>
      <c r="U593" s="25">
        <f t="shared" si="30"/>
        <v>0</v>
      </c>
      <c r="V593" s="24" t="s">
        <v>2080</v>
      </c>
      <c r="W593" s="24" t="s">
        <v>53</v>
      </c>
      <c r="X593" s="24">
        <v>30</v>
      </c>
      <c r="Y593" s="83">
        <v>45901</v>
      </c>
      <c r="Z593" s="83">
        <v>46254</v>
      </c>
    </row>
    <row r="594" spans="1:26" ht="26.9" customHeight="1" x14ac:dyDescent="0.35">
      <c r="A594" s="52" t="s">
        <v>10706</v>
      </c>
      <c r="B594" s="24" t="s">
        <v>4463</v>
      </c>
      <c r="C594" s="24" t="s">
        <v>619</v>
      </c>
      <c r="D594" s="24" t="s">
        <v>10702</v>
      </c>
      <c r="E594" s="24" t="s">
        <v>10046</v>
      </c>
      <c r="F594" s="24" t="s">
        <v>4466</v>
      </c>
      <c r="G594" s="24" t="s">
        <v>4467</v>
      </c>
      <c r="H594" s="24" t="s">
        <v>4468</v>
      </c>
      <c r="I594" s="24" t="s">
        <v>7</v>
      </c>
      <c r="J594" s="24" t="s">
        <v>391</v>
      </c>
      <c r="K594" s="24" t="s">
        <v>2024</v>
      </c>
      <c r="L594" s="76" t="s">
        <v>10021</v>
      </c>
      <c r="M594" s="24" t="s">
        <v>10047</v>
      </c>
      <c r="N594" s="24" t="s">
        <v>2087</v>
      </c>
      <c r="O594" s="25">
        <f>'Product Details'!AH447</f>
        <v>1920.99</v>
      </c>
      <c r="P594" s="25">
        <f>'Product Details'!V447</f>
        <v>1920.99</v>
      </c>
      <c r="Q594" s="25">
        <f>'Product Details'!F447</f>
        <v>1758.99</v>
      </c>
      <c r="R594" s="82">
        <f t="shared" si="28"/>
        <v>8.4331516561772832E-2</v>
      </c>
      <c r="S594" s="82">
        <f t="shared" si="29"/>
        <v>8.4331516561772832E-2</v>
      </c>
      <c r="T594" s="25">
        <f>'Product Details'!F447</f>
        <v>1758.99</v>
      </c>
      <c r="U594" s="25">
        <f t="shared" si="30"/>
        <v>0</v>
      </c>
      <c r="V594" s="24" t="s">
        <v>2100</v>
      </c>
      <c r="W594" s="24" t="s">
        <v>53</v>
      </c>
      <c r="X594" s="24">
        <v>30</v>
      </c>
      <c r="Y594" s="83">
        <v>45995</v>
      </c>
      <c r="Z594" s="83">
        <v>46290</v>
      </c>
    </row>
    <row r="595" spans="1:26" ht="26.9" customHeight="1" x14ac:dyDescent="0.35">
      <c r="A595" s="52" t="s">
        <v>10707</v>
      </c>
      <c r="B595" s="24" t="s">
        <v>4469</v>
      </c>
      <c r="C595" s="24" t="s">
        <v>619</v>
      </c>
      <c r="D595" s="24" t="s">
        <v>10702</v>
      </c>
      <c r="E595" s="24" t="s">
        <v>10046</v>
      </c>
      <c r="F595" s="24" t="s">
        <v>4472</v>
      </c>
      <c r="G595" s="24" t="s">
        <v>4473</v>
      </c>
      <c r="H595" s="24" t="s">
        <v>3644</v>
      </c>
      <c r="I595" s="24" t="s">
        <v>7</v>
      </c>
      <c r="J595" s="24" t="s">
        <v>391</v>
      </c>
      <c r="K595" s="24" t="s">
        <v>2025</v>
      </c>
      <c r="L595" s="76" t="s">
        <v>10021</v>
      </c>
      <c r="M595" s="24" t="s">
        <v>10047</v>
      </c>
      <c r="N595" s="24" t="s">
        <v>2087</v>
      </c>
      <c r="O595" s="25">
        <f>'Product Details'!AH448</f>
        <v>2743.99</v>
      </c>
      <c r="P595" s="25">
        <f>'Product Details'!V448</f>
        <v>2743.99</v>
      </c>
      <c r="Q595" s="25">
        <f>'Product Details'!F448</f>
        <v>2422.9899999999998</v>
      </c>
      <c r="R595" s="82">
        <f t="shared" si="28"/>
        <v>0.1169829336112741</v>
      </c>
      <c r="S595" s="82">
        <f t="shared" si="29"/>
        <v>0.1169829336112741</v>
      </c>
      <c r="T595" s="25">
        <f>'Product Details'!F448</f>
        <v>2422.9899999999998</v>
      </c>
      <c r="U595" s="25">
        <f t="shared" si="30"/>
        <v>0</v>
      </c>
      <c r="V595" s="24" t="s">
        <v>2080</v>
      </c>
      <c r="W595" s="24" t="s">
        <v>53</v>
      </c>
      <c r="X595" s="24">
        <v>30</v>
      </c>
      <c r="Y595" s="83">
        <v>46158</v>
      </c>
      <c r="Z595" s="83">
        <v>46268</v>
      </c>
    </row>
    <row r="596" spans="1:26" ht="15" customHeight="1" x14ac:dyDescent="0.35">
      <c r="A596" s="52" t="s">
        <v>10708</v>
      </c>
      <c r="B596" s="24" t="s">
        <v>4474</v>
      </c>
      <c r="C596" s="24" t="s">
        <v>619</v>
      </c>
      <c r="D596" s="24" t="s">
        <v>10702</v>
      </c>
      <c r="E596" s="24" t="s">
        <v>10046</v>
      </c>
      <c r="F596" s="24" t="s">
        <v>4477</v>
      </c>
      <c r="G596" s="24" t="s">
        <v>4478</v>
      </c>
      <c r="H596" s="24" t="s">
        <v>3644</v>
      </c>
      <c r="I596" s="24" t="s">
        <v>7</v>
      </c>
      <c r="J596" s="24" t="s">
        <v>391</v>
      </c>
      <c r="K596" s="24" t="s">
        <v>2027</v>
      </c>
      <c r="L596" s="76" t="s">
        <v>10021</v>
      </c>
      <c r="M596" s="24" t="s">
        <v>10047</v>
      </c>
      <c r="N596" s="24" t="s">
        <v>2087</v>
      </c>
      <c r="O596" s="25">
        <f>'Product Details'!AH449</f>
        <v>2901.99</v>
      </c>
      <c r="P596" s="25">
        <f>'Product Details'!V449</f>
        <v>2901.99</v>
      </c>
      <c r="Q596" s="25">
        <f>'Product Details'!F449</f>
        <v>2587.9899999999998</v>
      </c>
      <c r="R596" s="82">
        <f t="shared" si="28"/>
        <v>0.10820161337564912</v>
      </c>
      <c r="S596" s="82">
        <f t="shared" si="29"/>
        <v>0.10820161337564912</v>
      </c>
      <c r="T596" s="25">
        <f>'Product Details'!F449</f>
        <v>2587.9899999999998</v>
      </c>
      <c r="U596" s="25">
        <f t="shared" si="30"/>
        <v>0</v>
      </c>
      <c r="V596" s="24" t="s">
        <v>2080</v>
      </c>
      <c r="W596" s="24" t="s">
        <v>1345</v>
      </c>
      <c r="X596" s="24">
        <v>30</v>
      </c>
      <c r="Y596" s="83">
        <v>45842</v>
      </c>
      <c r="Z596" s="83">
        <v>46260</v>
      </c>
    </row>
    <row r="597" spans="1:26" ht="26.9" customHeight="1" x14ac:dyDescent="0.35">
      <c r="A597" s="52" t="s">
        <v>10709</v>
      </c>
      <c r="B597" s="24" t="s">
        <v>4479</v>
      </c>
      <c r="C597" s="24" t="s">
        <v>619</v>
      </c>
      <c r="D597" s="24" t="s">
        <v>10702</v>
      </c>
      <c r="E597" s="24" t="s">
        <v>10046</v>
      </c>
      <c r="F597" s="24" t="s">
        <v>4482</v>
      </c>
      <c r="G597" s="24" t="s">
        <v>4483</v>
      </c>
      <c r="H597" s="24" t="s">
        <v>3927</v>
      </c>
      <c r="I597" s="24" t="s">
        <v>7</v>
      </c>
      <c r="J597" s="24" t="s">
        <v>391</v>
      </c>
      <c r="K597" s="24" t="s">
        <v>2026</v>
      </c>
      <c r="L597" s="76" t="s">
        <v>10021</v>
      </c>
      <c r="M597" s="24" t="s">
        <v>10047</v>
      </c>
      <c r="N597" s="24" t="s">
        <v>2087</v>
      </c>
      <c r="O597" s="25">
        <f>'Product Details'!AH450</f>
        <v>3121.99</v>
      </c>
      <c r="P597" s="25">
        <f>'Product Details'!V450</f>
        <v>3113.99</v>
      </c>
      <c r="Q597" s="25">
        <f>'Product Details'!F450</f>
        <v>2915.99</v>
      </c>
      <c r="R597" s="82">
        <f t="shared" si="28"/>
        <v>6.3584019216503584E-2</v>
      </c>
      <c r="S597" s="82">
        <f t="shared" si="29"/>
        <v>6.5983555360523263E-2</v>
      </c>
      <c r="T597" s="25">
        <f>'Product Details'!F450</f>
        <v>2915.99</v>
      </c>
      <c r="U597" s="25">
        <f t="shared" si="30"/>
        <v>0</v>
      </c>
      <c r="V597" s="24" t="s">
        <v>2116</v>
      </c>
      <c r="W597" s="24" t="s">
        <v>3452</v>
      </c>
      <c r="X597" s="24">
        <v>30</v>
      </c>
      <c r="Y597" s="83">
        <v>46085</v>
      </c>
      <c r="Z597" s="83">
        <v>46277</v>
      </c>
    </row>
    <row r="598" spans="1:26" ht="15" customHeight="1" x14ac:dyDescent="0.35">
      <c r="A598" s="52" t="s">
        <v>10710</v>
      </c>
      <c r="B598" s="24" t="s">
        <v>4484</v>
      </c>
      <c r="C598" s="24" t="s">
        <v>619</v>
      </c>
      <c r="D598" s="24" t="s">
        <v>10702</v>
      </c>
      <c r="E598" s="24" t="s">
        <v>10046</v>
      </c>
      <c r="F598" s="24" t="s">
        <v>4487</v>
      </c>
      <c r="G598" s="24" t="s">
        <v>4488</v>
      </c>
      <c r="H598" s="24" t="s">
        <v>3660</v>
      </c>
      <c r="I598" s="24" t="s">
        <v>7</v>
      </c>
      <c r="J598" s="24" t="s">
        <v>391</v>
      </c>
      <c r="K598" s="24" t="s">
        <v>2027</v>
      </c>
      <c r="L598" s="76" t="s">
        <v>10021</v>
      </c>
      <c r="M598" s="24" t="s">
        <v>10047</v>
      </c>
      <c r="N598" s="24" t="s">
        <v>2087</v>
      </c>
      <c r="O598" s="25">
        <f>'Product Details'!AH451</f>
        <v>3645.99</v>
      </c>
      <c r="P598" s="25">
        <f>'Product Details'!V451</f>
        <v>3555.99</v>
      </c>
      <c r="Q598" s="25">
        <f>'Product Details'!F451</f>
        <v>3212.99</v>
      </c>
      <c r="R598" s="82">
        <f t="shared" si="28"/>
        <v>9.6456964164691128E-2</v>
      </c>
      <c r="S598" s="82">
        <f t="shared" si="29"/>
        <v>0.11876061097260278</v>
      </c>
      <c r="T598" s="25">
        <f>'Product Details'!F451</f>
        <v>3212.99</v>
      </c>
      <c r="U598" s="25">
        <f t="shared" si="30"/>
        <v>0</v>
      </c>
      <c r="V598" s="24" t="s">
        <v>2080</v>
      </c>
      <c r="W598" s="24" t="s">
        <v>53</v>
      </c>
      <c r="X598" s="24">
        <v>30</v>
      </c>
      <c r="Y598" s="83">
        <v>46219</v>
      </c>
      <c r="Z598" s="83">
        <v>46290</v>
      </c>
    </row>
    <row r="599" spans="1:26" ht="26.9" customHeight="1" x14ac:dyDescent="0.35">
      <c r="A599" s="52" t="s">
        <v>10711</v>
      </c>
      <c r="B599" s="24" t="s">
        <v>4489</v>
      </c>
      <c r="C599" s="24" t="s">
        <v>619</v>
      </c>
      <c r="D599" s="24" t="s">
        <v>10702</v>
      </c>
      <c r="E599" s="24" t="s">
        <v>10046</v>
      </c>
      <c r="F599" s="24" t="s">
        <v>4492</v>
      </c>
      <c r="G599" s="24" t="s">
        <v>4493</v>
      </c>
      <c r="H599" s="24" t="s">
        <v>3835</v>
      </c>
      <c r="I599" s="24" t="s">
        <v>7</v>
      </c>
      <c r="J599" s="24" t="s">
        <v>391</v>
      </c>
      <c r="K599" s="24" t="s">
        <v>2027</v>
      </c>
      <c r="L599" s="76" t="s">
        <v>10021</v>
      </c>
      <c r="M599" s="24" t="s">
        <v>10047</v>
      </c>
      <c r="N599" s="24" t="s">
        <v>2087</v>
      </c>
      <c r="O599" s="25">
        <f>'Product Details'!AH452</f>
        <v>3820.99</v>
      </c>
      <c r="P599" s="25">
        <f>'Product Details'!V452</f>
        <v>3771.99</v>
      </c>
      <c r="Q599" s="25">
        <f>'Product Details'!F452</f>
        <v>3411.99</v>
      </c>
      <c r="R599" s="82">
        <f t="shared" si="28"/>
        <v>9.544033785879602E-2</v>
      </c>
      <c r="S599" s="82">
        <f t="shared" si="29"/>
        <v>0.10704032201078778</v>
      </c>
      <c r="T599" s="25">
        <f>'Product Details'!F452</f>
        <v>3411.99</v>
      </c>
      <c r="U599" s="25">
        <f t="shared" si="30"/>
        <v>0</v>
      </c>
      <c r="V599" s="24" t="s">
        <v>2080</v>
      </c>
      <c r="W599" s="24" t="s">
        <v>3517</v>
      </c>
      <c r="X599" s="24">
        <v>30</v>
      </c>
      <c r="Y599" s="83">
        <v>45904</v>
      </c>
      <c r="Z599" s="83">
        <v>46256</v>
      </c>
    </row>
    <row r="600" spans="1:26" ht="26.9" customHeight="1" x14ac:dyDescent="0.35">
      <c r="A600" s="52" t="s">
        <v>10712</v>
      </c>
      <c r="B600" s="24" t="s">
        <v>4494</v>
      </c>
      <c r="C600" s="24" t="s">
        <v>632</v>
      </c>
      <c r="D600" s="24" t="s">
        <v>10713</v>
      </c>
      <c r="E600" s="24" t="s">
        <v>10046</v>
      </c>
      <c r="F600" s="24" t="s">
        <v>4497</v>
      </c>
      <c r="G600" s="24" t="s">
        <v>4498</v>
      </c>
      <c r="H600" s="24" t="s">
        <v>4405</v>
      </c>
      <c r="I600" s="24" t="s">
        <v>7</v>
      </c>
      <c r="J600" s="24" t="s">
        <v>391</v>
      </c>
      <c r="K600" s="24" t="s">
        <v>2022</v>
      </c>
      <c r="L600" s="76" t="s">
        <v>10021</v>
      </c>
      <c r="M600" s="24" t="s">
        <v>10047</v>
      </c>
      <c r="N600" s="24" t="s">
        <v>2087</v>
      </c>
      <c r="O600" s="25">
        <f>'Product Details'!AH453</f>
        <v>319.99</v>
      </c>
      <c r="P600" s="25">
        <f>'Product Details'!V453</f>
        <v>305.99</v>
      </c>
      <c r="Q600" s="25">
        <f>'Product Details'!F453</f>
        <v>288.99</v>
      </c>
      <c r="R600" s="82">
        <f t="shared" si="28"/>
        <v>5.5557371155920125E-2</v>
      </c>
      <c r="S600" s="82">
        <f t="shared" si="29"/>
        <v>9.6878027438357439E-2</v>
      </c>
      <c r="T600" s="25">
        <f>'Product Details'!F453</f>
        <v>288.99</v>
      </c>
      <c r="U600" s="25">
        <f t="shared" si="30"/>
        <v>0</v>
      </c>
      <c r="V600" s="24" t="s">
        <v>2116</v>
      </c>
      <c r="W600" s="24" t="s">
        <v>53</v>
      </c>
      <c r="X600" s="24">
        <v>45</v>
      </c>
      <c r="Y600" s="83">
        <v>46137</v>
      </c>
      <c r="Z600" s="83">
        <v>46275</v>
      </c>
    </row>
    <row r="601" spans="1:26" ht="15" customHeight="1" x14ac:dyDescent="0.35">
      <c r="A601" s="52" t="s">
        <v>10714</v>
      </c>
      <c r="B601" s="24" t="s">
        <v>4499</v>
      </c>
      <c r="C601" s="24" t="s">
        <v>632</v>
      </c>
      <c r="D601" s="24" t="s">
        <v>10713</v>
      </c>
      <c r="E601" s="24" t="s">
        <v>10046</v>
      </c>
      <c r="F601" s="24" t="s">
        <v>4502</v>
      </c>
      <c r="G601" s="24" t="s">
        <v>4503</v>
      </c>
      <c r="H601" s="24" t="s">
        <v>4504</v>
      </c>
      <c r="I601" s="24" t="s">
        <v>7</v>
      </c>
      <c r="J601" s="24" t="s">
        <v>391</v>
      </c>
      <c r="K601" s="24" t="s">
        <v>2022</v>
      </c>
      <c r="L601" s="76" t="s">
        <v>10021</v>
      </c>
      <c r="M601" s="24" t="s">
        <v>10047</v>
      </c>
      <c r="N601" s="24" t="s">
        <v>2087</v>
      </c>
      <c r="O601" s="25">
        <f>'Product Details'!AH454</f>
        <v>387.99</v>
      </c>
      <c r="P601" s="25">
        <f>'Product Details'!V454</f>
        <v>386.99</v>
      </c>
      <c r="Q601" s="25">
        <f>'Product Details'!F454</f>
        <v>344.99</v>
      </c>
      <c r="R601" s="82">
        <f t="shared" si="28"/>
        <v>0.10852993617406134</v>
      </c>
      <c r="S601" s="82">
        <f t="shared" si="29"/>
        <v>0.11082759864944973</v>
      </c>
      <c r="T601" s="25">
        <f>'Product Details'!F454</f>
        <v>344.99</v>
      </c>
      <c r="U601" s="25">
        <f t="shared" si="30"/>
        <v>0</v>
      </c>
      <c r="V601" s="24" t="s">
        <v>2080</v>
      </c>
      <c r="W601" s="24" t="s">
        <v>53</v>
      </c>
      <c r="X601" s="24">
        <v>45</v>
      </c>
      <c r="Y601" s="83">
        <v>46197</v>
      </c>
      <c r="Z601" s="83">
        <v>46252</v>
      </c>
    </row>
    <row r="602" spans="1:26" ht="15" customHeight="1" x14ac:dyDescent="0.35">
      <c r="A602" s="52" t="s">
        <v>10715</v>
      </c>
      <c r="B602" s="24" t="s">
        <v>4505</v>
      </c>
      <c r="C602" s="24" t="s">
        <v>632</v>
      </c>
      <c r="D602" s="24" t="s">
        <v>10713</v>
      </c>
      <c r="E602" s="24" t="s">
        <v>10046</v>
      </c>
      <c r="F602" s="24" t="s">
        <v>4508</v>
      </c>
      <c r="G602" s="24" t="s">
        <v>4509</v>
      </c>
      <c r="H602" s="24" t="s">
        <v>4053</v>
      </c>
      <c r="I602" s="24" t="s">
        <v>7</v>
      </c>
      <c r="J602" s="24" t="s">
        <v>391</v>
      </c>
      <c r="K602" s="24" t="s">
        <v>2023</v>
      </c>
      <c r="L602" s="76" t="s">
        <v>10021</v>
      </c>
      <c r="M602" s="24" t="s">
        <v>10047</v>
      </c>
      <c r="N602" s="24" t="s">
        <v>2087</v>
      </c>
      <c r="O602" s="25">
        <f>'Product Details'!AH455</f>
        <v>493.99</v>
      </c>
      <c r="P602" s="25">
        <f>'Product Details'!V455</f>
        <v>469.99</v>
      </c>
      <c r="Q602" s="25">
        <f>'Product Details'!F455</f>
        <v>408.99</v>
      </c>
      <c r="R602" s="82">
        <f t="shared" si="28"/>
        <v>0.12978999553181983</v>
      </c>
      <c r="S602" s="82">
        <f t="shared" si="29"/>
        <v>0.17206826049110305</v>
      </c>
      <c r="T602" s="25">
        <f>'Product Details'!F455</f>
        <v>408.99</v>
      </c>
      <c r="U602" s="25">
        <f t="shared" si="30"/>
        <v>0</v>
      </c>
      <c r="V602" s="24" t="s">
        <v>2080</v>
      </c>
      <c r="W602" s="24" t="s">
        <v>53</v>
      </c>
      <c r="X602" s="24">
        <v>45</v>
      </c>
      <c r="Y602" s="83">
        <v>46065</v>
      </c>
      <c r="Z602" s="83">
        <v>46272</v>
      </c>
    </row>
    <row r="603" spans="1:26" ht="26.9" customHeight="1" x14ac:dyDescent="0.35">
      <c r="A603" s="52" t="s">
        <v>10716</v>
      </c>
      <c r="B603" s="24" t="s">
        <v>4510</v>
      </c>
      <c r="C603" s="24" t="s">
        <v>632</v>
      </c>
      <c r="D603" s="24" t="s">
        <v>10713</v>
      </c>
      <c r="E603" s="24" t="s">
        <v>10046</v>
      </c>
      <c r="F603" s="24" t="s">
        <v>4513</v>
      </c>
      <c r="G603" s="24" t="s">
        <v>4514</v>
      </c>
      <c r="H603" s="24" t="s">
        <v>3562</v>
      </c>
      <c r="I603" s="24" t="s">
        <v>7</v>
      </c>
      <c r="J603" s="24" t="s">
        <v>391</v>
      </c>
      <c r="K603" s="24" t="s">
        <v>2024</v>
      </c>
      <c r="L603" s="76" t="s">
        <v>10021</v>
      </c>
      <c r="M603" s="24" t="s">
        <v>10047</v>
      </c>
      <c r="N603" s="24" t="s">
        <v>2087</v>
      </c>
      <c r="O603" s="25">
        <f>'Product Details'!AH456</f>
        <v>1203.99</v>
      </c>
      <c r="P603" s="25">
        <f>'Product Details'!V456</f>
        <v>1151.99</v>
      </c>
      <c r="Q603" s="25">
        <f>'Product Details'!F456</f>
        <v>1047.99</v>
      </c>
      <c r="R603" s="82">
        <f t="shared" si="28"/>
        <v>9.0278561445845881E-2</v>
      </c>
      <c r="S603" s="82">
        <f t="shared" si="29"/>
        <v>0.12956918246829294</v>
      </c>
      <c r="T603" s="25">
        <f>'Product Details'!F456</f>
        <v>1047.99</v>
      </c>
      <c r="U603" s="25">
        <f t="shared" si="30"/>
        <v>0</v>
      </c>
      <c r="V603" s="24" t="s">
        <v>2080</v>
      </c>
      <c r="W603" s="24" t="s">
        <v>3452</v>
      </c>
      <c r="X603" s="24">
        <v>45</v>
      </c>
      <c r="Y603" s="83">
        <v>46224</v>
      </c>
      <c r="Z603" s="83">
        <v>46290</v>
      </c>
    </row>
    <row r="604" spans="1:26" ht="26.9" customHeight="1" x14ac:dyDescent="0.35">
      <c r="A604" s="52" t="s">
        <v>10717</v>
      </c>
      <c r="B604" s="24" t="s">
        <v>4515</v>
      </c>
      <c r="C604" s="24" t="s">
        <v>632</v>
      </c>
      <c r="D604" s="24" t="s">
        <v>10713</v>
      </c>
      <c r="E604" s="24" t="s">
        <v>10046</v>
      </c>
      <c r="F604" s="24" t="s">
        <v>4518</v>
      </c>
      <c r="G604" s="24" t="s">
        <v>4519</v>
      </c>
      <c r="H604" s="24" t="s">
        <v>3697</v>
      </c>
      <c r="I604" s="24" t="s">
        <v>7</v>
      </c>
      <c r="J604" s="24" t="s">
        <v>391</v>
      </c>
      <c r="K604" s="24" t="s">
        <v>2025</v>
      </c>
      <c r="L604" s="76" t="s">
        <v>10021</v>
      </c>
      <c r="M604" s="24" t="s">
        <v>10047</v>
      </c>
      <c r="N604" s="24" t="s">
        <v>2087</v>
      </c>
      <c r="O604" s="25">
        <f>'Product Details'!AH457</f>
        <v>1223.99</v>
      </c>
      <c r="P604" s="25">
        <f>'Product Details'!V457</f>
        <v>1223.99</v>
      </c>
      <c r="Q604" s="25">
        <f>'Product Details'!F457</f>
        <v>1082.99</v>
      </c>
      <c r="R604" s="82">
        <f t="shared" si="28"/>
        <v>0.11519701958349333</v>
      </c>
      <c r="S604" s="82">
        <f t="shared" si="29"/>
        <v>0.11519701958349333</v>
      </c>
      <c r="T604" s="25">
        <f>'Product Details'!F457</f>
        <v>1082.99</v>
      </c>
      <c r="U604" s="25">
        <f t="shared" si="30"/>
        <v>0</v>
      </c>
      <c r="V604" s="24" t="s">
        <v>2080</v>
      </c>
      <c r="W604" s="24" t="s">
        <v>53</v>
      </c>
      <c r="X604" s="24">
        <v>45</v>
      </c>
      <c r="Y604" s="83">
        <v>46109</v>
      </c>
      <c r="Z604" s="83">
        <v>46284</v>
      </c>
    </row>
    <row r="605" spans="1:26" ht="26.9" customHeight="1" x14ac:dyDescent="0.35">
      <c r="A605" s="52" t="s">
        <v>10718</v>
      </c>
      <c r="B605" s="24" t="s">
        <v>4520</v>
      </c>
      <c r="C605" s="24" t="s">
        <v>632</v>
      </c>
      <c r="D605" s="24" t="s">
        <v>10713</v>
      </c>
      <c r="E605" s="24" t="s">
        <v>10046</v>
      </c>
      <c r="F605" s="24" t="s">
        <v>4497</v>
      </c>
      <c r="G605" s="24" t="s">
        <v>4523</v>
      </c>
      <c r="H605" s="24" t="s">
        <v>3476</v>
      </c>
      <c r="I605" s="24" t="s">
        <v>7</v>
      </c>
      <c r="J605" s="24" t="s">
        <v>391</v>
      </c>
      <c r="K605" s="24" t="s">
        <v>2025</v>
      </c>
      <c r="L605" s="76" t="s">
        <v>10021</v>
      </c>
      <c r="M605" s="24" t="s">
        <v>10047</v>
      </c>
      <c r="N605" s="24" t="s">
        <v>2087</v>
      </c>
      <c r="O605" s="25">
        <f>'Product Details'!AH458</f>
        <v>1730.99</v>
      </c>
      <c r="P605" s="25">
        <f>'Product Details'!V458</f>
        <v>1642.99</v>
      </c>
      <c r="Q605" s="25">
        <f>'Product Details'!F458</f>
        <v>1457.99</v>
      </c>
      <c r="R605" s="82">
        <f t="shared" si="28"/>
        <v>0.11259958977230537</v>
      </c>
      <c r="S605" s="82">
        <f t="shared" si="29"/>
        <v>0.15771321613643061</v>
      </c>
      <c r="T605" s="25">
        <f>'Product Details'!F458</f>
        <v>1457.99</v>
      </c>
      <c r="U605" s="25">
        <f t="shared" si="30"/>
        <v>0</v>
      </c>
      <c r="V605" s="24" t="s">
        <v>2080</v>
      </c>
      <c r="W605" s="24" t="s">
        <v>53</v>
      </c>
      <c r="X605" s="24">
        <v>45</v>
      </c>
      <c r="Y605" s="83">
        <v>46068</v>
      </c>
      <c r="Z605" s="83">
        <v>46289</v>
      </c>
    </row>
    <row r="606" spans="1:26" ht="26.9" customHeight="1" x14ac:dyDescent="0.35">
      <c r="A606" s="52" t="s">
        <v>10719</v>
      </c>
      <c r="B606" s="24" t="s">
        <v>4524</v>
      </c>
      <c r="C606" s="24" t="s">
        <v>632</v>
      </c>
      <c r="D606" s="24" t="s">
        <v>10713</v>
      </c>
      <c r="E606" s="24" t="s">
        <v>10046</v>
      </c>
      <c r="F606" s="24" t="s">
        <v>4508</v>
      </c>
      <c r="G606" s="24" t="s">
        <v>4527</v>
      </c>
      <c r="H606" s="24" t="s">
        <v>3634</v>
      </c>
      <c r="I606" s="24" t="s">
        <v>7</v>
      </c>
      <c r="J606" s="24" t="s">
        <v>391</v>
      </c>
      <c r="K606" s="24" t="s">
        <v>2025</v>
      </c>
      <c r="L606" s="76" t="s">
        <v>10021</v>
      </c>
      <c r="M606" s="24" t="s">
        <v>10047</v>
      </c>
      <c r="N606" s="24" t="s">
        <v>2087</v>
      </c>
      <c r="O606" s="25">
        <f>'Product Details'!AH459</f>
        <v>2096.9899999999998</v>
      </c>
      <c r="P606" s="25">
        <f>'Product Details'!V459</f>
        <v>2020.99</v>
      </c>
      <c r="Q606" s="25">
        <f>'Product Details'!F459</f>
        <v>1903.99</v>
      </c>
      <c r="R606" s="82">
        <f t="shared" si="28"/>
        <v>5.7892419061944887E-2</v>
      </c>
      <c r="S606" s="82">
        <f t="shared" si="29"/>
        <v>9.2036681147740232E-2</v>
      </c>
      <c r="T606" s="25">
        <f>'Product Details'!F459</f>
        <v>1903.99</v>
      </c>
      <c r="U606" s="25">
        <f t="shared" si="30"/>
        <v>0</v>
      </c>
      <c r="V606" s="24" t="s">
        <v>2080</v>
      </c>
      <c r="W606" s="24" t="s">
        <v>53</v>
      </c>
      <c r="X606" s="24">
        <v>45</v>
      </c>
      <c r="Y606" s="83">
        <v>46005</v>
      </c>
      <c r="Z606" s="83">
        <v>46267</v>
      </c>
    </row>
    <row r="607" spans="1:26" ht="26.9" customHeight="1" x14ac:dyDescent="0.35">
      <c r="A607" s="52" t="s">
        <v>10720</v>
      </c>
      <c r="B607" s="24" t="s">
        <v>4528</v>
      </c>
      <c r="C607" s="24" t="s">
        <v>632</v>
      </c>
      <c r="D607" s="24" t="s">
        <v>10713</v>
      </c>
      <c r="E607" s="24" t="s">
        <v>10046</v>
      </c>
      <c r="F607" s="24" t="s">
        <v>4531</v>
      </c>
      <c r="G607" s="24" t="s">
        <v>4532</v>
      </c>
      <c r="H607" s="24" t="s">
        <v>3593</v>
      </c>
      <c r="I607" s="24" t="s">
        <v>7</v>
      </c>
      <c r="J607" s="24" t="s">
        <v>391</v>
      </c>
      <c r="K607" s="24" t="s">
        <v>2025</v>
      </c>
      <c r="L607" s="76" t="s">
        <v>10021</v>
      </c>
      <c r="M607" s="24" t="s">
        <v>10047</v>
      </c>
      <c r="N607" s="24" t="s">
        <v>2087</v>
      </c>
      <c r="O607" s="25">
        <f>'Product Details'!AH460</f>
        <v>2142.9899999999998</v>
      </c>
      <c r="P607" s="25">
        <f>'Product Details'!V460</f>
        <v>2142.9899999999998</v>
      </c>
      <c r="Q607" s="25">
        <f>'Product Details'!F460</f>
        <v>2026.99</v>
      </c>
      <c r="R607" s="82">
        <f t="shared" si="28"/>
        <v>5.4129977274742197E-2</v>
      </c>
      <c r="S607" s="82">
        <f t="shared" si="29"/>
        <v>5.4129977274742197E-2</v>
      </c>
      <c r="T607" s="25">
        <f>'Product Details'!F460</f>
        <v>2026.99</v>
      </c>
      <c r="U607" s="25">
        <f t="shared" si="30"/>
        <v>0</v>
      </c>
      <c r="V607" s="24" t="s">
        <v>2080</v>
      </c>
      <c r="W607" s="24" t="s">
        <v>53</v>
      </c>
      <c r="X607" s="24">
        <v>45</v>
      </c>
      <c r="Y607" s="83">
        <v>45702</v>
      </c>
      <c r="Z607" s="83">
        <v>46262</v>
      </c>
    </row>
    <row r="608" spans="1:26" ht="26.9" customHeight="1" x14ac:dyDescent="0.35">
      <c r="A608" s="52" t="s">
        <v>10721</v>
      </c>
      <c r="B608" s="24" t="s">
        <v>4533</v>
      </c>
      <c r="C608" s="24" t="s">
        <v>632</v>
      </c>
      <c r="D608" s="24" t="s">
        <v>10713</v>
      </c>
      <c r="E608" s="24" t="s">
        <v>10046</v>
      </c>
      <c r="F608" s="24" t="s">
        <v>4536</v>
      </c>
      <c r="G608" s="24" t="s">
        <v>4537</v>
      </c>
      <c r="H608" s="24" t="s">
        <v>3835</v>
      </c>
      <c r="I608" s="24" t="s">
        <v>7</v>
      </c>
      <c r="J608" s="24" t="s">
        <v>391</v>
      </c>
      <c r="K608" s="24" t="s">
        <v>2027</v>
      </c>
      <c r="L608" s="76" t="s">
        <v>10021</v>
      </c>
      <c r="M608" s="24" t="s">
        <v>10047</v>
      </c>
      <c r="N608" s="24" t="s">
        <v>2087</v>
      </c>
      <c r="O608" s="25">
        <f>'Product Details'!AH461</f>
        <v>3530.99</v>
      </c>
      <c r="P608" s="25">
        <f>'Product Details'!V461</f>
        <v>3368.99</v>
      </c>
      <c r="Q608" s="25">
        <f>'Product Details'!F461</f>
        <v>3235.99</v>
      </c>
      <c r="R608" s="82">
        <f t="shared" si="28"/>
        <v>3.9477706968557347E-2</v>
      </c>
      <c r="S608" s="82">
        <f t="shared" si="29"/>
        <v>8.3545974358466044E-2</v>
      </c>
      <c r="T608" s="25">
        <f>'Product Details'!F461</f>
        <v>3235.99</v>
      </c>
      <c r="U608" s="25">
        <f t="shared" si="30"/>
        <v>0</v>
      </c>
      <c r="V608" s="24" t="s">
        <v>2080</v>
      </c>
      <c r="W608" s="24" t="s">
        <v>1345</v>
      </c>
      <c r="X608" s="24">
        <v>45</v>
      </c>
      <c r="Y608" s="83">
        <v>46122</v>
      </c>
      <c r="Z608" s="83">
        <v>46237</v>
      </c>
    </row>
    <row r="609" spans="1:26" ht="15" customHeight="1" x14ac:dyDescent="0.35">
      <c r="A609" s="52" t="s">
        <v>10722</v>
      </c>
      <c r="B609" s="24" t="s">
        <v>4538</v>
      </c>
      <c r="C609" s="24" t="s">
        <v>632</v>
      </c>
      <c r="D609" s="24" t="s">
        <v>10713</v>
      </c>
      <c r="E609" s="24" t="s">
        <v>10046</v>
      </c>
      <c r="F609" s="24" t="s">
        <v>4541</v>
      </c>
      <c r="G609" s="24" t="s">
        <v>4542</v>
      </c>
      <c r="H609" s="24" t="s">
        <v>4145</v>
      </c>
      <c r="I609" s="24" t="s">
        <v>7</v>
      </c>
      <c r="J609" s="24" t="s">
        <v>391</v>
      </c>
      <c r="K609" s="24" t="s">
        <v>2026</v>
      </c>
      <c r="L609" s="76" t="s">
        <v>10021</v>
      </c>
      <c r="M609" s="24" t="s">
        <v>10047</v>
      </c>
      <c r="N609" s="24" t="s">
        <v>2087</v>
      </c>
      <c r="O609" s="25">
        <f>'Product Details'!AH462</f>
        <v>3647.99</v>
      </c>
      <c r="P609" s="25">
        <f>'Product Details'!V462</f>
        <v>3606.99</v>
      </c>
      <c r="Q609" s="25">
        <f>'Product Details'!F462</f>
        <v>3379.99</v>
      </c>
      <c r="R609" s="82">
        <f t="shared" si="28"/>
        <v>6.2933359948322568E-2</v>
      </c>
      <c r="S609" s="82">
        <f t="shared" si="29"/>
        <v>7.3465113665333523E-2</v>
      </c>
      <c r="T609" s="25">
        <f>'Product Details'!F462</f>
        <v>3379.99</v>
      </c>
      <c r="U609" s="25">
        <f t="shared" si="30"/>
        <v>0</v>
      </c>
      <c r="V609" s="24" t="s">
        <v>2100</v>
      </c>
      <c r="W609" s="24" t="s">
        <v>3452</v>
      </c>
      <c r="X609" s="24">
        <v>45</v>
      </c>
      <c r="Y609" s="83">
        <v>46043</v>
      </c>
      <c r="Z609" s="83">
        <v>46269</v>
      </c>
    </row>
    <row r="610" spans="1:26" ht="15" customHeight="1" x14ac:dyDescent="0.35">
      <c r="A610" s="52" t="s">
        <v>10723</v>
      </c>
      <c r="B610" s="24" t="s">
        <v>4543</v>
      </c>
      <c r="C610" s="24" t="s">
        <v>644</v>
      </c>
      <c r="D610" s="24" t="s">
        <v>10724</v>
      </c>
      <c r="E610" s="24" t="s">
        <v>10046</v>
      </c>
      <c r="F610" s="24" t="s">
        <v>4546</v>
      </c>
      <c r="G610" s="24" t="s">
        <v>4547</v>
      </c>
      <c r="H610" s="24" t="s">
        <v>3904</v>
      </c>
      <c r="I610" s="24" t="s">
        <v>7</v>
      </c>
      <c r="J610" s="24" t="s">
        <v>391</v>
      </c>
      <c r="K610" s="24" t="s">
        <v>2023</v>
      </c>
      <c r="L610" s="76" t="s">
        <v>10021</v>
      </c>
      <c r="M610" s="24" t="s">
        <v>10047</v>
      </c>
      <c r="N610" s="24" t="s">
        <v>2087</v>
      </c>
      <c r="O610" s="25">
        <f>'Product Details'!AH463</f>
        <v>378.99</v>
      </c>
      <c r="P610" s="25">
        <f>'Product Details'!V463</f>
        <v>378.99</v>
      </c>
      <c r="Q610" s="25">
        <f>'Product Details'!F463</f>
        <v>360.99</v>
      </c>
      <c r="R610" s="82">
        <f t="shared" si="28"/>
        <v>4.7494656851104253E-2</v>
      </c>
      <c r="S610" s="82">
        <f t="shared" si="29"/>
        <v>4.7494656851104253E-2</v>
      </c>
      <c r="T610" s="25">
        <f>'Product Details'!F463</f>
        <v>360.99</v>
      </c>
      <c r="U610" s="25">
        <f t="shared" si="30"/>
        <v>0</v>
      </c>
      <c r="V610" s="24" t="s">
        <v>2080</v>
      </c>
      <c r="W610" s="24" t="s">
        <v>53</v>
      </c>
      <c r="X610" s="24">
        <v>15</v>
      </c>
      <c r="Y610" s="83">
        <v>45827</v>
      </c>
      <c r="Z610" s="83">
        <v>46284</v>
      </c>
    </row>
    <row r="611" spans="1:26" ht="26.9" customHeight="1" x14ac:dyDescent="0.35">
      <c r="A611" s="52" t="s">
        <v>10725</v>
      </c>
      <c r="B611" s="24" t="s">
        <v>4543</v>
      </c>
      <c r="C611" s="24" t="s">
        <v>644</v>
      </c>
      <c r="D611" s="24" t="s">
        <v>10726</v>
      </c>
      <c r="E611" s="24" t="s">
        <v>10122</v>
      </c>
      <c r="F611" s="24" t="s">
        <v>4546</v>
      </c>
      <c r="G611" s="24" t="s">
        <v>4547</v>
      </c>
      <c r="H611" s="24" t="s">
        <v>3904</v>
      </c>
      <c r="I611" s="24" t="s">
        <v>7</v>
      </c>
      <c r="J611" s="24" t="s">
        <v>391</v>
      </c>
      <c r="K611" s="24" t="s">
        <v>2023</v>
      </c>
      <c r="L611" s="79" t="s">
        <v>10023</v>
      </c>
      <c r="M611" s="24" t="s">
        <v>10123</v>
      </c>
      <c r="N611" s="24" t="s">
        <v>2087</v>
      </c>
      <c r="O611" s="25">
        <f>'Product Details'!AH463</f>
        <v>378.99</v>
      </c>
      <c r="P611" s="25">
        <v>326.99</v>
      </c>
      <c r="Q611" s="25">
        <v>309.99</v>
      </c>
      <c r="R611" s="82">
        <f t="shared" si="28"/>
        <v>5.1989357472705583E-2</v>
      </c>
      <c r="S611" s="82">
        <f t="shared" si="29"/>
        <v>0.1820628512625663</v>
      </c>
      <c r="T611" s="25">
        <f>'Product Details'!F463</f>
        <v>360.99</v>
      </c>
      <c r="U611" s="25">
        <f t="shared" si="30"/>
        <v>51</v>
      </c>
      <c r="V611" s="24" t="s">
        <v>2100</v>
      </c>
      <c r="W611" s="24" t="s">
        <v>10124</v>
      </c>
      <c r="X611" s="24">
        <v>30</v>
      </c>
      <c r="Y611" s="83">
        <v>46283</v>
      </c>
      <c r="Z611" s="83">
        <v>46292</v>
      </c>
    </row>
    <row r="612" spans="1:26" ht="15" customHeight="1" x14ac:dyDescent="0.35">
      <c r="A612" s="52" t="s">
        <v>10727</v>
      </c>
      <c r="B612" s="24" t="s">
        <v>4548</v>
      </c>
      <c r="C612" s="24" t="s">
        <v>644</v>
      </c>
      <c r="D612" s="24" t="s">
        <v>10724</v>
      </c>
      <c r="E612" s="24" t="s">
        <v>10046</v>
      </c>
      <c r="F612" s="24" t="s">
        <v>4551</v>
      </c>
      <c r="G612" s="24" t="s">
        <v>4552</v>
      </c>
      <c r="H612" s="24" t="s">
        <v>3841</v>
      </c>
      <c r="I612" s="24" t="s">
        <v>7</v>
      </c>
      <c r="J612" s="24" t="s">
        <v>391</v>
      </c>
      <c r="K612" s="24" t="s">
        <v>2022</v>
      </c>
      <c r="L612" s="76" t="s">
        <v>10021</v>
      </c>
      <c r="M612" s="24" t="s">
        <v>10047</v>
      </c>
      <c r="N612" s="24" t="s">
        <v>2087</v>
      </c>
      <c r="O612" s="25">
        <f>'Product Details'!AH464</f>
        <v>529.99</v>
      </c>
      <c r="P612" s="25">
        <f>'Product Details'!V464</f>
        <v>519.99</v>
      </c>
      <c r="Q612" s="25">
        <f>'Product Details'!F464</f>
        <v>462.99</v>
      </c>
      <c r="R612" s="82">
        <f t="shared" si="28"/>
        <v>0.10961749264408931</v>
      </c>
      <c r="S612" s="82">
        <f t="shared" si="29"/>
        <v>0.12641747957508631</v>
      </c>
      <c r="T612" s="25">
        <f>'Product Details'!F464</f>
        <v>462.99</v>
      </c>
      <c r="U612" s="25">
        <f t="shared" si="30"/>
        <v>0</v>
      </c>
      <c r="V612" s="24" t="s">
        <v>2080</v>
      </c>
      <c r="W612" s="24" t="s">
        <v>53</v>
      </c>
      <c r="X612" s="24">
        <v>15</v>
      </c>
      <c r="Y612" s="83">
        <v>46232</v>
      </c>
      <c r="Z612" s="83">
        <v>46274</v>
      </c>
    </row>
    <row r="613" spans="1:26" ht="15" customHeight="1" x14ac:dyDescent="0.35">
      <c r="A613" s="52" t="s">
        <v>10728</v>
      </c>
      <c r="B613" s="24" t="s">
        <v>4553</v>
      </c>
      <c r="C613" s="24" t="s">
        <v>644</v>
      </c>
      <c r="D613" s="24" t="s">
        <v>10724</v>
      </c>
      <c r="E613" s="24" t="s">
        <v>10046</v>
      </c>
      <c r="F613" s="24" t="s">
        <v>4556</v>
      </c>
      <c r="G613" s="24" t="s">
        <v>4557</v>
      </c>
      <c r="H613" s="24" t="s">
        <v>3434</v>
      </c>
      <c r="I613" s="24" t="s">
        <v>7</v>
      </c>
      <c r="J613" s="24" t="s">
        <v>391</v>
      </c>
      <c r="K613" s="24" t="s">
        <v>2024</v>
      </c>
      <c r="L613" s="76" t="s">
        <v>10021</v>
      </c>
      <c r="M613" s="24" t="s">
        <v>10047</v>
      </c>
      <c r="N613" s="24" t="s">
        <v>2087</v>
      </c>
      <c r="O613" s="25">
        <f>'Product Details'!AH465</f>
        <v>517.99</v>
      </c>
      <c r="P613" s="25">
        <f>'Product Details'!V465</f>
        <v>513.99</v>
      </c>
      <c r="Q613" s="25">
        <f>'Product Details'!F465</f>
        <v>490.99</v>
      </c>
      <c r="R613" s="82">
        <f t="shared" si="28"/>
        <v>4.4747952294791726E-2</v>
      </c>
      <c r="S613" s="82">
        <f t="shared" si="29"/>
        <v>5.2124558389158089E-2</v>
      </c>
      <c r="T613" s="25">
        <f>'Product Details'!F465</f>
        <v>490.99</v>
      </c>
      <c r="U613" s="25">
        <f t="shared" si="30"/>
        <v>0</v>
      </c>
      <c r="V613" s="24" t="s">
        <v>2080</v>
      </c>
      <c r="W613" s="24" t="s">
        <v>53</v>
      </c>
      <c r="X613" s="24">
        <v>15</v>
      </c>
      <c r="Y613" s="83">
        <v>46150</v>
      </c>
      <c r="Z613" s="83">
        <v>46269</v>
      </c>
    </row>
    <row r="614" spans="1:26" ht="26.9" customHeight="1" x14ac:dyDescent="0.35">
      <c r="A614" s="52" t="s">
        <v>10729</v>
      </c>
      <c r="B614" s="24" t="s">
        <v>4553</v>
      </c>
      <c r="C614" s="24" t="s">
        <v>644</v>
      </c>
      <c r="D614" s="24" t="s">
        <v>10100</v>
      </c>
      <c r="E614" s="24" t="s">
        <v>10101</v>
      </c>
      <c r="F614" s="24" t="s">
        <v>4556</v>
      </c>
      <c r="G614" s="24" t="s">
        <v>4557</v>
      </c>
      <c r="H614" s="24" t="s">
        <v>3434</v>
      </c>
      <c r="I614" s="24" t="s">
        <v>7</v>
      </c>
      <c r="J614" s="24" t="s">
        <v>391</v>
      </c>
      <c r="K614" s="24" t="s">
        <v>2024</v>
      </c>
      <c r="L614" s="81" t="s">
        <v>10022</v>
      </c>
      <c r="M614" s="24" t="s">
        <v>10102</v>
      </c>
      <c r="N614" s="24" t="s">
        <v>2087</v>
      </c>
      <c r="O614" s="25">
        <f>'Product Details'!AH465</f>
        <v>517.99</v>
      </c>
      <c r="P614" s="25">
        <v>487.99</v>
      </c>
      <c r="Q614" s="25">
        <v>457.99</v>
      </c>
      <c r="R614" s="82">
        <f t="shared" si="28"/>
        <v>6.1476669603885321E-2</v>
      </c>
      <c r="S614" s="82">
        <f t="shared" si="29"/>
        <v>0.11583235197590687</v>
      </c>
      <c r="T614" s="25">
        <f>'Product Details'!F465</f>
        <v>490.99</v>
      </c>
      <c r="U614" s="25">
        <f t="shared" si="30"/>
        <v>33</v>
      </c>
      <c r="V614" s="24" t="s">
        <v>2100</v>
      </c>
      <c r="W614" s="24" t="s">
        <v>10103</v>
      </c>
      <c r="X614" s="24">
        <v>15</v>
      </c>
      <c r="Y614" s="83">
        <v>46153</v>
      </c>
      <c r="Z614" s="83">
        <v>46206</v>
      </c>
    </row>
    <row r="615" spans="1:26" ht="26.9" customHeight="1" x14ac:dyDescent="0.35">
      <c r="A615" s="52" t="s">
        <v>10730</v>
      </c>
      <c r="B615" s="24" t="s">
        <v>4553</v>
      </c>
      <c r="C615" s="24" t="s">
        <v>644</v>
      </c>
      <c r="D615" s="24" t="s">
        <v>10726</v>
      </c>
      <c r="E615" s="24" t="s">
        <v>10122</v>
      </c>
      <c r="F615" s="24" t="s">
        <v>4556</v>
      </c>
      <c r="G615" s="24" t="s">
        <v>4557</v>
      </c>
      <c r="H615" s="24" t="s">
        <v>3434</v>
      </c>
      <c r="I615" s="24" t="s">
        <v>7</v>
      </c>
      <c r="J615" s="24" t="s">
        <v>391</v>
      </c>
      <c r="K615" s="24" t="s">
        <v>2024</v>
      </c>
      <c r="L615" s="79" t="s">
        <v>10023</v>
      </c>
      <c r="M615" s="24" t="s">
        <v>10123</v>
      </c>
      <c r="N615" s="24" t="s">
        <v>2087</v>
      </c>
      <c r="O615" s="25">
        <f>'Product Details'!AH465</f>
        <v>517.99</v>
      </c>
      <c r="P615" s="25">
        <v>404.99</v>
      </c>
      <c r="Q615" s="25">
        <v>372.99</v>
      </c>
      <c r="R615" s="82">
        <f t="shared" si="28"/>
        <v>7.9014296649299987E-2</v>
      </c>
      <c r="S615" s="82">
        <f t="shared" si="29"/>
        <v>0.27992818394177493</v>
      </c>
      <c r="T615" s="25">
        <f>'Product Details'!F465</f>
        <v>490.99</v>
      </c>
      <c r="U615" s="25">
        <f t="shared" si="30"/>
        <v>118</v>
      </c>
      <c r="V615" s="24" t="s">
        <v>2080</v>
      </c>
      <c r="W615" s="24" t="s">
        <v>10124</v>
      </c>
      <c r="X615" s="24">
        <v>30</v>
      </c>
      <c r="Y615" s="83">
        <v>46232</v>
      </c>
      <c r="Z615" s="83">
        <v>46248</v>
      </c>
    </row>
    <row r="616" spans="1:26" ht="26.9" customHeight="1" x14ac:dyDescent="0.35">
      <c r="A616" s="52" t="s">
        <v>10731</v>
      </c>
      <c r="B616" s="24" t="s">
        <v>4553</v>
      </c>
      <c r="C616" s="24" t="s">
        <v>644</v>
      </c>
      <c r="D616" s="24" t="s">
        <v>10088</v>
      </c>
      <c r="E616" s="24" t="s">
        <v>10089</v>
      </c>
      <c r="F616" s="24" t="s">
        <v>4556</v>
      </c>
      <c r="G616" s="24" t="s">
        <v>4557</v>
      </c>
      <c r="H616" s="24" t="s">
        <v>3434</v>
      </c>
      <c r="I616" s="24" t="s">
        <v>7</v>
      </c>
      <c r="J616" s="24" t="s">
        <v>391</v>
      </c>
      <c r="K616" s="24" t="s">
        <v>2024</v>
      </c>
      <c r="L616" s="51" t="s">
        <v>10024</v>
      </c>
      <c r="M616" s="24" t="s">
        <v>10090</v>
      </c>
      <c r="N616" s="24" t="s">
        <v>2087</v>
      </c>
      <c r="O616" s="25">
        <f>'Product Details'!AH465</f>
        <v>517.99</v>
      </c>
      <c r="P616" s="25">
        <v>312.99</v>
      </c>
      <c r="Q616" s="25">
        <v>295.99</v>
      </c>
      <c r="R616" s="82">
        <f t="shared" si="28"/>
        <v>5.4314834339755265E-2</v>
      </c>
      <c r="S616" s="82">
        <f t="shared" si="29"/>
        <v>0.4285797023108554</v>
      </c>
      <c r="T616" s="25">
        <f>'Product Details'!F465</f>
        <v>490.99</v>
      </c>
      <c r="U616" s="25">
        <f t="shared" si="30"/>
        <v>195</v>
      </c>
      <c r="V616" s="24" t="s">
        <v>2100</v>
      </c>
      <c r="W616" s="24" t="s">
        <v>10105</v>
      </c>
      <c r="X616" s="24">
        <v>14</v>
      </c>
      <c r="Y616" s="83">
        <v>46268</v>
      </c>
      <c r="Z616" s="83">
        <v>46294</v>
      </c>
    </row>
    <row r="617" spans="1:26" ht="26.9" customHeight="1" x14ac:dyDescent="0.35">
      <c r="A617" s="52" t="s">
        <v>10732</v>
      </c>
      <c r="B617" s="24" t="s">
        <v>4558</v>
      </c>
      <c r="C617" s="24" t="s">
        <v>644</v>
      </c>
      <c r="D617" s="24" t="s">
        <v>10724</v>
      </c>
      <c r="E617" s="24" t="s">
        <v>10046</v>
      </c>
      <c r="F617" s="24" t="s">
        <v>4556</v>
      </c>
      <c r="G617" s="24" t="s">
        <v>4561</v>
      </c>
      <c r="H617" s="24" t="s">
        <v>4468</v>
      </c>
      <c r="I617" s="24" t="s">
        <v>7</v>
      </c>
      <c r="J617" s="24" t="s">
        <v>391</v>
      </c>
      <c r="K617" s="24" t="s">
        <v>2024</v>
      </c>
      <c r="L617" s="76" t="s">
        <v>10021</v>
      </c>
      <c r="M617" s="24" t="s">
        <v>10047</v>
      </c>
      <c r="N617" s="24" t="s">
        <v>2087</v>
      </c>
      <c r="O617" s="25">
        <f>'Product Details'!AH466</f>
        <v>1779.99</v>
      </c>
      <c r="P617" s="25">
        <f>'Product Details'!V466</f>
        <v>1762.99</v>
      </c>
      <c r="Q617" s="25">
        <f>'Product Details'!F466</f>
        <v>1594.99</v>
      </c>
      <c r="R617" s="82">
        <f t="shared" si="28"/>
        <v>9.5292656226070485E-2</v>
      </c>
      <c r="S617" s="82">
        <f t="shared" si="29"/>
        <v>0.10393316816386609</v>
      </c>
      <c r="T617" s="25">
        <f>'Product Details'!F466</f>
        <v>1594.99</v>
      </c>
      <c r="U617" s="25">
        <f t="shared" si="30"/>
        <v>0</v>
      </c>
      <c r="V617" s="24" t="s">
        <v>2080</v>
      </c>
      <c r="W617" s="24" t="s">
        <v>53</v>
      </c>
      <c r="X617" s="24">
        <v>15</v>
      </c>
      <c r="Y617" s="83">
        <v>46142</v>
      </c>
      <c r="Z617" s="83">
        <v>46269</v>
      </c>
    </row>
    <row r="618" spans="1:26" ht="15" customHeight="1" x14ac:dyDescent="0.35">
      <c r="A618" s="52" t="s">
        <v>10733</v>
      </c>
      <c r="B618" s="24" t="s">
        <v>4562</v>
      </c>
      <c r="C618" s="24" t="s">
        <v>644</v>
      </c>
      <c r="D618" s="24" t="s">
        <v>10724</v>
      </c>
      <c r="E618" s="24" t="s">
        <v>10046</v>
      </c>
      <c r="F618" s="24" t="s">
        <v>4565</v>
      </c>
      <c r="G618" s="24" t="s">
        <v>4566</v>
      </c>
      <c r="H618" s="24" t="s">
        <v>3593</v>
      </c>
      <c r="I618" s="24" t="s">
        <v>7</v>
      </c>
      <c r="J618" s="24" t="s">
        <v>391</v>
      </c>
      <c r="K618" s="24" t="s">
        <v>2026</v>
      </c>
      <c r="L618" s="76" t="s">
        <v>10021</v>
      </c>
      <c r="M618" s="24" t="s">
        <v>10047</v>
      </c>
      <c r="N618" s="24" t="s">
        <v>2087</v>
      </c>
      <c r="O618" s="25">
        <f>'Product Details'!AH467</f>
        <v>2276.9899999999998</v>
      </c>
      <c r="P618" s="25">
        <f>'Product Details'!V467</f>
        <v>2151.9899999999998</v>
      </c>
      <c r="Q618" s="25">
        <f>'Product Details'!F467</f>
        <v>2007.99</v>
      </c>
      <c r="R618" s="82">
        <f t="shared" si="28"/>
        <v>6.6914809083685231E-2</v>
      </c>
      <c r="S618" s="82">
        <f t="shared" si="29"/>
        <v>0.11813841958023522</v>
      </c>
      <c r="T618" s="25">
        <f>'Product Details'!F467</f>
        <v>2007.99</v>
      </c>
      <c r="U618" s="25">
        <f t="shared" si="30"/>
        <v>0</v>
      </c>
      <c r="V618" s="24" t="s">
        <v>2080</v>
      </c>
      <c r="W618" s="24" t="s">
        <v>3452</v>
      </c>
      <c r="X618" s="24">
        <v>15</v>
      </c>
      <c r="Y618" s="83">
        <v>45709</v>
      </c>
      <c r="Z618" s="83">
        <v>46277</v>
      </c>
    </row>
    <row r="619" spans="1:26" ht="26.9" customHeight="1" x14ac:dyDescent="0.35">
      <c r="A619" s="52" t="s">
        <v>10734</v>
      </c>
      <c r="B619" s="24" t="s">
        <v>4567</v>
      </c>
      <c r="C619" s="24" t="s">
        <v>644</v>
      </c>
      <c r="D619" s="24" t="s">
        <v>10724</v>
      </c>
      <c r="E619" s="24" t="s">
        <v>10046</v>
      </c>
      <c r="F619" s="24" t="s">
        <v>4570</v>
      </c>
      <c r="G619" s="24" t="s">
        <v>4571</v>
      </c>
      <c r="H619" s="24" t="s">
        <v>3602</v>
      </c>
      <c r="I619" s="24" t="s">
        <v>7</v>
      </c>
      <c r="J619" s="24" t="s">
        <v>391</v>
      </c>
      <c r="K619" s="24" t="s">
        <v>2026</v>
      </c>
      <c r="L619" s="76" t="s">
        <v>10021</v>
      </c>
      <c r="M619" s="24" t="s">
        <v>10047</v>
      </c>
      <c r="N619" s="24" t="s">
        <v>2087</v>
      </c>
      <c r="O619" s="25">
        <f>'Product Details'!AH468</f>
        <v>2536.9899999999998</v>
      </c>
      <c r="P619" s="25">
        <f>'Product Details'!V468</f>
        <v>2536.9899999999998</v>
      </c>
      <c r="Q619" s="25">
        <f>'Product Details'!F468</f>
        <v>2288.9899999999998</v>
      </c>
      <c r="R619" s="82">
        <f t="shared" si="28"/>
        <v>9.7753637184222253E-2</v>
      </c>
      <c r="S619" s="82">
        <f t="shared" si="29"/>
        <v>9.7753637184222253E-2</v>
      </c>
      <c r="T619" s="25">
        <f>'Product Details'!F468</f>
        <v>2288.9899999999998</v>
      </c>
      <c r="U619" s="25">
        <f t="shared" si="30"/>
        <v>0</v>
      </c>
      <c r="V619" s="24" t="s">
        <v>2116</v>
      </c>
      <c r="W619" s="24" t="s">
        <v>3517</v>
      </c>
      <c r="X619" s="24">
        <v>15</v>
      </c>
      <c r="Y619" s="83">
        <v>45859</v>
      </c>
      <c r="Z619" s="83">
        <v>46284</v>
      </c>
    </row>
    <row r="620" spans="1:26" ht="26.9" customHeight="1" x14ac:dyDescent="0.35">
      <c r="A620" s="52" t="s">
        <v>10735</v>
      </c>
      <c r="B620" s="24" t="s">
        <v>4567</v>
      </c>
      <c r="C620" s="24" t="s">
        <v>644</v>
      </c>
      <c r="D620" s="24" t="s">
        <v>10726</v>
      </c>
      <c r="E620" s="24" t="s">
        <v>10122</v>
      </c>
      <c r="F620" s="24" t="s">
        <v>4570</v>
      </c>
      <c r="G620" s="24" t="s">
        <v>4571</v>
      </c>
      <c r="H620" s="24" t="s">
        <v>3602</v>
      </c>
      <c r="I620" s="24" t="s">
        <v>7</v>
      </c>
      <c r="J620" s="24" t="s">
        <v>391</v>
      </c>
      <c r="K620" s="24" t="s">
        <v>2026</v>
      </c>
      <c r="L620" s="79" t="s">
        <v>10023</v>
      </c>
      <c r="M620" s="24" t="s">
        <v>10123</v>
      </c>
      <c r="N620" s="24" t="s">
        <v>2087</v>
      </c>
      <c r="O620" s="25">
        <f>'Product Details'!AH468</f>
        <v>2536.9899999999998</v>
      </c>
      <c r="P620" s="25">
        <v>1961.99</v>
      </c>
      <c r="Q620" s="25">
        <v>1961.99</v>
      </c>
      <c r="R620" s="82">
        <f t="shared" si="28"/>
        <v>0</v>
      </c>
      <c r="S620" s="82">
        <f t="shared" si="29"/>
        <v>0.22664653782632169</v>
      </c>
      <c r="T620" s="25">
        <f>'Product Details'!F468</f>
        <v>2288.9899999999998</v>
      </c>
      <c r="U620" s="25">
        <f t="shared" si="30"/>
        <v>326.99999999999977</v>
      </c>
      <c r="V620" s="24" t="s">
        <v>2100</v>
      </c>
      <c r="W620" s="24" t="s">
        <v>10124</v>
      </c>
      <c r="X620" s="24">
        <v>30</v>
      </c>
      <c r="Y620" s="83">
        <v>46283</v>
      </c>
      <c r="Z620" s="83">
        <v>46283</v>
      </c>
    </row>
    <row r="621" spans="1:26" ht="15" customHeight="1" x14ac:dyDescent="0.35">
      <c r="A621" s="52" t="s">
        <v>10736</v>
      </c>
      <c r="B621" s="24" t="s">
        <v>4572</v>
      </c>
      <c r="C621" s="24" t="s">
        <v>644</v>
      </c>
      <c r="D621" s="24" t="s">
        <v>10724</v>
      </c>
      <c r="E621" s="24" t="s">
        <v>10046</v>
      </c>
      <c r="F621" s="24" t="s">
        <v>4575</v>
      </c>
      <c r="G621" s="24" t="s">
        <v>4576</v>
      </c>
      <c r="H621" s="24" t="s">
        <v>3504</v>
      </c>
      <c r="I621" s="24" t="s">
        <v>7</v>
      </c>
      <c r="J621" s="24" t="s">
        <v>391</v>
      </c>
      <c r="K621" s="24" t="s">
        <v>2027</v>
      </c>
      <c r="L621" s="76" t="s">
        <v>10021</v>
      </c>
      <c r="M621" s="24" t="s">
        <v>10047</v>
      </c>
      <c r="N621" s="24" t="s">
        <v>2087</v>
      </c>
      <c r="O621" s="25">
        <f>'Product Details'!AH469</f>
        <v>2759.99</v>
      </c>
      <c r="P621" s="25">
        <f>'Product Details'!V469</f>
        <v>2613.9899999999998</v>
      </c>
      <c r="Q621" s="25">
        <f>'Product Details'!F469</f>
        <v>2292.9899999999998</v>
      </c>
      <c r="R621" s="82">
        <f t="shared" si="28"/>
        <v>0.12280077582546224</v>
      </c>
      <c r="S621" s="82">
        <f t="shared" si="29"/>
        <v>0.16920351160692612</v>
      </c>
      <c r="T621" s="25">
        <f>'Product Details'!F469</f>
        <v>2292.9899999999998</v>
      </c>
      <c r="U621" s="25">
        <f t="shared" si="30"/>
        <v>0</v>
      </c>
      <c r="V621" s="24" t="s">
        <v>2080</v>
      </c>
      <c r="W621" s="24" t="s">
        <v>1345</v>
      </c>
      <c r="X621" s="24">
        <v>15</v>
      </c>
      <c r="Y621" s="83">
        <v>45828</v>
      </c>
      <c r="Z621" s="83">
        <v>46290</v>
      </c>
    </row>
    <row r="622" spans="1:26" ht="15" customHeight="1" x14ac:dyDescent="0.35">
      <c r="A622" s="52" t="s">
        <v>10737</v>
      </c>
      <c r="B622" s="24" t="s">
        <v>4577</v>
      </c>
      <c r="C622" s="24" t="s">
        <v>644</v>
      </c>
      <c r="D622" s="24" t="s">
        <v>10724</v>
      </c>
      <c r="E622" s="24" t="s">
        <v>10046</v>
      </c>
      <c r="F622" s="24" t="s">
        <v>4580</v>
      </c>
      <c r="G622" s="24" t="s">
        <v>4581</v>
      </c>
      <c r="H622" s="24" t="s">
        <v>3644</v>
      </c>
      <c r="I622" s="24" t="s">
        <v>7</v>
      </c>
      <c r="J622" s="24" t="s">
        <v>391</v>
      </c>
      <c r="K622" s="24" t="s">
        <v>2027</v>
      </c>
      <c r="L622" s="76" t="s">
        <v>10021</v>
      </c>
      <c r="M622" s="24" t="s">
        <v>10047</v>
      </c>
      <c r="N622" s="24" t="s">
        <v>2087</v>
      </c>
      <c r="O622" s="25">
        <f>'Product Details'!AH470</f>
        <v>3167.99</v>
      </c>
      <c r="P622" s="25">
        <f>'Product Details'!V470</f>
        <v>3023.99</v>
      </c>
      <c r="Q622" s="25">
        <f>'Product Details'!F470</f>
        <v>2911.99</v>
      </c>
      <c r="R622" s="82">
        <f t="shared" si="28"/>
        <v>3.7037159514416385E-2</v>
      </c>
      <c r="S622" s="82">
        <f t="shared" si="29"/>
        <v>8.0808335884898636E-2</v>
      </c>
      <c r="T622" s="25">
        <f>'Product Details'!F470</f>
        <v>2911.99</v>
      </c>
      <c r="U622" s="25">
        <f t="shared" si="30"/>
        <v>0</v>
      </c>
      <c r="V622" s="24" t="s">
        <v>2080</v>
      </c>
      <c r="W622" s="24" t="s">
        <v>1345</v>
      </c>
      <c r="X622" s="24">
        <v>15</v>
      </c>
      <c r="Y622" s="83">
        <v>45917</v>
      </c>
      <c r="Z622" s="83">
        <v>46273</v>
      </c>
    </row>
    <row r="623" spans="1:26" ht="26.9" customHeight="1" x14ac:dyDescent="0.35">
      <c r="A623" s="52" t="s">
        <v>10738</v>
      </c>
      <c r="B623" s="24" t="s">
        <v>4582</v>
      </c>
      <c r="C623" s="24" t="s">
        <v>644</v>
      </c>
      <c r="D623" s="24" t="s">
        <v>10724</v>
      </c>
      <c r="E623" s="24" t="s">
        <v>10046</v>
      </c>
      <c r="F623" s="24" t="s">
        <v>4585</v>
      </c>
      <c r="G623" s="24" t="s">
        <v>4586</v>
      </c>
      <c r="H623" s="24" t="s">
        <v>3835</v>
      </c>
      <c r="I623" s="24" t="s">
        <v>7</v>
      </c>
      <c r="J623" s="24" t="s">
        <v>391</v>
      </c>
      <c r="K623" s="24" t="s">
        <v>2027</v>
      </c>
      <c r="L623" s="76" t="s">
        <v>10021</v>
      </c>
      <c r="M623" s="24" t="s">
        <v>10047</v>
      </c>
      <c r="N623" s="24" t="s">
        <v>2087</v>
      </c>
      <c r="O623" s="25">
        <f>'Product Details'!AH471</f>
        <v>3578.99</v>
      </c>
      <c r="P623" s="25">
        <f>'Product Details'!V471</f>
        <v>3397.99</v>
      </c>
      <c r="Q623" s="25">
        <f>'Product Details'!F471</f>
        <v>3270.99</v>
      </c>
      <c r="R623" s="82">
        <f t="shared" si="28"/>
        <v>3.7375036418588636E-2</v>
      </c>
      <c r="S623" s="82">
        <f t="shared" si="29"/>
        <v>8.6057798429165777E-2</v>
      </c>
      <c r="T623" s="25">
        <f>'Product Details'!F471</f>
        <v>3270.99</v>
      </c>
      <c r="U623" s="25">
        <f t="shared" si="30"/>
        <v>0</v>
      </c>
      <c r="V623" s="24" t="s">
        <v>2080</v>
      </c>
      <c r="W623" s="24" t="s">
        <v>1345</v>
      </c>
      <c r="X623" s="24">
        <v>15</v>
      </c>
      <c r="Y623" s="83">
        <v>46148</v>
      </c>
      <c r="Z623" s="83">
        <v>46289</v>
      </c>
    </row>
    <row r="624" spans="1:26" ht="26.9" customHeight="1" x14ac:dyDescent="0.35">
      <c r="A624" s="52" t="s">
        <v>10739</v>
      </c>
      <c r="B624" s="24" t="s">
        <v>4582</v>
      </c>
      <c r="C624" s="24" t="s">
        <v>644</v>
      </c>
      <c r="D624" s="24" t="s">
        <v>10726</v>
      </c>
      <c r="E624" s="24" t="s">
        <v>10122</v>
      </c>
      <c r="F624" s="24" t="s">
        <v>4585</v>
      </c>
      <c r="G624" s="24" t="s">
        <v>4586</v>
      </c>
      <c r="H624" s="24" t="s">
        <v>3835</v>
      </c>
      <c r="I624" s="24" t="s">
        <v>7</v>
      </c>
      <c r="J624" s="24" t="s">
        <v>391</v>
      </c>
      <c r="K624" s="24" t="s">
        <v>2027</v>
      </c>
      <c r="L624" s="79" t="s">
        <v>10023</v>
      </c>
      <c r="M624" s="24" t="s">
        <v>10123</v>
      </c>
      <c r="N624" s="24" t="s">
        <v>2087</v>
      </c>
      <c r="O624" s="25">
        <f>'Product Details'!AH471</f>
        <v>3578.99</v>
      </c>
      <c r="P624" s="25">
        <v>2571.9899999999998</v>
      </c>
      <c r="Q624" s="25">
        <v>2571.9899999999998</v>
      </c>
      <c r="R624" s="82">
        <f t="shared" si="28"/>
        <v>0</v>
      </c>
      <c r="S624" s="82">
        <f t="shared" si="29"/>
        <v>0.28136429551353875</v>
      </c>
      <c r="T624" s="25">
        <f>'Product Details'!F471</f>
        <v>3270.99</v>
      </c>
      <c r="U624" s="25">
        <f t="shared" si="30"/>
        <v>699</v>
      </c>
      <c r="V624" s="24" t="s">
        <v>2100</v>
      </c>
      <c r="W624" s="24" t="s">
        <v>10124</v>
      </c>
      <c r="X624" s="24">
        <v>30</v>
      </c>
      <c r="Y624" s="83">
        <v>46248</v>
      </c>
      <c r="Z624" s="83">
        <v>46248</v>
      </c>
    </row>
    <row r="625" spans="1:26" ht="26.9" customHeight="1" x14ac:dyDescent="0.35">
      <c r="A625" s="52" t="s">
        <v>10740</v>
      </c>
      <c r="B625" s="24" t="s">
        <v>4587</v>
      </c>
      <c r="C625" s="24" t="s">
        <v>644</v>
      </c>
      <c r="D625" s="24" t="s">
        <v>10724</v>
      </c>
      <c r="E625" s="24" t="s">
        <v>10046</v>
      </c>
      <c r="F625" s="24" t="s">
        <v>4590</v>
      </c>
      <c r="G625" s="24" t="s">
        <v>4591</v>
      </c>
      <c r="H625" s="24" t="s">
        <v>4151</v>
      </c>
      <c r="I625" s="24" t="s">
        <v>7</v>
      </c>
      <c r="J625" s="24" t="s">
        <v>391</v>
      </c>
      <c r="K625" s="24" t="s">
        <v>2027</v>
      </c>
      <c r="L625" s="76" t="s">
        <v>10021</v>
      </c>
      <c r="M625" s="24" t="s">
        <v>10047</v>
      </c>
      <c r="N625" s="24" t="s">
        <v>2087</v>
      </c>
      <c r="O625" s="25">
        <f>'Product Details'!AH472</f>
        <v>4927.99</v>
      </c>
      <c r="P625" s="25">
        <f>'Product Details'!V472</f>
        <v>4770.99</v>
      </c>
      <c r="Q625" s="25">
        <f>'Product Details'!F472</f>
        <v>4242.99</v>
      </c>
      <c r="R625" s="82">
        <f t="shared" si="28"/>
        <v>0.11066885489175203</v>
      </c>
      <c r="S625" s="82">
        <f t="shared" si="29"/>
        <v>0.13900190544217825</v>
      </c>
      <c r="T625" s="25">
        <f>'Product Details'!F472</f>
        <v>4242.99</v>
      </c>
      <c r="U625" s="25">
        <f t="shared" si="30"/>
        <v>0</v>
      </c>
      <c r="V625" s="24" t="s">
        <v>2080</v>
      </c>
      <c r="W625" s="24" t="s">
        <v>3452</v>
      </c>
      <c r="X625" s="24">
        <v>15</v>
      </c>
      <c r="Y625" s="83">
        <v>46214</v>
      </c>
      <c r="Z625" s="83">
        <v>46270</v>
      </c>
    </row>
    <row r="626" spans="1:26" ht="26.9" customHeight="1" x14ac:dyDescent="0.35">
      <c r="A626" s="52" t="s">
        <v>10741</v>
      </c>
      <c r="B626" s="24" t="s">
        <v>4587</v>
      </c>
      <c r="C626" s="24" t="s">
        <v>644</v>
      </c>
      <c r="D626" s="24" t="s">
        <v>10726</v>
      </c>
      <c r="E626" s="24" t="s">
        <v>10122</v>
      </c>
      <c r="F626" s="24" t="s">
        <v>4590</v>
      </c>
      <c r="G626" s="24" t="s">
        <v>4591</v>
      </c>
      <c r="H626" s="24" t="s">
        <v>4151</v>
      </c>
      <c r="I626" s="24" t="s">
        <v>7</v>
      </c>
      <c r="J626" s="24" t="s">
        <v>391</v>
      </c>
      <c r="K626" s="24" t="s">
        <v>2027</v>
      </c>
      <c r="L626" s="79" t="s">
        <v>10023</v>
      </c>
      <c r="M626" s="24" t="s">
        <v>10123</v>
      </c>
      <c r="N626" s="24" t="s">
        <v>2087</v>
      </c>
      <c r="O626" s="25">
        <f>'Product Details'!AH472</f>
        <v>4927.99</v>
      </c>
      <c r="P626" s="25">
        <v>3413.99</v>
      </c>
      <c r="Q626" s="25">
        <v>3413.99</v>
      </c>
      <c r="R626" s="82">
        <f t="shared" si="28"/>
        <v>0</v>
      </c>
      <c r="S626" s="82">
        <f t="shared" si="29"/>
        <v>0.30722464940066846</v>
      </c>
      <c r="T626" s="25">
        <f>'Product Details'!F472</f>
        <v>4242.99</v>
      </c>
      <c r="U626" s="25">
        <f t="shared" si="30"/>
        <v>829</v>
      </c>
      <c r="V626" s="24" t="s">
        <v>2100</v>
      </c>
      <c r="W626" s="24" t="s">
        <v>10124</v>
      </c>
      <c r="X626" s="24">
        <v>30</v>
      </c>
      <c r="Y626" s="83">
        <v>46214</v>
      </c>
      <c r="Z626" s="83">
        <v>46214</v>
      </c>
    </row>
    <row r="627" spans="1:26" ht="26.9" customHeight="1" x14ac:dyDescent="0.35">
      <c r="A627" s="52" t="s">
        <v>10742</v>
      </c>
      <c r="B627" s="24" t="s">
        <v>4592</v>
      </c>
      <c r="C627" s="24" t="s">
        <v>658</v>
      </c>
      <c r="D627" s="24" t="s">
        <v>10743</v>
      </c>
      <c r="E627" s="24" t="s">
        <v>10046</v>
      </c>
      <c r="F627" s="24" t="s">
        <v>4595</v>
      </c>
      <c r="G627" s="24" t="s">
        <v>4596</v>
      </c>
      <c r="H627" s="24" t="s">
        <v>3848</v>
      </c>
      <c r="I627" s="24" t="s">
        <v>7</v>
      </c>
      <c r="J627" s="24" t="s">
        <v>391</v>
      </c>
      <c r="K627" s="24" t="s">
        <v>2022</v>
      </c>
      <c r="L627" s="76" t="s">
        <v>10021</v>
      </c>
      <c r="M627" s="24" t="s">
        <v>10047</v>
      </c>
      <c r="N627" s="24" t="s">
        <v>2087</v>
      </c>
      <c r="O627" s="25">
        <f>'Product Details'!AH473</f>
        <v>425.99</v>
      </c>
      <c r="P627" s="25">
        <f>'Product Details'!V473</f>
        <v>425.99</v>
      </c>
      <c r="Q627" s="25">
        <f>'Product Details'!F473</f>
        <v>374.99</v>
      </c>
      <c r="R627" s="82">
        <f t="shared" si="28"/>
        <v>0.11972112021408952</v>
      </c>
      <c r="S627" s="82">
        <f t="shared" si="29"/>
        <v>0.11972112021408952</v>
      </c>
      <c r="T627" s="25">
        <f>'Product Details'!F473</f>
        <v>374.99</v>
      </c>
      <c r="U627" s="25">
        <f t="shared" si="30"/>
        <v>0</v>
      </c>
      <c r="V627" s="24" t="s">
        <v>2080</v>
      </c>
      <c r="W627" s="24" t="s">
        <v>53</v>
      </c>
      <c r="X627" s="24">
        <v>45</v>
      </c>
      <c r="Y627" s="83">
        <v>46176</v>
      </c>
      <c r="Z627" s="83">
        <v>46237</v>
      </c>
    </row>
    <row r="628" spans="1:26" ht="26.9" customHeight="1" x14ac:dyDescent="0.35">
      <c r="A628" s="52" t="s">
        <v>10744</v>
      </c>
      <c r="B628" s="24" t="s">
        <v>4592</v>
      </c>
      <c r="C628" s="24" t="s">
        <v>658</v>
      </c>
      <c r="D628" s="24" t="s">
        <v>10168</v>
      </c>
      <c r="E628" s="24" t="s">
        <v>10101</v>
      </c>
      <c r="F628" s="24" t="s">
        <v>4595</v>
      </c>
      <c r="G628" s="24" t="s">
        <v>4596</v>
      </c>
      <c r="H628" s="24" t="s">
        <v>3848</v>
      </c>
      <c r="I628" s="24" t="s">
        <v>7</v>
      </c>
      <c r="J628" s="24" t="s">
        <v>391</v>
      </c>
      <c r="K628" s="24" t="s">
        <v>2022</v>
      </c>
      <c r="L628" s="81" t="s">
        <v>10022</v>
      </c>
      <c r="M628" s="24" t="s">
        <v>10102</v>
      </c>
      <c r="N628" s="24" t="s">
        <v>2087</v>
      </c>
      <c r="O628" s="25">
        <f>'Product Details'!AH473</f>
        <v>425.99</v>
      </c>
      <c r="P628" s="25">
        <v>373.99</v>
      </c>
      <c r="Q628" s="25">
        <v>345.99</v>
      </c>
      <c r="R628" s="82">
        <f t="shared" si="28"/>
        <v>7.4868311986951527E-2</v>
      </c>
      <c r="S628" s="82">
        <f t="shared" si="29"/>
        <v>0.18779783562994437</v>
      </c>
      <c r="T628" s="25">
        <f>'Product Details'!F473</f>
        <v>374.99</v>
      </c>
      <c r="U628" s="25">
        <f t="shared" si="30"/>
        <v>29</v>
      </c>
      <c r="V628" s="24" t="s">
        <v>2100</v>
      </c>
      <c r="W628" s="24" t="s">
        <v>10103</v>
      </c>
      <c r="X628" s="24">
        <v>45</v>
      </c>
      <c r="Y628" s="83">
        <v>46219</v>
      </c>
      <c r="Z628" s="83">
        <v>46249</v>
      </c>
    </row>
    <row r="629" spans="1:26" ht="26.9" customHeight="1" x14ac:dyDescent="0.35">
      <c r="A629" s="52" t="s">
        <v>10745</v>
      </c>
      <c r="B629" s="24" t="s">
        <v>4592</v>
      </c>
      <c r="C629" s="24" t="s">
        <v>658</v>
      </c>
      <c r="D629" s="24" t="s">
        <v>10746</v>
      </c>
      <c r="E629" s="24" t="s">
        <v>10122</v>
      </c>
      <c r="F629" s="24" t="s">
        <v>4595</v>
      </c>
      <c r="G629" s="24" t="s">
        <v>4596</v>
      </c>
      <c r="H629" s="24" t="s">
        <v>3848</v>
      </c>
      <c r="I629" s="24" t="s">
        <v>7</v>
      </c>
      <c r="J629" s="24" t="s">
        <v>391</v>
      </c>
      <c r="K629" s="24" t="s">
        <v>2022</v>
      </c>
      <c r="L629" s="79" t="s">
        <v>10023</v>
      </c>
      <c r="M629" s="24" t="s">
        <v>10123</v>
      </c>
      <c r="N629" s="24" t="s">
        <v>2087</v>
      </c>
      <c r="O629" s="25">
        <f>'Product Details'!AH473</f>
        <v>425.99</v>
      </c>
      <c r="P629" s="25">
        <v>353.99</v>
      </c>
      <c r="Q629" s="25">
        <v>312.99</v>
      </c>
      <c r="R629" s="82">
        <f t="shared" si="28"/>
        <v>0.11582248086104127</v>
      </c>
      <c r="S629" s="82">
        <f t="shared" si="29"/>
        <v>0.26526444282729639</v>
      </c>
      <c r="T629" s="25">
        <f>'Product Details'!F473</f>
        <v>374.99</v>
      </c>
      <c r="U629" s="25">
        <f t="shared" si="30"/>
        <v>62</v>
      </c>
      <c r="V629" s="24" t="s">
        <v>2100</v>
      </c>
      <c r="W629" s="24" t="s">
        <v>10124</v>
      </c>
      <c r="X629" s="24">
        <v>30</v>
      </c>
      <c r="Y629" s="83">
        <v>46176</v>
      </c>
      <c r="Z629" s="83">
        <v>46194</v>
      </c>
    </row>
    <row r="630" spans="1:26" ht="26.9" customHeight="1" x14ac:dyDescent="0.35">
      <c r="A630" s="52" t="s">
        <v>10747</v>
      </c>
      <c r="B630" s="24" t="s">
        <v>4597</v>
      </c>
      <c r="C630" s="24" t="s">
        <v>658</v>
      </c>
      <c r="D630" s="24" t="s">
        <v>10743</v>
      </c>
      <c r="E630" s="24" t="s">
        <v>10046</v>
      </c>
      <c r="F630" s="24" t="s">
        <v>4600</v>
      </c>
      <c r="G630" s="24" t="s">
        <v>4601</v>
      </c>
      <c r="H630" s="24" t="s">
        <v>3898</v>
      </c>
      <c r="I630" s="24" t="s">
        <v>7</v>
      </c>
      <c r="J630" s="24" t="s">
        <v>391</v>
      </c>
      <c r="K630" s="24" t="s">
        <v>2023</v>
      </c>
      <c r="L630" s="76" t="s">
        <v>10021</v>
      </c>
      <c r="M630" s="24" t="s">
        <v>10047</v>
      </c>
      <c r="N630" s="24" t="s">
        <v>2087</v>
      </c>
      <c r="O630" s="25">
        <f>'Product Details'!AH474</f>
        <v>537.99</v>
      </c>
      <c r="P630" s="25">
        <f>'Product Details'!V474</f>
        <v>537.99</v>
      </c>
      <c r="Q630" s="25">
        <f>'Product Details'!F474</f>
        <v>480.99</v>
      </c>
      <c r="R630" s="82">
        <f t="shared" si="28"/>
        <v>0.10594992471979033</v>
      </c>
      <c r="S630" s="82">
        <f t="shared" si="29"/>
        <v>0.10594992471979033</v>
      </c>
      <c r="T630" s="25">
        <f>'Product Details'!F474</f>
        <v>480.99</v>
      </c>
      <c r="U630" s="25">
        <f t="shared" si="30"/>
        <v>0</v>
      </c>
      <c r="V630" s="24" t="s">
        <v>2080</v>
      </c>
      <c r="W630" s="24" t="s">
        <v>53</v>
      </c>
      <c r="X630" s="24">
        <v>45</v>
      </c>
      <c r="Y630" s="83">
        <v>45741</v>
      </c>
      <c r="Z630" s="83">
        <v>46263</v>
      </c>
    </row>
    <row r="631" spans="1:26" ht="26.9" customHeight="1" x14ac:dyDescent="0.35">
      <c r="A631" s="52" t="s">
        <v>10748</v>
      </c>
      <c r="B631" s="24" t="s">
        <v>4597</v>
      </c>
      <c r="C631" s="24" t="s">
        <v>658</v>
      </c>
      <c r="D631" s="24" t="s">
        <v>10746</v>
      </c>
      <c r="E631" s="24" t="s">
        <v>10122</v>
      </c>
      <c r="F631" s="24" t="s">
        <v>4600</v>
      </c>
      <c r="G631" s="24" t="s">
        <v>4601</v>
      </c>
      <c r="H631" s="24" t="s">
        <v>3898</v>
      </c>
      <c r="I631" s="24" t="s">
        <v>7</v>
      </c>
      <c r="J631" s="24" t="s">
        <v>391</v>
      </c>
      <c r="K631" s="24" t="s">
        <v>2023</v>
      </c>
      <c r="L631" s="79" t="s">
        <v>10023</v>
      </c>
      <c r="M631" s="24" t="s">
        <v>10123</v>
      </c>
      <c r="N631" s="24" t="s">
        <v>2087</v>
      </c>
      <c r="O631" s="25">
        <f>'Product Details'!AH474</f>
        <v>537.99</v>
      </c>
      <c r="P631" s="25">
        <v>416.99</v>
      </c>
      <c r="Q631" s="25">
        <v>397.99</v>
      </c>
      <c r="R631" s="82">
        <f t="shared" si="28"/>
        <v>4.556464183793376E-2</v>
      </c>
      <c r="S631" s="82">
        <f t="shared" si="29"/>
        <v>0.26022788527667801</v>
      </c>
      <c r="T631" s="25">
        <f>'Product Details'!F474</f>
        <v>480.99</v>
      </c>
      <c r="U631" s="25">
        <f t="shared" si="30"/>
        <v>83</v>
      </c>
      <c r="V631" s="24" t="s">
        <v>2080</v>
      </c>
      <c r="W631" s="24" t="s">
        <v>10124</v>
      </c>
      <c r="X631" s="24">
        <v>30</v>
      </c>
      <c r="Y631" s="83">
        <v>46184</v>
      </c>
      <c r="Z631" s="83">
        <v>46211</v>
      </c>
    </row>
    <row r="632" spans="1:26" ht="15" customHeight="1" x14ac:dyDescent="0.35">
      <c r="A632" s="52" t="s">
        <v>10749</v>
      </c>
      <c r="B632" s="24" t="s">
        <v>4602</v>
      </c>
      <c r="C632" s="24" t="s">
        <v>658</v>
      </c>
      <c r="D632" s="24" t="s">
        <v>10743</v>
      </c>
      <c r="E632" s="24" t="s">
        <v>10046</v>
      </c>
      <c r="F632" s="24" t="s">
        <v>4605</v>
      </c>
      <c r="G632" s="24" t="s">
        <v>4606</v>
      </c>
      <c r="H632" s="24" t="s">
        <v>3793</v>
      </c>
      <c r="I632" s="24" t="s">
        <v>7</v>
      </c>
      <c r="J632" s="24" t="s">
        <v>391</v>
      </c>
      <c r="K632" s="24" t="s">
        <v>2023</v>
      </c>
      <c r="L632" s="76" t="s">
        <v>10021</v>
      </c>
      <c r="M632" s="24" t="s">
        <v>10047</v>
      </c>
      <c r="N632" s="24" t="s">
        <v>2087</v>
      </c>
      <c r="O632" s="25">
        <f>'Product Details'!AH475</f>
        <v>600.99</v>
      </c>
      <c r="P632" s="25">
        <f>'Product Details'!V475</f>
        <v>600.99</v>
      </c>
      <c r="Q632" s="25">
        <f>'Product Details'!F475</f>
        <v>545.99</v>
      </c>
      <c r="R632" s="82">
        <f t="shared" si="28"/>
        <v>9.151566581806686E-2</v>
      </c>
      <c r="S632" s="82">
        <f t="shared" si="29"/>
        <v>9.151566581806686E-2</v>
      </c>
      <c r="T632" s="25">
        <f>'Product Details'!F475</f>
        <v>545.99</v>
      </c>
      <c r="U632" s="25">
        <f t="shared" si="30"/>
        <v>0</v>
      </c>
      <c r="V632" s="24" t="s">
        <v>2080</v>
      </c>
      <c r="W632" s="24" t="s">
        <v>1345</v>
      </c>
      <c r="X632" s="24">
        <v>45</v>
      </c>
      <c r="Y632" s="83">
        <v>45858</v>
      </c>
      <c r="Z632" s="83">
        <v>46265</v>
      </c>
    </row>
    <row r="633" spans="1:26" ht="15" customHeight="1" x14ac:dyDescent="0.35">
      <c r="A633" s="52" t="s">
        <v>10750</v>
      </c>
      <c r="B633" s="24" t="s">
        <v>4607</v>
      </c>
      <c r="C633" s="24" t="s">
        <v>658</v>
      </c>
      <c r="D633" s="24" t="s">
        <v>10743</v>
      </c>
      <c r="E633" s="24" t="s">
        <v>10046</v>
      </c>
      <c r="F633" s="24" t="s">
        <v>4610</v>
      </c>
      <c r="G633" s="24" t="s">
        <v>4611</v>
      </c>
      <c r="H633" s="24" t="s">
        <v>3793</v>
      </c>
      <c r="I633" s="24" t="s">
        <v>7</v>
      </c>
      <c r="J633" s="24" t="s">
        <v>391</v>
      </c>
      <c r="K633" s="24" t="s">
        <v>2024</v>
      </c>
      <c r="L633" s="76" t="s">
        <v>10021</v>
      </c>
      <c r="M633" s="24" t="s">
        <v>10047</v>
      </c>
      <c r="N633" s="24" t="s">
        <v>2087</v>
      </c>
      <c r="O633" s="25">
        <f>'Product Details'!AH476</f>
        <v>957.99</v>
      </c>
      <c r="P633" s="25">
        <f>'Product Details'!V476</f>
        <v>957.99</v>
      </c>
      <c r="Q633" s="25">
        <f>'Product Details'!F476</f>
        <v>871.99</v>
      </c>
      <c r="R633" s="82">
        <f t="shared" si="28"/>
        <v>8.9771291975907885E-2</v>
      </c>
      <c r="S633" s="82">
        <f t="shared" si="29"/>
        <v>8.9771291975907885E-2</v>
      </c>
      <c r="T633" s="25">
        <f>'Product Details'!F476</f>
        <v>871.99</v>
      </c>
      <c r="U633" s="25">
        <f t="shared" si="30"/>
        <v>0</v>
      </c>
      <c r="V633" s="24" t="s">
        <v>2100</v>
      </c>
      <c r="W633" s="24" t="s">
        <v>53</v>
      </c>
      <c r="X633" s="24">
        <v>45</v>
      </c>
      <c r="Y633" s="83">
        <v>45826</v>
      </c>
      <c r="Z633" s="83">
        <v>46254</v>
      </c>
    </row>
    <row r="634" spans="1:26" ht="26.9" customHeight="1" x14ac:dyDescent="0.35">
      <c r="A634" s="52" t="s">
        <v>10751</v>
      </c>
      <c r="B634" s="24" t="s">
        <v>4612</v>
      </c>
      <c r="C634" s="24" t="s">
        <v>658</v>
      </c>
      <c r="D634" s="24" t="s">
        <v>10743</v>
      </c>
      <c r="E634" s="24" t="s">
        <v>10046</v>
      </c>
      <c r="F634" s="24" t="s">
        <v>4600</v>
      </c>
      <c r="G634" s="24" t="s">
        <v>4615</v>
      </c>
      <c r="H634" s="24" t="s">
        <v>3485</v>
      </c>
      <c r="I634" s="24" t="s">
        <v>7</v>
      </c>
      <c r="J634" s="24" t="s">
        <v>391</v>
      </c>
      <c r="K634" s="24" t="s">
        <v>2025</v>
      </c>
      <c r="L634" s="76" t="s">
        <v>10021</v>
      </c>
      <c r="M634" s="24" t="s">
        <v>10047</v>
      </c>
      <c r="N634" s="24" t="s">
        <v>2087</v>
      </c>
      <c r="O634" s="25">
        <f>'Product Details'!AH477</f>
        <v>1337.99</v>
      </c>
      <c r="P634" s="25">
        <f>'Product Details'!V477</f>
        <v>1307.99</v>
      </c>
      <c r="Q634" s="25">
        <f>'Product Details'!F477</f>
        <v>1171.99</v>
      </c>
      <c r="R634" s="82">
        <f t="shared" si="28"/>
        <v>0.10397633009426678</v>
      </c>
      <c r="S634" s="82">
        <f t="shared" si="29"/>
        <v>0.12406669706051615</v>
      </c>
      <c r="T634" s="25">
        <f>'Product Details'!F477</f>
        <v>1171.99</v>
      </c>
      <c r="U634" s="25">
        <f t="shared" si="30"/>
        <v>0</v>
      </c>
      <c r="V634" s="24" t="s">
        <v>2080</v>
      </c>
      <c r="W634" s="24" t="s">
        <v>53</v>
      </c>
      <c r="X634" s="24">
        <v>45</v>
      </c>
      <c r="Y634" s="83">
        <v>46056</v>
      </c>
      <c r="Z634" s="83">
        <v>46252</v>
      </c>
    </row>
    <row r="635" spans="1:26" ht="26.9" customHeight="1" x14ac:dyDescent="0.35">
      <c r="A635" s="52" t="s">
        <v>10752</v>
      </c>
      <c r="B635" s="24" t="s">
        <v>4612</v>
      </c>
      <c r="C635" s="24" t="s">
        <v>658</v>
      </c>
      <c r="D635" s="24" t="s">
        <v>10746</v>
      </c>
      <c r="E635" s="24" t="s">
        <v>10122</v>
      </c>
      <c r="F635" s="24" t="s">
        <v>4600</v>
      </c>
      <c r="G635" s="24" t="s">
        <v>4615</v>
      </c>
      <c r="H635" s="24" t="s">
        <v>3485</v>
      </c>
      <c r="I635" s="24" t="s">
        <v>7</v>
      </c>
      <c r="J635" s="24" t="s">
        <v>391</v>
      </c>
      <c r="K635" s="24" t="s">
        <v>2025</v>
      </c>
      <c r="L635" s="79" t="s">
        <v>10023</v>
      </c>
      <c r="M635" s="24" t="s">
        <v>10123</v>
      </c>
      <c r="N635" s="24" t="s">
        <v>2087</v>
      </c>
      <c r="O635" s="25">
        <f>'Product Details'!AH477</f>
        <v>1337.99</v>
      </c>
      <c r="P635" s="25">
        <v>998.99</v>
      </c>
      <c r="Q635" s="25">
        <v>998.99</v>
      </c>
      <c r="R635" s="82">
        <f t="shared" si="28"/>
        <v>0</v>
      </c>
      <c r="S635" s="82">
        <f t="shared" si="29"/>
        <v>0.25336512231033115</v>
      </c>
      <c r="T635" s="25">
        <f>'Product Details'!F477</f>
        <v>1171.99</v>
      </c>
      <c r="U635" s="25">
        <f t="shared" si="30"/>
        <v>173</v>
      </c>
      <c r="V635" s="24" t="s">
        <v>2116</v>
      </c>
      <c r="W635" s="24" t="s">
        <v>10124</v>
      </c>
      <c r="X635" s="24">
        <v>30</v>
      </c>
      <c r="Y635" s="83">
        <v>46246</v>
      </c>
      <c r="Z635" s="83">
        <v>46246</v>
      </c>
    </row>
    <row r="636" spans="1:26" ht="26.9" customHeight="1" x14ac:dyDescent="0.35">
      <c r="A636" s="52" t="s">
        <v>10753</v>
      </c>
      <c r="B636" s="24" t="s">
        <v>4616</v>
      </c>
      <c r="C636" s="24" t="s">
        <v>658</v>
      </c>
      <c r="D636" s="24" t="s">
        <v>10743</v>
      </c>
      <c r="E636" s="24" t="s">
        <v>10046</v>
      </c>
      <c r="F636" s="24" t="s">
        <v>4619</v>
      </c>
      <c r="G636" s="24" t="s">
        <v>4620</v>
      </c>
      <c r="H636" s="24" t="s">
        <v>3626</v>
      </c>
      <c r="I636" s="24" t="s">
        <v>7</v>
      </c>
      <c r="J636" s="24" t="s">
        <v>391</v>
      </c>
      <c r="K636" s="24" t="s">
        <v>2025</v>
      </c>
      <c r="L636" s="76" t="s">
        <v>10021</v>
      </c>
      <c r="M636" s="24" t="s">
        <v>10047</v>
      </c>
      <c r="N636" s="24" t="s">
        <v>2087</v>
      </c>
      <c r="O636" s="25">
        <f>'Product Details'!AH478</f>
        <v>1435.99</v>
      </c>
      <c r="P636" s="25">
        <f>'Product Details'!V478</f>
        <v>1435.99</v>
      </c>
      <c r="Q636" s="25">
        <f>'Product Details'!F478</f>
        <v>1287.99</v>
      </c>
      <c r="R636" s="82">
        <f t="shared" si="28"/>
        <v>0.10306478457370873</v>
      </c>
      <c r="S636" s="82">
        <f t="shared" si="29"/>
        <v>0.10306478457370873</v>
      </c>
      <c r="T636" s="25">
        <f>'Product Details'!F478</f>
        <v>1287.99</v>
      </c>
      <c r="U636" s="25">
        <f t="shared" si="30"/>
        <v>0</v>
      </c>
      <c r="V636" s="24" t="s">
        <v>2080</v>
      </c>
      <c r="W636" s="24" t="s">
        <v>53</v>
      </c>
      <c r="X636" s="24">
        <v>45</v>
      </c>
      <c r="Y636" s="83">
        <v>45856</v>
      </c>
      <c r="Z636" s="83">
        <v>46264</v>
      </c>
    </row>
    <row r="637" spans="1:26" ht="26.9" customHeight="1" x14ac:dyDescent="0.35">
      <c r="A637" s="52" t="s">
        <v>10754</v>
      </c>
      <c r="B637" s="24" t="s">
        <v>4616</v>
      </c>
      <c r="C637" s="24" t="s">
        <v>658</v>
      </c>
      <c r="D637" s="24" t="s">
        <v>10168</v>
      </c>
      <c r="E637" s="24" t="s">
        <v>10101</v>
      </c>
      <c r="F637" s="24" t="s">
        <v>4619</v>
      </c>
      <c r="G637" s="24" t="s">
        <v>4620</v>
      </c>
      <c r="H637" s="24" t="s">
        <v>3626</v>
      </c>
      <c r="I637" s="24" t="s">
        <v>7</v>
      </c>
      <c r="J637" s="24" t="s">
        <v>391</v>
      </c>
      <c r="K637" s="24" t="s">
        <v>2025</v>
      </c>
      <c r="L637" s="81" t="s">
        <v>10022</v>
      </c>
      <c r="M637" s="24" t="s">
        <v>10102</v>
      </c>
      <c r="N637" s="24" t="s">
        <v>2087</v>
      </c>
      <c r="O637" s="25">
        <f>'Product Details'!AH478</f>
        <v>1435.99</v>
      </c>
      <c r="P637" s="25">
        <v>1171.99</v>
      </c>
      <c r="Q637" s="25">
        <v>1171.99</v>
      </c>
      <c r="R637" s="82">
        <f t="shared" si="28"/>
        <v>0</v>
      </c>
      <c r="S637" s="82">
        <f t="shared" si="29"/>
        <v>0.18384529140175071</v>
      </c>
      <c r="T637" s="25">
        <f>'Product Details'!F478</f>
        <v>1287.99</v>
      </c>
      <c r="U637" s="25">
        <f t="shared" si="30"/>
        <v>116</v>
      </c>
      <c r="V637" s="24" t="s">
        <v>2100</v>
      </c>
      <c r="W637" s="24" t="s">
        <v>10103</v>
      </c>
      <c r="X637" s="24">
        <v>45</v>
      </c>
      <c r="Y637" s="83">
        <v>46163</v>
      </c>
      <c r="Z637" s="83">
        <v>46163</v>
      </c>
    </row>
    <row r="638" spans="1:26" ht="26.9" customHeight="1" x14ac:dyDescent="0.35">
      <c r="A638" s="52" t="s">
        <v>10755</v>
      </c>
      <c r="B638" s="24" t="s">
        <v>4616</v>
      </c>
      <c r="C638" s="24" t="s">
        <v>658</v>
      </c>
      <c r="D638" s="24" t="s">
        <v>10746</v>
      </c>
      <c r="E638" s="24" t="s">
        <v>10122</v>
      </c>
      <c r="F638" s="24" t="s">
        <v>4619</v>
      </c>
      <c r="G638" s="24" t="s">
        <v>4620</v>
      </c>
      <c r="H638" s="24" t="s">
        <v>3626</v>
      </c>
      <c r="I638" s="24" t="s">
        <v>7</v>
      </c>
      <c r="J638" s="24" t="s">
        <v>391</v>
      </c>
      <c r="K638" s="24" t="s">
        <v>2025</v>
      </c>
      <c r="L638" s="79" t="s">
        <v>10023</v>
      </c>
      <c r="M638" s="24" t="s">
        <v>10123</v>
      </c>
      <c r="N638" s="24" t="s">
        <v>2087</v>
      </c>
      <c r="O638" s="25">
        <f>'Product Details'!AH478</f>
        <v>1435.99</v>
      </c>
      <c r="P638" s="25">
        <v>1106.99</v>
      </c>
      <c r="Q638" s="25">
        <v>1106.99</v>
      </c>
      <c r="R638" s="82">
        <f t="shared" si="28"/>
        <v>0</v>
      </c>
      <c r="S638" s="82">
        <f t="shared" si="29"/>
        <v>0.2291102305726363</v>
      </c>
      <c r="T638" s="25">
        <f>'Product Details'!F478</f>
        <v>1287.99</v>
      </c>
      <c r="U638" s="25">
        <f t="shared" si="30"/>
        <v>181</v>
      </c>
      <c r="V638" s="24" t="s">
        <v>2100</v>
      </c>
      <c r="W638" s="24" t="s">
        <v>10124</v>
      </c>
      <c r="X638" s="24">
        <v>30</v>
      </c>
      <c r="Y638" s="83">
        <v>46209</v>
      </c>
      <c r="Z638" s="83">
        <v>46209</v>
      </c>
    </row>
    <row r="639" spans="1:26" ht="26.9" customHeight="1" x14ac:dyDescent="0.35">
      <c r="A639" s="52" t="s">
        <v>10756</v>
      </c>
      <c r="B639" s="24" t="s">
        <v>4621</v>
      </c>
      <c r="C639" s="24" t="s">
        <v>658</v>
      </c>
      <c r="D639" s="24" t="s">
        <v>10743</v>
      </c>
      <c r="E639" s="24" t="s">
        <v>10046</v>
      </c>
      <c r="F639" s="24" t="s">
        <v>4624</v>
      </c>
      <c r="G639" s="24" t="s">
        <v>4625</v>
      </c>
      <c r="H639" s="24" t="s">
        <v>3562</v>
      </c>
      <c r="I639" s="24" t="s">
        <v>7</v>
      </c>
      <c r="J639" s="24" t="s">
        <v>391</v>
      </c>
      <c r="K639" s="24" t="s">
        <v>2027</v>
      </c>
      <c r="L639" s="76" t="s">
        <v>10021</v>
      </c>
      <c r="M639" s="24" t="s">
        <v>10047</v>
      </c>
      <c r="N639" s="24" t="s">
        <v>2087</v>
      </c>
      <c r="O639" s="25">
        <f>'Product Details'!AH479</f>
        <v>2093.9899999999998</v>
      </c>
      <c r="P639" s="25">
        <f>'Product Details'!V479</f>
        <v>1987.99</v>
      </c>
      <c r="Q639" s="25">
        <f>'Product Details'!F479</f>
        <v>1762.99</v>
      </c>
      <c r="R639" s="82">
        <f t="shared" si="28"/>
        <v>0.1131796437607835</v>
      </c>
      <c r="S639" s="82">
        <f t="shared" si="29"/>
        <v>0.15807143300588819</v>
      </c>
      <c r="T639" s="25">
        <f>'Product Details'!F479</f>
        <v>1762.99</v>
      </c>
      <c r="U639" s="25">
        <f t="shared" si="30"/>
        <v>0</v>
      </c>
      <c r="V639" s="24" t="s">
        <v>2080</v>
      </c>
      <c r="W639" s="24" t="s">
        <v>53</v>
      </c>
      <c r="X639" s="24">
        <v>45</v>
      </c>
      <c r="Y639" s="83">
        <v>46145</v>
      </c>
      <c r="Z639" s="83">
        <v>46241</v>
      </c>
    </row>
    <row r="640" spans="1:26" ht="15" customHeight="1" x14ac:dyDescent="0.35">
      <c r="A640" s="52" t="s">
        <v>10757</v>
      </c>
      <c r="B640" s="24" t="s">
        <v>4626</v>
      </c>
      <c r="C640" s="24" t="s">
        <v>658</v>
      </c>
      <c r="D640" s="24" t="s">
        <v>10743</v>
      </c>
      <c r="E640" s="24" t="s">
        <v>10046</v>
      </c>
      <c r="F640" s="24" t="s">
        <v>4629</v>
      </c>
      <c r="G640" s="24" t="s">
        <v>4630</v>
      </c>
      <c r="H640" s="24" t="s">
        <v>3644</v>
      </c>
      <c r="I640" s="24" t="s">
        <v>7</v>
      </c>
      <c r="J640" s="24" t="s">
        <v>391</v>
      </c>
      <c r="K640" s="24" t="s">
        <v>2026</v>
      </c>
      <c r="L640" s="76" t="s">
        <v>10021</v>
      </c>
      <c r="M640" s="24" t="s">
        <v>10047</v>
      </c>
      <c r="N640" s="24" t="s">
        <v>2087</v>
      </c>
      <c r="O640" s="25">
        <f>'Product Details'!AH480</f>
        <v>3390.99</v>
      </c>
      <c r="P640" s="25">
        <f>'Product Details'!V480</f>
        <v>3245.99</v>
      </c>
      <c r="Q640" s="25">
        <f>'Product Details'!F480</f>
        <v>2897.99</v>
      </c>
      <c r="R640" s="82">
        <f t="shared" si="28"/>
        <v>0.10720920273937998</v>
      </c>
      <c r="S640" s="82">
        <f t="shared" si="29"/>
        <v>0.14538527096806539</v>
      </c>
      <c r="T640" s="25">
        <f>'Product Details'!F480</f>
        <v>2897.99</v>
      </c>
      <c r="U640" s="25">
        <f t="shared" si="30"/>
        <v>0</v>
      </c>
      <c r="V640" s="24" t="s">
        <v>2080</v>
      </c>
      <c r="W640" s="24" t="s">
        <v>3517</v>
      </c>
      <c r="X640" s="24">
        <v>45</v>
      </c>
      <c r="Y640" s="83">
        <v>46092</v>
      </c>
      <c r="Z640" s="83">
        <v>46287</v>
      </c>
    </row>
    <row r="641" spans="1:26" ht="15" customHeight="1" x14ac:dyDescent="0.35">
      <c r="A641" s="52" t="s">
        <v>10758</v>
      </c>
      <c r="B641" s="24" t="s">
        <v>4631</v>
      </c>
      <c r="C641" s="24" t="s">
        <v>658</v>
      </c>
      <c r="D641" s="24" t="s">
        <v>10743</v>
      </c>
      <c r="E641" s="24" t="s">
        <v>10046</v>
      </c>
      <c r="F641" s="24" t="s">
        <v>4634</v>
      </c>
      <c r="G641" s="24" t="s">
        <v>4635</v>
      </c>
      <c r="H641" s="24" t="s">
        <v>3775</v>
      </c>
      <c r="I641" s="24" t="s">
        <v>7</v>
      </c>
      <c r="J641" s="24" t="s">
        <v>391</v>
      </c>
      <c r="K641" s="24" t="s">
        <v>2027</v>
      </c>
      <c r="L641" s="76" t="s">
        <v>10021</v>
      </c>
      <c r="M641" s="24" t="s">
        <v>10047</v>
      </c>
      <c r="N641" s="24" t="s">
        <v>2087</v>
      </c>
      <c r="O641" s="25">
        <f>'Product Details'!AH481</f>
        <v>3887.99</v>
      </c>
      <c r="P641" s="25">
        <f>'Product Details'!V481</f>
        <v>3698.99</v>
      </c>
      <c r="Q641" s="25">
        <f>'Product Details'!F481</f>
        <v>3301.99</v>
      </c>
      <c r="R641" s="82">
        <f t="shared" si="28"/>
        <v>0.10732659455689256</v>
      </c>
      <c r="S641" s="82">
        <f t="shared" si="29"/>
        <v>0.15072055226479492</v>
      </c>
      <c r="T641" s="25">
        <f>'Product Details'!F481</f>
        <v>3301.99</v>
      </c>
      <c r="U641" s="25">
        <f t="shared" si="30"/>
        <v>0</v>
      </c>
      <c r="V641" s="24" t="s">
        <v>2100</v>
      </c>
      <c r="W641" s="24" t="s">
        <v>1345</v>
      </c>
      <c r="X641" s="24">
        <v>45</v>
      </c>
      <c r="Y641" s="83">
        <v>45689</v>
      </c>
      <c r="Z641" s="83">
        <v>46281</v>
      </c>
    </row>
    <row r="642" spans="1:26" ht="15" customHeight="1" x14ac:dyDescent="0.35">
      <c r="A642" s="52" t="s">
        <v>10759</v>
      </c>
      <c r="B642" s="24" t="s">
        <v>4636</v>
      </c>
      <c r="C642" s="24" t="s">
        <v>658</v>
      </c>
      <c r="D642" s="24" t="s">
        <v>10743</v>
      </c>
      <c r="E642" s="24" t="s">
        <v>10046</v>
      </c>
      <c r="F642" s="24" t="s">
        <v>4639</v>
      </c>
      <c r="G642" s="24" t="s">
        <v>4640</v>
      </c>
      <c r="H642" s="24" t="s">
        <v>3727</v>
      </c>
      <c r="I642" s="24" t="s">
        <v>7</v>
      </c>
      <c r="J642" s="24" t="s">
        <v>391</v>
      </c>
      <c r="K642" s="24" t="s">
        <v>2027</v>
      </c>
      <c r="L642" s="76" t="s">
        <v>10021</v>
      </c>
      <c r="M642" s="24" t="s">
        <v>10047</v>
      </c>
      <c r="N642" s="24" t="s">
        <v>2087</v>
      </c>
      <c r="O642" s="25">
        <f>'Product Details'!AH482</f>
        <v>4677.99</v>
      </c>
      <c r="P642" s="25">
        <f>'Product Details'!V482</f>
        <v>4639.99</v>
      </c>
      <c r="Q642" s="25">
        <f>'Product Details'!F482</f>
        <v>4034.99</v>
      </c>
      <c r="R642" s="82">
        <f t="shared" si="28"/>
        <v>0.13038821204356044</v>
      </c>
      <c r="S642" s="82">
        <f t="shared" si="29"/>
        <v>0.13745219634928676</v>
      </c>
      <c r="T642" s="25">
        <f>'Product Details'!F482</f>
        <v>4034.99</v>
      </c>
      <c r="U642" s="25">
        <f t="shared" si="30"/>
        <v>0</v>
      </c>
      <c r="V642" s="24" t="s">
        <v>2080</v>
      </c>
      <c r="W642" s="24" t="s">
        <v>3452</v>
      </c>
      <c r="X642" s="24">
        <v>45</v>
      </c>
      <c r="Y642" s="83">
        <v>46167</v>
      </c>
      <c r="Z642" s="83">
        <v>46245</v>
      </c>
    </row>
    <row r="643" spans="1:26" ht="15" customHeight="1" x14ac:dyDescent="0.35">
      <c r="A643" s="52" t="s">
        <v>10760</v>
      </c>
      <c r="B643" s="24" t="s">
        <v>4641</v>
      </c>
      <c r="C643" s="24" t="s">
        <v>670</v>
      </c>
      <c r="D643" s="24" t="s">
        <v>10761</v>
      </c>
      <c r="E643" s="24" t="s">
        <v>10046</v>
      </c>
      <c r="F643" s="24" t="s">
        <v>4644</v>
      </c>
      <c r="G643" s="24" t="s">
        <v>4645</v>
      </c>
      <c r="H643" s="24" t="s">
        <v>3464</v>
      </c>
      <c r="I643" s="24" t="s">
        <v>7</v>
      </c>
      <c r="J643" s="24" t="s">
        <v>391</v>
      </c>
      <c r="K643" s="24" t="s">
        <v>2023</v>
      </c>
      <c r="L643" s="76" t="s">
        <v>10021</v>
      </c>
      <c r="M643" s="24" t="s">
        <v>10047</v>
      </c>
      <c r="N643" s="24" t="s">
        <v>2087</v>
      </c>
      <c r="O643" s="25">
        <f>'Product Details'!AH483</f>
        <v>577.99</v>
      </c>
      <c r="P643" s="25">
        <f>'Product Details'!V483</f>
        <v>560.99</v>
      </c>
      <c r="Q643" s="25">
        <f>'Product Details'!F483</f>
        <v>526.99</v>
      </c>
      <c r="R643" s="82">
        <f t="shared" si="28"/>
        <v>6.060714094725396E-2</v>
      </c>
      <c r="S643" s="82">
        <f t="shared" si="29"/>
        <v>8.8236820706240587E-2</v>
      </c>
      <c r="T643" s="25">
        <f>'Product Details'!F483</f>
        <v>526.99</v>
      </c>
      <c r="U643" s="25">
        <f t="shared" si="30"/>
        <v>0</v>
      </c>
      <c r="V643" s="24" t="s">
        <v>2080</v>
      </c>
      <c r="W643" s="24" t="s">
        <v>1345</v>
      </c>
      <c r="X643" s="24">
        <v>30</v>
      </c>
      <c r="Y643" s="83">
        <v>46196</v>
      </c>
      <c r="Z643" s="83">
        <v>46254</v>
      </c>
    </row>
    <row r="644" spans="1:26" ht="15" customHeight="1" x14ac:dyDescent="0.35">
      <c r="A644" s="52" t="s">
        <v>10762</v>
      </c>
      <c r="B644" s="24" t="s">
        <v>4646</v>
      </c>
      <c r="C644" s="24" t="s">
        <v>670</v>
      </c>
      <c r="D644" s="24" t="s">
        <v>10761</v>
      </c>
      <c r="E644" s="24" t="s">
        <v>10046</v>
      </c>
      <c r="F644" s="24" t="s">
        <v>4649</v>
      </c>
      <c r="G644" s="24" t="s">
        <v>4650</v>
      </c>
      <c r="H644" s="24" t="s">
        <v>3854</v>
      </c>
      <c r="I644" s="24" t="s">
        <v>7</v>
      </c>
      <c r="J644" s="24" t="s">
        <v>391</v>
      </c>
      <c r="K644" s="24" t="s">
        <v>2024</v>
      </c>
      <c r="L644" s="76" t="s">
        <v>10021</v>
      </c>
      <c r="M644" s="24" t="s">
        <v>10047</v>
      </c>
      <c r="N644" s="24" t="s">
        <v>2087</v>
      </c>
      <c r="O644" s="25">
        <f>'Product Details'!AH484</f>
        <v>914.99</v>
      </c>
      <c r="P644" s="25">
        <f>'Product Details'!V484</f>
        <v>914.99</v>
      </c>
      <c r="Q644" s="25">
        <f>'Product Details'!F484</f>
        <v>822.99</v>
      </c>
      <c r="R644" s="82">
        <f t="shared" si="28"/>
        <v>0.10054754696772643</v>
      </c>
      <c r="S644" s="82">
        <f t="shared" si="29"/>
        <v>0.10054754696772643</v>
      </c>
      <c r="T644" s="25">
        <f>'Product Details'!F484</f>
        <v>822.99</v>
      </c>
      <c r="U644" s="25">
        <f t="shared" si="30"/>
        <v>0</v>
      </c>
      <c r="V644" s="24" t="s">
        <v>2080</v>
      </c>
      <c r="W644" s="24" t="s">
        <v>3452</v>
      </c>
      <c r="X644" s="24">
        <v>30</v>
      </c>
      <c r="Y644" s="83">
        <v>46230</v>
      </c>
      <c r="Z644" s="83">
        <v>46242</v>
      </c>
    </row>
    <row r="645" spans="1:26" ht="26.9" customHeight="1" x14ac:dyDescent="0.35">
      <c r="A645" s="52" t="s">
        <v>10763</v>
      </c>
      <c r="B645" s="24" t="s">
        <v>4651</v>
      </c>
      <c r="C645" s="24" t="s">
        <v>670</v>
      </c>
      <c r="D645" s="24" t="s">
        <v>10761</v>
      </c>
      <c r="E645" s="24" t="s">
        <v>10046</v>
      </c>
      <c r="F645" s="24" t="s">
        <v>4654</v>
      </c>
      <c r="G645" s="24" t="s">
        <v>4655</v>
      </c>
      <c r="H645" s="24" t="s">
        <v>3562</v>
      </c>
      <c r="I645" s="24" t="s">
        <v>7</v>
      </c>
      <c r="J645" s="24" t="s">
        <v>391</v>
      </c>
      <c r="K645" s="24" t="s">
        <v>2025</v>
      </c>
      <c r="L645" s="76" t="s">
        <v>10021</v>
      </c>
      <c r="M645" s="24" t="s">
        <v>10047</v>
      </c>
      <c r="N645" s="24" t="s">
        <v>2087</v>
      </c>
      <c r="O645" s="25">
        <f>'Product Details'!AH485</f>
        <v>1479.99</v>
      </c>
      <c r="P645" s="25">
        <f>'Product Details'!V485</f>
        <v>1436.99</v>
      </c>
      <c r="Q645" s="25">
        <f>'Product Details'!F485</f>
        <v>1277.99</v>
      </c>
      <c r="R645" s="82">
        <f t="shared" si="28"/>
        <v>0.11064795162109688</v>
      </c>
      <c r="S645" s="82">
        <f t="shared" si="29"/>
        <v>0.13648740869870743</v>
      </c>
      <c r="T645" s="25">
        <f>'Product Details'!F485</f>
        <v>1277.99</v>
      </c>
      <c r="U645" s="25">
        <f t="shared" si="30"/>
        <v>0</v>
      </c>
      <c r="V645" s="24" t="s">
        <v>2080</v>
      </c>
      <c r="W645" s="24" t="s">
        <v>53</v>
      </c>
      <c r="X645" s="24">
        <v>30</v>
      </c>
      <c r="Y645" s="83">
        <v>46061</v>
      </c>
      <c r="Z645" s="83">
        <v>46283</v>
      </c>
    </row>
    <row r="646" spans="1:26" ht="26.9" customHeight="1" x14ac:dyDescent="0.35">
      <c r="A646" s="52" t="s">
        <v>10764</v>
      </c>
      <c r="B646" s="24" t="s">
        <v>4656</v>
      </c>
      <c r="C646" s="24" t="s">
        <v>670</v>
      </c>
      <c r="D646" s="24" t="s">
        <v>10761</v>
      </c>
      <c r="E646" s="24" t="s">
        <v>10046</v>
      </c>
      <c r="F646" s="24" t="s">
        <v>4659</v>
      </c>
      <c r="G646" s="24" t="s">
        <v>4660</v>
      </c>
      <c r="H646" s="24" t="s">
        <v>3562</v>
      </c>
      <c r="I646" s="24" t="s">
        <v>7</v>
      </c>
      <c r="J646" s="24" t="s">
        <v>391</v>
      </c>
      <c r="K646" s="24" t="s">
        <v>2027</v>
      </c>
      <c r="L646" s="76" t="s">
        <v>10021</v>
      </c>
      <c r="M646" s="24" t="s">
        <v>10047</v>
      </c>
      <c r="N646" s="24" t="s">
        <v>2087</v>
      </c>
      <c r="O646" s="25">
        <f>'Product Details'!AH486</f>
        <v>1466.99</v>
      </c>
      <c r="P646" s="25">
        <f>'Product Details'!V486</f>
        <v>1466.99</v>
      </c>
      <c r="Q646" s="25">
        <f>'Product Details'!F486</f>
        <v>1383.99</v>
      </c>
      <c r="R646" s="82">
        <f t="shared" si="28"/>
        <v>5.6578436117492283E-2</v>
      </c>
      <c r="S646" s="82">
        <f t="shared" si="29"/>
        <v>5.6578436117492283E-2</v>
      </c>
      <c r="T646" s="25">
        <f>'Product Details'!F486</f>
        <v>1383.99</v>
      </c>
      <c r="U646" s="25">
        <f t="shared" si="30"/>
        <v>0</v>
      </c>
      <c r="V646" s="24" t="s">
        <v>2100</v>
      </c>
      <c r="W646" s="24" t="s">
        <v>53</v>
      </c>
      <c r="X646" s="24">
        <v>30</v>
      </c>
      <c r="Y646" s="83">
        <v>46136</v>
      </c>
      <c r="Z646" s="83">
        <v>46254</v>
      </c>
    </row>
    <row r="647" spans="1:26" ht="15" customHeight="1" x14ac:dyDescent="0.35">
      <c r="A647" s="52" t="s">
        <v>10765</v>
      </c>
      <c r="B647" s="24" t="s">
        <v>4661</v>
      </c>
      <c r="C647" s="24" t="s">
        <v>670</v>
      </c>
      <c r="D647" s="24" t="s">
        <v>10761</v>
      </c>
      <c r="E647" s="24" t="s">
        <v>10046</v>
      </c>
      <c r="F647" s="24" t="s">
        <v>4664</v>
      </c>
      <c r="G647" s="24" t="s">
        <v>4665</v>
      </c>
      <c r="H647" s="24" t="s">
        <v>3626</v>
      </c>
      <c r="I647" s="24" t="s">
        <v>7</v>
      </c>
      <c r="J647" s="24" t="s">
        <v>391</v>
      </c>
      <c r="K647" s="24" t="s">
        <v>2026</v>
      </c>
      <c r="L647" s="76" t="s">
        <v>10021</v>
      </c>
      <c r="M647" s="24" t="s">
        <v>10047</v>
      </c>
      <c r="N647" s="24" t="s">
        <v>2087</v>
      </c>
      <c r="O647" s="25">
        <f>'Product Details'!AH487</f>
        <v>1815.99</v>
      </c>
      <c r="P647" s="25">
        <f>'Product Details'!V487</f>
        <v>1815.99</v>
      </c>
      <c r="Q647" s="25">
        <f>'Product Details'!F487</f>
        <v>1633.99</v>
      </c>
      <c r="R647" s="82">
        <f t="shared" si="28"/>
        <v>0.10022081619392177</v>
      </c>
      <c r="S647" s="82">
        <f t="shared" si="29"/>
        <v>0.10022081619392177</v>
      </c>
      <c r="T647" s="25">
        <f>'Product Details'!F487</f>
        <v>1633.99</v>
      </c>
      <c r="U647" s="25">
        <f t="shared" si="30"/>
        <v>0</v>
      </c>
      <c r="V647" s="24" t="s">
        <v>2100</v>
      </c>
      <c r="W647" s="24" t="s">
        <v>53</v>
      </c>
      <c r="X647" s="24">
        <v>30</v>
      </c>
      <c r="Y647" s="83">
        <v>46100</v>
      </c>
      <c r="Z647" s="83">
        <v>46257</v>
      </c>
    </row>
    <row r="648" spans="1:26" ht="26.9" customHeight="1" x14ac:dyDescent="0.35">
      <c r="A648" s="52" t="s">
        <v>10766</v>
      </c>
      <c r="B648" s="24" t="s">
        <v>4666</v>
      </c>
      <c r="C648" s="24" t="s">
        <v>670</v>
      </c>
      <c r="D648" s="24" t="s">
        <v>10761</v>
      </c>
      <c r="E648" s="24" t="s">
        <v>10046</v>
      </c>
      <c r="F648" s="24" t="s">
        <v>4669</v>
      </c>
      <c r="G648" s="24" t="s">
        <v>4670</v>
      </c>
      <c r="H648" s="24" t="s">
        <v>3697</v>
      </c>
      <c r="I648" s="24" t="s">
        <v>7</v>
      </c>
      <c r="J648" s="24" t="s">
        <v>391</v>
      </c>
      <c r="K648" s="24" t="s">
        <v>2025</v>
      </c>
      <c r="L648" s="76" t="s">
        <v>10021</v>
      </c>
      <c r="M648" s="24" t="s">
        <v>10047</v>
      </c>
      <c r="N648" s="24" t="s">
        <v>2087</v>
      </c>
      <c r="O648" s="25">
        <f>'Product Details'!AH488</f>
        <v>2082.9899999999998</v>
      </c>
      <c r="P648" s="25">
        <f>'Product Details'!V488</f>
        <v>2044.99</v>
      </c>
      <c r="Q648" s="25">
        <f>'Product Details'!F488</f>
        <v>1892.99</v>
      </c>
      <c r="R648" s="82">
        <f t="shared" si="28"/>
        <v>7.43279918239209E-2</v>
      </c>
      <c r="S648" s="82">
        <f t="shared" si="29"/>
        <v>9.1215032237312615E-2</v>
      </c>
      <c r="T648" s="25">
        <f>'Product Details'!F488</f>
        <v>1892.99</v>
      </c>
      <c r="U648" s="25">
        <f t="shared" si="30"/>
        <v>0</v>
      </c>
      <c r="V648" s="24" t="s">
        <v>2080</v>
      </c>
      <c r="W648" s="24" t="s">
        <v>53</v>
      </c>
      <c r="X648" s="24">
        <v>30</v>
      </c>
      <c r="Y648" s="83">
        <v>46196</v>
      </c>
      <c r="Z648" s="83">
        <v>46281</v>
      </c>
    </row>
    <row r="649" spans="1:26" ht="26.9" customHeight="1" x14ac:dyDescent="0.35">
      <c r="A649" s="52" t="s">
        <v>10767</v>
      </c>
      <c r="B649" s="24" t="s">
        <v>4671</v>
      </c>
      <c r="C649" s="24" t="s">
        <v>670</v>
      </c>
      <c r="D649" s="24" t="s">
        <v>10761</v>
      </c>
      <c r="E649" s="24" t="s">
        <v>10046</v>
      </c>
      <c r="F649" s="24" t="s">
        <v>4654</v>
      </c>
      <c r="G649" s="24" t="s">
        <v>4674</v>
      </c>
      <c r="H649" s="24" t="s">
        <v>3495</v>
      </c>
      <c r="I649" s="24" t="s">
        <v>7</v>
      </c>
      <c r="J649" s="24" t="s">
        <v>391</v>
      </c>
      <c r="K649" s="24" t="s">
        <v>2025</v>
      </c>
      <c r="L649" s="76" t="s">
        <v>10021</v>
      </c>
      <c r="M649" s="24" t="s">
        <v>10047</v>
      </c>
      <c r="N649" s="24" t="s">
        <v>2087</v>
      </c>
      <c r="O649" s="25">
        <f>'Product Details'!AH489</f>
        <v>2202.9899999999998</v>
      </c>
      <c r="P649" s="25">
        <f>'Product Details'!V489</f>
        <v>2202.9899999999998</v>
      </c>
      <c r="Q649" s="25">
        <f>'Product Details'!F489</f>
        <v>2061.9899999999998</v>
      </c>
      <c r="R649" s="82">
        <f t="shared" si="28"/>
        <v>6.4003921942450942E-2</v>
      </c>
      <c r="S649" s="82">
        <f t="shared" si="29"/>
        <v>6.4003921942450942E-2</v>
      </c>
      <c r="T649" s="25">
        <f>'Product Details'!F489</f>
        <v>2061.9899999999998</v>
      </c>
      <c r="U649" s="25">
        <f t="shared" si="30"/>
        <v>0</v>
      </c>
      <c r="V649" s="24" t="s">
        <v>2080</v>
      </c>
      <c r="W649" s="24" t="s">
        <v>1345</v>
      </c>
      <c r="X649" s="24">
        <v>30</v>
      </c>
      <c r="Y649" s="83">
        <v>46145</v>
      </c>
      <c r="Z649" s="83">
        <v>46265</v>
      </c>
    </row>
    <row r="650" spans="1:26" ht="15" customHeight="1" x14ac:dyDescent="0.35">
      <c r="A650" s="52" t="s">
        <v>10768</v>
      </c>
      <c r="B650" s="24" t="s">
        <v>4675</v>
      </c>
      <c r="C650" s="24" t="s">
        <v>670</v>
      </c>
      <c r="D650" s="24" t="s">
        <v>10761</v>
      </c>
      <c r="E650" s="24" t="s">
        <v>10046</v>
      </c>
      <c r="F650" s="24" t="s">
        <v>4678</v>
      </c>
      <c r="G650" s="24" t="s">
        <v>4679</v>
      </c>
      <c r="H650" s="24" t="s">
        <v>4680</v>
      </c>
      <c r="I650" s="24" t="s">
        <v>7</v>
      </c>
      <c r="J650" s="24" t="s">
        <v>391</v>
      </c>
      <c r="K650" s="24" t="s">
        <v>2027</v>
      </c>
      <c r="L650" s="76" t="s">
        <v>10021</v>
      </c>
      <c r="M650" s="24" t="s">
        <v>10047</v>
      </c>
      <c r="N650" s="24" t="s">
        <v>2087</v>
      </c>
      <c r="O650" s="25">
        <f>'Product Details'!AH490</f>
        <v>3401.99</v>
      </c>
      <c r="P650" s="25">
        <f>'Product Details'!V490</f>
        <v>3309.99</v>
      </c>
      <c r="Q650" s="25">
        <f>'Product Details'!F490</f>
        <v>3005.99</v>
      </c>
      <c r="R650" s="82">
        <f t="shared" si="28"/>
        <v>9.1843177773950985E-2</v>
      </c>
      <c r="S650" s="82">
        <f t="shared" si="29"/>
        <v>0.1164024585610187</v>
      </c>
      <c r="T650" s="25">
        <f>'Product Details'!F490</f>
        <v>3005.99</v>
      </c>
      <c r="U650" s="25">
        <f t="shared" si="30"/>
        <v>0</v>
      </c>
      <c r="V650" s="24" t="s">
        <v>2080</v>
      </c>
      <c r="W650" s="24" t="s">
        <v>53</v>
      </c>
      <c r="X650" s="24">
        <v>30</v>
      </c>
      <c r="Y650" s="83">
        <v>46163</v>
      </c>
      <c r="Z650" s="83">
        <v>46278</v>
      </c>
    </row>
    <row r="651" spans="1:26" ht="15" customHeight="1" x14ac:dyDescent="0.35">
      <c r="A651" s="52" t="s">
        <v>10769</v>
      </c>
      <c r="B651" s="24" t="s">
        <v>4681</v>
      </c>
      <c r="C651" s="24" t="s">
        <v>670</v>
      </c>
      <c r="D651" s="24" t="s">
        <v>10761</v>
      </c>
      <c r="E651" s="24" t="s">
        <v>10046</v>
      </c>
      <c r="F651" s="24" t="s">
        <v>4684</v>
      </c>
      <c r="G651" s="24" t="s">
        <v>4685</v>
      </c>
      <c r="H651" s="24" t="s">
        <v>4680</v>
      </c>
      <c r="I651" s="24" t="s">
        <v>7</v>
      </c>
      <c r="J651" s="24" t="s">
        <v>391</v>
      </c>
      <c r="K651" s="24" t="s">
        <v>2027</v>
      </c>
      <c r="L651" s="76" t="s">
        <v>10021</v>
      </c>
      <c r="M651" s="24" t="s">
        <v>10047</v>
      </c>
      <c r="N651" s="24" t="s">
        <v>2087</v>
      </c>
      <c r="O651" s="25">
        <f>'Product Details'!AH491</f>
        <v>3539.99</v>
      </c>
      <c r="P651" s="25">
        <f>'Product Details'!V491</f>
        <v>3458.99</v>
      </c>
      <c r="Q651" s="25">
        <f>'Product Details'!F491</f>
        <v>3199.99</v>
      </c>
      <c r="R651" s="82">
        <f t="shared" si="28"/>
        <v>7.4877348590195403E-2</v>
      </c>
      <c r="S651" s="82">
        <f t="shared" si="29"/>
        <v>9.6045469054997334E-2</v>
      </c>
      <c r="T651" s="25">
        <f>'Product Details'!F491</f>
        <v>3199.99</v>
      </c>
      <c r="U651" s="25">
        <f t="shared" si="30"/>
        <v>0</v>
      </c>
      <c r="V651" s="24" t="s">
        <v>2080</v>
      </c>
      <c r="W651" s="24" t="s">
        <v>1345</v>
      </c>
      <c r="X651" s="24">
        <v>30</v>
      </c>
      <c r="Y651" s="83">
        <v>45893</v>
      </c>
      <c r="Z651" s="83">
        <v>46267</v>
      </c>
    </row>
    <row r="652" spans="1:26" ht="15" customHeight="1" x14ac:dyDescent="0.35">
      <c r="A652" s="52" t="s">
        <v>10770</v>
      </c>
      <c r="B652" s="24" t="s">
        <v>4686</v>
      </c>
      <c r="C652" s="24" t="s">
        <v>670</v>
      </c>
      <c r="D652" s="24" t="s">
        <v>10761</v>
      </c>
      <c r="E652" s="24" t="s">
        <v>10046</v>
      </c>
      <c r="F652" s="24" t="s">
        <v>4644</v>
      </c>
      <c r="G652" s="24" t="s">
        <v>4689</v>
      </c>
      <c r="H652" s="24" t="s">
        <v>3781</v>
      </c>
      <c r="I652" s="24" t="s">
        <v>7</v>
      </c>
      <c r="J652" s="24" t="s">
        <v>391</v>
      </c>
      <c r="K652" s="24" t="s">
        <v>2027</v>
      </c>
      <c r="L652" s="76" t="s">
        <v>10021</v>
      </c>
      <c r="M652" s="24" t="s">
        <v>10047</v>
      </c>
      <c r="N652" s="24" t="s">
        <v>2087</v>
      </c>
      <c r="O652" s="25">
        <f>'Product Details'!AH492</f>
        <v>5116.99</v>
      </c>
      <c r="P652" s="25">
        <f>'Product Details'!V492</f>
        <v>4890.99</v>
      </c>
      <c r="Q652" s="25">
        <f>'Product Details'!F492</f>
        <v>4632.99</v>
      </c>
      <c r="R652" s="82">
        <f t="shared" si="28"/>
        <v>5.2750056736979634E-2</v>
      </c>
      <c r="S652" s="82">
        <f t="shared" si="29"/>
        <v>9.4586856726317628E-2</v>
      </c>
      <c r="T652" s="25">
        <f>'Product Details'!F492</f>
        <v>4632.99</v>
      </c>
      <c r="U652" s="25">
        <f t="shared" si="30"/>
        <v>0</v>
      </c>
      <c r="V652" s="24" t="s">
        <v>2080</v>
      </c>
      <c r="W652" s="24" t="s">
        <v>3452</v>
      </c>
      <c r="X652" s="24">
        <v>30</v>
      </c>
      <c r="Y652" s="83">
        <v>46035</v>
      </c>
      <c r="Z652" s="83">
        <v>46272</v>
      </c>
    </row>
    <row r="653" spans="1:26" ht="15" customHeight="1" x14ac:dyDescent="0.35">
      <c r="A653" s="52" t="s">
        <v>10771</v>
      </c>
      <c r="B653" s="24" t="s">
        <v>4690</v>
      </c>
      <c r="C653" s="24" t="s">
        <v>683</v>
      </c>
      <c r="D653" s="24" t="s">
        <v>10772</v>
      </c>
      <c r="E653" s="24" t="s">
        <v>10046</v>
      </c>
      <c r="F653" s="24" t="s">
        <v>4693</v>
      </c>
      <c r="G653" s="24" t="s">
        <v>4694</v>
      </c>
      <c r="H653" s="24" t="s">
        <v>4695</v>
      </c>
      <c r="I653" s="24" t="s">
        <v>7</v>
      </c>
      <c r="J653" s="24" t="s">
        <v>391</v>
      </c>
      <c r="K653" s="24" t="s">
        <v>2023</v>
      </c>
      <c r="L653" s="76" t="s">
        <v>10021</v>
      </c>
      <c r="M653" s="24" t="s">
        <v>10047</v>
      </c>
      <c r="N653" s="24" t="s">
        <v>2087</v>
      </c>
      <c r="O653" s="25">
        <f>'Product Details'!AH493</f>
        <v>379.99</v>
      </c>
      <c r="P653" s="25">
        <f>'Product Details'!V493</f>
        <v>379.99</v>
      </c>
      <c r="Q653" s="25">
        <f>'Product Details'!F493</f>
        <v>336.99</v>
      </c>
      <c r="R653" s="82">
        <f t="shared" si="28"/>
        <v>0.11316087265454354</v>
      </c>
      <c r="S653" s="82">
        <f t="shared" si="29"/>
        <v>0.11316087265454354</v>
      </c>
      <c r="T653" s="25">
        <f>'Product Details'!F493</f>
        <v>336.99</v>
      </c>
      <c r="U653" s="25">
        <f t="shared" si="30"/>
        <v>0</v>
      </c>
      <c r="V653" s="24" t="s">
        <v>2080</v>
      </c>
      <c r="W653" s="24" t="s">
        <v>53</v>
      </c>
      <c r="X653" s="24">
        <v>30</v>
      </c>
      <c r="Y653" s="83">
        <v>46161</v>
      </c>
      <c r="Z653" s="83">
        <v>46279</v>
      </c>
    </row>
    <row r="654" spans="1:26" ht="15" customHeight="1" x14ac:dyDescent="0.35">
      <c r="A654" s="52" t="s">
        <v>10773</v>
      </c>
      <c r="B654" s="24" t="s">
        <v>4696</v>
      </c>
      <c r="C654" s="24" t="s">
        <v>683</v>
      </c>
      <c r="D654" s="24" t="s">
        <v>10772</v>
      </c>
      <c r="E654" s="24" t="s">
        <v>10046</v>
      </c>
      <c r="F654" s="24" t="s">
        <v>4699</v>
      </c>
      <c r="G654" s="24" t="s">
        <v>4700</v>
      </c>
      <c r="H654" s="24" t="s">
        <v>3464</v>
      </c>
      <c r="I654" s="24" t="s">
        <v>7</v>
      </c>
      <c r="J654" s="24" t="s">
        <v>391</v>
      </c>
      <c r="K654" s="24" t="s">
        <v>2023</v>
      </c>
      <c r="L654" s="76" t="s">
        <v>10021</v>
      </c>
      <c r="M654" s="24" t="s">
        <v>10047</v>
      </c>
      <c r="N654" s="24" t="s">
        <v>2087</v>
      </c>
      <c r="O654" s="25">
        <f>'Product Details'!AH494</f>
        <v>636.99</v>
      </c>
      <c r="P654" s="25">
        <f>'Product Details'!V494</f>
        <v>606.99</v>
      </c>
      <c r="Q654" s="25">
        <f>'Product Details'!F494</f>
        <v>586.99</v>
      </c>
      <c r="R654" s="82">
        <f t="shared" ref="R654:R717" si="31">IF(P654&gt;0,(P654-Q654)/P654,"")</f>
        <v>3.2949471984711445E-2</v>
      </c>
      <c r="S654" s="82">
        <f t="shared" ref="S654:S717" si="32">IF(O654&gt;0,(O654-Q654)/O654,"")</f>
        <v>7.8494167883326263E-2</v>
      </c>
      <c r="T654" s="25">
        <f>'Product Details'!F494</f>
        <v>586.99</v>
      </c>
      <c r="U654" s="25">
        <f t="shared" ref="U654:U717" si="33">T654-Q654</f>
        <v>0</v>
      </c>
      <c r="V654" s="24" t="s">
        <v>2080</v>
      </c>
      <c r="W654" s="24" t="s">
        <v>1345</v>
      </c>
      <c r="X654" s="24">
        <v>30</v>
      </c>
      <c r="Y654" s="83">
        <v>46154</v>
      </c>
      <c r="Z654" s="83">
        <v>46252</v>
      </c>
    </row>
    <row r="655" spans="1:26" ht="26.9" customHeight="1" x14ac:dyDescent="0.35">
      <c r="A655" s="52" t="s">
        <v>10774</v>
      </c>
      <c r="B655" s="24" t="s">
        <v>4701</v>
      </c>
      <c r="C655" s="24" t="s">
        <v>683</v>
      </c>
      <c r="D655" s="24" t="s">
        <v>10772</v>
      </c>
      <c r="E655" s="24" t="s">
        <v>10046</v>
      </c>
      <c r="F655" s="24" t="s">
        <v>4704</v>
      </c>
      <c r="G655" s="24" t="s">
        <v>4705</v>
      </c>
      <c r="H655" s="24" t="s">
        <v>3434</v>
      </c>
      <c r="I655" s="24" t="s">
        <v>7</v>
      </c>
      <c r="J655" s="24" t="s">
        <v>391</v>
      </c>
      <c r="K655" s="24" t="s">
        <v>2024</v>
      </c>
      <c r="L655" s="76" t="s">
        <v>10021</v>
      </c>
      <c r="M655" s="24" t="s">
        <v>10047</v>
      </c>
      <c r="N655" s="24" t="s">
        <v>2087</v>
      </c>
      <c r="O655" s="25">
        <f>'Product Details'!AH495</f>
        <v>728.99</v>
      </c>
      <c r="P655" s="25">
        <f>'Product Details'!V495</f>
        <v>728.99</v>
      </c>
      <c r="Q655" s="25">
        <f>'Product Details'!F495</f>
        <v>685.99</v>
      </c>
      <c r="R655" s="82">
        <f t="shared" si="31"/>
        <v>5.898571996872385E-2</v>
      </c>
      <c r="S655" s="82">
        <f t="shared" si="32"/>
        <v>5.898571996872385E-2</v>
      </c>
      <c r="T655" s="25">
        <f>'Product Details'!F495</f>
        <v>685.99</v>
      </c>
      <c r="U655" s="25">
        <f t="shared" si="33"/>
        <v>0</v>
      </c>
      <c r="V655" s="24" t="s">
        <v>2116</v>
      </c>
      <c r="W655" s="24" t="s">
        <v>1345</v>
      </c>
      <c r="X655" s="24">
        <v>30</v>
      </c>
      <c r="Y655" s="83">
        <v>46078</v>
      </c>
      <c r="Z655" s="83">
        <v>46236</v>
      </c>
    </row>
    <row r="656" spans="1:26" ht="26.9" customHeight="1" x14ac:dyDescent="0.35">
      <c r="A656" s="52" t="s">
        <v>10775</v>
      </c>
      <c r="B656" s="24" t="s">
        <v>4706</v>
      </c>
      <c r="C656" s="24" t="s">
        <v>683</v>
      </c>
      <c r="D656" s="24" t="s">
        <v>10772</v>
      </c>
      <c r="E656" s="24" t="s">
        <v>10046</v>
      </c>
      <c r="F656" s="24" t="s">
        <v>4709</v>
      </c>
      <c r="G656" s="24" t="s">
        <v>4710</v>
      </c>
      <c r="H656" s="24" t="s">
        <v>3697</v>
      </c>
      <c r="I656" s="24" t="s">
        <v>7</v>
      </c>
      <c r="J656" s="24" t="s">
        <v>391</v>
      </c>
      <c r="K656" s="24" t="s">
        <v>2025</v>
      </c>
      <c r="L656" s="76" t="s">
        <v>10021</v>
      </c>
      <c r="M656" s="24" t="s">
        <v>10047</v>
      </c>
      <c r="N656" s="24" t="s">
        <v>2087</v>
      </c>
      <c r="O656" s="25">
        <f>'Product Details'!AH496</f>
        <v>1467.99</v>
      </c>
      <c r="P656" s="25">
        <f>'Product Details'!V496</f>
        <v>1422.99</v>
      </c>
      <c r="Q656" s="25">
        <f>'Product Details'!F496</f>
        <v>1339.99</v>
      </c>
      <c r="R656" s="82">
        <f t="shared" si="31"/>
        <v>5.8327887054722805E-2</v>
      </c>
      <c r="S656" s="82">
        <f t="shared" si="32"/>
        <v>8.7194054455411826E-2</v>
      </c>
      <c r="T656" s="25">
        <f>'Product Details'!F496</f>
        <v>1339.99</v>
      </c>
      <c r="U656" s="25">
        <f t="shared" si="33"/>
        <v>0</v>
      </c>
      <c r="V656" s="24" t="s">
        <v>2080</v>
      </c>
      <c r="W656" s="24" t="s">
        <v>53</v>
      </c>
      <c r="X656" s="24">
        <v>30</v>
      </c>
      <c r="Y656" s="83">
        <v>46058</v>
      </c>
      <c r="Z656" s="83">
        <v>46253</v>
      </c>
    </row>
    <row r="657" spans="1:26" ht="26.9" customHeight="1" x14ac:dyDescent="0.35">
      <c r="A657" s="52" t="s">
        <v>10776</v>
      </c>
      <c r="B657" s="24" t="s">
        <v>4711</v>
      </c>
      <c r="C657" s="24" t="s">
        <v>683</v>
      </c>
      <c r="D657" s="24" t="s">
        <v>10772</v>
      </c>
      <c r="E657" s="24" t="s">
        <v>10046</v>
      </c>
      <c r="F657" s="24" t="s">
        <v>4714</v>
      </c>
      <c r="G657" s="24" t="s">
        <v>4655</v>
      </c>
      <c r="H657" s="24" t="s">
        <v>3562</v>
      </c>
      <c r="I657" s="24" t="s">
        <v>7</v>
      </c>
      <c r="J657" s="24" t="s">
        <v>391</v>
      </c>
      <c r="K657" s="24" t="s">
        <v>2025</v>
      </c>
      <c r="L657" s="76" t="s">
        <v>10021</v>
      </c>
      <c r="M657" s="24" t="s">
        <v>10047</v>
      </c>
      <c r="N657" s="24" t="s">
        <v>2087</v>
      </c>
      <c r="O657" s="25">
        <f>'Product Details'!AH497</f>
        <v>1579.99</v>
      </c>
      <c r="P657" s="25">
        <f>'Product Details'!V497</f>
        <v>1579.99</v>
      </c>
      <c r="Q657" s="25">
        <f>'Product Details'!F497</f>
        <v>1488.99</v>
      </c>
      <c r="R657" s="82">
        <f t="shared" si="31"/>
        <v>5.7595301236083772E-2</v>
      </c>
      <c r="S657" s="82">
        <f t="shared" si="32"/>
        <v>5.7595301236083772E-2</v>
      </c>
      <c r="T657" s="25">
        <f>'Product Details'!F497</f>
        <v>1488.99</v>
      </c>
      <c r="U657" s="25">
        <f t="shared" si="33"/>
        <v>0</v>
      </c>
      <c r="V657" s="24" t="s">
        <v>2080</v>
      </c>
      <c r="W657" s="24" t="s">
        <v>1345</v>
      </c>
      <c r="X657" s="24">
        <v>30</v>
      </c>
      <c r="Y657" s="83">
        <v>46155</v>
      </c>
      <c r="Z657" s="83">
        <v>46274</v>
      </c>
    </row>
    <row r="658" spans="1:26" ht="15" customHeight="1" x14ac:dyDescent="0.35">
      <c r="A658" s="52" t="s">
        <v>10777</v>
      </c>
      <c r="B658" s="24" t="s">
        <v>4715</v>
      </c>
      <c r="C658" s="24" t="s">
        <v>683</v>
      </c>
      <c r="D658" s="24" t="s">
        <v>10772</v>
      </c>
      <c r="E658" s="24" t="s">
        <v>10046</v>
      </c>
      <c r="F658" s="24" t="s">
        <v>4718</v>
      </c>
      <c r="G658" s="24" t="s">
        <v>4719</v>
      </c>
      <c r="H658" s="24" t="s">
        <v>3485</v>
      </c>
      <c r="I658" s="24" t="s">
        <v>7</v>
      </c>
      <c r="J658" s="24" t="s">
        <v>391</v>
      </c>
      <c r="K658" s="24" t="s">
        <v>2026</v>
      </c>
      <c r="L658" s="76" t="s">
        <v>10021</v>
      </c>
      <c r="M658" s="24" t="s">
        <v>10047</v>
      </c>
      <c r="N658" s="24" t="s">
        <v>2087</v>
      </c>
      <c r="O658" s="25">
        <f>'Product Details'!AH498</f>
        <v>1713.99</v>
      </c>
      <c r="P658" s="25">
        <f>'Product Details'!V498</f>
        <v>1687.99</v>
      </c>
      <c r="Q658" s="25">
        <f>'Product Details'!F498</f>
        <v>1542.99</v>
      </c>
      <c r="R658" s="82">
        <f t="shared" si="31"/>
        <v>8.590098282572764E-2</v>
      </c>
      <c r="S658" s="82">
        <f t="shared" si="32"/>
        <v>9.9767209843698038E-2</v>
      </c>
      <c r="T658" s="25">
        <f>'Product Details'!F498</f>
        <v>1542.99</v>
      </c>
      <c r="U658" s="25">
        <f t="shared" si="33"/>
        <v>0</v>
      </c>
      <c r="V658" s="24" t="s">
        <v>2080</v>
      </c>
      <c r="W658" s="24" t="s">
        <v>53</v>
      </c>
      <c r="X658" s="24">
        <v>30</v>
      </c>
      <c r="Y658" s="83">
        <v>45897</v>
      </c>
      <c r="Z658" s="83">
        <v>46249</v>
      </c>
    </row>
    <row r="659" spans="1:26" ht="26.9" customHeight="1" x14ac:dyDescent="0.35">
      <c r="A659" s="52" t="s">
        <v>10778</v>
      </c>
      <c r="B659" s="24" t="s">
        <v>4720</v>
      </c>
      <c r="C659" s="24" t="s">
        <v>683</v>
      </c>
      <c r="D659" s="24" t="s">
        <v>10772</v>
      </c>
      <c r="E659" s="24" t="s">
        <v>10046</v>
      </c>
      <c r="F659" s="24" t="s">
        <v>4723</v>
      </c>
      <c r="G659" s="24" t="s">
        <v>4271</v>
      </c>
      <c r="H659" s="24" t="s">
        <v>3562</v>
      </c>
      <c r="I659" s="24" t="s">
        <v>7</v>
      </c>
      <c r="J659" s="24" t="s">
        <v>391</v>
      </c>
      <c r="K659" s="24" t="s">
        <v>2025</v>
      </c>
      <c r="L659" s="76" t="s">
        <v>10021</v>
      </c>
      <c r="M659" s="24" t="s">
        <v>10047</v>
      </c>
      <c r="N659" s="24" t="s">
        <v>2087</v>
      </c>
      <c r="O659" s="25">
        <f>'Product Details'!AH499</f>
        <v>2231.9899999999998</v>
      </c>
      <c r="P659" s="25">
        <f>'Product Details'!V499</f>
        <v>2201.9899999999998</v>
      </c>
      <c r="Q659" s="25">
        <f>'Product Details'!F499</f>
        <v>1917.99</v>
      </c>
      <c r="R659" s="82">
        <f t="shared" si="31"/>
        <v>0.12897424602291555</v>
      </c>
      <c r="S659" s="82">
        <f t="shared" si="32"/>
        <v>0.14068163387828789</v>
      </c>
      <c r="T659" s="25">
        <f>'Product Details'!F499</f>
        <v>1917.99</v>
      </c>
      <c r="U659" s="25">
        <f t="shared" si="33"/>
        <v>0</v>
      </c>
      <c r="V659" s="24" t="s">
        <v>2080</v>
      </c>
      <c r="W659" s="24" t="s">
        <v>53</v>
      </c>
      <c r="X659" s="24">
        <v>30</v>
      </c>
      <c r="Y659" s="83">
        <v>45794</v>
      </c>
      <c r="Z659" s="83">
        <v>46259</v>
      </c>
    </row>
    <row r="660" spans="1:26" ht="15" customHeight="1" x14ac:dyDescent="0.35">
      <c r="A660" s="52" t="s">
        <v>10779</v>
      </c>
      <c r="B660" s="24" t="s">
        <v>4724</v>
      </c>
      <c r="C660" s="24" t="s">
        <v>683</v>
      </c>
      <c r="D660" s="24" t="s">
        <v>10772</v>
      </c>
      <c r="E660" s="24" t="s">
        <v>10046</v>
      </c>
      <c r="F660" s="24" t="s">
        <v>4727</v>
      </c>
      <c r="G660" s="24" t="s">
        <v>4728</v>
      </c>
      <c r="H660" s="24" t="s">
        <v>3514</v>
      </c>
      <c r="I660" s="24" t="s">
        <v>7</v>
      </c>
      <c r="J660" s="24" t="s">
        <v>391</v>
      </c>
      <c r="K660" s="24" t="s">
        <v>2026</v>
      </c>
      <c r="L660" s="76" t="s">
        <v>10021</v>
      </c>
      <c r="M660" s="24" t="s">
        <v>10047</v>
      </c>
      <c r="N660" s="24" t="s">
        <v>2087</v>
      </c>
      <c r="O660" s="25">
        <f>'Product Details'!AH500</f>
        <v>2776.99</v>
      </c>
      <c r="P660" s="25">
        <f>'Product Details'!V500</f>
        <v>2776.99</v>
      </c>
      <c r="Q660" s="25">
        <f>'Product Details'!F500</f>
        <v>2486.9899999999998</v>
      </c>
      <c r="R660" s="82">
        <f t="shared" si="31"/>
        <v>0.10442961623916544</v>
      </c>
      <c r="S660" s="82">
        <f t="shared" si="32"/>
        <v>0.10442961623916544</v>
      </c>
      <c r="T660" s="25">
        <f>'Product Details'!F500</f>
        <v>2486.9899999999998</v>
      </c>
      <c r="U660" s="25">
        <f t="shared" si="33"/>
        <v>0</v>
      </c>
      <c r="V660" s="24" t="s">
        <v>2080</v>
      </c>
      <c r="W660" s="24" t="s">
        <v>1345</v>
      </c>
      <c r="X660" s="24">
        <v>30</v>
      </c>
      <c r="Y660" s="83">
        <v>46125</v>
      </c>
      <c r="Z660" s="83">
        <v>46263</v>
      </c>
    </row>
    <row r="661" spans="1:26" ht="15" customHeight="1" x14ac:dyDescent="0.35">
      <c r="A661" s="52" t="s">
        <v>10780</v>
      </c>
      <c r="B661" s="24" t="s">
        <v>4729</v>
      </c>
      <c r="C661" s="24" t="s">
        <v>683</v>
      </c>
      <c r="D661" s="24" t="s">
        <v>10772</v>
      </c>
      <c r="E661" s="24" t="s">
        <v>10046</v>
      </c>
      <c r="F661" s="24" t="s">
        <v>4732</v>
      </c>
      <c r="G661" s="24" t="s">
        <v>4733</v>
      </c>
      <c r="H661" s="24" t="s">
        <v>4340</v>
      </c>
      <c r="I661" s="24" t="s">
        <v>7</v>
      </c>
      <c r="J661" s="24" t="s">
        <v>391</v>
      </c>
      <c r="K661" s="24" t="s">
        <v>2027</v>
      </c>
      <c r="L661" s="76" t="s">
        <v>10021</v>
      </c>
      <c r="M661" s="24" t="s">
        <v>10047</v>
      </c>
      <c r="N661" s="24" t="s">
        <v>2087</v>
      </c>
      <c r="O661" s="25">
        <f>'Product Details'!AH501</f>
        <v>3505.99</v>
      </c>
      <c r="P661" s="25">
        <f>'Product Details'!V501</f>
        <v>3505.99</v>
      </c>
      <c r="Q661" s="25">
        <f>'Product Details'!F501</f>
        <v>3192.99</v>
      </c>
      <c r="R661" s="82">
        <f t="shared" si="31"/>
        <v>8.9275782303999726E-2</v>
      </c>
      <c r="S661" s="82">
        <f t="shared" si="32"/>
        <v>8.9275782303999726E-2</v>
      </c>
      <c r="T661" s="25">
        <f>'Product Details'!F501</f>
        <v>3192.99</v>
      </c>
      <c r="U661" s="25">
        <f t="shared" si="33"/>
        <v>0</v>
      </c>
      <c r="V661" s="24" t="s">
        <v>2080</v>
      </c>
      <c r="W661" s="24" t="s">
        <v>1345</v>
      </c>
      <c r="X661" s="24">
        <v>30</v>
      </c>
      <c r="Y661" s="83">
        <v>45668</v>
      </c>
      <c r="Z661" s="83">
        <v>46258</v>
      </c>
    </row>
    <row r="662" spans="1:26" ht="26.9" customHeight="1" x14ac:dyDescent="0.35">
      <c r="A662" s="52" t="s">
        <v>10781</v>
      </c>
      <c r="B662" s="24" t="s">
        <v>4734</v>
      </c>
      <c r="C662" s="24" t="s">
        <v>683</v>
      </c>
      <c r="D662" s="24" t="s">
        <v>10772</v>
      </c>
      <c r="E662" s="24" t="s">
        <v>10046</v>
      </c>
      <c r="F662" s="24" t="s">
        <v>4737</v>
      </c>
      <c r="G662" s="24" t="s">
        <v>4738</v>
      </c>
      <c r="H662" s="24" t="s">
        <v>4739</v>
      </c>
      <c r="I662" s="24" t="s">
        <v>7</v>
      </c>
      <c r="J662" s="24" t="s">
        <v>391</v>
      </c>
      <c r="K662" s="24" t="s">
        <v>2027</v>
      </c>
      <c r="L662" s="76" t="s">
        <v>10021</v>
      </c>
      <c r="M662" s="24" t="s">
        <v>10047</v>
      </c>
      <c r="N662" s="24" t="s">
        <v>2087</v>
      </c>
      <c r="O662" s="25">
        <f>'Product Details'!AH502</f>
        <v>3862.99</v>
      </c>
      <c r="P662" s="25">
        <f>'Product Details'!V502</f>
        <v>3862.99</v>
      </c>
      <c r="Q662" s="25">
        <f>'Product Details'!F502</f>
        <v>3624.99</v>
      </c>
      <c r="R662" s="82">
        <f t="shared" si="31"/>
        <v>6.1610307041954554E-2</v>
      </c>
      <c r="S662" s="82">
        <f t="shared" si="32"/>
        <v>6.1610307041954554E-2</v>
      </c>
      <c r="T662" s="25">
        <f>'Product Details'!F502</f>
        <v>3624.99</v>
      </c>
      <c r="U662" s="25">
        <f t="shared" si="33"/>
        <v>0</v>
      </c>
      <c r="V662" s="24" t="s">
        <v>2116</v>
      </c>
      <c r="W662" s="24" t="s">
        <v>3452</v>
      </c>
      <c r="X662" s="24">
        <v>30</v>
      </c>
      <c r="Y662" s="83">
        <v>46205</v>
      </c>
      <c r="Z662" s="83">
        <v>46259</v>
      </c>
    </row>
    <row r="663" spans="1:26" ht="15" customHeight="1" x14ac:dyDescent="0.35">
      <c r="A663" s="52" t="s">
        <v>10782</v>
      </c>
      <c r="B663" s="24" t="s">
        <v>4740</v>
      </c>
      <c r="C663" s="24" t="s">
        <v>696</v>
      </c>
      <c r="D663" s="24" t="s">
        <v>10783</v>
      </c>
      <c r="E663" s="24" t="s">
        <v>10046</v>
      </c>
      <c r="F663" s="24" t="s">
        <v>4743</v>
      </c>
      <c r="G663" s="24" t="s">
        <v>4744</v>
      </c>
      <c r="H663" s="24" t="s">
        <v>4007</v>
      </c>
      <c r="I663" s="24" t="s">
        <v>7</v>
      </c>
      <c r="J663" s="24" t="s">
        <v>391</v>
      </c>
      <c r="K663" s="24" t="s">
        <v>2022</v>
      </c>
      <c r="L663" s="76" t="s">
        <v>10021</v>
      </c>
      <c r="M663" s="24" t="s">
        <v>10047</v>
      </c>
      <c r="N663" s="24" t="s">
        <v>2087</v>
      </c>
      <c r="O663" s="25">
        <f>'Product Details'!AH503</f>
        <v>411.99</v>
      </c>
      <c r="P663" s="25">
        <f>'Product Details'!V503</f>
        <v>405.99</v>
      </c>
      <c r="Q663" s="25">
        <f>'Product Details'!F503</f>
        <v>385.99</v>
      </c>
      <c r="R663" s="82">
        <f t="shared" si="31"/>
        <v>4.9262297100913816E-2</v>
      </c>
      <c r="S663" s="82">
        <f t="shared" si="32"/>
        <v>6.3108327872035727E-2</v>
      </c>
      <c r="T663" s="25">
        <f>'Product Details'!F503</f>
        <v>385.99</v>
      </c>
      <c r="U663" s="25">
        <f t="shared" si="33"/>
        <v>0</v>
      </c>
      <c r="V663" s="24" t="s">
        <v>2080</v>
      </c>
      <c r="W663" s="24" t="s">
        <v>53</v>
      </c>
      <c r="X663" s="24">
        <v>30</v>
      </c>
      <c r="Y663" s="83">
        <v>46037</v>
      </c>
      <c r="Z663" s="83">
        <v>46257</v>
      </c>
    </row>
    <row r="664" spans="1:26" ht="26.9" customHeight="1" x14ac:dyDescent="0.35">
      <c r="A664" s="52" t="s">
        <v>10784</v>
      </c>
      <c r="B664" s="24" t="s">
        <v>4740</v>
      </c>
      <c r="C664" s="24" t="s">
        <v>696</v>
      </c>
      <c r="D664" s="24" t="s">
        <v>10168</v>
      </c>
      <c r="E664" s="24" t="s">
        <v>10101</v>
      </c>
      <c r="F664" s="24" t="s">
        <v>4743</v>
      </c>
      <c r="G664" s="24" t="s">
        <v>4744</v>
      </c>
      <c r="H664" s="24" t="s">
        <v>4007</v>
      </c>
      <c r="I664" s="24" t="s">
        <v>7</v>
      </c>
      <c r="J664" s="24" t="s">
        <v>391</v>
      </c>
      <c r="K664" s="24" t="s">
        <v>2022</v>
      </c>
      <c r="L664" s="81" t="s">
        <v>10022</v>
      </c>
      <c r="M664" s="24" t="s">
        <v>10102</v>
      </c>
      <c r="N664" s="24" t="s">
        <v>2087</v>
      </c>
      <c r="O664" s="25">
        <f>'Product Details'!AH503</f>
        <v>411.99</v>
      </c>
      <c r="P664" s="25">
        <v>375.99</v>
      </c>
      <c r="Q664" s="25">
        <v>329.99</v>
      </c>
      <c r="R664" s="82">
        <f t="shared" si="31"/>
        <v>0.12234367935317428</v>
      </c>
      <c r="S664" s="82">
        <f t="shared" si="32"/>
        <v>0.19903395713488192</v>
      </c>
      <c r="T664" s="25">
        <f>'Product Details'!F503</f>
        <v>385.99</v>
      </c>
      <c r="U664" s="25">
        <f t="shared" si="33"/>
        <v>56</v>
      </c>
      <c r="V664" s="24" t="s">
        <v>2100</v>
      </c>
      <c r="W664" s="24" t="s">
        <v>10103</v>
      </c>
      <c r="X664" s="24">
        <v>30</v>
      </c>
      <c r="Y664" s="83">
        <v>46266</v>
      </c>
      <c r="Z664" s="83">
        <v>46283</v>
      </c>
    </row>
    <row r="665" spans="1:26" ht="26.9" customHeight="1" x14ac:dyDescent="0.35">
      <c r="A665" s="52" t="s">
        <v>10785</v>
      </c>
      <c r="B665" s="24" t="s">
        <v>4740</v>
      </c>
      <c r="C665" s="24" t="s">
        <v>696</v>
      </c>
      <c r="D665" s="24" t="s">
        <v>10786</v>
      </c>
      <c r="E665" s="24" t="s">
        <v>10122</v>
      </c>
      <c r="F665" s="24" t="s">
        <v>4743</v>
      </c>
      <c r="G665" s="24" t="s">
        <v>4744</v>
      </c>
      <c r="H665" s="24" t="s">
        <v>4007</v>
      </c>
      <c r="I665" s="24" t="s">
        <v>7</v>
      </c>
      <c r="J665" s="24" t="s">
        <v>391</v>
      </c>
      <c r="K665" s="24" t="s">
        <v>2022</v>
      </c>
      <c r="L665" s="79" t="s">
        <v>10023</v>
      </c>
      <c r="M665" s="24" t="s">
        <v>10123</v>
      </c>
      <c r="N665" s="24" t="s">
        <v>2087</v>
      </c>
      <c r="O665" s="25">
        <f>'Product Details'!AH503</f>
        <v>411.99</v>
      </c>
      <c r="P665" s="25">
        <v>287.99</v>
      </c>
      <c r="Q665" s="25">
        <v>287.99</v>
      </c>
      <c r="R665" s="82">
        <f t="shared" si="31"/>
        <v>0</v>
      </c>
      <c r="S665" s="82">
        <f t="shared" si="32"/>
        <v>0.30097817908201657</v>
      </c>
      <c r="T665" s="25">
        <f>'Product Details'!F503</f>
        <v>385.99</v>
      </c>
      <c r="U665" s="25">
        <f t="shared" si="33"/>
        <v>98</v>
      </c>
      <c r="V665" s="24" t="s">
        <v>2080</v>
      </c>
      <c r="W665" s="24" t="s">
        <v>10124</v>
      </c>
      <c r="X665" s="24">
        <v>30</v>
      </c>
      <c r="Y665" s="83">
        <v>46170</v>
      </c>
      <c r="Z665" s="83">
        <v>46170</v>
      </c>
    </row>
    <row r="666" spans="1:26" ht="26.9" customHeight="1" x14ac:dyDescent="0.35">
      <c r="A666" s="52" t="s">
        <v>10787</v>
      </c>
      <c r="B666" s="24" t="s">
        <v>4745</v>
      </c>
      <c r="C666" s="24" t="s">
        <v>696</v>
      </c>
      <c r="D666" s="24" t="s">
        <v>10783</v>
      </c>
      <c r="E666" s="24" t="s">
        <v>10046</v>
      </c>
      <c r="F666" s="24" t="s">
        <v>4748</v>
      </c>
      <c r="G666" s="24" t="s">
        <v>4749</v>
      </c>
      <c r="H666" s="24" t="s">
        <v>3578</v>
      </c>
      <c r="I666" s="24" t="s">
        <v>7</v>
      </c>
      <c r="J666" s="24" t="s">
        <v>391</v>
      </c>
      <c r="K666" s="24" t="s">
        <v>2025</v>
      </c>
      <c r="L666" s="76" t="s">
        <v>10021</v>
      </c>
      <c r="M666" s="24" t="s">
        <v>10047</v>
      </c>
      <c r="N666" s="24" t="s">
        <v>2087</v>
      </c>
      <c r="O666" s="25">
        <f>'Product Details'!AH504</f>
        <v>1189.99</v>
      </c>
      <c r="P666" s="25">
        <f>'Product Details'!V504</f>
        <v>1177.99</v>
      </c>
      <c r="Q666" s="25">
        <f>'Product Details'!F504</f>
        <v>1039.99</v>
      </c>
      <c r="R666" s="82">
        <f t="shared" si="31"/>
        <v>0.11714870245078481</v>
      </c>
      <c r="S666" s="82">
        <f t="shared" si="32"/>
        <v>0.12605147942419684</v>
      </c>
      <c r="T666" s="25">
        <f>'Product Details'!F504</f>
        <v>1039.99</v>
      </c>
      <c r="U666" s="25">
        <f t="shared" si="33"/>
        <v>0</v>
      </c>
      <c r="V666" s="24" t="s">
        <v>2080</v>
      </c>
      <c r="W666" s="24" t="s">
        <v>53</v>
      </c>
      <c r="X666" s="24">
        <v>30</v>
      </c>
      <c r="Y666" s="83">
        <v>46165</v>
      </c>
      <c r="Z666" s="83">
        <v>46273</v>
      </c>
    </row>
    <row r="667" spans="1:26" ht="26.9" customHeight="1" x14ac:dyDescent="0.35">
      <c r="A667" s="52" t="s">
        <v>10788</v>
      </c>
      <c r="B667" s="24" t="s">
        <v>4750</v>
      </c>
      <c r="C667" s="24" t="s">
        <v>696</v>
      </c>
      <c r="D667" s="24" t="s">
        <v>10783</v>
      </c>
      <c r="E667" s="24" t="s">
        <v>10046</v>
      </c>
      <c r="F667" s="24" t="s">
        <v>4753</v>
      </c>
      <c r="G667" s="24" t="s">
        <v>4754</v>
      </c>
      <c r="H667" s="24" t="s">
        <v>3626</v>
      </c>
      <c r="I667" s="24" t="s">
        <v>7</v>
      </c>
      <c r="J667" s="24" t="s">
        <v>391</v>
      </c>
      <c r="K667" s="24" t="s">
        <v>2025</v>
      </c>
      <c r="L667" s="76" t="s">
        <v>10021</v>
      </c>
      <c r="M667" s="24" t="s">
        <v>10047</v>
      </c>
      <c r="N667" s="24" t="s">
        <v>2087</v>
      </c>
      <c r="O667" s="25">
        <f>'Product Details'!AH505</f>
        <v>1894.99</v>
      </c>
      <c r="P667" s="25">
        <f>'Product Details'!V505</f>
        <v>1808.99</v>
      </c>
      <c r="Q667" s="25">
        <f>'Product Details'!F505</f>
        <v>1620.99</v>
      </c>
      <c r="R667" s="82">
        <f t="shared" si="31"/>
        <v>0.10392539483358117</v>
      </c>
      <c r="S667" s="82">
        <f t="shared" si="32"/>
        <v>0.14459179204111894</v>
      </c>
      <c r="T667" s="25">
        <f>'Product Details'!F505</f>
        <v>1620.99</v>
      </c>
      <c r="U667" s="25">
        <f t="shared" si="33"/>
        <v>0</v>
      </c>
      <c r="V667" s="24" t="s">
        <v>2080</v>
      </c>
      <c r="W667" s="24" t="s">
        <v>1345</v>
      </c>
      <c r="X667" s="24">
        <v>30</v>
      </c>
      <c r="Y667" s="83">
        <v>46065</v>
      </c>
      <c r="Z667" s="83">
        <v>46262</v>
      </c>
    </row>
    <row r="668" spans="1:26" ht="15" customHeight="1" x14ac:dyDescent="0.35">
      <c r="A668" s="52" t="s">
        <v>10789</v>
      </c>
      <c r="B668" s="24" t="s">
        <v>4755</v>
      </c>
      <c r="C668" s="24" t="s">
        <v>696</v>
      </c>
      <c r="D668" s="24" t="s">
        <v>10783</v>
      </c>
      <c r="E668" s="24" t="s">
        <v>10046</v>
      </c>
      <c r="F668" s="24" t="s">
        <v>4758</v>
      </c>
      <c r="G668" s="24" t="s">
        <v>4759</v>
      </c>
      <c r="H668" s="24" t="s">
        <v>3871</v>
      </c>
      <c r="I668" s="24" t="s">
        <v>7</v>
      </c>
      <c r="J668" s="24" t="s">
        <v>391</v>
      </c>
      <c r="K668" s="24" t="s">
        <v>2026</v>
      </c>
      <c r="L668" s="76" t="s">
        <v>10021</v>
      </c>
      <c r="M668" s="24" t="s">
        <v>10047</v>
      </c>
      <c r="N668" s="24" t="s">
        <v>2087</v>
      </c>
      <c r="O668" s="25">
        <f>'Product Details'!AH506</f>
        <v>1988.99</v>
      </c>
      <c r="P668" s="25">
        <f>'Product Details'!V506</f>
        <v>1988.99</v>
      </c>
      <c r="Q668" s="25">
        <f>'Product Details'!F506</f>
        <v>1904.99</v>
      </c>
      <c r="R668" s="82">
        <f t="shared" si="31"/>
        <v>4.2232489856660921E-2</v>
      </c>
      <c r="S668" s="82">
        <f t="shared" si="32"/>
        <v>4.2232489856660921E-2</v>
      </c>
      <c r="T668" s="25">
        <f>'Product Details'!F506</f>
        <v>1904.99</v>
      </c>
      <c r="U668" s="25">
        <f t="shared" si="33"/>
        <v>0</v>
      </c>
      <c r="V668" s="24" t="s">
        <v>2100</v>
      </c>
      <c r="W668" s="24" t="s">
        <v>3452</v>
      </c>
      <c r="X668" s="24">
        <v>30</v>
      </c>
      <c r="Y668" s="83">
        <v>46132</v>
      </c>
      <c r="Z668" s="83">
        <v>46256</v>
      </c>
    </row>
    <row r="669" spans="1:26" ht="15" customHeight="1" x14ac:dyDescent="0.35">
      <c r="A669" s="52" t="s">
        <v>10790</v>
      </c>
      <c r="B669" s="24" t="s">
        <v>4760</v>
      </c>
      <c r="C669" s="24" t="s">
        <v>696</v>
      </c>
      <c r="D669" s="24" t="s">
        <v>10783</v>
      </c>
      <c r="E669" s="24" t="s">
        <v>10046</v>
      </c>
      <c r="F669" s="24" t="s">
        <v>4763</v>
      </c>
      <c r="G669" s="24" t="s">
        <v>3568</v>
      </c>
      <c r="H669" s="24" t="s">
        <v>3476</v>
      </c>
      <c r="I669" s="24" t="s">
        <v>7</v>
      </c>
      <c r="J669" s="24" t="s">
        <v>391</v>
      </c>
      <c r="K669" s="24" t="s">
        <v>2027</v>
      </c>
      <c r="L669" s="76" t="s">
        <v>10021</v>
      </c>
      <c r="M669" s="24" t="s">
        <v>10047</v>
      </c>
      <c r="N669" s="24" t="s">
        <v>2087</v>
      </c>
      <c r="O669" s="25">
        <f>'Product Details'!AH507</f>
        <v>2005.99</v>
      </c>
      <c r="P669" s="25">
        <f>'Product Details'!V507</f>
        <v>1994.99</v>
      </c>
      <c r="Q669" s="25">
        <f>'Product Details'!F507</f>
        <v>1919.99</v>
      </c>
      <c r="R669" s="82">
        <f t="shared" si="31"/>
        <v>3.7594173404377963E-2</v>
      </c>
      <c r="S669" s="82">
        <f t="shared" si="32"/>
        <v>4.2871599559319837E-2</v>
      </c>
      <c r="T669" s="25">
        <f>'Product Details'!F507</f>
        <v>1919.99</v>
      </c>
      <c r="U669" s="25">
        <f t="shared" si="33"/>
        <v>0</v>
      </c>
      <c r="V669" s="24" t="s">
        <v>2080</v>
      </c>
      <c r="W669" s="24" t="s">
        <v>1345</v>
      </c>
      <c r="X669" s="24">
        <v>30</v>
      </c>
      <c r="Y669" s="83">
        <v>46225</v>
      </c>
      <c r="Z669" s="83">
        <v>46281</v>
      </c>
    </row>
    <row r="670" spans="1:26" ht="26.9" customHeight="1" x14ac:dyDescent="0.35">
      <c r="A670" s="52" t="s">
        <v>10791</v>
      </c>
      <c r="B670" s="24" t="s">
        <v>4760</v>
      </c>
      <c r="C670" s="24" t="s">
        <v>696</v>
      </c>
      <c r="D670" s="24" t="s">
        <v>10168</v>
      </c>
      <c r="E670" s="24" t="s">
        <v>10101</v>
      </c>
      <c r="F670" s="24" t="s">
        <v>4763</v>
      </c>
      <c r="G670" s="24" t="s">
        <v>3568</v>
      </c>
      <c r="H670" s="24" t="s">
        <v>3476</v>
      </c>
      <c r="I670" s="24" t="s">
        <v>7</v>
      </c>
      <c r="J670" s="24" t="s">
        <v>391</v>
      </c>
      <c r="K670" s="24" t="s">
        <v>2027</v>
      </c>
      <c r="L670" s="81" t="s">
        <v>10022</v>
      </c>
      <c r="M670" s="24" t="s">
        <v>10102</v>
      </c>
      <c r="N670" s="24" t="s">
        <v>2087</v>
      </c>
      <c r="O670" s="25">
        <f>'Product Details'!AH507</f>
        <v>2005.99</v>
      </c>
      <c r="P670" s="25">
        <v>1803.99</v>
      </c>
      <c r="Q670" s="25">
        <v>1803.99</v>
      </c>
      <c r="R670" s="82">
        <f t="shared" si="31"/>
        <v>0</v>
      </c>
      <c r="S670" s="82">
        <f t="shared" si="32"/>
        <v>0.10069840826723962</v>
      </c>
      <c r="T670" s="25">
        <f>'Product Details'!F507</f>
        <v>1919.99</v>
      </c>
      <c r="U670" s="25">
        <f t="shared" si="33"/>
        <v>116</v>
      </c>
      <c r="V670" s="24" t="s">
        <v>2100</v>
      </c>
      <c r="W670" s="24" t="s">
        <v>10514</v>
      </c>
      <c r="X670" s="24">
        <v>30</v>
      </c>
      <c r="Y670" s="83">
        <v>46271</v>
      </c>
      <c r="Z670" s="83">
        <v>46271</v>
      </c>
    </row>
    <row r="671" spans="1:26" ht="26.9" customHeight="1" x14ac:dyDescent="0.35">
      <c r="A671" s="52" t="s">
        <v>10792</v>
      </c>
      <c r="B671" s="24" t="s">
        <v>4760</v>
      </c>
      <c r="C671" s="24" t="s">
        <v>696</v>
      </c>
      <c r="D671" s="24" t="s">
        <v>10786</v>
      </c>
      <c r="E671" s="24" t="s">
        <v>10122</v>
      </c>
      <c r="F671" s="24" t="s">
        <v>4763</v>
      </c>
      <c r="G671" s="24" t="s">
        <v>3568</v>
      </c>
      <c r="H671" s="24" t="s">
        <v>3476</v>
      </c>
      <c r="I671" s="24" t="s">
        <v>7</v>
      </c>
      <c r="J671" s="24" t="s">
        <v>391</v>
      </c>
      <c r="K671" s="24" t="s">
        <v>2027</v>
      </c>
      <c r="L671" s="79" t="s">
        <v>10023</v>
      </c>
      <c r="M671" s="24" t="s">
        <v>10123</v>
      </c>
      <c r="N671" s="24" t="s">
        <v>2087</v>
      </c>
      <c r="O671" s="25">
        <f>'Product Details'!AH507</f>
        <v>2005.99</v>
      </c>
      <c r="P671" s="25">
        <v>1739.99</v>
      </c>
      <c r="Q671" s="25">
        <v>1575.99</v>
      </c>
      <c r="R671" s="82">
        <f t="shared" si="31"/>
        <v>9.4253415249512931E-2</v>
      </c>
      <c r="S671" s="82">
        <f t="shared" si="32"/>
        <v>0.2143579977965992</v>
      </c>
      <c r="T671" s="25">
        <f>'Product Details'!F507</f>
        <v>1919.99</v>
      </c>
      <c r="U671" s="25">
        <f t="shared" si="33"/>
        <v>344</v>
      </c>
      <c r="V671" s="24" t="s">
        <v>2100</v>
      </c>
      <c r="W671" s="24" t="s">
        <v>10124</v>
      </c>
      <c r="X671" s="24">
        <v>30</v>
      </c>
      <c r="Y671" s="83">
        <v>46264</v>
      </c>
      <c r="Z671" s="83">
        <v>46276</v>
      </c>
    </row>
    <row r="672" spans="1:26" ht="15" customHeight="1" x14ac:dyDescent="0.35">
      <c r="A672" s="52" t="s">
        <v>10793</v>
      </c>
      <c r="B672" s="24" t="s">
        <v>4764</v>
      </c>
      <c r="C672" s="24" t="s">
        <v>696</v>
      </c>
      <c r="D672" s="24" t="s">
        <v>10783</v>
      </c>
      <c r="E672" s="24" t="s">
        <v>10046</v>
      </c>
      <c r="F672" s="24" t="s">
        <v>4767</v>
      </c>
      <c r="G672" s="24" t="s">
        <v>4768</v>
      </c>
      <c r="H672" s="24" t="s">
        <v>3593</v>
      </c>
      <c r="I672" s="24" t="s">
        <v>7</v>
      </c>
      <c r="J672" s="24" t="s">
        <v>391</v>
      </c>
      <c r="K672" s="24" t="s">
        <v>2026</v>
      </c>
      <c r="L672" s="76" t="s">
        <v>10021</v>
      </c>
      <c r="M672" s="24" t="s">
        <v>10047</v>
      </c>
      <c r="N672" s="24" t="s">
        <v>2087</v>
      </c>
      <c r="O672" s="25">
        <f>'Product Details'!AH508</f>
        <v>2531.9899999999998</v>
      </c>
      <c r="P672" s="25">
        <f>'Product Details'!V508</f>
        <v>2394.9899999999998</v>
      </c>
      <c r="Q672" s="25">
        <f>'Product Details'!F508</f>
        <v>2189.9899999999998</v>
      </c>
      <c r="R672" s="82">
        <f t="shared" si="31"/>
        <v>8.5595346953431961E-2</v>
      </c>
      <c r="S672" s="82">
        <f t="shared" si="32"/>
        <v>0.13507162350562207</v>
      </c>
      <c r="T672" s="25">
        <f>'Product Details'!F508</f>
        <v>2189.9899999999998</v>
      </c>
      <c r="U672" s="25">
        <f t="shared" si="33"/>
        <v>0</v>
      </c>
      <c r="V672" s="24" t="s">
        <v>2080</v>
      </c>
      <c r="W672" s="24" t="s">
        <v>3452</v>
      </c>
      <c r="X672" s="24">
        <v>30</v>
      </c>
      <c r="Y672" s="83">
        <v>46106</v>
      </c>
      <c r="Z672" s="83">
        <v>46286</v>
      </c>
    </row>
    <row r="673" spans="1:26" ht="26.9" customHeight="1" x14ac:dyDescent="0.35">
      <c r="A673" s="52" t="s">
        <v>10794</v>
      </c>
      <c r="B673" s="24" t="s">
        <v>4764</v>
      </c>
      <c r="C673" s="24" t="s">
        <v>696</v>
      </c>
      <c r="D673" s="24" t="s">
        <v>10168</v>
      </c>
      <c r="E673" s="24" t="s">
        <v>10101</v>
      </c>
      <c r="F673" s="24" t="s">
        <v>4767</v>
      </c>
      <c r="G673" s="24" t="s">
        <v>4768</v>
      </c>
      <c r="H673" s="24" t="s">
        <v>3593</v>
      </c>
      <c r="I673" s="24" t="s">
        <v>7</v>
      </c>
      <c r="J673" s="24" t="s">
        <v>391</v>
      </c>
      <c r="K673" s="24" t="s">
        <v>2026</v>
      </c>
      <c r="L673" s="81" t="s">
        <v>10022</v>
      </c>
      <c r="M673" s="24" t="s">
        <v>10102</v>
      </c>
      <c r="N673" s="24" t="s">
        <v>2087</v>
      </c>
      <c r="O673" s="25">
        <f>'Product Details'!AH508</f>
        <v>2531.9899999999998</v>
      </c>
      <c r="P673" s="25">
        <v>2127.9899999999998</v>
      </c>
      <c r="Q673" s="25">
        <v>1875.99</v>
      </c>
      <c r="R673" s="82">
        <f t="shared" si="31"/>
        <v>0.11842160912410293</v>
      </c>
      <c r="S673" s="82">
        <f t="shared" si="32"/>
        <v>0.25908475151955568</v>
      </c>
      <c r="T673" s="25">
        <f>'Product Details'!F508</f>
        <v>2189.9899999999998</v>
      </c>
      <c r="U673" s="25">
        <f t="shared" si="33"/>
        <v>313.99999999999977</v>
      </c>
      <c r="V673" s="24" t="s">
        <v>2116</v>
      </c>
      <c r="W673" s="24" t="s">
        <v>10609</v>
      </c>
      <c r="X673" s="24">
        <v>30</v>
      </c>
      <c r="Y673" s="83">
        <v>46200</v>
      </c>
      <c r="Z673" s="83">
        <v>46206</v>
      </c>
    </row>
    <row r="674" spans="1:26" ht="15" customHeight="1" x14ac:dyDescent="0.35">
      <c r="A674" s="52" t="s">
        <v>10795</v>
      </c>
      <c r="B674" s="24" t="s">
        <v>4769</v>
      </c>
      <c r="C674" s="24" t="s">
        <v>696</v>
      </c>
      <c r="D674" s="24" t="s">
        <v>10783</v>
      </c>
      <c r="E674" s="24" t="s">
        <v>10046</v>
      </c>
      <c r="F674" s="24" t="s">
        <v>4772</v>
      </c>
      <c r="G674" s="24" t="s">
        <v>4773</v>
      </c>
      <c r="H674" s="24" t="s">
        <v>3644</v>
      </c>
      <c r="I674" s="24" t="s">
        <v>7</v>
      </c>
      <c r="J674" s="24" t="s">
        <v>391</v>
      </c>
      <c r="K674" s="24" t="s">
        <v>2026</v>
      </c>
      <c r="L674" s="76" t="s">
        <v>10021</v>
      </c>
      <c r="M674" s="24" t="s">
        <v>10047</v>
      </c>
      <c r="N674" s="24" t="s">
        <v>2087</v>
      </c>
      <c r="O674" s="25">
        <f>'Product Details'!AH509</f>
        <v>2797.99</v>
      </c>
      <c r="P674" s="25">
        <f>'Product Details'!V509</f>
        <v>2797.99</v>
      </c>
      <c r="Q674" s="25">
        <f>'Product Details'!F509</f>
        <v>2451.9899999999998</v>
      </c>
      <c r="R674" s="82">
        <f t="shared" si="31"/>
        <v>0.12366019892851655</v>
      </c>
      <c r="S674" s="82">
        <f t="shared" si="32"/>
        <v>0.12366019892851655</v>
      </c>
      <c r="T674" s="25">
        <f>'Product Details'!F509</f>
        <v>2451.9899999999998</v>
      </c>
      <c r="U674" s="25">
        <f t="shared" si="33"/>
        <v>0</v>
      </c>
      <c r="V674" s="24" t="s">
        <v>2080</v>
      </c>
      <c r="W674" s="24" t="s">
        <v>53</v>
      </c>
      <c r="X674" s="24">
        <v>30</v>
      </c>
      <c r="Y674" s="83">
        <v>45939</v>
      </c>
      <c r="Z674" s="83">
        <v>46261</v>
      </c>
    </row>
    <row r="675" spans="1:26" ht="26.9" customHeight="1" x14ac:dyDescent="0.35">
      <c r="A675" s="52" t="s">
        <v>10796</v>
      </c>
      <c r="B675" s="24" t="s">
        <v>4774</v>
      </c>
      <c r="C675" s="24" t="s">
        <v>696</v>
      </c>
      <c r="D675" s="24" t="s">
        <v>10783</v>
      </c>
      <c r="E675" s="24" t="s">
        <v>10046</v>
      </c>
      <c r="F675" s="24" t="s">
        <v>4777</v>
      </c>
      <c r="G675" s="24" t="s">
        <v>4778</v>
      </c>
      <c r="H675" s="24" t="s">
        <v>3495</v>
      </c>
      <c r="I675" s="24" t="s">
        <v>7</v>
      </c>
      <c r="J675" s="24" t="s">
        <v>391</v>
      </c>
      <c r="K675" s="24" t="s">
        <v>2026</v>
      </c>
      <c r="L675" s="76" t="s">
        <v>10021</v>
      </c>
      <c r="M675" s="24" t="s">
        <v>10047</v>
      </c>
      <c r="N675" s="24" t="s">
        <v>2087</v>
      </c>
      <c r="O675" s="25">
        <f>'Product Details'!AH510</f>
        <v>2881.99</v>
      </c>
      <c r="P675" s="25">
        <f>'Product Details'!V510</f>
        <v>2881.99</v>
      </c>
      <c r="Q675" s="25">
        <f>'Product Details'!F510</f>
        <v>2539.9899999999998</v>
      </c>
      <c r="R675" s="82">
        <f t="shared" si="31"/>
        <v>0.11866800370577275</v>
      </c>
      <c r="S675" s="82">
        <f t="shared" si="32"/>
        <v>0.11866800370577275</v>
      </c>
      <c r="T675" s="25">
        <f>'Product Details'!F510</f>
        <v>2539.9899999999998</v>
      </c>
      <c r="U675" s="25">
        <f t="shared" si="33"/>
        <v>0</v>
      </c>
      <c r="V675" s="24" t="s">
        <v>2080</v>
      </c>
      <c r="W675" s="24" t="s">
        <v>53</v>
      </c>
      <c r="X675" s="24">
        <v>30</v>
      </c>
      <c r="Y675" s="83">
        <v>46233</v>
      </c>
      <c r="Z675" s="83">
        <v>46248</v>
      </c>
    </row>
    <row r="676" spans="1:26" ht="26.9" customHeight="1" x14ac:dyDescent="0.35">
      <c r="A676" s="52" t="s">
        <v>10797</v>
      </c>
      <c r="B676" s="24" t="s">
        <v>4774</v>
      </c>
      <c r="C676" s="24" t="s">
        <v>696</v>
      </c>
      <c r="D676" s="24" t="s">
        <v>10168</v>
      </c>
      <c r="E676" s="24" t="s">
        <v>10101</v>
      </c>
      <c r="F676" s="24" t="s">
        <v>4777</v>
      </c>
      <c r="G676" s="24" t="s">
        <v>4778</v>
      </c>
      <c r="H676" s="24" t="s">
        <v>3495</v>
      </c>
      <c r="I676" s="24" t="s">
        <v>7</v>
      </c>
      <c r="J676" s="24" t="s">
        <v>391</v>
      </c>
      <c r="K676" s="24" t="s">
        <v>2026</v>
      </c>
      <c r="L676" s="81" t="s">
        <v>10022</v>
      </c>
      <c r="M676" s="24" t="s">
        <v>10102</v>
      </c>
      <c r="N676" s="24" t="s">
        <v>2087</v>
      </c>
      <c r="O676" s="25">
        <f>'Product Details'!AH510</f>
        <v>2881.99</v>
      </c>
      <c r="P676" s="25">
        <v>2641.99</v>
      </c>
      <c r="Q676" s="25">
        <v>2359.9899999999998</v>
      </c>
      <c r="R676" s="82">
        <f t="shared" si="31"/>
        <v>0.10673772421545881</v>
      </c>
      <c r="S676" s="82">
        <f t="shared" si="32"/>
        <v>0.18112484776144264</v>
      </c>
      <c r="T676" s="25">
        <f>'Product Details'!F510</f>
        <v>2539.9899999999998</v>
      </c>
      <c r="U676" s="25">
        <f t="shared" si="33"/>
        <v>180</v>
      </c>
      <c r="V676" s="24" t="s">
        <v>2100</v>
      </c>
      <c r="W676" s="24" t="s">
        <v>10103</v>
      </c>
      <c r="X676" s="24">
        <v>30</v>
      </c>
      <c r="Y676" s="83">
        <v>46233</v>
      </c>
      <c r="Z676" s="83">
        <v>46250</v>
      </c>
    </row>
    <row r="677" spans="1:26" ht="26.9" customHeight="1" x14ac:dyDescent="0.35">
      <c r="A677" s="52" t="s">
        <v>10798</v>
      </c>
      <c r="B677" s="24" t="s">
        <v>4774</v>
      </c>
      <c r="C677" s="24" t="s">
        <v>696</v>
      </c>
      <c r="D677" s="24" t="s">
        <v>10786</v>
      </c>
      <c r="E677" s="24" t="s">
        <v>10122</v>
      </c>
      <c r="F677" s="24" t="s">
        <v>4777</v>
      </c>
      <c r="G677" s="24" t="s">
        <v>4778</v>
      </c>
      <c r="H677" s="24" t="s">
        <v>3495</v>
      </c>
      <c r="I677" s="24" t="s">
        <v>7</v>
      </c>
      <c r="J677" s="24" t="s">
        <v>391</v>
      </c>
      <c r="K677" s="24" t="s">
        <v>2026</v>
      </c>
      <c r="L677" s="79" t="s">
        <v>10023</v>
      </c>
      <c r="M677" s="24" t="s">
        <v>10123</v>
      </c>
      <c r="N677" s="24" t="s">
        <v>2087</v>
      </c>
      <c r="O677" s="25">
        <f>'Product Details'!AH510</f>
        <v>2881.99</v>
      </c>
      <c r="P677" s="25">
        <v>2220.9899999999998</v>
      </c>
      <c r="Q677" s="25">
        <v>2016.99</v>
      </c>
      <c r="R677" s="82">
        <f t="shared" si="31"/>
        <v>9.1850931341428729E-2</v>
      </c>
      <c r="S677" s="82">
        <f t="shared" si="32"/>
        <v>0.30013983393419125</v>
      </c>
      <c r="T677" s="25">
        <f>'Product Details'!F510</f>
        <v>2539.9899999999998</v>
      </c>
      <c r="U677" s="25">
        <f t="shared" si="33"/>
        <v>522.99999999999977</v>
      </c>
      <c r="V677" s="24" t="s">
        <v>2080</v>
      </c>
      <c r="W677" s="24" t="s">
        <v>10124</v>
      </c>
      <c r="X677" s="24">
        <v>30</v>
      </c>
      <c r="Y677" s="83">
        <v>46233</v>
      </c>
      <c r="Z677" s="83">
        <v>46259</v>
      </c>
    </row>
    <row r="678" spans="1:26" ht="26.9" customHeight="1" x14ac:dyDescent="0.35">
      <c r="A678" s="52" t="s">
        <v>10799</v>
      </c>
      <c r="B678" s="24" t="s">
        <v>4779</v>
      </c>
      <c r="C678" s="24" t="s">
        <v>696</v>
      </c>
      <c r="D678" s="24" t="s">
        <v>10783</v>
      </c>
      <c r="E678" s="24" t="s">
        <v>10046</v>
      </c>
      <c r="F678" s="24" t="s">
        <v>4782</v>
      </c>
      <c r="G678" s="24" t="s">
        <v>4783</v>
      </c>
      <c r="H678" s="24" t="s">
        <v>3835</v>
      </c>
      <c r="I678" s="24" t="s">
        <v>7</v>
      </c>
      <c r="J678" s="24" t="s">
        <v>391</v>
      </c>
      <c r="K678" s="24" t="s">
        <v>2027</v>
      </c>
      <c r="L678" s="76" t="s">
        <v>10021</v>
      </c>
      <c r="M678" s="24" t="s">
        <v>10047</v>
      </c>
      <c r="N678" s="24" t="s">
        <v>2087</v>
      </c>
      <c r="O678" s="25">
        <f>'Product Details'!AH511</f>
        <v>4000.99</v>
      </c>
      <c r="P678" s="25">
        <f>'Product Details'!V511</f>
        <v>3801.99</v>
      </c>
      <c r="Q678" s="25">
        <f>'Product Details'!F511</f>
        <v>3316.99</v>
      </c>
      <c r="R678" s="82">
        <f t="shared" si="31"/>
        <v>0.12756477528873039</v>
      </c>
      <c r="S678" s="82">
        <f t="shared" si="32"/>
        <v>0.17095768797222688</v>
      </c>
      <c r="T678" s="25">
        <f>'Product Details'!F511</f>
        <v>3316.99</v>
      </c>
      <c r="U678" s="25">
        <f t="shared" si="33"/>
        <v>0</v>
      </c>
      <c r="V678" s="24" t="s">
        <v>2080</v>
      </c>
      <c r="W678" s="24" t="s">
        <v>1345</v>
      </c>
      <c r="X678" s="24">
        <v>30</v>
      </c>
      <c r="Y678" s="83">
        <v>45899</v>
      </c>
      <c r="Z678" s="83">
        <v>46282</v>
      </c>
    </row>
    <row r="679" spans="1:26" ht="26.9" customHeight="1" x14ac:dyDescent="0.35">
      <c r="A679" s="52" t="s">
        <v>10800</v>
      </c>
      <c r="B679" s="24" t="s">
        <v>4779</v>
      </c>
      <c r="C679" s="24" t="s">
        <v>696</v>
      </c>
      <c r="D679" s="24" t="s">
        <v>10100</v>
      </c>
      <c r="E679" s="24" t="s">
        <v>10101</v>
      </c>
      <c r="F679" s="24" t="s">
        <v>4782</v>
      </c>
      <c r="G679" s="24" t="s">
        <v>4783</v>
      </c>
      <c r="H679" s="24" t="s">
        <v>3835</v>
      </c>
      <c r="I679" s="24" t="s">
        <v>7</v>
      </c>
      <c r="J679" s="24" t="s">
        <v>391</v>
      </c>
      <c r="K679" s="24" t="s">
        <v>2027</v>
      </c>
      <c r="L679" s="81" t="s">
        <v>10022</v>
      </c>
      <c r="M679" s="24" t="s">
        <v>10102</v>
      </c>
      <c r="N679" s="24" t="s">
        <v>2087</v>
      </c>
      <c r="O679" s="25">
        <f>'Product Details'!AH511</f>
        <v>4000.99</v>
      </c>
      <c r="P679" s="25">
        <v>2958.99</v>
      </c>
      <c r="Q679" s="25">
        <v>2958.99</v>
      </c>
      <c r="R679" s="82">
        <f t="shared" si="31"/>
        <v>0</v>
      </c>
      <c r="S679" s="82">
        <f t="shared" si="32"/>
        <v>0.26043554220330467</v>
      </c>
      <c r="T679" s="25">
        <f>'Product Details'!F511</f>
        <v>3316.99</v>
      </c>
      <c r="U679" s="25">
        <f t="shared" si="33"/>
        <v>358</v>
      </c>
      <c r="V679" s="24" t="s">
        <v>2100</v>
      </c>
      <c r="W679" s="24" t="s">
        <v>10514</v>
      </c>
      <c r="X679" s="24">
        <v>30</v>
      </c>
      <c r="Y679" s="83">
        <v>46221</v>
      </c>
      <c r="Z679" s="83">
        <v>46221</v>
      </c>
    </row>
    <row r="680" spans="1:26" ht="26.9" customHeight="1" x14ac:dyDescent="0.35">
      <c r="A680" s="52" t="s">
        <v>10801</v>
      </c>
      <c r="B680" s="24" t="s">
        <v>4779</v>
      </c>
      <c r="C680" s="24" t="s">
        <v>696</v>
      </c>
      <c r="D680" s="24" t="s">
        <v>10786</v>
      </c>
      <c r="E680" s="24" t="s">
        <v>10122</v>
      </c>
      <c r="F680" s="24" t="s">
        <v>4782</v>
      </c>
      <c r="G680" s="24" t="s">
        <v>4783</v>
      </c>
      <c r="H680" s="24" t="s">
        <v>3835</v>
      </c>
      <c r="I680" s="24" t="s">
        <v>7</v>
      </c>
      <c r="J680" s="24" t="s">
        <v>391</v>
      </c>
      <c r="K680" s="24" t="s">
        <v>2027</v>
      </c>
      <c r="L680" s="79" t="s">
        <v>10023</v>
      </c>
      <c r="M680" s="24" t="s">
        <v>10123</v>
      </c>
      <c r="N680" s="24" t="s">
        <v>2087</v>
      </c>
      <c r="O680" s="25">
        <f>'Product Details'!AH511</f>
        <v>4000.99</v>
      </c>
      <c r="P680" s="25">
        <v>2613.9899999999998</v>
      </c>
      <c r="Q680" s="25">
        <v>2613.9899999999998</v>
      </c>
      <c r="R680" s="82">
        <f t="shared" si="31"/>
        <v>0</v>
      </c>
      <c r="S680" s="82">
        <f t="shared" si="32"/>
        <v>0.34666420061034897</v>
      </c>
      <c r="T680" s="25">
        <f>'Product Details'!F511</f>
        <v>3316.99</v>
      </c>
      <c r="U680" s="25">
        <f t="shared" si="33"/>
        <v>703</v>
      </c>
      <c r="V680" s="24" t="s">
        <v>2100</v>
      </c>
      <c r="W680" s="24" t="s">
        <v>10124</v>
      </c>
      <c r="X680" s="24">
        <v>30</v>
      </c>
      <c r="Y680" s="83">
        <v>46228</v>
      </c>
      <c r="Z680" s="83">
        <v>46228</v>
      </c>
    </row>
    <row r="681" spans="1:26" ht="15" customHeight="1" x14ac:dyDescent="0.35">
      <c r="A681" s="52" t="s">
        <v>10802</v>
      </c>
      <c r="B681" s="24" t="s">
        <v>4784</v>
      </c>
      <c r="C681" s="24" t="s">
        <v>696</v>
      </c>
      <c r="D681" s="24" t="s">
        <v>10783</v>
      </c>
      <c r="E681" s="24" t="s">
        <v>10046</v>
      </c>
      <c r="F681" s="24" t="s">
        <v>4787</v>
      </c>
      <c r="G681" s="24" t="s">
        <v>4788</v>
      </c>
      <c r="H681" s="24" t="s">
        <v>4098</v>
      </c>
      <c r="I681" s="24" t="s">
        <v>7</v>
      </c>
      <c r="J681" s="24" t="s">
        <v>391</v>
      </c>
      <c r="K681" s="24" t="s">
        <v>2027</v>
      </c>
      <c r="L681" s="76" t="s">
        <v>10021</v>
      </c>
      <c r="M681" s="24" t="s">
        <v>10047</v>
      </c>
      <c r="N681" s="24" t="s">
        <v>2087</v>
      </c>
      <c r="O681" s="25">
        <f>'Product Details'!AH512</f>
        <v>3827.99</v>
      </c>
      <c r="P681" s="25">
        <f>'Product Details'!V512</f>
        <v>3827.99</v>
      </c>
      <c r="Q681" s="25">
        <f>'Product Details'!F512</f>
        <v>3648.99</v>
      </c>
      <c r="R681" s="82">
        <f t="shared" si="31"/>
        <v>4.6760832708549395E-2</v>
      </c>
      <c r="S681" s="82">
        <f t="shared" si="32"/>
        <v>4.6760832708549395E-2</v>
      </c>
      <c r="T681" s="25">
        <f>'Product Details'!F512</f>
        <v>3648.99</v>
      </c>
      <c r="U681" s="25">
        <f t="shared" si="33"/>
        <v>0</v>
      </c>
      <c r="V681" s="24" t="s">
        <v>2080</v>
      </c>
      <c r="W681" s="24" t="s">
        <v>3517</v>
      </c>
      <c r="X681" s="24">
        <v>30</v>
      </c>
      <c r="Y681" s="83">
        <v>46043</v>
      </c>
      <c r="Z681" s="83">
        <v>46256</v>
      </c>
    </row>
    <row r="682" spans="1:26" ht="26.9" customHeight="1" x14ac:dyDescent="0.35">
      <c r="A682" s="85" t="s">
        <v>10803</v>
      </c>
      <c r="B682" s="30" t="s">
        <v>4789</v>
      </c>
      <c r="C682" s="30" t="s">
        <v>709</v>
      </c>
      <c r="D682" s="30" t="s">
        <v>10804</v>
      </c>
      <c r="E682" s="30" t="s">
        <v>10046</v>
      </c>
      <c r="F682" s="30" t="s">
        <v>4801</v>
      </c>
      <c r="G682" s="30" t="s">
        <v>4802</v>
      </c>
      <c r="H682" s="30" t="s">
        <v>4504</v>
      </c>
      <c r="I682" s="30" t="s">
        <v>8</v>
      </c>
      <c r="J682" s="30" t="s">
        <v>4790</v>
      </c>
      <c r="K682" s="30" t="s">
        <v>2023</v>
      </c>
      <c r="L682" s="76" t="s">
        <v>10021</v>
      </c>
      <c r="M682" s="30" t="s">
        <v>10047</v>
      </c>
      <c r="N682" s="30" t="s">
        <v>2087</v>
      </c>
      <c r="O682" s="31">
        <f>'Product Details'!AH513</f>
        <v>304.99</v>
      </c>
      <c r="P682" s="31">
        <f>'Product Details'!V513</f>
        <v>291.99</v>
      </c>
      <c r="Q682" s="31">
        <f>'Product Details'!F513</f>
        <v>269.99</v>
      </c>
      <c r="R682" s="86">
        <f t="shared" si="31"/>
        <v>7.5345046063221344E-2</v>
      </c>
      <c r="S682" s="86">
        <f t="shared" si="32"/>
        <v>0.11475786091347256</v>
      </c>
      <c r="T682" s="31">
        <f>'Product Details'!F513</f>
        <v>269.99</v>
      </c>
      <c r="U682" s="31">
        <f t="shared" si="33"/>
        <v>0</v>
      </c>
      <c r="V682" s="30" t="s">
        <v>2080</v>
      </c>
      <c r="W682" s="30" t="s">
        <v>53</v>
      </c>
      <c r="X682" s="30">
        <v>15</v>
      </c>
      <c r="Y682" s="87">
        <v>46146</v>
      </c>
      <c r="Z682" s="87">
        <v>46271</v>
      </c>
    </row>
    <row r="683" spans="1:26" ht="26.9" customHeight="1" x14ac:dyDescent="0.35">
      <c r="A683" s="85" t="s">
        <v>10805</v>
      </c>
      <c r="B683" s="30" t="s">
        <v>4806</v>
      </c>
      <c r="C683" s="30" t="s">
        <v>709</v>
      </c>
      <c r="D683" s="30" t="s">
        <v>10804</v>
      </c>
      <c r="E683" s="30" t="s">
        <v>10046</v>
      </c>
      <c r="F683" s="30" t="s">
        <v>4816</v>
      </c>
      <c r="G683" s="30" t="s">
        <v>4817</v>
      </c>
      <c r="H683" s="30" t="s">
        <v>4818</v>
      </c>
      <c r="I683" s="30" t="s">
        <v>8</v>
      </c>
      <c r="J683" s="30" t="s">
        <v>4807</v>
      </c>
      <c r="K683" s="30" t="s">
        <v>2023</v>
      </c>
      <c r="L683" s="76" t="s">
        <v>10021</v>
      </c>
      <c r="M683" s="30" t="s">
        <v>10047</v>
      </c>
      <c r="N683" s="30" t="s">
        <v>2087</v>
      </c>
      <c r="O683" s="31">
        <f>'Product Details'!AH514</f>
        <v>347.99</v>
      </c>
      <c r="P683" s="31">
        <f>'Product Details'!V514</f>
        <v>344.99</v>
      </c>
      <c r="Q683" s="31">
        <f>'Product Details'!F514</f>
        <v>305.99</v>
      </c>
      <c r="R683" s="86">
        <f t="shared" si="31"/>
        <v>0.11304675497840516</v>
      </c>
      <c r="S683" s="86">
        <f t="shared" si="32"/>
        <v>0.12069312336561396</v>
      </c>
      <c r="T683" s="31">
        <f>'Product Details'!F514</f>
        <v>305.99</v>
      </c>
      <c r="U683" s="31">
        <f t="shared" si="33"/>
        <v>0</v>
      </c>
      <c r="V683" s="30" t="s">
        <v>2080</v>
      </c>
      <c r="W683" s="30" t="s">
        <v>53</v>
      </c>
      <c r="X683" s="30">
        <v>15</v>
      </c>
      <c r="Y683" s="87">
        <v>46219</v>
      </c>
      <c r="Z683" s="87">
        <v>46241</v>
      </c>
    </row>
    <row r="684" spans="1:26" ht="26.9" customHeight="1" x14ac:dyDescent="0.35">
      <c r="A684" s="85" t="s">
        <v>10806</v>
      </c>
      <c r="B684" s="30" t="s">
        <v>4823</v>
      </c>
      <c r="C684" s="30" t="s">
        <v>709</v>
      </c>
      <c r="D684" s="30" t="s">
        <v>10804</v>
      </c>
      <c r="E684" s="30" t="s">
        <v>10046</v>
      </c>
      <c r="F684" s="30" t="s">
        <v>4816</v>
      </c>
      <c r="G684" s="30" t="s">
        <v>4833</v>
      </c>
      <c r="H684" s="30" t="s">
        <v>4834</v>
      </c>
      <c r="I684" s="30" t="s">
        <v>8</v>
      </c>
      <c r="J684" s="30" t="s">
        <v>4790</v>
      </c>
      <c r="K684" s="30" t="s">
        <v>2025</v>
      </c>
      <c r="L684" s="76" t="s">
        <v>10021</v>
      </c>
      <c r="M684" s="30" t="s">
        <v>10047</v>
      </c>
      <c r="N684" s="30" t="s">
        <v>2087</v>
      </c>
      <c r="O684" s="31">
        <f>'Product Details'!AH515</f>
        <v>695.99</v>
      </c>
      <c r="P684" s="31">
        <f>'Product Details'!V515</f>
        <v>695.99</v>
      </c>
      <c r="Q684" s="31">
        <f>'Product Details'!F515</f>
        <v>612.99</v>
      </c>
      <c r="R684" s="86">
        <f t="shared" si="31"/>
        <v>0.1192545869911924</v>
      </c>
      <c r="S684" s="86">
        <f t="shared" si="32"/>
        <v>0.1192545869911924</v>
      </c>
      <c r="T684" s="31">
        <f>'Product Details'!F515</f>
        <v>612.99</v>
      </c>
      <c r="U684" s="31">
        <f t="shared" si="33"/>
        <v>0</v>
      </c>
      <c r="V684" s="30" t="s">
        <v>2080</v>
      </c>
      <c r="W684" s="30" t="s">
        <v>1345</v>
      </c>
      <c r="X684" s="30">
        <v>15</v>
      </c>
      <c r="Y684" s="87">
        <v>45780</v>
      </c>
      <c r="Z684" s="87">
        <v>46261</v>
      </c>
    </row>
    <row r="685" spans="1:26" ht="26.9" customHeight="1" x14ac:dyDescent="0.35">
      <c r="A685" s="85" t="s">
        <v>10807</v>
      </c>
      <c r="B685" s="30" t="s">
        <v>4836</v>
      </c>
      <c r="C685" s="30" t="s">
        <v>709</v>
      </c>
      <c r="D685" s="30" t="s">
        <v>10804</v>
      </c>
      <c r="E685" s="30" t="s">
        <v>10046</v>
      </c>
      <c r="F685" s="30" t="s">
        <v>4844</v>
      </c>
      <c r="G685" s="30" t="s">
        <v>4845</v>
      </c>
      <c r="H685" s="30" t="s">
        <v>3904</v>
      </c>
      <c r="I685" s="30" t="s">
        <v>8</v>
      </c>
      <c r="J685" s="30" t="s">
        <v>4790</v>
      </c>
      <c r="K685" s="30" t="s">
        <v>2024</v>
      </c>
      <c r="L685" s="76" t="s">
        <v>10021</v>
      </c>
      <c r="M685" s="30" t="s">
        <v>10047</v>
      </c>
      <c r="N685" s="30" t="s">
        <v>2087</v>
      </c>
      <c r="O685" s="31">
        <f>'Product Details'!AH516</f>
        <v>683.99</v>
      </c>
      <c r="P685" s="31">
        <f>'Product Details'!V516</f>
        <v>653.99</v>
      </c>
      <c r="Q685" s="31">
        <f>'Product Details'!F516</f>
        <v>627.99</v>
      </c>
      <c r="R685" s="86">
        <f t="shared" si="31"/>
        <v>3.9755959571247265E-2</v>
      </c>
      <c r="S685" s="86">
        <f t="shared" si="32"/>
        <v>8.187254199622801E-2</v>
      </c>
      <c r="T685" s="31">
        <f>'Product Details'!F516</f>
        <v>627.99</v>
      </c>
      <c r="U685" s="31">
        <f t="shared" si="33"/>
        <v>0</v>
      </c>
      <c r="V685" s="30" t="s">
        <v>2080</v>
      </c>
      <c r="W685" s="30" t="s">
        <v>53</v>
      </c>
      <c r="X685" s="30">
        <v>15</v>
      </c>
      <c r="Y685" s="87">
        <v>46112</v>
      </c>
      <c r="Z685" s="87">
        <v>46255</v>
      </c>
    </row>
    <row r="686" spans="1:26" ht="26.9" customHeight="1" x14ac:dyDescent="0.35">
      <c r="A686" s="85" t="s">
        <v>10808</v>
      </c>
      <c r="B686" s="30" t="s">
        <v>4848</v>
      </c>
      <c r="C686" s="30" t="s">
        <v>709</v>
      </c>
      <c r="D686" s="30" t="s">
        <v>10804</v>
      </c>
      <c r="E686" s="30" t="s">
        <v>10046</v>
      </c>
      <c r="F686" s="30" t="s">
        <v>4858</v>
      </c>
      <c r="G686" s="30" t="s">
        <v>4859</v>
      </c>
      <c r="H686" s="30" t="s">
        <v>4053</v>
      </c>
      <c r="I686" s="30" t="s">
        <v>8</v>
      </c>
      <c r="J686" s="30" t="s">
        <v>4807</v>
      </c>
      <c r="K686" s="30" t="s">
        <v>2025</v>
      </c>
      <c r="L686" s="76" t="s">
        <v>10021</v>
      </c>
      <c r="M686" s="30" t="s">
        <v>10047</v>
      </c>
      <c r="N686" s="30" t="s">
        <v>2087</v>
      </c>
      <c r="O686" s="31">
        <f>'Product Details'!AH517</f>
        <v>710.99</v>
      </c>
      <c r="P686" s="31">
        <f>'Product Details'!V517</f>
        <v>696.99</v>
      </c>
      <c r="Q686" s="31">
        <f>'Product Details'!F517</f>
        <v>651.99</v>
      </c>
      <c r="R686" s="86">
        <f t="shared" si="31"/>
        <v>6.4563336633237212E-2</v>
      </c>
      <c r="S686" s="86">
        <f t="shared" si="32"/>
        <v>8.2982883022264725E-2</v>
      </c>
      <c r="T686" s="31">
        <f>'Product Details'!F517</f>
        <v>651.99</v>
      </c>
      <c r="U686" s="31">
        <f t="shared" si="33"/>
        <v>0</v>
      </c>
      <c r="V686" s="30" t="s">
        <v>2100</v>
      </c>
      <c r="W686" s="30" t="s">
        <v>53</v>
      </c>
      <c r="X686" s="30">
        <v>15</v>
      </c>
      <c r="Y686" s="87">
        <v>45849</v>
      </c>
      <c r="Z686" s="87">
        <v>46257</v>
      </c>
    </row>
    <row r="687" spans="1:26" ht="26.9" customHeight="1" x14ac:dyDescent="0.35">
      <c r="A687" s="85" t="s">
        <v>10809</v>
      </c>
      <c r="B687" s="30" t="s">
        <v>4863</v>
      </c>
      <c r="C687" s="30" t="s">
        <v>709</v>
      </c>
      <c r="D687" s="30" t="s">
        <v>10804</v>
      </c>
      <c r="E687" s="30" t="s">
        <v>10046</v>
      </c>
      <c r="F687" s="30" t="s">
        <v>4870</v>
      </c>
      <c r="G687" s="30" t="s">
        <v>4871</v>
      </c>
      <c r="H687" s="30" t="s">
        <v>4872</v>
      </c>
      <c r="I687" s="30" t="s">
        <v>8</v>
      </c>
      <c r="J687" s="30" t="s">
        <v>4790</v>
      </c>
      <c r="K687" s="30" t="s">
        <v>2025</v>
      </c>
      <c r="L687" s="76" t="s">
        <v>10021</v>
      </c>
      <c r="M687" s="30" t="s">
        <v>10047</v>
      </c>
      <c r="N687" s="30" t="s">
        <v>2087</v>
      </c>
      <c r="O687" s="31">
        <f>'Product Details'!AH518</f>
        <v>797.99</v>
      </c>
      <c r="P687" s="31">
        <f>'Product Details'!V518</f>
        <v>797.99</v>
      </c>
      <c r="Q687" s="31">
        <f>'Product Details'!F518</f>
        <v>734.99</v>
      </c>
      <c r="R687" s="86">
        <f t="shared" si="31"/>
        <v>7.894835774884397E-2</v>
      </c>
      <c r="S687" s="86">
        <f t="shared" si="32"/>
        <v>7.894835774884397E-2</v>
      </c>
      <c r="T687" s="31">
        <f>'Product Details'!F518</f>
        <v>734.99</v>
      </c>
      <c r="U687" s="31">
        <f t="shared" si="33"/>
        <v>0</v>
      </c>
      <c r="V687" s="30" t="s">
        <v>2080</v>
      </c>
      <c r="W687" s="30" t="s">
        <v>1345</v>
      </c>
      <c r="X687" s="30">
        <v>15</v>
      </c>
      <c r="Y687" s="87">
        <v>46145</v>
      </c>
      <c r="Z687" s="87">
        <v>46286</v>
      </c>
    </row>
    <row r="688" spans="1:26" ht="26.9" customHeight="1" x14ac:dyDescent="0.35">
      <c r="A688" s="85" t="s">
        <v>10810</v>
      </c>
      <c r="B688" s="30" t="s">
        <v>4875</v>
      </c>
      <c r="C688" s="30" t="s">
        <v>709</v>
      </c>
      <c r="D688" s="30" t="s">
        <v>10804</v>
      </c>
      <c r="E688" s="30" t="s">
        <v>10046</v>
      </c>
      <c r="F688" s="30" t="s">
        <v>4870</v>
      </c>
      <c r="G688" s="30" t="s">
        <v>4883</v>
      </c>
      <c r="H688" s="30" t="s">
        <v>4884</v>
      </c>
      <c r="I688" s="30" t="s">
        <v>8</v>
      </c>
      <c r="J688" s="30" t="s">
        <v>4807</v>
      </c>
      <c r="K688" s="30" t="s">
        <v>2026</v>
      </c>
      <c r="L688" s="76" t="s">
        <v>10021</v>
      </c>
      <c r="M688" s="30" t="s">
        <v>10047</v>
      </c>
      <c r="N688" s="30" t="s">
        <v>2087</v>
      </c>
      <c r="O688" s="31">
        <f>'Product Details'!AH519</f>
        <v>956.99</v>
      </c>
      <c r="P688" s="31">
        <f>'Product Details'!V519</f>
        <v>910.99</v>
      </c>
      <c r="Q688" s="31">
        <f>'Product Details'!F519</f>
        <v>811.99</v>
      </c>
      <c r="R688" s="86">
        <f t="shared" si="31"/>
        <v>0.10867298214030889</v>
      </c>
      <c r="S688" s="86">
        <f t="shared" si="32"/>
        <v>0.15151673476211872</v>
      </c>
      <c r="T688" s="31">
        <f>'Product Details'!F519</f>
        <v>811.99</v>
      </c>
      <c r="U688" s="31">
        <f t="shared" si="33"/>
        <v>0</v>
      </c>
      <c r="V688" s="30" t="s">
        <v>2080</v>
      </c>
      <c r="W688" s="30" t="s">
        <v>53</v>
      </c>
      <c r="X688" s="30">
        <v>15</v>
      </c>
      <c r="Y688" s="87">
        <v>46085</v>
      </c>
      <c r="Z688" s="87">
        <v>46272</v>
      </c>
    </row>
    <row r="689" spans="1:26" ht="26.9" customHeight="1" x14ac:dyDescent="0.35">
      <c r="A689" s="85" t="s">
        <v>10811</v>
      </c>
      <c r="B689" s="30" t="s">
        <v>4887</v>
      </c>
      <c r="C689" s="30" t="s">
        <v>709</v>
      </c>
      <c r="D689" s="30" t="s">
        <v>10804</v>
      </c>
      <c r="E689" s="30" t="s">
        <v>10046</v>
      </c>
      <c r="F689" s="30" t="s">
        <v>4870</v>
      </c>
      <c r="G689" s="30" t="s">
        <v>4896</v>
      </c>
      <c r="H689" s="30" t="s">
        <v>4897</v>
      </c>
      <c r="I689" s="30" t="s">
        <v>8</v>
      </c>
      <c r="J689" s="30" t="s">
        <v>4807</v>
      </c>
      <c r="K689" s="30" t="s">
        <v>2026</v>
      </c>
      <c r="L689" s="76" t="s">
        <v>10021</v>
      </c>
      <c r="M689" s="30" t="s">
        <v>10047</v>
      </c>
      <c r="N689" s="30" t="s">
        <v>2087</v>
      </c>
      <c r="O689" s="31">
        <f>'Product Details'!AH520</f>
        <v>1223.99</v>
      </c>
      <c r="P689" s="31">
        <f>'Product Details'!V520</f>
        <v>1201.99</v>
      </c>
      <c r="Q689" s="31">
        <f>'Product Details'!F520</f>
        <v>1091.99</v>
      </c>
      <c r="R689" s="86">
        <f t="shared" si="31"/>
        <v>9.1514904450120213E-2</v>
      </c>
      <c r="S689" s="86">
        <f t="shared" si="32"/>
        <v>0.10784401833348312</v>
      </c>
      <c r="T689" s="31">
        <f>'Product Details'!F520</f>
        <v>1091.99</v>
      </c>
      <c r="U689" s="31">
        <f t="shared" si="33"/>
        <v>0</v>
      </c>
      <c r="V689" s="30" t="s">
        <v>2080</v>
      </c>
      <c r="W689" s="30" t="s">
        <v>1345</v>
      </c>
      <c r="X689" s="30">
        <v>15</v>
      </c>
      <c r="Y689" s="87">
        <v>45842</v>
      </c>
      <c r="Z689" s="87">
        <v>46250</v>
      </c>
    </row>
    <row r="690" spans="1:26" ht="26.9" customHeight="1" x14ac:dyDescent="0.35">
      <c r="A690" s="85" t="s">
        <v>10812</v>
      </c>
      <c r="B690" s="30" t="s">
        <v>4900</v>
      </c>
      <c r="C690" s="30" t="s">
        <v>709</v>
      </c>
      <c r="D690" s="30" t="s">
        <v>10804</v>
      </c>
      <c r="E690" s="30" t="s">
        <v>10046</v>
      </c>
      <c r="F690" s="30" t="s">
        <v>4908</v>
      </c>
      <c r="G690" s="30" t="s">
        <v>4909</v>
      </c>
      <c r="H690" s="30" t="s">
        <v>4910</v>
      </c>
      <c r="I690" s="30" t="s">
        <v>8</v>
      </c>
      <c r="J690" s="30" t="s">
        <v>4807</v>
      </c>
      <c r="K690" s="30" t="s">
        <v>2027</v>
      </c>
      <c r="L690" s="76" t="s">
        <v>10021</v>
      </c>
      <c r="M690" s="30" t="s">
        <v>10047</v>
      </c>
      <c r="N690" s="30" t="s">
        <v>2087</v>
      </c>
      <c r="O690" s="31">
        <f>'Product Details'!AH521</f>
        <v>1526.99</v>
      </c>
      <c r="P690" s="31">
        <f>'Product Details'!V521</f>
        <v>1444.99</v>
      </c>
      <c r="Q690" s="31">
        <f>'Product Details'!F521</f>
        <v>1379.99</v>
      </c>
      <c r="R690" s="86">
        <f t="shared" si="31"/>
        <v>4.4983010263046803E-2</v>
      </c>
      <c r="S690" s="86">
        <f t="shared" si="32"/>
        <v>9.6267821007341242E-2</v>
      </c>
      <c r="T690" s="31">
        <f>'Product Details'!F521</f>
        <v>1379.99</v>
      </c>
      <c r="U690" s="31">
        <f t="shared" si="33"/>
        <v>0</v>
      </c>
      <c r="V690" s="30" t="s">
        <v>2080</v>
      </c>
      <c r="W690" s="30" t="s">
        <v>53</v>
      </c>
      <c r="X690" s="30">
        <v>15</v>
      </c>
      <c r="Y690" s="87">
        <v>46061</v>
      </c>
      <c r="Z690" s="87">
        <v>46279</v>
      </c>
    </row>
    <row r="691" spans="1:26" ht="26.9" customHeight="1" x14ac:dyDescent="0.35">
      <c r="A691" s="85" t="s">
        <v>10813</v>
      </c>
      <c r="B691" s="30" t="s">
        <v>4914</v>
      </c>
      <c r="C691" s="30" t="s">
        <v>709</v>
      </c>
      <c r="D691" s="30" t="s">
        <v>10804</v>
      </c>
      <c r="E691" s="30" t="s">
        <v>10046</v>
      </c>
      <c r="F691" s="30" t="s">
        <v>4908</v>
      </c>
      <c r="G691" s="30" t="s">
        <v>4921</v>
      </c>
      <c r="H691" s="30" t="s">
        <v>3485</v>
      </c>
      <c r="I691" s="30" t="s">
        <v>8</v>
      </c>
      <c r="J691" s="30" t="s">
        <v>4790</v>
      </c>
      <c r="K691" s="30" t="s">
        <v>2027</v>
      </c>
      <c r="L691" s="76" t="s">
        <v>10021</v>
      </c>
      <c r="M691" s="30" t="s">
        <v>10047</v>
      </c>
      <c r="N691" s="30" t="s">
        <v>2087</v>
      </c>
      <c r="O691" s="31">
        <f>'Product Details'!AH522</f>
        <v>2049.9899999999998</v>
      </c>
      <c r="P691" s="31">
        <f>'Product Details'!V522</f>
        <v>2049.9899999999998</v>
      </c>
      <c r="Q691" s="31">
        <f>'Product Details'!F522</f>
        <v>1820.99</v>
      </c>
      <c r="R691" s="86">
        <f t="shared" si="31"/>
        <v>0.11170786198957058</v>
      </c>
      <c r="S691" s="86">
        <f t="shared" si="32"/>
        <v>0.11170786198957058</v>
      </c>
      <c r="T691" s="31">
        <f>'Product Details'!F522</f>
        <v>1820.99</v>
      </c>
      <c r="U691" s="31">
        <f t="shared" si="33"/>
        <v>0</v>
      </c>
      <c r="V691" s="30" t="s">
        <v>2080</v>
      </c>
      <c r="W691" s="30" t="s">
        <v>1345</v>
      </c>
      <c r="X691" s="30">
        <v>15</v>
      </c>
      <c r="Y691" s="87">
        <v>45901</v>
      </c>
      <c r="Z691" s="87">
        <v>46272</v>
      </c>
    </row>
    <row r="692" spans="1:26" ht="26.9" customHeight="1" x14ac:dyDescent="0.35">
      <c r="A692" s="85" t="s">
        <v>10814</v>
      </c>
      <c r="B692" s="30" t="s">
        <v>4923</v>
      </c>
      <c r="C692" s="30" t="s">
        <v>723</v>
      </c>
      <c r="D692" s="30" t="s">
        <v>10815</v>
      </c>
      <c r="E692" s="30" t="s">
        <v>10046</v>
      </c>
      <c r="F692" s="30" t="s">
        <v>4931</v>
      </c>
      <c r="G692" s="30" t="s">
        <v>4932</v>
      </c>
      <c r="H692" s="30" t="s">
        <v>4933</v>
      </c>
      <c r="I692" s="30" t="s">
        <v>8</v>
      </c>
      <c r="J692" s="30" t="s">
        <v>4790</v>
      </c>
      <c r="K692" s="30" t="s">
        <v>2022</v>
      </c>
      <c r="L692" s="76" t="s">
        <v>10021</v>
      </c>
      <c r="M692" s="30" t="s">
        <v>10047</v>
      </c>
      <c r="N692" s="30" t="s">
        <v>2087</v>
      </c>
      <c r="O692" s="31">
        <f>'Product Details'!AH523</f>
        <v>102.99</v>
      </c>
      <c r="P692" s="31">
        <f>'Product Details'!V523</f>
        <v>102.99</v>
      </c>
      <c r="Q692" s="31">
        <f>'Product Details'!F523</f>
        <v>98.99</v>
      </c>
      <c r="R692" s="86">
        <f t="shared" si="31"/>
        <v>3.8838722206039421E-2</v>
      </c>
      <c r="S692" s="86">
        <f t="shared" si="32"/>
        <v>3.8838722206039421E-2</v>
      </c>
      <c r="T692" s="31">
        <f>'Product Details'!F523</f>
        <v>98.99</v>
      </c>
      <c r="U692" s="31">
        <f t="shared" si="33"/>
        <v>0</v>
      </c>
      <c r="V692" s="30" t="s">
        <v>2080</v>
      </c>
      <c r="W692" s="30" t="s">
        <v>53</v>
      </c>
      <c r="X692" s="30">
        <v>60</v>
      </c>
      <c r="Y692" s="87">
        <v>46097</v>
      </c>
      <c r="Z692" s="87">
        <v>46272</v>
      </c>
    </row>
    <row r="693" spans="1:26" ht="26.9" customHeight="1" x14ac:dyDescent="0.35">
      <c r="A693" s="85" t="s">
        <v>10816</v>
      </c>
      <c r="B693" s="30" t="s">
        <v>4936</v>
      </c>
      <c r="C693" s="30" t="s">
        <v>723</v>
      </c>
      <c r="D693" s="30" t="s">
        <v>10815</v>
      </c>
      <c r="E693" s="30" t="s">
        <v>10046</v>
      </c>
      <c r="F693" s="30" t="s">
        <v>4942</v>
      </c>
      <c r="G693" s="30" t="s">
        <v>4943</v>
      </c>
      <c r="H693" s="30" t="s">
        <v>4834</v>
      </c>
      <c r="I693" s="30" t="s">
        <v>8</v>
      </c>
      <c r="J693" s="30" t="s">
        <v>4807</v>
      </c>
      <c r="K693" s="30" t="s">
        <v>2022</v>
      </c>
      <c r="L693" s="76" t="s">
        <v>10021</v>
      </c>
      <c r="M693" s="30" t="s">
        <v>10047</v>
      </c>
      <c r="N693" s="30" t="s">
        <v>2087</v>
      </c>
      <c r="O693" s="31">
        <f>'Product Details'!AH524</f>
        <v>236.99</v>
      </c>
      <c r="P693" s="31">
        <f>'Product Details'!V524</f>
        <v>223.99</v>
      </c>
      <c r="Q693" s="31">
        <f>'Product Details'!F524</f>
        <v>206.99</v>
      </c>
      <c r="R693" s="86">
        <f t="shared" si="31"/>
        <v>7.589624536809679E-2</v>
      </c>
      <c r="S693" s="86">
        <f t="shared" si="32"/>
        <v>0.12658761973079033</v>
      </c>
      <c r="T693" s="31">
        <f>'Product Details'!F524</f>
        <v>206.99</v>
      </c>
      <c r="U693" s="31">
        <f t="shared" si="33"/>
        <v>0</v>
      </c>
      <c r="V693" s="30" t="s">
        <v>2080</v>
      </c>
      <c r="W693" s="30" t="s">
        <v>53</v>
      </c>
      <c r="X693" s="30">
        <v>60</v>
      </c>
      <c r="Y693" s="87">
        <v>46064</v>
      </c>
      <c r="Z693" s="87">
        <v>46275</v>
      </c>
    </row>
    <row r="694" spans="1:26" ht="26.9" customHeight="1" x14ac:dyDescent="0.35">
      <c r="A694" s="85" t="s">
        <v>10817</v>
      </c>
      <c r="B694" s="30" t="s">
        <v>4946</v>
      </c>
      <c r="C694" s="30" t="s">
        <v>723</v>
      </c>
      <c r="D694" s="30" t="s">
        <v>10815</v>
      </c>
      <c r="E694" s="30" t="s">
        <v>10046</v>
      </c>
      <c r="F694" s="30" t="s">
        <v>4949</v>
      </c>
      <c r="G694" s="30" t="s">
        <v>4950</v>
      </c>
      <c r="H694" s="30" t="s">
        <v>4951</v>
      </c>
      <c r="I694" s="30" t="s">
        <v>8</v>
      </c>
      <c r="J694" s="30" t="s">
        <v>4790</v>
      </c>
      <c r="K694" s="30" t="s">
        <v>2023</v>
      </c>
      <c r="L694" s="76" t="s">
        <v>10021</v>
      </c>
      <c r="M694" s="30" t="s">
        <v>10047</v>
      </c>
      <c r="N694" s="30" t="s">
        <v>2087</v>
      </c>
      <c r="O694" s="31">
        <f>'Product Details'!AH525</f>
        <v>247.99</v>
      </c>
      <c r="P694" s="31">
        <f>'Product Details'!V525</f>
        <v>244.99</v>
      </c>
      <c r="Q694" s="31">
        <f>'Product Details'!F525</f>
        <v>235.99</v>
      </c>
      <c r="R694" s="86">
        <f t="shared" si="31"/>
        <v>3.6736193314012816E-2</v>
      </c>
      <c r="S694" s="86">
        <f t="shared" si="32"/>
        <v>4.838904794548167E-2</v>
      </c>
      <c r="T694" s="31">
        <f>'Product Details'!F525</f>
        <v>235.99</v>
      </c>
      <c r="U694" s="31">
        <f t="shared" si="33"/>
        <v>0</v>
      </c>
      <c r="V694" s="30" t="s">
        <v>2100</v>
      </c>
      <c r="W694" s="30" t="s">
        <v>53</v>
      </c>
      <c r="X694" s="30">
        <v>60</v>
      </c>
      <c r="Y694" s="87">
        <v>46201</v>
      </c>
      <c r="Z694" s="87">
        <v>46269</v>
      </c>
    </row>
    <row r="695" spans="1:26" ht="26.9" customHeight="1" x14ac:dyDescent="0.35">
      <c r="A695" s="85" t="s">
        <v>10818</v>
      </c>
      <c r="B695" s="30" t="s">
        <v>4952</v>
      </c>
      <c r="C695" s="30" t="s">
        <v>723</v>
      </c>
      <c r="D695" s="30" t="s">
        <v>10815</v>
      </c>
      <c r="E695" s="30" t="s">
        <v>10046</v>
      </c>
      <c r="F695" s="30" t="s">
        <v>4955</v>
      </c>
      <c r="G695" s="30" t="s">
        <v>4956</v>
      </c>
      <c r="H695" s="30" t="s">
        <v>4957</v>
      </c>
      <c r="I695" s="30" t="s">
        <v>8</v>
      </c>
      <c r="J695" s="30" t="s">
        <v>4790</v>
      </c>
      <c r="K695" s="30" t="s">
        <v>2024</v>
      </c>
      <c r="L695" s="76" t="s">
        <v>10021</v>
      </c>
      <c r="M695" s="30" t="s">
        <v>10049</v>
      </c>
      <c r="N695" s="30" t="s">
        <v>2106</v>
      </c>
      <c r="O695" s="31">
        <f>'Product Details'!AH526</f>
        <v>626.99</v>
      </c>
      <c r="P695" s="31">
        <f>'Product Details'!V526</f>
        <v>525.99</v>
      </c>
      <c r="Q695" s="31">
        <f>'Product Details'!F526</f>
        <v>486.99</v>
      </c>
      <c r="R695" s="86">
        <f t="shared" si="31"/>
        <v>7.4145896309815773E-2</v>
      </c>
      <c r="S695" s="86">
        <f t="shared" si="32"/>
        <v>0.22328904767221167</v>
      </c>
      <c r="T695" s="31">
        <f>'Product Details'!F526</f>
        <v>486.99</v>
      </c>
      <c r="U695" s="31">
        <f t="shared" si="33"/>
        <v>0</v>
      </c>
      <c r="V695" s="30" t="s">
        <v>2080</v>
      </c>
      <c r="W695" s="30" t="s">
        <v>53</v>
      </c>
      <c r="X695" s="30">
        <v>60</v>
      </c>
      <c r="Y695" s="87">
        <v>45750</v>
      </c>
      <c r="Z695" s="87">
        <v>46258</v>
      </c>
    </row>
    <row r="696" spans="1:26" ht="26.9" customHeight="1" x14ac:dyDescent="0.35">
      <c r="A696" s="85" t="s">
        <v>10819</v>
      </c>
      <c r="B696" s="30" t="s">
        <v>4952</v>
      </c>
      <c r="C696" s="30" t="s">
        <v>723</v>
      </c>
      <c r="D696" s="30" t="s">
        <v>10088</v>
      </c>
      <c r="E696" s="30" t="s">
        <v>10089</v>
      </c>
      <c r="F696" s="30" t="s">
        <v>4955</v>
      </c>
      <c r="G696" s="30" t="s">
        <v>4956</v>
      </c>
      <c r="H696" s="30" t="s">
        <v>4957</v>
      </c>
      <c r="I696" s="30" t="s">
        <v>8</v>
      </c>
      <c r="J696" s="30" t="s">
        <v>4790</v>
      </c>
      <c r="K696" s="30" t="s">
        <v>2024</v>
      </c>
      <c r="L696" s="84" t="s">
        <v>10025</v>
      </c>
      <c r="M696" s="30" t="s">
        <v>10090</v>
      </c>
      <c r="N696" s="30" t="s">
        <v>2106</v>
      </c>
      <c r="O696" s="31">
        <f>'Product Details'!AH526</f>
        <v>626.99</v>
      </c>
      <c r="P696" s="31">
        <v>275.99</v>
      </c>
      <c r="Q696" s="31">
        <v>245.99</v>
      </c>
      <c r="R696" s="86">
        <f t="shared" si="31"/>
        <v>0.10869959056487553</v>
      </c>
      <c r="S696" s="86">
        <f t="shared" si="32"/>
        <v>0.60766519402223318</v>
      </c>
      <c r="T696" s="31">
        <f>'Product Details'!F526</f>
        <v>486.99</v>
      </c>
      <c r="U696" s="31">
        <f t="shared" si="33"/>
        <v>241</v>
      </c>
      <c r="V696" s="30" t="s">
        <v>2100</v>
      </c>
      <c r="W696" s="30" t="s">
        <v>10105</v>
      </c>
      <c r="X696" s="30">
        <v>14</v>
      </c>
      <c r="Y696" s="87">
        <v>46265</v>
      </c>
      <c r="Z696" s="87">
        <v>46294</v>
      </c>
    </row>
    <row r="697" spans="1:26" ht="26.9" customHeight="1" x14ac:dyDescent="0.35">
      <c r="A697" s="85" t="s">
        <v>10820</v>
      </c>
      <c r="B697" s="30" t="s">
        <v>4958</v>
      </c>
      <c r="C697" s="30" t="s">
        <v>723</v>
      </c>
      <c r="D697" s="30" t="s">
        <v>10815</v>
      </c>
      <c r="E697" s="30" t="s">
        <v>10046</v>
      </c>
      <c r="F697" s="30" t="s">
        <v>4964</v>
      </c>
      <c r="G697" s="30" t="s">
        <v>4965</v>
      </c>
      <c r="H697" s="30" t="s">
        <v>4053</v>
      </c>
      <c r="I697" s="30" t="s">
        <v>8</v>
      </c>
      <c r="J697" s="30" t="s">
        <v>4807</v>
      </c>
      <c r="K697" s="30" t="s">
        <v>2025</v>
      </c>
      <c r="L697" s="76" t="s">
        <v>10021</v>
      </c>
      <c r="M697" s="30" t="s">
        <v>10049</v>
      </c>
      <c r="N697" s="30" t="s">
        <v>2106</v>
      </c>
      <c r="O697" s="31">
        <f>'Product Details'!AH527</f>
        <v>967.99</v>
      </c>
      <c r="P697" s="31">
        <f>'Product Details'!V527</f>
        <v>694.99</v>
      </c>
      <c r="Q697" s="31">
        <f>'Product Details'!F527</f>
        <v>625.99</v>
      </c>
      <c r="R697" s="86">
        <f t="shared" si="31"/>
        <v>9.9282004057612339E-2</v>
      </c>
      <c r="S697" s="86">
        <f t="shared" si="32"/>
        <v>0.35330943501482454</v>
      </c>
      <c r="T697" s="31">
        <f>'Product Details'!F527</f>
        <v>625.99</v>
      </c>
      <c r="U697" s="31">
        <f t="shared" si="33"/>
        <v>0</v>
      </c>
      <c r="V697" s="30" t="s">
        <v>2080</v>
      </c>
      <c r="W697" s="30" t="s">
        <v>1345</v>
      </c>
      <c r="X697" s="30">
        <v>60</v>
      </c>
      <c r="Y697" s="87">
        <v>45416</v>
      </c>
      <c r="Z697" s="87">
        <v>46289</v>
      </c>
    </row>
    <row r="698" spans="1:26" ht="26.9" customHeight="1" x14ac:dyDescent="0.35">
      <c r="A698" s="85" t="s">
        <v>10821</v>
      </c>
      <c r="B698" s="30" t="s">
        <v>4967</v>
      </c>
      <c r="C698" s="30" t="s">
        <v>723</v>
      </c>
      <c r="D698" s="30" t="s">
        <v>10815</v>
      </c>
      <c r="E698" s="30" t="s">
        <v>10046</v>
      </c>
      <c r="F698" s="30" t="s">
        <v>4949</v>
      </c>
      <c r="G698" s="30" t="s">
        <v>4970</v>
      </c>
      <c r="H698" s="30" t="s">
        <v>4695</v>
      </c>
      <c r="I698" s="30" t="s">
        <v>8</v>
      </c>
      <c r="J698" s="30" t="s">
        <v>4790</v>
      </c>
      <c r="K698" s="30" t="s">
        <v>2025</v>
      </c>
      <c r="L698" s="76" t="s">
        <v>10021</v>
      </c>
      <c r="M698" s="30" t="s">
        <v>10049</v>
      </c>
      <c r="N698" s="30" t="s">
        <v>4399</v>
      </c>
      <c r="O698" s="31">
        <f>'Product Details'!AH528</f>
        <v>1022.99</v>
      </c>
      <c r="P698" s="31">
        <f>'Product Details'!V528</f>
        <v>760.99</v>
      </c>
      <c r="Q698" s="31">
        <f>'Product Details'!F528</f>
        <v>721.99</v>
      </c>
      <c r="R698" s="86">
        <f t="shared" si="31"/>
        <v>5.1249030867685515E-2</v>
      </c>
      <c r="S698" s="86">
        <f t="shared" si="32"/>
        <v>0.29423552527395186</v>
      </c>
      <c r="T698" s="31">
        <f>'Product Details'!F528</f>
        <v>721.99</v>
      </c>
      <c r="U698" s="31">
        <f t="shared" si="33"/>
        <v>0</v>
      </c>
      <c r="V698" s="30" t="s">
        <v>2116</v>
      </c>
      <c r="W698" s="30" t="s">
        <v>1345</v>
      </c>
      <c r="X698" s="30">
        <v>60</v>
      </c>
      <c r="Y698" s="87">
        <v>45947</v>
      </c>
      <c r="Z698" s="87">
        <v>46237</v>
      </c>
    </row>
    <row r="699" spans="1:26" ht="26.9" customHeight="1" x14ac:dyDescent="0.35">
      <c r="A699" s="85" t="s">
        <v>10822</v>
      </c>
      <c r="B699" s="30" t="s">
        <v>4971</v>
      </c>
      <c r="C699" s="30" t="s">
        <v>723</v>
      </c>
      <c r="D699" s="30" t="s">
        <v>10815</v>
      </c>
      <c r="E699" s="30" t="s">
        <v>10046</v>
      </c>
      <c r="F699" s="30" t="s">
        <v>4976</v>
      </c>
      <c r="G699" s="30" t="s">
        <v>4977</v>
      </c>
      <c r="H699" s="30" t="s">
        <v>4978</v>
      </c>
      <c r="I699" s="30" t="s">
        <v>8</v>
      </c>
      <c r="J699" s="30" t="s">
        <v>4790</v>
      </c>
      <c r="K699" s="30" t="s">
        <v>2026</v>
      </c>
      <c r="L699" s="76" t="s">
        <v>10021</v>
      </c>
      <c r="M699" s="30" t="s">
        <v>10047</v>
      </c>
      <c r="N699" s="30" t="s">
        <v>2087</v>
      </c>
      <c r="O699" s="31">
        <f>'Product Details'!AH529</f>
        <v>1176.99</v>
      </c>
      <c r="P699" s="31">
        <f>'Product Details'!V529</f>
        <v>1140.99</v>
      </c>
      <c r="Q699" s="31">
        <f>'Product Details'!F529</f>
        <v>1012.99</v>
      </c>
      <c r="R699" s="86">
        <f t="shared" si="31"/>
        <v>0.11218327943277329</v>
      </c>
      <c r="S699" s="86">
        <f t="shared" si="32"/>
        <v>0.13933848206017044</v>
      </c>
      <c r="T699" s="31">
        <f>'Product Details'!F529</f>
        <v>1012.99</v>
      </c>
      <c r="U699" s="31">
        <f t="shared" si="33"/>
        <v>0</v>
      </c>
      <c r="V699" s="30" t="s">
        <v>2080</v>
      </c>
      <c r="W699" s="30" t="s">
        <v>1345</v>
      </c>
      <c r="X699" s="30">
        <v>60</v>
      </c>
      <c r="Y699" s="87">
        <v>46202</v>
      </c>
      <c r="Z699" s="87">
        <v>46278</v>
      </c>
    </row>
    <row r="700" spans="1:26" ht="26.9" customHeight="1" x14ac:dyDescent="0.35">
      <c r="A700" s="85" t="s">
        <v>10823</v>
      </c>
      <c r="B700" s="30" t="s">
        <v>4980</v>
      </c>
      <c r="C700" s="30" t="s">
        <v>723</v>
      </c>
      <c r="D700" s="30" t="s">
        <v>10815</v>
      </c>
      <c r="E700" s="30" t="s">
        <v>10046</v>
      </c>
      <c r="F700" s="30" t="s">
        <v>4983</v>
      </c>
      <c r="G700" s="30" t="s">
        <v>4984</v>
      </c>
      <c r="H700" s="30" t="s">
        <v>3697</v>
      </c>
      <c r="I700" s="30" t="s">
        <v>8</v>
      </c>
      <c r="J700" s="30" t="s">
        <v>4807</v>
      </c>
      <c r="K700" s="30" t="s">
        <v>2027</v>
      </c>
      <c r="L700" s="76" t="s">
        <v>10021</v>
      </c>
      <c r="M700" s="30" t="s">
        <v>10049</v>
      </c>
      <c r="N700" s="30" t="s">
        <v>2106</v>
      </c>
      <c r="O700" s="31">
        <f>'Product Details'!AH530</f>
        <v>2011.99</v>
      </c>
      <c r="P700" s="31">
        <f>'Product Details'!V530</f>
        <v>1564.99</v>
      </c>
      <c r="Q700" s="31">
        <f>'Product Details'!F530</f>
        <v>1426.99</v>
      </c>
      <c r="R700" s="86">
        <f t="shared" si="31"/>
        <v>8.8179477185157729E-2</v>
      </c>
      <c r="S700" s="86">
        <f t="shared" si="32"/>
        <v>0.29075691231069739</v>
      </c>
      <c r="T700" s="31">
        <f>'Product Details'!F530</f>
        <v>1426.99</v>
      </c>
      <c r="U700" s="31">
        <f t="shared" si="33"/>
        <v>0</v>
      </c>
      <c r="V700" s="30" t="s">
        <v>2080</v>
      </c>
      <c r="W700" s="30" t="s">
        <v>53</v>
      </c>
      <c r="X700" s="30">
        <v>60</v>
      </c>
      <c r="Y700" s="87">
        <v>45447</v>
      </c>
      <c r="Z700" s="87">
        <v>46245</v>
      </c>
    </row>
    <row r="701" spans="1:26" ht="26.9" customHeight="1" x14ac:dyDescent="0.35">
      <c r="A701" s="85" t="s">
        <v>10824</v>
      </c>
      <c r="B701" s="30" t="s">
        <v>4980</v>
      </c>
      <c r="C701" s="30" t="s">
        <v>723</v>
      </c>
      <c r="D701" s="30" t="s">
        <v>10088</v>
      </c>
      <c r="E701" s="30" t="s">
        <v>10089</v>
      </c>
      <c r="F701" s="30" t="s">
        <v>4983</v>
      </c>
      <c r="G701" s="30" t="s">
        <v>4984</v>
      </c>
      <c r="H701" s="30" t="s">
        <v>3697</v>
      </c>
      <c r="I701" s="30" t="s">
        <v>8</v>
      </c>
      <c r="J701" s="30" t="s">
        <v>4807</v>
      </c>
      <c r="K701" s="30" t="s">
        <v>2027</v>
      </c>
      <c r="L701" s="84" t="s">
        <v>10025</v>
      </c>
      <c r="M701" s="30" t="s">
        <v>10090</v>
      </c>
      <c r="N701" s="30" t="s">
        <v>2106</v>
      </c>
      <c r="O701" s="31">
        <f>'Product Details'!AH530</f>
        <v>2011.99</v>
      </c>
      <c r="P701" s="31">
        <v>825.99</v>
      </c>
      <c r="Q701" s="31">
        <v>745.99</v>
      </c>
      <c r="R701" s="86">
        <f t="shared" si="31"/>
        <v>9.6853472802334167E-2</v>
      </c>
      <c r="S701" s="86">
        <f t="shared" si="32"/>
        <v>0.6292277794621246</v>
      </c>
      <c r="T701" s="31">
        <f>'Product Details'!F530</f>
        <v>1426.99</v>
      </c>
      <c r="U701" s="31">
        <f t="shared" si="33"/>
        <v>681</v>
      </c>
      <c r="V701" s="30" t="s">
        <v>2100</v>
      </c>
      <c r="W701" s="30" t="s">
        <v>10105</v>
      </c>
      <c r="X701" s="30">
        <v>14</v>
      </c>
      <c r="Y701" s="87">
        <v>46190</v>
      </c>
      <c r="Z701" s="87">
        <v>46225</v>
      </c>
    </row>
    <row r="702" spans="1:26" ht="26.9" customHeight="1" x14ac:dyDescent="0.35">
      <c r="A702" s="85" t="s">
        <v>10825</v>
      </c>
      <c r="B702" s="30" t="s">
        <v>4985</v>
      </c>
      <c r="C702" s="30" t="s">
        <v>723</v>
      </c>
      <c r="D702" s="30" t="s">
        <v>10815</v>
      </c>
      <c r="E702" s="30" t="s">
        <v>10046</v>
      </c>
      <c r="F702" s="30" t="s">
        <v>4949</v>
      </c>
      <c r="G702" s="30" t="s">
        <v>4991</v>
      </c>
      <c r="H702" s="30" t="s">
        <v>4884</v>
      </c>
      <c r="I702" s="30" t="s">
        <v>8</v>
      </c>
      <c r="J702" s="30" t="s">
        <v>4807</v>
      </c>
      <c r="K702" s="30" t="s">
        <v>2027</v>
      </c>
      <c r="L702" s="76" t="s">
        <v>10021</v>
      </c>
      <c r="M702" s="30" t="s">
        <v>10049</v>
      </c>
      <c r="N702" s="30" t="s">
        <v>2106</v>
      </c>
      <c r="O702" s="31">
        <f>'Product Details'!AH531</f>
        <v>2254.9899999999998</v>
      </c>
      <c r="P702" s="31">
        <f>'Product Details'!V531</f>
        <v>1815.99</v>
      </c>
      <c r="Q702" s="31">
        <f>'Product Details'!F531</f>
        <v>1650.99</v>
      </c>
      <c r="R702" s="86">
        <f t="shared" si="31"/>
        <v>9.0859531164819193E-2</v>
      </c>
      <c r="S702" s="86">
        <f t="shared" si="32"/>
        <v>0.26785041175348884</v>
      </c>
      <c r="T702" s="31">
        <f>'Product Details'!F531</f>
        <v>1650.99</v>
      </c>
      <c r="U702" s="31">
        <f t="shared" si="33"/>
        <v>0</v>
      </c>
      <c r="V702" s="30" t="s">
        <v>2080</v>
      </c>
      <c r="W702" s="30" t="s">
        <v>53</v>
      </c>
      <c r="X702" s="30">
        <v>60</v>
      </c>
      <c r="Y702" s="87">
        <v>45345</v>
      </c>
      <c r="Z702" s="87">
        <v>46286</v>
      </c>
    </row>
    <row r="703" spans="1:26" ht="26.9" customHeight="1" x14ac:dyDescent="0.35">
      <c r="A703" s="85" t="s">
        <v>10826</v>
      </c>
      <c r="B703" s="30" t="s">
        <v>4985</v>
      </c>
      <c r="C703" s="30" t="s">
        <v>723</v>
      </c>
      <c r="D703" s="30" t="s">
        <v>10051</v>
      </c>
      <c r="E703" s="30" t="s">
        <v>10052</v>
      </c>
      <c r="F703" s="30" t="s">
        <v>4949</v>
      </c>
      <c r="G703" s="30" t="s">
        <v>4991</v>
      </c>
      <c r="H703" s="30" t="s">
        <v>4884</v>
      </c>
      <c r="I703" s="30" t="s">
        <v>8</v>
      </c>
      <c r="J703" s="30" t="s">
        <v>4807</v>
      </c>
      <c r="K703" s="30" t="s">
        <v>2027</v>
      </c>
      <c r="L703" s="76" t="s">
        <v>10021</v>
      </c>
      <c r="M703" s="30" t="s">
        <v>10049</v>
      </c>
      <c r="N703" s="30" t="s">
        <v>2106</v>
      </c>
      <c r="O703" s="31">
        <f>'Product Details'!AH531</f>
        <v>2254.9899999999998</v>
      </c>
      <c r="P703" s="31">
        <v>1650.99</v>
      </c>
      <c r="Q703" s="31">
        <v>1373.99</v>
      </c>
      <c r="R703" s="86">
        <f t="shared" si="31"/>
        <v>0.16777812100618417</v>
      </c>
      <c r="S703" s="86">
        <f t="shared" si="32"/>
        <v>0.39068909396493989</v>
      </c>
      <c r="T703" s="31">
        <f>'Product Details'!F531</f>
        <v>1650.99</v>
      </c>
      <c r="U703" s="31">
        <f t="shared" si="33"/>
        <v>277</v>
      </c>
      <c r="V703" s="30" t="s">
        <v>2100</v>
      </c>
      <c r="W703" s="30" t="s">
        <v>53</v>
      </c>
      <c r="X703" s="30">
        <v>60</v>
      </c>
      <c r="Y703" s="87">
        <v>46214</v>
      </c>
      <c r="Z703" s="87">
        <v>46286</v>
      </c>
    </row>
    <row r="704" spans="1:26" ht="26.9" customHeight="1" x14ac:dyDescent="0.35">
      <c r="A704" s="85" t="s">
        <v>10827</v>
      </c>
      <c r="B704" s="30" t="s">
        <v>4985</v>
      </c>
      <c r="C704" s="30" t="s">
        <v>723</v>
      </c>
      <c r="D704" s="30" t="s">
        <v>10100</v>
      </c>
      <c r="E704" s="30" t="s">
        <v>10101</v>
      </c>
      <c r="F704" s="30" t="s">
        <v>4949</v>
      </c>
      <c r="G704" s="30" t="s">
        <v>4991</v>
      </c>
      <c r="H704" s="30" t="s">
        <v>4884</v>
      </c>
      <c r="I704" s="30" t="s">
        <v>8</v>
      </c>
      <c r="J704" s="30" t="s">
        <v>4807</v>
      </c>
      <c r="K704" s="30" t="s">
        <v>2027</v>
      </c>
      <c r="L704" s="81" t="s">
        <v>10022</v>
      </c>
      <c r="M704" s="30" t="s">
        <v>10102</v>
      </c>
      <c r="N704" s="30" t="s">
        <v>2106</v>
      </c>
      <c r="O704" s="31">
        <f>'Product Details'!AH531</f>
        <v>2254.9899999999998</v>
      </c>
      <c r="P704" s="31">
        <v>1587.99</v>
      </c>
      <c r="Q704" s="31">
        <v>1484.99</v>
      </c>
      <c r="R704" s="86">
        <f t="shared" si="31"/>
        <v>6.4861869407238079E-2</v>
      </c>
      <c r="S704" s="86">
        <f t="shared" si="32"/>
        <v>0.34146492889103713</v>
      </c>
      <c r="T704" s="31">
        <f>'Product Details'!F531</f>
        <v>1650.99</v>
      </c>
      <c r="U704" s="31">
        <f t="shared" si="33"/>
        <v>166</v>
      </c>
      <c r="V704" s="30" t="s">
        <v>2100</v>
      </c>
      <c r="W704" s="30" t="s">
        <v>10103</v>
      </c>
      <c r="X704" s="30">
        <v>60</v>
      </c>
      <c r="Y704" s="87">
        <v>46147</v>
      </c>
      <c r="Z704" s="87">
        <v>46169</v>
      </c>
    </row>
    <row r="705" spans="1:26" ht="26.9" customHeight="1" x14ac:dyDescent="0.35">
      <c r="A705" s="85" t="s">
        <v>10828</v>
      </c>
      <c r="B705" s="30" t="s">
        <v>4993</v>
      </c>
      <c r="C705" s="30" t="s">
        <v>723</v>
      </c>
      <c r="D705" s="30" t="s">
        <v>10815</v>
      </c>
      <c r="E705" s="30" t="s">
        <v>10046</v>
      </c>
      <c r="F705" s="30" t="s">
        <v>4996</v>
      </c>
      <c r="G705" s="30" t="s">
        <v>4997</v>
      </c>
      <c r="H705" s="30" t="s">
        <v>3809</v>
      </c>
      <c r="I705" s="30" t="s">
        <v>8</v>
      </c>
      <c r="J705" s="30" t="s">
        <v>4790</v>
      </c>
      <c r="K705" s="30" t="s">
        <v>2027</v>
      </c>
      <c r="L705" s="76" t="s">
        <v>10021</v>
      </c>
      <c r="M705" s="30" t="s">
        <v>10047</v>
      </c>
      <c r="N705" s="30" t="s">
        <v>2087</v>
      </c>
      <c r="O705" s="31">
        <f>'Product Details'!AH532</f>
        <v>2062.9899999999998</v>
      </c>
      <c r="P705" s="31">
        <f>'Product Details'!V532</f>
        <v>1950.99</v>
      </c>
      <c r="Q705" s="31">
        <f>'Product Details'!F532</f>
        <v>1849.99</v>
      </c>
      <c r="R705" s="86">
        <f t="shared" si="31"/>
        <v>5.1768589280314095E-2</v>
      </c>
      <c r="S705" s="86">
        <f t="shared" si="32"/>
        <v>0.10324819800386807</v>
      </c>
      <c r="T705" s="31">
        <f>'Product Details'!F532</f>
        <v>1849.99</v>
      </c>
      <c r="U705" s="31">
        <f t="shared" si="33"/>
        <v>0</v>
      </c>
      <c r="V705" s="30" t="s">
        <v>2100</v>
      </c>
      <c r="W705" s="30" t="s">
        <v>1345</v>
      </c>
      <c r="X705" s="30">
        <v>60</v>
      </c>
      <c r="Y705" s="87">
        <v>45763</v>
      </c>
      <c r="Z705" s="87">
        <v>46284</v>
      </c>
    </row>
    <row r="706" spans="1:26" ht="26.9" customHeight="1" x14ac:dyDescent="0.35">
      <c r="A706" s="85" t="s">
        <v>10829</v>
      </c>
      <c r="B706" s="30" t="s">
        <v>4998</v>
      </c>
      <c r="C706" s="30" t="s">
        <v>737</v>
      </c>
      <c r="D706" s="30" t="s">
        <v>10830</v>
      </c>
      <c r="E706" s="30" t="s">
        <v>10046</v>
      </c>
      <c r="F706" s="30" t="s">
        <v>5001</v>
      </c>
      <c r="G706" s="30" t="s">
        <v>5002</v>
      </c>
      <c r="H706" s="30" t="s">
        <v>5003</v>
      </c>
      <c r="I706" s="30" t="s">
        <v>8</v>
      </c>
      <c r="J706" s="30" t="s">
        <v>4790</v>
      </c>
      <c r="K706" s="30" t="s">
        <v>2022</v>
      </c>
      <c r="L706" s="76" t="s">
        <v>10021</v>
      </c>
      <c r="M706" s="30" t="s">
        <v>10047</v>
      </c>
      <c r="N706" s="30" t="s">
        <v>2087</v>
      </c>
      <c r="O706" s="31">
        <f>'Product Details'!AH533</f>
        <v>92.99</v>
      </c>
      <c r="P706" s="31">
        <f>'Product Details'!V533</f>
        <v>92.99</v>
      </c>
      <c r="Q706" s="31">
        <f>'Product Details'!F533</f>
        <v>88.99</v>
      </c>
      <c r="R706" s="86">
        <f t="shared" si="31"/>
        <v>4.3015377997634156E-2</v>
      </c>
      <c r="S706" s="86">
        <f t="shared" si="32"/>
        <v>4.3015377997634156E-2</v>
      </c>
      <c r="T706" s="31">
        <f>'Product Details'!F533</f>
        <v>88.99</v>
      </c>
      <c r="U706" s="31">
        <f t="shared" si="33"/>
        <v>0</v>
      </c>
      <c r="V706" s="30" t="s">
        <v>2080</v>
      </c>
      <c r="W706" s="30" t="s">
        <v>53</v>
      </c>
      <c r="X706" s="30">
        <v>30</v>
      </c>
      <c r="Y706" s="87">
        <v>46032</v>
      </c>
      <c r="Z706" s="87">
        <v>46244</v>
      </c>
    </row>
    <row r="707" spans="1:26" ht="26.9" customHeight="1" x14ac:dyDescent="0.35">
      <c r="A707" s="85" t="s">
        <v>10831</v>
      </c>
      <c r="B707" s="30" t="s">
        <v>5004</v>
      </c>
      <c r="C707" s="30" t="s">
        <v>737</v>
      </c>
      <c r="D707" s="30" t="s">
        <v>10830</v>
      </c>
      <c r="E707" s="30" t="s">
        <v>10046</v>
      </c>
      <c r="F707" s="30" t="s">
        <v>5007</v>
      </c>
      <c r="G707" s="30" t="s">
        <v>5008</v>
      </c>
      <c r="H707" s="30" t="s">
        <v>5009</v>
      </c>
      <c r="I707" s="30" t="s">
        <v>8</v>
      </c>
      <c r="J707" s="30" t="s">
        <v>4790</v>
      </c>
      <c r="K707" s="30" t="s">
        <v>2023</v>
      </c>
      <c r="L707" s="76" t="s">
        <v>10021</v>
      </c>
      <c r="M707" s="30" t="s">
        <v>10047</v>
      </c>
      <c r="N707" s="30" t="s">
        <v>2087</v>
      </c>
      <c r="O707" s="31">
        <f>'Product Details'!AH534</f>
        <v>231.99</v>
      </c>
      <c r="P707" s="31">
        <f>'Product Details'!V534</f>
        <v>231.99</v>
      </c>
      <c r="Q707" s="31">
        <f>'Product Details'!F534</f>
        <v>219.99</v>
      </c>
      <c r="R707" s="86">
        <f t="shared" si="31"/>
        <v>5.1726367515841198E-2</v>
      </c>
      <c r="S707" s="86">
        <f t="shared" si="32"/>
        <v>5.1726367515841198E-2</v>
      </c>
      <c r="T707" s="31">
        <f>'Product Details'!F534</f>
        <v>219.99</v>
      </c>
      <c r="U707" s="31">
        <f t="shared" si="33"/>
        <v>0</v>
      </c>
      <c r="V707" s="30" t="s">
        <v>2080</v>
      </c>
      <c r="W707" s="30" t="s">
        <v>53</v>
      </c>
      <c r="X707" s="30">
        <v>30</v>
      </c>
      <c r="Y707" s="87">
        <v>46119</v>
      </c>
      <c r="Z707" s="87">
        <v>46288</v>
      </c>
    </row>
    <row r="708" spans="1:26" ht="26.9" customHeight="1" x14ac:dyDescent="0.35">
      <c r="A708" s="85" t="s">
        <v>10832</v>
      </c>
      <c r="B708" s="30" t="s">
        <v>5010</v>
      </c>
      <c r="C708" s="30" t="s">
        <v>737</v>
      </c>
      <c r="D708" s="30" t="s">
        <v>10830</v>
      </c>
      <c r="E708" s="30" t="s">
        <v>10046</v>
      </c>
      <c r="F708" s="30" t="s">
        <v>5007</v>
      </c>
      <c r="G708" s="30" t="s">
        <v>5013</v>
      </c>
      <c r="H708" s="30" t="s">
        <v>5014</v>
      </c>
      <c r="I708" s="30" t="s">
        <v>8</v>
      </c>
      <c r="J708" s="30" t="s">
        <v>4807</v>
      </c>
      <c r="K708" s="30" t="s">
        <v>2023</v>
      </c>
      <c r="L708" s="76" t="s">
        <v>10021</v>
      </c>
      <c r="M708" s="30" t="s">
        <v>10047</v>
      </c>
      <c r="N708" s="30" t="s">
        <v>2087</v>
      </c>
      <c r="O708" s="31">
        <f>'Product Details'!AH535</f>
        <v>322.99</v>
      </c>
      <c r="P708" s="31">
        <f>'Product Details'!V535</f>
        <v>321.99</v>
      </c>
      <c r="Q708" s="31">
        <f>'Product Details'!F535</f>
        <v>300.99</v>
      </c>
      <c r="R708" s="86">
        <f t="shared" si="31"/>
        <v>6.5219416752073045E-2</v>
      </c>
      <c r="S708" s="86">
        <f t="shared" si="32"/>
        <v>6.8113563887426856E-2</v>
      </c>
      <c r="T708" s="31">
        <f>'Product Details'!F535</f>
        <v>300.99</v>
      </c>
      <c r="U708" s="31">
        <f t="shared" si="33"/>
        <v>0</v>
      </c>
      <c r="V708" s="30" t="s">
        <v>2100</v>
      </c>
      <c r="W708" s="30" t="s">
        <v>53</v>
      </c>
      <c r="X708" s="30">
        <v>30</v>
      </c>
      <c r="Y708" s="87">
        <v>46038</v>
      </c>
      <c r="Z708" s="87">
        <v>46280</v>
      </c>
    </row>
    <row r="709" spans="1:26" ht="26.9" customHeight="1" x14ac:dyDescent="0.35">
      <c r="A709" s="85" t="s">
        <v>10833</v>
      </c>
      <c r="B709" s="30" t="s">
        <v>5015</v>
      </c>
      <c r="C709" s="30" t="s">
        <v>737</v>
      </c>
      <c r="D709" s="30" t="s">
        <v>10830</v>
      </c>
      <c r="E709" s="30" t="s">
        <v>10046</v>
      </c>
      <c r="F709" s="30" t="s">
        <v>5021</v>
      </c>
      <c r="G709" s="30" t="s">
        <v>5022</v>
      </c>
      <c r="H709" s="30" t="s">
        <v>5023</v>
      </c>
      <c r="I709" s="30" t="s">
        <v>8</v>
      </c>
      <c r="J709" s="30" t="s">
        <v>4790</v>
      </c>
      <c r="K709" s="30" t="s">
        <v>2024</v>
      </c>
      <c r="L709" s="76" t="s">
        <v>10021</v>
      </c>
      <c r="M709" s="30" t="s">
        <v>10047</v>
      </c>
      <c r="N709" s="30" t="s">
        <v>2087</v>
      </c>
      <c r="O709" s="31">
        <f>'Product Details'!AH536</f>
        <v>860.99</v>
      </c>
      <c r="P709" s="31">
        <f>'Product Details'!V536</f>
        <v>819.99</v>
      </c>
      <c r="Q709" s="31">
        <f>'Product Details'!F536</f>
        <v>769.99</v>
      </c>
      <c r="R709" s="86">
        <f t="shared" si="31"/>
        <v>6.097635337016305E-2</v>
      </c>
      <c r="S709" s="86">
        <f t="shared" si="32"/>
        <v>0.10569228446323418</v>
      </c>
      <c r="T709" s="31">
        <f>'Product Details'!F536</f>
        <v>769.99</v>
      </c>
      <c r="U709" s="31">
        <f t="shared" si="33"/>
        <v>0</v>
      </c>
      <c r="V709" s="30" t="s">
        <v>2100</v>
      </c>
      <c r="W709" s="30" t="s">
        <v>53</v>
      </c>
      <c r="X709" s="30">
        <v>30</v>
      </c>
      <c r="Y709" s="87">
        <v>46231</v>
      </c>
      <c r="Z709" s="87">
        <v>46270</v>
      </c>
    </row>
    <row r="710" spans="1:26" ht="26.9" customHeight="1" x14ac:dyDescent="0.35">
      <c r="A710" s="85" t="s">
        <v>10834</v>
      </c>
      <c r="B710" s="30" t="s">
        <v>5024</v>
      </c>
      <c r="C710" s="30" t="s">
        <v>737</v>
      </c>
      <c r="D710" s="30" t="s">
        <v>10830</v>
      </c>
      <c r="E710" s="30" t="s">
        <v>10046</v>
      </c>
      <c r="F710" s="30" t="s">
        <v>5027</v>
      </c>
      <c r="G710" s="30" t="s">
        <v>5028</v>
      </c>
      <c r="H710" s="30" t="s">
        <v>5029</v>
      </c>
      <c r="I710" s="30" t="s">
        <v>8</v>
      </c>
      <c r="J710" s="30" t="s">
        <v>4807</v>
      </c>
      <c r="K710" s="30" t="s">
        <v>2026</v>
      </c>
      <c r="L710" s="76" t="s">
        <v>10021</v>
      </c>
      <c r="M710" s="30" t="s">
        <v>10047</v>
      </c>
      <c r="N710" s="30" t="s">
        <v>2087</v>
      </c>
      <c r="O710" s="31">
        <f>'Product Details'!AH537</f>
        <v>986.99</v>
      </c>
      <c r="P710" s="31">
        <f>'Product Details'!V537</f>
        <v>984.99</v>
      </c>
      <c r="Q710" s="31">
        <f>'Product Details'!F537</f>
        <v>890.99</v>
      </c>
      <c r="R710" s="86">
        <f t="shared" si="31"/>
        <v>9.5432440938486685E-2</v>
      </c>
      <c r="S710" s="86">
        <f t="shared" si="32"/>
        <v>9.7265423155249803E-2</v>
      </c>
      <c r="T710" s="31">
        <f>'Product Details'!F537</f>
        <v>890.99</v>
      </c>
      <c r="U710" s="31">
        <f t="shared" si="33"/>
        <v>0</v>
      </c>
      <c r="V710" s="30" t="s">
        <v>2080</v>
      </c>
      <c r="W710" s="30" t="s">
        <v>1345</v>
      </c>
      <c r="X710" s="30">
        <v>30</v>
      </c>
      <c r="Y710" s="87">
        <v>45879</v>
      </c>
      <c r="Z710" s="87">
        <v>46237</v>
      </c>
    </row>
    <row r="711" spans="1:26" ht="26.9" customHeight="1" x14ac:dyDescent="0.35">
      <c r="A711" s="85" t="s">
        <v>10835</v>
      </c>
      <c r="B711" s="30" t="s">
        <v>5030</v>
      </c>
      <c r="C711" s="30" t="s">
        <v>737</v>
      </c>
      <c r="D711" s="30" t="s">
        <v>10830</v>
      </c>
      <c r="E711" s="30" t="s">
        <v>10046</v>
      </c>
      <c r="F711" s="30" t="s">
        <v>5033</v>
      </c>
      <c r="G711" s="30" t="s">
        <v>5034</v>
      </c>
      <c r="H711" s="30" t="s">
        <v>5035</v>
      </c>
      <c r="I711" s="30" t="s">
        <v>8</v>
      </c>
      <c r="J711" s="30" t="s">
        <v>4807</v>
      </c>
      <c r="K711" s="30" t="s">
        <v>2026</v>
      </c>
      <c r="L711" s="76" t="s">
        <v>10021</v>
      </c>
      <c r="M711" s="30" t="s">
        <v>10049</v>
      </c>
      <c r="N711" s="30" t="s">
        <v>2106</v>
      </c>
      <c r="O711" s="31">
        <f>'Product Details'!AH538</f>
        <v>1613.99</v>
      </c>
      <c r="P711" s="31">
        <f>'Product Details'!V538</f>
        <v>1178.99</v>
      </c>
      <c r="Q711" s="31">
        <f>'Product Details'!F538</f>
        <v>1112.99</v>
      </c>
      <c r="R711" s="86">
        <f t="shared" si="31"/>
        <v>5.5980118576069347E-2</v>
      </c>
      <c r="S711" s="86">
        <f t="shared" si="32"/>
        <v>0.31041084517252276</v>
      </c>
      <c r="T711" s="31">
        <f>'Product Details'!F538</f>
        <v>1112.99</v>
      </c>
      <c r="U711" s="31">
        <f t="shared" si="33"/>
        <v>0</v>
      </c>
      <c r="V711" s="30" t="s">
        <v>2080</v>
      </c>
      <c r="W711" s="30" t="s">
        <v>1345</v>
      </c>
      <c r="X711" s="30">
        <v>30</v>
      </c>
      <c r="Y711" s="87">
        <v>45546</v>
      </c>
      <c r="Z711" s="87">
        <v>46244</v>
      </c>
    </row>
    <row r="712" spans="1:26" ht="26.9" customHeight="1" x14ac:dyDescent="0.35">
      <c r="A712" s="85" t="s">
        <v>10836</v>
      </c>
      <c r="B712" s="30" t="s">
        <v>5030</v>
      </c>
      <c r="C712" s="30" t="s">
        <v>737</v>
      </c>
      <c r="D712" s="30" t="s">
        <v>10051</v>
      </c>
      <c r="E712" s="30" t="s">
        <v>10052</v>
      </c>
      <c r="F712" s="30" t="s">
        <v>5033</v>
      </c>
      <c r="G712" s="30" t="s">
        <v>5034</v>
      </c>
      <c r="H712" s="30" t="s">
        <v>5035</v>
      </c>
      <c r="I712" s="30" t="s">
        <v>8</v>
      </c>
      <c r="J712" s="30" t="s">
        <v>4807</v>
      </c>
      <c r="K712" s="30" t="s">
        <v>2026</v>
      </c>
      <c r="L712" s="76" t="s">
        <v>10021</v>
      </c>
      <c r="M712" s="30" t="s">
        <v>10049</v>
      </c>
      <c r="N712" s="30" t="s">
        <v>2106</v>
      </c>
      <c r="O712" s="31">
        <f>'Product Details'!AH538</f>
        <v>1613.99</v>
      </c>
      <c r="P712" s="31">
        <v>1112.99</v>
      </c>
      <c r="Q712" s="31">
        <v>912.99</v>
      </c>
      <c r="R712" s="86">
        <f t="shared" si="31"/>
        <v>0.17969613383768049</v>
      </c>
      <c r="S712" s="86">
        <f t="shared" si="32"/>
        <v>0.43432735023141406</v>
      </c>
      <c r="T712" s="31">
        <f>'Product Details'!F538</f>
        <v>1112.99</v>
      </c>
      <c r="U712" s="31">
        <f t="shared" si="33"/>
        <v>200</v>
      </c>
      <c r="V712" s="30" t="s">
        <v>2100</v>
      </c>
      <c r="W712" s="30" t="s">
        <v>1345</v>
      </c>
      <c r="X712" s="30">
        <v>30</v>
      </c>
      <c r="Y712" s="87">
        <v>46182</v>
      </c>
      <c r="Z712" s="87">
        <v>46290</v>
      </c>
    </row>
    <row r="713" spans="1:26" ht="26.9" customHeight="1" x14ac:dyDescent="0.35">
      <c r="A713" s="85" t="s">
        <v>10837</v>
      </c>
      <c r="B713" s="30" t="s">
        <v>5030</v>
      </c>
      <c r="C713" s="30" t="s">
        <v>737</v>
      </c>
      <c r="D713" s="30" t="s">
        <v>10088</v>
      </c>
      <c r="E713" s="30" t="s">
        <v>10089</v>
      </c>
      <c r="F713" s="30" t="s">
        <v>5033</v>
      </c>
      <c r="G713" s="30" t="s">
        <v>5034</v>
      </c>
      <c r="H713" s="30" t="s">
        <v>5035</v>
      </c>
      <c r="I713" s="30" t="s">
        <v>8</v>
      </c>
      <c r="J713" s="30" t="s">
        <v>4807</v>
      </c>
      <c r="K713" s="30" t="s">
        <v>2026</v>
      </c>
      <c r="L713" s="84" t="s">
        <v>10025</v>
      </c>
      <c r="M713" s="30" t="s">
        <v>10090</v>
      </c>
      <c r="N713" s="30" t="s">
        <v>2106</v>
      </c>
      <c r="O713" s="31">
        <f>'Product Details'!AH538</f>
        <v>1613.99</v>
      </c>
      <c r="P713" s="31">
        <v>557.99</v>
      </c>
      <c r="Q713" s="31">
        <v>557.99</v>
      </c>
      <c r="R713" s="86">
        <f t="shared" si="31"/>
        <v>0</v>
      </c>
      <c r="S713" s="86">
        <f t="shared" si="32"/>
        <v>0.65427914671094611</v>
      </c>
      <c r="T713" s="31">
        <f>'Product Details'!F538</f>
        <v>1112.99</v>
      </c>
      <c r="U713" s="31">
        <f t="shared" si="33"/>
        <v>555</v>
      </c>
      <c r="V713" s="30" t="s">
        <v>2116</v>
      </c>
      <c r="W713" s="30" t="s">
        <v>10105</v>
      </c>
      <c r="X713" s="30">
        <v>14</v>
      </c>
      <c r="Y713" s="87">
        <v>46240</v>
      </c>
      <c r="Z713" s="87">
        <v>46240</v>
      </c>
    </row>
    <row r="714" spans="1:26" ht="26.9" customHeight="1" x14ac:dyDescent="0.35">
      <c r="A714" s="85" t="s">
        <v>10838</v>
      </c>
      <c r="B714" s="30" t="s">
        <v>5036</v>
      </c>
      <c r="C714" s="30" t="s">
        <v>737</v>
      </c>
      <c r="D714" s="30" t="s">
        <v>10830</v>
      </c>
      <c r="E714" s="30" t="s">
        <v>10046</v>
      </c>
      <c r="F714" s="30" t="s">
        <v>5040</v>
      </c>
      <c r="G714" s="30" t="s">
        <v>5041</v>
      </c>
      <c r="H714" s="30" t="s">
        <v>5042</v>
      </c>
      <c r="I714" s="30" t="s">
        <v>8</v>
      </c>
      <c r="J714" s="30" t="s">
        <v>4790</v>
      </c>
      <c r="K714" s="30" t="s">
        <v>2026</v>
      </c>
      <c r="L714" s="76" t="s">
        <v>10021</v>
      </c>
      <c r="M714" s="30" t="s">
        <v>10047</v>
      </c>
      <c r="N714" s="30" t="s">
        <v>2087</v>
      </c>
      <c r="O714" s="31">
        <f>'Product Details'!AH539</f>
        <v>1238.99</v>
      </c>
      <c r="P714" s="31">
        <f>'Product Details'!V539</f>
        <v>1238.99</v>
      </c>
      <c r="Q714" s="31">
        <f>'Product Details'!F539</f>
        <v>1135.99</v>
      </c>
      <c r="R714" s="86">
        <f t="shared" si="31"/>
        <v>8.3132228670126471E-2</v>
      </c>
      <c r="S714" s="86">
        <f t="shared" si="32"/>
        <v>8.3132228670126471E-2</v>
      </c>
      <c r="T714" s="31">
        <f>'Product Details'!F539</f>
        <v>1135.99</v>
      </c>
      <c r="U714" s="31">
        <f t="shared" si="33"/>
        <v>0</v>
      </c>
      <c r="V714" s="30" t="s">
        <v>2080</v>
      </c>
      <c r="W714" s="30" t="s">
        <v>1345</v>
      </c>
      <c r="X714" s="30">
        <v>30</v>
      </c>
      <c r="Y714" s="87">
        <v>45965</v>
      </c>
      <c r="Z714" s="87">
        <v>46283</v>
      </c>
    </row>
    <row r="715" spans="1:26" ht="26.9" customHeight="1" x14ac:dyDescent="0.35">
      <c r="A715" s="85" t="s">
        <v>10839</v>
      </c>
      <c r="B715" s="30" t="s">
        <v>5043</v>
      </c>
      <c r="C715" s="30" t="s">
        <v>737</v>
      </c>
      <c r="D715" s="30" t="s">
        <v>10830</v>
      </c>
      <c r="E715" s="30" t="s">
        <v>10046</v>
      </c>
      <c r="F715" s="30" t="s">
        <v>5046</v>
      </c>
      <c r="G715" s="30" t="s">
        <v>5047</v>
      </c>
      <c r="H715" s="30" t="s">
        <v>5042</v>
      </c>
      <c r="I715" s="30" t="s">
        <v>8</v>
      </c>
      <c r="J715" s="30" t="s">
        <v>4807</v>
      </c>
      <c r="K715" s="30" t="s">
        <v>2027</v>
      </c>
      <c r="L715" s="76" t="s">
        <v>10021</v>
      </c>
      <c r="M715" s="30" t="s">
        <v>10049</v>
      </c>
      <c r="N715" s="30" t="s">
        <v>2106</v>
      </c>
      <c r="O715" s="31">
        <f>'Product Details'!AH540</f>
        <v>1556.99</v>
      </c>
      <c r="P715" s="31">
        <f>'Product Details'!V540</f>
        <v>1252.99</v>
      </c>
      <c r="Q715" s="31">
        <f>'Product Details'!F540</f>
        <v>1185.99</v>
      </c>
      <c r="R715" s="86">
        <f t="shared" si="31"/>
        <v>5.3472094749359531E-2</v>
      </c>
      <c r="S715" s="86">
        <f t="shared" si="32"/>
        <v>0.23828027154959247</v>
      </c>
      <c r="T715" s="31">
        <f>'Product Details'!F540</f>
        <v>1185.99</v>
      </c>
      <c r="U715" s="31">
        <f t="shared" si="33"/>
        <v>0</v>
      </c>
      <c r="V715" s="30" t="s">
        <v>2080</v>
      </c>
      <c r="W715" s="30" t="s">
        <v>53</v>
      </c>
      <c r="X715" s="30">
        <v>30</v>
      </c>
      <c r="Y715" s="87">
        <v>45374</v>
      </c>
      <c r="Z715" s="87">
        <v>46275</v>
      </c>
    </row>
    <row r="716" spans="1:26" ht="26.9" customHeight="1" x14ac:dyDescent="0.35">
      <c r="A716" s="85" t="s">
        <v>10840</v>
      </c>
      <c r="B716" s="30" t="s">
        <v>5048</v>
      </c>
      <c r="C716" s="30" t="s">
        <v>737</v>
      </c>
      <c r="D716" s="30" t="s">
        <v>10830</v>
      </c>
      <c r="E716" s="30" t="s">
        <v>10046</v>
      </c>
      <c r="F716" s="30" t="s">
        <v>5021</v>
      </c>
      <c r="G716" s="30" t="s">
        <v>5051</v>
      </c>
      <c r="H716" s="30" t="s">
        <v>3485</v>
      </c>
      <c r="I716" s="30" t="s">
        <v>8</v>
      </c>
      <c r="J716" s="30" t="s">
        <v>4790</v>
      </c>
      <c r="K716" s="30" t="s">
        <v>2027</v>
      </c>
      <c r="L716" s="76" t="s">
        <v>10021</v>
      </c>
      <c r="M716" s="30" t="s">
        <v>10049</v>
      </c>
      <c r="N716" s="30" t="s">
        <v>2106</v>
      </c>
      <c r="O716" s="31">
        <f>'Product Details'!AH541</f>
        <v>2374.9899999999998</v>
      </c>
      <c r="P716" s="31">
        <f>'Product Details'!V541</f>
        <v>1680.99</v>
      </c>
      <c r="Q716" s="31">
        <f>'Product Details'!F541</f>
        <v>1512.99</v>
      </c>
      <c r="R716" s="86">
        <f t="shared" si="31"/>
        <v>9.9941106133885391E-2</v>
      </c>
      <c r="S716" s="86">
        <f t="shared" si="32"/>
        <v>0.36294889662693308</v>
      </c>
      <c r="T716" s="31">
        <f>'Product Details'!F541</f>
        <v>1512.99</v>
      </c>
      <c r="U716" s="31">
        <f t="shared" si="33"/>
        <v>0</v>
      </c>
      <c r="V716" s="30" t="s">
        <v>2080</v>
      </c>
      <c r="W716" s="30" t="s">
        <v>53</v>
      </c>
      <c r="X716" s="30">
        <v>30</v>
      </c>
      <c r="Y716" s="87">
        <v>45679</v>
      </c>
      <c r="Z716" s="87">
        <v>46286</v>
      </c>
    </row>
    <row r="717" spans="1:26" ht="26.9" customHeight="1" x14ac:dyDescent="0.35">
      <c r="A717" s="85" t="s">
        <v>10841</v>
      </c>
      <c r="B717" s="30" t="s">
        <v>5048</v>
      </c>
      <c r="C717" s="30" t="s">
        <v>737</v>
      </c>
      <c r="D717" s="30" t="s">
        <v>10088</v>
      </c>
      <c r="E717" s="30" t="s">
        <v>10089</v>
      </c>
      <c r="F717" s="30" t="s">
        <v>5021</v>
      </c>
      <c r="G717" s="30" t="s">
        <v>5051</v>
      </c>
      <c r="H717" s="30" t="s">
        <v>3485</v>
      </c>
      <c r="I717" s="30" t="s">
        <v>8</v>
      </c>
      <c r="J717" s="30" t="s">
        <v>4790</v>
      </c>
      <c r="K717" s="30" t="s">
        <v>2027</v>
      </c>
      <c r="L717" s="84" t="s">
        <v>10025</v>
      </c>
      <c r="M717" s="30" t="s">
        <v>10090</v>
      </c>
      <c r="N717" s="30" t="s">
        <v>2106</v>
      </c>
      <c r="O717" s="31">
        <f>'Product Details'!AH541</f>
        <v>2374.9899999999998</v>
      </c>
      <c r="P717" s="31">
        <v>904.99</v>
      </c>
      <c r="Q717" s="31">
        <v>806.99</v>
      </c>
      <c r="R717" s="86">
        <f t="shared" si="31"/>
        <v>0.10828848937557321</v>
      </c>
      <c r="S717" s="86">
        <f t="shared" si="32"/>
        <v>0.66021330616128904</v>
      </c>
      <c r="T717" s="31">
        <f>'Product Details'!F541</f>
        <v>1512.99</v>
      </c>
      <c r="U717" s="31">
        <f t="shared" si="33"/>
        <v>706</v>
      </c>
      <c r="V717" s="30" t="s">
        <v>2116</v>
      </c>
      <c r="W717" s="30" t="s">
        <v>10105</v>
      </c>
      <c r="X717" s="30">
        <v>14</v>
      </c>
      <c r="Y717" s="87">
        <v>46180</v>
      </c>
      <c r="Z717" s="87">
        <v>46226</v>
      </c>
    </row>
    <row r="718" spans="1:26" ht="26.9" customHeight="1" x14ac:dyDescent="0.35">
      <c r="A718" s="85" t="s">
        <v>10842</v>
      </c>
      <c r="B718" s="30" t="s">
        <v>5052</v>
      </c>
      <c r="C718" s="30" t="s">
        <v>737</v>
      </c>
      <c r="D718" s="30" t="s">
        <v>10830</v>
      </c>
      <c r="E718" s="30" t="s">
        <v>10046</v>
      </c>
      <c r="F718" s="30" t="s">
        <v>5027</v>
      </c>
      <c r="G718" s="30" t="s">
        <v>5055</v>
      </c>
      <c r="H718" s="30" t="s">
        <v>3485</v>
      </c>
      <c r="I718" s="30" t="s">
        <v>8</v>
      </c>
      <c r="J718" s="30" t="s">
        <v>4807</v>
      </c>
      <c r="K718" s="30" t="s">
        <v>2027</v>
      </c>
      <c r="L718" s="76" t="s">
        <v>10021</v>
      </c>
      <c r="M718" s="30" t="s">
        <v>10047</v>
      </c>
      <c r="N718" s="30" t="s">
        <v>2087</v>
      </c>
      <c r="O718" s="31">
        <f>'Product Details'!AH542</f>
        <v>2264.9899999999998</v>
      </c>
      <c r="P718" s="31">
        <f>'Product Details'!V542</f>
        <v>2182.9899999999998</v>
      </c>
      <c r="Q718" s="31">
        <f>'Product Details'!F542</f>
        <v>1904.99</v>
      </c>
      <c r="R718" s="86">
        <f t="shared" ref="R718:R781" si="34">IF(P718&gt;0,(P718-Q718)/P718,"")</f>
        <v>0.12734827003330285</v>
      </c>
      <c r="S718" s="86">
        <f t="shared" ref="S718:S781" si="35">IF(O718&gt;0,(O718-Q718)/O718,"")</f>
        <v>0.15894109907770004</v>
      </c>
      <c r="T718" s="31">
        <f>'Product Details'!F542</f>
        <v>1904.99</v>
      </c>
      <c r="U718" s="31">
        <f t="shared" ref="U718:U781" si="36">T718-Q718</f>
        <v>0</v>
      </c>
      <c r="V718" s="30" t="s">
        <v>2100</v>
      </c>
      <c r="W718" s="30" t="s">
        <v>53</v>
      </c>
      <c r="X718" s="30">
        <v>30</v>
      </c>
      <c r="Y718" s="87">
        <v>45850</v>
      </c>
      <c r="Z718" s="87">
        <v>46276</v>
      </c>
    </row>
    <row r="719" spans="1:26" ht="26.9" customHeight="1" x14ac:dyDescent="0.35">
      <c r="A719" s="85" t="s">
        <v>10843</v>
      </c>
      <c r="B719" s="30" t="s">
        <v>5056</v>
      </c>
      <c r="C719" s="30" t="s">
        <v>750</v>
      </c>
      <c r="D719" s="30" t="s">
        <v>10844</v>
      </c>
      <c r="E719" s="30" t="s">
        <v>10046</v>
      </c>
      <c r="F719" s="30" t="s">
        <v>5060</v>
      </c>
      <c r="G719" s="30" t="s">
        <v>5061</v>
      </c>
      <c r="H719" s="30" t="s">
        <v>4834</v>
      </c>
      <c r="I719" s="30" t="s">
        <v>8</v>
      </c>
      <c r="J719" s="30" t="s">
        <v>4790</v>
      </c>
      <c r="K719" s="30" t="s">
        <v>2023</v>
      </c>
      <c r="L719" s="76" t="s">
        <v>10021</v>
      </c>
      <c r="M719" s="30" t="s">
        <v>10047</v>
      </c>
      <c r="N719" s="30" t="s">
        <v>2087</v>
      </c>
      <c r="O719" s="31">
        <f>'Product Details'!AH543</f>
        <v>191.99</v>
      </c>
      <c r="P719" s="31">
        <f>'Product Details'!V543</f>
        <v>191.99</v>
      </c>
      <c r="Q719" s="31">
        <f>'Product Details'!F543</f>
        <v>166.99</v>
      </c>
      <c r="R719" s="86">
        <f t="shared" si="34"/>
        <v>0.13021511537059222</v>
      </c>
      <c r="S719" s="86">
        <f t="shared" si="35"/>
        <v>0.13021511537059222</v>
      </c>
      <c r="T719" s="31">
        <f>'Product Details'!F543</f>
        <v>166.99</v>
      </c>
      <c r="U719" s="31">
        <f t="shared" si="36"/>
        <v>0</v>
      </c>
      <c r="V719" s="30" t="s">
        <v>2100</v>
      </c>
      <c r="W719" s="30" t="s">
        <v>1345</v>
      </c>
      <c r="X719" s="30">
        <v>60</v>
      </c>
      <c r="Y719" s="87">
        <v>46177</v>
      </c>
      <c r="Z719" s="87">
        <v>46278</v>
      </c>
    </row>
    <row r="720" spans="1:26" ht="26.9" customHeight="1" x14ac:dyDescent="0.35">
      <c r="A720" s="85" t="s">
        <v>10845</v>
      </c>
      <c r="B720" s="30" t="s">
        <v>5056</v>
      </c>
      <c r="C720" s="30" t="s">
        <v>750</v>
      </c>
      <c r="D720" s="30" t="s">
        <v>10846</v>
      </c>
      <c r="E720" s="30" t="s">
        <v>10122</v>
      </c>
      <c r="F720" s="30" t="s">
        <v>5060</v>
      </c>
      <c r="G720" s="30" t="s">
        <v>5061</v>
      </c>
      <c r="H720" s="30" t="s">
        <v>4834</v>
      </c>
      <c r="I720" s="30" t="s">
        <v>8</v>
      </c>
      <c r="J720" s="30" t="s">
        <v>4790</v>
      </c>
      <c r="K720" s="30" t="s">
        <v>2023</v>
      </c>
      <c r="L720" s="79" t="s">
        <v>10023</v>
      </c>
      <c r="M720" s="30" t="s">
        <v>10123</v>
      </c>
      <c r="N720" s="30" t="s">
        <v>2087</v>
      </c>
      <c r="O720" s="31">
        <f>'Product Details'!AH543</f>
        <v>191.99</v>
      </c>
      <c r="P720" s="31">
        <v>127.99</v>
      </c>
      <c r="Q720" s="31">
        <v>127.99</v>
      </c>
      <c r="R720" s="86">
        <f t="shared" si="34"/>
        <v>0</v>
      </c>
      <c r="S720" s="86">
        <f t="shared" si="35"/>
        <v>0.33335069534871614</v>
      </c>
      <c r="T720" s="31">
        <f>'Product Details'!F543</f>
        <v>166.99</v>
      </c>
      <c r="U720" s="31">
        <f t="shared" si="36"/>
        <v>39.000000000000014</v>
      </c>
      <c r="V720" s="30" t="s">
        <v>2116</v>
      </c>
      <c r="W720" s="30" t="s">
        <v>10124</v>
      </c>
      <c r="X720" s="30">
        <v>30</v>
      </c>
      <c r="Y720" s="87">
        <v>46177</v>
      </c>
      <c r="Z720" s="87">
        <v>46177</v>
      </c>
    </row>
    <row r="721" spans="1:26" ht="26.9" customHeight="1" x14ac:dyDescent="0.35">
      <c r="A721" s="85" t="s">
        <v>10847</v>
      </c>
      <c r="B721" s="30" t="s">
        <v>5062</v>
      </c>
      <c r="C721" s="30" t="s">
        <v>750</v>
      </c>
      <c r="D721" s="30" t="s">
        <v>10844</v>
      </c>
      <c r="E721" s="30" t="s">
        <v>10046</v>
      </c>
      <c r="F721" s="30" t="s">
        <v>5065</v>
      </c>
      <c r="G721" s="30" t="s">
        <v>5066</v>
      </c>
      <c r="H721" s="30" t="s">
        <v>5067</v>
      </c>
      <c r="I721" s="30" t="s">
        <v>8</v>
      </c>
      <c r="J721" s="30" t="s">
        <v>4807</v>
      </c>
      <c r="K721" s="30" t="s">
        <v>2024</v>
      </c>
      <c r="L721" s="76" t="s">
        <v>10021</v>
      </c>
      <c r="M721" s="30" t="s">
        <v>10047</v>
      </c>
      <c r="N721" s="30" t="s">
        <v>2087</v>
      </c>
      <c r="O721" s="31">
        <f>'Product Details'!AH544</f>
        <v>345.99</v>
      </c>
      <c r="P721" s="31">
        <f>'Product Details'!V544</f>
        <v>338.99</v>
      </c>
      <c r="Q721" s="31">
        <f>'Product Details'!F544</f>
        <v>317.99</v>
      </c>
      <c r="R721" s="86">
        <f t="shared" si="34"/>
        <v>6.1948730051033955E-2</v>
      </c>
      <c r="S721" s="86">
        <f t="shared" si="35"/>
        <v>8.0927194427584614E-2</v>
      </c>
      <c r="T721" s="31">
        <f>'Product Details'!F544</f>
        <v>317.99</v>
      </c>
      <c r="U721" s="31">
        <f t="shared" si="36"/>
        <v>0</v>
      </c>
      <c r="V721" s="30" t="s">
        <v>2116</v>
      </c>
      <c r="W721" s="30" t="s">
        <v>53</v>
      </c>
      <c r="X721" s="30">
        <v>60</v>
      </c>
      <c r="Y721" s="87">
        <v>45691</v>
      </c>
      <c r="Z721" s="87">
        <v>46279</v>
      </c>
    </row>
    <row r="722" spans="1:26" ht="26.9" customHeight="1" x14ac:dyDescent="0.35">
      <c r="A722" s="85" t="s">
        <v>10848</v>
      </c>
      <c r="B722" s="30" t="s">
        <v>5070</v>
      </c>
      <c r="C722" s="30" t="s">
        <v>750</v>
      </c>
      <c r="D722" s="30" t="s">
        <v>10844</v>
      </c>
      <c r="E722" s="30" t="s">
        <v>10046</v>
      </c>
      <c r="F722" s="30" t="s">
        <v>5075</v>
      </c>
      <c r="G722" s="30" t="s">
        <v>5076</v>
      </c>
      <c r="H722" s="30" t="s">
        <v>3898</v>
      </c>
      <c r="I722" s="30" t="s">
        <v>8</v>
      </c>
      <c r="J722" s="30" t="s">
        <v>4790</v>
      </c>
      <c r="K722" s="30" t="s">
        <v>2024</v>
      </c>
      <c r="L722" s="76" t="s">
        <v>10021</v>
      </c>
      <c r="M722" s="30" t="s">
        <v>10047</v>
      </c>
      <c r="N722" s="30" t="s">
        <v>2087</v>
      </c>
      <c r="O722" s="31">
        <f>'Product Details'!AH545</f>
        <v>380.99</v>
      </c>
      <c r="P722" s="31">
        <f>'Product Details'!V545</f>
        <v>380.99</v>
      </c>
      <c r="Q722" s="31">
        <f>'Product Details'!F545</f>
        <v>350.99</v>
      </c>
      <c r="R722" s="86">
        <f t="shared" si="34"/>
        <v>7.8742224205359715E-2</v>
      </c>
      <c r="S722" s="86">
        <f t="shared" si="35"/>
        <v>7.8742224205359715E-2</v>
      </c>
      <c r="T722" s="31">
        <f>'Product Details'!F545</f>
        <v>350.99</v>
      </c>
      <c r="U722" s="31">
        <f t="shared" si="36"/>
        <v>0</v>
      </c>
      <c r="V722" s="30" t="s">
        <v>2080</v>
      </c>
      <c r="W722" s="30" t="s">
        <v>53</v>
      </c>
      <c r="X722" s="30">
        <v>60</v>
      </c>
      <c r="Y722" s="87">
        <v>45720</v>
      </c>
      <c r="Z722" s="87">
        <v>46268</v>
      </c>
    </row>
    <row r="723" spans="1:26" ht="26.9" customHeight="1" x14ac:dyDescent="0.35">
      <c r="A723" s="85" t="s">
        <v>10849</v>
      </c>
      <c r="B723" s="30" t="s">
        <v>5070</v>
      </c>
      <c r="C723" s="30" t="s">
        <v>750</v>
      </c>
      <c r="D723" s="30" t="s">
        <v>10846</v>
      </c>
      <c r="E723" s="30" t="s">
        <v>10122</v>
      </c>
      <c r="F723" s="30" t="s">
        <v>5075</v>
      </c>
      <c r="G723" s="30" t="s">
        <v>5076</v>
      </c>
      <c r="H723" s="30" t="s">
        <v>3898</v>
      </c>
      <c r="I723" s="30" t="s">
        <v>8</v>
      </c>
      <c r="J723" s="30" t="s">
        <v>4790</v>
      </c>
      <c r="K723" s="30" t="s">
        <v>2024</v>
      </c>
      <c r="L723" s="79" t="s">
        <v>10023</v>
      </c>
      <c r="M723" s="30" t="s">
        <v>10123</v>
      </c>
      <c r="N723" s="30" t="s">
        <v>2087</v>
      </c>
      <c r="O723" s="31">
        <f>'Product Details'!AH545</f>
        <v>380.99</v>
      </c>
      <c r="P723" s="31">
        <v>298.99</v>
      </c>
      <c r="Q723" s="31">
        <v>298.99</v>
      </c>
      <c r="R723" s="86">
        <f t="shared" si="34"/>
        <v>0</v>
      </c>
      <c r="S723" s="86">
        <f t="shared" si="35"/>
        <v>0.21522874616131657</v>
      </c>
      <c r="T723" s="31">
        <f>'Product Details'!F545</f>
        <v>350.99</v>
      </c>
      <c r="U723" s="31">
        <f t="shared" si="36"/>
        <v>52</v>
      </c>
      <c r="V723" s="30" t="s">
        <v>2100</v>
      </c>
      <c r="W723" s="30" t="s">
        <v>10124</v>
      </c>
      <c r="X723" s="30">
        <v>30</v>
      </c>
      <c r="Y723" s="87">
        <v>46208</v>
      </c>
      <c r="Z723" s="87">
        <v>46208</v>
      </c>
    </row>
    <row r="724" spans="1:26" ht="26.9" customHeight="1" x14ac:dyDescent="0.35">
      <c r="A724" s="85" t="s">
        <v>10850</v>
      </c>
      <c r="B724" s="30" t="s">
        <v>5077</v>
      </c>
      <c r="C724" s="30" t="s">
        <v>750</v>
      </c>
      <c r="D724" s="30" t="s">
        <v>10844</v>
      </c>
      <c r="E724" s="30" t="s">
        <v>10046</v>
      </c>
      <c r="F724" s="30" t="s">
        <v>5080</v>
      </c>
      <c r="G724" s="30" t="s">
        <v>5081</v>
      </c>
      <c r="H724" s="30" t="s">
        <v>4405</v>
      </c>
      <c r="I724" s="30" t="s">
        <v>8</v>
      </c>
      <c r="J724" s="30" t="s">
        <v>4807</v>
      </c>
      <c r="K724" s="30" t="s">
        <v>2024</v>
      </c>
      <c r="L724" s="76" t="s">
        <v>10021</v>
      </c>
      <c r="M724" s="30" t="s">
        <v>10047</v>
      </c>
      <c r="N724" s="30" t="s">
        <v>2087</v>
      </c>
      <c r="O724" s="31">
        <f>'Product Details'!AH546</f>
        <v>583.99</v>
      </c>
      <c r="P724" s="31">
        <f>'Product Details'!V546</f>
        <v>583.99</v>
      </c>
      <c r="Q724" s="31">
        <f>'Product Details'!F546</f>
        <v>536.99</v>
      </c>
      <c r="R724" s="86">
        <f t="shared" si="34"/>
        <v>8.0480830151201221E-2</v>
      </c>
      <c r="S724" s="86">
        <f t="shared" si="35"/>
        <v>8.0480830151201221E-2</v>
      </c>
      <c r="T724" s="31">
        <f>'Product Details'!F546</f>
        <v>536.99</v>
      </c>
      <c r="U724" s="31">
        <f t="shared" si="36"/>
        <v>0</v>
      </c>
      <c r="V724" s="30" t="s">
        <v>2116</v>
      </c>
      <c r="W724" s="30" t="s">
        <v>1345</v>
      </c>
      <c r="X724" s="30">
        <v>60</v>
      </c>
      <c r="Y724" s="87">
        <v>46110</v>
      </c>
      <c r="Z724" s="87">
        <v>46261</v>
      </c>
    </row>
    <row r="725" spans="1:26" ht="26.9" customHeight="1" x14ac:dyDescent="0.35">
      <c r="A725" s="85" t="s">
        <v>10851</v>
      </c>
      <c r="B725" s="30" t="s">
        <v>5082</v>
      </c>
      <c r="C725" s="30" t="s">
        <v>750</v>
      </c>
      <c r="D725" s="30" t="s">
        <v>10844</v>
      </c>
      <c r="E725" s="30" t="s">
        <v>10046</v>
      </c>
      <c r="F725" s="30" t="s">
        <v>5085</v>
      </c>
      <c r="G725" s="30" t="s">
        <v>5086</v>
      </c>
      <c r="H725" s="30" t="s">
        <v>3620</v>
      </c>
      <c r="I725" s="30" t="s">
        <v>8</v>
      </c>
      <c r="J725" s="30" t="s">
        <v>4790</v>
      </c>
      <c r="K725" s="30" t="s">
        <v>2024</v>
      </c>
      <c r="L725" s="76" t="s">
        <v>10021</v>
      </c>
      <c r="M725" s="30" t="s">
        <v>10047</v>
      </c>
      <c r="N725" s="30" t="s">
        <v>2087</v>
      </c>
      <c r="O725" s="31">
        <f>'Product Details'!AH547</f>
        <v>587.99</v>
      </c>
      <c r="P725" s="31">
        <f>'Product Details'!V547</f>
        <v>587.99</v>
      </c>
      <c r="Q725" s="31">
        <f>'Product Details'!F547</f>
        <v>565.99</v>
      </c>
      <c r="R725" s="86">
        <f t="shared" si="34"/>
        <v>3.7415602306161672E-2</v>
      </c>
      <c r="S725" s="86">
        <f t="shared" si="35"/>
        <v>3.7415602306161672E-2</v>
      </c>
      <c r="T725" s="31">
        <f>'Product Details'!F547</f>
        <v>565.99</v>
      </c>
      <c r="U725" s="31">
        <f t="shared" si="36"/>
        <v>0</v>
      </c>
      <c r="V725" s="30" t="s">
        <v>2080</v>
      </c>
      <c r="W725" s="30" t="s">
        <v>53</v>
      </c>
      <c r="X725" s="30">
        <v>60</v>
      </c>
      <c r="Y725" s="87">
        <v>46045</v>
      </c>
      <c r="Z725" s="87">
        <v>46267</v>
      </c>
    </row>
    <row r="726" spans="1:26" ht="26.9" customHeight="1" x14ac:dyDescent="0.35">
      <c r="A726" s="85" t="s">
        <v>10852</v>
      </c>
      <c r="B726" s="30" t="s">
        <v>5082</v>
      </c>
      <c r="C726" s="30" t="s">
        <v>750</v>
      </c>
      <c r="D726" s="30" t="s">
        <v>10846</v>
      </c>
      <c r="E726" s="30" t="s">
        <v>10122</v>
      </c>
      <c r="F726" s="30" t="s">
        <v>5085</v>
      </c>
      <c r="G726" s="30" t="s">
        <v>5086</v>
      </c>
      <c r="H726" s="30" t="s">
        <v>3620</v>
      </c>
      <c r="I726" s="30" t="s">
        <v>8</v>
      </c>
      <c r="J726" s="30" t="s">
        <v>4790</v>
      </c>
      <c r="K726" s="30" t="s">
        <v>2024</v>
      </c>
      <c r="L726" s="79" t="s">
        <v>10023</v>
      </c>
      <c r="M726" s="30" t="s">
        <v>10123</v>
      </c>
      <c r="N726" s="30" t="s">
        <v>2087</v>
      </c>
      <c r="O726" s="31">
        <f>'Product Details'!AH547</f>
        <v>587.99</v>
      </c>
      <c r="P726" s="31">
        <v>448.99</v>
      </c>
      <c r="Q726" s="31">
        <v>448.99</v>
      </c>
      <c r="R726" s="86">
        <f t="shared" si="34"/>
        <v>0</v>
      </c>
      <c r="S726" s="86">
        <f t="shared" si="35"/>
        <v>0.23639857820711235</v>
      </c>
      <c r="T726" s="31">
        <f>'Product Details'!F547</f>
        <v>565.99</v>
      </c>
      <c r="U726" s="31">
        <f t="shared" si="36"/>
        <v>117</v>
      </c>
      <c r="V726" s="30" t="s">
        <v>2080</v>
      </c>
      <c r="W726" s="30" t="s">
        <v>10124</v>
      </c>
      <c r="X726" s="30">
        <v>30</v>
      </c>
      <c r="Y726" s="87">
        <v>46267</v>
      </c>
      <c r="Z726" s="87">
        <v>46267</v>
      </c>
    </row>
    <row r="727" spans="1:26" ht="26.9" customHeight="1" x14ac:dyDescent="0.35">
      <c r="A727" s="85" t="s">
        <v>10853</v>
      </c>
      <c r="B727" s="30" t="s">
        <v>5087</v>
      </c>
      <c r="C727" s="30" t="s">
        <v>750</v>
      </c>
      <c r="D727" s="30" t="s">
        <v>10844</v>
      </c>
      <c r="E727" s="30" t="s">
        <v>10046</v>
      </c>
      <c r="F727" s="30" t="s">
        <v>5090</v>
      </c>
      <c r="G727" s="30" t="s">
        <v>5091</v>
      </c>
      <c r="H727" s="30" t="s">
        <v>4053</v>
      </c>
      <c r="I727" s="30" t="s">
        <v>8</v>
      </c>
      <c r="J727" s="30" t="s">
        <v>4790</v>
      </c>
      <c r="K727" s="30" t="s">
        <v>2025</v>
      </c>
      <c r="L727" s="76" t="s">
        <v>10021</v>
      </c>
      <c r="M727" s="30" t="s">
        <v>10047</v>
      </c>
      <c r="N727" s="30" t="s">
        <v>2087</v>
      </c>
      <c r="O727" s="31">
        <f>'Product Details'!AH548</f>
        <v>998.99</v>
      </c>
      <c r="P727" s="31">
        <f>'Product Details'!V548</f>
        <v>944.99</v>
      </c>
      <c r="Q727" s="31">
        <f>'Product Details'!F548</f>
        <v>851.99</v>
      </c>
      <c r="R727" s="86">
        <f t="shared" si="34"/>
        <v>9.8413739827934693E-2</v>
      </c>
      <c r="S727" s="86">
        <f t="shared" si="35"/>
        <v>0.14714862010630736</v>
      </c>
      <c r="T727" s="31">
        <f>'Product Details'!F548</f>
        <v>851.99</v>
      </c>
      <c r="U727" s="31">
        <f t="shared" si="36"/>
        <v>0</v>
      </c>
      <c r="V727" s="30" t="s">
        <v>2080</v>
      </c>
      <c r="W727" s="30" t="s">
        <v>53</v>
      </c>
      <c r="X727" s="30">
        <v>60</v>
      </c>
      <c r="Y727" s="87">
        <v>46185</v>
      </c>
      <c r="Z727" s="87">
        <v>46245</v>
      </c>
    </row>
    <row r="728" spans="1:26" ht="26.9" customHeight="1" x14ac:dyDescent="0.35">
      <c r="A728" s="85" t="s">
        <v>10854</v>
      </c>
      <c r="B728" s="30" t="s">
        <v>5092</v>
      </c>
      <c r="C728" s="30" t="s">
        <v>750</v>
      </c>
      <c r="D728" s="30" t="s">
        <v>10844</v>
      </c>
      <c r="E728" s="30" t="s">
        <v>10046</v>
      </c>
      <c r="F728" s="30" t="s">
        <v>5095</v>
      </c>
      <c r="G728" s="30" t="s">
        <v>5096</v>
      </c>
      <c r="H728" s="30" t="s">
        <v>3697</v>
      </c>
      <c r="I728" s="30" t="s">
        <v>8</v>
      </c>
      <c r="J728" s="30" t="s">
        <v>4807</v>
      </c>
      <c r="K728" s="30" t="s">
        <v>2027</v>
      </c>
      <c r="L728" s="76" t="s">
        <v>10021</v>
      </c>
      <c r="M728" s="30" t="s">
        <v>10047</v>
      </c>
      <c r="N728" s="30" t="s">
        <v>2087</v>
      </c>
      <c r="O728" s="31">
        <f>'Product Details'!AH549</f>
        <v>1085.99</v>
      </c>
      <c r="P728" s="31">
        <f>'Product Details'!V549</f>
        <v>1085.99</v>
      </c>
      <c r="Q728" s="31">
        <f>'Product Details'!F549</f>
        <v>1023.99</v>
      </c>
      <c r="R728" s="86">
        <f t="shared" si="34"/>
        <v>5.7090765108334329E-2</v>
      </c>
      <c r="S728" s="86">
        <f t="shared" si="35"/>
        <v>5.7090765108334329E-2</v>
      </c>
      <c r="T728" s="31">
        <f>'Product Details'!F549</f>
        <v>1023.99</v>
      </c>
      <c r="U728" s="31">
        <f t="shared" si="36"/>
        <v>0</v>
      </c>
      <c r="V728" s="30" t="s">
        <v>2080</v>
      </c>
      <c r="W728" s="30" t="s">
        <v>53</v>
      </c>
      <c r="X728" s="30">
        <v>60</v>
      </c>
      <c r="Y728" s="87">
        <v>46166</v>
      </c>
      <c r="Z728" s="87">
        <v>46258</v>
      </c>
    </row>
    <row r="729" spans="1:26" ht="26.9" customHeight="1" x14ac:dyDescent="0.35">
      <c r="A729" s="85" t="s">
        <v>10855</v>
      </c>
      <c r="B729" s="30" t="s">
        <v>5097</v>
      </c>
      <c r="C729" s="30" t="s">
        <v>750</v>
      </c>
      <c r="D729" s="30" t="s">
        <v>10844</v>
      </c>
      <c r="E729" s="30" t="s">
        <v>10046</v>
      </c>
      <c r="F729" s="30" t="s">
        <v>5100</v>
      </c>
      <c r="G729" s="30" t="s">
        <v>5101</v>
      </c>
      <c r="H729" s="30" t="s">
        <v>3854</v>
      </c>
      <c r="I729" s="30" t="s">
        <v>8</v>
      </c>
      <c r="J729" s="30" t="s">
        <v>4807</v>
      </c>
      <c r="K729" s="30" t="s">
        <v>2027</v>
      </c>
      <c r="L729" s="76" t="s">
        <v>10021</v>
      </c>
      <c r="M729" s="30" t="s">
        <v>10047</v>
      </c>
      <c r="N729" s="30" t="s">
        <v>2087</v>
      </c>
      <c r="O729" s="31">
        <f>'Product Details'!AH550</f>
        <v>1297.99</v>
      </c>
      <c r="P729" s="31">
        <f>'Product Details'!V550</f>
        <v>1246.99</v>
      </c>
      <c r="Q729" s="31">
        <f>'Product Details'!F550</f>
        <v>1152.99</v>
      </c>
      <c r="R729" s="86">
        <f t="shared" si="34"/>
        <v>7.5381518697022434E-2</v>
      </c>
      <c r="S729" s="86">
        <f t="shared" si="35"/>
        <v>0.11171118421559488</v>
      </c>
      <c r="T729" s="31">
        <f>'Product Details'!F550</f>
        <v>1152.99</v>
      </c>
      <c r="U729" s="31">
        <f t="shared" si="36"/>
        <v>0</v>
      </c>
      <c r="V729" s="30" t="s">
        <v>2080</v>
      </c>
      <c r="W729" s="30" t="s">
        <v>53</v>
      </c>
      <c r="X729" s="30">
        <v>60</v>
      </c>
      <c r="Y729" s="87">
        <v>45764</v>
      </c>
      <c r="Z729" s="87">
        <v>46247</v>
      </c>
    </row>
    <row r="730" spans="1:26" ht="26.9" customHeight="1" x14ac:dyDescent="0.35">
      <c r="A730" s="85" t="s">
        <v>10856</v>
      </c>
      <c r="B730" s="30" t="s">
        <v>5097</v>
      </c>
      <c r="C730" s="30" t="s">
        <v>750</v>
      </c>
      <c r="D730" s="30" t="s">
        <v>10846</v>
      </c>
      <c r="E730" s="30" t="s">
        <v>10122</v>
      </c>
      <c r="F730" s="30" t="s">
        <v>5100</v>
      </c>
      <c r="G730" s="30" t="s">
        <v>5101</v>
      </c>
      <c r="H730" s="30" t="s">
        <v>3854</v>
      </c>
      <c r="I730" s="30" t="s">
        <v>8</v>
      </c>
      <c r="J730" s="30" t="s">
        <v>4807</v>
      </c>
      <c r="K730" s="30" t="s">
        <v>2027</v>
      </c>
      <c r="L730" s="79" t="s">
        <v>10023</v>
      </c>
      <c r="M730" s="30" t="s">
        <v>10123</v>
      </c>
      <c r="N730" s="30" t="s">
        <v>2087</v>
      </c>
      <c r="O730" s="31">
        <f>'Product Details'!AH550</f>
        <v>1297.99</v>
      </c>
      <c r="P730" s="31">
        <v>1111.99</v>
      </c>
      <c r="Q730" s="31">
        <v>977.99</v>
      </c>
      <c r="R730" s="86">
        <f t="shared" si="34"/>
        <v>0.12050468079748919</v>
      </c>
      <c r="S730" s="86">
        <f t="shared" si="35"/>
        <v>0.24653502723441628</v>
      </c>
      <c r="T730" s="31">
        <f>'Product Details'!F550</f>
        <v>1152.99</v>
      </c>
      <c r="U730" s="31">
        <f t="shared" si="36"/>
        <v>175</v>
      </c>
      <c r="V730" s="30" t="s">
        <v>2116</v>
      </c>
      <c r="W730" s="30" t="s">
        <v>10124</v>
      </c>
      <c r="X730" s="30">
        <v>30</v>
      </c>
      <c r="Y730" s="87">
        <v>46271</v>
      </c>
      <c r="Z730" s="87">
        <v>46294</v>
      </c>
    </row>
    <row r="731" spans="1:26" ht="26.9" customHeight="1" x14ac:dyDescent="0.35">
      <c r="A731" s="85" t="s">
        <v>10857</v>
      </c>
      <c r="B731" s="30" t="s">
        <v>5102</v>
      </c>
      <c r="C731" s="30" t="s">
        <v>750</v>
      </c>
      <c r="D731" s="30" t="s">
        <v>10844</v>
      </c>
      <c r="E731" s="30" t="s">
        <v>10046</v>
      </c>
      <c r="F731" s="30" t="s">
        <v>5105</v>
      </c>
      <c r="G731" s="30" t="s">
        <v>5106</v>
      </c>
      <c r="H731" s="30" t="s">
        <v>5107</v>
      </c>
      <c r="I731" s="30" t="s">
        <v>8</v>
      </c>
      <c r="J731" s="30" t="s">
        <v>4790</v>
      </c>
      <c r="K731" s="30" t="s">
        <v>2027</v>
      </c>
      <c r="L731" s="76" t="s">
        <v>10021</v>
      </c>
      <c r="M731" s="30" t="s">
        <v>10047</v>
      </c>
      <c r="N731" s="30" t="s">
        <v>2087</v>
      </c>
      <c r="O731" s="31">
        <f>'Product Details'!AH551</f>
        <v>1909.99</v>
      </c>
      <c r="P731" s="31">
        <f>'Product Details'!V551</f>
        <v>1830.99</v>
      </c>
      <c r="Q731" s="31">
        <f>'Product Details'!F551</f>
        <v>1619.99</v>
      </c>
      <c r="R731" s="86">
        <f t="shared" si="34"/>
        <v>0.11523820446862081</v>
      </c>
      <c r="S731" s="86">
        <f t="shared" si="35"/>
        <v>0.15183325567149566</v>
      </c>
      <c r="T731" s="31">
        <f>'Product Details'!F551</f>
        <v>1619.99</v>
      </c>
      <c r="U731" s="31">
        <f t="shared" si="36"/>
        <v>0</v>
      </c>
      <c r="V731" s="30" t="s">
        <v>2080</v>
      </c>
      <c r="W731" s="30" t="s">
        <v>53</v>
      </c>
      <c r="X731" s="30">
        <v>60</v>
      </c>
      <c r="Y731" s="87">
        <v>45977</v>
      </c>
      <c r="Z731" s="87">
        <v>46288</v>
      </c>
    </row>
    <row r="732" spans="1:26" ht="26.9" customHeight="1" x14ac:dyDescent="0.35">
      <c r="A732" s="85" t="s">
        <v>10858</v>
      </c>
      <c r="B732" s="30" t="s">
        <v>5102</v>
      </c>
      <c r="C732" s="30" t="s">
        <v>750</v>
      </c>
      <c r="D732" s="30" t="s">
        <v>10846</v>
      </c>
      <c r="E732" s="30" t="s">
        <v>10122</v>
      </c>
      <c r="F732" s="30" t="s">
        <v>5105</v>
      </c>
      <c r="G732" s="30" t="s">
        <v>5106</v>
      </c>
      <c r="H732" s="30" t="s">
        <v>5107</v>
      </c>
      <c r="I732" s="30" t="s">
        <v>8</v>
      </c>
      <c r="J732" s="30" t="s">
        <v>4790</v>
      </c>
      <c r="K732" s="30" t="s">
        <v>2027</v>
      </c>
      <c r="L732" s="79" t="s">
        <v>10023</v>
      </c>
      <c r="M732" s="30" t="s">
        <v>10123</v>
      </c>
      <c r="N732" s="30" t="s">
        <v>2087</v>
      </c>
      <c r="O732" s="31">
        <f>'Product Details'!AH551</f>
        <v>1909.99</v>
      </c>
      <c r="P732" s="31">
        <v>1313.99</v>
      </c>
      <c r="Q732" s="31">
        <v>1313.99</v>
      </c>
      <c r="R732" s="86">
        <f t="shared" si="34"/>
        <v>0</v>
      </c>
      <c r="S732" s="86">
        <f t="shared" si="35"/>
        <v>0.31204351855245316</v>
      </c>
      <c r="T732" s="31">
        <f>'Product Details'!F551</f>
        <v>1619.99</v>
      </c>
      <c r="U732" s="31">
        <f t="shared" si="36"/>
        <v>306</v>
      </c>
      <c r="V732" s="30" t="s">
        <v>2080</v>
      </c>
      <c r="W732" s="30" t="s">
        <v>10124</v>
      </c>
      <c r="X732" s="30">
        <v>30</v>
      </c>
      <c r="Y732" s="87">
        <v>46251</v>
      </c>
      <c r="Z732" s="87">
        <v>46251</v>
      </c>
    </row>
    <row r="733" spans="1:26" ht="26.9" customHeight="1" x14ac:dyDescent="0.35">
      <c r="A733" s="85" t="s">
        <v>10859</v>
      </c>
      <c r="B733" s="30" t="s">
        <v>5108</v>
      </c>
      <c r="C733" s="30" t="s">
        <v>750</v>
      </c>
      <c r="D733" s="30" t="s">
        <v>10844</v>
      </c>
      <c r="E733" s="30" t="s">
        <v>10046</v>
      </c>
      <c r="F733" s="30" t="s">
        <v>5111</v>
      </c>
      <c r="G733" s="30" t="s">
        <v>5112</v>
      </c>
      <c r="H733" s="30" t="s">
        <v>3793</v>
      </c>
      <c r="I733" s="30" t="s">
        <v>8</v>
      </c>
      <c r="J733" s="30" t="s">
        <v>4807</v>
      </c>
      <c r="K733" s="30" t="s">
        <v>2027</v>
      </c>
      <c r="L733" s="76" t="s">
        <v>10021</v>
      </c>
      <c r="M733" s="30" t="s">
        <v>10047</v>
      </c>
      <c r="N733" s="30" t="s">
        <v>2087</v>
      </c>
      <c r="O733" s="31">
        <f>'Product Details'!AH552</f>
        <v>2381.9899999999998</v>
      </c>
      <c r="P733" s="31">
        <f>'Product Details'!V552</f>
        <v>2381.9899999999998</v>
      </c>
      <c r="Q733" s="31">
        <f>'Product Details'!F552</f>
        <v>2180.9899999999998</v>
      </c>
      <c r="R733" s="86">
        <f t="shared" si="34"/>
        <v>8.4383225790200633E-2</v>
      </c>
      <c r="S733" s="86">
        <f t="shared" si="35"/>
        <v>8.4383225790200633E-2</v>
      </c>
      <c r="T733" s="31">
        <f>'Product Details'!F552</f>
        <v>2180.9899999999998</v>
      </c>
      <c r="U733" s="31">
        <f t="shared" si="36"/>
        <v>0</v>
      </c>
      <c r="V733" s="30" t="s">
        <v>2080</v>
      </c>
      <c r="W733" s="30" t="s">
        <v>1345</v>
      </c>
      <c r="X733" s="30">
        <v>60</v>
      </c>
      <c r="Y733" s="87">
        <v>45996</v>
      </c>
      <c r="Z733" s="87">
        <v>46255</v>
      </c>
    </row>
    <row r="734" spans="1:26" ht="26.9" customHeight="1" x14ac:dyDescent="0.35">
      <c r="A734" s="85" t="s">
        <v>10860</v>
      </c>
      <c r="B734" s="30" t="s">
        <v>5108</v>
      </c>
      <c r="C734" s="30" t="s">
        <v>750</v>
      </c>
      <c r="D734" s="30" t="s">
        <v>10168</v>
      </c>
      <c r="E734" s="30" t="s">
        <v>10101</v>
      </c>
      <c r="F734" s="30" t="s">
        <v>5111</v>
      </c>
      <c r="G734" s="30" t="s">
        <v>5112</v>
      </c>
      <c r="H734" s="30" t="s">
        <v>3793</v>
      </c>
      <c r="I734" s="30" t="s">
        <v>8</v>
      </c>
      <c r="J734" s="30" t="s">
        <v>4807</v>
      </c>
      <c r="K734" s="30" t="s">
        <v>2027</v>
      </c>
      <c r="L734" s="81" t="s">
        <v>10022</v>
      </c>
      <c r="M734" s="30" t="s">
        <v>10102</v>
      </c>
      <c r="N734" s="30" t="s">
        <v>2087</v>
      </c>
      <c r="O734" s="31">
        <f>'Product Details'!AH552</f>
        <v>2381.9899999999998</v>
      </c>
      <c r="P734" s="31">
        <v>2078.9899999999998</v>
      </c>
      <c r="Q734" s="31">
        <v>1901.99</v>
      </c>
      <c r="R734" s="86">
        <f t="shared" si="34"/>
        <v>8.5137494648843806E-2</v>
      </c>
      <c r="S734" s="86">
        <f t="shared" si="35"/>
        <v>0.20151218099152382</v>
      </c>
      <c r="T734" s="31">
        <f>'Product Details'!F552</f>
        <v>2180.9899999999998</v>
      </c>
      <c r="U734" s="31">
        <f t="shared" si="36"/>
        <v>278.99999999999977</v>
      </c>
      <c r="V734" s="30" t="s">
        <v>2100</v>
      </c>
      <c r="W734" s="30" t="s">
        <v>10514</v>
      </c>
      <c r="X734" s="30">
        <v>60</v>
      </c>
      <c r="Y734" s="87">
        <v>46276</v>
      </c>
      <c r="Z734" s="87">
        <v>46285</v>
      </c>
    </row>
    <row r="735" spans="1:26" ht="26.9" customHeight="1" x14ac:dyDescent="0.35">
      <c r="A735" s="85" t="s">
        <v>10861</v>
      </c>
      <c r="B735" s="30" t="s">
        <v>5108</v>
      </c>
      <c r="C735" s="30" t="s">
        <v>750</v>
      </c>
      <c r="D735" s="30" t="s">
        <v>10846</v>
      </c>
      <c r="E735" s="30" t="s">
        <v>10122</v>
      </c>
      <c r="F735" s="30" t="s">
        <v>5111</v>
      </c>
      <c r="G735" s="30" t="s">
        <v>5112</v>
      </c>
      <c r="H735" s="30" t="s">
        <v>3793</v>
      </c>
      <c r="I735" s="30" t="s">
        <v>8</v>
      </c>
      <c r="J735" s="30" t="s">
        <v>4807</v>
      </c>
      <c r="K735" s="30" t="s">
        <v>2027</v>
      </c>
      <c r="L735" s="79" t="s">
        <v>10023</v>
      </c>
      <c r="M735" s="30" t="s">
        <v>10123</v>
      </c>
      <c r="N735" s="30" t="s">
        <v>2087</v>
      </c>
      <c r="O735" s="31">
        <f>'Product Details'!AH552</f>
        <v>2381.9899999999998</v>
      </c>
      <c r="P735" s="31">
        <v>2058.9899999999998</v>
      </c>
      <c r="Q735" s="31">
        <v>1797.99</v>
      </c>
      <c r="R735" s="86">
        <f t="shared" si="34"/>
        <v>0.12676117902466733</v>
      </c>
      <c r="S735" s="86">
        <f t="shared" si="35"/>
        <v>0.24517315353968733</v>
      </c>
      <c r="T735" s="31">
        <f>'Product Details'!F552</f>
        <v>2180.9899999999998</v>
      </c>
      <c r="U735" s="31">
        <f t="shared" si="36"/>
        <v>382.99999999999977</v>
      </c>
      <c r="V735" s="30" t="s">
        <v>2080</v>
      </c>
      <c r="W735" s="30" t="s">
        <v>10124</v>
      </c>
      <c r="X735" s="30">
        <v>30</v>
      </c>
      <c r="Y735" s="87">
        <v>46187</v>
      </c>
      <c r="Z735" s="87">
        <v>46195</v>
      </c>
    </row>
    <row r="736" spans="1:26" ht="26.9" customHeight="1" x14ac:dyDescent="0.35">
      <c r="A736" s="85" t="s">
        <v>10862</v>
      </c>
      <c r="B736" s="30" t="s">
        <v>5113</v>
      </c>
      <c r="C736" s="30" t="s">
        <v>763</v>
      </c>
      <c r="D736" s="30" t="s">
        <v>10863</v>
      </c>
      <c r="E736" s="30" t="s">
        <v>10046</v>
      </c>
      <c r="F736" s="30" t="s">
        <v>5116</v>
      </c>
      <c r="G736" s="30" t="s">
        <v>5117</v>
      </c>
      <c r="H736" s="30" t="s">
        <v>5118</v>
      </c>
      <c r="I736" s="30" t="s">
        <v>8</v>
      </c>
      <c r="J736" s="30" t="s">
        <v>4790</v>
      </c>
      <c r="K736" s="30" t="s">
        <v>2023</v>
      </c>
      <c r="L736" s="76" t="s">
        <v>10021</v>
      </c>
      <c r="M736" s="30" t="s">
        <v>10047</v>
      </c>
      <c r="N736" s="30" t="s">
        <v>2087</v>
      </c>
      <c r="O736" s="31">
        <f>'Product Details'!AH553</f>
        <v>302.99</v>
      </c>
      <c r="P736" s="31">
        <f>'Product Details'!V553</f>
        <v>286.99</v>
      </c>
      <c r="Q736" s="31">
        <f>'Product Details'!F553</f>
        <v>272.99</v>
      </c>
      <c r="R736" s="86">
        <f t="shared" si="34"/>
        <v>4.8782187532666645E-2</v>
      </c>
      <c r="S736" s="86">
        <f t="shared" si="35"/>
        <v>9.9013168751443933E-2</v>
      </c>
      <c r="T736" s="31">
        <f>'Product Details'!F553</f>
        <v>272.99</v>
      </c>
      <c r="U736" s="31">
        <f t="shared" si="36"/>
        <v>0</v>
      </c>
      <c r="V736" s="30" t="s">
        <v>2080</v>
      </c>
      <c r="W736" s="30" t="s">
        <v>53</v>
      </c>
      <c r="X736" s="30">
        <v>30</v>
      </c>
      <c r="Y736" s="87">
        <v>45979</v>
      </c>
      <c r="Z736" s="87">
        <v>46247</v>
      </c>
    </row>
    <row r="737" spans="1:26" ht="26.9" customHeight="1" x14ac:dyDescent="0.35">
      <c r="A737" s="85" t="s">
        <v>10864</v>
      </c>
      <c r="B737" s="30" t="s">
        <v>5119</v>
      </c>
      <c r="C737" s="30" t="s">
        <v>763</v>
      </c>
      <c r="D737" s="30" t="s">
        <v>10863</v>
      </c>
      <c r="E737" s="30" t="s">
        <v>10046</v>
      </c>
      <c r="F737" s="30" t="s">
        <v>5122</v>
      </c>
      <c r="G737" s="30" t="s">
        <v>5123</v>
      </c>
      <c r="H737" s="30" t="s">
        <v>5014</v>
      </c>
      <c r="I737" s="30" t="s">
        <v>8</v>
      </c>
      <c r="J737" s="30" t="s">
        <v>4807</v>
      </c>
      <c r="K737" s="30" t="s">
        <v>2023</v>
      </c>
      <c r="L737" s="76" t="s">
        <v>10021</v>
      </c>
      <c r="M737" s="30" t="s">
        <v>10047</v>
      </c>
      <c r="N737" s="30" t="s">
        <v>2087</v>
      </c>
      <c r="O737" s="31">
        <f>'Product Details'!AH554</f>
        <v>323.99</v>
      </c>
      <c r="P737" s="31">
        <f>'Product Details'!V554</f>
        <v>309.99</v>
      </c>
      <c r="Q737" s="31">
        <f>'Product Details'!F554</f>
        <v>295.99</v>
      </c>
      <c r="R737" s="86">
        <f t="shared" si="34"/>
        <v>4.5162747185393079E-2</v>
      </c>
      <c r="S737" s="86">
        <f t="shared" si="35"/>
        <v>8.6422420445075462E-2</v>
      </c>
      <c r="T737" s="31">
        <f>'Product Details'!F554</f>
        <v>295.99</v>
      </c>
      <c r="U737" s="31">
        <f t="shared" si="36"/>
        <v>0</v>
      </c>
      <c r="V737" s="30" t="s">
        <v>2116</v>
      </c>
      <c r="W737" s="30" t="s">
        <v>53</v>
      </c>
      <c r="X737" s="30">
        <v>30</v>
      </c>
      <c r="Y737" s="87">
        <v>46068</v>
      </c>
      <c r="Z737" s="87">
        <v>46280</v>
      </c>
    </row>
    <row r="738" spans="1:26" ht="26.9" customHeight="1" x14ac:dyDescent="0.35">
      <c r="A738" s="85" t="s">
        <v>10865</v>
      </c>
      <c r="B738" s="30" t="s">
        <v>5124</v>
      </c>
      <c r="C738" s="30" t="s">
        <v>763</v>
      </c>
      <c r="D738" s="30" t="s">
        <v>10863</v>
      </c>
      <c r="E738" s="30" t="s">
        <v>10046</v>
      </c>
      <c r="F738" s="30" t="s">
        <v>5127</v>
      </c>
      <c r="G738" s="30" t="s">
        <v>5128</v>
      </c>
      <c r="H738" s="30" t="s">
        <v>5129</v>
      </c>
      <c r="I738" s="30" t="s">
        <v>8</v>
      </c>
      <c r="J738" s="30" t="s">
        <v>4807</v>
      </c>
      <c r="K738" s="30" t="s">
        <v>2023</v>
      </c>
      <c r="L738" s="76" t="s">
        <v>10021</v>
      </c>
      <c r="M738" s="30" t="s">
        <v>10047</v>
      </c>
      <c r="N738" s="30" t="s">
        <v>2087</v>
      </c>
      <c r="O738" s="31">
        <f>'Product Details'!AH555</f>
        <v>344.99</v>
      </c>
      <c r="P738" s="31">
        <f>'Product Details'!V555</f>
        <v>340.99</v>
      </c>
      <c r="Q738" s="31">
        <f>'Product Details'!F555</f>
        <v>309.99</v>
      </c>
      <c r="R738" s="86">
        <f t="shared" si="34"/>
        <v>9.0911756943018854E-2</v>
      </c>
      <c r="S738" s="86">
        <f t="shared" si="35"/>
        <v>0.10145221600626105</v>
      </c>
      <c r="T738" s="31">
        <f>'Product Details'!F555</f>
        <v>309.99</v>
      </c>
      <c r="U738" s="31">
        <f t="shared" si="36"/>
        <v>0</v>
      </c>
      <c r="V738" s="30" t="s">
        <v>2100</v>
      </c>
      <c r="W738" s="30" t="s">
        <v>1345</v>
      </c>
      <c r="X738" s="30">
        <v>30</v>
      </c>
      <c r="Y738" s="87">
        <v>46099</v>
      </c>
      <c r="Z738" s="87">
        <v>46260</v>
      </c>
    </row>
    <row r="739" spans="1:26" ht="26.9" customHeight="1" x14ac:dyDescent="0.35">
      <c r="A739" s="85" t="s">
        <v>10866</v>
      </c>
      <c r="B739" s="30" t="s">
        <v>5130</v>
      </c>
      <c r="C739" s="30" t="s">
        <v>763</v>
      </c>
      <c r="D739" s="30" t="s">
        <v>10863</v>
      </c>
      <c r="E739" s="30" t="s">
        <v>10046</v>
      </c>
      <c r="F739" s="30" t="s">
        <v>5133</v>
      </c>
      <c r="G739" s="30" t="s">
        <v>5134</v>
      </c>
      <c r="H739" s="30" t="s">
        <v>4053</v>
      </c>
      <c r="I739" s="30" t="s">
        <v>8</v>
      </c>
      <c r="J739" s="30" t="s">
        <v>4790</v>
      </c>
      <c r="K739" s="30" t="s">
        <v>2024</v>
      </c>
      <c r="L739" s="76" t="s">
        <v>10021</v>
      </c>
      <c r="M739" s="30" t="s">
        <v>10047</v>
      </c>
      <c r="N739" s="30" t="s">
        <v>2087</v>
      </c>
      <c r="O739" s="31">
        <f>'Product Details'!AH556</f>
        <v>507.99</v>
      </c>
      <c r="P739" s="31">
        <f>'Product Details'!V556</f>
        <v>483.99</v>
      </c>
      <c r="Q739" s="31">
        <f>'Product Details'!F556</f>
        <v>455.99</v>
      </c>
      <c r="R739" s="86">
        <f t="shared" si="34"/>
        <v>5.7852434967664623E-2</v>
      </c>
      <c r="S739" s="86">
        <f t="shared" si="35"/>
        <v>0.10236421976810567</v>
      </c>
      <c r="T739" s="31">
        <f>'Product Details'!F556</f>
        <v>455.99</v>
      </c>
      <c r="U739" s="31">
        <f t="shared" si="36"/>
        <v>0</v>
      </c>
      <c r="V739" s="30" t="s">
        <v>2080</v>
      </c>
      <c r="W739" s="30" t="s">
        <v>53</v>
      </c>
      <c r="X739" s="30">
        <v>30</v>
      </c>
      <c r="Y739" s="87">
        <v>46172</v>
      </c>
      <c r="Z739" s="87">
        <v>46252</v>
      </c>
    </row>
    <row r="740" spans="1:26" ht="26.9" customHeight="1" x14ac:dyDescent="0.35">
      <c r="A740" s="85" t="s">
        <v>10867</v>
      </c>
      <c r="B740" s="30" t="s">
        <v>5135</v>
      </c>
      <c r="C740" s="30" t="s">
        <v>763</v>
      </c>
      <c r="D740" s="30" t="s">
        <v>10863</v>
      </c>
      <c r="E740" s="30" t="s">
        <v>10046</v>
      </c>
      <c r="F740" s="30" t="s">
        <v>5138</v>
      </c>
      <c r="G740" s="30" t="s">
        <v>5139</v>
      </c>
      <c r="H740" s="30" t="s">
        <v>5140</v>
      </c>
      <c r="I740" s="30" t="s">
        <v>8</v>
      </c>
      <c r="J740" s="30" t="s">
        <v>4807</v>
      </c>
      <c r="K740" s="30" t="s">
        <v>2026</v>
      </c>
      <c r="L740" s="76" t="s">
        <v>10021</v>
      </c>
      <c r="M740" s="30" t="s">
        <v>10047</v>
      </c>
      <c r="N740" s="30" t="s">
        <v>2087</v>
      </c>
      <c r="O740" s="31">
        <f>'Product Details'!AH557</f>
        <v>966.99</v>
      </c>
      <c r="P740" s="31">
        <f>'Product Details'!V557</f>
        <v>914.99</v>
      </c>
      <c r="Q740" s="31">
        <f>'Product Details'!F557</f>
        <v>867.99</v>
      </c>
      <c r="R740" s="86">
        <f t="shared" si="34"/>
        <v>5.1366681603077627E-2</v>
      </c>
      <c r="S740" s="86">
        <f t="shared" si="35"/>
        <v>0.10237954890950268</v>
      </c>
      <c r="T740" s="31">
        <f>'Product Details'!F557</f>
        <v>867.99</v>
      </c>
      <c r="U740" s="31">
        <f t="shared" si="36"/>
        <v>0</v>
      </c>
      <c r="V740" s="30" t="s">
        <v>2080</v>
      </c>
      <c r="W740" s="30" t="s">
        <v>1345</v>
      </c>
      <c r="X740" s="30">
        <v>30</v>
      </c>
      <c r="Y740" s="87">
        <v>46213</v>
      </c>
      <c r="Z740" s="87">
        <v>46241</v>
      </c>
    </row>
    <row r="741" spans="1:26" ht="26.9" customHeight="1" x14ac:dyDescent="0.35">
      <c r="A741" s="85" t="s">
        <v>10868</v>
      </c>
      <c r="B741" s="30" t="s">
        <v>5141</v>
      </c>
      <c r="C741" s="30" t="s">
        <v>763</v>
      </c>
      <c r="D741" s="30" t="s">
        <v>10863</v>
      </c>
      <c r="E741" s="30" t="s">
        <v>10046</v>
      </c>
      <c r="F741" s="30" t="s">
        <v>5144</v>
      </c>
      <c r="G741" s="30" t="s">
        <v>5145</v>
      </c>
      <c r="H741" s="30" t="s">
        <v>5146</v>
      </c>
      <c r="I741" s="30" t="s">
        <v>8</v>
      </c>
      <c r="J741" s="30" t="s">
        <v>4790</v>
      </c>
      <c r="K741" s="30" t="s">
        <v>2026</v>
      </c>
      <c r="L741" s="76" t="s">
        <v>10021</v>
      </c>
      <c r="M741" s="30" t="s">
        <v>10047</v>
      </c>
      <c r="N741" s="30" t="s">
        <v>2087</v>
      </c>
      <c r="O741" s="31">
        <f>'Product Details'!AH558</f>
        <v>1137.99</v>
      </c>
      <c r="P741" s="31">
        <f>'Product Details'!V558</f>
        <v>1081.99</v>
      </c>
      <c r="Q741" s="31">
        <f>'Product Details'!F558</f>
        <v>1015.99</v>
      </c>
      <c r="R741" s="86">
        <f t="shared" si="34"/>
        <v>6.0998715330086231E-2</v>
      </c>
      <c r="S741" s="86">
        <f t="shared" si="35"/>
        <v>0.10720656596279404</v>
      </c>
      <c r="T741" s="31">
        <f>'Product Details'!F558</f>
        <v>1015.99</v>
      </c>
      <c r="U741" s="31">
        <f t="shared" si="36"/>
        <v>0</v>
      </c>
      <c r="V741" s="30" t="s">
        <v>2080</v>
      </c>
      <c r="W741" s="30" t="s">
        <v>1345</v>
      </c>
      <c r="X741" s="30">
        <v>30</v>
      </c>
      <c r="Y741" s="87">
        <v>46073</v>
      </c>
      <c r="Z741" s="87">
        <v>46288</v>
      </c>
    </row>
    <row r="742" spans="1:26" ht="26.9" customHeight="1" x14ac:dyDescent="0.35">
      <c r="A742" s="85" t="s">
        <v>10869</v>
      </c>
      <c r="B742" s="30" t="s">
        <v>5141</v>
      </c>
      <c r="C742" s="30" t="s">
        <v>763</v>
      </c>
      <c r="D742" s="30" t="s">
        <v>10059</v>
      </c>
      <c r="E742" s="30" t="s">
        <v>10060</v>
      </c>
      <c r="F742" s="30" t="s">
        <v>5144</v>
      </c>
      <c r="G742" s="30" t="s">
        <v>5145</v>
      </c>
      <c r="H742" s="30" t="s">
        <v>5146</v>
      </c>
      <c r="I742" s="30" t="s">
        <v>8</v>
      </c>
      <c r="J742" s="30" t="s">
        <v>4790</v>
      </c>
      <c r="K742" s="30" t="s">
        <v>2026</v>
      </c>
      <c r="L742" s="79" t="s">
        <v>10023</v>
      </c>
      <c r="M742" s="30" t="s">
        <v>10023</v>
      </c>
      <c r="N742" s="30" t="s">
        <v>2087</v>
      </c>
      <c r="O742" s="31">
        <f>'Product Details'!AH558</f>
        <v>1137.99</v>
      </c>
      <c r="P742" s="31">
        <v>759.99</v>
      </c>
      <c r="Q742" s="31">
        <v>759.99</v>
      </c>
      <c r="R742" s="86">
        <f t="shared" si="34"/>
        <v>0</v>
      </c>
      <c r="S742" s="86">
        <f t="shared" si="35"/>
        <v>0.33216460601587006</v>
      </c>
      <c r="T742" s="31">
        <f>'Product Details'!F558</f>
        <v>1015.99</v>
      </c>
      <c r="U742" s="31">
        <f t="shared" si="36"/>
        <v>256</v>
      </c>
      <c r="V742" s="30" t="s">
        <v>2080</v>
      </c>
      <c r="W742" s="30" t="s">
        <v>10061</v>
      </c>
      <c r="X742" s="30">
        <v>30</v>
      </c>
      <c r="Y742" s="87">
        <v>46235</v>
      </c>
      <c r="Z742" s="87">
        <v>46235</v>
      </c>
    </row>
    <row r="743" spans="1:26" ht="26.9" customHeight="1" x14ac:dyDescent="0.35">
      <c r="A743" s="85" t="s">
        <v>10870</v>
      </c>
      <c r="B743" s="30" t="s">
        <v>5147</v>
      </c>
      <c r="C743" s="30" t="s">
        <v>763</v>
      </c>
      <c r="D743" s="30" t="s">
        <v>10863</v>
      </c>
      <c r="E743" s="30" t="s">
        <v>10046</v>
      </c>
      <c r="F743" s="30" t="s">
        <v>5144</v>
      </c>
      <c r="G743" s="30" t="s">
        <v>5150</v>
      </c>
      <c r="H743" s="30" t="s">
        <v>3697</v>
      </c>
      <c r="I743" s="30" t="s">
        <v>8</v>
      </c>
      <c r="J743" s="30" t="s">
        <v>4807</v>
      </c>
      <c r="K743" s="30" t="s">
        <v>2027</v>
      </c>
      <c r="L743" s="76" t="s">
        <v>10021</v>
      </c>
      <c r="M743" s="30" t="s">
        <v>10049</v>
      </c>
      <c r="N743" s="30" t="s">
        <v>4399</v>
      </c>
      <c r="O743" s="31">
        <f>'Product Details'!AH559</f>
        <v>1722.99</v>
      </c>
      <c r="P743" s="31">
        <f>'Product Details'!V559</f>
        <v>1175.99</v>
      </c>
      <c r="Q743" s="31">
        <f>'Product Details'!F559</f>
        <v>1061.99</v>
      </c>
      <c r="R743" s="86">
        <f t="shared" si="34"/>
        <v>9.6939599826529138E-2</v>
      </c>
      <c r="S743" s="86">
        <f t="shared" si="35"/>
        <v>0.38363542446560922</v>
      </c>
      <c r="T743" s="31">
        <f>'Product Details'!F559</f>
        <v>1061.99</v>
      </c>
      <c r="U743" s="31">
        <f t="shared" si="36"/>
        <v>0</v>
      </c>
      <c r="V743" s="30" t="s">
        <v>2116</v>
      </c>
      <c r="W743" s="30" t="s">
        <v>53</v>
      </c>
      <c r="X743" s="30">
        <v>30</v>
      </c>
      <c r="Y743" s="87">
        <v>45359</v>
      </c>
      <c r="Z743" s="87">
        <v>46254</v>
      </c>
    </row>
    <row r="744" spans="1:26" ht="26.9" customHeight="1" x14ac:dyDescent="0.35">
      <c r="A744" s="85" t="s">
        <v>10871</v>
      </c>
      <c r="B744" s="30" t="s">
        <v>5151</v>
      </c>
      <c r="C744" s="30" t="s">
        <v>763</v>
      </c>
      <c r="D744" s="30" t="s">
        <v>10863</v>
      </c>
      <c r="E744" s="30" t="s">
        <v>10046</v>
      </c>
      <c r="F744" s="30" t="s">
        <v>5155</v>
      </c>
      <c r="G744" s="30" t="s">
        <v>5156</v>
      </c>
      <c r="H744" s="30" t="s">
        <v>5157</v>
      </c>
      <c r="I744" s="30" t="s">
        <v>8</v>
      </c>
      <c r="J744" s="30" t="s">
        <v>4790</v>
      </c>
      <c r="K744" s="30" t="s">
        <v>2026</v>
      </c>
      <c r="L744" s="76" t="s">
        <v>10021</v>
      </c>
      <c r="M744" s="30" t="s">
        <v>10047</v>
      </c>
      <c r="N744" s="30" t="s">
        <v>2087</v>
      </c>
      <c r="O744" s="31">
        <f>'Product Details'!AH560</f>
        <v>1308.99</v>
      </c>
      <c r="P744" s="31">
        <f>'Product Details'!V560</f>
        <v>1271.99</v>
      </c>
      <c r="Q744" s="31">
        <f>'Product Details'!F560</f>
        <v>1218.99</v>
      </c>
      <c r="R744" s="86">
        <f t="shared" si="34"/>
        <v>4.1666994237376083E-2</v>
      </c>
      <c r="S744" s="86">
        <f t="shared" si="35"/>
        <v>6.875529988769967E-2</v>
      </c>
      <c r="T744" s="31">
        <f>'Product Details'!F560</f>
        <v>1218.99</v>
      </c>
      <c r="U744" s="31">
        <f t="shared" si="36"/>
        <v>0</v>
      </c>
      <c r="V744" s="30" t="s">
        <v>2080</v>
      </c>
      <c r="W744" s="30" t="s">
        <v>53</v>
      </c>
      <c r="X744" s="30">
        <v>30</v>
      </c>
      <c r="Y744" s="87">
        <v>45930</v>
      </c>
      <c r="Z744" s="87">
        <v>46282</v>
      </c>
    </row>
    <row r="745" spans="1:26" ht="26.9" customHeight="1" x14ac:dyDescent="0.35">
      <c r="A745" s="85" t="s">
        <v>10872</v>
      </c>
      <c r="B745" s="30" t="s">
        <v>5151</v>
      </c>
      <c r="C745" s="30" t="s">
        <v>763</v>
      </c>
      <c r="D745" s="30" t="s">
        <v>10059</v>
      </c>
      <c r="E745" s="30" t="s">
        <v>10060</v>
      </c>
      <c r="F745" s="30" t="s">
        <v>5155</v>
      </c>
      <c r="G745" s="30" t="s">
        <v>5156</v>
      </c>
      <c r="H745" s="30" t="s">
        <v>5157</v>
      </c>
      <c r="I745" s="30" t="s">
        <v>8</v>
      </c>
      <c r="J745" s="30" t="s">
        <v>4790</v>
      </c>
      <c r="K745" s="30" t="s">
        <v>2026</v>
      </c>
      <c r="L745" s="79" t="s">
        <v>10023</v>
      </c>
      <c r="M745" s="30" t="s">
        <v>10023</v>
      </c>
      <c r="N745" s="30" t="s">
        <v>2087</v>
      </c>
      <c r="O745" s="31">
        <f>'Product Details'!AH560</f>
        <v>1308.99</v>
      </c>
      <c r="P745" s="31">
        <v>879.99</v>
      </c>
      <c r="Q745" s="31">
        <v>879.99</v>
      </c>
      <c r="R745" s="86">
        <f t="shared" si="34"/>
        <v>0</v>
      </c>
      <c r="S745" s="86">
        <f t="shared" si="35"/>
        <v>0.32773359613136843</v>
      </c>
      <c r="T745" s="31">
        <f>'Product Details'!F560</f>
        <v>1218.99</v>
      </c>
      <c r="U745" s="31">
        <f t="shared" si="36"/>
        <v>339</v>
      </c>
      <c r="V745" s="30" t="s">
        <v>2100</v>
      </c>
      <c r="W745" s="30" t="s">
        <v>10061</v>
      </c>
      <c r="X745" s="30">
        <v>30</v>
      </c>
      <c r="Y745" s="87">
        <v>46151</v>
      </c>
      <c r="Z745" s="87">
        <v>46151</v>
      </c>
    </row>
    <row r="746" spans="1:26" ht="26.9" customHeight="1" x14ac:dyDescent="0.35">
      <c r="A746" s="85" t="s">
        <v>10873</v>
      </c>
      <c r="B746" s="30" t="s">
        <v>5158</v>
      </c>
      <c r="C746" s="30" t="s">
        <v>763</v>
      </c>
      <c r="D746" s="30" t="s">
        <v>10863</v>
      </c>
      <c r="E746" s="30" t="s">
        <v>10046</v>
      </c>
      <c r="F746" s="30" t="s">
        <v>5161</v>
      </c>
      <c r="G746" s="30" t="s">
        <v>5162</v>
      </c>
      <c r="H746" s="30" t="s">
        <v>3953</v>
      </c>
      <c r="I746" s="30" t="s">
        <v>8</v>
      </c>
      <c r="J746" s="30" t="s">
        <v>4807</v>
      </c>
      <c r="K746" s="30" t="s">
        <v>2027</v>
      </c>
      <c r="L746" s="76" t="s">
        <v>10021</v>
      </c>
      <c r="M746" s="30" t="s">
        <v>10047</v>
      </c>
      <c r="N746" s="30" t="s">
        <v>2087</v>
      </c>
      <c r="O746" s="31">
        <f>'Product Details'!AH561</f>
        <v>1641.99</v>
      </c>
      <c r="P746" s="31">
        <f>'Product Details'!V561</f>
        <v>1641.99</v>
      </c>
      <c r="Q746" s="31">
        <f>'Product Details'!F561</f>
        <v>1488.99</v>
      </c>
      <c r="R746" s="86">
        <f t="shared" si="34"/>
        <v>9.3179617415453206E-2</v>
      </c>
      <c r="S746" s="86">
        <f t="shared" si="35"/>
        <v>9.3179617415453206E-2</v>
      </c>
      <c r="T746" s="31">
        <f>'Product Details'!F561</f>
        <v>1488.99</v>
      </c>
      <c r="U746" s="31">
        <f t="shared" si="36"/>
        <v>0</v>
      </c>
      <c r="V746" s="30" t="s">
        <v>2116</v>
      </c>
      <c r="W746" s="30" t="s">
        <v>1345</v>
      </c>
      <c r="X746" s="30">
        <v>30</v>
      </c>
      <c r="Y746" s="87">
        <v>46137</v>
      </c>
      <c r="Z746" s="87">
        <v>46279</v>
      </c>
    </row>
    <row r="747" spans="1:26" ht="26.9" customHeight="1" x14ac:dyDescent="0.35">
      <c r="A747" s="85" t="s">
        <v>10874</v>
      </c>
      <c r="B747" s="30" t="s">
        <v>5163</v>
      </c>
      <c r="C747" s="30" t="s">
        <v>763</v>
      </c>
      <c r="D747" s="30" t="s">
        <v>10863</v>
      </c>
      <c r="E747" s="30" t="s">
        <v>10046</v>
      </c>
      <c r="F747" s="30" t="s">
        <v>5166</v>
      </c>
      <c r="G747" s="30" t="s">
        <v>5167</v>
      </c>
      <c r="H747" s="30" t="s">
        <v>5168</v>
      </c>
      <c r="I747" s="30" t="s">
        <v>8</v>
      </c>
      <c r="J747" s="30" t="s">
        <v>4807</v>
      </c>
      <c r="K747" s="30" t="s">
        <v>2027</v>
      </c>
      <c r="L747" s="76" t="s">
        <v>10021</v>
      </c>
      <c r="M747" s="30" t="s">
        <v>10047</v>
      </c>
      <c r="N747" s="30" t="s">
        <v>2087</v>
      </c>
      <c r="O747" s="31">
        <f>'Product Details'!AH562</f>
        <v>2402.9899999999998</v>
      </c>
      <c r="P747" s="31">
        <f>'Product Details'!V562</f>
        <v>2389.9899999999998</v>
      </c>
      <c r="Q747" s="31">
        <f>'Product Details'!F562</f>
        <v>2198.9899999999998</v>
      </c>
      <c r="R747" s="86">
        <f t="shared" si="34"/>
        <v>7.991665237093043E-2</v>
      </c>
      <c r="S747" s="86">
        <f t="shared" si="35"/>
        <v>8.489423593106922E-2</v>
      </c>
      <c r="T747" s="31">
        <f>'Product Details'!F562</f>
        <v>2198.9899999999998</v>
      </c>
      <c r="U747" s="31">
        <f t="shared" si="36"/>
        <v>0</v>
      </c>
      <c r="V747" s="30" t="s">
        <v>2080</v>
      </c>
      <c r="W747" s="30" t="s">
        <v>1345</v>
      </c>
      <c r="X747" s="30">
        <v>30</v>
      </c>
      <c r="Y747" s="87">
        <v>45822</v>
      </c>
      <c r="Z747" s="87">
        <v>46255</v>
      </c>
    </row>
    <row r="748" spans="1:26" ht="26.9" customHeight="1" x14ac:dyDescent="0.35">
      <c r="A748" s="85" t="s">
        <v>10875</v>
      </c>
      <c r="B748" s="30" t="s">
        <v>5169</v>
      </c>
      <c r="C748" s="30" t="s">
        <v>776</v>
      </c>
      <c r="D748" s="30" t="s">
        <v>10876</v>
      </c>
      <c r="E748" s="30" t="s">
        <v>10046</v>
      </c>
      <c r="F748" s="30" t="s">
        <v>5172</v>
      </c>
      <c r="G748" s="30" t="s">
        <v>5173</v>
      </c>
      <c r="H748" s="30" t="s">
        <v>5174</v>
      </c>
      <c r="I748" s="30" t="s">
        <v>8</v>
      </c>
      <c r="J748" s="30" t="s">
        <v>4790</v>
      </c>
      <c r="K748" s="30" t="s">
        <v>2022</v>
      </c>
      <c r="L748" s="76" t="s">
        <v>10021</v>
      </c>
      <c r="M748" s="30" t="s">
        <v>10047</v>
      </c>
      <c r="N748" s="30" t="s">
        <v>2087</v>
      </c>
      <c r="O748" s="31">
        <f>'Product Details'!AH563</f>
        <v>144.99</v>
      </c>
      <c r="P748" s="31">
        <f>'Product Details'!V563</f>
        <v>138.99</v>
      </c>
      <c r="Q748" s="31">
        <f>'Product Details'!F563</f>
        <v>124.99</v>
      </c>
      <c r="R748" s="86">
        <f t="shared" si="34"/>
        <v>0.10072667098352409</v>
      </c>
      <c r="S748" s="86">
        <f t="shared" si="35"/>
        <v>0.13794054762397415</v>
      </c>
      <c r="T748" s="31">
        <f>'Product Details'!F563</f>
        <v>124.99</v>
      </c>
      <c r="U748" s="31">
        <f t="shared" si="36"/>
        <v>0</v>
      </c>
      <c r="V748" s="30" t="s">
        <v>2080</v>
      </c>
      <c r="W748" s="30" t="s">
        <v>53</v>
      </c>
      <c r="X748" s="30">
        <v>30</v>
      </c>
      <c r="Y748" s="87">
        <v>45836</v>
      </c>
      <c r="Z748" s="87">
        <v>46278</v>
      </c>
    </row>
    <row r="749" spans="1:26" ht="26.9" customHeight="1" x14ac:dyDescent="0.35">
      <c r="A749" s="85" t="s">
        <v>10877</v>
      </c>
      <c r="B749" s="30" t="s">
        <v>5169</v>
      </c>
      <c r="C749" s="30" t="s">
        <v>776</v>
      </c>
      <c r="D749" s="30" t="s">
        <v>10878</v>
      </c>
      <c r="E749" s="30" t="s">
        <v>10122</v>
      </c>
      <c r="F749" s="30" t="s">
        <v>5172</v>
      </c>
      <c r="G749" s="30" t="s">
        <v>5173</v>
      </c>
      <c r="H749" s="30" t="s">
        <v>5174</v>
      </c>
      <c r="I749" s="30" t="s">
        <v>8</v>
      </c>
      <c r="J749" s="30" t="s">
        <v>4790</v>
      </c>
      <c r="K749" s="30" t="s">
        <v>2022</v>
      </c>
      <c r="L749" s="79" t="s">
        <v>10023</v>
      </c>
      <c r="M749" s="30" t="s">
        <v>10123</v>
      </c>
      <c r="N749" s="30" t="s">
        <v>2087</v>
      </c>
      <c r="O749" s="31">
        <f>'Product Details'!AH563</f>
        <v>144.99</v>
      </c>
      <c r="P749" s="31">
        <v>119.99</v>
      </c>
      <c r="Q749" s="31">
        <v>106.99</v>
      </c>
      <c r="R749" s="86">
        <f t="shared" si="34"/>
        <v>0.10834236186348863</v>
      </c>
      <c r="S749" s="86">
        <f t="shared" si="35"/>
        <v>0.26208704048555082</v>
      </c>
      <c r="T749" s="31">
        <f>'Product Details'!F563</f>
        <v>124.99</v>
      </c>
      <c r="U749" s="31">
        <f t="shared" si="36"/>
        <v>18</v>
      </c>
      <c r="V749" s="30" t="s">
        <v>2116</v>
      </c>
      <c r="W749" s="30" t="s">
        <v>10124</v>
      </c>
      <c r="X749" s="30">
        <v>30</v>
      </c>
      <c r="Y749" s="87">
        <v>46247</v>
      </c>
      <c r="Z749" s="87">
        <v>46286</v>
      </c>
    </row>
    <row r="750" spans="1:26" ht="26.9" customHeight="1" x14ac:dyDescent="0.35">
      <c r="A750" s="85" t="s">
        <v>10879</v>
      </c>
      <c r="B750" s="30" t="s">
        <v>5175</v>
      </c>
      <c r="C750" s="30" t="s">
        <v>776</v>
      </c>
      <c r="D750" s="30" t="s">
        <v>10876</v>
      </c>
      <c r="E750" s="30" t="s">
        <v>10046</v>
      </c>
      <c r="F750" s="30" t="s">
        <v>5178</v>
      </c>
      <c r="G750" s="30" t="s">
        <v>5179</v>
      </c>
      <c r="H750" s="30" t="s">
        <v>5180</v>
      </c>
      <c r="I750" s="30" t="s">
        <v>8</v>
      </c>
      <c r="J750" s="30" t="s">
        <v>4807</v>
      </c>
      <c r="K750" s="30" t="s">
        <v>2022</v>
      </c>
      <c r="L750" s="76" t="s">
        <v>10021</v>
      </c>
      <c r="M750" s="30" t="s">
        <v>10047</v>
      </c>
      <c r="N750" s="30" t="s">
        <v>2087</v>
      </c>
      <c r="O750" s="31">
        <f>'Product Details'!AH564</f>
        <v>207.99</v>
      </c>
      <c r="P750" s="31">
        <f>'Product Details'!V564</f>
        <v>201.99</v>
      </c>
      <c r="Q750" s="31">
        <f>'Product Details'!F564</f>
        <v>193.99</v>
      </c>
      <c r="R750" s="86">
        <f t="shared" si="34"/>
        <v>3.9605921085202236E-2</v>
      </c>
      <c r="S750" s="86">
        <f t="shared" si="35"/>
        <v>6.7310928410019705E-2</v>
      </c>
      <c r="T750" s="31">
        <f>'Product Details'!F564</f>
        <v>193.99</v>
      </c>
      <c r="U750" s="31">
        <f t="shared" si="36"/>
        <v>0</v>
      </c>
      <c r="V750" s="30" t="s">
        <v>2080</v>
      </c>
      <c r="W750" s="30" t="s">
        <v>53</v>
      </c>
      <c r="X750" s="30">
        <v>30</v>
      </c>
      <c r="Y750" s="87">
        <v>46227</v>
      </c>
      <c r="Z750" s="87">
        <v>46253</v>
      </c>
    </row>
    <row r="751" spans="1:26" ht="26.9" customHeight="1" x14ac:dyDescent="0.35">
      <c r="A751" s="85" t="s">
        <v>10880</v>
      </c>
      <c r="B751" s="30" t="s">
        <v>5181</v>
      </c>
      <c r="C751" s="30" t="s">
        <v>776</v>
      </c>
      <c r="D751" s="30" t="s">
        <v>10876</v>
      </c>
      <c r="E751" s="30" t="s">
        <v>10046</v>
      </c>
      <c r="F751" s="30" t="s">
        <v>5184</v>
      </c>
      <c r="G751" s="30" t="s">
        <v>5185</v>
      </c>
      <c r="H751" s="30" t="s">
        <v>4405</v>
      </c>
      <c r="I751" s="30" t="s">
        <v>8</v>
      </c>
      <c r="J751" s="30" t="s">
        <v>4790</v>
      </c>
      <c r="K751" s="30" t="s">
        <v>2024</v>
      </c>
      <c r="L751" s="76" t="s">
        <v>10021</v>
      </c>
      <c r="M751" s="30" t="s">
        <v>10047</v>
      </c>
      <c r="N751" s="30" t="s">
        <v>2087</v>
      </c>
      <c r="O751" s="31">
        <f>'Product Details'!AH565</f>
        <v>448.99</v>
      </c>
      <c r="P751" s="31">
        <f>'Product Details'!V565</f>
        <v>448.99</v>
      </c>
      <c r="Q751" s="31">
        <f>'Product Details'!F565</f>
        <v>396.99</v>
      </c>
      <c r="R751" s="86">
        <f t="shared" si="34"/>
        <v>0.11581549700438762</v>
      </c>
      <c r="S751" s="86">
        <f t="shared" si="35"/>
        <v>0.11581549700438762</v>
      </c>
      <c r="T751" s="31">
        <f>'Product Details'!F565</f>
        <v>396.99</v>
      </c>
      <c r="U751" s="31">
        <f t="shared" si="36"/>
        <v>0</v>
      </c>
      <c r="V751" s="30" t="s">
        <v>2080</v>
      </c>
      <c r="W751" s="30" t="s">
        <v>53</v>
      </c>
      <c r="X751" s="30">
        <v>30</v>
      </c>
      <c r="Y751" s="87">
        <v>46062</v>
      </c>
      <c r="Z751" s="87">
        <v>46255</v>
      </c>
    </row>
    <row r="752" spans="1:26" ht="26.9" customHeight="1" x14ac:dyDescent="0.35">
      <c r="A752" s="85" t="s">
        <v>10881</v>
      </c>
      <c r="B752" s="30" t="s">
        <v>5186</v>
      </c>
      <c r="C752" s="30" t="s">
        <v>776</v>
      </c>
      <c r="D752" s="30" t="s">
        <v>10876</v>
      </c>
      <c r="E752" s="30" t="s">
        <v>10046</v>
      </c>
      <c r="F752" s="30" t="s">
        <v>5189</v>
      </c>
      <c r="G752" s="30" t="s">
        <v>5190</v>
      </c>
      <c r="H752" s="30" t="s">
        <v>5014</v>
      </c>
      <c r="I752" s="30" t="s">
        <v>8</v>
      </c>
      <c r="J752" s="30" t="s">
        <v>4807</v>
      </c>
      <c r="K752" s="30" t="s">
        <v>2023</v>
      </c>
      <c r="L752" s="76" t="s">
        <v>10021</v>
      </c>
      <c r="M752" s="30" t="s">
        <v>10047</v>
      </c>
      <c r="N752" s="30" t="s">
        <v>2087</v>
      </c>
      <c r="O752" s="31">
        <f>'Product Details'!AH566</f>
        <v>455.99</v>
      </c>
      <c r="P752" s="31">
        <f>'Product Details'!V566</f>
        <v>455.99</v>
      </c>
      <c r="Q752" s="31">
        <f>'Product Details'!F566</f>
        <v>441.99</v>
      </c>
      <c r="R752" s="86">
        <f t="shared" si="34"/>
        <v>3.0702427684817648E-2</v>
      </c>
      <c r="S752" s="86">
        <f t="shared" si="35"/>
        <v>3.0702427684817648E-2</v>
      </c>
      <c r="T752" s="31">
        <f>'Product Details'!F566</f>
        <v>441.99</v>
      </c>
      <c r="U752" s="31">
        <f t="shared" si="36"/>
        <v>0</v>
      </c>
      <c r="V752" s="30" t="s">
        <v>2080</v>
      </c>
      <c r="W752" s="30" t="s">
        <v>1345</v>
      </c>
      <c r="X752" s="30">
        <v>30</v>
      </c>
      <c r="Y752" s="87">
        <v>45816</v>
      </c>
      <c r="Z752" s="87">
        <v>46278</v>
      </c>
    </row>
    <row r="753" spans="1:26" ht="26.9" customHeight="1" x14ac:dyDescent="0.35">
      <c r="A753" s="85" t="s">
        <v>10882</v>
      </c>
      <c r="B753" s="30" t="s">
        <v>5186</v>
      </c>
      <c r="C753" s="30" t="s">
        <v>776</v>
      </c>
      <c r="D753" s="30" t="s">
        <v>10878</v>
      </c>
      <c r="E753" s="30" t="s">
        <v>10122</v>
      </c>
      <c r="F753" s="30" t="s">
        <v>5189</v>
      </c>
      <c r="G753" s="30" t="s">
        <v>5190</v>
      </c>
      <c r="H753" s="30" t="s">
        <v>5014</v>
      </c>
      <c r="I753" s="30" t="s">
        <v>8</v>
      </c>
      <c r="J753" s="30" t="s">
        <v>4807</v>
      </c>
      <c r="K753" s="30" t="s">
        <v>2023</v>
      </c>
      <c r="L753" s="79" t="s">
        <v>10023</v>
      </c>
      <c r="M753" s="30" t="s">
        <v>10123</v>
      </c>
      <c r="N753" s="30" t="s">
        <v>2087</v>
      </c>
      <c r="O753" s="31">
        <f>'Product Details'!AH566</f>
        <v>455.99</v>
      </c>
      <c r="P753" s="31">
        <v>398.99</v>
      </c>
      <c r="Q753" s="31">
        <v>364.99</v>
      </c>
      <c r="R753" s="86">
        <f t="shared" si="34"/>
        <v>8.5215168299957386E-2</v>
      </c>
      <c r="S753" s="86">
        <f t="shared" si="35"/>
        <v>0.19956577995131472</v>
      </c>
      <c r="T753" s="31">
        <f>'Product Details'!F566</f>
        <v>441.99</v>
      </c>
      <c r="U753" s="31">
        <f t="shared" si="36"/>
        <v>77</v>
      </c>
      <c r="V753" s="30" t="s">
        <v>2080</v>
      </c>
      <c r="W753" s="30" t="s">
        <v>10124</v>
      </c>
      <c r="X753" s="30">
        <v>30</v>
      </c>
      <c r="Y753" s="87">
        <v>46257</v>
      </c>
      <c r="Z753" s="87">
        <v>46294</v>
      </c>
    </row>
    <row r="754" spans="1:26" ht="26.9" customHeight="1" x14ac:dyDescent="0.35">
      <c r="A754" s="85" t="s">
        <v>10883</v>
      </c>
      <c r="B754" s="30" t="s">
        <v>5191</v>
      </c>
      <c r="C754" s="30" t="s">
        <v>776</v>
      </c>
      <c r="D754" s="30" t="s">
        <v>10876</v>
      </c>
      <c r="E754" s="30" t="s">
        <v>10046</v>
      </c>
      <c r="F754" s="30" t="s">
        <v>5194</v>
      </c>
      <c r="G754" s="30" t="s">
        <v>5195</v>
      </c>
      <c r="H754" s="30" t="s">
        <v>5067</v>
      </c>
      <c r="I754" s="30" t="s">
        <v>8</v>
      </c>
      <c r="J754" s="30" t="s">
        <v>4790</v>
      </c>
      <c r="K754" s="30" t="s">
        <v>2024</v>
      </c>
      <c r="L754" s="76" t="s">
        <v>10021</v>
      </c>
      <c r="M754" s="30" t="s">
        <v>10047</v>
      </c>
      <c r="N754" s="30" t="s">
        <v>2087</v>
      </c>
      <c r="O754" s="31">
        <f>'Product Details'!AH567</f>
        <v>472.99</v>
      </c>
      <c r="P754" s="31">
        <f>'Product Details'!V567</f>
        <v>469.99</v>
      </c>
      <c r="Q754" s="31">
        <f>'Product Details'!F567</f>
        <v>450.99</v>
      </c>
      <c r="R754" s="86">
        <f t="shared" si="34"/>
        <v>4.0426392050894697E-2</v>
      </c>
      <c r="S754" s="86">
        <f t="shared" si="35"/>
        <v>4.6512611260280341E-2</v>
      </c>
      <c r="T754" s="31">
        <f>'Product Details'!F567</f>
        <v>450.99</v>
      </c>
      <c r="U754" s="31">
        <f t="shared" si="36"/>
        <v>0</v>
      </c>
      <c r="V754" s="30" t="s">
        <v>2080</v>
      </c>
      <c r="W754" s="30" t="s">
        <v>53</v>
      </c>
      <c r="X754" s="30">
        <v>30</v>
      </c>
      <c r="Y754" s="87">
        <v>45835</v>
      </c>
      <c r="Z754" s="87">
        <v>46239</v>
      </c>
    </row>
    <row r="755" spans="1:26" ht="26.9" customHeight="1" x14ac:dyDescent="0.35">
      <c r="A755" s="85" t="s">
        <v>10884</v>
      </c>
      <c r="B755" s="30" t="s">
        <v>5196</v>
      </c>
      <c r="C755" s="30" t="s">
        <v>776</v>
      </c>
      <c r="D755" s="30" t="s">
        <v>10876</v>
      </c>
      <c r="E755" s="30" t="s">
        <v>10046</v>
      </c>
      <c r="F755" s="30" t="s">
        <v>5199</v>
      </c>
      <c r="G755" s="30" t="s">
        <v>5200</v>
      </c>
      <c r="H755" s="30" t="s">
        <v>5029</v>
      </c>
      <c r="I755" s="30" t="s">
        <v>8</v>
      </c>
      <c r="J755" s="30" t="s">
        <v>4790</v>
      </c>
      <c r="K755" s="30" t="s">
        <v>2025</v>
      </c>
      <c r="L755" s="76" t="s">
        <v>10021</v>
      </c>
      <c r="M755" s="30" t="s">
        <v>10047</v>
      </c>
      <c r="N755" s="30" t="s">
        <v>2087</v>
      </c>
      <c r="O755" s="31">
        <f>'Product Details'!AH568</f>
        <v>624.99</v>
      </c>
      <c r="P755" s="31">
        <f>'Product Details'!V568</f>
        <v>624.99</v>
      </c>
      <c r="Q755" s="31">
        <f>'Product Details'!F568</f>
        <v>570.99</v>
      </c>
      <c r="R755" s="86">
        <f t="shared" si="34"/>
        <v>8.6401382422118755E-2</v>
      </c>
      <c r="S755" s="86">
        <f t="shared" si="35"/>
        <v>8.6401382422118755E-2</v>
      </c>
      <c r="T755" s="31">
        <f>'Product Details'!F568</f>
        <v>570.99</v>
      </c>
      <c r="U755" s="31">
        <f t="shared" si="36"/>
        <v>0</v>
      </c>
      <c r="V755" s="30" t="s">
        <v>2080</v>
      </c>
      <c r="W755" s="30" t="s">
        <v>1345</v>
      </c>
      <c r="X755" s="30">
        <v>30</v>
      </c>
      <c r="Y755" s="87">
        <v>46140</v>
      </c>
      <c r="Z755" s="87">
        <v>46236</v>
      </c>
    </row>
    <row r="756" spans="1:26" ht="26.9" customHeight="1" x14ac:dyDescent="0.35">
      <c r="A756" s="85" t="s">
        <v>10885</v>
      </c>
      <c r="B756" s="30" t="s">
        <v>5201</v>
      </c>
      <c r="C756" s="30" t="s">
        <v>776</v>
      </c>
      <c r="D756" s="30" t="s">
        <v>10876</v>
      </c>
      <c r="E756" s="30" t="s">
        <v>10046</v>
      </c>
      <c r="F756" s="30" t="s">
        <v>5204</v>
      </c>
      <c r="G756" s="30" t="s">
        <v>5205</v>
      </c>
      <c r="H756" s="30" t="s">
        <v>4398</v>
      </c>
      <c r="I756" s="30" t="s">
        <v>8</v>
      </c>
      <c r="J756" s="30" t="s">
        <v>4790</v>
      </c>
      <c r="K756" s="30" t="s">
        <v>2025</v>
      </c>
      <c r="L756" s="76" t="s">
        <v>10021</v>
      </c>
      <c r="M756" s="30" t="s">
        <v>10047</v>
      </c>
      <c r="N756" s="30" t="s">
        <v>2087</v>
      </c>
      <c r="O756" s="31">
        <f>'Product Details'!AH569</f>
        <v>670.99</v>
      </c>
      <c r="P756" s="31">
        <f>'Product Details'!V569</f>
        <v>661.99</v>
      </c>
      <c r="Q756" s="31">
        <f>'Product Details'!F569</f>
        <v>596.99</v>
      </c>
      <c r="R756" s="86">
        <f t="shared" si="34"/>
        <v>9.8188794392664536E-2</v>
      </c>
      <c r="S756" s="86">
        <f t="shared" si="35"/>
        <v>0.11028480305220643</v>
      </c>
      <c r="T756" s="31">
        <f>'Product Details'!F569</f>
        <v>596.99</v>
      </c>
      <c r="U756" s="31">
        <f t="shared" si="36"/>
        <v>0</v>
      </c>
      <c r="V756" s="30" t="s">
        <v>2080</v>
      </c>
      <c r="W756" s="30" t="s">
        <v>1345</v>
      </c>
      <c r="X756" s="30">
        <v>30</v>
      </c>
      <c r="Y756" s="87">
        <v>46233</v>
      </c>
      <c r="Z756" s="87">
        <v>46254</v>
      </c>
    </row>
    <row r="757" spans="1:26" ht="26.9" customHeight="1" x14ac:dyDescent="0.35">
      <c r="A757" s="85" t="s">
        <v>10886</v>
      </c>
      <c r="B757" s="30" t="s">
        <v>5201</v>
      </c>
      <c r="C757" s="30" t="s">
        <v>776</v>
      </c>
      <c r="D757" s="30" t="s">
        <v>10878</v>
      </c>
      <c r="E757" s="30" t="s">
        <v>10122</v>
      </c>
      <c r="F757" s="30" t="s">
        <v>5204</v>
      </c>
      <c r="G757" s="30" t="s">
        <v>5205</v>
      </c>
      <c r="H757" s="30" t="s">
        <v>4398</v>
      </c>
      <c r="I757" s="30" t="s">
        <v>8</v>
      </c>
      <c r="J757" s="30" t="s">
        <v>4790</v>
      </c>
      <c r="K757" s="30" t="s">
        <v>2025</v>
      </c>
      <c r="L757" s="79" t="s">
        <v>10023</v>
      </c>
      <c r="M757" s="30" t="s">
        <v>10123</v>
      </c>
      <c r="N757" s="30" t="s">
        <v>2087</v>
      </c>
      <c r="O757" s="31">
        <f>'Product Details'!AH569</f>
        <v>670.99</v>
      </c>
      <c r="P757" s="31">
        <v>584.99</v>
      </c>
      <c r="Q757" s="31">
        <v>508.99</v>
      </c>
      <c r="R757" s="86">
        <f t="shared" si="34"/>
        <v>0.12991675071368741</v>
      </c>
      <c r="S757" s="86">
        <f t="shared" si="35"/>
        <v>0.24143429857374923</v>
      </c>
      <c r="T757" s="31">
        <f>'Product Details'!F569</f>
        <v>596.99</v>
      </c>
      <c r="U757" s="31">
        <f t="shared" si="36"/>
        <v>88</v>
      </c>
      <c r="V757" s="30" t="s">
        <v>2100</v>
      </c>
      <c r="W757" s="30" t="s">
        <v>10124</v>
      </c>
      <c r="X757" s="30">
        <v>30</v>
      </c>
      <c r="Y757" s="87">
        <v>46233</v>
      </c>
      <c r="Z757" s="87">
        <v>46257</v>
      </c>
    </row>
    <row r="758" spans="1:26" ht="26.9" customHeight="1" x14ac:dyDescent="0.35">
      <c r="A758" s="85" t="s">
        <v>10887</v>
      </c>
      <c r="B758" s="30" t="s">
        <v>5206</v>
      </c>
      <c r="C758" s="30" t="s">
        <v>776</v>
      </c>
      <c r="D758" s="30" t="s">
        <v>10876</v>
      </c>
      <c r="E758" s="30" t="s">
        <v>10046</v>
      </c>
      <c r="F758" s="30" t="s">
        <v>5199</v>
      </c>
      <c r="G758" s="30" t="s">
        <v>5210</v>
      </c>
      <c r="H758" s="30" t="s">
        <v>5067</v>
      </c>
      <c r="I758" s="30" t="s">
        <v>8</v>
      </c>
      <c r="J758" s="30" t="s">
        <v>4790</v>
      </c>
      <c r="K758" s="30" t="s">
        <v>2024</v>
      </c>
      <c r="L758" s="76" t="s">
        <v>10021</v>
      </c>
      <c r="M758" s="30" t="s">
        <v>10047</v>
      </c>
      <c r="N758" s="30" t="s">
        <v>2087</v>
      </c>
      <c r="O758" s="31">
        <f>'Product Details'!AH570</f>
        <v>775.99</v>
      </c>
      <c r="P758" s="31">
        <f>'Product Details'!V570</f>
        <v>775.99</v>
      </c>
      <c r="Q758" s="31">
        <f>'Product Details'!F570</f>
        <v>697.99</v>
      </c>
      <c r="R758" s="86">
        <f t="shared" si="34"/>
        <v>0.10051675923658809</v>
      </c>
      <c r="S758" s="86">
        <f t="shared" si="35"/>
        <v>0.10051675923658809</v>
      </c>
      <c r="T758" s="31">
        <f>'Product Details'!F570</f>
        <v>697.99</v>
      </c>
      <c r="U758" s="31">
        <f t="shared" si="36"/>
        <v>0</v>
      </c>
      <c r="V758" s="30" t="s">
        <v>2080</v>
      </c>
      <c r="W758" s="30" t="s">
        <v>53</v>
      </c>
      <c r="X758" s="30">
        <v>30</v>
      </c>
      <c r="Y758" s="87">
        <v>46167</v>
      </c>
      <c r="Z758" s="87">
        <v>46236</v>
      </c>
    </row>
    <row r="759" spans="1:26" ht="26.9" customHeight="1" x14ac:dyDescent="0.35">
      <c r="A759" s="85" t="s">
        <v>10888</v>
      </c>
      <c r="B759" s="30" t="s">
        <v>5206</v>
      </c>
      <c r="C759" s="30" t="s">
        <v>776</v>
      </c>
      <c r="D759" s="30" t="s">
        <v>10168</v>
      </c>
      <c r="E759" s="30" t="s">
        <v>10101</v>
      </c>
      <c r="F759" s="30" t="s">
        <v>5199</v>
      </c>
      <c r="G759" s="30" t="s">
        <v>5210</v>
      </c>
      <c r="H759" s="30" t="s">
        <v>5067</v>
      </c>
      <c r="I759" s="30" t="s">
        <v>8</v>
      </c>
      <c r="J759" s="30" t="s">
        <v>4790</v>
      </c>
      <c r="K759" s="30" t="s">
        <v>2024</v>
      </c>
      <c r="L759" s="81" t="s">
        <v>10022</v>
      </c>
      <c r="M759" s="30" t="s">
        <v>10102</v>
      </c>
      <c r="N759" s="30" t="s">
        <v>2087</v>
      </c>
      <c r="O759" s="31">
        <f>'Product Details'!AH570</f>
        <v>775.99</v>
      </c>
      <c r="P759" s="31">
        <v>695.99</v>
      </c>
      <c r="Q759" s="31">
        <v>631.99</v>
      </c>
      <c r="R759" s="86">
        <f t="shared" si="34"/>
        <v>9.1955344185979684E-2</v>
      </c>
      <c r="S759" s="86">
        <f t="shared" si="35"/>
        <v>0.18556940166754726</v>
      </c>
      <c r="T759" s="31">
        <f>'Product Details'!F570</f>
        <v>697.99</v>
      </c>
      <c r="U759" s="31">
        <f t="shared" si="36"/>
        <v>66</v>
      </c>
      <c r="V759" s="30" t="s">
        <v>2100</v>
      </c>
      <c r="W759" s="30" t="s">
        <v>10103</v>
      </c>
      <c r="X759" s="30">
        <v>30</v>
      </c>
      <c r="Y759" s="87">
        <v>46228</v>
      </c>
      <c r="Z759" s="87">
        <v>46271</v>
      </c>
    </row>
    <row r="760" spans="1:26" ht="26.9" customHeight="1" x14ac:dyDescent="0.35">
      <c r="A760" s="85" t="s">
        <v>10889</v>
      </c>
      <c r="B760" s="30" t="s">
        <v>5206</v>
      </c>
      <c r="C760" s="30" t="s">
        <v>776</v>
      </c>
      <c r="D760" s="30" t="s">
        <v>10878</v>
      </c>
      <c r="E760" s="30" t="s">
        <v>10122</v>
      </c>
      <c r="F760" s="30" t="s">
        <v>5199</v>
      </c>
      <c r="G760" s="30" t="s">
        <v>5210</v>
      </c>
      <c r="H760" s="30" t="s">
        <v>5067</v>
      </c>
      <c r="I760" s="30" t="s">
        <v>8</v>
      </c>
      <c r="J760" s="30" t="s">
        <v>4790</v>
      </c>
      <c r="K760" s="30" t="s">
        <v>2024</v>
      </c>
      <c r="L760" s="79" t="s">
        <v>10023</v>
      </c>
      <c r="M760" s="30" t="s">
        <v>10123</v>
      </c>
      <c r="N760" s="30" t="s">
        <v>2087</v>
      </c>
      <c r="O760" s="31">
        <f>'Product Details'!AH570</f>
        <v>775.99</v>
      </c>
      <c r="P760" s="31">
        <v>552.99</v>
      </c>
      <c r="Q760" s="31">
        <v>552.99</v>
      </c>
      <c r="R760" s="86">
        <f t="shared" si="34"/>
        <v>0</v>
      </c>
      <c r="S760" s="86">
        <f t="shared" si="35"/>
        <v>0.28737483730460445</v>
      </c>
      <c r="T760" s="31">
        <f>'Product Details'!F570</f>
        <v>697.99</v>
      </c>
      <c r="U760" s="31">
        <f t="shared" si="36"/>
        <v>145</v>
      </c>
      <c r="V760" s="30" t="s">
        <v>2080</v>
      </c>
      <c r="W760" s="30" t="s">
        <v>10124</v>
      </c>
      <c r="X760" s="30">
        <v>30</v>
      </c>
      <c r="Y760" s="87">
        <v>46234</v>
      </c>
      <c r="Z760" s="87">
        <v>46234</v>
      </c>
    </row>
    <row r="761" spans="1:26" ht="26.9" customHeight="1" x14ac:dyDescent="0.35">
      <c r="A761" s="85" t="s">
        <v>10890</v>
      </c>
      <c r="B761" s="30" t="s">
        <v>5211</v>
      </c>
      <c r="C761" s="30" t="s">
        <v>776</v>
      </c>
      <c r="D761" s="30" t="s">
        <v>10876</v>
      </c>
      <c r="E761" s="30" t="s">
        <v>10046</v>
      </c>
      <c r="F761" s="30" t="s">
        <v>5214</v>
      </c>
      <c r="G761" s="30" t="s">
        <v>5215</v>
      </c>
      <c r="H761" s="30" t="s">
        <v>3809</v>
      </c>
      <c r="I761" s="30" t="s">
        <v>8</v>
      </c>
      <c r="J761" s="30" t="s">
        <v>4807</v>
      </c>
      <c r="K761" s="30" t="s">
        <v>2027</v>
      </c>
      <c r="L761" s="76" t="s">
        <v>10021</v>
      </c>
      <c r="M761" s="30" t="s">
        <v>10047</v>
      </c>
      <c r="N761" s="30" t="s">
        <v>2087</v>
      </c>
      <c r="O761" s="31">
        <f>'Product Details'!AH571</f>
        <v>1131.99</v>
      </c>
      <c r="P761" s="31">
        <f>'Product Details'!V571</f>
        <v>1113.99</v>
      </c>
      <c r="Q761" s="31">
        <f>'Product Details'!F571</f>
        <v>1056.99</v>
      </c>
      <c r="R761" s="86">
        <f t="shared" si="34"/>
        <v>5.1167425201303421E-2</v>
      </c>
      <c r="S761" s="86">
        <f t="shared" si="35"/>
        <v>6.6255002252670073E-2</v>
      </c>
      <c r="T761" s="31">
        <f>'Product Details'!F571</f>
        <v>1056.99</v>
      </c>
      <c r="U761" s="31">
        <f t="shared" si="36"/>
        <v>0</v>
      </c>
      <c r="V761" s="30" t="s">
        <v>2080</v>
      </c>
      <c r="W761" s="30" t="s">
        <v>53</v>
      </c>
      <c r="X761" s="30">
        <v>30</v>
      </c>
      <c r="Y761" s="87">
        <v>46172</v>
      </c>
      <c r="Z761" s="87">
        <v>46248</v>
      </c>
    </row>
    <row r="762" spans="1:26" ht="26.9" customHeight="1" x14ac:dyDescent="0.35">
      <c r="A762" s="85" t="s">
        <v>10891</v>
      </c>
      <c r="B762" s="30" t="s">
        <v>5216</v>
      </c>
      <c r="C762" s="30" t="s">
        <v>776</v>
      </c>
      <c r="D762" s="30" t="s">
        <v>10876</v>
      </c>
      <c r="E762" s="30" t="s">
        <v>10046</v>
      </c>
      <c r="F762" s="30" t="s">
        <v>5219</v>
      </c>
      <c r="G762" s="30" t="s">
        <v>5220</v>
      </c>
      <c r="H762" s="30" t="s">
        <v>3910</v>
      </c>
      <c r="I762" s="30" t="s">
        <v>8</v>
      </c>
      <c r="J762" s="30" t="s">
        <v>4807</v>
      </c>
      <c r="K762" s="30" t="s">
        <v>2027</v>
      </c>
      <c r="L762" s="76" t="s">
        <v>10021</v>
      </c>
      <c r="M762" s="30" t="s">
        <v>10047</v>
      </c>
      <c r="N762" s="30" t="s">
        <v>2087</v>
      </c>
      <c r="O762" s="31">
        <f>'Product Details'!AH572</f>
        <v>1719.99</v>
      </c>
      <c r="P762" s="31">
        <f>'Product Details'!V572</f>
        <v>1719.99</v>
      </c>
      <c r="Q762" s="31">
        <f>'Product Details'!F572</f>
        <v>1593.99</v>
      </c>
      <c r="R762" s="86">
        <f t="shared" si="34"/>
        <v>7.3256239861859668E-2</v>
      </c>
      <c r="S762" s="86">
        <f t="shared" si="35"/>
        <v>7.3256239861859668E-2</v>
      </c>
      <c r="T762" s="31">
        <f>'Product Details'!F572</f>
        <v>1593.99</v>
      </c>
      <c r="U762" s="31">
        <f t="shared" si="36"/>
        <v>0</v>
      </c>
      <c r="V762" s="30" t="s">
        <v>2100</v>
      </c>
      <c r="W762" s="30" t="s">
        <v>53</v>
      </c>
      <c r="X762" s="30">
        <v>30</v>
      </c>
      <c r="Y762" s="87">
        <v>46074</v>
      </c>
      <c r="Z762" s="87">
        <v>46255</v>
      </c>
    </row>
    <row r="763" spans="1:26" ht="26.9" customHeight="1" x14ac:dyDescent="0.35">
      <c r="A763" s="85" t="s">
        <v>10892</v>
      </c>
      <c r="B763" s="30" t="s">
        <v>5221</v>
      </c>
      <c r="C763" s="30" t="s">
        <v>789</v>
      </c>
      <c r="D763" s="30" t="s">
        <v>10893</v>
      </c>
      <c r="E763" s="30" t="s">
        <v>10046</v>
      </c>
      <c r="F763" s="30" t="s">
        <v>5224</v>
      </c>
      <c r="G763" s="30" t="s">
        <v>5225</v>
      </c>
      <c r="H763" s="30" t="s">
        <v>4252</v>
      </c>
      <c r="I763" s="30" t="s">
        <v>8</v>
      </c>
      <c r="J763" s="30" t="s">
        <v>4790</v>
      </c>
      <c r="K763" s="30" t="s">
        <v>2023</v>
      </c>
      <c r="L763" s="76" t="s">
        <v>10021</v>
      </c>
      <c r="M763" s="30" t="s">
        <v>10047</v>
      </c>
      <c r="N763" s="30" t="s">
        <v>2087</v>
      </c>
      <c r="O763" s="31">
        <f>'Product Details'!AH573</f>
        <v>286.99</v>
      </c>
      <c r="P763" s="31">
        <f>'Product Details'!V573</f>
        <v>286.99</v>
      </c>
      <c r="Q763" s="31">
        <f>'Product Details'!F573</f>
        <v>267.99</v>
      </c>
      <c r="R763" s="86">
        <f t="shared" si="34"/>
        <v>6.6204397365761877E-2</v>
      </c>
      <c r="S763" s="86">
        <f t="shared" si="35"/>
        <v>6.6204397365761877E-2</v>
      </c>
      <c r="T763" s="31">
        <f>'Product Details'!F573</f>
        <v>267.99</v>
      </c>
      <c r="U763" s="31">
        <f t="shared" si="36"/>
        <v>0</v>
      </c>
      <c r="V763" s="30" t="s">
        <v>2116</v>
      </c>
      <c r="W763" s="30" t="s">
        <v>53</v>
      </c>
      <c r="X763" s="30">
        <v>14</v>
      </c>
      <c r="Y763" s="87">
        <v>46043</v>
      </c>
      <c r="Z763" s="87">
        <v>46243</v>
      </c>
    </row>
    <row r="764" spans="1:26" ht="26.9" customHeight="1" x14ac:dyDescent="0.35">
      <c r="A764" s="85" t="s">
        <v>10894</v>
      </c>
      <c r="B764" s="30" t="s">
        <v>5226</v>
      </c>
      <c r="C764" s="30" t="s">
        <v>789</v>
      </c>
      <c r="D764" s="30" t="s">
        <v>10893</v>
      </c>
      <c r="E764" s="30" t="s">
        <v>10046</v>
      </c>
      <c r="F764" s="30" t="s">
        <v>5229</v>
      </c>
      <c r="G764" s="30" t="s">
        <v>5230</v>
      </c>
      <c r="H764" s="30" t="s">
        <v>4951</v>
      </c>
      <c r="I764" s="30" t="s">
        <v>8</v>
      </c>
      <c r="J764" s="30" t="s">
        <v>4807</v>
      </c>
      <c r="K764" s="30" t="s">
        <v>2023</v>
      </c>
      <c r="L764" s="76" t="s">
        <v>10021</v>
      </c>
      <c r="M764" s="30" t="s">
        <v>10047</v>
      </c>
      <c r="N764" s="30" t="s">
        <v>2087</v>
      </c>
      <c r="O764" s="31">
        <f>'Product Details'!AH574</f>
        <v>305.99</v>
      </c>
      <c r="P764" s="31">
        <f>'Product Details'!V574</f>
        <v>300.99</v>
      </c>
      <c r="Q764" s="31">
        <f>'Product Details'!F574</f>
        <v>281.99</v>
      </c>
      <c r="R764" s="86">
        <f t="shared" si="34"/>
        <v>6.3125020764809456E-2</v>
      </c>
      <c r="S764" s="86">
        <f t="shared" si="35"/>
        <v>7.8433935749534292E-2</v>
      </c>
      <c r="T764" s="31">
        <f>'Product Details'!F574</f>
        <v>281.99</v>
      </c>
      <c r="U764" s="31">
        <f t="shared" si="36"/>
        <v>0</v>
      </c>
      <c r="V764" s="30" t="s">
        <v>2080</v>
      </c>
      <c r="W764" s="30" t="s">
        <v>53</v>
      </c>
      <c r="X764" s="30">
        <v>14</v>
      </c>
      <c r="Y764" s="87">
        <v>45861</v>
      </c>
      <c r="Z764" s="87">
        <v>46263</v>
      </c>
    </row>
    <row r="765" spans="1:26" ht="26.9" customHeight="1" x14ac:dyDescent="0.35">
      <c r="A765" s="85" t="s">
        <v>10895</v>
      </c>
      <c r="B765" s="30" t="s">
        <v>5231</v>
      </c>
      <c r="C765" s="30" t="s">
        <v>789</v>
      </c>
      <c r="D765" s="30" t="s">
        <v>10893</v>
      </c>
      <c r="E765" s="30" t="s">
        <v>10046</v>
      </c>
      <c r="F765" s="30" t="s">
        <v>5234</v>
      </c>
      <c r="G765" s="30" t="s">
        <v>5235</v>
      </c>
      <c r="H765" s="30" t="s">
        <v>3848</v>
      </c>
      <c r="I765" s="30" t="s">
        <v>8</v>
      </c>
      <c r="J765" s="30" t="s">
        <v>4790</v>
      </c>
      <c r="K765" s="30" t="s">
        <v>2024</v>
      </c>
      <c r="L765" s="76" t="s">
        <v>10021</v>
      </c>
      <c r="M765" s="30" t="s">
        <v>10047</v>
      </c>
      <c r="N765" s="30" t="s">
        <v>2087</v>
      </c>
      <c r="O765" s="31">
        <f>'Product Details'!AH575</f>
        <v>498.99</v>
      </c>
      <c r="P765" s="31">
        <f>'Product Details'!V575</f>
        <v>498.99</v>
      </c>
      <c r="Q765" s="31">
        <f>'Product Details'!F575</f>
        <v>481.99</v>
      </c>
      <c r="R765" s="86">
        <f t="shared" si="34"/>
        <v>3.4068819014409106E-2</v>
      </c>
      <c r="S765" s="86">
        <f t="shared" si="35"/>
        <v>3.4068819014409106E-2</v>
      </c>
      <c r="T765" s="31">
        <f>'Product Details'!F575</f>
        <v>481.99</v>
      </c>
      <c r="U765" s="31">
        <f t="shared" si="36"/>
        <v>0</v>
      </c>
      <c r="V765" s="30" t="s">
        <v>2100</v>
      </c>
      <c r="W765" s="30" t="s">
        <v>53</v>
      </c>
      <c r="X765" s="30">
        <v>14</v>
      </c>
      <c r="Y765" s="87">
        <v>46216</v>
      </c>
      <c r="Z765" s="87">
        <v>46238</v>
      </c>
    </row>
    <row r="766" spans="1:26" ht="26.9" customHeight="1" x14ac:dyDescent="0.35">
      <c r="A766" s="85" t="s">
        <v>10896</v>
      </c>
      <c r="B766" s="30" t="s">
        <v>5236</v>
      </c>
      <c r="C766" s="30" t="s">
        <v>789</v>
      </c>
      <c r="D766" s="30" t="s">
        <v>10893</v>
      </c>
      <c r="E766" s="30" t="s">
        <v>10046</v>
      </c>
      <c r="F766" s="30" t="s">
        <v>5239</v>
      </c>
      <c r="G766" s="30" t="s">
        <v>5240</v>
      </c>
      <c r="H766" s="30" t="s">
        <v>3542</v>
      </c>
      <c r="I766" s="30" t="s">
        <v>8</v>
      </c>
      <c r="J766" s="30" t="s">
        <v>4790</v>
      </c>
      <c r="K766" s="30" t="s">
        <v>2024</v>
      </c>
      <c r="L766" s="76" t="s">
        <v>10021</v>
      </c>
      <c r="M766" s="30" t="s">
        <v>10047</v>
      </c>
      <c r="N766" s="30" t="s">
        <v>2087</v>
      </c>
      <c r="O766" s="31">
        <f>'Product Details'!AH576</f>
        <v>641.99</v>
      </c>
      <c r="P766" s="31">
        <f>'Product Details'!V576</f>
        <v>614.99</v>
      </c>
      <c r="Q766" s="31">
        <f>'Product Details'!F576</f>
        <v>541.99</v>
      </c>
      <c r="R766" s="86">
        <f t="shared" si="34"/>
        <v>0.11870111709133482</v>
      </c>
      <c r="S766" s="86">
        <f t="shared" si="35"/>
        <v>0.15576566613187121</v>
      </c>
      <c r="T766" s="31">
        <f>'Product Details'!F576</f>
        <v>541.99</v>
      </c>
      <c r="U766" s="31">
        <f t="shared" si="36"/>
        <v>0</v>
      </c>
      <c r="V766" s="30" t="s">
        <v>2080</v>
      </c>
      <c r="W766" s="30" t="s">
        <v>53</v>
      </c>
      <c r="X766" s="30">
        <v>14</v>
      </c>
      <c r="Y766" s="87">
        <v>46203</v>
      </c>
      <c r="Z766" s="87">
        <v>46260</v>
      </c>
    </row>
    <row r="767" spans="1:26" ht="26.9" customHeight="1" x14ac:dyDescent="0.35">
      <c r="A767" s="85" t="s">
        <v>10897</v>
      </c>
      <c r="B767" s="30" t="s">
        <v>5241</v>
      </c>
      <c r="C767" s="30" t="s">
        <v>789</v>
      </c>
      <c r="D767" s="30" t="s">
        <v>10893</v>
      </c>
      <c r="E767" s="30" t="s">
        <v>10046</v>
      </c>
      <c r="F767" s="30" t="s">
        <v>5234</v>
      </c>
      <c r="G767" s="30" t="s">
        <v>5244</v>
      </c>
      <c r="H767" s="30" t="s">
        <v>3542</v>
      </c>
      <c r="I767" s="30" t="s">
        <v>8</v>
      </c>
      <c r="J767" s="30" t="s">
        <v>4807</v>
      </c>
      <c r="K767" s="30" t="s">
        <v>2024</v>
      </c>
      <c r="L767" s="76" t="s">
        <v>10021</v>
      </c>
      <c r="M767" s="30" t="s">
        <v>10047</v>
      </c>
      <c r="N767" s="30" t="s">
        <v>2087</v>
      </c>
      <c r="O767" s="31">
        <f>'Product Details'!AH577</f>
        <v>652.99</v>
      </c>
      <c r="P767" s="31">
        <f>'Product Details'!V577</f>
        <v>626.99</v>
      </c>
      <c r="Q767" s="31">
        <f>'Product Details'!F577</f>
        <v>570.99</v>
      </c>
      <c r="R767" s="86">
        <f t="shared" si="34"/>
        <v>8.9315619068884675E-2</v>
      </c>
      <c r="S767" s="86">
        <f t="shared" si="35"/>
        <v>0.12557619565383848</v>
      </c>
      <c r="T767" s="31">
        <f>'Product Details'!F577</f>
        <v>570.99</v>
      </c>
      <c r="U767" s="31">
        <f t="shared" si="36"/>
        <v>0</v>
      </c>
      <c r="V767" s="30" t="s">
        <v>2100</v>
      </c>
      <c r="W767" s="30" t="s">
        <v>1345</v>
      </c>
      <c r="X767" s="30">
        <v>14</v>
      </c>
      <c r="Y767" s="87">
        <v>46193</v>
      </c>
      <c r="Z767" s="87">
        <v>46278</v>
      </c>
    </row>
    <row r="768" spans="1:26" ht="26.9" customHeight="1" x14ac:dyDescent="0.35">
      <c r="A768" s="85" t="s">
        <v>10898</v>
      </c>
      <c r="B768" s="30" t="s">
        <v>5245</v>
      </c>
      <c r="C768" s="30" t="s">
        <v>789</v>
      </c>
      <c r="D768" s="30" t="s">
        <v>10893</v>
      </c>
      <c r="E768" s="30" t="s">
        <v>10046</v>
      </c>
      <c r="F768" s="30" t="s">
        <v>5248</v>
      </c>
      <c r="G768" s="30" t="s">
        <v>5249</v>
      </c>
      <c r="H768" s="30" t="s">
        <v>4695</v>
      </c>
      <c r="I768" s="30" t="s">
        <v>8</v>
      </c>
      <c r="J768" s="30" t="s">
        <v>4807</v>
      </c>
      <c r="K768" s="30" t="s">
        <v>2025</v>
      </c>
      <c r="L768" s="76" t="s">
        <v>10021</v>
      </c>
      <c r="M768" s="30" t="s">
        <v>10047</v>
      </c>
      <c r="N768" s="30" t="s">
        <v>2087</v>
      </c>
      <c r="O768" s="31">
        <f>'Product Details'!AH578</f>
        <v>714.99</v>
      </c>
      <c r="P768" s="31">
        <f>'Product Details'!V578</f>
        <v>714.99</v>
      </c>
      <c r="Q768" s="31">
        <f>'Product Details'!F578</f>
        <v>661.99</v>
      </c>
      <c r="R768" s="86">
        <f t="shared" si="34"/>
        <v>7.4126910865886242E-2</v>
      </c>
      <c r="S768" s="86">
        <f t="shared" si="35"/>
        <v>7.4126910865886242E-2</v>
      </c>
      <c r="T768" s="31">
        <f>'Product Details'!F578</f>
        <v>661.99</v>
      </c>
      <c r="U768" s="31">
        <f t="shared" si="36"/>
        <v>0</v>
      </c>
      <c r="V768" s="30" t="s">
        <v>2080</v>
      </c>
      <c r="W768" s="30" t="s">
        <v>53</v>
      </c>
      <c r="X768" s="30">
        <v>14</v>
      </c>
      <c r="Y768" s="87">
        <v>46162</v>
      </c>
      <c r="Z768" s="87">
        <v>46270</v>
      </c>
    </row>
    <row r="769" spans="1:26" ht="26.9" customHeight="1" x14ac:dyDescent="0.35">
      <c r="A769" s="85" t="s">
        <v>10899</v>
      </c>
      <c r="B769" s="30" t="s">
        <v>5250</v>
      </c>
      <c r="C769" s="30" t="s">
        <v>789</v>
      </c>
      <c r="D769" s="30" t="s">
        <v>10893</v>
      </c>
      <c r="E769" s="30" t="s">
        <v>10046</v>
      </c>
      <c r="F769" s="30" t="s">
        <v>5253</v>
      </c>
      <c r="G769" s="30" t="s">
        <v>5254</v>
      </c>
      <c r="H769" s="30" t="s">
        <v>4897</v>
      </c>
      <c r="I769" s="30" t="s">
        <v>8</v>
      </c>
      <c r="J769" s="30" t="s">
        <v>4790</v>
      </c>
      <c r="K769" s="30" t="s">
        <v>2025</v>
      </c>
      <c r="L769" s="76" t="s">
        <v>10021</v>
      </c>
      <c r="M769" s="30" t="s">
        <v>10047</v>
      </c>
      <c r="N769" s="30" t="s">
        <v>2087</v>
      </c>
      <c r="O769" s="31">
        <f>'Product Details'!AH579</f>
        <v>1037.99</v>
      </c>
      <c r="P769" s="31">
        <f>'Product Details'!V579</f>
        <v>1020.99</v>
      </c>
      <c r="Q769" s="31">
        <f>'Product Details'!F579</f>
        <v>983.99</v>
      </c>
      <c r="R769" s="86">
        <f t="shared" si="34"/>
        <v>3.6239336330424393E-2</v>
      </c>
      <c r="S769" s="86">
        <f t="shared" si="35"/>
        <v>5.2023622578252202E-2</v>
      </c>
      <c r="T769" s="31">
        <f>'Product Details'!F579</f>
        <v>983.99</v>
      </c>
      <c r="U769" s="31">
        <f t="shared" si="36"/>
        <v>0</v>
      </c>
      <c r="V769" s="30" t="s">
        <v>2080</v>
      </c>
      <c r="W769" s="30" t="s">
        <v>53</v>
      </c>
      <c r="X769" s="30">
        <v>14</v>
      </c>
      <c r="Y769" s="87">
        <v>46156</v>
      </c>
      <c r="Z769" s="87">
        <v>46267</v>
      </c>
    </row>
    <row r="770" spans="1:26" ht="26.9" customHeight="1" x14ac:dyDescent="0.35">
      <c r="A770" s="85" t="s">
        <v>10900</v>
      </c>
      <c r="B770" s="30" t="s">
        <v>5255</v>
      </c>
      <c r="C770" s="30" t="s">
        <v>789</v>
      </c>
      <c r="D770" s="30" t="s">
        <v>10893</v>
      </c>
      <c r="E770" s="30" t="s">
        <v>10046</v>
      </c>
      <c r="F770" s="30" t="s">
        <v>5258</v>
      </c>
      <c r="G770" s="30" t="s">
        <v>5259</v>
      </c>
      <c r="H770" s="30" t="s">
        <v>5035</v>
      </c>
      <c r="I770" s="30" t="s">
        <v>8</v>
      </c>
      <c r="J770" s="30" t="s">
        <v>4807</v>
      </c>
      <c r="K770" s="30" t="s">
        <v>2026</v>
      </c>
      <c r="L770" s="76" t="s">
        <v>10021</v>
      </c>
      <c r="M770" s="30" t="s">
        <v>10047</v>
      </c>
      <c r="N770" s="30" t="s">
        <v>2087</v>
      </c>
      <c r="O770" s="31">
        <f>'Product Details'!AH580</f>
        <v>1098.99</v>
      </c>
      <c r="P770" s="31">
        <f>'Product Details'!V580</f>
        <v>1098.99</v>
      </c>
      <c r="Q770" s="31">
        <f>'Product Details'!F580</f>
        <v>1054.99</v>
      </c>
      <c r="R770" s="86">
        <f t="shared" si="34"/>
        <v>4.0036761026032992E-2</v>
      </c>
      <c r="S770" s="86">
        <f t="shared" si="35"/>
        <v>4.0036761026032992E-2</v>
      </c>
      <c r="T770" s="31">
        <f>'Product Details'!F580</f>
        <v>1054.99</v>
      </c>
      <c r="U770" s="31">
        <f t="shared" si="36"/>
        <v>0</v>
      </c>
      <c r="V770" s="30" t="s">
        <v>2080</v>
      </c>
      <c r="W770" s="30" t="s">
        <v>53</v>
      </c>
      <c r="X770" s="30">
        <v>14</v>
      </c>
      <c r="Y770" s="87">
        <v>46087</v>
      </c>
      <c r="Z770" s="87">
        <v>46276</v>
      </c>
    </row>
    <row r="771" spans="1:26" ht="26.9" customHeight="1" x14ac:dyDescent="0.35">
      <c r="A771" s="85" t="s">
        <v>10901</v>
      </c>
      <c r="B771" s="30" t="s">
        <v>5260</v>
      </c>
      <c r="C771" s="30" t="s">
        <v>789</v>
      </c>
      <c r="D771" s="30" t="s">
        <v>10893</v>
      </c>
      <c r="E771" s="30" t="s">
        <v>10046</v>
      </c>
      <c r="F771" s="30" t="s">
        <v>5263</v>
      </c>
      <c r="G771" s="30" t="s">
        <v>5264</v>
      </c>
      <c r="H771" s="30" t="s">
        <v>4872</v>
      </c>
      <c r="I771" s="30" t="s">
        <v>8</v>
      </c>
      <c r="J771" s="30" t="s">
        <v>4790</v>
      </c>
      <c r="K771" s="30" t="s">
        <v>2026</v>
      </c>
      <c r="L771" s="76" t="s">
        <v>10021</v>
      </c>
      <c r="M771" s="30" t="s">
        <v>10047</v>
      </c>
      <c r="N771" s="30" t="s">
        <v>2087</v>
      </c>
      <c r="O771" s="31">
        <f>'Product Details'!AH581</f>
        <v>1375.99</v>
      </c>
      <c r="P771" s="31">
        <f>'Product Details'!V581</f>
        <v>1315.99</v>
      </c>
      <c r="Q771" s="31">
        <f>'Product Details'!F581</f>
        <v>1150.99</v>
      </c>
      <c r="R771" s="86">
        <f t="shared" si="34"/>
        <v>0.1253808919520665</v>
      </c>
      <c r="S771" s="86">
        <f t="shared" si="35"/>
        <v>0.16351863022260335</v>
      </c>
      <c r="T771" s="31">
        <f>'Product Details'!F581</f>
        <v>1150.99</v>
      </c>
      <c r="U771" s="31">
        <f t="shared" si="36"/>
        <v>0</v>
      </c>
      <c r="V771" s="30" t="s">
        <v>2080</v>
      </c>
      <c r="W771" s="30" t="s">
        <v>53</v>
      </c>
      <c r="X771" s="30">
        <v>14</v>
      </c>
      <c r="Y771" s="87">
        <v>46179</v>
      </c>
      <c r="Z771" s="87">
        <v>46287</v>
      </c>
    </row>
    <row r="772" spans="1:26" ht="26.9" customHeight="1" x14ac:dyDescent="0.35">
      <c r="A772" s="85" t="s">
        <v>10902</v>
      </c>
      <c r="B772" s="30" t="s">
        <v>5265</v>
      </c>
      <c r="C772" s="30" t="s">
        <v>789</v>
      </c>
      <c r="D772" s="30" t="s">
        <v>10893</v>
      </c>
      <c r="E772" s="30" t="s">
        <v>10046</v>
      </c>
      <c r="F772" s="30" t="s">
        <v>5268</v>
      </c>
      <c r="G772" s="30" t="s">
        <v>5269</v>
      </c>
      <c r="H772" s="30" t="s">
        <v>4069</v>
      </c>
      <c r="I772" s="30" t="s">
        <v>8</v>
      </c>
      <c r="J772" s="30" t="s">
        <v>4807</v>
      </c>
      <c r="K772" s="30" t="s">
        <v>2027</v>
      </c>
      <c r="L772" s="76" t="s">
        <v>10021</v>
      </c>
      <c r="M772" s="30" t="s">
        <v>10047</v>
      </c>
      <c r="N772" s="30" t="s">
        <v>2087</v>
      </c>
      <c r="O772" s="31">
        <f>'Product Details'!AH582</f>
        <v>2064.9899999999998</v>
      </c>
      <c r="P772" s="31">
        <f>'Product Details'!V582</f>
        <v>2060.9899999999998</v>
      </c>
      <c r="Q772" s="31">
        <f>'Product Details'!F582</f>
        <v>1817.99</v>
      </c>
      <c r="R772" s="86">
        <f t="shared" si="34"/>
        <v>0.11790450220525078</v>
      </c>
      <c r="S772" s="86">
        <f t="shared" si="35"/>
        <v>0.11961317003956426</v>
      </c>
      <c r="T772" s="31">
        <f>'Product Details'!F582</f>
        <v>1817.99</v>
      </c>
      <c r="U772" s="31">
        <f t="shared" si="36"/>
        <v>0</v>
      </c>
      <c r="V772" s="30" t="s">
        <v>2080</v>
      </c>
      <c r="W772" s="30" t="s">
        <v>53</v>
      </c>
      <c r="X772" s="30">
        <v>14</v>
      </c>
      <c r="Y772" s="87">
        <v>45959</v>
      </c>
      <c r="Z772" s="87">
        <v>46254</v>
      </c>
    </row>
    <row r="773" spans="1:26" ht="26.9" customHeight="1" x14ac:dyDescent="0.35">
      <c r="A773" s="85" t="s">
        <v>10903</v>
      </c>
      <c r="B773" s="30" t="s">
        <v>5270</v>
      </c>
      <c r="C773" s="30" t="s">
        <v>801</v>
      </c>
      <c r="D773" s="30" t="s">
        <v>10904</v>
      </c>
      <c r="E773" s="30" t="s">
        <v>10046</v>
      </c>
      <c r="F773" s="30" t="s">
        <v>5273</v>
      </c>
      <c r="G773" s="30" t="s">
        <v>5274</v>
      </c>
      <c r="H773" s="30" t="s">
        <v>4834</v>
      </c>
      <c r="I773" s="30" t="s">
        <v>8</v>
      </c>
      <c r="J773" s="30" t="s">
        <v>4790</v>
      </c>
      <c r="K773" s="30" t="s">
        <v>2023</v>
      </c>
      <c r="L773" s="76" t="s">
        <v>10021</v>
      </c>
      <c r="M773" s="30" t="s">
        <v>10047</v>
      </c>
      <c r="N773" s="30" t="s">
        <v>2087</v>
      </c>
      <c r="O773" s="31">
        <f>'Product Details'!AH583</f>
        <v>175.99</v>
      </c>
      <c r="P773" s="31">
        <f>'Product Details'!V583</f>
        <v>171.99</v>
      </c>
      <c r="Q773" s="31">
        <f>'Product Details'!F583</f>
        <v>152.99</v>
      </c>
      <c r="R773" s="86">
        <f t="shared" si="34"/>
        <v>0.11047153904296761</v>
      </c>
      <c r="S773" s="86">
        <f t="shared" si="35"/>
        <v>0.13068924370702881</v>
      </c>
      <c r="T773" s="31">
        <f>'Product Details'!F583</f>
        <v>152.99</v>
      </c>
      <c r="U773" s="31">
        <f t="shared" si="36"/>
        <v>0</v>
      </c>
      <c r="V773" s="30" t="s">
        <v>2080</v>
      </c>
      <c r="W773" s="30" t="s">
        <v>53</v>
      </c>
      <c r="X773" s="30">
        <v>30</v>
      </c>
      <c r="Y773" s="87">
        <v>46168</v>
      </c>
      <c r="Z773" s="87">
        <v>46249</v>
      </c>
    </row>
    <row r="774" spans="1:26" ht="26.9" customHeight="1" x14ac:dyDescent="0.35">
      <c r="A774" s="85" t="s">
        <v>10905</v>
      </c>
      <c r="B774" s="30" t="s">
        <v>5275</v>
      </c>
      <c r="C774" s="30" t="s">
        <v>801</v>
      </c>
      <c r="D774" s="30" t="s">
        <v>10904</v>
      </c>
      <c r="E774" s="30" t="s">
        <v>10046</v>
      </c>
      <c r="F774" s="30" t="s">
        <v>5278</v>
      </c>
      <c r="G774" s="30" t="s">
        <v>5279</v>
      </c>
      <c r="H774" s="30" t="s">
        <v>5280</v>
      </c>
      <c r="I774" s="30" t="s">
        <v>8</v>
      </c>
      <c r="J774" s="30" t="s">
        <v>4807</v>
      </c>
      <c r="K774" s="30" t="s">
        <v>2023</v>
      </c>
      <c r="L774" s="76" t="s">
        <v>10021</v>
      </c>
      <c r="M774" s="30" t="s">
        <v>10047</v>
      </c>
      <c r="N774" s="30" t="s">
        <v>2087</v>
      </c>
      <c r="O774" s="31">
        <f>'Product Details'!AH584</f>
        <v>317.99</v>
      </c>
      <c r="P774" s="31">
        <f>'Product Details'!V584</f>
        <v>317.99</v>
      </c>
      <c r="Q774" s="31">
        <f>'Product Details'!F584</f>
        <v>288.99</v>
      </c>
      <c r="R774" s="86">
        <f t="shared" si="34"/>
        <v>9.1197836409949995E-2</v>
      </c>
      <c r="S774" s="86">
        <f t="shared" si="35"/>
        <v>9.1197836409949995E-2</v>
      </c>
      <c r="T774" s="31">
        <f>'Product Details'!F584</f>
        <v>288.99</v>
      </c>
      <c r="U774" s="31">
        <f t="shared" si="36"/>
        <v>0</v>
      </c>
      <c r="V774" s="30" t="s">
        <v>2080</v>
      </c>
      <c r="W774" s="30" t="s">
        <v>53</v>
      </c>
      <c r="X774" s="30">
        <v>30</v>
      </c>
      <c r="Y774" s="87">
        <v>46142</v>
      </c>
      <c r="Z774" s="87">
        <v>46266</v>
      </c>
    </row>
    <row r="775" spans="1:26" ht="26.9" customHeight="1" x14ac:dyDescent="0.35">
      <c r="A775" s="85" t="s">
        <v>10906</v>
      </c>
      <c r="B775" s="30" t="s">
        <v>5281</v>
      </c>
      <c r="C775" s="30" t="s">
        <v>801</v>
      </c>
      <c r="D775" s="30" t="s">
        <v>10904</v>
      </c>
      <c r="E775" s="30" t="s">
        <v>10046</v>
      </c>
      <c r="F775" s="30" t="s">
        <v>5284</v>
      </c>
      <c r="G775" s="30" t="s">
        <v>5285</v>
      </c>
      <c r="H775" s="30" t="s">
        <v>4695</v>
      </c>
      <c r="I775" s="30" t="s">
        <v>8</v>
      </c>
      <c r="J775" s="30" t="s">
        <v>4807</v>
      </c>
      <c r="K775" s="30" t="s">
        <v>2025</v>
      </c>
      <c r="L775" s="76" t="s">
        <v>10021</v>
      </c>
      <c r="M775" s="30" t="s">
        <v>10047</v>
      </c>
      <c r="N775" s="30" t="s">
        <v>2087</v>
      </c>
      <c r="O775" s="31">
        <f>'Product Details'!AH585</f>
        <v>754.99</v>
      </c>
      <c r="P775" s="31">
        <f>'Product Details'!V585</f>
        <v>747.99</v>
      </c>
      <c r="Q775" s="31">
        <f>'Product Details'!F585</f>
        <v>694.99</v>
      </c>
      <c r="R775" s="86">
        <f t="shared" si="34"/>
        <v>7.0856562253506061E-2</v>
      </c>
      <c r="S775" s="86">
        <f t="shared" si="35"/>
        <v>7.9471251274851315E-2</v>
      </c>
      <c r="T775" s="31">
        <f>'Product Details'!F585</f>
        <v>694.99</v>
      </c>
      <c r="U775" s="31">
        <f t="shared" si="36"/>
        <v>0</v>
      </c>
      <c r="V775" s="30" t="s">
        <v>2080</v>
      </c>
      <c r="W775" s="30" t="s">
        <v>1345</v>
      </c>
      <c r="X775" s="30">
        <v>30</v>
      </c>
      <c r="Y775" s="87">
        <v>46145</v>
      </c>
      <c r="Z775" s="87">
        <v>46247</v>
      </c>
    </row>
    <row r="776" spans="1:26" ht="26.9" customHeight="1" x14ac:dyDescent="0.35">
      <c r="A776" s="85" t="s">
        <v>10907</v>
      </c>
      <c r="B776" s="30" t="s">
        <v>5286</v>
      </c>
      <c r="C776" s="30" t="s">
        <v>801</v>
      </c>
      <c r="D776" s="30" t="s">
        <v>10904</v>
      </c>
      <c r="E776" s="30" t="s">
        <v>10046</v>
      </c>
      <c r="F776" s="30" t="s">
        <v>5289</v>
      </c>
      <c r="G776" s="30" t="s">
        <v>5290</v>
      </c>
      <c r="H776" s="30" t="s">
        <v>3904</v>
      </c>
      <c r="I776" s="30" t="s">
        <v>8</v>
      </c>
      <c r="J776" s="30" t="s">
        <v>4807</v>
      </c>
      <c r="K776" s="30" t="s">
        <v>2025</v>
      </c>
      <c r="L776" s="76" t="s">
        <v>10021</v>
      </c>
      <c r="M776" s="30" t="s">
        <v>10047</v>
      </c>
      <c r="N776" s="30" t="s">
        <v>2087</v>
      </c>
      <c r="O776" s="31">
        <f>'Product Details'!AH586</f>
        <v>746.99</v>
      </c>
      <c r="P776" s="31">
        <f>'Product Details'!V586</f>
        <v>746.99</v>
      </c>
      <c r="Q776" s="31">
        <f>'Product Details'!F586</f>
        <v>709.99</v>
      </c>
      <c r="R776" s="86">
        <f t="shared" si="34"/>
        <v>4.953212225063254E-2</v>
      </c>
      <c r="S776" s="86">
        <f t="shared" si="35"/>
        <v>4.953212225063254E-2</v>
      </c>
      <c r="T776" s="31">
        <f>'Product Details'!F586</f>
        <v>709.99</v>
      </c>
      <c r="U776" s="31">
        <f t="shared" si="36"/>
        <v>0</v>
      </c>
      <c r="V776" s="30" t="s">
        <v>2080</v>
      </c>
      <c r="W776" s="30" t="s">
        <v>53</v>
      </c>
      <c r="X776" s="30">
        <v>30</v>
      </c>
      <c r="Y776" s="87">
        <v>46218</v>
      </c>
      <c r="Z776" s="87">
        <v>46250</v>
      </c>
    </row>
    <row r="777" spans="1:26" ht="26.9" customHeight="1" x14ac:dyDescent="0.35">
      <c r="A777" s="85" t="s">
        <v>10908</v>
      </c>
      <c r="B777" s="30" t="s">
        <v>5291</v>
      </c>
      <c r="C777" s="30" t="s">
        <v>801</v>
      </c>
      <c r="D777" s="30" t="s">
        <v>10904</v>
      </c>
      <c r="E777" s="30" t="s">
        <v>10046</v>
      </c>
      <c r="F777" s="30" t="s">
        <v>5294</v>
      </c>
      <c r="G777" s="30" t="s">
        <v>5295</v>
      </c>
      <c r="H777" s="30" t="s">
        <v>5035</v>
      </c>
      <c r="I777" s="30" t="s">
        <v>8</v>
      </c>
      <c r="J777" s="30" t="s">
        <v>4807</v>
      </c>
      <c r="K777" s="30" t="s">
        <v>2026</v>
      </c>
      <c r="L777" s="76" t="s">
        <v>10021</v>
      </c>
      <c r="M777" s="30" t="s">
        <v>10047</v>
      </c>
      <c r="N777" s="30" t="s">
        <v>2087</v>
      </c>
      <c r="O777" s="31">
        <f>'Product Details'!AH587</f>
        <v>889.99</v>
      </c>
      <c r="P777" s="31">
        <f>'Product Details'!V587</f>
        <v>889.99</v>
      </c>
      <c r="Q777" s="31">
        <f>'Product Details'!F587</f>
        <v>814.99</v>
      </c>
      <c r="R777" s="86">
        <f t="shared" si="34"/>
        <v>8.4270609782132383E-2</v>
      </c>
      <c r="S777" s="86">
        <f t="shared" si="35"/>
        <v>8.4270609782132383E-2</v>
      </c>
      <c r="T777" s="31">
        <f>'Product Details'!F587</f>
        <v>814.99</v>
      </c>
      <c r="U777" s="31">
        <f t="shared" si="36"/>
        <v>0</v>
      </c>
      <c r="V777" s="30" t="s">
        <v>2080</v>
      </c>
      <c r="W777" s="30" t="s">
        <v>53</v>
      </c>
      <c r="X777" s="30">
        <v>30</v>
      </c>
      <c r="Y777" s="87">
        <v>46193</v>
      </c>
      <c r="Z777" s="87">
        <v>46290</v>
      </c>
    </row>
    <row r="778" spans="1:26" ht="26.9" customHeight="1" x14ac:dyDescent="0.35">
      <c r="A778" s="85" t="s">
        <v>10909</v>
      </c>
      <c r="B778" s="30" t="s">
        <v>5296</v>
      </c>
      <c r="C778" s="30" t="s">
        <v>801</v>
      </c>
      <c r="D778" s="30" t="s">
        <v>10904</v>
      </c>
      <c r="E778" s="30" t="s">
        <v>10046</v>
      </c>
      <c r="F778" s="30" t="s">
        <v>5299</v>
      </c>
      <c r="G778" s="30" t="s">
        <v>5300</v>
      </c>
      <c r="H778" s="30" t="s">
        <v>4978</v>
      </c>
      <c r="I778" s="30" t="s">
        <v>8</v>
      </c>
      <c r="J778" s="30" t="s">
        <v>4790</v>
      </c>
      <c r="K778" s="30" t="s">
        <v>2026</v>
      </c>
      <c r="L778" s="76" t="s">
        <v>10021</v>
      </c>
      <c r="M778" s="30" t="s">
        <v>10047</v>
      </c>
      <c r="N778" s="30" t="s">
        <v>2087</v>
      </c>
      <c r="O778" s="31">
        <f>'Product Details'!AH588</f>
        <v>1224.99</v>
      </c>
      <c r="P778" s="31">
        <f>'Product Details'!V588</f>
        <v>1224.99</v>
      </c>
      <c r="Q778" s="31">
        <f>'Product Details'!F588</f>
        <v>1089.99</v>
      </c>
      <c r="R778" s="86">
        <f t="shared" si="34"/>
        <v>0.11020498126515318</v>
      </c>
      <c r="S778" s="86">
        <f t="shared" si="35"/>
        <v>0.11020498126515318</v>
      </c>
      <c r="T778" s="31">
        <f>'Product Details'!F588</f>
        <v>1089.99</v>
      </c>
      <c r="U778" s="31">
        <f t="shared" si="36"/>
        <v>0</v>
      </c>
      <c r="V778" s="30" t="s">
        <v>2080</v>
      </c>
      <c r="W778" s="30" t="s">
        <v>1345</v>
      </c>
      <c r="X778" s="30">
        <v>30</v>
      </c>
      <c r="Y778" s="87">
        <v>46129</v>
      </c>
      <c r="Z778" s="87">
        <v>46254</v>
      </c>
    </row>
    <row r="779" spans="1:26" ht="26.9" customHeight="1" x14ac:dyDescent="0.35">
      <c r="A779" s="85" t="s">
        <v>10910</v>
      </c>
      <c r="B779" s="30" t="s">
        <v>5301</v>
      </c>
      <c r="C779" s="30" t="s">
        <v>801</v>
      </c>
      <c r="D779" s="30" t="s">
        <v>10904</v>
      </c>
      <c r="E779" s="30" t="s">
        <v>10046</v>
      </c>
      <c r="F779" s="30" t="s">
        <v>5304</v>
      </c>
      <c r="G779" s="30" t="s">
        <v>5305</v>
      </c>
      <c r="H779" s="30" t="s">
        <v>5042</v>
      </c>
      <c r="I779" s="30" t="s">
        <v>8</v>
      </c>
      <c r="J779" s="30" t="s">
        <v>4807</v>
      </c>
      <c r="K779" s="30" t="s">
        <v>2026</v>
      </c>
      <c r="L779" s="76" t="s">
        <v>10021</v>
      </c>
      <c r="M779" s="30" t="s">
        <v>10047</v>
      </c>
      <c r="N779" s="30" t="s">
        <v>2087</v>
      </c>
      <c r="O779" s="31">
        <f>'Product Details'!AH589</f>
        <v>1171.99</v>
      </c>
      <c r="P779" s="31">
        <f>'Product Details'!V589</f>
        <v>1171.99</v>
      </c>
      <c r="Q779" s="31">
        <f>'Product Details'!F589</f>
        <v>1133.99</v>
      </c>
      <c r="R779" s="86">
        <f t="shared" si="34"/>
        <v>3.2423484842020837E-2</v>
      </c>
      <c r="S779" s="86">
        <f t="shared" si="35"/>
        <v>3.2423484842020837E-2</v>
      </c>
      <c r="T779" s="31">
        <f>'Product Details'!F589</f>
        <v>1133.99</v>
      </c>
      <c r="U779" s="31">
        <f t="shared" si="36"/>
        <v>0</v>
      </c>
      <c r="V779" s="30" t="s">
        <v>2080</v>
      </c>
      <c r="W779" s="30" t="s">
        <v>1345</v>
      </c>
      <c r="X779" s="30">
        <v>30</v>
      </c>
      <c r="Y779" s="87">
        <v>46150</v>
      </c>
      <c r="Z779" s="87">
        <v>46247</v>
      </c>
    </row>
    <row r="780" spans="1:26" ht="26.9" customHeight="1" x14ac:dyDescent="0.35">
      <c r="A780" s="85" t="s">
        <v>10911</v>
      </c>
      <c r="B780" s="30" t="s">
        <v>5306</v>
      </c>
      <c r="C780" s="30" t="s">
        <v>801</v>
      </c>
      <c r="D780" s="30" t="s">
        <v>10904</v>
      </c>
      <c r="E780" s="30" t="s">
        <v>10046</v>
      </c>
      <c r="F780" s="30" t="s">
        <v>5309</v>
      </c>
      <c r="G780" s="30" t="s">
        <v>5310</v>
      </c>
      <c r="H780" s="30" t="s">
        <v>5168</v>
      </c>
      <c r="I780" s="30" t="s">
        <v>8</v>
      </c>
      <c r="J780" s="30" t="s">
        <v>4790</v>
      </c>
      <c r="K780" s="30" t="s">
        <v>2026</v>
      </c>
      <c r="L780" s="76" t="s">
        <v>10021</v>
      </c>
      <c r="M780" s="30" t="s">
        <v>10047</v>
      </c>
      <c r="N780" s="30" t="s">
        <v>2087</v>
      </c>
      <c r="O780" s="31">
        <f>'Product Details'!AH590</f>
        <v>1360.99</v>
      </c>
      <c r="P780" s="31">
        <f>'Product Details'!V590</f>
        <v>1360.99</v>
      </c>
      <c r="Q780" s="31">
        <f>'Product Details'!F590</f>
        <v>1193.99</v>
      </c>
      <c r="R780" s="86">
        <f t="shared" si="34"/>
        <v>0.12270479577366476</v>
      </c>
      <c r="S780" s="86">
        <f t="shared" si="35"/>
        <v>0.12270479577366476</v>
      </c>
      <c r="T780" s="31">
        <f>'Product Details'!F590</f>
        <v>1193.99</v>
      </c>
      <c r="U780" s="31">
        <f t="shared" si="36"/>
        <v>0</v>
      </c>
      <c r="V780" s="30" t="s">
        <v>2080</v>
      </c>
      <c r="W780" s="30" t="s">
        <v>53</v>
      </c>
      <c r="X780" s="30">
        <v>30</v>
      </c>
      <c r="Y780" s="87">
        <v>46086</v>
      </c>
      <c r="Z780" s="87">
        <v>46254</v>
      </c>
    </row>
    <row r="781" spans="1:26" ht="26.9" customHeight="1" x14ac:dyDescent="0.35">
      <c r="A781" s="85" t="s">
        <v>10912</v>
      </c>
      <c r="B781" s="30" t="s">
        <v>5311</v>
      </c>
      <c r="C781" s="30" t="s">
        <v>801</v>
      </c>
      <c r="D781" s="30" t="s">
        <v>10904</v>
      </c>
      <c r="E781" s="30" t="s">
        <v>10046</v>
      </c>
      <c r="F781" s="30" t="s">
        <v>5314</v>
      </c>
      <c r="G781" s="30" t="s">
        <v>5315</v>
      </c>
      <c r="H781" s="30" t="s">
        <v>3744</v>
      </c>
      <c r="I781" s="30" t="s">
        <v>8</v>
      </c>
      <c r="J781" s="30" t="s">
        <v>4807</v>
      </c>
      <c r="K781" s="30" t="s">
        <v>2027</v>
      </c>
      <c r="L781" s="76" t="s">
        <v>10021</v>
      </c>
      <c r="M781" s="30" t="s">
        <v>10047</v>
      </c>
      <c r="N781" s="30" t="s">
        <v>2087</v>
      </c>
      <c r="O781" s="31">
        <f>'Product Details'!AH591</f>
        <v>1621.99</v>
      </c>
      <c r="P781" s="31">
        <f>'Product Details'!V591</f>
        <v>1539.99</v>
      </c>
      <c r="Q781" s="31">
        <f>'Product Details'!F591</f>
        <v>1366.99</v>
      </c>
      <c r="R781" s="86">
        <f t="shared" si="34"/>
        <v>0.11233839180773901</v>
      </c>
      <c r="S781" s="86">
        <f t="shared" si="35"/>
        <v>0.15721428615466188</v>
      </c>
      <c r="T781" s="31">
        <f>'Product Details'!F591</f>
        <v>1366.99</v>
      </c>
      <c r="U781" s="31">
        <f t="shared" si="36"/>
        <v>0</v>
      </c>
      <c r="V781" s="30" t="s">
        <v>2080</v>
      </c>
      <c r="W781" s="30" t="s">
        <v>53</v>
      </c>
      <c r="X781" s="30">
        <v>30</v>
      </c>
      <c r="Y781" s="87">
        <v>46076</v>
      </c>
      <c r="Z781" s="87">
        <v>46268</v>
      </c>
    </row>
    <row r="782" spans="1:26" ht="26.9" customHeight="1" x14ac:dyDescent="0.35">
      <c r="A782" s="85" t="s">
        <v>10913</v>
      </c>
      <c r="B782" s="30" t="s">
        <v>5316</v>
      </c>
      <c r="C782" s="30" t="s">
        <v>801</v>
      </c>
      <c r="D782" s="30" t="s">
        <v>10904</v>
      </c>
      <c r="E782" s="30" t="s">
        <v>10046</v>
      </c>
      <c r="F782" s="30" t="s">
        <v>5284</v>
      </c>
      <c r="G782" s="30" t="s">
        <v>5319</v>
      </c>
      <c r="H782" s="30" t="s">
        <v>3876</v>
      </c>
      <c r="I782" s="30" t="s">
        <v>8</v>
      </c>
      <c r="J782" s="30" t="s">
        <v>4807</v>
      </c>
      <c r="K782" s="30" t="s">
        <v>2027</v>
      </c>
      <c r="L782" s="76" t="s">
        <v>10021</v>
      </c>
      <c r="M782" s="30" t="s">
        <v>10047</v>
      </c>
      <c r="N782" s="30" t="s">
        <v>2087</v>
      </c>
      <c r="O782" s="31">
        <f>'Product Details'!AH592</f>
        <v>1581.99</v>
      </c>
      <c r="P782" s="31">
        <f>'Product Details'!V592</f>
        <v>1581.99</v>
      </c>
      <c r="Q782" s="31">
        <f>'Product Details'!F592</f>
        <v>1449.99</v>
      </c>
      <c r="R782" s="86">
        <f t="shared" ref="R782:R845" si="37">IF(P782&gt;0,(P782-Q782)/P782,"")</f>
        <v>8.3439212637248017E-2</v>
      </c>
      <c r="S782" s="86">
        <f t="shared" ref="S782:S845" si="38">IF(O782&gt;0,(O782-Q782)/O782,"")</f>
        <v>8.3439212637248017E-2</v>
      </c>
      <c r="T782" s="31">
        <f>'Product Details'!F592</f>
        <v>1449.99</v>
      </c>
      <c r="U782" s="31">
        <f t="shared" ref="U782:U845" si="39">T782-Q782</f>
        <v>0</v>
      </c>
      <c r="V782" s="30" t="s">
        <v>2080</v>
      </c>
      <c r="W782" s="30" t="s">
        <v>53</v>
      </c>
      <c r="X782" s="30">
        <v>30</v>
      </c>
      <c r="Y782" s="87">
        <v>46231</v>
      </c>
      <c r="Z782" s="87">
        <v>46269</v>
      </c>
    </row>
    <row r="783" spans="1:26" ht="26.9" customHeight="1" x14ac:dyDescent="0.35">
      <c r="A783" s="85" t="s">
        <v>10914</v>
      </c>
      <c r="B783" s="30" t="s">
        <v>5320</v>
      </c>
      <c r="C783" s="30" t="s">
        <v>814</v>
      </c>
      <c r="D783" s="30" t="s">
        <v>10915</v>
      </c>
      <c r="E783" s="30" t="s">
        <v>10046</v>
      </c>
      <c r="F783" s="30" t="s">
        <v>5323</v>
      </c>
      <c r="G783" s="30" t="s">
        <v>5324</v>
      </c>
      <c r="H783" s="30" t="s">
        <v>5325</v>
      </c>
      <c r="I783" s="30" t="s">
        <v>8</v>
      </c>
      <c r="J783" s="30" t="s">
        <v>4790</v>
      </c>
      <c r="K783" s="30" t="s">
        <v>2022</v>
      </c>
      <c r="L783" s="76" t="s">
        <v>10021</v>
      </c>
      <c r="M783" s="30" t="s">
        <v>10047</v>
      </c>
      <c r="N783" s="30" t="s">
        <v>2087</v>
      </c>
      <c r="O783" s="31">
        <f>'Product Details'!AH593</f>
        <v>133.99</v>
      </c>
      <c r="P783" s="31">
        <f>'Product Details'!V593</f>
        <v>133.99</v>
      </c>
      <c r="Q783" s="31">
        <f>'Product Details'!F593</f>
        <v>118.99</v>
      </c>
      <c r="R783" s="86">
        <f t="shared" si="37"/>
        <v>0.11194865288454373</v>
      </c>
      <c r="S783" s="86">
        <f t="shared" si="38"/>
        <v>0.11194865288454373</v>
      </c>
      <c r="T783" s="31">
        <f>'Product Details'!F593</f>
        <v>118.99</v>
      </c>
      <c r="U783" s="31">
        <f t="shared" si="39"/>
        <v>0</v>
      </c>
      <c r="V783" s="30" t="s">
        <v>2080</v>
      </c>
      <c r="W783" s="30" t="s">
        <v>53</v>
      </c>
      <c r="X783" s="30">
        <v>30</v>
      </c>
      <c r="Y783" s="87">
        <v>46172</v>
      </c>
      <c r="Z783" s="87">
        <v>46284</v>
      </c>
    </row>
    <row r="784" spans="1:26" ht="26.9" customHeight="1" x14ac:dyDescent="0.35">
      <c r="A784" s="85" t="s">
        <v>10916</v>
      </c>
      <c r="B784" s="30" t="s">
        <v>5326</v>
      </c>
      <c r="C784" s="30" t="s">
        <v>814</v>
      </c>
      <c r="D784" s="30" t="s">
        <v>10915</v>
      </c>
      <c r="E784" s="30" t="s">
        <v>10046</v>
      </c>
      <c r="F784" s="30" t="s">
        <v>5329</v>
      </c>
      <c r="G784" s="30" t="s">
        <v>5330</v>
      </c>
      <c r="H784" s="30" t="s">
        <v>5331</v>
      </c>
      <c r="I784" s="30" t="s">
        <v>8</v>
      </c>
      <c r="J784" s="30" t="s">
        <v>4807</v>
      </c>
      <c r="K784" s="30" t="s">
        <v>2023</v>
      </c>
      <c r="L784" s="76" t="s">
        <v>10021</v>
      </c>
      <c r="M784" s="30" t="s">
        <v>10047</v>
      </c>
      <c r="N784" s="30" t="s">
        <v>2087</v>
      </c>
      <c r="O784" s="31">
        <f>'Product Details'!AH594</f>
        <v>302.99</v>
      </c>
      <c r="P784" s="31">
        <f>'Product Details'!V594</f>
        <v>301.99</v>
      </c>
      <c r="Q784" s="31">
        <f>'Product Details'!F594</f>
        <v>280.99</v>
      </c>
      <c r="R784" s="86">
        <f t="shared" si="37"/>
        <v>6.9538726447895619E-2</v>
      </c>
      <c r="S784" s="86">
        <f t="shared" si="38"/>
        <v>7.2609657084392223E-2</v>
      </c>
      <c r="T784" s="31">
        <f>'Product Details'!F594</f>
        <v>280.99</v>
      </c>
      <c r="U784" s="31">
        <f t="shared" si="39"/>
        <v>0</v>
      </c>
      <c r="V784" s="30" t="s">
        <v>2100</v>
      </c>
      <c r="W784" s="30" t="s">
        <v>53</v>
      </c>
      <c r="X784" s="30">
        <v>30</v>
      </c>
      <c r="Y784" s="87">
        <v>46038</v>
      </c>
      <c r="Z784" s="87">
        <v>46263</v>
      </c>
    </row>
    <row r="785" spans="1:26" ht="26.9" customHeight="1" x14ac:dyDescent="0.35">
      <c r="A785" s="85" t="s">
        <v>10917</v>
      </c>
      <c r="B785" s="30" t="s">
        <v>5332</v>
      </c>
      <c r="C785" s="30" t="s">
        <v>814</v>
      </c>
      <c r="D785" s="30" t="s">
        <v>10915</v>
      </c>
      <c r="E785" s="30" t="s">
        <v>10046</v>
      </c>
      <c r="F785" s="30" t="s">
        <v>5335</v>
      </c>
      <c r="G785" s="30" t="s">
        <v>5336</v>
      </c>
      <c r="H785" s="30" t="s">
        <v>4007</v>
      </c>
      <c r="I785" s="30" t="s">
        <v>8</v>
      </c>
      <c r="J785" s="30" t="s">
        <v>4790</v>
      </c>
      <c r="K785" s="30" t="s">
        <v>2024</v>
      </c>
      <c r="L785" s="76" t="s">
        <v>10021</v>
      </c>
      <c r="M785" s="30" t="s">
        <v>10047</v>
      </c>
      <c r="N785" s="30" t="s">
        <v>2087</v>
      </c>
      <c r="O785" s="31">
        <f>'Product Details'!AH595</f>
        <v>417.99</v>
      </c>
      <c r="P785" s="31">
        <f>'Product Details'!V595</f>
        <v>401.99</v>
      </c>
      <c r="Q785" s="31">
        <f>'Product Details'!F595</f>
        <v>373.99</v>
      </c>
      <c r="R785" s="86">
        <f t="shared" si="37"/>
        <v>6.9653473967014101E-2</v>
      </c>
      <c r="S785" s="86">
        <f t="shared" si="38"/>
        <v>0.10526567621234957</v>
      </c>
      <c r="T785" s="31">
        <f>'Product Details'!F595</f>
        <v>373.99</v>
      </c>
      <c r="U785" s="31">
        <f t="shared" si="39"/>
        <v>0</v>
      </c>
      <c r="V785" s="30" t="s">
        <v>2116</v>
      </c>
      <c r="W785" s="30" t="s">
        <v>53</v>
      </c>
      <c r="X785" s="30">
        <v>30</v>
      </c>
      <c r="Y785" s="87">
        <v>45721</v>
      </c>
      <c r="Z785" s="87">
        <v>46235</v>
      </c>
    </row>
    <row r="786" spans="1:26" ht="26.9" customHeight="1" x14ac:dyDescent="0.35">
      <c r="A786" s="85" t="s">
        <v>10918</v>
      </c>
      <c r="B786" s="30" t="s">
        <v>5337</v>
      </c>
      <c r="C786" s="30" t="s">
        <v>814</v>
      </c>
      <c r="D786" s="30" t="s">
        <v>10915</v>
      </c>
      <c r="E786" s="30" t="s">
        <v>10046</v>
      </c>
      <c r="F786" s="30" t="s">
        <v>5340</v>
      </c>
      <c r="G786" s="30" t="s">
        <v>5341</v>
      </c>
      <c r="H786" s="30" t="s">
        <v>4007</v>
      </c>
      <c r="I786" s="30" t="s">
        <v>8</v>
      </c>
      <c r="J786" s="30" t="s">
        <v>4807</v>
      </c>
      <c r="K786" s="30" t="s">
        <v>2024</v>
      </c>
      <c r="L786" s="76" t="s">
        <v>10021</v>
      </c>
      <c r="M786" s="30" t="s">
        <v>10047</v>
      </c>
      <c r="N786" s="30" t="s">
        <v>2087</v>
      </c>
      <c r="O786" s="31">
        <f>'Product Details'!AH596</f>
        <v>610.99</v>
      </c>
      <c r="P786" s="31">
        <f>'Product Details'!V596</f>
        <v>589.99</v>
      </c>
      <c r="Q786" s="31">
        <f>'Product Details'!F596</f>
        <v>567.99</v>
      </c>
      <c r="R786" s="86">
        <f t="shared" si="37"/>
        <v>3.7288767606230615E-2</v>
      </c>
      <c r="S786" s="86">
        <f t="shared" si="38"/>
        <v>7.03775839211771E-2</v>
      </c>
      <c r="T786" s="31">
        <f>'Product Details'!F596</f>
        <v>567.99</v>
      </c>
      <c r="U786" s="31">
        <f t="shared" si="39"/>
        <v>0</v>
      </c>
      <c r="V786" s="30" t="s">
        <v>2100</v>
      </c>
      <c r="W786" s="30" t="s">
        <v>1345</v>
      </c>
      <c r="X786" s="30">
        <v>30</v>
      </c>
      <c r="Y786" s="87">
        <v>45848</v>
      </c>
      <c r="Z786" s="87">
        <v>46253</v>
      </c>
    </row>
    <row r="787" spans="1:26" ht="26.9" customHeight="1" x14ac:dyDescent="0.35">
      <c r="A787" s="85" t="s">
        <v>10919</v>
      </c>
      <c r="B787" s="30" t="s">
        <v>5342</v>
      </c>
      <c r="C787" s="30" t="s">
        <v>814</v>
      </c>
      <c r="D787" s="30" t="s">
        <v>10915</v>
      </c>
      <c r="E787" s="30" t="s">
        <v>10046</v>
      </c>
      <c r="F787" s="30" t="s">
        <v>5345</v>
      </c>
      <c r="G787" s="30" t="s">
        <v>5346</v>
      </c>
      <c r="H787" s="30" t="s">
        <v>5347</v>
      </c>
      <c r="I787" s="30" t="s">
        <v>8</v>
      </c>
      <c r="J787" s="30" t="s">
        <v>4790</v>
      </c>
      <c r="K787" s="30" t="s">
        <v>2025</v>
      </c>
      <c r="L787" s="76" t="s">
        <v>10021</v>
      </c>
      <c r="M787" s="30" t="s">
        <v>10047</v>
      </c>
      <c r="N787" s="30" t="s">
        <v>2087</v>
      </c>
      <c r="O787" s="31">
        <f>'Product Details'!AH597</f>
        <v>635.99</v>
      </c>
      <c r="P787" s="31">
        <f>'Product Details'!V597</f>
        <v>635.99</v>
      </c>
      <c r="Q787" s="31">
        <f>'Product Details'!F597</f>
        <v>601.99</v>
      </c>
      <c r="R787" s="86">
        <f t="shared" si="37"/>
        <v>5.3459960062265131E-2</v>
      </c>
      <c r="S787" s="86">
        <f t="shared" si="38"/>
        <v>5.3459960062265131E-2</v>
      </c>
      <c r="T787" s="31">
        <f>'Product Details'!F597</f>
        <v>601.99</v>
      </c>
      <c r="U787" s="31">
        <f t="shared" si="39"/>
        <v>0</v>
      </c>
      <c r="V787" s="30" t="s">
        <v>2100</v>
      </c>
      <c r="W787" s="30" t="s">
        <v>1345</v>
      </c>
      <c r="X787" s="30">
        <v>30</v>
      </c>
      <c r="Y787" s="87">
        <v>45675</v>
      </c>
      <c r="Z787" s="87">
        <v>46284</v>
      </c>
    </row>
    <row r="788" spans="1:26" ht="26.9" customHeight="1" x14ac:dyDescent="0.35">
      <c r="A788" s="85" t="s">
        <v>10920</v>
      </c>
      <c r="B788" s="30" t="s">
        <v>5342</v>
      </c>
      <c r="C788" s="30" t="s">
        <v>814</v>
      </c>
      <c r="D788" s="30" t="s">
        <v>10088</v>
      </c>
      <c r="E788" s="30" t="s">
        <v>10089</v>
      </c>
      <c r="F788" s="30" t="s">
        <v>5345</v>
      </c>
      <c r="G788" s="30" t="s">
        <v>5346</v>
      </c>
      <c r="H788" s="30" t="s">
        <v>5347</v>
      </c>
      <c r="I788" s="30" t="s">
        <v>8</v>
      </c>
      <c r="J788" s="30" t="s">
        <v>4790</v>
      </c>
      <c r="K788" s="30" t="s">
        <v>2025</v>
      </c>
      <c r="L788" s="84" t="s">
        <v>10025</v>
      </c>
      <c r="M788" s="30" t="s">
        <v>10090</v>
      </c>
      <c r="N788" s="30" t="s">
        <v>2087</v>
      </c>
      <c r="O788" s="31">
        <f>'Product Details'!AH597</f>
        <v>635.99</v>
      </c>
      <c r="P788" s="31">
        <v>304.99</v>
      </c>
      <c r="Q788" s="31">
        <v>284.99</v>
      </c>
      <c r="R788" s="86">
        <f t="shared" si="37"/>
        <v>6.5575920521984327E-2</v>
      </c>
      <c r="S788" s="86">
        <f t="shared" si="38"/>
        <v>0.55189547005456063</v>
      </c>
      <c r="T788" s="31">
        <f>'Product Details'!F597</f>
        <v>601.99</v>
      </c>
      <c r="U788" s="31">
        <f t="shared" si="39"/>
        <v>317</v>
      </c>
      <c r="V788" s="30" t="s">
        <v>2100</v>
      </c>
      <c r="W788" s="30" t="s">
        <v>10105</v>
      </c>
      <c r="X788" s="30">
        <v>14</v>
      </c>
      <c r="Y788" s="87">
        <v>46257</v>
      </c>
      <c r="Z788" s="87">
        <v>46294</v>
      </c>
    </row>
    <row r="789" spans="1:26" ht="26.9" customHeight="1" x14ac:dyDescent="0.35">
      <c r="A789" s="85" t="s">
        <v>10921</v>
      </c>
      <c r="B789" s="30" t="s">
        <v>5348</v>
      </c>
      <c r="C789" s="30" t="s">
        <v>814</v>
      </c>
      <c r="D789" s="30" t="s">
        <v>10915</v>
      </c>
      <c r="E789" s="30" t="s">
        <v>10046</v>
      </c>
      <c r="F789" s="30" t="s">
        <v>5351</v>
      </c>
      <c r="G789" s="30" t="s">
        <v>5352</v>
      </c>
      <c r="H789" s="30" t="s">
        <v>5067</v>
      </c>
      <c r="I789" s="30" t="s">
        <v>8</v>
      </c>
      <c r="J789" s="30" t="s">
        <v>4807</v>
      </c>
      <c r="K789" s="30" t="s">
        <v>2024</v>
      </c>
      <c r="L789" s="76" t="s">
        <v>10021</v>
      </c>
      <c r="M789" s="30" t="s">
        <v>10047</v>
      </c>
      <c r="N789" s="30" t="s">
        <v>2087</v>
      </c>
      <c r="O789" s="31">
        <f>'Product Details'!AH598</f>
        <v>723.99</v>
      </c>
      <c r="P789" s="31">
        <f>'Product Details'!V598</f>
        <v>707.99</v>
      </c>
      <c r="Q789" s="31">
        <f>'Product Details'!F598</f>
        <v>624.99</v>
      </c>
      <c r="R789" s="86">
        <f t="shared" si="37"/>
        <v>0.11723329425556858</v>
      </c>
      <c r="S789" s="86">
        <f t="shared" si="38"/>
        <v>0.13674222019641155</v>
      </c>
      <c r="T789" s="31">
        <f>'Product Details'!F598</f>
        <v>624.99</v>
      </c>
      <c r="U789" s="31">
        <f t="shared" si="39"/>
        <v>0</v>
      </c>
      <c r="V789" s="30" t="s">
        <v>2080</v>
      </c>
      <c r="W789" s="30" t="s">
        <v>53</v>
      </c>
      <c r="X789" s="30">
        <v>30</v>
      </c>
      <c r="Y789" s="87">
        <v>45801</v>
      </c>
      <c r="Z789" s="87">
        <v>46242</v>
      </c>
    </row>
    <row r="790" spans="1:26" ht="26.9" customHeight="1" x14ac:dyDescent="0.35">
      <c r="A790" s="85" t="s">
        <v>10922</v>
      </c>
      <c r="B790" s="30" t="s">
        <v>5348</v>
      </c>
      <c r="C790" s="30" t="s">
        <v>814</v>
      </c>
      <c r="D790" s="30" t="s">
        <v>10059</v>
      </c>
      <c r="E790" s="30" t="s">
        <v>10060</v>
      </c>
      <c r="F790" s="30" t="s">
        <v>5351</v>
      </c>
      <c r="G790" s="30" t="s">
        <v>5352</v>
      </c>
      <c r="H790" s="30" t="s">
        <v>5067</v>
      </c>
      <c r="I790" s="30" t="s">
        <v>8</v>
      </c>
      <c r="J790" s="30" t="s">
        <v>4807</v>
      </c>
      <c r="K790" s="30" t="s">
        <v>2024</v>
      </c>
      <c r="L790" s="79" t="s">
        <v>10023</v>
      </c>
      <c r="M790" s="30" t="s">
        <v>10023</v>
      </c>
      <c r="N790" s="30" t="s">
        <v>2087</v>
      </c>
      <c r="O790" s="31">
        <f>'Product Details'!AH598</f>
        <v>723.99</v>
      </c>
      <c r="P790" s="31">
        <v>392.99</v>
      </c>
      <c r="Q790" s="31">
        <v>392.99</v>
      </c>
      <c r="R790" s="86">
        <f t="shared" si="37"/>
        <v>0</v>
      </c>
      <c r="S790" s="86">
        <f t="shared" si="38"/>
        <v>0.45718863520214365</v>
      </c>
      <c r="T790" s="31">
        <f>'Product Details'!F598</f>
        <v>624.99</v>
      </c>
      <c r="U790" s="31">
        <f t="shared" si="39"/>
        <v>232</v>
      </c>
      <c r="V790" s="30" t="s">
        <v>2080</v>
      </c>
      <c r="W790" s="30" t="s">
        <v>10061</v>
      </c>
      <c r="X790" s="30">
        <v>30</v>
      </c>
      <c r="Y790" s="87">
        <v>46192</v>
      </c>
      <c r="Z790" s="87">
        <v>46192</v>
      </c>
    </row>
    <row r="791" spans="1:26" ht="26.9" customHeight="1" x14ac:dyDescent="0.35">
      <c r="A791" s="85" t="s">
        <v>10923</v>
      </c>
      <c r="B791" s="30" t="s">
        <v>5348</v>
      </c>
      <c r="C791" s="30" t="s">
        <v>814</v>
      </c>
      <c r="D791" s="30" t="s">
        <v>10088</v>
      </c>
      <c r="E791" s="30" t="s">
        <v>10089</v>
      </c>
      <c r="F791" s="30" t="s">
        <v>5351</v>
      </c>
      <c r="G791" s="30" t="s">
        <v>5352</v>
      </c>
      <c r="H791" s="30" t="s">
        <v>5067</v>
      </c>
      <c r="I791" s="30" t="s">
        <v>8</v>
      </c>
      <c r="J791" s="30" t="s">
        <v>4807</v>
      </c>
      <c r="K791" s="30" t="s">
        <v>2024</v>
      </c>
      <c r="L791" s="84" t="s">
        <v>10025</v>
      </c>
      <c r="M791" s="30" t="s">
        <v>10090</v>
      </c>
      <c r="N791" s="30" t="s">
        <v>2087</v>
      </c>
      <c r="O791" s="31">
        <f>'Product Details'!AH598</f>
        <v>723.99</v>
      </c>
      <c r="P791" s="31">
        <v>331.99</v>
      </c>
      <c r="Q791" s="31">
        <v>300.99</v>
      </c>
      <c r="R791" s="86">
        <f t="shared" si="37"/>
        <v>9.3376306515256483E-2</v>
      </c>
      <c r="S791" s="86">
        <f t="shared" si="38"/>
        <v>0.58426221356648567</v>
      </c>
      <c r="T791" s="31">
        <f>'Product Details'!F598</f>
        <v>624.99</v>
      </c>
      <c r="U791" s="31">
        <f t="shared" si="39"/>
        <v>324</v>
      </c>
      <c r="V791" s="30" t="s">
        <v>2100</v>
      </c>
      <c r="W791" s="30" t="s">
        <v>10105</v>
      </c>
      <c r="X791" s="30">
        <v>14</v>
      </c>
      <c r="Y791" s="87">
        <v>46210</v>
      </c>
      <c r="Z791" s="87">
        <v>46232</v>
      </c>
    </row>
    <row r="792" spans="1:26" ht="26.9" customHeight="1" x14ac:dyDescent="0.35">
      <c r="A792" s="85" t="s">
        <v>10924</v>
      </c>
      <c r="B792" s="30" t="s">
        <v>5353</v>
      </c>
      <c r="C792" s="30" t="s">
        <v>814</v>
      </c>
      <c r="D792" s="30" t="s">
        <v>10915</v>
      </c>
      <c r="E792" s="30" t="s">
        <v>10046</v>
      </c>
      <c r="F792" s="30" t="s">
        <v>5356</v>
      </c>
      <c r="G792" s="30" t="s">
        <v>5357</v>
      </c>
      <c r="H792" s="30" t="s">
        <v>4405</v>
      </c>
      <c r="I792" s="30" t="s">
        <v>8</v>
      </c>
      <c r="J792" s="30" t="s">
        <v>4790</v>
      </c>
      <c r="K792" s="30" t="s">
        <v>2025</v>
      </c>
      <c r="L792" s="76" t="s">
        <v>10021</v>
      </c>
      <c r="M792" s="30" t="s">
        <v>10047</v>
      </c>
      <c r="N792" s="30" t="s">
        <v>2087</v>
      </c>
      <c r="O792" s="31">
        <f>'Product Details'!AH599</f>
        <v>763.99</v>
      </c>
      <c r="P792" s="31">
        <f>'Product Details'!V599</f>
        <v>763.99</v>
      </c>
      <c r="Q792" s="31">
        <f>'Product Details'!F599</f>
        <v>674.99</v>
      </c>
      <c r="R792" s="86">
        <f t="shared" si="37"/>
        <v>0.11649367138313328</v>
      </c>
      <c r="S792" s="86">
        <f t="shared" si="38"/>
        <v>0.11649367138313328</v>
      </c>
      <c r="T792" s="31">
        <f>'Product Details'!F599</f>
        <v>674.99</v>
      </c>
      <c r="U792" s="31">
        <f t="shared" si="39"/>
        <v>0</v>
      </c>
      <c r="V792" s="30" t="s">
        <v>2100</v>
      </c>
      <c r="W792" s="30" t="s">
        <v>1345</v>
      </c>
      <c r="X792" s="30">
        <v>30</v>
      </c>
      <c r="Y792" s="87">
        <v>46214</v>
      </c>
      <c r="Z792" s="87">
        <v>46283</v>
      </c>
    </row>
    <row r="793" spans="1:26" ht="26.9" customHeight="1" x14ac:dyDescent="0.35">
      <c r="A793" s="85" t="s">
        <v>10925</v>
      </c>
      <c r="B793" s="30" t="s">
        <v>5358</v>
      </c>
      <c r="C793" s="30" t="s">
        <v>814</v>
      </c>
      <c r="D793" s="30" t="s">
        <v>10915</v>
      </c>
      <c r="E793" s="30" t="s">
        <v>10046</v>
      </c>
      <c r="F793" s="30" t="s">
        <v>5323</v>
      </c>
      <c r="G793" s="30" t="s">
        <v>5361</v>
      </c>
      <c r="H793" s="30" t="s">
        <v>3854</v>
      </c>
      <c r="I793" s="30" t="s">
        <v>8</v>
      </c>
      <c r="J793" s="30" t="s">
        <v>4807</v>
      </c>
      <c r="K793" s="30" t="s">
        <v>2027</v>
      </c>
      <c r="L793" s="76" t="s">
        <v>10021</v>
      </c>
      <c r="M793" s="30" t="s">
        <v>10047</v>
      </c>
      <c r="N793" s="30" t="s">
        <v>2087</v>
      </c>
      <c r="O793" s="31">
        <f>'Product Details'!AH600</f>
        <v>1189.99</v>
      </c>
      <c r="P793" s="31">
        <f>'Product Details'!V600</f>
        <v>1189.99</v>
      </c>
      <c r="Q793" s="31">
        <f>'Product Details'!F600</f>
        <v>1110.99</v>
      </c>
      <c r="R793" s="86">
        <f t="shared" si="37"/>
        <v>6.6387112496743672E-2</v>
      </c>
      <c r="S793" s="86">
        <f t="shared" si="38"/>
        <v>6.6387112496743672E-2</v>
      </c>
      <c r="T793" s="31">
        <f>'Product Details'!F600</f>
        <v>1110.99</v>
      </c>
      <c r="U793" s="31">
        <f t="shared" si="39"/>
        <v>0</v>
      </c>
      <c r="V793" s="30" t="s">
        <v>2080</v>
      </c>
      <c r="W793" s="30" t="s">
        <v>53</v>
      </c>
      <c r="X793" s="30">
        <v>30</v>
      </c>
      <c r="Y793" s="87">
        <v>46233</v>
      </c>
      <c r="Z793" s="87">
        <v>46266</v>
      </c>
    </row>
    <row r="794" spans="1:26" ht="26.9" customHeight="1" x14ac:dyDescent="0.35">
      <c r="A794" s="85" t="s">
        <v>10926</v>
      </c>
      <c r="B794" s="30" t="s">
        <v>5362</v>
      </c>
      <c r="C794" s="30" t="s">
        <v>814</v>
      </c>
      <c r="D794" s="30" t="s">
        <v>10915</v>
      </c>
      <c r="E794" s="30" t="s">
        <v>10046</v>
      </c>
      <c r="F794" s="30" t="s">
        <v>5365</v>
      </c>
      <c r="G794" s="30" t="s">
        <v>5366</v>
      </c>
      <c r="H794" s="30" t="s">
        <v>4884</v>
      </c>
      <c r="I794" s="30" t="s">
        <v>8</v>
      </c>
      <c r="J794" s="30" t="s">
        <v>4790</v>
      </c>
      <c r="K794" s="30" t="s">
        <v>2026</v>
      </c>
      <c r="L794" s="76" t="s">
        <v>10021</v>
      </c>
      <c r="M794" s="30" t="s">
        <v>10047</v>
      </c>
      <c r="N794" s="30" t="s">
        <v>2087</v>
      </c>
      <c r="O794" s="31">
        <f>'Product Details'!AH601</f>
        <v>1259.99</v>
      </c>
      <c r="P794" s="31">
        <f>'Product Details'!V601</f>
        <v>1259.99</v>
      </c>
      <c r="Q794" s="31">
        <f>'Product Details'!F601</f>
        <v>1175.99</v>
      </c>
      <c r="R794" s="86">
        <f t="shared" si="37"/>
        <v>6.6667195771395016E-2</v>
      </c>
      <c r="S794" s="86">
        <f t="shared" si="38"/>
        <v>6.6667195771395016E-2</v>
      </c>
      <c r="T794" s="31">
        <f>'Product Details'!F601</f>
        <v>1175.99</v>
      </c>
      <c r="U794" s="31">
        <f t="shared" si="39"/>
        <v>0</v>
      </c>
      <c r="V794" s="30" t="s">
        <v>2080</v>
      </c>
      <c r="W794" s="30" t="s">
        <v>53</v>
      </c>
      <c r="X794" s="30">
        <v>30</v>
      </c>
      <c r="Y794" s="87">
        <v>46044</v>
      </c>
      <c r="Z794" s="87">
        <v>46251</v>
      </c>
    </row>
    <row r="795" spans="1:26" ht="26.9" customHeight="1" x14ac:dyDescent="0.35">
      <c r="A795" s="85" t="s">
        <v>10927</v>
      </c>
      <c r="B795" s="30" t="s">
        <v>5367</v>
      </c>
      <c r="C795" s="30" t="s">
        <v>814</v>
      </c>
      <c r="D795" s="30" t="s">
        <v>10915</v>
      </c>
      <c r="E795" s="30" t="s">
        <v>10046</v>
      </c>
      <c r="F795" s="30" t="s">
        <v>5370</v>
      </c>
      <c r="G795" s="30" t="s">
        <v>5371</v>
      </c>
      <c r="H795" s="30" t="s">
        <v>3876</v>
      </c>
      <c r="I795" s="30" t="s">
        <v>8</v>
      </c>
      <c r="J795" s="30" t="s">
        <v>4807</v>
      </c>
      <c r="K795" s="30" t="s">
        <v>2027</v>
      </c>
      <c r="L795" s="76" t="s">
        <v>10021</v>
      </c>
      <c r="M795" s="30" t="s">
        <v>10047</v>
      </c>
      <c r="N795" s="30" t="s">
        <v>2087</v>
      </c>
      <c r="O795" s="31">
        <f>'Product Details'!AH602</f>
        <v>2276.9899999999998</v>
      </c>
      <c r="P795" s="31">
        <f>'Product Details'!V602</f>
        <v>2276.9899999999998</v>
      </c>
      <c r="Q795" s="31">
        <f>'Product Details'!F602</f>
        <v>2087.9899999999998</v>
      </c>
      <c r="R795" s="86">
        <f t="shared" si="37"/>
        <v>8.3004317102841924E-2</v>
      </c>
      <c r="S795" s="86">
        <f t="shared" si="38"/>
        <v>8.3004317102841924E-2</v>
      </c>
      <c r="T795" s="31">
        <f>'Product Details'!F602</f>
        <v>2087.9899999999998</v>
      </c>
      <c r="U795" s="31">
        <f t="shared" si="39"/>
        <v>0</v>
      </c>
      <c r="V795" s="30" t="s">
        <v>2080</v>
      </c>
      <c r="W795" s="30" t="s">
        <v>1345</v>
      </c>
      <c r="X795" s="30">
        <v>30</v>
      </c>
      <c r="Y795" s="87">
        <v>46081</v>
      </c>
      <c r="Z795" s="87">
        <v>46252</v>
      </c>
    </row>
    <row r="796" spans="1:26" ht="26.9" customHeight="1" x14ac:dyDescent="0.35">
      <c r="A796" s="85" t="s">
        <v>10928</v>
      </c>
      <c r="B796" s="30" t="s">
        <v>5372</v>
      </c>
      <c r="C796" s="30" t="s">
        <v>827</v>
      </c>
      <c r="D796" s="30" t="s">
        <v>10929</v>
      </c>
      <c r="E796" s="30" t="s">
        <v>10046</v>
      </c>
      <c r="F796" s="30" t="s">
        <v>5375</v>
      </c>
      <c r="G796" s="30" t="s">
        <v>5376</v>
      </c>
      <c r="H796" s="30" t="s">
        <v>5377</v>
      </c>
      <c r="I796" s="30" t="s">
        <v>8</v>
      </c>
      <c r="J796" s="30" t="s">
        <v>4790</v>
      </c>
      <c r="K796" s="30" t="s">
        <v>2022</v>
      </c>
      <c r="L796" s="76" t="s">
        <v>10021</v>
      </c>
      <c r="M796" s="30" t="s">
        <v>10047</v>
      </c>
      <c r="N796" s="30" t="s">
        <v>2087</v>
      </c>
      <c r="O796" s="31">
        <f>'Product Details'!AH603</f>
        <v>112.99</v>
      </c>
      <c r="P796" s="31">
        <f>'Product Details'!V603</f>
        <v>112.99</v>
      </c>
      <c r="Q796" s="31">
        <f>'Product Details'!F603</f>
        <v>103.99</v>
      </c>
      <c r="R796" s="86">
        <f t="shared" si="37"/>
        <v>7.9653066643065762E-2</v>
      </c>
      <c r="S796" s="86">
        <f t="shared" si="38"/>
        <v>7.9653066643065762E-2</v>
      </c>
      <c r="T796" s="31">
        <f>'Product Details'!F603</f>
        <v>103.99</v>
      </c>
      <c r="U796" s="31">
        <f t="shared" si="39"/>
        <v>0</v>
      </c>
      <c r="V796" s="30" t="s">
        <v>2100</v>
      </c>
      <c r="W796" s="30" t="s">
        <v>53</v>
      </c>
      <c r="X796" s="30">
        <v>30</v>
      </c>
      <c r="Y796" s="87">
        <v>45801</v>
      </c>
      <c r="Z796" s="87">
        <v>46236</v>
      </c>
    </row>
    <row r="797" spans="1:26" ht="26.9" customHeight="1" x14ac:dyDescent="0.35">
      <c r="A797" s="85" t="s">
        <v>10930</v>
      </c>
      <c r="B797" s="30" t="s">
        <v>5378</v>
      </c>
      <c r="C797" s="30" t="s">
        <v>827</v>
      </c>
      <c r="D797" s="30" t="s">
        <v>10929</v>
      </c>
      <c r="E797" s="30" t="s">
        <v>10046</v>
      </c>
      <c r="F797" s="30" t="s">
        <v>5381</v>
      </c>
      <c r="G797" s="30" t="s">
        <v>5382</v>
      </c>
      <c r="H797" s="30" t="s">
        <v>5383</v>
      </c>
      <c r="I797" s="30" t="s">
        <v>8</v>
      </c>
      <c r="J797" s="30" t="s">
        <v>4807</v>
      </c>
      <c r="K797" s="30" t="s">
        <v>2022</v>
      </c>
      <c r="L797" s="76" t="s">
        <v>10021</v>
      </c>
      <c r="M797" s="30" t="s">
        <v>10047</v>
      </c>
      <c r="N797" s="30" t="s">
        <v>2087</v>
      </c>
      <c r="O797" s="31">
        <f>'Product Details'!AH604</f>
        <v>218.99</v>
      </c>
      <c r="P797" s="31">
        <f>'Product Details'!V604</f>
        <v>210.99</v>
      </c>
      <c r="Q797" s="31">
        <f>'Product Details'!F604</f>
        <v>183.99</v>
      </c>
      <c r="R797" s="86">
        <f t="shared" si="37"/>
        <v>0.12796815014929616</v>
      </c>
      <c r="S797" s="86">
        <f t="shared" si="38"/>
        <v>0.15982464952737568</v>
      </c>
      <c r="T797" s="31">
        <f>'Product Details'!F604</f>
        <v>183.99</v>
      </c>
      <c r="U797" s="31">
        <f t="shared" si="39"/>
        <v>0</v>
      </c>
      <c r="V797" s="30" t="s">
        <v>2080</v>
      </c>
      <c r="W797" s="30" t="s">
        <v>53</v>
      </c>
      <c r="X797" s="30">
        <v>30</v>
      </c>
      <c r="Y797" s="87">
        <v>46044</v>
      </c>
      <c r="Z797" s="87">
        <v>46265</v>
      </c>
    </row>
    <row r="798" spans="1:26" ht="26.9" customHeight="1" x14ac:dyDescent="0.35">
      <c r="A798" s="85" t="s">
        <v>10931</v>
      </c>
      <c r="B798" s="30" t="s">
        <v>5384</v>
      </c>
      <c r="C798" s="30" t="s">
        <v>827</v>
      </c>
      <c r="D798" s="30" t="s">
        <v>10929</v>
      </c>
      <c r="E798" s="30" t="s">
        <v>10046</v>
      </c>
      <c r="F798" s="30" t="s">
        <v>5387</v>
      </c>
      <c r="G798" s="30" t="s">
        <v>5388</v>
      </c>
      <c r="H798" s="30" t="s">
        <v>4252</v>
      </c>
      <c r="I798" s="30" t="s">
        <v>8</v>
      </c>
      <c r="J798" s="30" t="s">
        <v>4790</v>
      </c>
      <c r="K798" s="30" t="s">
        <v>2025</v>
      </c>
      <c r="L798" s="76" t="s">
        <v>10021</v>
      </c>
      <c r="M798" s="30" t="s">
        <v>10047</v>
      </c>
      <c r="N798" s="30" t="s">
        <v>2087</v>
      </c>
      <c r="O798" s="31">
        <f>'Product Details'!AH605</f>
        <v>695.99</v>
      </c>
      <c r="P798" s="31">
        <f>'Product Details'!V605</f>
        <v>689.99</v>
      </c>
      <c r="Q798" s="31">
        <f>'Product Details'!F605</f>
        <v>613.99</v>
      </c>
      <c r="R798" s="86">
        <f t="shared" si="37"/>
        <v>0.11014652386266467</v>
      </c>
      <c r="S798" s="86">
        <f t="shared" si="38"/>
        <v>0.11781778473828647</v>
      </c>
      <c r="T798" s="31">
        <f>'Product Details'!F605</f>
        <v>613.99</v>
      </c>
      <c r="U798" s="31">
        <f t="shared" si="39"/>
        <v>0</v>
      </c>
      <c r="V798" s="30" t="s">
        <v>2100</v>
      </c>
      <c r="W798" s="30" t="s">
        <v>1345</v>
      </c>
      <c r="X798" s="30">
        <v>30</v>
      </c>
      <c r="Y798" s="87">
        <v>46133</v>
      </c>
      <c r="Z798" s="87">
        <v>46248</v>
      </c>
    </row>
    <row r="799" spans="1:26" ht="26.9" customHeight="1" x14ac:dyDescent="0.35">
      <c r="A799" s="85" t="s">
        <v>10932</v>
      </c>
      <c r="B799" s="30" t="s">
        <v>5384</v>
      </c>
      <c r="C799" s="30" t="s">
        <v>827</v>
      </c>
      <c r="D799" s="30" t="s">
        <v>10933</v>
      </c>
      <c r="E799" s="30" t="s">
        <v>10122</v>
      </c>
      <c r="F799" s="30" t="s">
        <v>5387</v>
      </c>
      <c r="G799" s="30" t="s">
        <v>5388</v>
      </c>
      <c r="H799" s="30" t="s">
        <v>4252</v>
      </c>
      <c r="I799" s="30" t="s">
        <v>8</v>
      </c>
      <c r="J799" s="30" t="s">
        <v>4790</v>
      </c>
      <c r="K799" s="30" t="s">
        <v>2025</v>
      </c>
      <c r="L799" s="79" t="s">
        <v>10023</v>
      </c>
      <c r="M799" s="30" t="s">
        <v>10123</v>
      </c>
      <c r="N799" s="30" t="s">
        <v>2087</v>
      </c>
      <c r="O799" s="31">
        <f>'Product Details'!AH605</f>
        <v>695.99</v>
      </c>
      <c r="P799" s="31">
        <v>471.99</v>
      </c>
      <c r="Q799" s="31">
        <v>471.99</v>
      </c>
      <c r="R799" s="86">
        <f t="shared" si="37"/>
        <v>0</v>
      </c>
      <c r="S799" s="86">
        <f t="shared" si="38"/>
        <v>0.32184370465092887</v>
      </c>
      <c r="T799" s="31">
        <f>'Product Details'!F605</f>
        <v>613.99</v>
      </c>
      <c r="U799" s="31">
        <f t="shared" si="39"/>
        <v>142</v>
      </c>
      <c r="V799" s="30" t="s">
        <v>2100</v>
      </c>
      <c r="W799" s="30" t="s">
        <v>10124</v>
      </c>
      <c r="X799" s="30">
        <v>30</v>
      </c>
      <c r="Y799" s="87">
        <v>46247</v>
      </c>
      <c r="Z799" s="87">
        <v>46247</v>
      </c>
    </row>
    <row r="800" spans="1:26" ht="26.9" customHeight="1" x14ac:dyDescent="0.35">
      <c r="A800" s="85" t="s">
        <v>10934</v>
      </c>
      <c r="B800" s="30" t="s">
        <v>5389</v>
      </c>
      <c r="C800" s="30" t="s">
        <v>827</v>
      </c>
      <c r="D800" s="30" t="s">
        <v>10929</v>
      </c>
      <c r="E800" s="30" t="s">
        <v>10046</v>
      </c>
      <c r="F800" s="30" t="s">
        <v>5392</v>
      </c>
      <c r="G800" s="30" t="s">
        <v>5393</v>
      </c>
      <c r="H800" s="30" t="s">
        <v>3898</v>
      </c>
      <c r="I800" s="30" t="s">
        <v>8</v>
      </c>
      <c r="J800" s="30" t="s">
        <v>4807</v>
      </c>
      <c r="K800" s="30" t="s">
        <v>2024</v>
      </c>
      <c r="L800" s="76" t="s">
        <v>10021</v>
      </c>
      <c r="M800" s="30" t="s">
        <v>10047</v>
      </c>
      <c r="N800" s="30" t="s">
        <v>2087</v>
      </c>
      <c r="O800" s="31">
        <f>'Product Details'!AH606</f>
        <v>734.99</v>
      </c>
      <c r="P800" s="31">
        <f>'Product Details'!V606</f>
        <v>706.99</v>
      </c>
      <c r="Q800" s="31">
        <f>'Product Details'!F606</f>
        <v>620.99</v>
      </c>
      <c r="R800" s="86">
        <f t="shared" si="37"/>
        <v>0.12164245604605439</v>
      </c>
      <c r="S800" s="86">
        <f t="shared" si="38"/>
        <v>0.15510415107688541</v>
      </c>
      <c r="T800" s="31">
        <f>'Product Details'!F606</f>
        <v>620.99</v>
      </c>
      <c r="U800" s="31">
        <f t="shared" si="39"/>
        <v>0</v>
      </c>
      <c r="V800" s="30" t="s">
        <v>2080</v>
      </c>
      <c r="W800" s="30" t="s">
        <v>53</v>
      </c>
      <c r="X800" s="30">
        <v>30</v>
      </c>
      <c r="Y800" s="87">
        <v>46231</v>
      </c>
      <c r="Z800" s="87">
        <v>46265</v>
      </c>
    </row>
    <row r="801" spans="1:26" ht="26.9" customHeight="1" x14ac:dyDescent="0.35">
      <c r="A801" s="85" t="s">
        <v>10935</v>
      </c>
      <c r="B801" s="30" t="s">
        <v>5394</v>
      </c>
      <c r="C801" s="30" t="s">
        <v>827</v>
      </c>
      <c r="D801" s="30" t="s">
        <v>10929</v>
      </c>
      <c r="E801" s="30" t="s">
        <v>10046</v>
      </c>
      <c r="F801" s="30" t="s">
        <v>5397</v>
      </c>
      <c r="G801" s="30" t="s">
        <v>5398</v>
      </c>
      <c r="H801" s="30" t="s">
        <v>5399</v>
      </c>
      <c r="I801" s="30" t="s">
        <v>8</v>
      </c>
      <c r="J801" s="30" t="s">
        <v>4807</v>
      </c>
      <c r="K801" s="30" t="s">
        <v>2025</v>
      </c>
      <c r="L801" s="76" t="s">
        <v>10021</v>
      </c>
      <c r="M801" s="30" t="s">
        <v>10047</v>
      </c>
      <c r="N801" s="30" t="s">
        <v>2087</v>
      </c>
      <c r="O801" s="31">
        <f>'Product Details'!AH607</f>
        <v>682.99</v>
      </c>
      <c r="P801" s="31">
        <f>'Product Details'!V607</f>
        <v>682.99</v>
      </c>
      <c r="Q801" s="31">
        <f>'Product Details'!F607</f>
        <v>654.99</v>
      </c>
      <c r="R801" s="86">
        <f t="shared" si="37"/>
        <v>4.0996207850773805E-2</v>
      </c>
      <c r="S801" s="86">
        <f t="shared" si="38"/>
        <v>4.0996207850773805E-2</v>
      </c>
      <c r="T801" s="31">
        <f>'Product Details'!F607</f>
        <v>654.99</v>
      </c>
      <c r="U801" s="31">
        <f t="shared" si="39"/>
        <v>0</v>
      </c>
      <c r="V801" s="30" t="s">
        <v>2116</v>
      </c>
      <c r="W801" s="30" t="s">
        <v>1345</v>
      </c>
      <c r="X801" s="30">
        <v>30</v>
      </c>
      <c r="Y801" s="87">
        <v>46163</v>
      </c>
      <c r="Z801" s="87">
        <v>46248</v>
      </c>
    </row>
    <row r="802" spans="1:26" ht="26.9" customHeight="1" x14ac:dyDescent="0.35">
      <c r="A802" s="85" t="s">
        <v>10936</v>
      </c>
      <c r="B802" s="30" t="s">
        <v>5400</v>
      </c>
      <c r="C802" s="30" t="s">
        <v>827</v>
      </c>
      <c r="D802" s="30" t="s">
        <v>10929</v>
      </c>
      <c r="E802" s="30" t="s">
        <v>10046</v>
      </c>
      <c r="F802" s="30" t="s">
        <v>5403</v>
      </c>
      <c r="G802" s="30" t="s">
        <v>5404</v>
      </c>
      <c r="H802" s="30" t="s">
        <v>5405</v>
      </c>
      <c r="I802" s="30" t="s">
        <v>8</v>
      </c>
      <c r="J802" s="30" t="s">
        <v>4790</v>
      </c>
      <c r="K802" s="30" t="s">
        <v>2025</v>
      </c>
      <c r="L802" s="76" t="s">
        <v>10021</v>
      </c>
      <c r="M802" s="30" t="s">
        <v>10047</v>
      </c>
      <c r="N802" s="30" t="s">
        <v>2087</v>
      </c>
      <c r="O802" s="31">
        <f>'Product Details'!AH608</f>
        <v>930.99</v>
      </c>
      <c r="P802" s="31">
        <f>'Product Details'!V608</f>
        <v>924.99</v>
      </c>
      <c r="Q802" s="31">
        <f>'Product Details'!F608</f>
        <v>850.99</v>
      </c>
      <c r="R802" s="86">
        <f t="shared" si="37"/>
        <v>8.0000864874214858E-2</v>
      </c>
      <c r="S802" s="86">
        <f t="shared" si="38"/>
        <v>8.593003147187403E-2</v>
      </c>
      <c r="T802" s="31">
        <f>'Product Details'!F608</f>
        <v>850.99</v>
      </c>
      <c r="U802" s="31">
        <f t="shared" si="39"/>
        <v>0</v>
      </c>
      <c r="V802" s="30" t="s">
        <v>2080</v>
      </c>
      <c r="W802" s="30" t="s">
        <v>53</v>
      </c>
      <c r="X802" s="30">
        <v>30</v>
      </c>
      <c r="Y802" s="87">
        <v>46003</v>
      </c>
      <c r="Z802" s="87">
        <v>46267</v>
      </c>
    </row>
    <row r="803" spans="1:26" ht="26.9" customHeight="1" x14ac:dyDescent="0.35">
      <c r="A803" s="85" t="s">
        <v>10937</v>
      </c>
      <c r="B803" s="30" t="s">
        <v>5406</v>
      </c>
      <c r="C803" s="30" t="s">
        <v>827</v>
      </c>
      <c r="D803" s="30" t="s">
        <v>10929</v>
      </c>
      <c r="E803" s="30" t="s">
        <v>10046</v>
      </c>
      <c r="F803" s="30" t="s">
        <v>5409</v>
      </c>
      <c r="G803" s="30" t="s">
        <v>5410</v>
      </c>
      <c r="H803" s="30" t="s">
        <v>4884</v>
      </c>
      <c r="I803" s="30" t="s">
        <v>8</v>
      </c>
      <c r="J803" s="30" t="s">
        <v>4790</v>
      </c>
      <c r="K803" s="30" t="s">
        <v>2026</v>
      </c>
      <c r="L803" s="76" t="s">
        <v>10021</v>
      </c>
      <c r="M803" s="30" t="s">
        <v>10047</v>
      </c>
      <c r="N803" s="30" t="s">
        <v>2087</v>
      </c>
      <c r="O803" s="31">
        <f>'Product Details'!AH609</f>
        <v>1227.99</v>
      </c>
      <c r="P803" s="31">
        <f>'Product Details'!V609</f>
        <v>1227.99</v>
      </c>
      <c r="Q803" s="31">
        <f>'Product Details'!F609</f>
        <v>1183.99</v>
      </c>
      <c r="R803" s="86">
        <f t="shared" si="37"/>
        <v>3.5830910675168366E-2</v>
      </c>
      <c r="S803" s="86">
        <f t="shared" si="38"/>
        <v>3.5830910675168366E-2</v>
      </c>
      <c r="T803" s="31">
        <f>'Product Details'!F609</f>
        <v>1183.99</v>
      </c>
      <c r="U803" s="31">
        <f t="shared" si="39"/>
        <v>0</v>
      </c>
      <c r="V803" s="30" t="s">
        <v>2080</v>
      </c>
      <c r="W803" s="30" t="s">
        <v>1345</v>
      </c>
      <c r="X803" s="30">
        <v>30</v>
      </c>
      <c r="Y803" s="87">
        <v>45735</v>
      </c>
      <c r="Z803" s="87">
        <v>46278</v>
      </c>
    </row>
    <row r="804" spans="1:26" ht="26.9" customHeight="1" x14ac:dyDescent="0.35">
      <c r="A804" s="85" t="s">
        <v>10938</v>
      </c>
      <c r="B804" s="30" t="s">
        <v>5406</v>
      </c>
      <c r="C804" s="30" t="s">
        <v>827</v>
      </c>
      <c r="D804" s="30" t="s">
        <v>10168</v>
      </c>
      <c r="E804" s="30" t="s">
        <v>10101</v>
      </c>
      <c r="F804" s="30" t="s">
        <v>5409</v>
      </c>
      <c r="G804" s="30" t="s">
        <v>5410</v>
      </c>
      <c r="H804" s="30" t="s">
        <v>4884</v>
      </c>
      <c r="I804" s="30" t="s">
        <v>8</v>
      </c>
      <c r="J804" s="30" t="s">
        <v>4790</v>
      </c>
      <c r="K804" s="30" t="s">
        <v>2026</v>
      </c>
      <c r="L804" s="81" t="s">
        <v>10022</v>
      </c>
      <c r="M804" s="30" t="s">
        <v>10102</v>
      </c>
      <c r="N804" s="30" t="s">
        <v>2087</v>
      </c>
      <c r="O804" s="31">
        <f>'Product Details'!AH609</f>
        <v>1227.99</v>
      </c>
      <c r="P804" s="31">
        <v>1199.99</v>
      </c>
      <c r="Q804" s="31">
        <v>1072.99</v>
      </c>
      <c r="R804" s="86">
        <f t="shared" si="37"/>
        <v>0.10583421528512738</v>
      </c>
      <c r="S804" s="86">
        <f t="shared" si="38"/>
        <v>0.12622252624207037</v>
      </c>
      <c r="T804" s="31">
        <f>'Product Details'!F609</f>
        <v>1183.99</v>
      </c>
      <c r="U804" s="31">
        <f t="shared" si="39"/>
        <v>111</v>
      </c>
      <c r="V804" s="30" t="s">
        <v>2080</v>
      </c>
      <c r="W804" s="30" t="s">
        <v>10514</v>
      </c>
      <c r="X804" s="30">
        <v>30</v>
      </c>
      <c r="Y804" s="87">
        <v>46173</v>
      </c>
      <c r="Z804" s="87">
        <v>46179</v>
      </c>
    </row>
    <row r="805" spans="1:26" ht="26.9" customHeight="1" x14ac:dyDescent="0.35">
      <c r="A805" s="85" t="s">
        <v>10939</v>
      </c>
      <c r="B805" s="30" t="s">
        <v>5406</v>
      </c>
      <c r="C805" s="30" t="s">
        <v>827</v>
      </c>
      <c r="D805" s="30" t="s">
        <v>10933</v>
      </c>
      <c r="E805" s="30" t="s">
        <v>10122</v>
      </c>
      <c r="F805" s="30" t="s">
        <v>5409</v>
      </c>
      <c r="G805" s="30" t="s">
        <v>5410</v>
      </c>
      <c r="H805" s="30" t="s">
        <v>4884</v>
      </c>
      <c r="I805" s="30" t="s">
        <v>8</v>
      </c>
      <c r="J805" s="30" t="s">
        <v>4790</v>
      </c>
      <c r="K805" s="30" t="s">
        <v>2026</v>
      </c>
      <c r="L805" s="79" t="s">
        <v>10023</v>
      </c>
      <c r="M805" s="30" t="s">
        <v>10123</v>
      </c>
      <c r="N805" s="30" t="s">
        <v>2087</v>
      </c>
      <c r="O805" s="31">
        <f>'Product Details'!AH609</f>
        <v>1227.99</v>
      </c>
      <c r="P805" s="31">
        <v>989.99</v>
      </c>
      <c r="Q805" s="31">
        <v>989.99</v>
      </c>
      <c r="R805" s="86">
        <f t="shared" si="37"/>
        <v>0</v>
      </c>
      <c r="S805" s="86">
        <f t="shared" si="38"/>
        <v>0.1938126531975016</v>
      </c>
      <c r="T805" s="31">
        <f>'Product Details'!F609</f>
        <v>1183.99</v>
      </c>
      <c r="U805" s="31">
        <f t="shared" si="39"/>
        <v>194</v>
      </c>
      <c r="V805" s="30" t="s">
        <v>2080</v>
      </c>
      <c r="W805" s="30" t="s">
        <v>10124</v>
      </c>
      <c r="X805" s="30">
        <v>30</v>
      </c>
      <c r="Y805" s="87">
        <v>46217</v>
      </c>
      <c r="Z805" s="87">
        <v>46217</v>
      </c>
    </row>
    <row r="806" spans="1:26" ht="26.9" customHeight="1" x14ac:dyDescent="0.35">
      <c r="A806" s="85" t="s">
        <v>10940</v>
      </c>
      <c r="B806" s="30" t="s">
        <v>5411</v>
      </c>
      <c r="C806" s="30" t="s">
        <v>827</v>
      </c>
      <c r="D806" s="30" t="s">
        <v>10929</v>
      </c>
      <c r="E806" s="30" t="s">
        <v>10046</v>
      </c>
      <c r="F806" s="30" t="s">
        <v>5414</v>
      </c>
      <c r="G806" s="30" t="s">
        <v>5415</v>
      </c>
      <c r="H806" s="30" t="s">
        <v>3809</v>
      </c>
      <c r="I806" s="30" t="s">
        <v>8</v>
      </c>
      <c r="J806" s="30" t="s">
        <v>4807</v>
      </c>
      <c r="K806" s="30" t="s">
        <v>2027</v>
      </c>
      <c r="L806" s="76" t="s">
        <v>10021</v>
      </c>
      <c r="M806" s="30" t="s">
        <v>10047</v>
      </c>
      <c r="N806" s="30" t="s">
        <v>2087</v>
      </c>
      <c r="O806" s="31">
        <f>'Product Details'!AH610</f>
        <v>1358.99</v>
      </c>
      <c r="P806" s="31">
        <f>'Product Details'!V610</f>
        <v>1332.99</v>
      </c>
      <c r="Q806" s="31">
        <f>'Product Details'!F610</f>
        <v>1236.99</v>
      </c>
      <c r="R806" s="86">
        <f t="shared" si="37"/>
        <v>7.2018544775279636E-2</v>
      </c>
      <c r="S806" s="86">
        <f t="shared" si="38"/>
        <v>8.977255167440526E-2</v>
      </c>
      <c r="T806" s="31">
        <f>'Product Details'!F610</f>
        <v>1236.99</v>
      </c>
      <c r="U806" s="31">
        <f t="shared" si="39"/>
        <v>0</v>
      </c>
      <c r="V806" s="30" t="s">
        <v>2100</v>
      </c>
      <c r="W806" s="30" t="s">
        <v>53</v>
      </c>
      <c r="X806" s="30">
        <v>30</v>
      </c>
      <c r="Y806" s="87">
        <v>45718</v>
      </c>
      <c r="Z806" s="87">
        <v>46259</v>
      </c>
    </row>
    <row r="807" spans="1:26" ht="26.9" customHeight="1" x14ac:dyDescent="0.35">
      <c r="A807" s="85" t="s">
        <v>10941</v>
      </c>
      <c r="B807" s="30" t="s">
        <v>5411</v>
      </c>
      <c r="C807" s="30" t="s">
        <v>827</v>
      </c>
      <c r="D807" s="30" t="s">
        <v>10168</v>
      </c>
      <c r="E807" s="30" t="s">
        <v>10101</v>
      </c>
      <c r="F807" s="30" t="s">
        <v>5414</v>
      </c>
      <c r="G807" s="30" t="s">
        <v>5415</v>
      </c>
      <c r="H807" s="30" t="s">
        <v>3809</v>
      </c>
      <c r="I807" s="30" t="s">
        <v>8</v>
      </c>
      <c r="J807" s="30" t="s">
        <v>4807</v>
      </c>
      <c r="K807" s="30" t="s">
        <v>2027</v>
      </c>
      <c r="L807" s="81" t="s">
        <v>10022</v>
      </c>
      <c r="M807" s="30" t="s">
        <v>10102</v>
      </c>
      <c r="N807" s="30" t="s">
        <v>2087</v>
      </c>
      <c r="O807" s="31">
        <f>'Product Details'!AH610</f>
        <v>1358.99</v>
      </c>
      <c r="P807" s="31">
        <v>1230.99</v>
      </c>
      <c r="Q807" s="31">
        <v>1130.99</v>
      </c>
      <c r="R807" s="86">
        <f t="shared" si="37"/>
        <v>8.1235428395031645E-2</v>
      </c>
      <c r="S807" s="86">
        <f t="shared" si="38"/>
        <v>0.16777165394888852</v>
      </c>
      <c r="T807" s="31">
        <f>'Product Details'!F610</f>
        <v>1236.99</v>
      </c>
      <c r="U807" s="31">
        <f t="shared" si="39"/>
        <v>106</v>
      </c>
      <c r="V807" s="30" t="s">
        <v>2100</v>
      </c>
      <c r="W807" s="30" t="s">
        <v>10103</v>
      </c>
      <c r="X807" s="30">
        <v>30</v>
      </c>
      <c r="Y807" s="87">
        <v>46185</v>
      </c>
      <c r="Z807" s="87">
        <v>46202</v>
      </c>
    </row>
    <row r="808" spans="1:26" ht="26.9" customHeight="1" x14ac:dyDescent="0.35">
      <c r="A808" s="85" t="s">
        <v>10942</v>
      </c>
      <c r="B808" s="30" t="s">
        <v>5411</v>
      </c>
      <c r="C808" s="30" t="s">
        <v>827</v>
      </c>
      <c r="D808" s="30" t="s">
        <v>10933</v>
      </c>
      <c r="E808" s="30" t="s">
        <v>10122</v>
      </c>
      <c r="F808" s="30" t="s">
        <v>5414</v>
      </c>
      <c r="G808" s="30" t="s">
        <v>5415</v>
      </c>
      <c r="H808" s="30" t="s">
        <v>3809</v>
      </c>
      <c r="I808" s="30" t="s">
        <v>8</v>
      </c>
      <c r="J808" s="30" t="s">
        <v>4807</v>
      </c>
      <c r="K808" s="30" t="s">
        <v>2027</v>
      </c>
      <c r="L808" s="79" t="s">
        <v>10023</v>
      </c>
      <c r="M808" s="30" t="s">
        <v>10123</v>
      </c>
      <c r="N808" s="30" t="s">
        <v>2087</v>
      </c>
      <c r="O808" s="31">
        <f>'Product Details'!AH610</f>
        <v>1358.99</v>
      </c>
      <c r="P808" s="31">
        <v>1005.99</v>
      </c>
      <c r="Q808" s="31">
        <v>1005.99</v>
      </c>
      <c r="R808" s="86">
        <f t="shared" si="37"/>
        <v>0</v>
      </c>
      <c r="S808" s="86">
        <f t="shared" si="38"/>
        <v>0.25975172738577912</v>
      </c>
      <c r="T808" s="31">
        <f>'Product Details'!F610</f>
        <v>1236.99</v>
      </c>
      <c r="U808" s="31">
        <f t="shared" si="39"/>
        <v>231</v>
      </c>
      <c r="V808" s="30" t="s">
        <v>2080</v>
      </c>
      <c r="W808" s="30" t="s">
        <v>10124</v>
      </c>
      <c r="X808" s="30">
        <v>30</v>
      </c>
      <c r="Y808" s="87">
        <v>46163</v>
      </c>
      <c r="Z808" s="87">
        <v>46163</v>
      </c>
    </row>
    <row r="809" spans="1:26" ht="26.9" customHeight="1" x14ac:dyDescent="0.35">
      <c r="A809" s="85" t="s">
        <v>10943</v>
      </c>
      <c r="B809" s="30" t="s">
        <v>5416</v>
      </c>
      <c r="C809" s="30" t="s">
        <v>827</v>
      </c>
      <c r="D809" s="30" t="s">
        <v>10929</v>
      </c>
      <c r="E809" s="30" t="s">
        <v>10046</v>
      </c>
      <c r="F809" s="30" t="s">
        <v>5419</v>
      </c>
      <c r="G809" s="30" t="s">
        <v>5420</v>
      </c>
      <c r="H809" s="30" t="s">
        <v>5405</v>
      </c>
      <c r="I809" s="30" t="s">
        <v>8</v>
      </c>
      <c r="J809" s="30" t="s">
        <v>4790</v>
      </c>
      <c r="K809" s="30" t="s">
        <v>2026</v>
      </c>
      <c r="L809" s="76" t="s">
        <v>10021</v>
      </c>
      <c r="M809" s="30" t="s">
        <v>10047</v>
      </c>
      <c r="N809" s="30" t="s">
        <v>2087</v>
      </c>
      <c r="O809" s="31">
        <f>'Product Details'!AH611</f>
        <v>1512.99</v>
      </c>
      <c r="P809" s="31">
        <f>'Product Details'!V611</f>
        <v>1462.99</v>
      </c>
      <c r="Q809" s="31">
        <f>'Product Details'!F611</f>
        <v>1295.99</v>
      </c>
      <c r="R809" s="86">
        <f t="shared" si="37"/>
        <v>0.11414978913047936</v>
      </c>
      <c r="S809" s="86">
        <f t="shared" si="38"/>
        <v>0.14342460954798114</v>
      </c>
      <c r="T809" s="31">
        <f>'Product Details'!F611</f>
        <v>1295.99</v>
      </c>
      <c r="U809" s="31">
        <f t="shared" si="39"/>
        <v>0</v>
      </c>
      <c r="V809" s="30" t="s">
        <v>2080</v>
      </c>
      <c r="W809" s="30" t="s">
        <v>53</v>
      </c>
      <c r="X809" s="30">
        <v>30</v>
      </c>
      <c r="Y809" s="87">
        <v>46050</v>
      </c>
      <c r="Z809" s="87">
        <v>46237</v>
      </c>
    </row>
    <row r="810" spans="1:26" ht="26.9" customHeight="1" x14ac:dyDescent="0.35">
      <c r="A810" s="85" t="s">
        <v>10944</v>
      </c>
      <c r="B810" s="30" t="s">
        <v>5421</v>
      </c>
      <c r="C810" s="30" t="s">
        <v>827</v>
      </c>
      <c r="D810" s="30" t="s">
        <v>10929</v>
      </c>
      <c r="E810" s="30" t="s">
        <v>10046</v>
      </c>
      <c r="F810" s="30" t="s">
        <v>5424</v>
      </c>
      <c r="G810" s="30" t="s">
        <v>5425</v>
      </c>
      <c r="H810" s="30" t="s">
        <v>3876</v>
      </c>
      <c r="I810" s="30" t="s">
        <v>8</v>
      </c>
      <c r="J810" s="30" t="s">
        <v>4807</v>
      </c>
      <c r="K810" s="30" t="s">
        <v>2027</v>
      </c>
      <c r="L810" s="76" t="s">
        <v>10021</v>
      </c>
      <c r="M810" s="30" t="s">
        <v>10047</v>
      </c>
      <c r="N810" s="30" t="s">
        <v>2087</v>
      </c>
      <c r="O810" s="31">
        <f>'Product Details'!AH612</f>
        <v>2371.9899999999998</v>
      </c>
      <c r="P810" s="31">
        <f>'Product Details'!V612</f>
        <v>2244.9899999999998</v>
      </c>
      <c r="Q810" s="31">
        <f>'Product Details'!F612</f>
        <v>2063.9899999999998</v>
      </c>
      <c r="R810" s="86">
        <f t="shared" si="37"/>
        <v>8.0623967144619807E-2</v>
      </c>
      <c r="S810" s="86">
        <f t="shared" si="38"/>
        <v>0.12984877676550072</v>
      </c>
      <c r="T810" s="31">
        <f>'Product Details'!F612</f>
        <v>2063.9899999999998</v>
      </c>
      <c r="U810" s="31">
        <f t="shared" si="39"/>
        <v>0</v>
      </c>
      <c r="V810" s="30" t="s">
        <v>2080</v>
      </c>
      <c r="W810" s="30" t="s">
        <v>1345</v>
      </c>
      <c r="X810" s="30">
        <v>30</v>
      </c>
      <c r="Y810" s="87">
        <v>45711</v>
      </c>
      <c r="Z810" s="87">
        <v>46254</v>
      </c>
    </row>
    <row r="811" spans="1:26" ht="26.9" customHeight="1" x14ac:dyDescent="0.35">
      <c r="A811" s="85" t="s">
        <v>10945</v>
      </c>
      <c r="B811" s="30" t="s">
        <v>5421</v>
      </c>
      <c r="C811" s="30" t="s">
        <v>827</v>
      </c>
      <c r="D811" s="30" t="s">
        <v>10933</v>
      </c>
      <c r="E811" s="30" t="s">
        <v>10122</v>
      </c>
      <c r="F811" s="30" t="s">
        <v>5424</v>
      </c>
      <c r="G811" s="30" t="s">
        <v>5425</v>
      </c>
      <c r="H811" s="30" t="s">
        <v>3876</v>
      </c>
      <c r="I811" s="30" t="s">
        <v>8</v>
      </c>
      <c r="J811" s="30" t="s">
        <v>4807</v>
      </c>
      <c r="K811" s="30" t="s">
        <v>2027</v>
      </c>
      <c r="L811" s="79" t="s">
        <v>10023</v>
      </c>
      <c r="M811" s="30" t="s">
        <v>10123</v>
      </c>
      <c r="N811" s="30" t="s">
        <v>2087</v>
      </c>
      <c r="O811" s="31">
        <f>'Product Details'!AH612</f>
        <v>2371.9899999999998</v>
      </c>
      <c r="P811" s="31">
        <v>1882.99</v>
      </c>
      <c r="Q811" s="31">
        <v>1641.99</v>
      </c>
      <c r="R811" s="86">
        <f t="shared" si="37"/>
        <v>0.1279879340835586</v>
      </c>
      <c r="S811" s="86">
        <f t="shared" si="38"/>
        <v>0.3077584644117386</v>
      </c>
      <c r="T811" s="31">
        <f>'Product Details'!F612</f>
        <v>2063.9899999999998</v>
      </c>
      <c r="U811" s="31">
        <f t="shared" si="39"/>
        <v>421.99999999999977</v>
      </c>
      <c r="V811" s="30" t="s">
        <v>2100</v>
      </c>
      <c r="W811" s="30" t="s">
        <v>10124</v>
      </c>
      <c r="X811" s="30">
        <v>30</v>
      </c>
      <c r="Y811" s="87">
        <v>46277</v>
      </c>
      <c r="Z811" s="87">
        <v>46294</v>
      </c>
    </row>
    <row r="812" spans="1:26" ht="26.9" customHeight="1" x14ac:dyDescent="0.35">
      <c r="A812" s="85" t="s">
        <v>10946</v>
      </c>
      <c r="B812" s="30" t="s">
        <v>5426</v>
      </c>
      <c r="C812" s="30" t="s">
        <v>840</v>
      </c>
      <c r="D812" s="30" t="s">
        <v>10947</v>
      </c>
      <c r="E812" s="30" t="s">
        <v>10046</v>
      </c>
      <c r="F812" s="30" t="s">
        <v>5429</v>
      </c>
      <c r="G812" s="30" t="s">
        <v>5430</v>
      </c>
      <c r="H812" s="30" t="s">
        <v>5180</v>
      </c>
      <c r="I812" s="30" t="s">
        <v>8</v>
      </c>
      <c r="J812" s="30" t="s">
        <v>4790</v>
      </c>
      <c r="K812" s="30" t="s">
        <v>2023</v>
      </c>
      <c r="L812" s="76" t="s">
        <v>10021</v>
      </c>
      <c r="M812" s="30" t="s">
        <v>10047</v>
      </c>
      <c r="N812" s="30" t="s">
        <v>2087</v>
      </c>
      <c r="O812" s="31">
        <f>'Product Details'!AH613</f>
        <v>232.99</v>
      </c>
      <c r="P812" s="31">
        <f>'Product Details'!V613</f>
        <v>220.99</v>
      </c>
      <c r="Q812" s="31">
        <f>'Product Details'!F613</f>
        <v>196.99</v>
      </c>
      <c r="R812" s="86">
        <f t="shared" si="37"/>
        <v>0.10860219919453369</v>
      </c>
      <c r="S812" s="86">
        <f t="shared" si="38"/>
        <v>0.15451306923043906</v>
      </c>
      <c r="T812" s="31">
        <f>'Product Details'!F613</f>
        <v>196.99</v>
      </c>
      <c r="U812" s="31">
        <f t="shared" si="39"/>
        <v>0</v>
      </c>
      <c r="V812" s="30" t="s">
        <v>2080</v>
      </c>
      <c r="W812" s="30" t="s">
        <v>1345</v>
      </c>
      <c r="X812" s="30">
        <v>14</v>
      </c>
      <c r="Y812" s="87">
        <v>46042</v>
      </c>
      <c r="Z812" s="87">
        <v>46274</v>
      </c>
    </row>
    <row r="813" spans="1:26" ht="26.9" customHeight="1" x14ac:dyDescent="0.35">
      <c r="A813" s="85" t="s">
        <v>10948</v>
      </c>
      <c r="B813" s="30" t="s">
        <v>5431</v>
      </c>
      <c r="C813" s="30" t="s">
        <v>840</v>
      </c>
      <c r="D813" s="30" t="s">
        <v>10947</v>
      </c>
      <c r="E813" s="30" t="s">
        <v>10046</v>
      </c>
      <c r="F813" s="30" t="s">
        <v>5434</v>
      </c>
      <c r="G813" s="30" t="s">
        <v>5435</v>
      </c>
      <c r="H813" s="30" t="s">
        <v>4957</v>
      </c>
      <c r="I813" s="30" t="s">
        <v>8</v>
      </c>
      <c r="J813" s="30" t="s">
        <v>4807</v>
      </c>
      <c r="K813" s="30" t="s">
        <v>2022</v>
      </c>
      <c r="L813" s="76" t="s">
        <v>10021</v>
      </c>
      <c r="M813" s="30" t="s">
        <v>10047</v>
      </c>
      <c r="N813" s="30" t="s">
        <v>2087</v>
      </c>
      <c r="O813" s="31">
        <f>'Product Details'!AH614</f>
        <v>213.99</v>
      </c>
      <c r="P813" s="31">
        <f>'Product Details'!V614</f>
        <v>211.99</v>
      </c>
      <c r="Q813" s="31">
        <f>'Product Details'!F614</f>
        <v>198.99</v>
      </c>
      <c r="R813" s="86">
        <f t="shared" si="37"/>
        <v>6.1323647341855747E-2</v>
      </c>
      <c r="S813" s="86">
        <f t="shared" si="38"/>
        <v>7.009673349221926E-2</v>
      </c>
      <c r="T813" s="31">
        <f>'Product Details'!F614</f>
        <v>198.99</v>
      </c>
      <c r="U813" s="31">
        <f t="shared" si="39"/>
        <v>0</v>
      </c>
      <c r="V813" s="30" t="s">
        <v>2100</v>
      </c>
      <c r="W813" s="30" t="s">
        <v>53</v>
      </c>
      <c r="X813" s="30">
        <v>14</v>
      </c>
      <c r="Y813" s="87">
        <v>46132</v>
      </c>
      <c r="Z813" s="87">
        <v>46237</v>
      </c>
    </row>
    <row r="814" spans="1:26" ht="26.9" customHeight="1" x14ac:dyDescent="0.35">
      <c r="A814" s="85" t="s">
        <v>10949</v>
      </c>
      <c r="B814" s="30" t="s">
        <v>5436</v>
      </c>
      <c r="C814" s="30" t="s">
        <v>840</v>
      </c>
      <c r="D814" s="30" t="s">
        <v>10947</v>
      </c>
      <c r="E814" s="30" t="s">
        <v>10046</v>
      </c>
      <c r="F814" s="30" t="s">
        <v>5439</v>
      </c>
      <c r="G814" s="30" t="s">
        <v>5440</v>
      </c>
      <c r="H814" s="30" t="s">
        <v>5180</v>
      </c>
      <c r="I814" s="30" t="s">
        <v>8</v>
      </c>
      <c r="J814" s="30" t="s">
        <v>4790</v>
      </c>
      <c r="K814" s="30" t="s">
        <v>2023</v>
      </c>
      <c r="L814" s="76" t="s">
        <v>10021</v>
      </c>
      <c r="M814" s="30" t="s">
        <v>10047</v>
      </c>
      <c r="N814" s="30" t="s">
        <v>2087</v>
      </c>
      <c r="O814" s="31">
        <f>'Product Details'!AH615</f>
        <v>305.99</v>
      </c>
      <c r="P814" s="31">
        <f>'Product Details'!V615</f>
        <v>305.99</v>
      </c>
      <c r="Q814" s="31">
        <f>'Product Details'!F615</f>
        <v>266.99</v>
      </c>
      <c r="R814" s="86">
        <f t="shared" si="37"/>
        <v>0.12745514559299323</v>
      </c>
      <c r="S814" s="86">
        <f t="shared" si="38"/>
        <v>0.12745514559299323</v>
      </c>
      <c r="T814" s="31">
        <f>'Product Details'!F615</f>
        <v>266.99</v>
      </c>
      <c r="U814" s="31">
        <f t="shared" si="39"/>
        <v>0</v>
      </c>
      <c r="V814" s="30" t="s">
        <v>2080</v>
      </c>
      <c r="W814" s="30" t="s">
        <v>53</v>
      </c>
      <c r="X814" s="30">
        <v>14</v>
      </c>
      <c r="Y814" s="87">
        <v>46131</v>
      </c>
      <c r="Z814" s="87">
        <v>46253</v>
      </c>
    </row>
    <row r="815" spans="1:26" ht="26.9" customHeight="1" x14ac:dyDescent="0.35">
      <c r="A815" s="85" t="s">
        <v>10950</v>
      </c>
      <c r="B815" s="30" t="s">
        <v>5441</v>
      </c>
      <c r="C815" s="30" t="s">
        <v>840</v>
      </c>
      <c r="D815" s="30" t="s">
        <v>10947</v>
      </c>
      <c r="E815" s="30" t="s">
        <v>10046</v>
      </c>
      <c r="F815" s="30" t="s">
        <v>5444</v>
      </c>
      <c r="G815" s="30" t="s">
        <v>5445</v>
      </c>
      <c r="H815" s="30" t="s">
        <v>4818</v>
      </c>
      <c r="I815" s="30" t="s">
        <v>8</v>
      </c>
      <c r="J815" s="30" t="s">
        <v>4807</v>
      </c>
      <c r="K815" s="30" t="s">
        <v>2023</v>
      </c>
      <c r="L815" s="76" t="s">
        <v>10021</v>
      </c>
      <c r="M815" s="30" t="s">
        <v>10047</v>
      </c>
      <c r="N815" s="30" t="s">
        <v>2087</v>
      </c>
      <c r="O815" s="31">
        <f>'Product Details'!AH616</f>
        <v>474.99</v>
      </c>
      <c r="P815" s="31">
        <f>'Product Details'!V616</f>
        <v>458.99</v>
      </c>
      <c r="Q815" s="31">
        <f>'Product Details'!F616</f>
        <v>444.99</v>
      </c>
      <c r="R815" s="86">
        <f t="shared" si="37"/>
        <v>3.0501753850846424E-2</v>
      </c>
      <c r="S815" s="86">
        <f t="shared" si="38"/>
        <v>6.315922440472431E-2</v>
      </c>
      <c r="T815" s="31">
        <f>'Product Details'!F616</f>
        <v>444.99</v>
      </c>
      <c r="U815" s="31">
        <f t="shared" si="39"/>
        <v>0</v>
      </c>
      <c r="V815" s="30" t="s">
        <v>2080</v>
      </c>
      <c r="W815" s="30" t="s">
        <v>1345</v>
      </c>
      <c r="X815" s="30">
        <v>14</v>
      </c>
      <c r="Y815" s="87">
        <v>46093</v>
      </c>
      <c r="Z815" s="87">
        <v>46255</v>
      </c>
    </row>
    <row r="816" spans="1:26" ht="26.9" customHeight="1" x14ac:dyDescent="0.35">
      <c r="A816" s="85" t="s">
        <v>10951</v>
      </c>
      <c r="B816" s="30" t="s">
        <v>5446</v>
      </c>
      <c r="C816" s="30" t="s">
        <v>840</v>
      </c>
      <c r="D816" s="30" t="s">
        <v>10947</v>
      </c>
      <c r="E816" s="30" t="s">
        <v>10046</v>
      </c>
      <c r="F816" s="30" t="s">
        <v>5449</v>
      </c>
      <c r="G816" s="30" t="s">
        <v>5450</v>
      </c>
      <c r="H816" s="30" t="s">
        <v>3898</v>
      </c>
      <c r="I816" s="30" t="s">
        <v>8</v>
      </c>
      <c r="J816" s="30" t="s">
        <v>4790</v>
      </c>
      <c r="K816" s="30" t="s">
        <v>2024</v>
      </c>
      <c r="L816" s="76" t="s">
        <v>10021</v>
      </c>
      <c r="M816" s="30" t="s">
        <v>10047</v>
      </c>
      <c r="N816" s="30" t="s">
        <v>2087</v>
      </c>
      <c r="O816" s="31">
        <f>'Product Details'!AH617</f>
        <v>504.99</v>
      </c>
      <c r="P816" s="31">
        <f>'Product Details'!V617</f>
        <v>499.99</v>
      </c>
      <c r="Q816" s="31">
        <f>'Product Details'!F617</f>
        <v>446.99</v>
      </c>
      <c r="R816" s="86">
        <f t="shared" si="37"/>
        <v>0.10600212004240085</v>
      </c>
      <c r="S816" s="86">
        <f t="shared" si="38"/>
        <v>0.11485375948038574</v>
      </c>
      <c r="T816" s="31">
        <f>'Product Details'!F617</f>
        <v>446.99</v>
      </c>
      <c r="U816" s="31">
        <f t="shared" si="39"/>
        <v>0</v>
      </c>
      <c r="V816" s="30" t="s">
        <v>2080</v>
      </c>
      <c r="W816" s="30" t="s">
        <v>53</v>
      </c>
      <c r="X816" s="30">
        <v>14</v>
      </c>
      <c r="Y816" s="87">
        <v>46078</v>
      </c>
      <c r="Z816" s="87">
        <v>46253</v>
      </c>
    </row>
    <row r="817" spans="1:26" ht="26.9" customHeight="1" x14ac:dyDescent="0.35">
      <c r="A817" s="85" t="s">
        <v>10952</v>
      </c>
      <c r="B817" s="30" t="s">
        <v>5451</v>
      </c>
      <c r="C817" s="30" t="s">
        <v>840</v>
      </c>
      <c r="D817" s="30" t="s">
        <v>10947</v>
      </c>
      <c r="E817" s="30" t="s">
        <v>10046</v>
      </c>
      <c r="F817" s="30" t="s">
        <v>5454</v>
      </c>
      <c r="G817" s="30" t="s">
        <v>5455</v>
      </c>
      <c r="H817" s="30" t="s">
        <v>4053</v>
      </c>
      <c r="I817" s="30" t="s">
        <v>8</v>
      </c>
      <c r="J817" s="30" t="s">
        <v>4790</v>
      </c>
      <c r="K817" s="30" t="s">
        <v>2024</v>
      </c>
      <c r="L817" s="76" t="s">
        <v>10021</v>
      </c>
      <c r="M817" s="30" t="s">
        <v>10047</v>
      </c>
      <c r="N817" s="30" t="s">
        <v>2087</v>
      </c>
      <c r="O817" s="31">
        <f>'Product Details'!AH618</f>
        <v>638.99</v>
      </c>
      <c r="P817" s="31">
        <f>'Product Details'!V618</f>
        <v>605.99</v>
      </c>
      <c r="Q817" s="31">
        <f>'Product Details'!F618</f>
        <v>577.99</v>
      </c>
      <c r="R817" s="86">
        <f t="shared" si="37"/>
        <v>4.6205382927111009E-2</v>
      </c>
      <c r="S817" s="86">
        <f t="shared" si="38"/>
        <v>9.5463152787993555E-2</v>
      </c>
      <c r="T817" s="31">
        <f>'Product Details'!F618</f>
        <v>577.99</v>
      </c>
      <c r="U817" s="31">
        <f t="shared" si="39"/>
        <v>0</v>
      </c>
      <c r="V817" s="30" t="s">
        <v>2116</v>
      </c>
      <c r="W817" s="30" t="s">
        <v>53</v>
      </c>
      <c r="X817" s="30">
        <v>14</v>
      </c>
      <c r="Y817" s="87">
        <v>46102</v>
      </c>
      <c r="Z817" s="87">
        <v>46272</v>
      </c>
    </row>
    <row r="818" spans="1:26" ht="26.9" customHeight="1" x14ac:dyDescent="0.35">
      <c r="A818" s="85" t="s">
        <v>10953</v>
      </c>
      <c r="B818" s="30" t="s">
        <v>5456</v>
      </c>
      <c r="C818" s="30" t="s">
        <v>840</v>
      </c>
      <c r="D818" s="30" t="s">
        <v>10947</v>
      </c>
      <c r="E818" s="30" t="s">
        <v>10046</v>
      </c>
      <c r="F818" s="30" t="s">
        <v>5444</v>
      </c>
      <c r="G818" s="30" t="s">
        <v>5459</v>
      </c>
      <c r="H818" s="30" t="s">
        <v>5140</v>
      </c>
      <c r="I818" s="30" t="s">
        <v>8</v>
      </c>
      <c r="J818" s="30" t="s">
        <v>4807</v>
      </c>
      <c r="K818" s="30" t="s">
        <v>2027</v>
      </c>
      <c r="L818" s="76" t="s">
        <v>10021</v>
      </c>
      <c r="M818" s="30" t="s">
        <v>10047</v>
      </c>
      <c r="N818" s="30" t="s">
        <v>2087</v>
      </c>
      <c r="O818" s="31">
        <f>'Product Details'!AH619</f>
        <v>1115.99</v>
      </c>
      <c r="P818" s="31">
        <f>'Product Details'!V619</f>
        <v>1108.99</v>
      </c>
      <c r="Q818" s="31">
        <f>'Product Details'!F619</f>
        <v>1042.99</v>
      </c>
      <c r="R818" s="86">
        <f t="shared" si="37"/>
        <v>5.9513611484323575E-2</v>
      </c>
      <c r="S818" s="86">
        <f t="shared" si="38"/>
        <v>6.5412772515882761E-2</v>
      </c>
      <c r="T818" s="31">
        <f>'Product Details'!F619</f>
        <v>1042.99</v>
      </c>
      <c r="U818" s="31">
        <f t="shared" si="39"/>
        <v>0</v>
      </c>
      <c r="V818" s="30" t="s">
        <v>2080</v>
      </c>
      <c r="W818" s="30" t="s">
        <v>53</v>
      </c>
      <c r="X818" s="30">
        <v>14</v>
      </c>
      <c r="Y818" s="87">
        <v>46050</v>
      </c>
      <c r="Z818" s="87">
        <v>46267</v>
      </c>
    </row>
    <row r="819" spans="1:26" ht="26.9" customHeight="1" x14ac:dyDescent="0.35">
      <c r="A819" s="85" t="s">
        <v>10954</v>
      </c>
      <c r="B819" s="30" t="s">
        <v>5460</v>
      </c>
      <c r="C819" s="30" t="s">
        <v>840</v>
      </c>
      <c r="D819" s="30" t="s">
        <v>10947</v>
      </c>
      <c r="E819" s="30" t="s">
        <v>10046</v>
      </c>
      <c r="F819" s="30" t="s">
        <v>5463</v>
      </c>
      <c r="G819" s="30" t="s">
        <v>5464</v>
      </c>
      <c r="H819" s="30" t="s">
        <v>4897</v>
      </c>
      <c r="I819" s="30" t="s">
        <v>8</v>
      </c>
      <c r="J819" s="30" t="s">
        <v>4790</v>
      </c>
      <c r="K819" s="30" t="s">
        <v>2026</v>
      </c>
      <c r="L819" s="76" t="s">
        <v>10021</v>
      </c>
      <c r="M819" s="30" t="s">
        <v>10047</v>
      </c>
      <c r="N819" s="30" t="s">
        <v>2087</v>
      </c>
      <c r="O819" s="31">
        <f>'Product Details'!AH620</f>
        <v>1260.99</v>
      </c>
      <c r="P819" s="31">
        <f>'Product Details'!V620</f>
        <v>1219.99</v>
      </c>
      <c r="Q819" s="31">
        <f>'Product Details'!F620</f>
        <v>1166.99</v>
      </c>
      <c r="R819" s="86">
        <f t="shared" si="37"/>
        <v>4.3442979040811812E-2</v>
      </c>
      <c r="S819" s="86">
        <f t="shared" si="38"/>
        <v>7.454460384301223E-2</v>
      </c>
      <c r="T819" s="31">
        <f>'Product Details'!F620</f>
        <v>1166.99</v>
      </c>
      <c r="U819" s="31">
        <f t="shared" si="39"/>
        <v>0</v>
      </c>
      <c r="V819" s="30" t="s">
        <v>2100</v>
      </c>
      <c r="W819" s="30" t="s">
        <v>1345</v>
      </c>
      <c r="X819" s="30">
        <v>14</v>
      </c>
      <c r="Y819" s="87">
        <v>45721</v>
      </c>
      <c r="Z819" s="87">
        <v>46270</v>
      </c>
    </row>
    <row r="820" spans="1:26" ht="26.9" customHeight="1" x14ac:dyDescent="0.35">
      <c r="A820" s="85" t="s">
        <v>10955</v>
      </c>
      <c r="B820" s="30" t="s">
        <v>5465</v>
      </c>
      <c r="C820" s="30" t="s">
        <v>840</v>
      </c>
      <c r="D820" s="30" t="s">
        <v>10947</v>
      </c>
      <c r="E820" s="30" t="s">
        <v>10046</v>
      </c>
      <c r="F820" s="30" t="s">
        <v>5468</v>
      </c>
      <c r="G820" s="30" t="s">
        <v>5469</v>
      </c>
      <c r="H820" s="30" t="s">
        <v>5042</v>
      </c>
      <c r="I820" s="30" t="s">
        <v>8</v>
      </c>
      <c r="J820" s="30" t="s">
        <v>4807</v>
      </c>
      <c r="K820" s="30" t="s">
        <v>2026</v>
      </c>
      <c r="L820" s="76" t="s">
        <v>10021</v>
      </c>
      <c r="M820" s="30" t="s">
        <v>10047</v>
      </c>
      <c r="N820" s="30" t="s">
        <v>2087</v>
      </c>
      <c r="O820" s="31">
        <f>'Product Details'!AH621</f>
        <v>1414.99</v>
      </c>
      <c r="P820" s="31">
        <f>'Product Details'!V621</f>
        <v>1353.99</v>
      </c>
      <c r="Q820" s="31">
        <f>'Product Details'!F621</f>
        <v>1191.99</v>
      </c>
      <c r="R820" s="86">
        <f t="shared" si="37"/>
        <v>0.11964637848137726</v>
      </c>
      <c r="S820" s="86">
        <f t="shared" si="38"/>
        <v>0.15759828691368843</v>
      </c>
      <c r="T820" s="31">
        <f>'Product Details'!F621</f>
        <v>1191.99</v>
      </c>
      <c r="U820" s="31">
        <f t="shared" si="39"/>
        <v>0</v>
      </c>
      <c r="V820" s="30" t="s">
        <v>2080</v>
      </c>
      <c r="W820" s="30" t="s">
        <v>1345</v>
      </c>
      <c r="X820" s="30">
        <v>14</v>
      </c>
      <c r="Y820" s="87">
        <v>46215</v>
      </c>
      <c r="Z820" s="87">
        <v>46235</v>
      </c>
    </row>
    <row r="821" spans="1:26" ht="26.9" customHeight="1" x14ac:dyDescent="0.35">
      <c r="A821" s="85" t="s">
        <v>10956</v>
      </c>
      <c r="B821" s="30" t="s">
        <v>5470</v>
      </c>
      <c r="C821" s="30" t="s">
        <v>840</v>
      </c>
      <c r="D821" s="30" t="s">
        <v>10947</v>
      </c>
      <c r="E821" s="30" t="s">
        <v>10046</v>
      </c>
      <c r="F821" s="30" t="s">
        <v>5473</v>
      </c>
      <c r="G821" s="30" t="s">
        <v>5474</v>
      </c>
      <c r="H821" s="30" t="s">
        <v>5107</v>
      </c>
      <c r="I821" s="30" t="s">
        <v>8</v>
      </c>
      <c r="J821" s="30" t="s">
        <v>4807</v>
      </c>
      <c r="K821" s="30" t="s">
        <v>2027</v>
      </c>
      <c r="L821" s="76" t="s">
        <v>10021</v>
      </c>
      <c r="M821" s="30" t="s">
        <v>10047</v>
      </c>
      <c r="N821" s="30" t="s">
        <v>2087</v>
      </c>
      <c r="O821" s="31">
        <f>'Product Details'!AH622</f>
        <v>1658.99</v>
      </c>
      <c r="P821" s="31">
        <f>'Product Details'!V622</f>
        <v>1568.99</v>
      </c>
      <c r="Q821" s="31">
        <f>'Product Details'!F622</f>
        <v>1485.99</v>
      </c>
      <c r="R821" s="86">
        <f t="shared" si="37"/>
        <v>5.2900273424304804E-2</v>
      </c>
      <c r="S821" s="86">
        <f t="shared" si="38"/>
        <v>0.10428031513149567</v>
      </c>
      <c r="T821" s="31">
        <f>'Product Details'!F622</f>
        <v>1485.99</v>
      </c>
      <c r="U821" s="31">
        <f t="shared" si="39"/>
        <v>0</v>
      </c>
      <c r="V821" s="30" t="s">
        <v>2080</v>
      </c>
      <c r="W821" s="30" t="s">
        <v>1345</v>
      </c>
      <c r="X821" s="30">
        <v>14</v>
      </c>
      <c r="Y821" s="87">
        <v>45715</v>
      </c>
      <c r="Z821" s="87">
        <v>46262</v>
      </c>
    </row>
    <row r="822" spans="1:26" ht="26.9" customHeight="1" x14ac:dyDescent="0.35">
      <c r="A822" s="85" t="s">
        <v>10957</v>
      </c>
      <c r="B822" s="30" t="s">
        <v>5475</v>
      </c>
      <c r="C822" s="30" t="s">
        <v>852</v>
      </c>
      <c r="D822" s="30" t="s">
        <v>10958</v>
      </c>
      <c r="E822" s="30" t="s">
        <v>10046</v>
      </c>
      <c r="F822" s="30" t="s">
        <v>5478</v>
      </c>
      <c r="G822" s="30" t="s">
        <v>5479</v>
      </c>
      <c r="H822" s="30" t="s">
        <v>4834</v>
      </c>
      <c r="I822" s="30" t="s">
        <v>8</v>
      </c>
      <c r="J822" s="30" t="s">
        <v>4790</v>
      </c>
      <c r="K822" s="30" t="s">
        <v>2023</v>
      </c>
      <c r="L822" s="76" t="s">
        <v>10021</v>
      </c>
      <c r="M822" s="30" t="s">
        <v>10047</v>
      </c>
      <c r="N822" s="30" t="s">
        <v>2087</v>
      </c>
      <c r="O822" s="31">
        <f>'Product Details'!AH623</f>
        <v>176.99</v>
      </c>
      <c r="P822" s="31">
        <f>'Product Details'!V623</f>
        <v>176.99</v>
      </c>
      <c r="Q822" s="31">
        <f>'Product Details'!F623</f>
        <v>160.99</v>
      </c>
      <c r="R822" s="86">
        <f t="shared" si="37"/>
        <v>9.0400587603819416E-2</v>
      </c>
      <c r="S822" s="86">
        <f t="shared" si="38"/>
        <v>9.0400587603819416E-2</v>
      </c>
      <c r="T822" s="31">
        <f>'Product Details'!F623</f>
        <v>160.99</v>
      </c>
      <c r="U822" s="31">
        <f t="shared" si="39"/>
        <v>0</v>
      </c>
      <c r="V822" s="30" t="s">
        <v>2080</v>
      </c>
      <c r="W822" s="30" t="s">
        <v>53</v>
      </c>
      <c r="X822" s="30">
        <v>30</v>
      </c>
      <c r="Y822" s="87">
        <v>45797</v>
      </c>
      <c r="Z822" s="87">
        <v>46280</v>
      </c>
    </row>
    <row r="823" spans="1:26" ht="26.9" customHeight="1" x14ac:dyDescent="0.35">
      <c r="A823" s="85" t="s">
        <v>10959</v>
      </c>
      <c r="B823" s="30" t="s">
        <v>5480</v>
      </c>
      <c r="C823" s="30" t="s">
        <v>852</v>
      </c>
      <c r="D823" s="30" t="s">
        <v>10958</v>
      </c>
      <c r="E823" s="30" t="s">
        <v>10046</v>
      </c>
      <c r="F823" s="30" t="s">
        <v>5483</v>
      </c>
      <c r="G823" s="30" t="s">
        <v>5484</v>
      </c>
      <c r="H823" s="30" t="s">
        <v>4104</v>
      </c>
      <c r="I823" s="30" t="s">
        <v>8</v>
      </c>
      <c r="J823" s="30" t="s">
        <v>4790</v>
      </c>
      <c r="K823" s="30" t="s">
        <v>2024</v>
      </c>
      <c r="L823" s="76" t="s">
        <v>10021</v>
      </c>
      <c r="M823" s="30" t="s">
        <v>10047</v>
      </c>
      <c r="N823" s="30" t="s">
        <v>2087</v>
      </c>
      <c r="O823" s="31">
        <f>'Product Details'!AH624</f>
        <v>382.99</v>
      </c>
      <c r="P823" s="31">
        <f>'Product Details'!V624</f>
        <v>382.99</v>
      </c>
      <c r="Q823" s="31">
        <f>'Product Details'!F624</f>
        <v>367.99</v>
      </c>
      <c r="R823" s="86">
        <f t="shared" si="37"/>
        <v>3.9165513459881458E-2</v>
      </c>
      <c r="S823" s="86">
        <f t="shared" si="38"/>
        <v>3.9165513459881458E-2</v>
      </c>
      <c r="T823" s="31">
        <f>'Product Details'!F624</f>
        <v>367.99</v>
      </c>
      <c r="U823" s="31">
        <f t="shared" si="39"/>
        <v>0</v>
      </c>
      <c r="V823" s="30" t="s">
        <v>2080</v>
      </c>
      <c r="W823" s="30" t="s">
        <v>53</v>
      </c>
      <c r="X823" s="30">
        <v>30</v>
      </c>
      <c r="Y823" s="87">
        <v>45982</v>
      </c>
      <c r="Z823" s="87">
        <v>46249</v>
      </c>
    </row>
    <row r="824" spans="1:26" ht="26.9" customHeight="1" x14ac:dyDescent="0.35">
      <c r="A824" s="85" t="s">
        <v>10960</v>
      </c>
      <c r="B824" s="30" t="s">
        <v>5485</v>
      </c>
      <c r="C824" s="30" t="s">
        <v>852</v>
      </c>
      <c r="D824" s="30" t="s">
        <v>10958</v>
      </c>
      <c r="E824" s="30" t="s">
        <v>10046</v>
      </c>
      <c r="F824" s="30" t="s">
        <v>5488</v>
      </c>
      <c r="G824" s="30" t="s">
        <v>5489</v>
      </c>
      <c r="H824" s="30" t="s">
        <v>5347</v>
      </c>
      <c r="I824" s="30" t="s">
        <v>8</v>
      </c>
      <c r="J824" s="30" t="s">
        <v>4790</v>
      </c>
      <c r="K824" s="30" t="s">
        <v>2024</v>
      </c>
      <c r="L824" s="76" t="s">
        <v>10021</v>
      </c>
      <c r="M824" s="30" t="s">
        <v>10047</v>
      </c>
      <c r="N824" s="30" t="s">
        <v>2087</v>
      </c>
      <c r="O824" s="31">
        <f>'Product Details'!AH625</f>
        <v>445.99</v>
      </c>
      <c r="P824" s="31">
        <f>'Product Details'!V625</f>
        <v>432.99</v>
      </c>
      <c r="Q824" s="31">
        <f>'Product Details'!F625</f>
        <v>419.99</v>
      </c>
      <c r="R824" s="86">
        <f t="shared" si="37"/>
        <v>3.002378807824661E-2</v>
      </c>
      <c r="S824" s="86">
        <f t="shared" si="38"/>
        <v>5.8297271239265452E-2</v>
      </c>
      <c r="T824" s="31">
        <f>'Product Details'!F625</f>
        <v>419.99</v>
      </c>
      <c r="U824" s="31">
        <f t="shared" si="39"/>
        <v>0</v>
      </c>
      <c r="V824" s="30" t="s">
        <v>2080</v>
      </c>
      <c r="W824" s="30" t="s">
        <v>53</v>
      </c>
      <c r="X824" s="30">
        <v>30</v>
      </c>
      <c r="Y824" s="87">
        <v>46202</v>
      </c>
      <c r="Z824" s="87">
        <v>46263</v>
      </c>
    </row>
    <row r="825" spans="1:26" ht="26.9" customHeight="1" x14ac:dyDescent="0.35">
      <c r="A825" s="85" t="s">
        <v>10961</v>
      </c>
      <c r="B825" s="30" t="s">
        <v>5490</v>
      </c>
      <c r="C825" s="30" t="s">
        <v>852</v>
      </c>
      <c r="D825" s="30" t="s">
        <v>10958</v>
      </c>
      <c r="E825" s="30" t="s">
        <v>10046</v>
      </c>
      <c r="F825" s="30" t="s">
        <v>5493</v>
      </c>
      <c r="G825" s="30" t="s">
        <v>5494</v>
      </c>
      <c r="H825" s="30" t="s">
        <v>3620</v>
      </c>
      <c r="I825" s="30" t="s">
        <v>8</v>
      </c>
      <c r="J825" s="30" t="s">
        <v>4790</v>
      </c>
      <c r="K825" s="30" t="s">
        <v>2024</v>
      </c>
      <c r="L825" s="76" t="s">
        <v>10021</v>
      </c>
      <c r="M825" s="30" t="s">
        <v>10047</v>
      </c>
      <c r="N825" s="30" t="s">
        <v>2087</v>
      </c>
      <c r="O825" s="31">
        <f>'Product Details'!AH626</f>
        <v>566.99</v>
      </c>
      <c r="P825" s="31">
        <f>'Product Details'!V626</f>
        <v>540.99</v>
      </c>
      <c r="Q825" s="31">
        <f>'Product Details'!F626</f>
        <v>512.99</v>
      </c>
      <c r="R825" s="86">
        <f t="shared" si="37"/>
        <v>5.1756964084363852E-2</v>
      </c>
      <c r="S825" s="86">
        <f t="shared" si="38"/>
        <v>9.523977495193918E-2</v>
      </c>
      <c r="T825" s="31">
        <f>'Product Details'!F626</f>
        <v>512.99</v>
      </c>
      <c r="U825" s="31">
        <f t="shared" si="39"/>
        <v>0</v>
      </c>
      <c r="V825" s="30" t="s">
        <v>2080</v>
      </c>
      <c r="W825" s="30" t="s">
        <v>53</v>
      </c>
      <c r="X825" s="30">
        <v>30</v>
      </c>
      <c r="Y825" s="87">
        <v>46195</v>
      </c>
      <c r="Z825" s="87">
        <v>46254</v>
      </c>
    </row>
    <row r="826" spans="1:26" ht="26.9" customHeight="1" x14ac:dyDescent="0.35">
      <c r="A826" s="85" t="s">
        <v>10962</v>
      </c>
      <c r="B826" s="30" t="s">
        <v>5495</v>
      </c>
      <c r="C826" s="30" t="s">
        <v>852</v>
      </c>
      <c r="D826" s="30" t="s">
        <v>10958</v>
      </c>
      <c r="E826" s="30" t="s">
        <v>10046</v>
      </c>
      <c r="F826" s="30" t="s">
        <v>5498</v>
      </c>
      <c r="G826" s="30" t="s">
        <v>5499</v>
      </c>
      <c r="H826" s="30" t="s">
        <v>4872</v>
      </c>
      <c r="I826" s="30" t="s">
        <v>8</v>
      </c>
      <c r="J826" s="30" t="s">
        <v>4790</v>
      </c>
      <c r="K826" s="30" t="s">
        <v>2025</v>
      </c>
      <c r="L826" s="76" t="s">
        <v>10021</v>
      </c>
      <c r="M826" s="30" t="s">
        <v>10047</v>
      </c>
      <c r="N826" s="30" t="s">
        <v>2087</v>
      </c>
      <c r="O826" s="31">
        <f>'Product Details'!AH627</f>
        <v>696.99</v>
      </c>
      <c r="P826" s="31">
        <f>'Product Details'!V627</f>
        <v>696.99</v>
      </c>
      <c r="Q826" s="31">
        <f>'Product Details'!F627</f>
        <v>656.99</v>
      </c>
      <c r="R826" s="86">
        <f t="shared" si="37"/>
        <v>5.7389632562877518E-2</v>
      </c>
      <c r="S826" s="86">
        <f t="shared" si="38"/>
        <v>5.7389632562877518E-2</v>
      </c>
      <c r="T826" s="31">
        <f>'Product Details'!F627</f>
        <v>656.99</v>
      </c>
      <c r="U826" s="31">
        <f t="shared" si="39"/>
        <v>0</v>
      </c>
      <c r="V826" s="30" t="s">
        <v>2080</v>
      </c>
      <c r="W826" s="30" t="s">
        <v>53</v>
      </c>
      <c r="X826" s="30">
        <v>30</v>
      </c>
      <c r="Y826" s="87">
        <v>45674</v>
      </c>
      <c r="Z826" s="87">
        <v>46261</v>
      </c>
    </row>
    <row r="827" spans="1:26" ht="26.9" customHeight="1" x14ac:dyDescent="0.35">
      <c r="A827" s="85" t="s">
        <v>10963</v>
      </c>
      <c r="B827" s="30" t="s">
        <v>5500</v>
      </c>
      <c r="C827" s="30" t="s">
        <v>852</v>
      </c>
      <c r="D827" s="30" t="s">
        <v>10958</v>
      </c>
      <c r="E827" s="30" t="s">
        <v>10046</v>
      </c>
      <c r="F827" s="30" t="s">
        <v>5488</v>
      </c>
      <c r="G827" s="30" t="s">
        <v>5504</v>
      </c>
      <c r="H827" s="30" t="s">
        <v>5505</v>
      </c>
      <c r="I827" s="30" t="s">
        <v>8</v>
      </c>
      <c r="J827" s="30" t="s">
        <v>4807</v>
      </c>
      <c r="K827" s="30" t="s">
        <v>2025</v>
      </c>
      <c r="L827" s="76" t="s">
        <v>10021</v>
      </c>
      <c r="M827" s="30" t="s">
        <v>10047</v>
      </c>
      <c r="N827" s="30" t="s">
        <v>2087</v>
      </c>
      <c r="O827" s="31">
        <f>'Product Details'!AH628</f>
        <v>773.99</v>
      </c>
      <c r="P827" s="31">
        <f>'Product Details'!V628</f>
        <v>773.99</v>
      </c>
      <c r="Q827" s="31">
        <f>'Product Details'!F628</f>
        <v>702.99</v>
      </c>
      <c r="R827" s="86">
        <f t="shared" si="37"/>
        <v>9.1732451323660508E-2</v>
      </c>
      <c r="S827" s="86">
        <f t="shared" si="38"/>
        <v>9.1732451323660508E-2</v>
      </c>
      <c r="T827" s="31">
        <f>'Product Details'!F628</f>
        <v>702.99</v>
      </c>
      <c r="U827" s="31">
        <f t="shared" si="39"/>
        <v>0</v>
      </c>
      <c r="V827" s="30" t="s">
        <v>2080</v>
      </c>
      <c r="W827" s="30" t="s">
        <v>1345</v>
      </c>
      <c r="X827" s="30">
        <v>30</v>
      </c>
      <c r="Y827" s="87">
        <v>45908</v>
      </c>
      <c r="Z827" s="87">
        <v>46246</v>
      </c>
    </row>
    <row r="828" spans="1:26" ht="26.9" customHeight="1" x14ac:dyDescent="0.35">
      <c r="A828" s="85" t="s">
        <v>10964</v>
      </c>
      <c r="B828" s="30" t="s">
        <v>5506</v>
      </c>
      <c r="C828" s="30" t="s">
        <v>852</v>
      </c>
      <c r="D828" s="30" t="s">
        <v>10958</v>
      </c>
      <c r="E828" s="30" t="s">
        <v>10046</v>
      </c>
      <c r="F828" s="30" t="s">
        <v>5509</v>
      </c>
      <c r="G828" s="30" t="s">
        <v>5510</v>
      </c>
      <c r="H828" s="30" t="s">
        <v>4053</v>
      </c>
      <c r="I828" s="30" t="s">
        <v>8</v>
      </c>
      <c r="J828" s="30" t="s">
        <v>4807</v>
      </c>
      <c r="K828" s="30" t="s">
        <v>2025</v>
      </c>
      <c r="L828" s="76" t="s">
        <v>10021</v>
      </c>
      <c r="M828" s="30" t="s">
        <v>10047</v>
      </c>
      <c r="N828" s="30" t="s">
        <v>2087</v>
      </c>
      <c r="O828" s="31">
        <f>'Product Details'!AH629</f>
        <v>795.99</v>
      </c>
      <c r="P828" s="31">
        <f>'Product Details'!V629</f>
        <v>795.99</v>
      </c>
      <c r="Q828" s="31">
        <f>'Product Details'!F629</f>
        <v>750.99</v>
      </c>
      <c r="R828" s="86">
        <f t="shared" si="37"/>
        <v>5.6533373534843404E-2</v>
      </c>
      <c r="S828" s="86">
        <f t="shared" si="38"/>
        <v>5.6533373534843404E-2</v>
      </c>
      <c r="T828" s="31">
        <f>'Product Details'!F629</f>
        <v>750.99</v>
      </c>
      <c r="U828" s="31">
        <f t="shared" si="39"/>
        <v>0</v>
      </c>
      <c r="V828" s="30" t="s">
        <v>2080</v>
      </c>
      <c r="W828" s="30" t="s">
        <v>53</v>
      </c>
      <c r="X828" s="30">
        <v>30</v>
      </c>
      <c r="Y828" s="87">
        <v>45996</v>
      </c>
      <c r="Z828" s="87">
        <v>46279</v>
      </c>
    </row>
    <row r="829" spans="1:26" ht="26.9" customHeight="1" x14ac:dyDescent="0.35">
      <c r="A829" s="85" t="s">
        <v>10965</v>
      </c>
      <c r="B829" s="30" t="s">
        <v>5511</v>
      </c>
      <c r="C829" s="30" t="s">
        <v>852</v>
      </c>
      <c r="D829" s="30" t="s">
        <v>10958</v>
      </c>
      <c r="E829" s="30" t="s">
        <v>10046</v>
      </c>
      <c r="F829" s="30" t="s">
        <v>5514</v>
      </c>
      <c r="G829" s="30" t="s">
        <v>5515</v>
      </c>
      <c r="H829" s="30" t="s">
        <v>5035</v>
      </c>
      <c r="I829" s="30" t="s">
        <v>8</v>
      </c>
      <c r="J829" s="30" t="s">
        <v>4807</v>
      </c>
      <c r="K829" s="30" t="s">
        <v>2026</v>
      </c>
      <c r="L829" s="76" t="s">
        <v>10021</v>
      </c>
      <c r="M829" s="30" t="s">
        <v>10047</v>
      </c>
      <c r="N829" s="30" t="s">
        <v>2087</v>
      </c>
      <c r="O829" s="31">
        <f>'Product Details'!AH630</f>
        <v>1071.99</v>
      </c>
      <c r="P829" s="31">
        <f>'Product Details'!V630</f>
        <v>1038.99</v>
      </c>
      <c r="Q829" s="31">
        <f>'Product Details'!F630</f>
        <v>937.99</v>
      </c>
      <c r="R829" s="86">
        <f t="shared" si="37"/>
        <v>9.7209790277096031E-2</v>
      </c>
      <c r="S829" s="86">
        <f t="shared" si="38"/>
        <v>0.12500116605565351</v>
      </c>
      <c r="T829" s="31">
        <f>'Product Details'!F630</f>
        <v>937.99</v>
      </c>
      <c r="U829" s="31">
        <f t="shared" si="39"/>
        <v>0</v>
      </c>
      <c r="V829" s="30" t="s">
        <v>2080</v>
      </c>
      <c r="W829" s="30" t="s">
        <v>53</v>
      </c>
      <c r="X829" s="30">
        <v>30</v>
      </c>
      <c r="Y829" s="87">
        <v>46150</v>
      </c>
      <c r="Z829" s="87">
        <v>46246</v>
      </c>
    </row>
    <row r="830" spans="1:26" ht="26.9" customHeight="1" x14ac:dyDescent="0.35">
      <c r="A830" s="85" t="s">
        <v>10966</v>
      </c>
      <c r="B830" s="30" t="s">
        <v>5516</v>
      </c>
      <c r="C830" s="30" t="s">
        <v>852</v>
      </c>
      <c r="D830" s="30" t="s">
        <v>10958</v>
      </c>
      <c r="E830" s="30" t="s">
        <v>10046</v>
      </c>
      <c r="F830" s="30" t="s">
        <v>5519</v>
      </c>
      <c r="G830" s="30" t="s">
        <v>5520</v>
      </c>
      <c r="H830" s="30" t="s">
        <v>5140</v>
      </c>
      <c r="I830" s="30" t="s">
        <v>8</v>
      </c>
      <c r="J830" s="30" t="s">
        <v>4790</v>
      </c>
      <c r="K830" s="30" t="s">
        <v>2027</v>
      </c>
      <c r="L830" s="76" t="s">
        <v>10021</v>
      </c>
      <c r="M830" s="30" t="s">
        <v>10047</v>
      </c>
      <c r="N830" s="30" t="s">
        <v>2087</v>
      </c>
      <c r="O830" s="31">
        <f>'Product Details'!AH631</f>
        <v>1780.99</v>
      </c>
      <c r="P830" s="31">
        <f>'Product Details'!V631</f>
        <v>1751.99</v>
      </c>
      <c r="Q830" s="31">
        <f>'Product Details'!F631</f>
        <v>1688.99</v>
      </c>
      <c r="R830" s="86">
        <f t="shared" si="37"/>
        <v>3.5959109355647008E-2</v>
      </c>
      <c r="S830" s="86">
        <f t="shared" si="38"/>
        <v>5.1656662867281683E-2</v>
      </c>
      <c r="T830" s="31">
        <f>'Product Details'!F631</f>
        <v>1688.99</v>
      </c>
      <c r="U830" s="31">
        <f t="shared" si="39"/>
        <v>0</v>
      </c>
      <c r="V830" s="30" t="s">
        <v>2080</v>
      </c>
      <c r="W830" s="30" t="s">
        <v>1345</v>
      </c>
      <c r="X830" s="30">
        <v>30</v>
      </c>
      <c r="Y830" s="87">
        <v>46154</v>
      </c>
      <c r="Z830" s="87">
        <v>46259</v>
      </c>
    </row>
    <row r="831" spans="1:26" ht="26.9" customHeight="1" x14ac:dyDescent="0.35">
      <c r="A831" s="85" t="s">
        <v>10967</v>
      </c>
      <c r="B831" s="30" t="s">
        <v>5521</v>
      </c>
      <c r="C831" s="30" t="s">
        <v>852</v>
      </c>
      <c r="D831" s="30" t="s">
        <v>10958</v>
      </c>
      <c r="E831" s="30" t="s">
        <v>10046</v>
      </c>
      <c r="F831" s="30" t="s">
        <v>5524</v>
      </c>
      <c r="G831" s="30" t="s">
        <v>5525</v>
      </c>
      <c r="H831" s="30" t="s">
        <v>3953</v>
      </c>
      <c r="I831" s="30" t="s">
        <v>8</v>
      </c>
      <c r="J831" s="30" t="s">
        <v>4807</v>
      </c>
      <c r="K831" s="30" t="s">
        <v>2027</v>
      </c>
      <c r="L831" s="76" t="s">
        <v>10021</v>
      </c>
      <c r="M831" s="30" t="s">
        <v>10047</v>
      </c>
      <c r="N831" s="30" t="s">
        <v>2087</v>
      </c>
      <c r="O831" s="31">
        <f>'Product Details'!AH632</f>
        <v>2452.9899999999998</v>
      </c>
      <c r="P831" s="31">
        <f>'Product Details'!V632</f>
        <v>2415.9899999999998</v>
      </c>
      <c r="Q831" s="31">
        <f>'Product Details'!F632</f>
        <v>2169.9899999999998</v>
      </c>
      <c r="R831" s="86">
        <f t="shared" si="37"/>
        <v>0.10182161350005589</v>
      </c>
      <c r="S831" s="86">
        <f t="shared" si="38"/>
        <v>0.11536940631637309</v>
      </c>
      <c r="T831" s="31">
        <f>'Product Details'!F632</f>
        <v>2169.9899999999998</v>
      </c>
      <c r="U831" s="31">
        <f t="shared" si="39"/>
        <v>0</v>
      </c>
      <c r="V831" s="30" t="s">
        <v>2080</v>
      </c>
      <c r="W831" s="30" t="s">
        <v>1345</v>
      </c>
      <c r="X831" s="30">
        <v>30</v>
      </c>
      <c r="Y831" s="87">
        <v>46149</v>
      </c>
      <c r="Z831" s="87">
        <v>46245</v>
      </c>
    </row>
    <row r="832" spans="1:26" ht="26.9" customHeight="1" x14ac:dyDescent="0.35">
      <c r="A832" s="85" t="s">
        <v>10968</v>
      </c>
      <c r="B832" s="30" t="s">
        <v>5526</v>
      </c>
      <c r="C832" s="30" t="s">
        <v>864</v>
      </c>
      <c r="D832" s="30" t="s">
        <v>10969</v>
      </c>
      <c r="E832" s="30" t="s">
        <v>10046</v>
      </c>
      <c r="F832" s="30" t="s">
        <v>5529</v>
      </c>
      <c r="G832" s="30" t="s">
        <v>5530</v>
      </c>
      <c r="H832" s="30" t="s">
        <v>5174</v>
      </c>
      <c r="I832" s="30" t="s">
        <v>8</v>
      </c>
      <c r="J832" s="30" t="s">
        <v>4790</v>
      </c>
      <c r="K832" s="30" t="s">
        <v>2022</v>
      </c>
      <c r="L832" s="76" t="s">
        <v>10021</v>
      </c>
      <c r="M832" s="30" t="s">
        <v>10047</v>
      </c>
      <c r="N832" s="30" t="s">
        <v>2087</v>
      </c>
      <c r="O832" s="31">
        <f>'Product Details'!AH633</f>
        <v>87.99</v>
      </c>
      <c r="P832" s="31">
        <f>'Product Details'!V633</f>
        <v>87.99</v>
      </c>
      <c r="Q832" s="31">
        <f>'Product Details'!F633</f>
        <v>78.989999999999995</v>
      </c>
      <c r="R832" s="86">
        <f t="shared" si="37"/>
        <v>0.10228435049437437</v>
      </c>
      <c r="S832" s="86">
        <f t="shared" si="38"/>
        <v>0.10228435049437437</v>
      </c>
      <c r="T832" s="31">
        <f>'Product Details'!F633</f>
        <v>78.989999999999995</v>
      </c>
      <c r="U832" s="31">
        <f t="shared" si="39"/>
        <v>0</v>
      </c>
      <c r="V832" s="30" t="s">
        <v>2080</v>
      </c>
      <c r="W832" s="30" t="s">
        <v>53</v>
      </c>
      <c r="X832" s="30">
        <v>45</v>
      </c>
      <c r="Y832" s="87">
        <v>46062</v>
      </c>
      <c r="Z832" s="87">
        <v>46254</v>
      </c>
    </row>
    <row r="833" spans="1:26" ht="26.9" customHeight="1" x14ac:dyDescent="0.35">
      <c r="A833" s="85" t="s">
        <v>10970</v>
      </c>
      <c r="B833" s="30" t="s">
        <v>5531</v>
      </c>
      <c r="C833" s="30" t="s">
        <v>864</v>
      </c>
      <c r="D833" s="30" t="s">
        <v>10969</v>
      </c>
      <c r="E833" s="30" t="s">
        <v>10046</v>
      </c>
      <c r="F833" s="30" t="s">
        <v>5534</v>
      </c>
      <c r="G833" s="30" t="s">
        <v>5535</v>
      </c>
      <c r="H833" s="30" t="s">
        <v>5118</v>
      </c>
      <c r="I833" s="30" t="s">
        <v>8</v>
      </c>
      <c r="J833" s="30" t="s">
        <v>4807</v>
      </c>
      <c r="K833" s="30" t="s">
        <v>2022</v>
      </c>
      <c r="L833" s="76" t="s">
        <v>10021</v>
      </c>
      <c r="M833" s="30" t="s">
        <v>10047</v>
      </c>
      <c r="N833" s="30" t="s">
        <v>2087</v>
      </c>
      <c r="O833" s="31">
        <f>'Product Details'!AH634</f>
        <v>211.99</v>
      </c>
      <c r="P833" s="31">
        <f>'Product Details'!V634</f>
        <v>211.99</v>
      </c>
      <c r="Q833" s="31">
        <f>'Product Details'!F634</f>
        <v>188.99</v>
      </c>
      <c r="R833" s="86">
        <f t="shared" si="37"/>
        <v>0.10849568375866786</v>
      </c>
      <c r="S833" s="86">
        <f t="shared" si="38"/>
        <v>0.10849568375866786</v>
      </c>
      <c r="T833" s="31">
        <f>'Product Details'!F634</f>
        <v>188.99</v>
      </c>
      <c r="U833" s="31">
        <f t="shared" si="39"/>
        <v>0</v>
      </c>
      <c r="V833" s="30" t="s">
        <v>2100</v>
      </c>
      <c r="W833" s="30" t="s">
        <v>53</v>
      </c>
      <c r="X833" s="30">
        <v>45</v>
      </c>
      <c r="Y833" s="87">
        <v>46123</v>
      </c>
      <c r="Z833" s="87">
        <v>46255</v>
      </c>
    </row>
    <row r="834" spans="1:26" ht="26.9" customHeight="1" x14ac:dyDescent="0.35">
      <c r="A834" s="85" t="s">
        <v>10971</v>
      </c>
      <c r="B834" s="30" t="s">
        <v>5536</v>
      </c>
      <c r="C834" s="30" t="s">
        <v>864</v>
      </c>
      <c r="D834" s="30" t="s">
        <v>10969</v>
      </c>
      <c r="E834" s="30" t="s">
        <v>10046</v>
      </c>
      <c r="F834" s="30" t="s">
        <v>5539</v>
      </c>
      <c r="G834" s="30" t="s">
        <v>5540</v>
      </c>
      <c r="H834" s="30" t="s">
        <v>4957</v>
      </c>
      <c r="I834" s="30" t="s">
        <v>8</v>
      </c>
      <c r="J834" s="30" t="s">
        <v>4790</v>
      </c>
      <c r="K834" s="30" t="s">
        <v>2023</v>
      </c>
      <c r="L834" s="76" t="s">
        <v>10021</v>
      </c>
      <c r="M834" s="30" t="s">
        <v>10047</v>
      </c>
      <c r="N834" s="30" t="s">
        <v>2087</v>
      </c>
      <c r="O834" s="31">
        <f>'Product Details'!AH635</f>
        <v>361.99</v>
      </c>
      <c r="P834" s="31">
        <f>'Product Details'!V635</f>
        <v>358.99</v>
      </c>
      <c r="Q834" s="31">
        <f>'Product Details'!F635</f>
        <v>329.99</v>
      </c>
      <c r="R834" s="86">
        <f t="shared" si="37"/>
        <v>8.0782194490097214E-2</v>
      </c>
      <c r="S834" s="86">
        <f t="shared" si="38"/>
        <v>8.8400232050609137E-2</v>
      </c>
      <c r="T834" s="31">
        <f>'Product Details'!F635</f>
        <v>329.99</v>
      </c>
      <c r="U834" s="31">
        <f t="shared" si="39"/>
        <v>0</v>
      </c>
      <c r="V834" s="30" t="s">
        <v>2080</v>
      </c>
      <c r="W834" s="30" t="s">
        <v>53</v>
      </c>
      <c r="X834" s="30">
        <v>45</v>
      </c>
      <c r="Y834" s="87">
        <v>46035</v>
      </c>
      <c r="Z834" s="87">
        <v>46257</v>
      </c>
    </row>
    <row r="835" spans="1:26" ht="26.9" customHeight="1" x14ac:dyDescent="0.35">
      <c r="A835" s="85" t="s">
        <v>10972</v>
      </c>
      <c r="B835" s="30" t="s">
        <v>5541</v>
      </c>
      <c r="C835" s="30" t="s">
        <v>864</v>
      </c>
      <c r="D835" s="30" t="s">
        <v>10969</v>
      </c>
      <c r="E835" s="30" t="s">
        <v>10046</v>
      </c>
      <c r="F835" s="30" t="s">
        <v>5544</v>
      </c>
      <c r="G835" s="30" t="s">
        <v>5545</v>
      </c>
      <c r="H835" s="30" t="s">
        <v>3904</v>
      </c>
      <c r="I835" s="30" t="s">
        <v>8</v>
      </c>
      <c r="J835" s="30" t="s">
        <v>4790</v>
      </c>
      <c r="K835" s="30" t="s">
        <v>2024</v>
      </c>
      <c r="L835" s="76" t="s">
        <v>10021</v>
      </c>
      <c r="M835" s="30" t="s">
        <v>10047</v>
      </c>
      <c r="N835" s="30" t="s">
        <v>2087</v>
      </c>
      <c r="O835" s="31">
        <f>'Product Details'!AH636</f>
        <v>415.99</v>
      </c>
      <c r="P835" s="31">
        <f>'Product Details'!V636</f>
        <v>414.99</v>
      </c>
      <c r="Q835" s="31">
        <f>'Product Details'!F636</f>
        <v>363.99</v>
      </c>
      <c r="R835" s="86">
        <f t="shared" si="37"/>
        <v>0.1228945275789778</v>
      </c>
      <c r="S835" s="86">
        <f t="shared" si="38"/>
        <v>0.12500300487992499</v>
      </c>
      <c r="T835" s="31">
        <f>'Product Details'!F636</f>
        <v>363.99</v>
      </c>
      <c r="U835" s="31">
        <f t="shared" si="39"/>
        <v>0</v>
      </c>
      <c r="V835" s="30" t="s">
        <v>2080</v>
      </c>
      <c r="W835" s="30" t="s">
        <v>53</v>
      </c>
      <c r="X835" s="30">
        <v>45</v>
      </c>
      <c r="Y835" s="87">
        <v>45823</v>
      </c>
      <c r="Z835" s="87">
        <v>46257</v>
      </c>
    </row>
    <row r="836" spans="1:26" ht="26.9" customHeight="1" x14ac:dyDescent="0.35">
      <c r="A836" s="85" t="s">
        <v>10973</v>
      </c>
      <c r="B836" s="30" t="s">
        <v>5546</v>
      </c>
      <c r="C836" s="30" t="s">
        <v>864</v>
      </c>
      <c r="D836" s="30" t="s">
        <v>10969</v>
      </c>
      <c r="E836" s="30" t="s">
        <v>10046</v>
      </c>
      <c r="F836" s="30" t="s">
        <v>5534</v>
      </c>
      <c r="G836" s="30" t="s">
        <v>5549</v>
      </c>
      <c r="H836" s="30" t="s">
        <v>5550</v>
      </c>
      <c r="I836" s="30" t="s">
        <v>8</v>
      </c>
      <c r="J836" s="30" t="s">
        <v>4807</v>
      </c>
      <c r="K836" s="30" t="s">
        <v>2023</v>
      </c>
      <c r="L836" s="76" t="s">
        <v>10021</v>
      </c>
      <c r="M836" s="30" t="s">
        <v>10047</v>
      </c>
      <c r="N836" s="30" t="s">
        <v>2087</v>
      </c>
      <c r="O836" s="31">
        <f>'Product Details'!AH637</f>
        <v>497.99</v>
      </c>
      <c r="P836" s="31">
        <f>'Product Details'!V637</f>
        <v>470.99</v>
      </c>
      <c r="Q836" s="31">
        <f>'Product Details'!F637</f>
        <v>418.99</v>
      </c>
      <c r="R836" s="86">
        <f t="shared" si="37"/>
        <v>0.11040574109853712</v>
      </c>
      <c r="S836" s="86">
        <f t="shared" si="38"/>
        <v>0.15863772364906925</v>
      </c>
      <c r="T836" s="31">
        <f>'Product Details'!F637</f>
        <v>418.99</v>
      </c>
      <c r="U836" s="31">
        <f t="shared" si="39"/>
        <v>0</v>
      </c>
      <c r="V836" s="30" t="s">
        <v>2080</v>
      </c>
      <c r="W836" s="30" t="s">
        <v>1345</v>
      </c>
      <c r="X836" s="30">
        <v>45</v>
      </c>
      <c r="Y836" s="87">
        <v>46074</v>
      </c>
      <c r="Z836" s="87">
        <v>46249</v>
      </c>
    </row>
    <row r="837" spans="1:26" ht="26.9" customHeight="1" x14ac:dyDescent="0.35">
      <c r="A837" s="85" t="s">
        <v>10974</v>
      </c>
      <c r="B837" s="30" t="s">
        <v>5551</v>
      </c>
      <c r="C837" s="30" t="s">
        <v>864</v>
      </c>
      <c r="D837" s="30" t="s">
        <v>10969</v>
      </c>
      <c r="E837" s="30" t="s">
        <v>10046</v>
      </c>
      <c r="F837" s="30" t="s">
        <v>5554</v>
      </c>
      <c r="G837" s="30" t="s">
        <v>5555</v>
      </c>
      <c r="H837" s="30" t="s">
        <v>4104</v>
      </c>
      <c r="I837" s="30" t="s">
        <v>8</v>
      </c>
      <c r="J837" s="30" t="s">
        <v>4807</v>
      </c>
      <c r="K837" s="30" t="s">
        <v>2024</v>
      </c>
      <c r="L837" s="76" t="s">
        <v>10021</v>
      </c>
      <c r="M837" s="30" t="s">
        <v>10047</v>
      </c>
      <c r="N837" s="30" t="s">
        <v>2087</v>
      </c>
      <c r="O837" s="31">
        <f>'Product Details'!AH638</f>
        <v>650.99</v>
      </c>
      <c r="P837" s="31">
        <f>'Product Details'!V638</f>
        <v>616.99</v>
      </c>
      <c r="Q837" s="31">
        <f>'Product Details'!F638</f>
        <v>592.99</v>
      </c>
      <c r="R837" s="86">
        <f t="shared" si="37"/>
        <v>3.8898523476879693E-2</v>
      </c>
      <c r="S837" s="86">
        <f t="shared" si="38"/>
        <v>8.9095070584801608E-2</v>
      </c>
      <c r="T837" s="31">
        <f>'Product Details'!F638</f>
        <v>592.99</v>
      </c>
      <c r="U837" s="31">
        <f t="shared" si="39"/>
        <v>0</v>
      </c>
      <c r="V837" s="30" t="s">
        <v>2080</v>
      </c>
      <c r="W837" s="30" t="s">
        <v>53</v>
      </c>
      <c r="X837" s="30">
        <v>45</v>
      </c>
      <c r="Y837" s="87">
        <v>46170</v>
      </c>
      <c r="Z837" s="87">
        <v>46284</v>
      </c>
    </row>
    <row r="838" spans="1:26" ht="26.9" customHeight="1" x14ac:dyDescent="0.35">
      <c r="A838" s="85" t="s">
        <v>10975</v>
      </c>
      <c r="B838" s="30" t="s">
        <v>5556</v>
      </c>
      <c r="C838" s="30" t="s">
        <v>864</v>
      </c>
      <c r="D838" s="30" t="s">
        <v>10969</v>
      </c>
      <c r="E838" s="30" t="s">
        <v>10046</v>
      </c>
      <c r="F838" s="30" t="s">
        <v>5559</v>
      </c>
      <c r="G838" s="30" t="s">
        <v>5560</v>
      </c>
      <c r="H838" s="30" t="s">
        <v>3841</v>
      </c>
      <c r="I838" s="30" t="s">
        <v>8</v>
      </c>
      <c r="J838" s="30" t="s">
        <v>4790</v>
      </c>
      <c r="K838" s="30" t="s">
        <v>2025</v>
      </c>
      <c r="L838" s="76" t="s">
        <v>10021</v>
      </c>
      <c r="M838" s="30" t="s">
        <v>10047</v>
      </c>
      <c r="N838" s="30" t="s">
        <v>2087</v>
      </c>
      <c r="O838" s="31">
        <f>'Product Details'!AH639</f>
        <v>808.99</v>
      </c>
      <c r="P838" s="31">
        <f>'Product Details'!V639</f>
        <v>771.99</v>
      </c>
      <c r="Q838" s="31">
        <f>'Product Details'!F639</f>
        <v>735.99</v>
      </c>
      <c r="R838" s="86">
        <f t="shared" si="37"/>
        <v>4.6632728403217659E-2</v>
      </c>
      <c r="S838" s="86">
        <f t="shared" si="38"/>
        <v>9.0235973250596416E-2</v>
      </c>
      <c r="T838" s="31">
        <f>'Product Details'!F639</f>
        <v>735.99</v>
      </c>
      <c r="U838" s="31">
        <f t="shared" si="39"/>
        <v>0</v>
      </c>
      <c r="V838" s="30" t="s">
        <v>2100</v>
      </c>
      <c r="W838" s="30" t="s">
        <v>53</v>
      </c>
      <c r="X838" s="30">
        <v>45</v>
      </c>
      <c r="Y838" s="87">
        <v>45828</v>
      </c>
      <c r="Z838" s="87">
        <v>46254</v>
      </c>
    </row>
    <row r="839" spans="1:26" ht="26.9" customHeight="1" x14ac:dyDescent="0.35">
      <c r="A839" s="85" t="s">
        <v>10976</v>
      </c>
      <c r="B839" s="30" t="s">
        <v>5561</v>
      </c>
      <c r="C839" s="30" t="s">
        <v>864</v>
      </c>
      <c r="D839" s="30" t="s">
        <v>10969</v>
      </c>
      <c r="E839" s="30" t="s">
        <v>10046</v>
      </c>
      <c r="F839" s="30" t="s">
        <v>5564</v>
      </c>
      <c r="G839" s="30" t="s">
        <v>5565</v>
      </c>
      <c r="H839" s="30" t="s">
        <v>3620</v>
      </c>
      <c r="I839" s="30" t="s">
        <v>8</v>
      </c>
      <c r="J839" s="30" t="s">
        <v>4807</v>
      </c>
      <c r="K839" s="30" t="s">
        <v>2025</v>
      </c>
      <c r="L839" s="76" t="s">
        <v>10021</v>
      </c>
      <c r="M839" s="30" t="s">
        <v>10047</v>
      </c>
      <c r="N839" s="30" t="s">
        <v>2087</v>
      </c>
      <c r="O839" s="31">
        <f>'Product Details'!AH640</f>
        <v>1127.99</v>
      </c>
      <c r="P839" s="31">
        <f>'Product Details'!V640</f>
        <v>1069.99</v>
      </c>
      <c r="Q839" s="31">
        <f>'Product Details'!F640</f>
        <v>931.99</v>
      </c>
      <c r="R839" s="86">
        <f t="shared" si="37"/>
        <v>0.12897316797353245</v>
      </c>
      <c r="S839" s="86">
        <f t="shared" si="38"/>
        <v>0.17376040567735529</v>
      </c>
      <c r="T839" s="31">
        <f>'Product Details'!F640</f>
        <v>931.99</v>
      </c>
      <c r="U839" s="31">
        <f t="shared" si="39"/>
        <v>0</v>
      </c>
      <c r="V839" s="30" t="s">
        <v>2080</v>
      </c>
      <c r="W839" s="30" t="s">
        <v>53</v>
      </c>
      <c r="X839" s="30">
        <v>45</v>
      </c>
      <c r="Y839" s="87">
        <v>46229</v>
      </c>
      <c r="Z839" s="87">
        <v>46263</v>
      </c>
    </row>
    <row r="840" spans="1:26" ht="26.9" customHeight="1" x14ac:dyDescent="0.35">
      <c r="A840" s="85" t="s">
        <v>10977</v>
      </c>
      <c r="B840" s="30" t="s">
        <v>5566</v>
      </c>
      <c r="C840" s="30" t="s">
        <v>864</v>
      </c>
      <c r="D840" s="30" t="s">
        <v>10969</v>
      </c>
      <c r="E840" s="30" t="s">
        <v>10046</v>
      </c>
      <c r="F840" s="30" t="s">
        <v>5569</v>
      </c>
      <c r="G840" s="30" t="s">
        <v>5570</v>
      </c>
      <c r="H840" s="30" t="s">
        <v>4978</v>
      </c>
      <c r="I840" s="30" t="s">
        <v>8</v>
      </c>
      <c r="J840" s="30" t="s">
        <v>4807</v>
      </c>
      <c r="K840" s="30" t="s">
        <v>2027</v>
      </c>
      <c r="L840" s="76" t="s">
        <v>10021</v>
      </c>
      <c r="M840" s="30" t="s">
        <v>10047</v>
      </c>
      <c r="N840" s="30" t="s">
        <v>2087</v>
      </c>
      <c r="O840" s="31">
        <f>'Product Details'!AH641</f>
        <v>1229.99</v>
      </c>
      <c r="P840" s="31">
        <f>'Product Details'!V641</f>
        <v>1202.99</v>
      </c>
      <c r="Q840" s="31">
        <f>'Product Details'!F641</f>
        <v>1152.99</v>
      </c>
      <c r="R840" s="86">
        <f t="shared" si="37"/>
        <v>4.156310526272039E-2</v>
      </c>
      <c r="S840" s="86">
        <f t="shared" si="38"/>
        <v>6.2602134976707122E-2</v>
      </c>
      <c r="T840" s="31">
        <f>'Product Details'!F641</f>
        <v>1152.99</v>
      </c>
      <c r="U840" s="31">
        <f t="shared" si="39"/>
        <v>0</v>
      </c>
      <c r="V840" s="30" t="s">
        <v>2080</v>
      </c>
      <c r="W840" s="30" t="s">
        <v>1345</v>
      </c>
      <c r="X840" s="30">
        <v>45</v>
      </c>
      <c r="Y840" s="87">
        <v>45782</v>
      </c>
      <c r="Z840" s="87">
        <v>46290</v>
      </c>
    </row>
    <row r="841" spans="1:26" ht="26.9" customHeight="1" x14ac:dyDescent="0.35">
      <c r="A841" s="85" t="s">
        <v>10978</v>
      </c>
      <c r="B841" s="30" t="s">
        <v>5571</v>
      </c>
      <c r="C841" s="30" t="s">
        <v>864</v>
      </c>
      <c r="D841" s="30" t="s">
        <v>10969</v>
      </c>
      <c r="E841" s="30" t="s">
        <v>10046</v>
      </c>
      <c r="F841" s="30" t="s">
        <v>5574</v>
      </c>
      <c r="G841" s="30" t="s">
        <v>5575</v>
      </c>
      <c r="H841" s="30" t="s">
        <v>4978</v>
      </c>
      <c r="I841" s="30" t="s">
        <v>8</v>
      </c>
      <c r="J841" s="30" t="s">
        <v>4790</v>
      </c>
      <c r="K841" s="30" t="s">
        <v>2027</v>
      </c>
      <c r="L841" s="76" t="s">
        <v>10021</v>
      </c>
      <c r="M841" s="30" t="s">
        <v>10047</v>
      </c>
      <c r="N841" s="30" t="s">
        <v>2087</v>
      </c>
      <c r="O841" s="31">
        <f>'Product Details'!AH642</f>
        <v>1922.99</v>
      </c>
      <c r="P841" s="31">
        <f>'Product Details'!V642</f>
        <v>1875.99</v>
      </c>
      <c r="Q841" s="31">
        <f>'Product Details'!F642</f>
        <v>1738.99</v>
      </c>
      <c r="R841" s="86">
        <f t="shared" si="37"/>
        <v>7.3028107825734684E-2</v>
      </c>
      <c r="S841" s="86">
        <f t="shared" si="38"/>
        <v>9.5684324931486903E-2</v>
      </c>
      <c r="T841" s="31">
        <f>'Product Details'!F642</f>
        <v>1738.99</v>
      </c>
      <c r="U841" s="31">
        <f t="shared" si="39"/>
        <v>0</v>
      </c>
      <c r="V841" s="30" t="s">
        <v>2080</v>
      </c>
      <c r="W841" s="30" t="s">
        <v>1345</v>
      </c>
      <c r="X841" s="30">
        <v>45</v>
      </c>
      <c r="Y841" s="87">
        <v>45917</v>
      </c>
      <c r="Z841" s="87">
        <v>46259</v>
      </c>
    </row>
    <row r="842" spans="1:26" ht="26.9" customHeight="1" x14ac:dyDescent="0.35">
      <c r="A842" s="85" t="s">
        <v>10979</v>
      </c>
      <c r="B842" s="30" t="s">
        <v>5576</v>
      </c>
      <c r="C842" s="30" t="s">
        <v>877</v>
      </c>
      <c r="D842" s="30" t="s">
        <v>10980</v>
      </c>
      <c r="E842" s="30" t="s">
        <v>10046</v>
      </c>
      <c r="F842" s="30" t="s">
        <v>5579</v>
      </c>
      <c r="G842" s="30" t="s">
        <v>5580</v>
      </c>
      <c r="H842" s="30" t="s">
        <v>5003</v>
      </c>
      <c r="I842" s="30" t="s">
        <v>8</v>
      </c>
      <c r="J842" s="30" t="s">
        <v>4790</v>
      </c>
      <c r="K842" s="30" t="s">
        <v>2022</v>
      </c>
      <c r="L842" s="76" t="s">
        <v>10021</v>
      </c>
      <c r="M842" s="30" t="s">
        <v>10047</v>
      </c>
      <c r="N842" s="30" t="s">
        <v>2087</v>
      </c>
      <c r="O842" s="31">
        <f>'Product Details'!AH643</f>
        <v>92.99</v>
      </c>
      <c r="P842" s="31">
        <f>'Product Details'!V643</f>
        <v>91.99</v>
      </c>
      <c r="Q842" s="31">
        <f>'Product Details'!F643</f>
        <v>87.99</v>
      </c>
      <c r="R842" s="86">
        <f t="shared" si="37"/>
        <v>4.3482987281226224E-2</v>
      </c>
      <c r="S842" s="86">
        <f t="shared" si="38"/>
        <v>5.3769222497042697E-2</v>
      </c>
      <c r="T842" s="31">
        <f>'Product Details'!F643</f>
        <v>87.99</v>
      </c>
      <c r="U842" s="31">
        <f t="shared" si="39"/>
        <v>0</v>
      </c>
      <c r="V842" s="30" t="s">
        <v>2080</v>
      </c>
      <c r="W842" s="30" t="s">
        <v>53</v>
      </c>
      <c r="X842" s="30">
        <v>30</v>
      </c>
      <c r="Y842" s="87">
        <v>45962</v>
      </c>
      <c r="Z842" s="87">
        <v>46287</v>
      </c>
    </row>
    <row r="843" spans="1:26" ht="26.9" customHeight="1" x14ac:dyDescent="0.35">
      <c r="A843" s="85" t="s">
        <v>10981</v>
      </c>
      <c r="B843" s="30" t="s">
        <v>5581</v>
      </c>
      <c r="C843" s="30" t="s">
        <v>877</v>
      </c>
      <c r="D843" s="30" t="s">
        <v>10980</v>
      </c>
      <c r="E843" s="30" t="s">
        <v>10046</v>
      </c>
      <c r="F843" s="30" t="s">
        <v>5584</v>
      </c>
      <c r="G843" s="30" t="s">
        <v>5585</v>
      </c>
      <c r="H843" s="30" t="s">
        <v>5586</v>
      </c>
      <c r="I843" s="30" t="s">
        <v>8</v>
      </c>
      <c r="J843" s="30" t="s">
        <v>4807</v>
      </c>
      <c r="K843" s="30" t="s">
        <v>2023</v>
      </c>
      <c r="L843" s="76" t="s">
        <v>10021</v>
      </c>
      <c r="M843" s="30" t="s">
        <v>10047</v>
      </c>
      <c r="N843" s="30" t="s">
        <v>2087</v>
      </c>
      <c r="O843" s="31">
        <f>'Product Details'!AH644</f>
        <v>379.99</v>
      </c>
      <c r="P843" s="31">
        <f>'Product Details'!V644</f>
        <v>370.99</v>
      </c>
      <c r="Q843" s="31">
        <f>'Product Details'!F644</f>
        <v>355.99</v>
      </c>
      <c r="R843" s="86">
        <f t="shared" si="37"/>
        <v>4.043235666729561E-2</v>
      </c>
      <c r="S843" s="86">
        <f t="shared" si="38"/>
        <v>6.3159556830442901E-2</v>
      </c>
      <c r="T843" s="31">
        <f>'Product Details'!F644</f>
        <v>355.99</v>
      </c>
      <c r="U843" s="31">
        <f t="shared" si="39"/>
        <v>0</v>
      </c>
      <c r="V843" s="30" t="s">
        <v>2080</v>
      </c>
      <c r="W843" s="30" t="s">
        <v>1345</v>
      </c>
      <c r="X843" s="30">
        <v>30</v>
      </c>
      <c r="Y843" s="87">
        <v>46220</v>
      </c>
      <c r="Z843" s="87">
        <v>46277</v>
      </c>
    </row>
    <row r="844" spans="1:26" ht="26.9" customHeight="1" x14ac:dyDescent="0.35">
      <c r="A844" s="85" t="s">
        <v>10982</v>
      </c>
      <c r="B844" s="30" t="s">
        <v>5587</v>
      </c>
      <c r="C844" s="30" t="s">
        <v>877</v>
      </c>
      <c r="D844" s="30" t="s">
        <v>10980</v>
      </c>
      <c r="E844" s="30" t="s">
        <v>10046</v>
      </c>
      <c r="F844" s="30" t="s">
        <v>5590</v>
      </c>
      <c r="G844" s="30" t="s">
        <v>5591</v>
      </c>
      <c r="H844" s="30" t="s">
        <v>4007</v>
      </c>
      <c r="I844" s="30" t="s">
        <v>8</v>
      </c>
      <c r="J844" s="30" t="s">
        <v>4807</v>
      </c>
      <c r="K844" s="30" t="s">
        <v>2024</v>
      </c>
      <c r="L844" s="76" t="s">
        <v>10021</v>
      </c>
      <c r="M844" s="30" t="s">
        <v>10047</v>
      </c>
      <c r="N844" s="30" t="s">
        <v>2087</v>
      </c>
      <c r="O844" s="31">
        <f>'Product Details'!AH645</f>
        <v>457.99</v>
      </c>
      <c r="P844" s="31">
        <f>'Product Details'!V645</f>
        <v>436.99</v>
      </c>
      <c r="Q844" s="31">
        <f>'Product Details'!F645</f>
        <v>398.99</v>
      </c>
      <c r="R844" s="86">
        <f t="shared" si="37"/>
        <v>8.695851163642189E-2</v>
      </c>
      <c r="S844" s="86">
        <f t="shared" si="38"/>
        <v>0.12882377344483503</v>
      </c>
      <c r="T844" s="31">
        <f>'Product Details'!F645</f>
        <v>398.99</v>
      </c>
      <c r="U844" s="31">
        <f t="shared" si="39"/>
        <v>0</v>
      </c>
      <c r="V844" s="30" t="s">
        <v>2080</v>
      </c>
      <c r="W844" s="30" t="s">
        <v>1345</v>
      </c>
      <c r="X844" s="30">
        <v>30</v>
      </c>
      <c r="Y844" s="87">
        <v>46036</v>
      </c>
      <c r="Z844" s="87">
        <v>46247</v>
      </c>
    </row>
    <row r="845" spans="1:26" ht="26.9" customHeight="1" x14ac:dyDescent="0.35">
      <c r="A845" s="85" t="s">
        <v>10983</v>
      </c>
      <c r="B845" s="30" t="s">
        <v>5592</v>
      </c>
      <c r="C845" s="30" t="s">
        <v>877</v>
      </c>
      <c r="D845" s="30" t="s">
        <v>10980</v>
      </c>
      <c r="E845" s="30" t="s">
        <v>10046</v>
      </c>
      <c r="F845" s="30" t="s">
        <v>5595</v>
      </c>
      <c r="G845" s="30" t="s">
        <v>5596</v>
      </c>
      <c r="H845" s="30" t="s">
        <v>4957</v>
      </c>
      <c r="I845" s="30" t="s">
        <v>8</v>
      </c>
      <c r="J845" s="30" t="s">
        <v>4790</v>
      </c>
      <c r="K845" s="30" t="s">
        <v>2024</v>
      </c>
      <c r="L845" s="76" t="s">
        <v>10021</v>
      </c>
      <c r="M845" s="30" t="s">
        <v>10047</v>
      </c>
      <c r="N845" s="30" t="s">
        <v>2087</v>
      </c>
      <c r="O845" s="31">
        <f>'Product Details'!AH646</f>
        <v>470.99</v>
      </c>
      <c r="P845" s="31">
        <f>'Product Details'!V646</f>
        <v>457.99</v>
      </c>
      <c r="Q845" s="31">
        <f>'Product Details'!F646</f>
        <v>439.99</v>
      </c>
      <c r="R845" s="86">
        <f t="shared" si="37"/>
        <v>3.9302168169610692E-2</v>
      </c>
      <c r="S845" s="86">
        <f t="shared" si="38"/>
        <v>6.5818807193358669E-2</v>
      </c>
      <c r="T845" s="31">
        <f>'Product Details'!F646</f>
        <v>439.99</v>
      </c>
      <c r="U845" s="31">
        <f t="shared" si="39"/>
        <v>0</v>
      </c>
      <c r="V845" s="30" t="s">
        <v>2080</v>
      </c>
      <c r="W845" s="30" t="s">
        <v>53</v>
      </c>
      <c r="X845" s="30">
        <v>30</v>
      </c>
      <c r="Y845" s="87">
        <v>46173</v>
      </c>
      <c r="Z845" s="87">
        <v>46286</v>
      </c>
    </row>
    <row r="846" spans="1:26" ht="26.9" customHeight="1" x14ac:dyDescent="0.35">
      <c r="A846" s="85" t="s">
        <v>10984</v>
      </c>
      <c r="B846" s="30" t="s">
        <v>5597</v>
      </c>
      <c r="C846" s="30" t="s">
        <v>877</v>
      </c>
      <c r="D846" s="30" t="s">
        <v>10980</v>
      </c>
      <c r="E846" s="30" t="s">
        <v>10046</v>
      </c>
      <c r="F846" s="30" t="s">
        <v>5600</v>
      </c>
      <c r="G846" s="30" t="s">
        <v>5601</v>
      </c>
      <c r="H846" s="30" t="s">
        <v>3841</v>
      </c>
      <c r="I846" s="30" t="s">
        <v>8</v>
      </c>
      <c r="J846" s="30" t="s">
        <v>4790</v>
      </c>
      <c r="K846" s="30" t="s">
        <v>2024</v>
      </c>
      <c r="L846" s="76" t="s">
        <v>10021</v>
      </c>
      <c r="M846" s="30" t="s">
        <v>10047</v>
      </c>
      <c r="N846" s="30" t="s">
        <v>2087</v>
      </c>
      <c r="O846" s="31">
        <f>'Product Details'!AH647</f>
        <v>618.99</v>
      </c>
      <c r="P846" s="31">
        <f>'Product Details'!V647</f>
        <v>593.99</v>
      </c>
      <c r="Q846" s="31">
        <f>'Product Details'!F647</f>
        <v>554.99</v>
      </c>
      <c r="R846" s="86">
        <f t="shared" ref="R846:R909" si="40">IF(P846&gt;0,(P846-Q846)/P846,"")</f>
        <v>6.5657671004562365E-2</v>
      </c>
      <c r="S846" s="86">
        <f t="shared" ref="S846:S909" si="41">IF(O846&gt;0,(O846-Q846)/O846,"")</f>
        <v>0.10339423900224559</v>
      </c>
      <c r="T846" s="31">
        <f>'Product Details'!F647</f>
        <v>554.99</v>
      </c>
      <c r="U846" s="31">
        <f t="shared" ref="U846:U909" si="42">T846-Q846</f>
        <v>0</v>
      </c>
      <c r="V846" s="30" t="s">
        <v>2080</v>
      </c>
      <c r="W846" s="30" t="s">
        <v>53</v>
      </c>
      <c r="X846" s="30">
        <v>30</v>
      </c>
      <c r="Y846" s="87">
        <v>46213</v>
      </c>
      <c r="Z846" s="87">
        <v>46271</v>
      </c>
    </row>
    <row r="847" spans="1:26" ht="26.9" customHeight="1" x14ac:dyDescent="0.35">
      <c r="A847" s="85" t="s">
        <v>10985</v>
      </c>
      <c r="B847" s="30" t="s">
        <v>5602</v>
      </c>
      <c r="C847" s="30" t="s">
        <v>877</v>
      </c>
      <c r="D847" s="30" t="s">
        <v>10980</v>
      </c>
      <c r="E847" s="30" t="s">
        <v>10046</v>
      </c>
      <c r="F847" s="30" t="s">
        <v>5605</v>
      </c>
      <c r="G847" s="30" t="s">
        <v>5606</v>
      </c>
      <c r="H847" s="30" t="s">
        <v>3841</v>
      </c>
      <c r="I847" s="30" t="s">
        <v>8</v>
      </c>
      <c r="J847" s="30" t="s">
        <v>4790</v>
      </c>
      <c r="K847" s="30" t="s">
        <v>2024</v>
      </c>
      <c r="L847" s="76" t="s">
        <v>10021</v>
      </c>
      <c r="M847" s="30" t="s">
        <v>10047</v>
      </c>
      <c r="N847" s="30" t="s">
        <v>2087</v>
      </c>
      <c r="O847" s="31">
        <f>'Product Details'!AH648</f>
        <v>837.99</v>
      </c>
      <c r="P847" s="31">
        <f>'Product Details'!V648</f>
        <v>837.99</v>
      </c>
      <c r="Q847" s="31">
        <f>'Product Details'!F648</f>
        <v>751.99</v>
      </c>
      <c r="R847" s="86">
        <f t="shared" si="40"/>
        <v>0.10262652298953448</v>
      </c>
      <c r="S847" s="86">
        <f t="shared" si="41"/>
        <v>0.10262652298953448</v>
      </c>
      <c r="T847" s="31">
        <f>'Product Details'!F648</f>
        <v>751.99</v>
      </c>
      <c r="U847" s="31">
        <f t="shared" si="42"/>
        <v>0</v>
      </c>
      <c r="V847" s="30" t="s">
        <v>2080</v>
      </c>
      <c r="W847" s="30" t="s">
        <v>53</v>
      </c>
      <c r="X847" s="30">
        <v>30</v>
      </c>
      <c r="Y847" s="87">
        <v>46169</v>
      </c>
      <c r="Z847" s="87">
        <v>46290</v>
      </c>
    </row>
    <row r="848" spans="1:26" ht="26.9" customHeight="1" x14ac:dyDescent="0.35">
      <c r="A848" s="85" t="s">
        <v>10986</v>
      </c>
      <c r="B848" s="30" t="s">
        <v>5607</v>
      </c>
      <c r="C848" s="30" t="s">
        <v>877</v>
      </c>
      <c r="D848" s="30" t="s">
        <v>10980</v>
      </c>
      <c r="E848" s="30" t="s">
        <v>10046</v>
      </c>
      <c r="F848" s="30" t="s">
        <v>5610</v>
      </c>
      <c r="G848" s="30" t="s">
        <v>5611</v>
      </c>
      <c r="H848" s="30" t="s">
        <v>5146</v>
      </c>
      <c r="I848" s="30" t="s">
        <v>8</v>
      </c>
      <c r="J848" s="30" t="s">
        <v>4790</v>
      </c>
      <c r="K848" s="30" t="s">
        <v>2025</v>
      </c>
      <c r="L848" s="76" t="s">
        <v>10021</v>
      </c>
      <c r="M848" s="30" t="s">
        <v>10047</v>
      </c>
      <c r="N848" s="30" t="s">
        <v>2087</v>
      </c>
      <c r="O848" s="31">
        <f>'Product Details'!AH649</f>
        <v>849.99</v>
      </c>
      <c r="P848" s="31">
        <f>'Product Details'!V649</f>
        <v>835.99</v>
      </c>
      <c r="Q848" s="31">
        <f>'Product Details'!F649</f>
        <v>790.99</v>
      </c>
      <c r="R848" s="86">
        <f t="shared" si="40"/>
        <v>5.382839507649613E-2</v>
      </c>
      <c r="S848" s="86">
        <f t="shared" si="41"/>
        <v>6.9412581324486175E-2</v>
      </c>
      <c r="T848" s="31">
        <f>'Product Details'!F649</f>
        <v>790.99</v>
      </c>
      <c r="U848" s="31">
        <f t="shared" si="42"/>
        <v>0</v>
      </c>
      <c r="V848" s="30" t="s">
        <v>2080</v>
      </c>
      <c r="W848" s="30" t="s">
        <v>1345</v>
      </c>
      <c r="X848" s="30">
        <v>30</v>
      </c>
      <c r="Y848" s="87">
        <v>46087</v>
      </c>
      <c r="Z848" s="87">
        <v>46253</v>
      </c>
    </row>
    <row r="849" spans="1:26" ht="26.9" customHeight="1" x14ac:dyDescent="0.35">
      <c r="A849" s="85" t="s">
        <v>10987</v>
      </c>
      <c r="B849" s="30" t="s">
        <v>5612</v>
      </c>
      <c r="C849" s="30" t="s">
        <v>877</v>
      </c>
      <c r="D849" s="30" t="s">
        <v>10980</v>
      </c>
      <c r="E849" s="30" t="s">
        <v>10046</v>
      </c>
      <c r="F849" s="30" t="s">
        <v>5610</v>
      </c>
      <c r="G849" s="30" t="s">
        <v>5615</v>
      </c>
      <c r="H849" s="30" t="s">
        <v>4897</v>
      </c>
      <c r="I849" s="30" t="s">
        <v>8</v>
      </c>
      <c r="J849" s="30" t="s">
        <v>4807</v>
      </c>
      <c r="K849" s="30" t="s">
        <v>2025</v>
      </c>
      <c r="L849" s="76" t="s">
        <v>10021</v>
      </c>
      <c r="M849" s="30" t="s">
        <v>10047</v>
      </c>
      <c r="N849" s="30" t="s">
        <v>2087</v>
      </c>
      <c r="O849" s="31">
        <f>'Product Details'!AH650</f>
        <v>913.99</v>
      </c>
      <c r="P849" s="31">
        <f>'Product Details'!V650</f>
        <v>867.99</v>
      </c>
      <c r="Q849" s="31">
        <f>'Product Details'!F650</f>
        <v>839.99</v>
      </c>
      <c r="R849" s="86">
        <f t="shared" si="40"/>
        <v>3.2258436157098586E-2</v>
      </c>
      <c r="S849" s="86">
        <f t="shared" si="41"/>
        <v>8.0963686692414577E-2</v>
      </c>
      <c r="T849" s="31">
        <f>'Product Details'!F650</f>
        <v>839.99</v>
      </c>
      <c r="U849" s="31">
        <f t="shared" si="42"/>
        <v>0</v>
      </c>
      <c r="V849" s="30" t="s">
        <v>2100</v>
      </c>
      <c r="W849" s="30" t="s">
        <v>53</v>
      </c>
      <c r="X849" s="30">
        <v>30</v>
      </c>
      <c r="Y849" s="87">
        <v>45754</v>
      </c>
      <c r="Z849" s="87">
        <v>46287</v>
      </c>
    </row>
    <row r="850" spans="1:26" ht="26.9" customHeight="1" x14ac:dyDescent="0.35">
      <c r="A850" s="85" t="s">
        <v>10988</v>
      </c>
      <c r="B850" s="30" t="s">
        <v>5616</v>
      </c>
      <c r="C850" s="30" t="s">
        <v>877</v>
      </c>
      <c r="D850" s="30" t="s">
        <v>10980</v>
      </c>
      <c r="E850" s="30" t="s">
        <v>10046</v>
      </c>
      <c r="F850" s="30" t="s">
        <v>5605</v>
      </c>
      <c r="G850" s="30" t="s">
        <v>5619</v>
      </c>
      <c r="H850" s="30" t="s">
        <v>3854</v>
      </c>
      <c r="I850" s="30" t="s">
        <v>8</v>
      </c>
      <c r="J850" s="30" t="s">
        <v>4807</v>
      </c>
      <c r="K850" s="30" t="s">
        <v>2027</v>
      </c>
      <c r="L850" s="76" t="s">
        <v>10021</v>
      </c>
      <c r="M850" s="30" t="s">
        <v>10047</v>
      </c>
      <c r="N850" s="30" t="s">
        <v>2087</v>
      </c>
      <c r="O850" s="31">
        <f>'Product Details'!AH651</f>
        <v>1616.99</v>
      </c>
      <c r="P850" s="31">
        <f>'Product Details'!V651</f>
        <v>1616.99</v>
      </c>
      <c r="Q850" s="31">
        <f>'Product Details'!F651</f>
        <v>1508.99</v>
      </c>
      <c r="R850" s="86">
        <f t="shared" si="40"/>
        <v>6.6790765558228563E-2</v>
      </c>
      <c r="S850" s="86">
        <f t="shared" si="41"/>
        <v>6.6790765558228563E-2</v>
      </c>
      <c r="T850" s="31">
        <f>'Product Details'!F651</f>
        <v>1508.99</v>
      </c>
      <c r="U850" s="31">
        <f t="shared" si="42"/>
        <v>0</v>
      </c>
      <c r="V850" s="30" t="s">
        <v>2080</v>
      </c>
      <c r="W850" s="30" t="s">
        <v>1345</v>
      </c>
      <c r="X850" s="30">
        <v>30</v>
      </c>
      <c r="Y850" s="87">
        <v>46108</v>
      </c>
      <c r="Z850" s="87">
        <v>46266</v>
      </c>
    </row>
    <row r="851" spans="1:26" ht="26.9" customHeight="1" x14ac:dyDescent="0.35">
      <c r="A851" s="85" t="s">
        <v>10989</v>
      </c>
      <c r="B851" s="30" t="s">
        <v>5620</v>
      </c>
      <c r="C851" s="30" t="s">
        <v>877</v>
      </c>
      <c r="D851" s="30" t="s">
        <v>10980</v>
      </c>
      <c r="E851" s="30" t="s">
        <v>10046</v>
      </c>
      <c r="F851" s="30" t="s">
        <v>5623</v>
      </c>
      <c r="G851" s="30" t="s">
        <v>5624</v>
      </c>
      <c r="H851" s="30" t="s">
        <v>4884</v>
      </c>
      <c r="I851" s="30" t="s">
        <v>8</v>
      </c>
      <c r="J851" s="30" t="s">
        <v>4807</v>
      </c>
      <c r="K851" s="30" t="s">
        <v>2027</v>
      </c>
      <c r="L851" s="76" t="s">
        <v>10021</v>
      </c>
      <c r="M851" s="30" t="s">
        <v>10047</v>
      </c>
      <c r="N851" s="30" t="s">
        <v>2087</v>
      </c>
      <c r="O851" s="31">
        <f>'Product Details'!AH652</f>
        <v>2065.9899999999998</v>
      </c>
      <c r="P851" s="31">
        <f>'Product Details'!V652</f>
        <v>2043.99</v>
      </c>
      <c r="Q851" s="31">
        <f>'Product Details'!F652</f>
        <v>1780.99</v>
      </c>
      <c r="R851" s="86">
        <f t="shared" si="40"/>
        <v>0.12866990543006571</v>
      </c>
      <c r="S851" s="86">
        <f t="shared" si="41"/>
        <v>0.13794839278021664</v>
      </c>
      <c r="T851" s="31">
        <f>'Product Details'!F652</f>
        <v>1780.99</v>
      </c>
      <c r="U851" s="31">
        <f t="shared" si="42"/>
        <v>0</v>
      </c>
      <c r="V851" s="30" t="s">
        <v>2080</v>
      </c>
      <c r="W851" s="30" t="s">
        <v>53</v>
      </c>
      <c r="X851" s="30">
        <v>30</v>
      </c>
      <c r="Y851" s="87">
        <v>46150</v>
      </c>
      <c r="Z851" s="87">
        <v>46265</v>
      </c>
    </row>
    <row r="852" spans="1:26" ht="26.9" customHeight="1" x14ac:dyDescent="0.35">
      <c r="A852" s="85" t="s">
        <v>10990</v>
      </c>
      <c r="B852" s="30" t="s">
        <v>5625</v>
      </c>
      <c r="C852" s="30" t="s">
        <v>889</v>
      </c>
      <c r="D852" s="30" t="s">
        <v>10991</v>
      </c>
      <c r="E852" s="30" t="s">
        <v>10046</v>
      </c>
      <c r="F852" s="30" t="s">
        <v>5628</v>
      </c>
      <c r="G852" s="30" t="s">
        <v>5629</v>
      </c>
      <c r="H852" s="30" t="s">
        <v>5347</v>
      </c>
      <c r="I852" s="30" t="s">
        <v>8</v>
      </c>
      <c r="J852" s="30" t="s">
        <v>4790</v>
      </c>
      <c r="K852" s="30" t="s">
        <v>2023</v>
      </c>
      <c r="L852" s="76" t="s">
        <v>10021</v>
      </c>
      <c r="M852" s="30" t="s">
        <v>10047</v>
      </c>
      <c r="N852" s="30" t="s">
        <v>2087</v>
      </c>
      <c r="O852" s="31">
        <f>'Product Details'!AH653</f>
        <v>293.99</v>
      </c>
      <c r="P852" s="31">
        <f>'Product Details'!V653</f>
        <v>293.99</v>
      </c>
      <c r="Q852" s="31">
        <f>'Product Details'!F653</f>
        <v>277.99</v>
      </c>
      <c r="R852" s="86">
        <f t="shared" si="40"/>
        <v>5.4423619851015341E-2</v>
      </c>
      <c r="S852" s="86">
        <f t="shared" si="41"/>
        <v>5.4423619851015341E-2</v>
      </c>
      <c r="T852" s="31">
        <f>'Product Details'!F653</f>
        <v>277.99</v>
      </c>
      <c r="U852" s="31">
        <f t="shared" si="42"/>
        <v>0</v>
      </c>
      <c r="V852" s="30" t="s">
        <v>2080</v>
      </c>
      <c r="W852" s="30" t="s">
        <v>53</v>
      </c>
      <c r="X852" s="30">
        <v>15</v>
      </c>
      <c r="Y852" s="87">
        <v>46196</v>
      </c>
      <c r="Z852" s="87">
        <v>46236</v>
      </c>
    </row>
    <row r="853" spans="1:26" ht="26.9" customHeight="1" x14ac:dyDescent="0.35">
      <c r="A853" s="85" t="s">
        <v>10992</v>
      </c>
      <c r="B853" s="30" t="s">
        <v>5630</v>
      </c>
      <c r="C853" s="30" t="s">
        <v>889</v>
      </c>
      <c r="D853" s="30" t="s">
        <v>10991</v>
      </c>
      <c r="E853" s="30" t="s">
        <v>10046</v>
      </c>
      <c r="F853" s="30" t="s">
        <v>5633</v>
      </c>
      <c r="G853" s="30" t="s">
        <v>5634</v>
      </c>
      <c r="H853" s="30" t="s">
        <v>4897</v>
      </c>
      <c r="I853" s="30" t="s">
        <v>8</v>
      </c>
      <c r="J853" s="30" t="s">
        <v>4790</v>
      </c>
      <c r="K853" s="30" t="s">
        <v>2025</v>
      </c>
      <c r="L853" s="76" t="s">
        <v>10021</v>
      </c>
      <c r="M853" s="30" t="s">
        <v>10047</v>
      </c>
      <c r="N853" s="30" t="s">
        <v>2087</v>
      </c>
      <c r="O853" s="31">
        <f>'Product Details'!AH654</f>
        <v>640.99</v>
      </c>
      <c r="P853" s="31">
        <f>'Product Details'!V654</f>
        <v>635.99</v>
      </c>
      <c r="Q853" s="31">
        <f>'Product Details'!F654</f>
        <v>565.99</v>
      </c>
      <c r="R853" s="86">
        <f t="shared" si="40"/>
        <v>0.11006462365760468</v>
      </c>
      <c r="S853" s="86">
        <f t="shared" si="41"/>
        <v>0.11700650556170923</v>
      </c>
      <c r="T853" s="31">
        <f>'Product Details'!F654</f>
        <v>565.99</v>
      </c>
      <c r="U853" s="31">
        <f t="shared" si="42"/>
        <v>0</v>
      </c>
      <c r="V853" s="30" t="s">
        <v>2080</v>
      </c>
      <c r="W853" s="30" t="s">
        <v>1345</v>
      </c>
      <c r="X853" s="30">
        <v>15</v>
      </c>
      <c r="Y853" s="87">
        <v>46184</v>
      </c>
      <c r="Z853" s="87">
        <v>46261</v>
      </c>
    </row>
    <row r="854" spans="1:26" ht="26.9" customHeight="1" x14ac:dyDescent="0.35">
      <c r="A854" s="85" t="s">
        <v>10993</v>
      </c>
      <c r="B854" s="30" t="s">
        <v>5635</v>
      </c>
      <c r="C854" s="30" t="s">
        <v>889</v>
      </c>
      <c r="D854" s="30" t="s">
        <v>10991</v>
      </c>
      <c r="E854" s="30" t="s">
        <v>10046</v>
      </c>
      <c r="F854" s="30" t="s">
        <v>5638</v>
      </c>
      <c r="G854" s="30" t="s">
        <v>5639</v>
      </c>
      <c r="H854" s="30" t="s">
        <v>4405</v>
      </c>
      <c r="I854" s="30" t="s">
        <v>8</v>
      </c>
      <c r="J854" s="30" t="s">
        <v>4790</v>
      </c>
      <c r="K854" s="30" t="s">
        <v>2025</v>
      </c>
      <c r="L854" s="76" t="s">
        <v>10021</v>
      </c>
      <c r="M854" s="30" t="s">
        <v>10047</v>
      </c>
      <c r="N854" s="30" t="s">
        <v>2087</v>
      </c>
      <c r="O854" s="31">
        <f>'Product Details'!AH655</f>
        <v>762.99</v>
      </c>
      <c r="P854" s="31">
        <f>'Product Details'!V655</f>
        <v>732.99</v>
      </c>
      <c r="Q854" s="31">
        <f>'Product Details'!F655</f>
        <v>672.99</v>
      </c>
      <c r="R854" s="86">
        <f t="shared" si="40"/>
        <v>8.1856505545778252E-2</v>
      </c>
      <c r="S854" s="86">
        <f t="shared" si="41"/>
        <v>0.1179569850194629</v>
      </c>
      <c r="T854" s="31">
        <f>'Product Details'!F655</f>
        <v>672.99</v>
      </c>
      <c r="U854" s="31">
        <f t="shared" si="42"/>
        <v>0</v>
      </c>
      <c r="V854" s="30" t="s">
        <v>2116</v>
      </c>
      <c r="W854" s="30" t="s">
        <v>1345</v>
      </c>
      <c r="X854" s="30">
        <v>15</v>
      </c>
      <c r="Y854" s="87">
        <v>45770</v>
      </c>
      <c r="Z854" s="87">
        <v>46255</v>
      </c>
    </row>
    <row r="855" spans="1:26" ht="26.9" customHeight="1" x14ac:dyDescent="0.35">
      <c r="A855" s="85" t="s">
        <v>10994</v>
      </c>
      <c r="B855" s="30" t="s">
        <v>5640</v>
      </c>
      <c r="C855" s="30" t="s">
        <v>889</v>
      </c>
      <c r="D855" s="30" t="s">
        <v>10991</v>
      </c>
      <c r="E855" s="30" t="s">
        <v>10046</v>
      </c>
      <c r="F855" s="30" t="s">
        <v>5638</v>
      </c>
      <c r="G855" s="30" t="s">
        <v>5643</v>
      </c>
      <c r="H855" s="30" t="s">
        <v>5035</v>
      </c>
      <c r="I855" s="30" t="s">
        <v>8</v>
      </c>
      <c r="J855" s="30" t="s">
        <v>4807</v>
      </c>
      <c r="K855" s="30" t="s">
        <v>2025</v>
      </c>
      <c r="L855" s="76" t="s">
        <v>10021</v>
      </c>
      <c r="M855" s="30" t="s">
        <v>10047</v>
      </c>
      <c r="N855" s="30" t="s">
        <v>2087</v>
      </c>
      <c r="O855" s="31">
        <f>'Product Details'!AH656</f>
        <v>853.99</v>
      </c>
      <c r="P855" s="31">
        <f>'Product Details'!V656</f>
        <v>812.99</v>
      </c>
      <c r="Q855" s="31">
        <f>'Product Details'!F656</f>
        <v>726.99</v>
      </c>
      <c r="R855" s="86">
        <f t="shared" si="40"/>
        <v>0.10578235894660451</v>
      </c>
      <c r="S855" s="86">
        <f t="shared" si="41"/>
        <v>0.14871368517195752</v>
      </c>
      <c r="T855" s="31">
        <f>'Product Details'!F656</f>
        <v>726.99</v>
      </c>
      <c r="U855" s="31">
        <f t="shared" si="42"/>
        <v>0</v>
      </c>
      <c r="V855" s="30" t="s">
        <v>2080</v>
      </c>
      <c r="W855" s="30" t="s">
        <v>53</v>
      </c>
      <c r="X855" s="30">
        <v>15</v>
      </c>
      <c r="Y855" s="87">
        <v>46228</v>
      </c>
      <c r="Z855" s="87">
        <v>46242</v>
      </c>
    </row>
    <row r="856" spans="1:26" ht="26.9" customHeight="1" x14ac:dyDescent="0.35">
      <c r="A856" s="85" t="s">
        <v>10995</v>
      </c>
      <c r="B856" s="30" t="s">
        <v>5644</v>
      </c>
      <c r="C856" s="30" t="s">
        <v>889</v>
      </c>
      <c r="D856" s="30" t="s">
        <v>10991</v>
      </c>
      <c r="E856" s="30" t="s">
        <v>10046</v>
      </c>
      <c r="F856" s="30" t="s">
        <v>5647</v>
      </c>
      <c r="G856" s="30" t="s">
        <v>5648</v>
      </c>
      <c r="H856" s="30" t="s">
        <v>3898</v>
      </c>
      <c r="I856" s="30" t="s">
        <v>8</v>
      </c>
      <c r="J856" s="30" t="s">
        <v>4790</v>
      </c>
      <c r="K856" s="30" t="s">
        <v>2024</v>
      </c>
      <c r="L856" s="76" t="s">
        <v>10021</v>
      </c>
      <c r="M856" s="30" t="s">
        <v>10047</v>
      </c>
      <c r="N856" s="30" t="s">
        <v>2087</v>
      </c>
      <c r="O856" s="31">
        <f>'Product Details'!AH657</f>
        <v>832.99</v>
      </c>
      <c r="P856" s="31">
        <f>'Product Details'!V657</f>
        <v>832.99</v>
      </c>
      <c r="Q856" s="31">
        <f>'Product Details'!F657</f>
        <v>758.99</v>
      </c>
      <c r="R856" s="86">
        <f t="shared" si="40"/>
        <v>8.8836600679479946E-2</v>
      </c>
      <c r="S856" s="86">
        <f t="shared" si="41"/>
        <v>8.8836600679479946E-2</v>
      </c>
      <c r="T856" s="31">
        <f>'Product Details'!F657</f>
        <v>758.99</v>
      </c>
      <c r="U856" s="31">
        <f t="shared" si="42"/>
        <v>0</v>
      </c>
      <c r="V856" s="30" t="s">
        <v>2080</v>
      </c>
      <c r="W856" s="30" t="s">
        <v>53</v>
      </c>
      <c r="X856" s="30">
        <v>15</v>
      </c>
      <c r="Y856" s="87">
        <v>46126</v>
      </c>
      <c r="Z856" s="87">
        <v>46264</v>
      </c>
    </row>
    <row r="857" spans="1:26" ht="26.9" customHeight="1" x14ac:dyDescent="0.35">
      <c r="A857" s="85" t="s">
        <v>10996</v>
      </c>
      <c r="B857" s="30" t="s">
        <v>5649</v>
      </c>
      <c r="C857" s="30" t="s">
        <v>889</v>
      </c>
      <c r="D857" s="30" t="s">
        <v>10991</v>
      </c>
      <c r="E857" s="30" t="s">
        <v>10046</v>
      </c>
      <c r="F857" s="30" t="s">
        <v>5652</v>
      </c>
      <c r="G857" s="30" t="s">
        <v>5653</v>
      </c>
      <c r="H857" s="30" t="s">
        <v>4872</v>
      </c>
      <c r="I857" s="30" t="s">
        <v>8</v>
      </c>
      <c r="J857" s="30" t="s">
        <v>4790</v>
      </c>
      <c r="K857" s="30" t="s">
        <v>2025</v>
      </c>
      <c r="L857" s="76" t="s">
        <v>10021</v>
      </c>
      <c r="M857" s="30" t="s">
        <v>10047</v>
      </c>
      <c r="N857" s="30" t="s">
        <v>2087</v>
      </c>
      <c r="O857" s="31">
        <f>'Product Details'!AH658</f>
        <v>898.99</v>
      </c>
      <c r="P857" s="31">
        <f>'Product Details'!V658</f>
        <v>898.99</v>
      </c>
      <c r="Q857" s="31">
        <f>'Product Details'!F658</f>
        <v>862.99</v>
      </c>
      <c r="R857" s="86">
        <f t="shared" si="40"/>
        <v>4.0044939320793331E-2</v>
      </c>
      <c r="S857" s="86">
        <f t="shared" si="41"/>
        <v>4.0044939320793331E-2</v>
      </c>
      <c r="T857" s="31">
        <f>'Product Details'!F658</f>
        <v>862.99</v>
      </c>
      <c r="U857" s="31">
        <f t="shared" si="42"/>
        <v>0</v>
      </c>
      <c r="V857" s="30" t="s">
        <v>2080</v>
      </c>
      <c r="W857" s="30" t="s">
        <v>53</v>
      </c>
      <c r="X857" s="30">
        <v>15</v>
      </c>
      <c r="Y857" s="87">
        <v>46087</v>
      </c>
      <c r="Z857" s="87">
        <v>46253</v>
      </c>
    </row>
    <row r="858" spans="1:26" ht="26.9" customHeight="1" x14ac:dyDescent="0.35">
      <c r="A858" s="85" t="s">
        <v>10997</v>
      </c>
      <c r="B858" s="30" t="s">
        <v>5654</v>
      </c>
      <c r="C858" s="30" t="s">
        <v>889</v>
      </c>
      <c r="D858" s="30" t="s">
        <v>10991</v>
      </c>
      <c r="E858" s="30" t="s">
        <v>10046</v>
      </c>
      <c r="F858" s="30" t="s">
        <v>5657</v>
      </c>
      <c r="G858" s="30" t="s">
        <v>5658</v>
      </c>
      <c r="H858" s="30" t="s">
        <v>5505</v>
      </c>
      <c r="I858" s="30" t="s">
        <v>8</v>
      </c>
      <c r="J858" s="30" t="s">
        <v>4807</v>
      </c>
      <c r="K858" s="30" t="s">
        <v>2026</v>
      </c>
      <c r="L858" s="76" t="s">
        <v>10021</v>
      </c>
      <c r="M858" s="30" t="s">
        <v>10047</v>
      </c>
      <c r="N858" s="30" t="s">
        <v>2087</v>
      </c>
      <c r="O858" s="31">
        <f>'Product Details'!AH659</f>
        <v>1134.99</v>
      </c>
      <c r="P858" s="31">
        <f>'Product Details'!V659</f>
        <v>1134.99</v>
      </c>
      <c r="Q858" s="31">
        <f>'Product Details'!F659</f>
        <v>1010.99</v>
      </c>
      <c r="R858" s="86">
        <f t="shared" si="40"/>
        <v>0.10925206389483608</v>
      </c>
      <c r="S858" s="86">
        <f t="shared" si="41"/>
        <v>0.10925206389483608</v>
      </c>
      <c r="T858" s="31">
        <f>'Product Details'!F659</f>
        <v>1010.99</v>
      </c>
      <c r="U858" s="31">
        <f t="shared" si="42"/>
        <v>0</v>
      </c>
      <c r="V858" s="30" t="s">
        <v>2080</v>
      </c>
      <c r="W858" s="30" t="s">
        <v>53</v>
      </c>
      <c r="X858" s="30">
        <v>15</v>
      </c>
      <c r="Y858" s="87">
        <v>45751</v>
      </c>
      <c r="Z858" s="87">
        <v>46240</v>
      </c>
    </row>
    <row r="859" spans="1:26" ht="26.9" customHeight="1" x14ac:dyDescent="0.35">
      <c r="A859" s="85" t="s">
        <v>10998</v>
      </c>
      <c r="B859" s="30" t="s">
        <v>5659</v>
      </c>
      <c r="C859" s="30" t="s">
        <v>889</v>
      </c>
      <c r="D859" s="30" t="s">
        <v>10991</v>
      </c>
      <c r="E859" s="30" t="s">
        <v>10046</v>
      </c>
      <c r="F859" s="30" t="s">
        <v>5662</v>
      </c>
      <c r="G859" s="30" t="s">
        <v>5663</v>
      </c>
      <c r="H859" s="30" t="s">
        <v>4872</v>
      </c>
      <c r="I859" s="30" t="s">
        <v>8</v>
      </c>
      <c r="J859" s="30" t="s">
        <v>4790</v>
      </c>
      <c r="K859" s="30" t="s">
        <v>2026</v>
      </c>
      <c r="L859" s="76" t="s">
        <v>10021</v>
      </c>
      <c r="M859" s="30" t="s">
        <v>10047</v>
      </c>
      <c r="N859" s="30" t="s">
        <v>2087</v>
      </c>
      <c r="O859" s="31">
        <f>'Product Details'!AH660</f>
        <v>1167.99</v>
      </c>
      <c r="P859" s="31">
        <f>'Product Details'!V660</f>
        <v>1128.99</v>
      </c>
      <c r="Q859" s="31">
        <f>'Product Details'!F660</f>
        <v>1091.99</v>
      </c>
      <c r="R859" s="86">
        <f t="shared" si="40"/>
        <v>3.2772655205094821E-2</v>
      </c>
      <c r="S859" s="86">
        <f t="shared" si="41"/>
        <v>6.5069050248717883E-2</v>
      </c>
      <c r="T859" s="31">
        <f>'Product Details'!F660</f>
        <v>1091.99</v>
      </c>
      <c r="U859" s="31">
        <f t="shared" si="42"/>
        <v>0</v>
      </c>
      <c r="V859" s="30" t="s">
        <v>2080</v>
      </c>
      <c r="W859" s="30" t="s">
        <v>53</v>
      </c>
      <c r="X859" s="30">
        <v>15</v>
      </c>
      <c r="Y859" s="87">
        <v>45857</v>
      </c>
      <c r="Z859" s="87">
        <v>46254</v>
      </c>
    </row>
    <row r="860" spans="1:26" ht="26.9" customHeight="1" x14ac:dyDescent="0.35">
      <c r="A860" s="85" t="s">
        <v>10999</v>
      </c>
      <c r="B860" s="30" t="s">
        <v>5664</v>
      </c>
      <c r="C860" s="30" t="s">
        <v>889</v>
      </c>
      <c r="D860" s="30" t="s">
        <v>10991</v>
      </c>
      <c r="E860" s="30" t="s">
        <v>10046</v>
      </c>
      <c r="F860" s="30" t="s">
        <v>5667</v>
      </c>
      <c r="G860" s="30" t="s">
        <v>5668</v>
      </c>
      <c r="H860" s="30" t="s">
        <v>5669</v>
      </c>
      <c r="I860" s="30" t="s">
        <v>8</v>
      </c>
      <c r="J860" s="30" t="s">
        <v>4807</v>
      </c>
      <c r="K860" s="30" t="s">
        <v>2027</v>
      </c>
      <c r="L860" s="76" t="s">
        <v>10021</v>
      </c>
      <c r="M860" s="30" t="s">
        <v>10047</v>
      </c>
      <c r="N860" s="30" t="s">
        <v>2087</v>
      </c>
      <c r="O860" s="31">
        <f>'Product Details'!AH661</f>
        <v>1309.99</v>
      </c>
      <c r="P860" s="31">
        <f>'Product Details'!V661</f>
        <v>1253.99</v>
      </c>
      <c r="Q860" s="31">
        <f>'Product Details'!F661</f>
        <v>1168.99</v>
      </c>
      <c r="R860" s="86">
        <f t="shared" si="40"/>
        <v>6.7783634638234752E-2</v>
      </c>
      <c r="S860" s="86">
        <f t="shared" si="41"/>
        <v>0.1076344094229727</v>
      </c>
      <c r="T860" s="31">
        <f>'Product Details'!F661</f>
        <v>1168.99</v>
      </c>
      <c r="U860" s="31">
        <f t="shared" si="42"/>
        <v>0</v>
      </c>
      <c r="V860" s="30" t="s">
        <v>2080</v>
      </c>
      <c r="W860" s="30" t="s">
        <v>1345</v>
      </c>
      <c r="X860" s="30">
        <v>15</v>
      </c>
      <c r="Y860" s="87">
        <v>46037</v>
      </c>
      <c r="Z860" s="87">
        <v>46265</v>
      </c>
    </row>
    <row r="861" spans="1:26" ht="26.9" customHeight="1" x14ac:dyDescent="0.35">
      <c r="A861" s="85" t="s">
        <v>11000</v>
      </c>
      <c r="B861" s="30" t="s">
        <v>5670</v>
      </c>
      <c r="C861" s="30" t="s">
        <v>889</v>
      </c>
      <c r="D861" s="30" t="s">
        <v>10991</v>
      </c>
      <c r="E861" s="30" t="s">
        <v>10046</v>
      </c>
      <c r="F861" s="30" t="s">
        <v>5673</v>
      </c>
      <c r="G861" s="30" t="s">
        <v>5674</v>
      </c>
      <c r="H861" s="30" t="s">
        <v>5042</v>
      </c>
      <c r="I861" s="30" t="s">
        <v>8</v>
      </c>
      <c r="J861" s="30" t="s">
        <v>4807</v>
      </c>
      <c r="K861" s="30" t="s">
        <v>2027</v>
      </c>
      <c r="L861" s="76" t="s">
        <v>10021</v>
      </c>
      <c r="M861" s="30" t="s">
        <v>10047</v>
      </c>
      <c r="N861" s="30" t="s">
        <v>2087</v>
      </c>
      <c r="O861" s="31">
        <f>'Product Details'!AH662</f>
        <v>1608.99</v>
      </c>
      <c r="P861" s="31">
        <f>'Product Details'!V662</f>
        <v>1579.99</v>
      </c>
      <c r="Q861" s="31">
        <f>'Product Details'!F662</f>
        <v>1479.99</v>
      </c>
      <c r="R861" s="86">
        <f t="shared" si="40"/>
        <v>6.3291539819872275E-2</v>
      </c>
      <c r="S861" s="86">
        <f t="shared" si="41"/>
        <v>8.0174519419014406E-2</v>
      </c>
      <c r="T861" s="31">
        <f>'Product Details'!F662</f>
        <v>1479.99</v>
      </c>
      <c r="U861" s="31">
        <f t="shared" si="42"/>
        <v>0</v>
      </c>
      <c r="V861" s="30" t="s">
        <v>2080</v>
      </c>
      <c r="W861" s="30" t="s">
        <v>1345</v>
      </c>
      <c r="X861" s="30">
        <v>15</v>
      </c>
      <c r="Y861" s="87">
        <v>45732</v>
      </c>
      <c r="Z861" s="87">
        <v>46275</v>
      </c>
    </row>
    <row r="862" spans="1:26" ht="26.9" customHeight="1" x14ac:dyDescent="0.35">
      <c r="A862" s="85" t="s">
        <v>11001</v>
      </c>
      <c r="B862" s="30" t="s">
        <v>5675</v>
      </c>
      <c r="C862" s="30" t="s">
        <v>902</v>
      </c>
      <c r="D862" s="30" t="s">
        <v>11002</v>
      </c>
      <c r="E862" s="30" t="s">
        <v>10046</v>
      </c>
      <c r="F862" s="30" t="s">
        <v>5678</v>
      </c>
      <c r="G862" s="30" t="s">
        <v>5679</v>
      </c>
      <c r="H862" s="30" t="s">
        <v>4398</v>
      </c>
      <c r="I862" s="30" t="s">
        <v>8</v>
      </c>
      <c r="J862" s="30" t="s">
        <v>4807</v>
      </c>
      <c r="K862" s="30" t="s">
        <v>2022</v>
      </c>
      <c r="L862" s="76" t="s">
        <v>10021</v>
      </c>
      <c r="M862" s="30" t="s">
        <v>10047</v>
      </c>
      <c r="N862" s="30" t="s">
        <v>2087</v>
      </c>
      <c r="O862" s="31">
        <f>'Product Details'!AH663</f>
        <v>265.99</v>
      </c>
      <c r="P862" s="31">
        <f>'Product Details'!V663</f>
        <v>265.99</v>
      </c>
      <c r="Q862" s="31">
        <f>'Product Details'!F663</f>
        <v>242.99</v>
      </c>
      <c r="R862" s="86">
        <f t="shared" si="40"/>
        <v>8.646941614346404E-2</v>
      </c>
      <c r="S862" s="86">
        <f t="shared" si="41"/>
        <v>8.646941614346404E-2</v>
      </c>
      <c r="T862" s="31">
        <f>'Product Details'!F663</f>
        <v>242.99</v>
      </c>
      <c r="U862" s="31">
        <f t="shared" si="42"/>
        <v>0</v>
      </c>
      <c r="V862" s="30" t="s">
        <v>2080</v>
      </c>
      <c r="W862" s="30" t="s">
        <v>53</v>
      </c>
      <c r="X862" s="30">
        <v>15</v>
      </c>
      <c r="Y862" s="87">
        <v>45970</v>
      </c>
      <c r="Z862" s="87">
        <v>46274</v>
      </c>
    </row>
    <row r="863" spans="1:26" ht="26.9" customHeight="1" x14ac:dyDescent="0.35">
      <c r="A863" s="85" t="s">
        <v>11003</v>
      </c>
      <c r="B863" s="30" t="s">
        <v>5680</v>
      </c>
      <c r="C863" s="30" t="s">
        <v>902</v>
      </c>
      <c r="D863" s="30" t="s">
        <v>11002</v>
      </c>
      <c r="E863" s="30" t="s">
        <v>10046</v>
      </c>
      <c r="F863" s="30" t="s">
        <v>5683</v>
      </c>
      <c r="G863" s="30" t="s">
        <v>5684</v>
      </c>
      <c r="H863" s="30" t="s">
        <v>4957</v>
      </c>
      <c r="I863" s="30" t="s">
        <v>8</v>
      </c>
      <c r="J863" s="30" t="s">
        <v>4790</v>
      </c>
      <c r="K863" s="30" t="s">
        <v>2023</v>
      </c>
      <c r="L863" s="76" t="s">
        <v>10021</v>
      </c>
      <c r="M863" s="30" t="s">
        <v>10047</v>
      </c>
      <c r="N863" s="30" t="s">
        <v>2087</v>
      </c>
      <c r="O863" s="31">
        <f>'Product Details'!AH664</f>
        <v>328.99</v>
      </c>
      <c r="P863" s="31">
        <f>'Product Details'!V664</f>
        <v>322.99</v>
      </c>
      <c r="Q863" s="31">
        <f>'Product Details'!F664</f>
        <v>308.99</v>
      </c>
      <c r="R863" s="86">
        <f t="shared" si="40"/>
        <v>4.3344995201089816E-2</v>
      </c>
      <c r="S863" s="86">
        <f t="shared" si="41"/>
        <v>6.0792121341074194E-2</v>
      </c>
      <c r="T863" s="31">
        <f>'Product Details'!F664</f>
        <v>308.99</v>
      </c>
      <c r="U863" s="31">
        <f t="shared" si="42"/>
        <v>0</v>
      </c>
      <c r="V863" s="30" t="s">
        <v>2100</v>
      </c>
      <c r="W863" s="30" t="s">
        <v>53</v>
      </c>
      <c r="X863" s="30">
        <v>15</v>
      </c>
      <c r="Y863" s="87">
        <v>45898</v>
      </c>
      <c r="Z863" s="87">
        <v>46280</v>
      </c>
    </row>
    <row r="864" spans="1:26" ht="26.9" customHeight="1" x14ac:dyDescent="0.35">
      <c r="A864" s="85" t="s">
        <v>11004</v>
      </c>
      <c r="B864" s="30" t="s">
        <v>5685</v>
      </c>
      <c r="C864" s="30" t="s">
        <v>902</v>
      </c>
      <c r="D864" s="30" t="s">
        <v>11002</v>
      </c>
      <c r="E864" s="30" t="s">
        <v>10046</v>
      </c>
      <c r="F864" s="30" t="s">
        <v>5688</v>
      </c>
      <c r="G864" s="30" t="s">
        <v>5689</v>
      </c>
      <c r="H864" s="30" t="s">
        <v>4695</v>
      </c>
      <c r="I864" s="30" t="s">
        <v>8</v>
      </c>
      <c r="J864" s="30" t="s">
        <v>4807</v>
      </c>
      <c r="K864" s="30" t="s">
        <v>2024</v>
      </c>
      <c r="L864" s="76" t="s">
        <v>10021</v>
      </c>
      <c r="M864" s="30" t="s">
        <v>10047</v>
      </c>
      <c r="N864" s="30" t="s">
        <v>2087</v>
      </c>
      <c r="O864" s="31">
        <f>'Product Details'!AH665</f>
        <v>553.99</v>
      </c>
      <c r="P864" s="31">
        <f>'Product Details'!V665</f>
        <v>544.99</v>
      </c>
      <c r="Q864" s="31">
        <f>'Product Details'!F665</f>
        <v>489.99</v>
      </c>
      <c r="R864" s="86">
        <f t="shared" si="40"/>
        <v>0.10091928292262244</v>
      </c>
      <c r="S864" s="86">
        <f t="shared" si="41"/>
        <v>0.11552555100272568</v>
      </c>
      <c r="T864" s="31">
        <f>'Product Details'!F665</f>
        <v>489.99</v>
      </c>
      <c r="U864" s="31">
        <f t="shared" si="42"/>
        <v>0</v>
      </c>
      <c r="V864" s="30" t="s">
        <v>2080</v>
      </c>
      <c r="W864" s="30" t="s">
        <v>1345</v>
      </c>
      <c r="X864" s="30">
        <v>15</v>
      </c>
      <c r="Y864" s="87">
        <v>45994</v>
      </c>
      <c r="Z864" s="87">
        <v>46290</v>
      </c>
    </row>
    <row r="865" spans="1:26" ht="26.9" customHeight="1" x14ac:dyDescent="0.35">
      <c r="A865" s="85" t="s">
        <v>11005</v>
      </c>
      <c r="B865" s="30" t="s">
        <v>5690</v>
      </c>
      <c r="C865" s="30" t="s">
        <v>902</v>
      </c>
      <c r="D865" s="30" t="s">
        <v>11002</v>
      </c>
      <c r="E865" s="30" t="s">
        <v>10046</v>
      </c>
      <c r="F865" s="30" t="s">
        <v>5693</v>
      </c>
      <c r="G865" s="30" t="s">
        <v>5694</v>
      </c>
      <c r="H865" s="30" t="s">
        <v>3434</v>
      </c>
      <c r="I865" s="30" t="s">
        <v>8</v>
      </c>
      <c r="J865" s="30" t="s">
        <v>4790</v>
      </c>
      <c r="K865" s="30" t="s">
        <v>2024</v>
      </c>
      <c r="L865" s="76" t="s">
        <v>10021</v>
      </c>
      <c r="M865" s="30" t="s">
        <v>10047</v>
      </c>
      <c r="N865" s="30" t="s">
        <v>2087</v>
      </c>
      <c r="O865" s="31">
        <f>'Product Details'!AH666</f>
        <v>563.99</v>
      </c>
      <c r="P865" s="31">
        <f>'Product Details'!V666</f>
        <v>552.99</v>
      </c>
      <c r="Q865" s="31">
        <f>'Product Details'!F666</f>
        <v>529.99</v>
      </c>
      <c r="R865" s="86">
        <f t="shared" si="40"/>
        <v>4.1592072189370513E-2</v>
      </c>
      <c r="S865" s="86">
        <f t="shared" si="41"/>
        <v>6.0284756821929464E-2</v>
      </c>
      <c r="T865" s="31">
        <f>'Product Details'!F666</f>
        <v>529.99</v>
      </c>
      <c r="U865" s="31">
        <f t="shared" si="42"/>
        <v>0</v>
      </c>
      <c r="V865" s="30" t="s">
        <v>2080</v>
      </c>
      <c r="W865" s="30" t="s">
        <v>53</v>
      </c>
      <c r="X865" s="30">
        <v>15</v>
      </c>
      <c r="Y865" s="87">
        <v>46119</v>
      </c>
      <c r="Z865" s="87">
        <v>46287</v>
      </c>
    </row>
    <row r="866" spans="1:26" ht="26.9" customHeight="1" x14ac:dyDescent="0.35">
      <c r="A866" s="85" t="s">
        <v>11006</v>
      </c>
      <c r="B866" s="30" t="s">
        <v>5695</v>
      </c>
      <c r="C866" s="30" t="s">
        <v>902</v>
      </c>
      <c r="D866" s="30" t="s">
        <v>11002</v>
      </c>
      <c r="E866" s="30" t="s">
        <v>10046</v>
      </c>
      <c r="F866" s="30" t="s">
        <v>5698</v>
      </c>
      <c r="G866" s="30" t="s">
        <v>5699</v>
      </c>
      <c r="H866" s="30" t="s">
        <v>4872</v>
      </c>
      <c r="I866" s="30" t="s">
        <v>8</v>
      </c>
      <c r="J866" s="30" t="s">
        <v>4790</v>
      </c>
      <c r="K866" s="30" t="s">
        <v>2025</v>
      </c>
      <c r="L866" s="76" t="s">
        <v>10021</v>
      </c>
      <c r="M866" s="30" t="s">
        <v>10047</v>
      </c>
      <c r="N866" s="30" t="s">
        <v>2087</v>
      </c>
      <c r="O866" s="31">
        <f>'Product Details'!AH667</f>
        <v>926.99</v>
      </c>
      <c r="P866" s="31">
        <f>'Product Details'!V667</f>
        <v>926.99</v>
      </c>
      <c r="Q866" s="31">
        <f>'Product Details'!F667</f>
        <v>882.99</v>
      </c>
      <c r="R866" s="86">
        <f t="shared" si="40"/>
        <v>4.7465452701755145E-2</v>
      </c>
      <c r="S866" s="86">
        <f t="shared" si="41"/>
        <v>4.7465452701755145E-2</v>
      </c>
      <c r="T866" s="31">
        <f>'Product Details'!F667</f>
        <v>882.99</v>
      </c>
      <c r="U866" s="31">
        <f t="shared" si="42"/>
        <v>0</v>
      </c>
      <c r="V866" s="30" t="s">
        <v>2080</v>
      </c>
      <c r="W866" s="30" t="s">
        <v>53</v>
      </c>
      <c r="X866" s="30">
        <v>15</v>
      </c>
      <c r="Y866" s="87">
        <v>46202</v>
      </c>
      <c r="Z866" s="87">
        <v>46275</v>
      </c>
    </row>
    <row r="867" spans="1:26" ht="26.9" customHeight="1" x14ac:dyDescent="0.35">
      <c r="A867" s="85" t="s">
        <v>11007</v>
      </c>
      <c r="B867" s="30" t="s">
        <v>5700</v>
      </c>
      <c r="C867" s="30" t="s">
        <v>902</v>
      </c>
      <c r="D867" s="30" t="s">
        <v>11002</v>
      </c>
      <c r="E867" s="30" t="s">
        <v>10046</v>
      </c>
      <c r="F867" s="30" t="s">
        <v>5703</v>
      </c>
      <c r="G867" s="30" t="s">
        <v>5704</v>
      </c>
      <c r="H867" s="30" t="s">
        <v>5029</v>
      </c>
      <c r="I867" s="30" t="s">
        <v>8</v>
      </c>
      <c r="J867" s="30" t="s">
        <v>4807</v>
      </c>
      <c r="K867" s="30" t="s">
        <v>2026</v>
      </c>
      <c r="L867" s="76" t="s">
        <v>10021</v>
      </c>
      <c r="M867" s="30" t="s">
        <v>10047</v>
      </c>
      <c r="N867" s="30" t="s">
        <v>2087</v>
      </c>
      <c r="O867" s="31">
        <f>'Product Details'!AH668</f>
        <v>1190.99</v>
      </c>
      <c r="P867" s="31">
        <f>'Product Details'!V668</f>
        <v>1182.99</v>
      </c>
      <c r="Q867" s="31">
        <f>'Product Details'!F668</f>
        <v>1027.99</v>
      </c>
      <c r="R867" s="86">
        <f t="shared" si="40"/>
        <v>0.13102393088698974</v>
      </c>
      <c r="S867" s="86">
        <f t="shared" si="41"/>
        <v>0.13686093082225712</v>
      </c>
      <c r="T867" s="31">
        <f>'Product Details'!F668</f>
        <v>1027.99</v>
      </c>
      <c r="U867" s="31">
        <f t="shared" si="42"/>
        <v>0</v>
      </c>
      <c r="V867" s="30" t="s">
        <v>2080</v>
      </c>
      <c r="W867" s="30" t="s">
        <v>53</v>
      </c>
      <c r="X867" s="30">
        <v>15</v>
      </c>
      <c r="Y867" s="87">
        <v>46158</v>
      </c>
      <c r="Z867" s="87">
        <v>46250</v>
      </c>
    </row>
    <row r="868" spans="1:26" ht="26.9" customHeight="1" x14ac:dyDescent="0.35">
      <c r="A868" s="85" t="s">
        <v>11008</v>
      </c>
      <c r="B868" s="30" t="s">
        <v>5705</v>
      </c>
      <c r="C868" s="30" t="s">
        <v>902</v>
      </c>
      <c r="D868" s="30" t="s">
        <v>11002</v>
      </c>
      <c r="E868" s="30" t="s">
        <v>10046</v>
      </c>
      <c r="F868" s="30" t="s">
        <v>5708</v>
      </c>
      <c r="G868" s="30" t="s">
        <v>5709</v>
      </c>
      <c r="H868" s="30" t="s">
        <v>5157</v>
      </c>
      <c r="I868" s="30" t="s">
        <v>8</v>
      </c>
      <c r="J868" s="30" t="s">
        <v>4790</v>
      </c>
      <c r="K868" s="30" t="s">
        <v>2026</v>
      </c>
      <c r="L868" s="76" t="s">
        <v>10021</v>
      </c>
      <c r="M868" s="30" t="s">
        <v>10047</v>
      </c>
      <c r="N868" s="30" t="s">
        <v>2087</v>
      </c>
      <c r="O868" s="31">
        <f>'Product Details'!AH669</f>
        <v>1245.99</v>
      </c>
      <c r="P868" s="31">
        <f>'Product Details'!V669</f>
        <v>1214.99</v>
      </c>
      <c r="Q868" s="31">
        <f>'Product Details'!F669</f>
        <v>1134.99</v>
      </c>
      <c r="R868" s="86">
        <f t="shared" si="40"/>
        <v>6.584416332644713E-2</v>
      </c>
      <c r="S868" s="86">
        <f t="shared" si="41"/>
        <v>8.9085787205354774E-2</v>
      </c>
      <c r="T868" s="31">
        <f>'Product Details'!F669</f>
        <v>1134.99</v>
      </c>
      <c r="U868" s="31">
        <f t="shared" si="42"/>
        <v>0</v>
      </c>
      <c r="V868" s="30" t="s">
        <v>2080</v>
      </c>
      <c r="W868" s="30" t="s">
        <v>53</v>
      </c>
      <c r="X868" s="30">
        <v>15</v>
      </c>
      <c r="Y868" s="87">
        <v>46124</v>
      </c>
      <c r="Z868" s="87">
        <v>46285</v>
      </c>
    </row>
    <row r="869" spans="1:26" ht="26.9" customHeight="1" x14ac:dyDescent="0.35">
      <c r="A869" s="85" t="s">
        <v>11009</v>
      </c>
      <c r="B869" s="30" t="s">
        <v>5710</v>
      </c>
      <c r="C869" s="30" t="s">
        <v>902</v>
      </c>
      <c r="D869" s="30" t="s">
        <v>11002</v>
      </c>
      <c r="E869" s="30" t="s">
        <v>10046</v>
      </c>
      <c r="F869" s="30" t="s">
        <v>5713</v>
      </c>
      <c r="G869" s="30" t="s">
        <v>5714</v>
      </c>
      <c r="H869" s="30" t="s">
        <v>4910</v>
      </c>
      <c r="I869" s="30" t="s">
        <v>8</v>
      </c>
      <c r="J869" s="30" t="s">
        <v>4790</v>
      </c>
      <c r="K869" s="30" t="s">
        <v>2026</v>
      </c>
      <c r="L869" s="76" t="s">
        <v>10021</v>
      </c>
      <c r="M869" s="30" t="s">
        <v>10047</v>
      </c>
      <c r="N869" s="30" t="s">
        <v>2087</v>
      </c>
      <c r="O869" s="31">
        <f>'Product Details'!AH670</f>
        <v>1301.99</v>
      </c>
      <c r="P869" s="31">
        <f>'Product Details'!V670</f>
        <v>1238.99</v>
      </c>
      <c r="Q869" s="31">
        <f>'Product Details'!F670</f>
        <v>1172.99</v>
      </c>
      <c r="R869" s="86">
        <f t="shared" si="40"/>
        <v>5.3269195070178126E-2</v>
      </c>
      <c r="S869" s="86">
        <f t="shared" si="41"/>
        <v>9.9079101990030644E-2</v>
      </c>
      <c r="T869" s="31">
        <f>'Product Details'!F670</f>
        <v>1172.99</v>
      </c>
      <c r="U869" s="31">
        <f t="shared" si="42"/>
        <v>0</v>
      </c>
      <c r="V869" s="30" t="s">
        <v>2080</v>
      </c>
      <c r="W869" s="30" t="s">
        <v>1345</v>
      </c>
      <c r="X869" s="30">
        <v>15</v>
      </c>
      <c r="Y869" s="87">
        <v>46220</v>
      </c>
      <c r="Z869" s="87">
        <v>46287</v>
      </c>
    </row>
    <row r="870" spans="1:26" ht="26.9" customHeight="1" x14ac:dyDescent="0.35">
      <c r="A870" s="85" t="s">
        <v>11010</v>
      </c>
      <c r="B870" s="30" t="s">
        <v>5715</v>
      </c>
      <c r="C870" s="30" t="s">
        <v>902</v>
      </c>
      <c r="D870" s="30" t="s">
        <v>11002</v>
      </c>
      <c r="E870" s="30" t="s">
        <v>10046</v>
      </c>
      <c r="F870" s="30" t="s">
        <v>5718</v>
      </c>
      <c r="G870" s="30" t="s">
        <v>5719</v>
      </c>
      <c r="H870" s="30" t="s">
        <v>3626</v>
      </c>
      <c r="I870" s="30" t="s">
        <v>8</v>
      </c>
      <c r="J870" s="30" t="s">
        <v>4807</v>
      </c>
      <c r="K870" s="30" t="s">
        <v>2027</v>
      </c>
      <c r="L870" s="76" t="s">
        <v>10021</v>
      </c>
      <c r="M870" s="30" t="s">
        <v>10047</v>
      </c>
      <c r="N870" s="30" t="s">
        <v>2087</v>
      </c>
      <c r="O870" s="31">
        <f>'Product Details'!AH671</f>
        <v>1321.99</v>
      </c>
      <c r="P870" s="31">
        <f>'Product Details'!V671</f>
        <v>1321.99</v>
      </c>
      <c r="Q870" s="31">
        <f>'Product Details'!F671</f>
        <v>1191.99</v>
      </c>
      <c r="R870" s="86">
        <f t="shared" si="40"/>
        <v>9.8336598612697529E-2</v>
      </c>
      <c r="S870" s="86">
        <f t="shared" si="41"/>
        <v>9.8336598612697529E-2</v>
      </c>
      <c r="T870" s="31">
        <f>'Product Details'!F671</f>
        <v>1191.99</v>
      </c>
      <c r="U870" s="31">
        <f t="shared" si="42"/>
        <v>0</v>
      </c>
      <c r="V870" s="30" t="s">
        <v>2100</v>
      </c>
      <c r="W870" s="30" t="s">
        <v>1345</v>
      </c>
      <c r="X870" s="30">
        <v>15</v>
      </c>
      <c r="Y870" s="87">
        <v>46181</v>
      </c>
      <c r="Z870" s="87">
        <v>46260</v>
      </c>
    </row>
    <row r="871" spans="1:26" ht="26.9" customHeight="1" x14ac:dyDescent="0.35">
      <c r="A871" s="85" t="s">
        <v>11011</v>
      </c>
      <c r="B871" s="30" t="s">
        <v>5720</v>
      </c>
      <c r="C871" s="30" t="s">
        <v>902</v>
      </c>
      <c r="D871" s="30" t="s">
        <v>11002</v>
      </c>
      <c r="E871" s="30" t="s">
        <v>10046</v>
      </c>
      <c r="F871" s="30" t="s">
        <v>5723</v>
      </c>
      <c r="G871" s="30" t="s">
        <v>5724</v>
      </c>
      <c r="H871" s="30" t="s">
        <v>5725</v>
      </c>
      <c r="I871" s="30" t="s">
        <v>8</v>
      </c>
      <c r="J871" s="30" t="s">
        <v>4807</v>
      </c>
      <c r="K871" s="30" t="s">
        <v>2027</v>
      </c>
      <c r="L871" s="76" t="s">
        <v>10021</v>
      </c>
      <c r="M871" s="30" t="s">
        <v>10047</v>
      </c>
      <c r="N871" s="30" t="s">
        <v>2087</v>
      </c>
      <c r="O871" s="31">
        <f>'Product Details'!AH672</f>
        <v>1332.99</v>
      </c>
      <c r="P871" s="31">
        <f>'Product Details'!V672</f>
        <v>1332.99</v>
      </c>
      <c r="Q871" s="31">
        <f>'Product Details'!F672</f>
        <v>1244.99</v>
      </c>
      <c r="R871" s="86">
        <f t="shared" si="40"/>
        <v>6.6016999377339666E-2</v>
      </c>
      <c r="S871" s="86">
        <f t="shared" si="41"/>
        <v>6.6016999377339666E-2</v>
      </c>
      <c r="T871" s="31">
        <f>'Product Details'!F672</f>
        <v>1244.99</v>
      </c>
      <c r="U871" s="31">
        <f t="shared" si="42"/>
        <v>0</v>
      </c>
      <c r="V871" s="30" t="s">
        <v>2100</v>
      </c>
      <c r="W871" s="30" t="s">
        <v>53</v>
      </c>
      <c r="X871" s="30">
        <v>15</v>
      </c>
      <c r="Y871" s="87">
        <v>46048</v>
      </c>
      <c r="Z871" s="87">
        <v>46268</v>
      </c>
    </row>
    <row r="872" spans="1:26" ht="26.9" customHeight="1" x14ac:dyDescent="0.35">
      <c r="A872" s="85" t="s">
        <v>11012</v>
      </c>
      <c r="B872" s="30" t="s">
        <v>5726</v>
      </c>
      <c r="C872" s="30" t="s">
        <v>914</v>
      </c>
      <c r="D872" s="30" t="s">
        <v>11013</v>
      </c>
      <c r="E872" s="30" t="s">
        <v>10046</v>
      </c>
      <c r="F872" s="30" t="s">
        <v>5729</v>
      </c>
      <c r="G872" s="30" t="s">
        <v>5730</v>
      </c>
      <c r="H872" s="30" t="s">
        <v>5731</v>
      </c>
      <c r="I872" s="30" t="s">
        <v>8</v>
      </c>
      <c r="J872" s="30" t="s">
        <v>4790</v>
      </c>
      <c r="K872" s="30" t="s">
        <v>2022</v>
      </c>
      <c r="L872" s="76" t="s">
        <v>10021</v>
      </c>
      <c r="M872" s="30" t="s">
        <v>10047</v>
      </c>
      <c r="N872" s="30" t="s">
        <v>2087</v>
      </c>
      <c r="O872" s="31">
        <f>'Product Details'!AH673</f>
        <v>129.99</v>
      </c>
      <c r="P872" s="31">
        <f>'Product Details'!V673</f>
        <v>129.99</v>
      </c>
      <c r="Q872" s="31">
        <f>'Product Details'!F673</f>
        <v>113.99</v>
      </c>
      <c r="R872" s="86">
        <f t="shared" si="40"/>
        <v>0.12308639126086632</v>
      </c>
      <c r="S872" s="86">
        <f t="shared" si="41"/>
        <v>0.12308639126086632</v>
      </c>
      <c r="T872" s="31">
        <f>'Product Details'!F673</f>
        <v>113.99</v>
      </c>
      <c r="U872" s="31">
        <f t="shared" si="42"/>
        <v>0</v>
      </c>
      <c r="V872" s="30" t="s">
        <v>2080</v>
      </c>
      <c r="W872" s="30" t="s">
        <v>53</v>
      </c>
      <c r="X872" s="30">
        <v>15</v>
      </c>
      <c r="Y872" s="87">
        <v>46141</v>
      </c>
      <c r="Z872" s="87">
        <v>46289</v>
      </c>
    </row>
    <row r="873" spans="1:26" ht="26.9" customHeight="1" x14ac:dyDescent="0.35">
      <c r="A873" s="85" t="s">
        <v>11014</v>
      </c>
      <c r="B873" s="30" t="s">
        <v>5732</v>
      </c>
      <c r="C873" s="30" t="s">
        <v>914</v>
      </c>
      <c r="D873" s="30" t="s">
        <v>11013</v>
      </c>
      <c r="E873" s="30" t="s">
        <v>10046</v>
      </c>
      <c r="F873" s="30" t="s">
        <v>5735</v>
      </c>
      <c r="G873" s="30" t="s">
        <v>5205</v>
      </c>
      <c r="H873" s="30" t="s">
        <v>4398</v>
      </c>
      <c r="I873" s="30" t="s">
        <v>8</v>
      </c>
      <c r="J873" s="30" t="s">
        <v>4790</v>
      </c>
      <c r="K873" s="30" t="s">
        <v>2023</v>
      </c>
      <c r="L873" s="76" t="s">
        <v>10021</v>
      </c>
      <c r="M873" s="30" t="s">
        <v>10047</v>
      </c>
      <c r="N873" s="30" t="s">
        <v>2087</v>
      </c>
      <c r="O873" s="31">
        <f>'Product Details'!AH674</f>
        <v>310.99</v>
      </c>
      <c r="P873" s="31">
        <f>'Product Details'!V674</f>
        <v>310.99</v>
      </c>
      <c r="Q873" s="31">
        <f>'Product Details'!F674</f>
        <v>299.99</v>
      </c>
      <c r="R873" s="86">
        <f t="shared" si="40"/>
        <v>3.537091224798225E-2</v>
      </c>
      <c r="S873" s="86">
        <f t="shared" si="41"/>
        <v>3.537091224798225E-2</v>
      </c>
      <c r="T873" s="31">
        <f>'Product Details'!F674</f>
        <v>299.99</v>
      </c>
      <c r="U873" s="31">
        <f t="shared" si="42"/>
        <v>0</v>
      </c>
      <c r="V873" s="30" t="s">
        <v>2080</v>
      </c>
      <c r="W873" s="30" t="s">
        <v>53</v>
      </c>
      <c r="X873" s="30">
        <v>15</v>
      </c>
      <c r="Y873" s="87">
        <v>46104</v>
      </c>
      <c r="Z873" s="87">
        <v>46241</v>
      </c>
    </row>
    <row r="874" spans="1:26" ht="26.9" customHeight="1" x14ac:dyDescent="0.35">
      <c r="A874" s="85" t="s">
        <v>11015</v>
      </c>
      <c r="B874" s="30" t="s">
        <v>5736</v>
      </c>
      <c r="C874" s="30" t="s">
        <v>914</v>
      </c>
      <c r="D874" s="30" t="s">
        <v>11013</v>
      </c>
      <c r="E874" s="30" t="s">
        <v>10046</v>
      </c>
      <c r="F874" s="30" t="s">
        <v>5729</v>
      </c>
      <c r="G874" s="30" t="s">
        <v>5739</v>
      </c>
      <c r="H874" s="30" t="s">
        <v>5009</v>
      </c>
      <c r="I874" s="30" t="s">
        <v>8</v>
      </c>
      <c r="J874" s="30" t="s">
        <v>4807</v>
      </c>
      <c r="K874" s="30" t="s">
        <v>2023</v>
      </c>
      <c r="L874" s="76" t="s">
        <v>10021</v>
      </c>
      <c r="M874" s="30" t="s">
        <v>10049</v>
      </c>
      <c r="N874" s="30" t="s">
        <v>2106</v>
      </c>
      <c r="O874" s="31">
        <f>'Product Details'!AH675</f>
        <v>543.99</v>
      </c>
      <c r="P874" s="31">
        <f>'Product Details'!V675</f>
        <v>474.99</v>
      </c>
      <c r="Q874" s="31">
        <f>'Product Details'!F675</f>
        <v>421.99</v>
      </c>
      <c r="R874" s="86">
        <f t="shared" si="40"/>
        <v>0.11158129644834627</v>
      </c>
      <c r="S874" s="86">
        <f t="shared" si="41"/>
        <v>0.2242688284711116</v>
      </c>
      <c r="T874" s="31">
        <f>'Product Details'!F675</f>
        <v>421.99</v>
      </c>
      <c r="U874" s="31">
        <f t="shared" si="42"/>
        <v>0</v>
      </c>
      <c r="V874" s="30" t="s">
        <v>2080</v>
      </c>
      <c r="W874" s="30" t="s">
        <v>1345</v>
      </c>
      <c r="X874" s="30">
        <v>15</v>
      </c>
      <c r="Y874" s="87">
        <v>45838</v>
      </c>
      <c r="Z874" s="87">
        <v>46247</v>
      </c>
    </row>
    <row r="875" spans="1:26" ht="26.9" customHeight="1" x14ac:dyDescent="0.35">
      <c r="A875" s="85" t="s">
        <v>11016</v>
      </c>
      <c r="B875" s="30" t="s">
        <v>5736</v>
      </c>
      <c r="C875" s="30" t="s">
        <v>914</v>
      </c>
      <c r="D875" s="30" t="s">
        <v>10051</v>
      </c>
      <c r="E875" s="30" t="s">
        <v>10052</v>
      </c>
      <c r="F875" s="30" t="s">
        <v>5729</v>
      </c>
      <c r="G875" s="30" t="s">
        <v>5739</v>
      </c>
      <c r="H875" s="30" t="s">
        <v>5009</v>
      </c>
      <c r="I875" s="30" t="s">
        <v>8</v>
      </c>
      <c r="J875" s="30" t="s">
        <v>4807</v>
      </c>
      <c r="K875" s="30" t="s">
        <v>2023</v>
      </c>
      <c r="L875" s="76" t="s">
        <v>10021</v>
      </c>
      <c r="M875" s="30" t="s">
        <v>10049</v>
      </c>
      <c r="N875" s="30" t="s">
        <v>2106</v>
      </c>
      <c r="O875" s="31">
        <f>'Product Details'!AH675</f>
        <v>543.99</v>
      </c>
      <c r="P875" s="31">
        <v>421.99</v>
      </c>
      <c r="Q875" s="31">
        <v>368.99</v>
      </c>
      <c r="R875" s="86">
        <f t="shared" si="40"/>
        <v>0.12559539325576435</v>
      </c>
      <c r="S875" s="86">
        <f t="shared" si="41"/>
        <v>0.3216970900200371</v>
      </c>
      <c r="T875" s="31">
        <f>'Product Details'!F675</f>
        <v>421.99</v>
      </c>
      <c r="U875" s="31">
        <f t="shared" si="42"/>
        <v>53</v>
      </c>
      <c r="V875" s="30" t="s">
        <v>2100</v>
      </c>
      <c r="W875" s="30" t="s">
        <v>1345</v>
      </c>
      <c r="X875" s="30">
        <v>15</v>
      </c>
      <c r="Y875" s="87">
        <v>46222</v>
      </c>
      <c r="Z875" s="87">
        <v>46288</v>
      </c>
    </row>
    <row r="876" spans="1:26" ht="26.9" customHeight="1" x14ac:dyDescent="0.35">
      <c r="A876" s="85" t="s">
        <v>11017</v>
      </c>
      <c r="B876" s="30" t="s">
        <v>5740</v>
      </c>
      <c r="C876" s="30" t="s">
        <v>914</v>
      </c>
      <c r="D876" s="30" t="s">
        <v>11013</v>
      </c>
      <c r="E876" s="30" t="s">
        <v>10046</v>
      </c>
      <c r="F876" s="30" t="s">
        <v>5735</v>
      </c>
      <c r="G876" s="30" t="s">
        <v>5743</v>
      </c>
      <c r="H876" s="30" t="s">
        <v>3898</v>
      </c>
      <c r="I876" s="30" t="s">
        <v>8</v>
      </c>
      <c r="J876" s="30" t="s">
        <v>4790</v>
      </c>
      <c r="K876" s="30" t="s">
        <v>2025</v>
      </c>
      <c r="L876" s="76" t="s">
        <v>10021</v>
      </c>
      <c r="M876" s="30" t="s">
        <v>10047</v>
      </c>
      <c r="N876" s="30" t="s">
        <v>2087</v>
      </c>
      <c r="O876" s="31">
        <f>'Product Details'!AH676</f>
        <v>455.99</v>
      </c>
      <c r="P876" s="31">
        <f>'Product Details'!V676</f>
        <v>455.99</v>
      </c>
      <c r="Q876" s="31">
        <f>'Product Details'!F676</f>
        <v>426.99</v>
      </c>
      <c r="R876" s="86">
        <f t="shared" si="40"/>
        <v>6.3597885918550839E-2</v>
      </c>
      <c r="S876" s="86">
        <f t="shared" si="41"/>
        <v>6.3597885918550839E-2</v>
      </c>
      <c r="T876" s="31">
        <f>'Product Details'!F676</f>
        <v>426.99</v>
      </c>
      <c r="U876" s="31">
        <f t="shared" si="42"/>
        <v>0</v>
      </c>
      <c r="V876" s="30" t="s">
        <v>2080</v>
      </c>
      <c r="W876" s="30" t="s">
        <v>53</v>
      </c>
      <c r="X876" s="30">
        <v>15</v>
      </c>
      <c r="Y876" s="87">
        <v>46103</v>
      </c>
      <c r="Z876" s="87">
        <v>46289</v>
      </c>
    </row>
    <row r="877" spans="1:26" ht="26.9" customHeight="1" x14ac:dyDescent="0.35">
      <c r="A877" s="85" t="s">
        <v>11018</v>
      </c>
      <c r="B877" s="30" t="s">
        <v>5744</v>
      </c>
      <c r="C877" s="30" t="s">
        <v>914</v>
      </c>
      <c r="D877" s="30" t="s">
        <v>11013</v>
      </c>
      <c r="E877" s="30" t="s">
        <v>10046</v>
      </c>
      <c r="F877" s="30" t="s">
        <v>5747</v>
      </c>
      <c r="G877" s="30" t="s">
        <v>5748</v>
      </c>
      <c r="H877" s="30" t="s">
        <v>3680</v>
      </c>
      <c r="I877" s="30" t="s">
        <v>8</v>
      </c>
      <c r="J877" s="30" t="s">
        <v>4790</v>
      </c>
      <c r="K877" s="30" t="s">
        <v>2024</v>
      </c>
      <c r="L877" s="76" t="s">
        <v>10021</v>
      </c>
      <c r="M877" s="30" t="s">
        <v>10047</v>
      </c>
      <c r="N877" s="30" t="s">
        <v>2087</v>
      </c>
      <c r="O877" s="31">
        <f>'Product Details'!AH677</f>
        <v>468.99</v>
      </c>
      <c r="P877" s="31">
        <f>'Product Details'!V677</f>
        <v>468.99</v>
      </c>
      <c r="Q877" s="31">
        <f>'Product Details'!F677</f>
        <v>430.99</v>
      </c>
      <c r="R877" s="86">
        <f t="shared" si="40"/>
        <v>8.1025181773598576E-2</v>
      </c>
      <c r="S877" s="86">
        <f t="shared" si="41"/>
        <v>8.1025181773598576E-2</v>
      </c>
      <c r="T877" s="31">
        <f>'Product Details'!F677</f>
        <v>430.99</v>
      </c>
      <c r="U877" s="31">
        <f t="shared" si="42"/>
        <v>0</v>
      </c>
      <c r="V877" s="30" t="s">
        <v>2080</v>
      </c>
      <c r="W877" s="30" t="s">
        <v>53</v>
      </c>
      <c r="X877" s="30">
        <v>15</v>
      </c>
      <c r="Y877" s="87">
        <v>46229</v>
      </c>
      <c r="Z877" s="87">
        <v>46267</v>
      </c>
    </row>
    <row r="878" spans="1:26" ht="26.9" customHeight="1" x14ac:dyDescent="0.35">
      <c r="A878" s="85" t="s">
        <v>11019</v>
      </c>
      <c r="B878" s="30" t="s">
        <v>5749</v>
      </c>
      <c r="C878" s="30" t="s">
        <v>914</v>
      </c>
      <c r="D878" s="30" t="s">
        <v>11013</v>
      </c>
      <c r="E878" s="30" t="s">
        <v>10046</v>
      </c>
      <c r="F878" s="30" t="s">
        <v>5752</v>
      </c>
      <c r="G878" s="30" t="s">
        <v>5753</v>
      </c>
      <c r="H878" s="30" t="s">
        <v>4053</v>
      </c>
      <c r="I878" s="30" t="s">
        <v>8</v>
      </c>
      <c r="J878" s="30" t="s">
        <v>4790</v>
      </c>
      <c r="K878" s="30" t="s">
        <v>2024</v>
      </c>
      <c r="L878" s="76" t="s">
        <v>10021</v>
      </c>
      <c r="M878" s="30" t="s">
        <v>10047</v>
      </c>
      <c r="N878" s="30" t="s">
        <v>2087</v>
      </c>
      <c r="O878" s="31">
        <f>'Product Details'!AH678</f>
        <v>590.99</v>
      </c>
      <c r="P878" s="31">
        <f>'Product Details'!V678</f>
        <v>590.99</v>
      </c>
      <c r="Q878" s="31">
        <f>'Product Details'!F678</f>
        <v>563.99</v>
      </c>
      <c r="R878" s="86">
        <f t="shared" si="40"/>
        <v>4.5686052217465606E-2</v>
      </c>
      <c r="S878" s="86">
        <f t="shared" si="41"/>
        <v>4.5686052217465606E-2</v>
      </c>
      <c r="T878" s="31">
        <f>'Product Details'!F678</f>
        <v>563.99</v>
      </c>
      <c r="U878" s="31">
        <f t="shared" si="42"/>
        <v>0</v>
      </c>
      <c r="V878" s="30" t="s">
        <v>2080</v>
      </c>
      <c r="W878" s="30" t="s">
        <v>53</v>
      </c>
      <c r="X878" s="30">
        <v>15</v>
      </c>
      <c r="Y878" s="87">
        <v>46213</v>
      </c>
      <c r="Z878" s="87">
        <v>46236</v>
      </c>
    </row>
    <row r="879" spans="1:26" ht="26.9" customHeight="1" x14ac:dyDescent="0.35">
      <c r="A879" s="85" t="s">
        <v>11020</v>
      </c>
      <c r="B879" s="30" t="s">
        <v>5754</v>
      </c>
      <c r="C879" s="30" t="s">
        <v>914</v>
      </c>
      <c r="D879" s="30" t="s">
        <v>11013</v>
      </c>
      <c r="E879" s="30" t="s">
        <v>10046</v>
      </c>
      <c r="F879" s="30" t="s">
        <v>5757</v>
      </c>
      <c r="G879" s="30" t="s">
        <v>5758</v>
      </c>
      <c r="H879" s="30" t="s">
        <v>3848</v>
      </c>
      <c r="I879" s="30" t="s">
        <v>8</v>
      </c>
      <c r="J879" s="30" t="s">
        <v>4790</v>
      </c>
      <c r="K879" s="30" t="s">
        <v>2024</v>
      </c>
      <c r="L879" s="76" t="s">
        <v>10021</v>
      </c>
      <c r="M879" s="30" t="s">
        <v>10047</v>
      </c>
      <c r="N879" s="30" t="s">
        <v>2087</v>
      </c>
      <c r="O879" s="31">
        <f>'Product Details'!AH679</f>
        <v>810.99</v>
      </c>
      <c r="P879" s="31">
        <f>'Product Details'!V679</f>
        <v>810.99</v>
      </c>
      <c r="Q879" s="31">
        <f>'Product Details'!F679</f>
        <v>748.99</v>
      </c>
      <c r="R879" s="86">
        <f t="shared" si="40"/>
        <v>7.644977126721661E-2</v>
      </c>
      <c r="S879" s="86">
        <f t="shared" si="41"/>
        <v>7.644977126721661E-2</v>
      </c>
      <c r="T879" s="31">
        <f>'Product Details'!F679</f>
        <v>748.99</v>
      </c>
      <c r="U879" s="31">
        <f t="shared" si="42"/>
        <v>0</v>
      </c>
      <c r="V879" s="30" t="s">
        <v>2080</v>
      </c>
      <c r="W879" s="30" t="s">
        <v>53</v>
      </c>
      <c r="X879" s="30">
        <v>15</v>
      </c>
      <c r="Y879" s="87">
        <v>46071</v>
      </c>
      <c r="Z879" s="87">
        <v>46258</v>
      </c>
    </row>
    <row r="880" spans="1:26" ht="26.9" customHeight="1" x14ac:dyDescent="0.35">
      <c r="A880" s="85" t="s">
        <v>11021</v>
      </c>
      <c r="B880" s="30" t="s">
        <v>5759</v>
      </c>
      <c r="C880" s="30" t="s">
        <v>914</v>
      </c>
      <c r="D880" s="30" t="s">
        <v>11013</v>
      </c>
      <c r="E880" s="30" t="s">
        <v>10046</v>
      </c>
      <c r="F880" s="30" t="s">
        <v>5729</v>
      </c>
      <c r="G880" s="30" t="s">
        <v>5762</v>
      </c>
      <c r="H880" s="30" t="s">
        <v>4978</v>
      </c>
      <c r="I880" s="30" t="s">
        <v>8</v>
      </c>
      <c r="J880" s="30" t="s">
        <v>4807</v>
      </c>
      <c r="K880" s="30" t="s">
        <v>2026</v>
      </c>
      <c r="L880" s="76" t="s">
        <v>10021</v>
      </c>
      <c r="M880" s="30" t="s">
        <v>10047</v>
      </c>
      <c r="N880" s="30" t="s">
        <v>2087</v>
      </c>
      <c r="O880" s="31">
        <f>'Product Details'!AH680</f>
        <v>1235.99</v>
      </c>
      <c r="P880" s="31">
        <f>'Product Details'!V680</f>
        <v>1235.99</v>
      </c>
      <c r="Q880" s="31">
        <f>'Product Details'!F680</f>
        <v>1074.99</v>
      </c>
      <c r="R880" s="86">
        <f t="shared" si="40"/>
        <v>0.13025995355949482</v>
      </c>
      <c r="S880" s="86">
        <f t="shared" si="41"/>
        <v>0.13025995355949482</v>
      </c>
      <c r="T880" s="31">
        <f>'Product Details'!F680</f>
        <v>1074.99</v>
      </c>
      <c r="U880" s="31">
        <f t="shared" si="42"/>
        <v>0</v>
      </c>
      <c r="V880" s="30" t="s">
        <v>2080</v>
      </c>
      <c r="W880" s="30" t="s">
        <v>53</v>
      </c>
      <c r="X880" s="30">
        <v>15</v>
      </c>
      <c r="Y880" s="87">
        <v>46057</v>
      </c>
      <c r="Z880" s="87">
        <v>46240</v>
      </c>
    </row>
    <row r="881" spans="1:26" ht="26.9" customHeight="1" x14ac:dyDescent="0.35">
      <c r="A881" s="85" t="s">
        <v>11022</v>
      </c>
      <c r="B881" s="30" t="s">
        <v>5763</v>
      </c>
      <c r="C881" s="30" t="s">
        <v>914</v>
      </c>
      <c r="D881" s="30" t="s">
        <v>11013</v>
      </c>
      <c r="E881" s="30" t="s">
        <v>10046</v>
      </c>
      <c r="F881" s="30" t="s">
        <v>5766</v>
      </c>
      <c r="G881" s="30" t="s">
        <v>5767</v>
      </c>
      <c r="H881" s="30" t="s">
        <v>5140</v>
      </c>
      <c r="I881" s="30" t="s">
        <v>8</v>
      </c>
      <c r="J881" s="30" t="s">
        <v>4807</v>
      </c>
      <c r="K881" s="30" t="s">
        <v>2027</v>
      </c>
      <c r="L881" s="76" t="s">
        <v>10021</v>
      </c>
      <c r="M881" s="30" t="s">
        <v>10047</v>
      </c>
      <c r="N881" s="30" t="s">
        <v>2087</v>
      </c>
      <c r="O881" s="31">
        <f>'Product Details'!AH681</f>
        <v>1410.99</v>
      </c>
      <c r="P881" s="31">
        <f>'Product Details'!V681</f>
        <v>1410.99</v>
      </c>
      <c r="Q881" s="31">
        <f>'Product Details'!F681</f>
        <v>1303.99</v>
      </c>
      <c r="R881" s="86">
        <f t="shared" si="40"/>
        <v>7.5833280179164977E-2</v>
      </c>
      <c r="S881" s="86">
        <f t="shared" si="41"/>
        <v>7.5833280179164977E-2</v>
      </c>
      <c r="T881" s="31">
        <f>'Product Details'!F681</f>
        <v>1303.99</v>
      </c>
      <c r="U881" s="31">
        <f t="shared" si="42"/>
        <v>0</v>
      </c>
      <c r="V881" s="30" t="s">
        <v>2080</v>
      </c>
      <c r="W881" s="30" t="s">
        <v>53</v>
      </c>
      <c r="X881" s="30">
        <v>15</v>
      </c>
      <c r="Y881" s="87">
        <v>46152</v>
      </c>
      <c r="Z881" s="87">
        <v>46250</v>
      </c>
    </row>
    <row r="882" spans="1:26" ht="26.9" customHeight="1" x14ac:dyDescent="0.35">
      <c r="A882" s="85" t="s">
        <v>11023</v>
      </c>
      <c r="B882" s="30" t="s">
        <v>5768</v>
      </c>
      <c r="C882" s="30" t="s">
        <v>914</v>
      </c>
      <c r="D882" s="30" t="s">
        <v>11013</v>
      </c>
      <c r="E882" s="30" t="s">
        <v>10046</v>
      </c>
      <c r="F882" s="30" t="s">
        <v>5771</v>
      </c>
      <c r="G882" s="30" t="s">
        <v>5772</v>
      </c>
      <c r="H882" s="30" t="s">
        <v>4978</v>
      </c>
      <c r="I882" s="30" t="s">
        <v>8</v>
      </c>
      <c r="J882" s="30" t="s">
        <v>4790</v>
      </c>
      <c r="K882" s="30" t="s">
        <v>2027</v>
      </c>
      <c r="L882" s="76" t="s">
        <v>10021</v>
      </c>
      <c r="M882" s="30" t="s">
        <v>10047</v>
      </c>
      <c r="N882" s="30" t="s">
        <v>2087</v>
      </c>
      <c r="O882" s="31">
        <f>'Product Details'!AH682</f>
        <v>1744.99</v>
      </c>
      <c r="P882" s="31">
        <f>'Product Details'!V682</f>
        <v>1744.99</v>
      </c>
      <c r="Q882" s="31">
        <f>'Product Details'!F682</f>
        <v>1627.99</v>
      </c>
      <c r="R882" s="86">
        <f t="shared" si="40"/>
        <v>6.70490948372197E-2</v>
      </c>
      <c r="S882" s="86">
        <f t="shared" si="41"/>
        <v>6.70490948372197E-2</v>
      </c>
      <c r="T882" s="31">
        <f>'Product Details'!F682</f>
        <v>1627.99</v>
      </c>
      <c r="U882" s="31">
        <f t="shared" si="42"/>
        <v>0</v>
      </c>
      <c r="V882" s="30" t="s">
        <v>2080</v>
      </c>
      <c r="W882" s="30" t="s">
        <v>53</v>
      </c>
      <c r="X882" s="30">
        <v>15</v>
      </c>
      <c r="Y882" s="87">
        <v>45873</v>
      </c>
      <c r="Z882" s="87">
        <v>46280</v>
      </c>
    </row>
    <row r="883" spans="1:26" ht="26.9" customHeight="1" x14ac:dyDescent="0.35">
      <c r="A883" s="85" t="s">
        <v>11024</v>
      </c>
      <c r="B883" s="30" t="s">
        <v>5773</v>
      </c>
      <c r="C883" s="30" t="s">
        <v>927</v>
      </c>
      <c r="D883" s="30" t="s">
        <v>11025</v>
      </c>
      <c r="E883" s="30" t="s">
        <v>10046</v>
      </c>
      <c r="F883" s="30" t="s">
        <v>5776</v>
      </c>
      <c r="G883" s="30" t="s">
        <v>5777</v>
      </c>
      <c r="H883" s="30" t="s">
        <v>5180</v>
      </c>
      <c r="I883" s="30" t="s">
        <v>8</v>
      </c>
      <c r="J883" s="30" t="s">
        <v>4807</v>
      </c>
      <c r="K883" s="30" t="s">
        <v>2022</v>
      </c>
      <c r="L883" s="76" t="s">
        <v>10021</v>
      </c>
      <c r="M883" s="30" t="s">
        <v>10047</v>
      </c>
      <c r="N883" s="30" t="s">
        <v>2087</v>
      </c>
      <c r="O883" s="31">
        <f>'Product Details'!AH683</f>
        <v>254.99</v>
      </c>
      <c r="P883" s="31">
        <f>'Product Details'!V683</f>
        <v>249.99</v>
      </c>
      <c r="Q883" s="31">
        <f>'Product Details'!F683</f>
        <v>217.99</v>
      </c>
      <c r="R883" s="86">
        <f t="shared" si="40"/>
        <v>0.1280051202048082</v>
      </c>
      <c r="S883" s="86">
        <f t="shared" si="41"/>
        <v>0.14510372955802187</v>
      </c>
      <c r="T883" s="31">
        <f>'Product Details'!F683</f>
        <v>217.99</v>
      </c>
      <c r="U883" s="31">
        <f t="shared" si="42"/>
        <v>0</v>
      </c>
      <c r="V883" s="30" t="s">
        <v>2080</v>
      </c>
      <c r="W883" s="30" t="s">
        <v>53</v>
      </c>
      <c r="X883" s="30">
        <v>14</v>
      </c>
      <c r="Y883" s="87">
        <v>46168</v>
      </c>
      <c r="Z883" s="87">
        <v>46271</v>
      </c>
    </row>
    <row r="884" spans="1:26" ht="26.9" customHeight="1" x14ac:dyDescent="0.35">
      <c r="A884" s="85" t="s">
        <v>11026</v>
      </c>
      <c r="B884" s="30" t="s">
        <v>5778</v>
      </c>
      <c r="C884" s="30" t="s">
        <v>927</v>
      </c>
      <c r="D884" s="30" t="s">
        <v>11025</v>
      </c>
      <c r="E884" s="30" t="s">
        <v>10046</v>
      </c>
      <c r="F884" s="30" t="s">
        <v>5781</v>
      </c>
      <c r="G884" s="30" t="s">
        <v>5782</v>
      </c>
      <c r="H884" s="30" t="s">
        <v>5035</v>
      </c>
      <c r="I884" s="30" t="s">
        <v>8</v>
      </c>
      <c r="J884" s="30" t="s">
        <v>4790</v>
      </c>
      <c r="K884" s="30" t="s">
        <v>2025</v>
      </c>
      <c r="L884" s="76" t="s">
        <v>10021</v>
      </c>
      <c r="M884" s="30" t="s">
        <v>10047</v>
      </c>
      <c r="N884" s="30" t="s">
        <v>2087</v>
      </c>
      <c r="O884" s="31">
        <f>'Product Details'!AH684</f>
        <v>549.99</v>
      </c>
      <c r="P884" s="31">
        <f>'Product Details'!V684</f>
        <v>524.99</v>
      </c>
      <c r="Q884" s="31">
        <f>'Product Details'!F684</f>
        <v>482.99</v>
      </c>
      <c r="R884" s="86">
        <f t="shared" si="40"/>
        <v>8.0001523838549304E-2</v>
      </c>
      <c r="S884" s="86">
        <f t="shared" si="41"/>
        <v>0.12182039673448608</v>
      </c>
      <c r="T884" s="31">
        <f>'Product Details'!F684</f>
        <v>482.99</v>
      </c>
      <c r="U884" s="31">
        <f t="shared" si="42"/>
        <v>0</v>
      </c>
      <c r="V884" s="30" t="s">
        <v>2100</v>
      </c>
      <c r="W884" s="30" t="s">
        <v>1345</v>
      </c>
      <c r="X884" s="30">
        <v>14</v>
      </c>
      <c r="Y884" s="87">
        <v>46227</v>
      </c>
      <c r="Z884" s="87">
        <v>46277</v>
      </c>
    </row>
    <row r="885" spans="1:26" ht="26.9" customHeight="1" x14ac:dyDescent="0.35">
      <c r="A885" s="85" t="s">
        <v>11027</v>
      </c>
      <c r="B885" s="30" t="s">
        <v>5778</v>
      </c>
      <c r="C885" s="30" t="s">
        <v>927</v>
      </c>
      <c r="D885" s="30" t="s">
        <v>10100</v>
      </c>
      <c r="E885" s="30" t="s">
        <v>10101</v>
      </c>
      <c r="F885" s="30" t="s">
        <v>5781</v>
      </c>
      <c r="G885" s="30" t="s">
        <v>5782</v>
      </c>
      <c r="H885" s="30" t="s">
        <v>5035</v>
      </c>
      <c r="I885" s="30" t="s">
        <v>8</v>
      </c>
      <c r="J885" s="30" t="s">
        <v>4790</v>
      </c>
      <c r="K885" s="30" t="s">
        <v>2025</v>
      </c>
      <c r="L885" s="81" t="s">
        <v>10022</v>
      </c>
      <c r="M885" s="30" t="s">
        <v>10102</v>
      </c>
      <c r="N885" s="30" t="s">
        <v>2087</v>
      </c>
      <c r="O885" s="31">
        <f>'Product Details'!AH684</f>
        <v>549.99</v>
      </c>
      <c r="P885" s="31">
        <v>442.99</v>
      </c>
      <c r="Q885" s="31">
        <v>442.99</v>
      </c>
      <c r="R885" s="86">
        <f t="shared" si="40"/>
        <v>0</v>
      </c>
      <c r="S885" s="86">
        <f t="shared" si="41"/>
        <v>0.19454899179985091</v>
      </c>
      <c r="T885" s="31">
        <f>'Product Details'!F684</f>
        <v>482.99</v>
      </c>
      <c r="U885" s="31">
        <f t="shared" si="42"/>
        <v>40</v>
      </c>
      <c r="V885" s="30" t="s">
        <v>2100</v>
      </c>
      <c r="W885" s="30" t="s">
        <v>10514</v>
      </c>
      <c r="X885" s="30">
        <v>14</v>
      </c>
      <c r="Y885" s="87">
        <v>46273</v>
      </c>
      <c r="Z885" s="87">
        <v>46273</v>
      </c>
    </row>
    <row r="886" spans="1:26" ht="26.9" customHeight="1" x14ac:dyDescent="0.35">
      <c r="A886" s="85" t="s">
        <v>11028</v>
      </c>
      <c r="B886" s="30" t="s">
        <v>5778</v>
      </c>
      <c r="C886" s="30" t="s">
        <v>927</v>
      </c>
      <c r="D886" s="30" t="s">
        <v>11029</v>
      </c>
      <c r="E886" s="30" t="s">
        <v>10122</v>
      </c>
      <c r="F886" s="30" t="s">
        <v>5781</v>
      </c>
      <c r="G886" s="30" t="s">
        <v>5782</v>
      </c>
      <c r="H886" s="30" t="s">
        <v>5035</v>
      </c>
      <c r="I886" s="30" t="s">
        <v>8</v>
      </c>
      <c r="J886" s="30" t="s">
        <v>4790</v>
      </c>
      <c r="K886" s="30" t="s">
        <v>2025</v>
      </c>
      <c r="L886" s="79" t="s">
        <v>10023</v>
      </c>
      <c r="M886" s="30" t="s">
        <v>10123</v>
      </c>
      <c r="N886" s="30" t="s">
        <v>2087</v>
      </c>
      <c r="O886" s="31">
        <f>'Product Details'!AH684</f>
        <v>549.99</v>
      </c>
      <c r="P886" s="31">
        <v>408.99</v>
      </c>
      <c r="Q886" s="31">
        <v>379.99</v>
      </c>
      <c r="R886" s="86">
        <f t="shared" si="40"/>
        <v>7.0906379129074062E-2</v>
      </c>
      <c r="S886" s="86">
        <f t="shared" si="41"/>
        <v>0.30909652902780049</v>
      </c>
      <c r="T886" s="31">
        <f>'Product Details'!F684</f>
        <v>482.99</v>
      </c>
      <c r="U886" s="31">
        <f t="shared" si="42"/>
        <v>103</v>
      </c>
      <c r="V886" s="30" t="s">
        <v>2080</v>
      </c>
      <c r="W886" s="30" t="s">
        <v>10124</v>
      </c>
      <c r="X886" s="30">
        <v>30</v>
      </c>
      <c r="Y886" s="87">
        <v>46227</v>
      </c>
      <c r="Z886" s="87">
        <v>46238</v>
      </c>
    </row>
    <row r="887" spans="1:26" ht="26.9" customHeight="1" x14ac:dyDescent="0.35">
      <c r="A887" s="85" t="s">
        <v>11030</v>
      </c>
      <c r="B887" s="30" t="s">
        <v>5783</v>
      </c>
      <c r="C887" s="30" t="s">
        <v>927</v>
      </c>
      <c r="D887" s="30" t="s">
        <v>11025</v>
      </c>
      <c r="E887" s="30" t="s">
        <v>10046</v>
      </c>
      <c r="F887" s="30" t="s">
        <v>5786</v>
      </c>
      <c r="G887" s="30" t="s">
        <v>5787</v>
      </c>
      <c r="H887" s="30" t="s">
        <v>4252</v>
      </c>
      <c r="I887" s="30" t="s">
        <v>8</v>
      </c>
      <c r="J887" s="30" t="s">
        <v>4790</v>
      </c>
      <c r="K887" s="30" t="s">
        <v>2025</v>
      </c>
      <c r="L887" s="76" t="s">
        <v>10021</v>
      </c>
      <c r="M887" s="30" t="s">
        <v>10047</v>
      </c>
      <c r="N887" s="30" t="s">
        <v>2087</v>
      </c>
      <c r="O887" s="31">
        <f>'Product Details'!AH685</f>
        <v>682.99</v>
      </c>
      <c r="P887" s="31">
        <f>'Product Details'!V685</f>
        <v>681.99</v>
      </c>
      <c r="Q887" s="31">
        <f>'Product Details'!F685</f>
        <v>650.99</v>
      </c>
      <c r="R887" s="86">
        <f t="shared" si="40"/>
        <v>4.5455211953254443E-2</v>
      </c>
      <c r="S887" s="86">
        <f t="shared" si="41"/>
        <v>4.685280897231292E-2</v>
      </c>
      <c r="T887" s="31">
        <f>'Product Details'!F685</f>
        <v>650.99</v>
      </c>
      <c r="U887" s="31">
        <f t="shared" si="42"/>
        <v>0</v>
      </c>
      <c r="V887" s="30" t="s">
        <v>2080</v>
      </c>
      <c r="W887" s="30" t="s">
        <v>1345</v>
      </c>
      <c r="X887" s="30">
        <v>14</v>
      </c>
      <c r="Y887" s="87">
        <v>45906</v>
      </c>
      <c r="Z887" s="87">
        <v>46282</v>
      </c>
    </row>
    <row r="888" spans="1:26" ht="26.9" customHeight="1" x14ac:dyDescent="0.35">
      <c r="A888" s="85" t="s">
        <v>11031</v>
      </c>
      <c r="B888" s="30" t="s">
        <v>5788</v>
      </c>
      <c r="C888" s="30" t="s">
        <v>927</v>
      </c>
      <c r="D888" s="30" t="s">
        <v>11025</v>
      </c>
      <c r="E888" s="30" t="s">
        <v>10046</v>
      </c>
      <c r="F888" s="30" t="s">
        <v>5791</v>
      </c>
      <c r="G888" s="30" t="s">
        <v>5792</v>
      </c>
      <c r="H888" s="30" t="s">
        <v>4897</v>
      </c>
      <c r="I888" s="30" t="s">
        <v>8</v>
      </c>
      <c r="J888" s="30" t="s">
        <v>4807</v>
      </c>
      <c r="K888" s="30" t="s">
        <v>2025</v>
      </c>
      <c r="L888" s="76" t="s">
        <v>10021</v>
      </c>
      <c r="M888" s="30" t="s">
        <v>10047</v>
      </c>
      <c r="N888" s="30" t="s">
        <v>2087</v>
      </c>
      <c r="O888" s="31">
        <f>'Product Details'!AH686</f>
        <v>775.99</v>
      </c>
      <c r="P888" s="31">
        <f>'Product Details'!V686</f>
        <v>775.99</v>
      </c>
      <c r="Q888" s="31">
        <f>'Product Details'!F686</f>
        <v>684.99</v>
      </c>
      <c r="R888" s="86">
        <f t="shared" si="40"/>
        <v>0.11726955244268611</v>
      </c>
      <c r="S888" s="86">
        <f t="shared" si="41"/>
        <v>0.11726955244268611</v>
      </c>
      <c r="T888" s="31">
        <f>'Product Details'!F686</f>
        <v>684.99</v>
      </c>
      <c r="U888" s="31">
        <f t="shared" si="42"/>
        <v>0</v>
      </c>
      <c r="V888" s="30" t="s">
        <v>2080</v>
      </c>
      <c r="W888" s="30" t="s">
        <v>1345</v>
      </c>
      <c r="X888" s="30">
        <v>14</v>
      </c>
      <c r="Y888" s="87">
        <v>45768</v>
      </c>
      <c r="Z888" s="87">
        <v>46250</v>
      </c>
    </row>
    <row r="889" spans="1:26" ht="26.9" customHeight="1" x14ac:dyDescent="0.35">
      <c r="A889" s="85" t="s">
        <v>11032</v>
      </c>
      <c r="B889" s="30" t="s">
        <v>5788</v>
      </c>
      <c r="C889" s="30" t="s">
        <v>927</v>
      </c>
      <c r="D889" s="30" t="s">
        <v>10168</v>
      </c>
      <c r="E889" s="30" t="s">
        <v>10101</v>
      </c>
      <c r="F889" s="30" t="s">
        <v>5791</v>
      </c>
      <c r="G889" s="30" t="s">
        <v>5792</v>
      </c>
      <c r="H889" s="30" t="s">
        <v>4897</v>
      </c>
      <c r="I889" s="30" t="s">
        <v>8</v>
      </c>
      <c r="J889" s="30" t="s">
        <v>4807</v>
      </c>
      <c r="K889" s="30" t="s">
        <v>2025</v>
      </c>
      <c r="L889" s="81" t="s">
        <v>10022</v>
      </c>
      <c r="M889" s="30" t="s">
        <v>10102</v>
      </c>
      <c r="N889" s="30" t="s">
        <v>2087</v>
      </c>
      <c r="O889" s="31">
        <f>'Product Details'!AH686</f>
        <v>775.99</v>
      </c>
      <c r="P889" s="31">
        <v>684.99</v>
      </c>
      <c r="Q889" s="31">
        <v>609.99</v>
      </c>
      <c r="R889" s="86">
        <f t="shared" si="40"/>
        <v>0.10949064949853282</v>
      </c>
      <c r="S889" s="86">
        <f t="shared" si="41"/>
        <v>0.21392028247786699</v>
      </c>
      <c r="T889" s="31">
        <f>'Product Details'!F686</f>
        <v>684.99</v>
      </c>
      <c r="U889" s="31">
        <f t="shared" si="42"/>
        <v>75</v>
      </c>
      <c r="V889" s="30" t="s">
        <v>2100</v>
      </c>
      <c r="W889" s="30" t="s">
        <v>10514</v>
      </c>
      <c r="X889" s="30">
        <v>14</v>
      </c>
      <c r="Y889" s="87">
        <v>46271</v>
      </c>
      <c r="Z889" s="87">
        <v>46294</v>
      </c>
    </row>
    <row r="890" spans="1:26" ht="26.9" customHeight="1" x14ac:dyDescent="0.35">
      <c r="A890" s="85" t="s">
        <v>11033</v>
      </c>
      <c r="B890" s="30" t="s">
        <v>5793</v>
      </c>
      <c r="C890" s="30" t="s">
        <v>927</v>
      </c>
      <c r="D890" s="30" t="s">
        <v>11025</v>
      </c>
      <c r="E890" s="30" t="s">
        <v>10046</v>
      </c>
      <c r="F890" s="30" t="s">
        <v>5796</v>
      </c>
      <c r="G890" s="30" t="s">
        <v>5091</v>
      </c>
      <c r="H890" s="30" t="s">
        <v>4053</v>
      </c>
      <c r="I890" s="30" t="s">
        <v>8</v>
      </c>
      <c r="J890" s="30" t="s">
        <v>4790</v>
      </c>
      <c r="K890" s="30" t="s">
        <v>2025</v>
      </c>
      <c r="L890" s="76" t="s">
        <v>10021</v>
      </c>
      <c r="M890" s="30" t="s">
        <v>10047</v>
      </c>
      <c r="N890" s="30" t="s">
        <v>2087</v>
      </c>
      <c r="O890" s="31">
        <f>'Product Details'!AH687</f>
        <v>943.99</v>
      </c>
      <c r="P890" s="31">
        <f>'Product Details'!V687</f>
        <v>918.99</v>
      </c>
      <c r="Q890" s="31">
        <f>'Product Details'!F687</f>
        <v>805.99</v>
      </c>
      <c r="R890" s="86">
        <f t="shared" si="40"/>
        <v>0.12296107683435076</v>
      </c>
      <c r="S890" s="86">
        <f t="shared" si="41"/>
        <v>0.14618798927954746</v>
      </c>
      <c r="T890" s="31">
        <f>'Product Details'!F687</f>
        <v>805.99</v>
      </c>
      <c r="U890" s="31">
        <f t="shared" si="42"/>
        <v>0</v>
      </c>
      <c r="V890" s="30" t="s">
        <v>2100</v>
      </c>
      <c r="W890" s="30" t="s">
        <v>53</v>
      </c>
      <c r="X890" s="30">
        <v>14</v>
      </c>
      <c r="Y890" s="87">
        <v>46032</v>
      </c>
      <c r="Z890" s="87">
        <v>46277</v>
      </c>
    </row>
    <row r="891" spans="1:26" ht="26.9" customHeight="1" x14ac:dyDescent="0.35">
      <c r="A891" s="85" t="s">
        <v>11034</v>
      </c>
      <c r="B891" s="30" t="s">
        <v>5797</v>
      </c>
      <c r="C891" s="30" t="s">
        <v>927</v>
      </c>
      <c r="D891" s="30" t="s">
        <v>11025</v>
      </c>
      <c r="E891" s="30" t="s">
        <v>10046</v>
      </c>
      <c r="F891" s="30" t="s">
        <v>5786</v>
      </c>
      <c r="G891" s="30" t="s">
        <v>5800</v>
      </c>
      <c r="H891" s="30" t="s">
        <v>5146</v>
      </c>
      <c r="I891" s="30" t="s">
        <v>8</v>
      </c>
      <c r="J891" s="30" t="s">
        <v>4807</v>
      </c>
      <c r="K891" s="30" t="s">
        <v>2026</v>
      </c>
      <c r="L891" s="76" t="s">
        <v>10021</v>
      </c>
      <c r="M891" s="30" t="s">
        <v>10047</v>
      </c>
      <c r="N891" s="30" t="s">
        <v>2087</v>
      </c>
      <c r="O891" s="31">
        <f>'Product Details'!AH688</f>
        <v>932.99</v>
      </c>
      <c r="P891" s="31">
        <f>'Product Details'!V688</f>
        <v>932.99</v>
      </c>
      <c r="Q891" s="31">
        <f>'Product Details'!F688</f>
        <v>836.99</v>
      </c>
      <c r="R891" s="86">
        <f t="shared" si="40"/>
        <v>0.10289499351547177</v>
      </c>
      <c r="S891" s="86">
        <f t="shared" si="41"/>
        <v>0.10289499351547177</v>
      </c>
      <c r="T891" s="31">
        <f>'Product Details'!F688</f>
        <v>836.99</v>
      </c>
      <c r="U891" s="31">
        <f t="shared" si="42"/>
        <v>0</v>
      </c>
      <c r="V891" s="30" t="s">
        <v>2080</v>
      </c>
      <c r="W891" s="30" t="s">
        <v>1345</v>
      </c>
      <c r="X891" s="30">
        <v>14</v>
      </c>
      <c r="Y891" s="87">
        <v>45701</v>
      </c>
      <c r="Z891" s="87">
        <v>46287</v>
      </c>
    </row>
    <row r="892" spans="1:26" ht="26.9" customHeight="1" x14ac:dyDescent="0.35">
      <c r="A892" s="85" t="s">
        <v>11035</v>
      </c>
      <c r="B892" s="30" t="s">
        <v>5801</v>
      </c>
      <c r="C892" s="30" t="s">
        <v>927</v>
      </c>
      <c r="D892" s="30" t="s">
        <v>11025</v>
      </c>
      <c r="E892" s="30" t="s">
        <v>10046</v>
      </c>
      <c r="F892" s="30" t="s">
        <v>5776</v>
      </c>
      <c r="G892" s="30" t="s">
        <v>5804</v>
      </c>
      <c r="H892" s="30" t="s">
        <v>5029</v>
      </c>
      <c r="I892" s="30" t="s">
        <v>8</v>
      </c>
      <c r="J892" s="30" t="s">
        <v>4807</v>
      </c>
      <c r="K892" s="30" t="s">
        <v>2025</v>
      </c>
      <c r="L892" s="76" t="s">
        <v>10021</v>
      </c>
      <c r="M892" s="30" t="s">
        <v>10047</v>
      </c>
      <c r="N892" s="30" t="s">
        <v>2087</v>
      </c>
      <c r="O892" s="31">
        <f>'Product Details'!AH689</f>
        <v>1091.99</v>
      </c>
      <c r="P892" s="31">
        <f>'Product Details'!V689</f>
        <v>1091.99</v>
      </c>
      <c r="Q892" s="31">
        <f>'Product Details'!F689</f>
        <v>974.99</v>
      </c>
      <c r="R892" s="86">
        <f t="shared" si="40"/>
        <v>0.10714383831353767</v>
      </c>
      <c r="S892" s="86">
        <f t="shared" si="41"/>
        <v>0.10714383831353767</v>
      </c>
      <c r="T892" s="31">
        <f>'Product Details'!F689</f>
        <v>974.99</v>
      </c>
      <c r="U892" s="31">
        <f t="shared" si="42"/>
        <v>0</v>
      </c>
      <c r="V892" s="30" t="s">
        <v>2080</v>
      </c>
      <c r="W892" s="30" t="s">
        <v>53</v>
      </c>
      <c r="X892" s="30">
        <v>14</v>
      </c>
      <c r="Y892" s="87">
        <v>46221</v>
      </c>
      <c r="Z892" s="87">
        <v>46239</v>
      </c>
    </row>
    <row r="893" spans="1:26" ht="26.9" customHeight="1" x14ac:dyDescent="0.35">
      <c r="A893" s="85" t="s">
        <v>11036</v>
      </c>
      <c r="B893" s="30" t="s">
        <v>5805</v>
      </c>
      <c r="C893" s="30" t="s">
        <v>927</v>
      </c>
      <c r="D893" s="30" t="s">
        <v>11025</v>
      </c>
      <c r="E893" s="30" t="s">
        <v>10046</v>
      </c>
      <c r="F893" s="30" t="s">
        <v>5791</v>
      </c>
      <c r="G893" s="30" t="s">
        <v>5808</v>
      </c>
      <c r="H893" s="30" t="s">
        <v>3744</v>
      </c>
      <c r="I893" s="30" t="s">
        <v>8</v>
      </c>
      <c r="J893" s="30" t="s">
        <v>4807</v>
      </c>
      <c r="K893" s="30" t="s">
        <v>2027</v>
      </c>
      <c r="L893" s="76" t="s">
        <v>10021</v>
      </c>
      <c r="M893" s="30" t="s">
        <v>10047</v>
      </c>
      <c r="N893" s="30" t="s">
        <v>2087</v>
      </c>
      <c r="O893" s="31">
        <f>'Product Details'!AH690</f>
        <v>1509.99</v>
      </c>
      <c r="P893" s="31">
        <f>'Product Details'!V690</f>
        <v>1485.99</v>
      </c>
      <c r="Q893" s="31">
        <f>'Product Details'!F690</f>
        <v>1360.99</v>
      </c>
      <c r="R893" s="86">
        <f t="shared" si="40"/>
        <v>8.4119004838525163E-2</v>
      </c>
      <c r="S893" s="86">
        <f t="shared" si="41"/>
        <v>9.8676150173179961E-2</v>
      </c>
      <c r="T893" s="31">
        <f>'Product Details'!F690</f>
        <v>1360.99</v>
      </c>
      <c r="U893" s="31">
        <f t="shared" si="42"/>
        <v>0</v>
      </c>
      <c r="V893" s="30" t="s">
        <v>2100</v>
      </c>
      <c r="W893" s="30" t="s">
        <v>53</v>
      </c>
      <c r="X893" s="30">
        <v>14</v>
      </c>
      <c r="Y893" s="87">
        <v>46039</v>
      </c>
      <c r="Z893" s="87">
        <v>46282</v>
      </c>
    </row>
    <row r="894" spans="1:26" ht="26.9" customHeight="1" x14ac:dyDescent="0.35">
      <c r="A894" s="85" t="s">
        <v>11037</v>
      </c>
      <c r="B894" s="30" t="s">
        <v>5805</v>
      </c>
      <c r="C894" s="30" t="s">
        <v>927</v>
      </c>
      <c r="D894" s="30" t="s">
        <v>10168</v>
      </c>
      <c r="E894" s="30" t="s">
        <v>10101</v>
      </c>
      <c r="F894" s="30" t="s">
        <v>5791</v>
      </c>
      <c r="G894" s="30" t="s">
        <v>5808</v>
      </c>
      <c r="H894" s="30" t="s">
        <v>3744</v>
      </c>
      <c r="I894" s="30" t="s">
        <v>8</v>
      </c>
      <c r="J894" s="30" t="s">
        <v>4807</v>
      </c>
      <c r="K894" s="30" t="s">
        <v>2027</v>
      </c>
      <c r="L894" s="81" t="s">
        <v>10022</v>
      </c>
      <c r="M894" s="30" t="s">
        <v>10102</v>
      </c>
      <c r="N894" s="30" t="s">
        <v>2087</v>
      </c>
      <c r="O894" s="31">
        <f>'Product Details'!AH690</f>
        <v>1509.99</v>
      </c>
      <c r="P894" s="31">
        <v>1166.99</v>
      </c>
      <c r="Q894" s="31">
        <v>1166.99</v>
      </c>
      <c r="R894" s="86">
        <f t="shared" si="40"/>
        <v>0</v>
      </c>
      <c r="S894" s="86">
        <f t="shared" si="41"/>
        <v>0.22715382221074312</v>
      </c>
      <c r="T894" s="31">
        <f>'Product Details'!F690</f>
        <v>1360.99</v>
      </c>
      <c r="U894" s="31">
        <f t="shared" si="42"/>
        <v>194</v>
      </c>
      <c r="V894" s="30" t="s">
        <v>2100</v>
      </c>
      <c r="W894" s="30" t="s">
        <v>10103</v>
      </c>
      <c r="X894" s="30">
        <v>14</v>
      </c>
      <c r="Y894" s="87">
        <v>46152</v>
      </c>
      <c r="Z894" s="87">
        <v>46152</v>
      </c>
    </row>
    <row r="895" spans="1:26" ht="26.9" customHeight="1" x14ac:dyDescent="0.35">
      <c r="A895" s="85" t="s">
        <v>11038</v>
      </c>
      <c r="B895" s="30" t="s">
        <v>5805</v>
      </c>
      <c r="C895" s="30" t="s">
        <v>927</v>
      </c>
      <c r="D895" s="30" t="s">
        <v>11029</v>
      </c>
      <c r="E895" s="30" t="s">
        <v>10122</v>
      </c>
      <c r="F895" s="30" t="s">
        <v>5791</v>
      </c>
      <c r="G895" s="30" t="s">
        <v>5808</v>
      </c>
      <c r="H895" s="30" t="s">
        <v>3744</v>
      </c>
      <c r="I895" s="30" t="s">
        <v>8</v>
      </c>
      <c r="J895" s="30" t="s">
        <v>4807</v>
      </c>
      <c r="K895" s="30" t="s">
        <v>2027</v>
      </c>
      <c r="L895" s="79" t="s">
        <v>10023</v>
      </c>
      <c r="M895" s="30" t="s">
        <v>10123</v>
      </c>
      <c r="N895" s="30" t="s">
        <v>2087</v>
      </c>
      <c r="O895" s="31">
        <f>'Product Details'!AH690</f>
        <v>1509.99</v>
      </c>
      <c r="P895" s="31">
        <v>1068.99</v>
      </c>
      <c r="Q895" s="31">
        <v>1068.99</v>
      </c>
      <c r="R895" s="86">
        <f t="shared" si="40"/>
        <v>0</v>
      </c>
      <c r="S895" s="86">
        <f t="shared" si="41"/>
        <v>0.29205491427095542</v>
      </c>
      <c r="T895" s="31">
        <f>'Product Details'!F690</f>
        <v>1360.99</v>
      </c>
      <c r="U895" s="31">
        <f t="shared" si="42"/>
        <v>292</v>
      </c>
      <c r="V895" s="30" t="s">
        <v>2116</v>
      </c>
      <c r="W895" s="30" t="s">
        <v>10124</v>
      </c>
      <c r="X895" s="30">
        <v>30</v>
      </c>
      <c r="Y895" s="87">
        <v>46236</v>
      </c>
      <c r="Z895" s="87">
        <v>46236</v>
      </c>
    </row>
    <row r="896" spans="1:26" ht="26.9" customHeight="1" x14ac:dyDescent="0.35">
      <c r="A896" s="85" t="s">
        <v>11039</v>
      </c>
      <c r="B896" s="30" t="s">
        <v>5809</v>
      </c>
      <c r="C896" s="30" t="s">
        <v>927</v>
      </c>
      <c r="D896" s="30" t="s">
        <v>11025</v>
      </c>
      <c r="E896" s="30" t="s">
        <v>10046</v>
      </c>
      <c r="F896" s="30" t="s">
        <v>5812</v>
      </c>
      <c r="G896" s="30" t="s">
        <v>5813</v>
      </c>
      <c r="H896" s="30" t="s">
        <v>3464</v>
      </c>
      <c r="I896" s="30" t="s">
        <v>8</v>
      </c>
      <c r="J896" s="30" t="s">
        <v>4790</v>
      </c>
      <c r="K896" s="30" t="s">
        <v>2027</v>
      </c>
      <c r="L896" s="76" t="s">
        <v>10021</v>
      </c>
      <c r="M896" s="30" t="s">
        <v>10047</v>
      </c>
      <c r="N896" s="30" t="s">
        <v>2087</v>
      </c>
      <c r="O896" s="31">
        <f>'Product Details'!AH691</f>
        <v>1528.99</v>
      </c>
      <c r="P896" s="31">
        <f>'Product Details'!V691</f>
        <v>1528.99</v>
      </c>
      <c r="Q896" s="31">
        <f>'Product Details'!F691</f>
        <v>1421.99</v>
      </c>
      <c r="R896" s="86">
        <f t="shared" si="40"/>
        <v>6.9980837023132916E-2</v>
      </c>
      <c r="S896" s="86">
        <f t="shared" si="41"/>
        <v>6.9980837023132916E-2</v>
      </c>
      <c r="T896" s="31">
        <f>'Product Details'!F691</f>
        <v>1421.99</v>
      </c>
      <c r="U896" s="31">
        <f t="shared" si="42"/>
        <v>0</v>
      </c>
      <c r="V896" s="30" t="s">
        <v>2100</v>
      </c>
      <c r="W896" s="30" t="s">
        <v>53</v>
      </c>
      <c r="X896" s="30">
        <v>14</v>
      </c>
      <c r="Y896" s="87">
        <v>46129</v>
      </c>
      <c r="Z896" s="87">
        <v>46262</v>
      </c>
    </row>
    <row r="897" spans="1:26" ht="26.9" customHeight="1" x14ac:dyDescent="0.35">
      <c r="A897" s="85" t="s">
        <v>11040</v>
      </c>
      <c r="B897" s="30" t="s">
        <v>5814</v>
      </c>
      <c r="C897" s="30" t="s">
        <v>927</v>
      </c>
      <c r="D897" s="30" t="s">
        <v>11025</v>
      </c>
      <c r="E897" s="30" t="s">
        <v>10046</v>
      </c>
      <c r="F897" s="30" t="s">
        <v>5817</v>
      </c>
      <c r="G897" s="30" t="s">
        <v>5818</v>
      </c>
      <c r="H897" s="30" t="s">
        <v>5669</v>
      </c>
      <c r="I897" s="30" t="s">
        <v>8</v>
      </c>
      <c r="J897" s="30" t="s">
        <v>4807</v>
      </c>
      <c r="K897" s="30" t="s">
        <v>2027</v>
      </c>
      <c r="L897" s="76" t="s">
        <v>10021</v>
      </c>
      <c r="M897" s="30" t="s">
        <v>10047</v>
      </c>
      <c r="N897" s="30" t="s">
        <v>2087</v>
      </c>
      <c r="O897" s="31">
        <f>'Product Details'!AH692</f>
        <v>1637.99</v>
      </c>
      <c r="P897" s="31">
        <f>'Product Details'!V692</f>
        <v>1637.99</v>
      </c>
      <c r="Q897" s="31">
        <f>'Product Details'!F692</f>
        <v>1454.99</v>
      </c>
      <c r="R897" s="86">
        <f t="shared" si="40"/>
        <v>0.11172229378689735</v>
      </c>
      <c r="S897" s="86">
        <f t="shared" si="41"/>
        <v>0.11172229378689735</v>
      </c>
      <c r="T897" s="31">
        <f>'Product Details'!F692</f>
        <v>1454.99</v>
      </c>
      <c r="U897" s="31">
        <f t="shared" si="42"/>
        <v>0</v>
      </c>
      <c r="V897" s="30" t="s">
        <v>2080</v>
      </c>
      <c r="W897" s="30" t="s">
        <v>1345</v>
      </c>
      <c r="X897" s="30">
        <v>14</v>
      </c>
      <c r="Y897" s="87">
        <v>45884</v>
      </c>
      <c r="Z897" s="87">
        <v>46280</v>
      </c>
    </row>
    <row r="898" spans="1:26" ht="26.9" customHeight="1" x14ac:dyDescent="0.35">
      <c r="A898" s="85" t="s">
        <v>11041</v>
      </c>
      <c r="B898" s="30" t="s">
        <v>5819</v>
      </c>
      <c r="C898" s="30" t="s">
        <v>940</v>
      </c>
      <c r="D898" s="30" t="s">
        <v>11042</v>
      </c>
      <c r="E898" s="30" t="s">
        <v>10046</v>
      </c>
      <c r="F898" s="30" t="s">
        <v>5822</v>
      </c>
      <c r="G898" s="30" t="s">
        <v>5823</v>
      </c>
      <c r="H898" s="30" t="s">
        <v>5824</v>
      </c>
      <c r="I898" s="30" t="s">
        <v>8</v>
      </c>
      <c r="J898" s="30" t="s">
        <v>4807</v>
      </c>
      <c r="K898" s="30" t="s">
        <v>2022</v>
      </c>
      <c r="L898" s="76" t="s">
        <v>10021</v>
      </c>
      <c r="M898" s="30" t="s">
        <v>10047</v>
      </c>
      <c r="N898" s="30" t="s">
        <v>2087</v>
      </c>
      <c r="O898" s="31">
        <f>'Product Details'!AH693</f>
        <v>219.99</v>
      </c>
      <c r="P898" s="31">
        <f>'Product Details'!V693</f>
        <v>219.99</v>
      </c>
      <c r="Q898" s="31">
        <f>'Product Details'!F693</f>
        <v>196.99</v>
      </c>
      <c r="R898" s="86">
        <f t="shared" si="40"/>
        <v>0.10455020682758306</v>
      </c>
      <c r="S898" s="86">
        <f t="shared" si="41"/>
        <v>0.10455020682758306</v>
      </c>
      <c r="T898" s="31">
        <f>'Product Details'!F693</f>
        <v>196.99</v>
      </c>
      <c r="U898" s="31">
        <f t="shared" si="42"/>
        <v>0</v>
      </c>
      <c r="V898" s="30" t="s">
        <v>2080</v>
      </c>
      <c r="W898" s="30" t="s">
        <v>53</v>
      </c>
      <c r="X898" s="30">
        <v>30</v>
      </c>
      <c r="Y898" s="87">
        <v>46207</v>
      </c>
      <c r="Z898" s="87">
        <v>46237</v>
      </c>
    </row>
    <row r="899" spans="1:26" ht="26.9" customHeight="1" x14ac:dyDescent="0.35">
      <c r="A899" s="85" t="s">
        <v>11043</v>
      </c>
      <c r="B899" s="30" t="s">
        <v>5825</v>
      </c>
      <c r="C899" s="30" t="s">
        <v>940</v>
      </c>
      <c r="D899" s="30" t="s">
        <v>11042</v>
      </c>
      <c r="E899" s="30" t="s">
        <v>10046</v>
      </c>
      <c r="F899" s="30" t="s">
        <v>5828</v>
      </c>
      <c r="G899" s="30" t="s">
        <v>5829</v>
      </c>
      <c r="H899" s="30" t="s">
        <v>4398</v>
      </c>
      <c r="I899" s="30" t="s">
        <v>8</v>
      </c>
      <c r="J899" s="30" t="s">
        <v>4790</v>
      </c>
      <c r="K899" s="30" t="s">
        <v>2023</v>
      </c>
      <c r="L899" s="76" t="s">
        <v>10021</v>
      </c>
      <c r="M899" s="30" t="s">
        <v>10047</v>
      </c>
      <c r="N899" s="30" t="s">
        <v>2087</v>
      </c>
      <c r="O899" s="31">
        <f>'Product Details'!AH694</f>
        <v>299.99</v>
      </c>
      <c r="P899" s="31">
        <f>'Product Details'!V694</f>
        <v>296.99</v>
      </c>
      <c r="Q899" s="31">
        <f>'Product Details'!F694</f>
        <v>268.99</v>
      </c>
      <c r="R899" s="86">
        <f t="shared" si="40"/>
        <v>9.4279268662244523E-2</v>
      </c>
      <c r="S899" s="86">
        <f t="shared" si="41"/>
        <v>0.10333677789259642</v>
      </c>
      <c r="T899" s="31">
        <f>'Product Details'!F694</f>
        <v>268.99</v>
      </c>
      <c r="U899" s="31">
        <f t="shared" si="42"/>
        <v>0</v>
      </c>
      <c r="V899" s="30" t="s">
        <v>2116</v>
      </c>
      <c r="W899" s="30" t="s">
        <v>53</v>
      </c>
      <c r="X899" s="30">
        <v>30</v>
      </c>
      <c r="Y899" s="87">
        <v>46205</v>
      </c>
      <c r="Z899" s="87">
        <v>46275</v>
      </c>
    </row>
    <row r="900" spans="1:26" ht="26.9" customHeight="1" x14ac:dyDescent="0.35">
      <c r="A900" s="85" t="s">
        <v>11044</v>
      </c>
      <c r="B900" s="30" t="s">
        <v>5825</v>
      </c>
      <c r="C900" s="30" t="s">
        <v>940</v>
      </c>
      <c r="D900" s="30" t="s">
        <v>11045</v>
      </c>
      <c r="E900" s="30" t="s">
        <v>10122</v>
      </c>
      <c r="F900" s="30" t="s">
        <v>5828</v>
      </c>
      <c r="G900" s="30" t="s">
        <v>5829</v>
      </c>
      <c r="H900" s="30" t="s">
        <v>4398</v>
      </c>
      <c r="I900" s="30" t="s">
        <v>8</v>
      </c>
      <c r="J900" s="30" t="s">
        <v>4790</v>
      </c>
      <c r="K900" s="30" t="s">
        <v>2023</v>
      </c>
      <c r="L900" s="79" t="s">
        <v>10023</v>
      </c>
      <c r="M900" s="30" t="s">
        <v>10123</v>
      </c>
      <c r="N900" s="30" t="s">
        <v>2087</v>
      </c>
      <c r="O900" s="31">
        <f>'Product Details'!AH694</f>
        <v>299.99</v>
      </c>
      <c r="P900" s="31">
        <v>222.99</v>
      </c>
      <c r="Q900" s="31">
        <v>199.99</v>
      </c>
      <c r="R900" s="86">
        <f t="shared" si="40"/>
        <v>0.10314363872819408</v>
      </c>
      <c r="S900" s="86">
        <f t="shared" si="41"/>
        <v>0.33334444481482717</v>
      </c>
      <c r="T900" s="31">
        <f>'Product Details'!F694</f>
        <v>268.99</v>
      </c>
      <c r="U900" s="31">
        <f t="shared" si="42"/>
        <v>69</v>
      </c>
      <c r="V900" s="30" t="s">
        <v>2116</v>
      </c>
      <c r="W900" s="30" t="s">
        <v>10124</v>
      </c>
      <c r="X900" s="30">
        <v>30</v>
      </c>
      <c r="Y900" s="87">
        <v>46205</v>
      </c>
      <c r="Z900" s="87">
        <v>46245</v>
      </c>
    </row>
    <row r="901" spans="1:26" ht="26.9" customHeight="1" x14ac:dyDescent="0.35">
      <c r="A901" s="85" t="s">
        <v>11046</v>
      </c>
      <c r="B901" s="30" t="s">
        <v>5830</v>
      </c>
      <c r="C901" s="30" t="s">
        <v>940</v>
      </c>
      <c r="D901" s="30" t="s">
        <v>11042</v>
      </c>
      <c r="E901" s="30" t="s">
        <v>10046</v>
      </c>
      <c r="F901" s="30" t="s">
        <v>5833</v>
      </c>
      <c r="G901" s="30" t="s">
        <v>5834</v>
      </c>
      <c r="H901" s="30" t="s">
        <v>3841</v>
      </c>
      <c r="I901" s="30" t="s">
        <v>8</v>
      </c>
      <c r="J901" s="30" t="s">
        <v>4790</v>
      </c>
      <c r="K901" s="30" t="s">
        <v>2024</v>
      </c>
      <c r="L901" s="76" t="s">
        <v>10021</v>
      </c>
      <c r="M901" s="30" t="s">
        <v>10047</v>
      </c>
      <c r="N901" s="30" t="s">
        <v>2087</v>
      </c>
      <c r="O901" s="31">
        <f>'Product Details'!AH695</f>
        <v>645.99</v>
      </c>
      <c r="P901" s="31">
        <f>'Product Details'!V695</f>
        <v>645.99</v>
      </c>
      <c r="Q901" s="31">
        <f>'Product Details'!F695</f>
        <v>590.99</v>
      </c>
      <c r="R901" s="86">
        <f t="shared" si="40"/>
        <v>8.5140636851963658E-2</v>
      </c>
      <c r="S901" s="86">
        <f t="shared" si="41"/>
        <v>8.5140636851963658E-2</v>
      </c>
      <c r="T901" s="31">
        <f>'Product Details'!F695</f>
        <v>590.99</v>
      </c>
      <c r="U901" s="31">
        <f t="shared" si="42"/>
        <v>0</v>
      </c>
      <c r="V901" s="30" t="s">
        <v>2080</v>
      </c>
      <c r="W901" s="30" t="s">
        <v>53</v>
      </c>
      <c r="X901" s="30">
        <v>30</v>
      </c>
      <c r="Y901" s="87">
        <v>45778</v>
      </c>
      <c r="Z901" s="87">
        <v>46263</v>
      </c>
    </row>
    <row r="902" spans="1:26" ht="26.9" customHeight="1" x14ac:dyDescent="0.35">
      <c r="A902" s="85" t="s">
        <v>11047</v>
      </c>
      <c r="B902" s="30" t="s">
        <v>5835</v>
      </c>
      <c r="C902" s="30" t="s">
        <v>940</v>
      </c>
      <c r="D902" s="30" t="s">
        <v>11042</v>
      </c>
      <c r="E902" s="30" t="s">
        <v>10046</v>
      </c>
      <c r="F902" s="30" t="s">
        <v>5838</v>
      </c>
      <c r="G902" s="30" t="s">
        <v>5839</v>
      </c>
      <c r="H902" s="30" t="s">
        <v>3841</v>
      </c>
      <c r="I902" s="30" t="s">
        <v>8</v>
      </c>
      <c r="J902" s="30" t="s">
        <v>4807</v>
      </c>
      <c r="K902" s="30" t="s">
        <v>2025</v>
      </c>
      <c r="L902" s="76" t="s">
        <v>10021</v>
      </c>
      <c r="M902" s="30" t="s">
        <v>10047</v>
      </c>
      <c r="N902" s="30" t="s">
        <v>2087</v>
      </c>
      <c r="O902" s="31">
        <f>'Product Details'!AH696</f>
        <v>697.99</v>
      </c>
      <c r="P902" s="31">
        <f>'Product Details'!V696</f>
        <v>697.99</v>
      </c>
      <c r="Q902" s="31">
        <f>'Product Details'!F696</f>
        <v>642.99</v>
      </c>
      <c r="R902" s="86">
        <f t="shared" si="40"/>
        <v>7.8797690511325374E-2</v>
      </c>
      <c r="S902" s="86">
        <f t="shared" si="41"/>
        <v>7.8797690511325374E-2</v>
      </c>
      <c r="T902" s="31">
        <f>'Product Details'!F696</f>
        <v>642.99</v>
      </c>
      <c r="U902" s="31">
        <f t="shared" si="42"/>
        <v>0</v>
      </c>
      <c r="V902" s="30" t="s">
        <v>2080</v>
      </c>
      <c r="W902" s="30" t="s">
        <v>1345</v>
      </c>
      <c r="X902" s="30">
        <v>30</v>
      </c>
      <c r="Y902" s="87">
        <v>45717</v>
      </c>
      <c r="Z902" s="87">
        <v>46240</v>
      </c>
    </row>
    <row r="903" spans="1:26" ht="26.9" customHeight="1" x14ac:dyDescent="0.35">
      <c r="A903" s="85" t="s">
        <v>11048</v>
      </c>
      <c r="B903" s="30" t="s">
        <v>5835</v>
      </c>
      <c r="C903" s="30" t="s">
        <v>940</v>
      </c>
      <c r="D903" s="30" t="s">
        <v>11045</v>
      </c>
      <c r="E903" s="30" t="s">
        <v>10122</v>
      </c>
      <c r="F903" s="30" t="s">
        <v>5838</v>
      </c>
      <c r="G903" s="30" t="s">
        <v>5839</v>
      </c>
      <c r="H903" s="30" t="s">
        <v>3841</v>
      </c>
      <c r="I903" s="30" t="s">
        <v>8</v>
      </c>
      <c r="J903" s="30" t="s">
        <v>4807</v>
      </c>
      <c r="K903" s="30" t="s">
        <v>2025</v>
      </c>
      <c r="L903" s="79" t="s">
        <v>10023</v>
      </c>
      <c r="M903" s="30" t="s">
        <v>10123</v>
      </c>
      <c r="N903" s="30" t="s">
        <v>2087</v>
      </c>
      <c r="O903" s="31">
        <f>'Product Details'!AH696</f>
        <v>697.99</v>
      </c>
      <c r="P903" s="31">
        <v>506.99</v>
      </c>
      <c r="Q903" s="31">
        <v>506.99</v>
      </c>
      <c r="R903" s="86">
        <f t="shared" si="40"/>
        <v>0</v>
      </c>
      <c r="S903" s="86">
        <f t="shared" si="41"/>
        <v>0.27364288886660265</v>
      </c>
      <c r="T903" s="31">
        <f>'Product Details'!F696</f>
        <v>642.99</v>
      </c>
      <c r="U903" s="31">
        <f t="shared" si="42"/>
        <v>136</v>
      </c>
      <c r="V903" s="30" t="s">
        <v>2100</v>
      </c>
      <c r="W903" s="30" t="s">
        <v>10124</v>
      </c>
      <c r="X903" s="30">
        <v>30</v>
      </c>
      <c r="Y903" s="87">
        <v>46225</v>
      </c>
      <c r="Z903" s="87">
        <v>46225</v>
      </c>
    </row>
    <row r="904" spans="1:26" ht="26.9" customHeight="1" x14ac:dyDescent="0.35">
      <c r="A904" s="85" t="s">
        <v>11049</v>
      </c>
      <c r="B904" s="30" t="s">
        <v>5840</v>
      </c>
      <c r="C904" s="30" t="s">
        <v>940</v>
      </c>
      <c r="D904" s="30" t="s">
        <v>11042</v>
      </c>
      <c r="E904" s="30" t="s">
        <v>10046</v>
      </c>
      <c r="F904" s="30" t="s">
        <v>5843</v>
      </c>
      <c r="G904" s="30" t="s">
        <v>5844</v>
      </c>
      <c r="H904" s="30" t="s">
        <v>3449</v>
      </c>
      <c r="I904" s="30" t="s">
        <v>8</v>
      </c>
      <c r="J904" s="30" t="s">
        <v>4807</v>
      </c>
      <c r="K904" s="30" t="s">
        <v>2025</v>
      </c>
      <c r="L904" s="76" t="s">
        <v>10021</v>
      </c>
      <c r="M904" s="30" t="s">
        <v>10047</v>
      </c>
      <c r="N904" s="30" t="s">
        <v>2087</v>
      </c>
      <c r="O904" s="31">
        <f>'Product Details'!AH697</f>
        <v>776.99</v>
      </c>
      <c r="P904" s="31">
        <f>'Product Details'!V697</f>
        <v>738.99</v>
      </c>
      <c r="Q904" s="31">
        <f>'Product Details'!F697</f>
        <v>687.99</v>
      </c>
      <c r="R904" s="86">
        <f t="shared" si="40"/>
        <v>6.901311249137336E-2</v>
      </c>
      <c r="S904" s="86">
        <f t="shared" si="41"/>
        <v>0.11454458873344574</v>
      </c>
      <c r="T904" s="31">
        <f>'Product Details'!F697</f>
        <v>687.99</v>
      </c>
      <c r="U904" s="31">
        <f t="shared" si="42"/>
        <v>0</v>
      </c>
      <c r="V904" s="30" t="s">
        <v>2080</v>
      </c>
      <c r="W904" s="30" t="s">
        <v>53</v>
      </c>
      <c r="X904" s="30">
        <v>30</v>
      </c>
      <c r="Y904" s="87">
        <v>46039</v>
      </c>
      <c r="Z904" s="87">
        <v>46254</v>
      </c>
    </row>
    <row r="905" spans="1:26" ht="26.9" customHeight="1" x14ac:dyDescent="0.35">
      <c r="A905" s="85" t="s">
        <v>11050</v>
      </c>
      <c r="B905" s="30" t="s">
        <v>5845</v>
      </c>
      <c r="C905" s="30" t="s">
        <v>940</v>
      </c>
      <c r="D905" s="30" t="s">
        <v>11042</v>
      </c>
      <c r="E905" s="30" t="s">
        <v>10046</v>
      </c>
      <c r="F905" s="30" t="s">
        <v>5848</v>
      </c>
      <c r="G905" s="30" t="s">
        <v>5849</v>
      </c>
      <c r="H905" s="30" t="s">
        <v>5146</v>
      </c>
      <c r="I905" s="30" t="s">
        <v>8</v>
      </c>
      <c r="J905" s="30" t="s">
        <v>4790</v>
      </c>
      <c r="K905" s="30" t="s">
        <v>2025</v>
      </c>
      <c r="L905" s="76" t="s">
        <v>10021</v>
      </c>
      <c r="M905" s="30" t="s">
        <v>10047</v>
      </c>
      <c r="N905" s="30" t="s">
        <v>2087</v>
      </c>
      <c r="O905" s="31">
        <f>'Product Details'!AH698</f>
        <v>762.99</v>
      </c>
      <c r="P905" s="31">
        <f>'Product Details'!V698</f>
        <v>762.99</v>
      </c>
      <c r="Q905" s="31">
        <f>'Product Details'!F698</f>
        <v>698.99</v>
      </c>
      <c r="R905" s="86">
        <f t="shared" si="40"/>
        <v>8.3880522680506955E-2</v>
      </c>
      <c r="S905" s="86">
        <f t="shared" si="41"/>
        <v>8.3880522680506955E-2</v>
      </c>
      <c r="T905" s="31">
        <f>'Product Details'!F698</f>
        <v>698.99</v>
      </c>
      <c r="U905" s="31">
        <f t="shared" si="42"/>
        <v>0</v>
      </c>
      <c r="V905" s="30" t="s">
        <v>2080</v>
      </c>
      <c r="W905" s="30" t="s">
        <v>1345</v>
      </c>
      <c r="X905" s="30">
        <v>30</v>
      </c>
      <c r="Y905" s="87">
        <v>46032</v>
      </c>
      <c r="Z905" s="87">
        <v>46279</v>
      </c>
    </row>
    <row r="906" spans="1:26" ht="26.9" customHeight="1" x14ac:dyDescent="0.35">
      <c r="A906" s="85" t="s">
        <v>11051</v>
      </c>
      <c r="B906" s="30" t="s">
        <v>5850</v>
      </c>
      <c r="C906" s="30" t="s">
        <v>940</v>
      </c>
      <c r="D906" s="30" t="s">
        <v>11042</v>
      </c>
      <c r="E906" s="30" t="s">
        <v>10046</v>
      </c>
      <c r="F906" s="30" t="s">
        <v>5853</v>
      </c>
      <c r="G906" s="30" t="s">
        <v>5854</v>
      </c>
      <c r="H906" s="30" t="s">
        <v>3620</v>
      </c>
      <c r="I906" s="30" t="s">
        <v>8</v>
      </c>
      <c r="J906" s="30" t="s">
        <v>4790</v>
      </c>
      <c r="K906" s="30" t="s">
        <v>2024</v>
      </c>
      <c r="L906" s="76" t="s">
        <v>10021</v>
      </c>
      <c r="M906" s="30" t="s">
        <v>10047</v>
      </c>
      <c r="N906" s="30" t="s">
        <v>2087</v>
      </c>
      <c r="O906" s="31">
        <f>'Product Details'!AH699</f>
        <v>861.99</v>
      </c>
      <c r="P906" s="31">
        <f>'Product Details'!V699</f>
        <v>861.99</v>
      </c>
      <c r="Q906" s="31">
        <f>'Product Details'!F699</f>
        <v>759.99</v>
      </c>
      <c r="R906" s="86">
        <f t="shared" si="40"/>
        <v>0.118330839104862</v>
      </c>
      <c r="S906" s="86">
        <f t="shared" si="41"/>
        <v>0.118330839104862</v>
      </c>
      <c r="T906" s="31">
        <f>'Product Details'!F699</f>
        <v>759.99</v>
      </c>
      <c r="U906" s="31">
        <f t="shared" si="42"/>
        <v>0</v>
      </c>
      <c r="V906" s="30" t="s">
        <v>2080</v>
      </c>
      <c r="W906" s="30" t="s">
        <v>53</v>
      </c>
      <c r="X906" s="30">
        <v>30</v>
      </c>
      <c r="Y906" s="87">
        <v>46085</v>
      </c>
      <c r="Z906" s="87">
        <v>46263</v>
      </c>
    </row>
    <row r="907" spans="1:26" ht="26.9" customHeight="1" x14ac:dyDescent="0.35">
      <c r="A907" s="85" t="s">
        <v>11052</v>
      </c>
      <c r="B907" s="30" t="s">
        <v>5850</v>
      </c>
      <c r="C907" s="30" t="s">
        <v>940</v>
      </c>
      <c r="D907" s="30" t="s">
        <v>11045</v>
      </c>
      <c r="E907" s="30" t="s">
        <v>10122</v>
      </c>
      <c r="F907" s="30" t="s">
        <v>5853</v>
      </c>
      <c r="G907" s="30" t="s">
        <v>5854</v>
      </c>
      <c r="H907" s="30" t="s">
        <v>3620</v>
      </c>
      <c r="I907" s="30" t="s">
        <v>8</v>
      </c>
      <c r="J907" s="30" t="s">
        <v>4790</v>
      </c>
      <c r="K907" s="30" t="s">
        <v>2024</v>
      </c>
      <c r="L907" s="79" t="s">
        <v>10023</v>
      </c>
      <c r="M907" s="30" t="s">
        <v>10123</v>
      </c>
      <c r="N907" s="30" t="s">
        <v>2087</v>
      </c>
      <c r="O907" s="31">
        <f>'Product Details'!AH699</f>
        <v>861.99</v>
      </c>
      <c r="P907" s="31">
        <v>671.99</v>
      </c>
      <c r="Q907" s="31">
        <v>594.99</v>
      </c>
      <c r="R907" s="86">
        <f t="shared" si="40"/>
        <v>0.11458503846783434</v>
      </c>
      <c r="S907" s="86">
        <f t="shared" si="41"/>
        <v>0.3097483729509623</v>
      </c>
      <c r="T907" s="31">
        <f>'Product Details'!F699</f>
        <v>759.99</v>
      </c>
      <c r="U907" s="31">
        <f t="shared" si="42"/>
        <v>165</v>
      </c>
      <c r="V907" s="30" t="s">
        <v>2080</v>
      </c>
      <c r="W907" s="30" t="s">
        <v>10124</v>
      </c>
      <c r="X907" s="30">
        <v>30</v>
      </c>
      <c r="Y907" s="87">
        <v>46235</v>
      </c>
      <c r="Z907" s="87">
        <v>46254</v>
      </c>
    </row>
    <row r="908" spans="1:26" ht="26.9" customHeight="1" x14ac:dyDescent="0.35">
      <c r="A908" s="85" t="s">
        <v>11053</v>
      </c>
      <c r="B908" s="30" t="s">
        <v>5855</v>
      </c>
      <c r="C908" s="30" t="s">
        <v>940</v>
      </c>
      <c r="D908" s="30" t="s">
        <v>11042</v>
      </c>
      <c r="E908" s="30" t="s">
        <v>10046</v>
      </c>
      <c r="F908" s="30" t="s">
        <v>5858</v>
      </c>
      <c r="G908" s="30" t="s">
        <v>5859</v>
      </c>
      <c r="H908" s="30" t="s">
        <v>5669</v>
      </c>
      <c r="I908" s="30" t="s">
        <v>8</v>
      </c>
      <c r="J908" s="30" t="s">
        <v>4807</v>
      </c>
      <c r="K908" s="30" t="s">
        <v>2026</v>
      </c>
      <c r="L908" s="76" t="s">
        <v>10021</v>
      </c>
      <c r="M908" s="30" t="s">
        <v>10047</v>
      </c>
      <c r="N908" s="30" t="s">
        <v>2087</v>
      </c>
      <c r="O908" s="31">
        <f>'Product Details'!AH700</f>
        <v>949.99</v>
      </c>
      <c r="P908" s="31">
        <f>'Product Details'!V700</f>
        <v>926.99</v>
      </c>
      <c r="Q908" s="31">
        <f>'Product Details'!F700</f>
        <v>824.99</v>
      </c>
      <c r="R908" s="86">
        <f t="shared" si="40"/>
        <v>0.11003354944497783</v>
      </c>
      <c r="S908" s="86">
        <f t="shared" si="41"/>
        <v>0.13158033242455183</v>
      </c>
      <c r="T908" s="31">
        <f>'Product Details'!F700</f>
        <v>824.99</v>
      </c>
      <c r="U908" s="31">
        <f t="shared" si="42"/>
        <v>0</v>
      </c>
      <c r="V908" s="30" t="s">
        <v>2080</v>
      </c>
      <c r="W908" s="30" t="s">
        <v>53</v>
      </c>
      <c r="X908" s="30">
        <v>30</v>
      </c>
      <c r="Y908" s="87">
        <v>46065</v>
      </c>
      <c r="Z908" s="87">
        <v>46261</v>
      </c>
    </row>
    <row r="909" spans="1:26" ht="26.9" customHeight="1" x14ac:dyDescent="0.35">
      <c r="A909" s="85" t="s">
        <v>11054</v>
      </c>
      <c r="B909" s="30" t="s">
        <v>5855</v>
      </c>
      <c r="C909" s="30" t="s">
        <v>940</v>
      </c>
      <c r="D909" s="30" t="s">
        <v>11045</v>
      </c>
      <c r="E909" s="30" t="s">
        <v>10122</v>
      </c>
      <c r="F909" s="30" t="s">
        <v>5858</v>
      </c>
      <c r="G909" s="30" t="s">
        <v>5859</v>
      </c>
      <c r="H909" s="30" t="s">
        <v>5669</v>
      </c>
      <c r="I909" s="30" t="s">
        <v>8</v>
      </c>
      <c r="J909" s="30" t="s">
        <v>4807</v>
      </c>
      <c r="K909" s="30" t="s">
        <v>2026</v>
      </c>
      <c r="L909" s="79" t="s">
        <v>10023</v>
      </c>
      <c r="M909" s="30" t="s">
        <v>10123</v>
      </c>
      <c r="N909" s="30" t="s">
        <v>2087</v>
      </c>
      <c r="O909" s="31">
        <f>'Product Details'!AH700</f>
        <v>949.99</v>
      </c>
      <c r="P909" s="31">
        <v>754.99</v>
      </c>
      <c r="Q909" s="31">
        <v>687.99</v>
      </c>
      <c r="R909" s="86">
        <f t="shared" si="40"/>
        <v>8.8742897256917308E-2</v>
      </c>
      <c r="S909" s="86">
        <f t="shared" si="41"/>
        <v>0.27579237676186064</v>
      </c>
      <c r="T909" s="31">
        <f>'Product Details'!F700</f>
        <v>824.99</v>
      </c>
      <c r="U909" s="31">
        <f t="shared" si="42"/>
        <v>137</v>
      </c>
      <c r="V909" s="30" t="s">
        <v>2080</v>
      </c>
      <c r="W909" s="30" t="s">
        <v>10124</v>
      </c>
      <c r="X909" s="30">
        <v>30</v>
      </c>
      <c r="Y909" s="87">
        <v>46274</v>
      </c>
      <c r="Z909" s="87">
        <v>46294</v>
      </c>
    </row>
    <row r="910" spans="1:26" ht="26.9" customHeight="1" x14ac:dyDescent="0.35">
      <c r="A910" s="85" t="s">
        <v>11055</v>
      </c>
      <c r="B910" s="30" t="s">
        <v>5860</v>
      </c>
      <c r="C910" s="30" t="s">
        <v>940</v>
      </c>
      <c r="D910" s="30" t="s">
        <v>11042</v>
      </c>
      <c r="E910" s="30" t="s">
        <v>10046</v>
      </c>
      <c r="F910" s="30" t="s">
        <v>5863</v>
      </c>
      <c r="G910" s="30" t="s">
        <v>5864</v>
      </c>
      <c r="H910" s="30" t="s">
        <v>4872</v>
      </c>
      <c r="I910" s="30" t="s">
        <v>8</v>
      </c>
      <c r="J910" s="30" t="s">
        <v>4807</v>
      </c>
      <c r="K910" s="30" t="s">
        <v>2026</v>
      </c>
      <c r="L910" s="76" t="s">
        <v>10021</v>
      </c>
      <c r="M910" s="30" t="s">
        <v>10047</v>
      </c>
      <c r="N910" s="30" t="s">
        <v>2087</v>
      </c>
      <c r="O910" s="31">
        <f>'Product Details'!AH701</f>
        <v>1351.99</v>
      </c>
      <c r="P910" s="31">
        <f>'Product Details'!V701</f>
        <v>1301.99</v>
      </c>
      <c r="Q910" s="31">
        <f>'Product Details'!F701</f>
        <v>1168.99</v>
      </c>
      <c r="R910" s="86">
        <f t="shared" ref="R910:R973" si="43">IF(P910&gt;0,(P910-Q910)/P910,"")</f>
        <v>0.10215132220677578</v>
      </c>
      <c r="S910" s="86">
        <f t="shared" ref="S910:S973" si="44">IF(O910&gt;0,(O910-Q910)/O910,"")</f>
        <v>0.13535603073987235</v>
      </c>
      <c r="T910" s="31">
        <f>'Product Details'!F701</f>
        <v>1168.99</v>
      </c>
      <c r="U910" s="31">
        <f t="shared" ref="U910:U973" si="45">T910-Q910</f>
        <v>0</v>
      </c>
      <c r="V910" s="30" t="s">
        <v>2080</v>
      </c>
      <c r="W910" s="30" t="s">
        <v>1345</v>
      </c>
      <c r="X910" s="30">
        <v>30</v>
      </c>
      <c r="Y910" s="87">
        <v>45766</v>
      </c>
      <c r="Z910" s="87">
        <v>46248</v>
      </c>
    </row>
    <row r="911" spans="1:26" ht="26.9" customHeight="1" x14ac:dyDescent="0.35">
      <c r="A911" s="85" t="s">
        <v>11056</v>
      </c>
      <c r="B911" s="30" t="s">
        <v>5865</v>
      </c>
      <c r="C911" s="30" t="s">
        <v>940</v>
      </c>
      <c r="D911" s="30" t="s">
        <v>11042</v>
      </c>
      <c r="E911" s="30" t="s">
        <v>10046</v>
      </c>
      <c r="F911" s="30" t="s">
        <v>5843</v>
      </c>
      <c r="G911" s="30" t="s">
        <v>5868</v>
      </c>
      <c r="H911" s="30" t="s">
        <v>3697</v>
      </c>
      <c r="I911" s="30" t="s">
        <v>8</v>
      </c>
      <c r="J911" s="30" t="s">
        <v>4807</v>
      </c>
      <c r="K911" s="30" t="s">
        <v>2027</v>
      </c>
      <c r="L911" s="76" t="s">
        <v>10021</v>
      </c>
      <c r="M911" s="30" t="s">
        <v>10047</v>
      </c>
      <c r="N911" s="30" t="s">
        <v>2087</v>
      </c>
      <c r="O911" s="31">
        <f>'Product Details'!AH702</f>
        <v>2155.9899999999998</v>
      </c>
      <c r="P911" s="31">
        <f>'Product Details'!V702</f>
        <v>2155.9899999999998</v>
      </c>
      <c r="Q911" s="31">
        <f>'Product Details'!F702</f>
        <v>1960.99</v>
      </c>
      <c r="R911" s="86">
        <f t="shared" si="43"/>
        <v>9.0445688523601589E-2</v>
      </c>
      <c r="S911" s="86">
        <f t="shared" si="44"/>
        <v>9.0445688523601589E-2</v>
      </c>
      <c r="T911" s="31">
        <f>'Product Details'!F702</f>
        <v>1960.99</v>
      </c>
      <c r="U911" s="31">
        <f t="shared" si="45"/>
        <v>0</v>
      </c>
      <c r="V911" s="30" t="s">
        <v>2100</v>
      </c>
      <c r="W911" s="30" t="s">
        <v>1345</v>
      </c>
      <c r="X911" s="30">
        <v>30</v>
      </c>
      <c r="Y911" s="87">
        <v>45814</v>
      </c>
      <c r="Z911" s="87">
        <v>46289</v>
      </c>
    </row>
    <row r="912" spans="1:26" ht="26.9" customHeight="1" x14ac:dyDescent="0.35">
      <c r="A912" s="85" t="s">
        <v>11057</v>
      </c>
      <c r="B912" s="30" t="s">
        <v>5869</v>
      </c>
      <c r="C912" s="30" t="s">
        <v>952</v>
      </c>
      <c r="D912" s="30" t="s">
        <v>11058</v>
      </c>
      <c r="E912" s="30" t="s">
        <v>10046</v>
      </c>
      <c r="F912" s="30" t="s">
        <v>5872</v>
      </c>
      <c r="G912" s="30" t="s">
        <v>5873</v>
      </c>
      <c r="H912" s="30" t="s">
        <v>5874</v>
      </c>
      <c r="I912" s="30" t="s">
        <v>8</v>
      </c>
      <c r="J912" s="30" t="s">
        <v>4790</v>
      </c>
      <c r="K912" s="30" t="s">
        <v>2022</v>
      </c>
      <c r="L912" s="76" t="s">
        <v>10021</v>
      </c>
      <c r="M912" s="30" t="s">
        <v>10047</v>
      </c>
      <c r="N912" s="30" t="s">
        <v>2087</v>
      </c>
      <c r="O912" s="31">
        <f>'Product Details'!AH703</f>
        <v>100.99</v>
      </c>
      <c r="P912" s="31">
        <f>'Product Details'!V703</f>
        <v>98.99</v>
      </c>
      <c r="Q912" s="31">
        <f>'Product Details'!F703</f>
        <v>90.99</v>
      </c>
      <c r="R912" s="86">
        <f t="shared" si="43"/>
        <v>8.081624406505708E-2</v>
      </c>
      <c r="S912" s="86">
        <f t="shared" si="44"/>
        <v>9.9019704921279345E-2</v>
      </c>
      <c r="T912" s="31">
        <f>'Product Details'!F703</f>
        <v>90.99</v>
      </c>
      <c r="U912" s="31">
        <f t="shared" si="45"/>
        <v>0</v>
      </c>
      <c r="V912" s="30" t="s">
        <v>2080</v>
      </c>
      <c r="W912" s="30" t="s">
        <v>53</v>
      </c>
      <c r="X912" s="30">
        <v>30</v>
      </c>
      <c r="Y912" s="87">
        <v>46151</v>
      </c>
      <c r="Z912" s="87">
        <v>46257</v>
      </c>
    </row>
    <row r="913" spans="1:26" ht="26.9" customHeight="1" x14ac:dyDescent="0.35">
      <c r="A913" s="85" t="s">
        <v>11059</v>
      </c>
      <c r="B913" s="30" t="s">
        <v>5869</v>
      </c>
      <c r="C913" s="30" t="s">
        <v>952</v>
      </c>
      <c r="D913" s="30" t="s">
        <v>10100</v>
      </c>
      <c r="E913" s="30" t="s">
        <v>10101</v>
      </c>
      <c r="F913" s="30" t="s">
        <v>5872</v>
      </c>
      <c r="G913" s="30" t="s">
        <v>5873</v>
      </c>
      <c r="H913" s="30" t="s">
        <v>5874</v>
      </c>
      <c r="I913" s="30" t="s">
        <v>8</v>
      </c>
      <c r="J913" s="30" t="s">
        <v>4790</v>
      </c>
      <c r="K913" s="30" t="s">
        <v>2022</v>
      </c>
      <c r="L913" s="81" t="s">
        <v>10022</v>
      </c>
      <c r="M913" s="30" t="s">
        <v>10102</v>
      </c>
      <c r="N913" s="30" t="s">
        <v>2087</v>
      </c>
      <c r="O913" s="31">
        <f>'Product Details'!AH703</f>
        <v>100.99</v>
      </c>
      <c r="P913" s="31">
        <v>83.99</v>
      </c>
      <c r="Q913" s="31">
        <v>83.99</v>
      </c>
      <c r="R913" s="86">
        <f t="shared" si="43"/>
        <v>0</v>
      </c>
      <c r="S913" s="86">
        <f t="shared" si="44"/>
        <v>0.16833349836617487</v>
      </c>
      <c r="T913" s="31">
        <f>'Product Details'!F703</f>
        <v>90.99</v>
      </c>
      <c r="U913" s="31">
        <f t="shared" si="45"/>
        <v>7</v>
      </c>
      <c r="V913" s="30" t="s">
        <v>2100</v>
      </c>
      <c r="W913" s="30" t="s">
        <v>10103</v>
      </c>
      <c r="X913" s="30">
        <v>30</v>
      </c>
      <c r="Y913" s="87">
        <v>46280</v>
      </c>
      <c r="Z913" s="87">
        <v>46280</v>
      </c>
    </row>
    <row r="914" spans="1:26" ht="26.9" customHeight="1" x14ac:dyDescent="0.35">
      <c r="A914" s="85" t="s">
        <v>11060</v>
      </c>
      <c r="B914" s="30" t="s">
        <v>5869</v>
      </c>
      <c r="C914" s="30" t="s">
        <v>952</v>
      </c>
      <c r="D914" s="30" t="s">
        <v>10088</v>
      </c>
      <c r="E914" s="30" t="s">
        <v>10089</v>
      </c>
      <c r="F914" s="30" t="s">
        <v>5872</v>
      </c>
      <c r="G914" s="30" t="s">
        <v>5873</v>
      </c>
      <c r="H914" s="30" t="s">
        <v>5874</v>
      </c>
      <c r="I914" s="30" t="s">
        <v>8</v>
      </c>
      <c r="J914" s="30" t="s">
        <v>4790</v>
      </c>
      <c r="K914" s="30" t="s">
        <v>2022</v>
      </c>
      <c r="L914" s="80" t="s">
        <v>10026</v>
      </c>
      <c r="M914" s="30" t="s">
        <v>10090</v>
      </c>
      <c r="N914" s="30" t="s">
        <v>2087</v>
      </c>
      <c r="O914" s="31">
        <f>'Product Details'!AH703</f>
        <v>100.99</v>
      </c>
      <c r="P914" s="31">
        <v>41.99</v>
      </c>
      <c r="Q914" s="31">
        <v>36.99</v>
      </c>
      <c r="R914" s="86">
        <f t="shared" si="43"/>
        <v>0.11907597046915931</v>
      </c>
      <c r="S914" s="86">
        <f t="shared" si="44"/>
        <v>0.63372611149618774</v>
      </c>
      <c r="T914" s="31">
        <f>'Product Details'!F703</f>
        <v>90.99</v>
      </c>
      <c r="U914" s="31">
        <f t="shared" si="45"/>
        <v>53.999999999999993</v>
      </c>
      <c r="V914" s="30" t="s">
        <v>2100</v>
      </c>
      <c r="W914" s="30" t="s">
        <v>10091</v>
      </c>
      <c r="X914" s="30">
        <v>7</v>
      </c>
      <c r="Y914" s="87">
        <v>46192</v>
      </c>
      <c r="Z914" s="87">
        <v>46236</v>
      </c>
    </row>
    <row r="915" spans="1:26" ht="26.9" customHeight="1" x14ac:dyDescent="0.35">
      <c r="A915" s="85" t="s">
        <v>11061</v>
      </c>
      <c r="B915" s="30" t="s">
        <v>5875</v>
      </c>
      <c r="C915" s="30" t="s">
        <v>952</v>
      </c>
      <c r="D915" s="30" t="s">
        <v>11058</v>
      </c>
      <c r="E915" s="30" t="s">
        <v>10046</v>
      </c>
      <c r="F915" s="30" t="s">
        <v>5878</v>
      </c>
      <c r="G915" s="30" t="s">
        <v>5879</v>
      </c>
      <c r="H915" s="30" t="s">
        <v>5023</v>
      </c>
      <c r="I915" s="30" t="s">
        <v>8</v>
      </c>
      <c r="J915" s="30" t="s">
        <v>4807</v>
      </c>
      <c r="K915" s="30" t="s">
        <v>2024</v>
      </c>
      <c r="L915" s="76" t="s">
        <v>10021</v>
      </c>
      <c r="M915" s="30" t="s">
        <v>10047</v>
      </c>
      <c r="N915" s="30" t="s">
        <v>2087</v>
      </c>
      <c r="O915" s="31">
        <f>'Product Details'!AH704</f>
        <v>430.99</v>
      </c>
      <c r="P915" s="31">
        <f>'Product Details'!V704</f>
        <v>414.99</v>
      </c>
      <c r="Q915" s="31">
        <f>'Product Details'!F704</f>
        <v>373.99</v>
      </c>
      <c r="R915" s="86">
        <f t="shared" si="43"/>
        <v>9.8797561387021365E-2</v>
      </c>
      <c r="S915" s="86">
        <f t="shared" si="44"/>
        <v>0.1322536485765331</v>
      </c>
      <c r="T915" s="31">
        <f>'Product Details'!F704</f>
        <v>373.99</v>
      </c>
      <c r="U915" s="31">
        <f t="shared" si="45"/>
        <v>0</v>
      </c>
      <c r="V915" s="30" t="s">
        <v>2080</v>
      </c>
      <c r="W915" s="30" t="s">
        <v>1345</v>
      </c>
      <c r="X915" s="30">
        <v>30</v>
      </c>
      <c r="Y915" s="87">
        <v>46215</v>
      </c>
      <c r="Z915" s="87">
        <v>46270</v>
      </c>
    </row>
    <row r="916" spans="1:26" ht="26.9" customHeight="1" x14ac:dyDescent="0.35">
      <c r="A916" s="85" t="s">
        <v>11062</v>
      </c>
      <c r="B916" s="30" t="s">
        <v>5880</v>
      </c>
      <c r="C916" s="30" t="s">
        <v>952</v>
      </c>
      <c r="D916" s="30" t="s">
        <v>11058</v>
      </c>
      <c r="E916" s="30" t="s">
        <v>10046</v>
      </c>
      <c r="F916" s="30" t="s">
        <v>5883</v>
      </c>
      <c r="G916" s="30" t="s">
        <v>5884</v>
      </c>
      <c r="H916" s="30" t="s">
        <v>3449</v>
      </c>
      <c r="I916" s="30" t="s">
        <v>8</v>
      </c>
      <c r="J916" s="30" t="s">
        <v>4790</v>
      </c>
      <c r="K916" s="30" t="s">
        <v>2025</v>
      </c>
      <c r="L916" s="76" t="s">
        <v>10021</v>
      </c>
      <c r="M916" s="30" t="s">
        <v>10047</v>
      </c>
      <c r="N916" s="30" t="s">
        <v>2087</v>
      </c>
      <c r="O916" s="31">
        <f>'Product Details'!AH705</f>
        <v>768.99</v>
      </c>
      <c r="P916" s="31">
        <f>'Product Details'!V705</f>
        <v>731.99</v>
      </c>
      <c r="Q916" s="31">
        <f>'Product Details'!F705</f>
        <v>665.99</v>
      </c>
      <c r="R916" s="86">
        <f t="shared" si="43"/>
        <v>9.0165166190794954E-2</v>
      </c>
      <c r="S916" s="86">
        <f t="shared" si="44"/>
        <v>0.13394192382215633</v>
      </c>
      <c r="T916" s="31">
        <f>'Product Details'!F705</f>
        <v>665.99</v>
      </c>
      <c r="U916" s="31">
        <f t="shared" si="45"/>
        <v>0</v>
      </c>
      <c r="V916" s="30" t="s">
        <v>2080</v>
      </c>
      <c r="W916" s="30" t="s">
        <v>53</v>
      </c>
      <c r="X916" s="30">
        <v>30</v>
      </c>
      <c r="Y916" s="87">
        <v>46191</v>
      </c>
      <c r="Z916" s="87">
        <v>46278</v>
      </c>
    </row>
    <row r="917" spans="1:26" ht="26.9" customHeight="1" x14ac:dyDescent="0.35">
      <c r="A917" s="85" t="s">
        <v>11063</v>
      </c>
      <c r="B917" s="30" t="s">
        <v>5885</v>
      </c>
      <c r="C917" s="30" t="s">
        <v>952</v>
      </c>
      <c r="D917" s="30" t="s">
        <v>11058</v>
      </c>
      <c r="E917" s="30" t="s">
        <v>10046</v>
      </c>
      <c r="F917" s="30" t="s">
        <v>5888</v>
      </c>
      <c r="G917" s="30" t="s">
        <v>5889</v>
      </c>
      <c r="H917" s="30" t="s">
        <v>5146</v>
      </c>
      <c r="I917" s="30" t="s">
        <v>8</v>
      </c>
      <c r="J917" s="30" t="s">
        <v>4790</v>
      </c>
      <c r="K917" s="30" t="s">
        <v>2025</v>
      </c>
      <c r="L917" s="76" t="s">
        <v>10021</v>
      </c>
      <c r="M917" s="30" t="s">
        <v>10047</v>
      </c>
      <c r="N917" s="30" t="s">
        <v>2087</v>
      </c>
      <c r="O917" s="31">
        <f>'Product Details'!AH706</f>
        <v>780.99</v>
      </c>
      <c r="P917" s="31">
        <f>'Product Details'!V706</f>
        <v>780.99</v>
      </c>
      <c r="Q917" s="31">
        <f>'Product Details'!F706</f>
        <v>684.99</v>
      </c>
      <c r="R917" s="86">
        <f t="shared" si="43"/>
        <v>0.12292090807820842</v>
      </c>
      <c r="S917" s="86">
        <f t="shared" si="44"/>
        <v>0.12292090807820842</v>
      </c>
      <c r="T917" s="31">
        <f>'Product Details'!F706</f>
        <v>684.99</v>
      </c>
      <c r="U917" s="31">
        <f t="shared" si="45"/>
        <v>0</v>
      </c>
      <c r="V917" s="30" t="s">
        <v>2080</v>
      </c>
      <c r="W917" s="30" t="s">
        <v>1345</v>
      </c>
      <c r="X917" s="30">
        <v>30</v>
      </c>
      <c r="Y917" s="87">
        <v>45730</v>
      </c>
      <c r="Z917" s="87">
        <v>46289</v>
      </c>
    </row>
    <row r="918" spans="1:26" ht="26.9" customHeight="1" x14ac:dyDescent="0.35">
      <c r="A918" s="85" t="s">
        <v>11064</v>
      </c>
      <c r="B918" s="30" t="s">
        <v>5890</v>
      </c>
      <c r="C918" s="30" t="s">
        <v>952</v>
      </c>
      <c r="D918" s="30" t="s">
        <v>11058</v>
      </c>
      <c r="E918" s="30" t="s">
        <v>10046</v>
      </c>
      <c r="F918" s="30" t="s">
        <v>5878</v>
      </c>
      <c r="G918" s="30" t="s">
        <v>5893</v>
      </c>
      <c r="H918" s="30" t="s">
        <v>3904</v>
      </c>
      <c r="I918" s="30" t="s">
        <v>8</v>
      </c>
      <c r="J918" s="30" t="s">
        <v>4790</v>
      </c>
      <c r="K918" s="30" t="s">
        <v>2025</v>
      </c>
      <c r="L918" s="76" t="s">
        <v>10021</v>
      </c>
      <c r="M918" s="30" t="s">
        <v>10047</v>
      </c>
      <c r="N918" s="30" t="s">
        <v>2087</v>
      </c>
      <c r="O918" s="31">
        <f>'Product Details'!AH707</f>
        <v>1069.99</v>
      </c>
      <c r="P918" s="31">
        <f>'Product Details'!V707</f>
        <v>1019.99</v>
      </c>
      <c r="Q918" s="31">
        <f>'Product Details'!F707</f>
        <v>904.99</v>
      </c>
      <c r="R918" s="86">
        <f t="shared" si="43"/>
        <v>0.11274620339415092</v>
      </c>
      <c r="S918" s="86">
        <f t="shared" si="44"/>
        <v>0.1542070486640062</v>
      </c>
      <c r="T918" s="31">
        <f>'Product Details'!F707</f>
        <v>904.99</v>
      </c>
      <c r="U918" s="31">
        <f t="shared" si="45"/>
        <v>0</v>
      </c>
      <c r="V918" s="30" t="s">
        <v>2080</v>
      </c>
      <c r="W918" s="30" t="s">
        <v>53</v>
      </c>
      <c r="X918" s="30">
        <v>30</v>
      </c>
      <c r="Y918" s="87">
        <v>46227</v>
      </c>
      <c r="Z918" s="87">
        <v>46266</v>
      </c>
    </row>
    <row r="919" spans="1:26" ht="26.9" customHeight="1" x14ac:dyDescent="0.35">
      <c r="A919" s="85" t="s">
        <v>11065</v>
      </c>
      <c r="B919" s="30" t="s">
        <v>5894</v>
      </c>
      <c r="C919" s="30" t="s">
        <v>952</v>
      </c>
      <c r="D919" s="30" t="s">
        <v>11058</v>
      </c>
      <c r="E919" s="30" t="s">
        <v>10046</v>
      </c>
      <c r="F919" s="30" t="s">
        <v>5897</v>
      </c>
      <c r="G919" s="30" t="s">
        <v>5898</v>
      </c>
      <c r="H919" s="30" t="s">
        <v>5405</v>
      </c>
      <c r="I919" s="30" t="s">
        <v>8</v>
      </c>
      <c r="J919" s="30" t="s">
        <v>4807</v>
      </c>
      <c r="K919" s="30" t="s">
        <v>2026</v>
      </c>
      <c r="L919" s="76" t="s">
        <v>10021</v>
      </c>
      <c r="M919" s="30" t="s">
        <v>10047</v>
      </c>
      <c r="N919" s="30" t="s">
        <v>2087</v>
      </c>
      <c r="O919" s="31">
        <f>'Product Details'!AH708</f>
        <v>1232.99</v>
      </c>
      <c r="P919" s="31">
        <f>'Product Details'!V708</f>
        <v>1232.99</v>
      </c>
      <c r="Q919" s="31">
        <f>'Product Details'!F708</f>
        <v>1080.99</v>
      </c>
      <c r="R919" s="86">
        <f t="shared" si="43"/>
        <v>0.123277561050779</v>
      </c>
      <c r="S919" s="86">
        <f t="shared" si="44"/>
        <v>0.123277561050779</v>
      </c>
      <c r="T919" s="31">
        <f>'Product Details'!F708</f>
        <v>1080.99</v>
      </c>
      <c r="U919" s="31">
        <f t="shared" si="45"/>
        <v>0</v>
      </c>
      <c r="V919" s="30" t="s">
        <v>2080</v>
      </c>
      <c r="W919" s="30" t="s">
        <v>1345</v>
      </c>
      <c r="X919" s="30">
        <v>30</v>
      </c>
      <c r="Y919" s="87">
        <v>45681</v>
      </c>
      <c r="Z919" s="87">
        <v>46238</v>
      </c>
    </row>
    <row r="920" spans="1:26" ht="26.9" customHeight="1" x14ac:dyDescent="0.35">
      <c r="A920" s="85" t="s">
        <v>11066</v>
      </c>
      <c r="B920" s="30" t="s">
        <v>5899</v>
      </c>
      <c r="C920" s="30" t="s">
        <v>952</v>
      </c>
      <c r="D920" s="30" t="s">
        <v>11058</v>
      </c>
      <c r="E920" s="30" t="s">
        <v>10046</v>
      </c>
      <c r="F920" s="30" t="s">
        <v>5883</v>
      </c>
      <c r="G920" s="30" t="s">
        <v>5902</v>
      </c>
      <c r="H920" s="30" t="s">
        <v>3578</v>
      </c>
      <c r="I920" s="30" t="s">
        <v>8</v>
      </c>
      <c r="J920" s="30" t="s">
        <v>4807</v>
      </c>
      <c r="K920" s="30" t="s">
        <v>2027</v>
      </c>
      <c r="L920" s="76" t="s">
        <v>10021</v>
      </c>
      <c r="M920" s="30" t="s">
        <v>10047</v>
      </c>
      <c r="N920" s="30" t="s">
        <v>2087</v>
      </c>
      <c r="O920" s="31">
        <f>'Product Details'!AH709</f>
        <v>1290.99</v>
      </c>
      <c r="P920" s="31">
        <f>'Product Details'!V709</f>
        <v>1290.99</v>
      </c>
      <c r="Q920" s="31">
        <f>'Product Details'!F709</f>
        <v>1130.99</v>
      </c>
      <c r="R920" s="86">
        <f t="shared" si="43"/>
        <v>0.12393589415874638</v>
      </c>
      <c r="S920" s="86">
        <f t="shared" si="44"/>
        <v>0.12393589415874638</v>
      </c>
      <c r="T920" s="31">
        <f>'Product Details'!F709</f>
        <v>1130.99</v>
      </c>
      <c r="U920" s="31">
        <f t="shared" si="45"/>
        <v>0</v>
      </c>
      <c r="V920" s="30" t="s">
        <v>2080</v>
      </c>
      <c r="W920" s="30" t="s">
        <v>53</v>
      </c>
      <c r="X920" s="30">
        <v>30</v>
      </c>
      <c r="Y920" s="87">
        <v>46211</v>
      </c>
      <c r="Z920" s="87">
        <v>46271</v>
      </c>
    </row>
    <row r="921" spans="1:26" ht="26.9" customHeight="1" x14ac:dyDescent="0.35">
      <c r="A921" s="85" t="s">
        <v>11067</v>
      </c>
      <c r="B921" s="30" t="s">
        <v>5903</v>
      </c>
      <c r="C921" s="30" t="s">
        <v>952</v>
      </c>
      <c r="D921" s="30" t="s">
        <v>11058</v>
      </c>
      <c r="E921" s="30" t="s">
        <v>10046</v>
      </c>
      <c r="F921" s="30" t="s">
        <v>5906</v>
      </c>
      <c r="G921" s="30" t="s">
        <v>5907</v>
      </c>
      <c r="H921" s="30" t="s">
        <v>3697</v>
      </c>
      <c r="I921" s="30" t="s">
        <v>8</v>
      </c>
      <c r="J921" s="30" t="s">
        <v>4807</v>
      </c>
      <c r="K921" s="30" t="s">
        <v>2027</v>
      </c>
      <c r="L921" s="76" t="s">
        <v>10021</v>
      </c>
      <c r="M921" s="30" t="s">
        <v>10049</v>
      </c>
      <c r="N921" s="30" t="s">
        <v>4399</v>
      </c>
      <c r="O921" s="31">
        <f>'Product Details'!AH710</f>
        <v>2015.99</v>
      </c>
      <c r="P921" s="31">
        <f>'Product Details'!V710</f>
        <v>1678.99</v>
      </c>
      <c r="Q921" s="31">
        <f>'Product Details'!F710</f>
        <v>1549.99</v>
      </c>
      <c r="R921" s="86">
        <f t="shared" si="43"/>
        <v>7.6831904895204861E-2</v>
      </c>
      <c r="S921" s="86">
        <f t="shared" si="44"/>
        <v>0.23115194023779881</v>
      </c>
      <c r="T921" s="31">
        <f>'Product Details'!F710</f>
        <v>1549.99</v>
      </c>
      <c r="U921" s="31">
        <f t="shared" si="45"/>
        <v>0</v>
      </c>
      <c r="V921" s="30" t="s">
        <v>2116</v>
      </c>
      <c r="W921" s="30" t="s">
        <v>1345</v>
      </c>
      <c r="X921" s="30">
        <v>30</v>
      </c>
      <c r="Y921" s="87">
        <v>45323</v>
      </c>
      <c r="Z921" s="87">
        <v>46264</v>
      </c>
    </row>
    <row r="922" spans="1:26" ht="26.9" customHeight="1" x14ac:dyDescent="0.35">
      <c r="A922" s="85" t="s">
        <v>11068</v>
      </c>
      <c r="B922" s="30" t="s">
        <v>5903</v>
      </c>
      <c r="C922" s="30" t="s">
        <v>952</v>
      </c>
      <c r="D922" s="30" t="s">
        <v>10051</v>
      </c>
      <c r="E922" s="30" t="s">
        <v>10052</v>
      </c>
      <c r="F922" s="30" t="s">
        <v>5906</v>
      </c>
      <c r="G922" s="30" t="s">
        <v>5907</v>
      </c>
      <c r="H922" s="30" t="s">
        <v>3697</v>
      </c>
      <c r="I922" s="30" t="s">
        <v>8</v>
      </c>
      <c r="J922" s="30" t="s">
        <v>4807</v>
      </c>
      <c r="K922" s="30" t="s">
        <v>2027</v>
      </c>
      <c r="L922" s="76" t="s">
        <v>10021</v>
      </c>
      <c r="M922" s="30" t="s">
        <v>10049</v>
      </c>
      <c r="N922" s="30" t="s">
        <v>4399</v>
      </c>
      <c r="O922" s="31">
        <f>'Product Details'!AH710</f>
        <v>2015.99</v>
      </c>
      <c r="P922" s="31">
        <v>1549.99</v>
      </c>
      <c r="Q922" s="31">
        <v>1371.99</v>
      </c>
      <c r="R922" s="86">
        <f t="shared" si="43"/>
        <v>0.1148394505771005</v>
      </c>
      <c r="S922" s="86">
        <f t="shared" si="44"/>
        <v>0.31944602899815971</v>
      </c>
      <c r="T922" s="31">
        <f>'Product Details'!F710</f>
        <v>1549.99</v>
      </c>
      <c r="U922" s="31">
        <f t="shared" si="45"/>
        <v>178</v>
      </c>
      <c r="V922" s="30" t="s">
        <v>2100</v>
      </c>
      <c r="W922" s="30" t="s">
        <v>1345</v>
      </c>
      <c r="X922" s="30">
        <v>30</v>
      </c>
      <c r="Y922" s="87">
        <v>46205</v>
      </c>
      <c r="Z922" s="87">
        <v>46291</v>
      </c>
    </row>
    <row r="923" spans="1:26" ht="26.9" customHeight="1" x14ac:dyDescent="0.35">
      <c r="A923" s="85" t="s">
        <v>11069</v>
      </c>
      <c r="B923" s="30" t="s">
        <v>5903</v>
      </c>
      <c r="C923" s="30" t="s">
        <v>952</v>
      </c>
      <c r="D923" s="30" t="s">
        <v>10088</v>
      </c>
      <c r="E923" s="30" t="s">
        <v>10089</v>
      </c>
      <c r="F923" s="30" t="s">
        <v>5906</v>
      </c>
      <c r="G923" s="30" t="s">
        <v>5907</v>
      </c>
      <c r="H923" s="30" t="s">
        <v>3697</v>
      </c>
      <c r="I923" s="30" t="s">
        <v>8</v>
      </c>
      <c r="J923" s="30" t="s">
        <v>4807</v>
      </c>
      <c r="K923" s="30" t="s">
        <v>2027</v>
      </c>
      <c r="L923" s="51" t="s">
        <v>10024</v>
      </c>
      <c r="M923" s="30" t="s">
        <v>10090</v>
      </c>
      <c r="N923" s="30" t="s">
        <v>4399</v>
      </c>
      <c r="O923" s="31">
        <f>'Product Details'!AH710</f>
        <v>2015.99</v>
      </c>
      <c r="P923" s="31">
        <v>1042.99</v>
      </c>
      <c r="Q923" s="31">
        <v>1042.99</v>
      </c>
      <c r="R923" s="86">
        <f t="shared" si="43"/>
        <v>0</v>
      </c>
      <c r="S923" s="86">
        <f t="shared" si="44"/>
        <v>0.48264128294287173</v>
      </c>
      <c r="T923" s="31">
        <f>'Product Details'!F710</f>
        <v>1549.99</v>
      </c>
      <c r="U923" s="31">
        <f t="shared" si="45"/>
        <v>507</v>
      </c>
      <c r="V923" s="30" t="s">
        <v>2100</v>
      </c>
      <c r="W923" s="30" t="s">
        <v>10105</v>
      </c>
      <c r="X923" s="30">
        <v>14</v>
      </c>
      <c r="Y923" s="87">
        <v>46249</v>
      </c>
      <c r="Z923" s="87">
        <v>46249</v>
      </c>
    </row>
    <row r="924" spans="1:26" ht="26.9" customHeight="1" x14ac:dyDescent="0.35">
      <c r="A924" s="85" t="s">
        <v>11070</v>
      </c>
      <c r="B924" s="30" t="s">
        <v>5903</v>
      </c>
      <c r="C924" s="30" t="s">
        <v>952</v>
      </c>
      <c r="D924" s="30" t="s">
        <v>10088</v>
      </c>
      <c r="E924" s="30" t="s">
        <v>10089</v>
      </c>
      <c r="F924" s="30" t="s">
        <v>5906</v>
      </c>
      <c r="G924" s="30" t="s">
        <v>5907</v>
      </c>
      <c r="H924" s="30" t="s">
        <v>3697</v>
      </c>
      <c r="I924" s="30" t="s">
        <v>8</v>
      </c>
      <c r="J924" s="30" t="s">
        <v>4807</v>
      </c>
      <c r="K924" s="30" t="s">
        <v>2027</v>
      </c>
      <c r="L924" s="84" t="s">
        <v>10025</v>
      </c>
      <c r="M924" s="30" t="s">
        <v>10090</v>
      </c>
      <c r="N924" s="30" t="s">
        <v>4399</v>
      </c>
      <c r="O924" s="31">
        <f>'Product Details'!AH710</f>
        <v>2015.99</v>
      </c>
      <c r="P924" s="31">
        <v>830.99</v>
      </c>
      <c r="Q924" s="31">
        <v>759.99</v>
      </c>
      <c r="R924" s="86">
        <f t="shared" si="43"/>
        <v>8.5440258005511499E-2</v>
      </c>
      <c r="S924" s="86">
        <f t="shared" si="44"/>
        <v>0.62301896338771523</v>
      </c>
      <c r="T924" s="31">
        <f>'Product Details'!F710</f>
        <v>1549.99</v>
      </c>
      <c r="U924" s="31">
        <f t="shared" si="45"/>
        <v>790</v>
      </c>
      <c r="V924" s="30" t="s">
        <v>2100</v>
      </c>
      <c r="W924" s="30" t="s">
        <v>10105</v>
      </c>
      <c r="X924" s="30">
        <v>14</v>
      </c>
      <c r="Y924" s="87">
        <v>46150</v>
      </c>
      <c r="Z924" s="87">
        <v>46166</v>
      </c>
    </row>
    <row r="925" spans="1:26" ht="26.9" customHeight="1" x14ac:dyDescent="0.35">
      <c r="A925" s="85" t="s">
        <v>11071</v>
      </c>
      <c r="B925" s="30" t="s">
        <v>5908</v>
      </c>
      <c r="C925" s="30" t="s">
        <v>952</v>
      </c>
      <c r="D925" s="30" t="s">
        <v>11058</v>
      </c>
      <c r="E925" s="30" t="s">
        <v>10046</v>
      </c>
      <c r="F925" s="30" t="s">
        <v>5911</v>
      </c>
      <c r="G925" s="30" t="s">
        <v>5912</v>
      </c>
      <c r="H925" s="30" t="s">
        <v>4884</v>
      </c>
      <c r="I925" s="30" t="s">
        <v>8</v>
      </c>
      <c r="J925" s="30" t="s">
        <v>4807</v>
      </c>
      <c r="K925" s="30" t="s">
        <v>2027</v>
      </c>
      <c r="L925" s="76" t="s">
        <v>10021</v>
      </c>
      <c r="M925" s="30" t="s">
        <v>10047</v>
      </c>
      <c r="N925" s="30" t="s">
        <v>2087</v>
      </c>
      <c r="O925" s="31">
        <f>'Product Details'!AH711</f>
        <v>1739.99</v>
      </c>
      <c r="P925" s="31">
        <f>'Product Details'!V711</f>
        <v>1739.99</v>
      </c>
      <c r="Q925" s="31">
        <f>'Product Details'!F711</f>
        <v>1687.99</v>
      </c>
      <c r="R925" s="86">
        <f t="shared" si="43"/>
        <v>2.9885229225455317E-2</v>
      </c>
      <c r="S925" s="86">
        <f t="shared" si="44"/>
        <v>2.9885229225455317E-2</v>
      </c>
      <c r="T925" s="31">
        <f>'Product Details'!F711</f>
        <v>1687.99</v>
      </c>
      <c r="U925" s="31">
        <f t="shared" si="45"/>
        <v>0</v>
      </c>
      <c r="V925" s="30" t="s">
        <v>2080</v>
      </c>
      <c r="W925" s="30" t="s">
        <v>53</v>
      </c>
      <c r="X925" s="30">
        <v>30</v>
      </c>
      <c r="Y925" s="87">
        <v>45950</v>
      </c>
      <c r="Z925" s="87">
        <v>46270</v>
      </c>
    </row>
    <row r="926" spans="1:26" ht="26.9" customHeight="1" x14ac:dyDescent="0.35">
      <c r="A926" s="85" t="s">
        <v>11072</v>
      </c>
      <c r="B926" s="30" t="s">
        <v>5913</v>
      </c>
      <c r="C926" s="30" t="s">
        <v>952</v>
      </c>
      <c r="D926" s="30" t="s">
        <v>11058</v>
      </c>
      <c r="E926" s="30" t="s">
        <v>10046</v>
      </c>
      <c r="F926" s="30" t="s">
        <v>5916</v>
      </c>
      <c r="G926" s="30" t="s">
        <v>5917</v>
      </c>
      <c r="H926" s="30" t="s">
        <v>3476</v>
      </c>
      <c r="I926" s="30" t="s">
        <v>8</v>
      </c>
      <c r="J926" s="30" t="s">
        <v>4790</v>
      </c>
      <c r="K926" s="30" t="s">
        <v>2027</v>
      </c>
      <c r="L926" s="76" t="s">
        <v>10021</v>
      </c>
      <c r="M926" s="30" t="s">
        <v>10047</v>
      </c>
      <c r="N926" s="30" t="s">
        <v>2087</v>
      </c>
      <c r="O926" s="31">
        <f>'Product Details'!AH712</f>
        <v>2018.99</v>
      </c>
      <c r="P926" s="31">
        <f>'Product Details'!V712</f>
        <v>1927.99</v>
      </c>
      <c r="Q926" s="31">
        <f>'Product Details'!F712</f>
        <v>1777.99</v>
      </c>
      <c r="R926" s="86">
        <f t="shared" si="43"/>
        <v>7.7801233408886977E-2</v>
      </c>
      <c r="S926" s="86">
        <f t="shared" si="44"/>
        <v>0.11936661400006934</v>
      </c>
      <c r="T926" s="31">
        <f>'Product Details'!F712</f>
        <v>1777.99</v>
      </c>
      <c r="U926" s="31">
        <f t="shared" si="45"/>
        <v>0</v>
      </c>
      <c r="V926" s="30" t="s">
        <v>2080</v>
      </c>
      <c r="W926" s="30" t="s">
        <v>1345</v>
      </c>
      <c r="X926" s="30">
        <v>30</v>
      </c>
      <c r="Y926" s="87">
        <v>46104</v>
      </c>
      <c r="Z926" s="87">
        <v>46282</v>
      </c>
    </row>
    <row r="927" spans="1:26" ht="26.9" customHeight="1" x14ac:dyDescent="0.35">
      <c r="A927" s="85" t="s">
        <v>11073</v>
      </c>
      <c r="B927" s="30" t="s">
        <v>5918</v>
      </c>
      <c r="C927" s="30" t="s">
        <v>965</v>
      </c>
      <c r="D927" s="30" t="s">
        <v>11074</v>
      </c>
      <c r="E927" s="30" t="s">
        <v>10046</v>
      </c>
      <c r="F927" s="30" t="s">
        <v>5921</v>
      </c>
      <c r="G927" s="30" t="s">
        <v>5922</v>
      </c>
      <c r="H927" s="30" t="s">
        <v>5586</v>
      </c>
      <c r="I927" s="30" t="s">
        <v>8</v>
      </c>
      <c r="J927" s="30" t="s">
        <v>4790</v>
      </c>
      <c r="K927" s="30" t="s">
        <v>2023</v>
      </c>
      <c r="L927" s="76" t="s">
        <v>10021</v>
      </c>
      <c r="M927" s="30" t="s">
        <v>10047</v>
      </c>
      <c r="N927" s="30" t="s">
        <v>2087</v>
      </c>
      <c r="O927" s="31">
        <f>'Product Details'!AH713</f>
        <v>295.99</v>
      </c>
      <c r="P927" s="31">
        <f>'Product Details'!V713</f>
        <v>295.99</v>
      </c>
      <c r="Q927" s="31">
        <f>'Product Details'!F713</f>
        <v>284.99</v>
      </c>
      <c r="R927" s="86">
        <f t="shared" si="43"/>
        <v>3.7163417683029831E-2</v>
      </c>
      <c r="S927" s="86">
        <f t="shared" si="44"/>
        <v>3.7163417683029831E-2</v>
      </c>
      <c r="T927" s="31">
        <f>'Product Details'!F713</f>
        <v>284.99</v>
      </c>
      <c r="U927" s="31">
        <f t="shared" si="45"/>
        <v>0</v>
      </c>
      <c r="V927" s="30" t="s">
        <v>2080</v>
      </c>
      <c r="W927" s="30" t="s">
        <v>53</v>
      </c>
      <c r="X927" s="30">
        <v>30</v>
      </c>
      <c r="Y927" s="87">
        <v>45799</v>
      </c>
      <c r="Z927" s="87">
        <v>46285</v>
      </c>
    </row>
    <row r="928" spans="1:26" ht="26.9" customHeight="1" x14ac:dyDescent="0.35">
      <c r="A928" s="85" t="s">
        <v>11075</v>
      </c>
      <c r="B928" s="30" t="s">
        <v>5923</v>
      </c>
      <c r="C928" s="30" t="s">
        <v>965</v>
      </c>
      <c r="D928" s="30" t="s">
        <v>11074</v>
      </c>
      <c r="E928" s="30" t="s">
        <v>10046</v>
      </c>
      <c r="F928" s="30" t="s">
        <v>5926</v>
      </c>
      <c r="G928" s="30" t="s">
        <v>4943</v>
      </c>
      <c r="H928" s="30" t="s">
        <v>4053</v>
      </c>
      <c r="I928" s="30" t="s">
        <v>8</v>
      </c>
      <c r="J928" s="30" t="s">
        <v>4807</v>
      </c>
      <c r="K928" s="30" t="s">
        <v>2024</v>
      </c>
      <c r="L928" s="76" t="s">
        <v>10021</v>
      </c>
      <c r="M928" s="30" t="s">
        <v>10047</v>
      </c>
      <c r="N928" s="30" t="s">
        <v>2087</v>
      </c>
      <c r="O928" s="31">
        <f>'Product Details'!AH714</f>
        <v>397.99</v>
      </c>
      <c r="P928" s="31">
        <f>'Product Details'!V714</f>
        <v>376.99</v>
      </c>
      <c r="Q928" s="31">
        <f>'Product Details'!F714</f>
        <v>341.99</v>
      </c>
      <c r="R928" s="86">
        <f t="shared" si="43"/>
        <v>9.2840658903419193E-2</v>
      </c>
      <c r="S928" s="86">
        <f t="shared" si="44"/>
        <v>0.14070705294102867</v>
      </c>
      <c r="T928" s="31">
        <f>'Product Details'!F714</f>
        <v>341.99</v>
      </c>
      <c r="U928" s="31">
        <f t="shared" si="45"/>
        <v>0</v>
      </c>
      <c r="V928" s="30" t="s">
        <v>2100</v>
      </c>
      <c r="W928" s="30" t="s">
        <v>1345</v>
      </c>
      <c r="X928" s="30">
        <v>30</v>
      </c>
      <c r="Y928" s="87">
        <v>46216</v>
      </c>
      <c r="Z928" s="87">
        <v>46283</v>
      </c>
    </row>
    <row r="929" spans="1:26" ht="26.9" customHeight="1" x14ac:dyDescent="0.35">
      <c r="A929" s="85" t="s">
        <v>11076</v>
      </c>
      <c r="B929" s="30" t="s">
        <v>5927</v>
      </c>
      <c r="C929" s="30" t="s">
        <v>965</v>
      </c>
      <c r="D929" s="30" t="s">
        <v>11074</v>
      </c>
      <c r="E929" s="30" t="s">
        <v>10046</v>
      </c>
      <c r="F929" s="30" t="s">
        <v>5930</v>
      </c>
      <c r="G929" s="30" t="s">
        <v>5931</v>
      </c>
      <c r="H929" s="30" t="s">
        <v>5824</v>
      </c>
      <c r="I929" s="30" t="s">
        <v>8</v>
      </c>
      <c r="J929" s="30" t="s">
        <v>4790</v>
      </c>
      <c r="K929" s="30" t="s">
        <v>2024</v>
      </c>
      <c r="L929" s="76" t="s">
        <v>10021</v>
      </c>
      <c r="M929" s="30" t="s">
        <v>10047</v>
      </c>
      <c r="N929" s="30" t="s">
        <v>2087</v>
      </c>
      <c r="O929" s="31">
        <f>'Product Details'!AH715</f>
        <v>478.99</v>
      </c>
      <c r="P929" s="31">
        <f>'Product Details'!V715</f>
        <v>469.99</v>
      </c>
      <c r="Q929" s="31">
        <f>'Product Details'!F715</f>
        <v>442.99</v>
      </c>
      <c r="R929" s="86">
        <f t="shared" si="43"/>
        <v>5.7448030809166148E-2</v>
      </c>
      <c r="S929" s="86">
        <f t="shared" si="44"/>
        <v>7.515814526399299E-2</v>
      </c>
      <c r="T929" s="31">
        <f>'Product Details'!F715</f>
        <v>442.99</v>
      </c>
      <c r="U929" s="31">
        <f t="shared" si="45"/>
        <v>0</v>
      </c>
      <c r="V929" s="30" t="s">
        <v>2080</v>
      </c>
      <c r="W929" s="30" t="s">
        <v>53</v>
      </c>
      <c r="X929" s="30">
        <v>30</v>
      </c>
      <c r="Y929" s="87">
        <v>46104</v>
      </c>
      <c r="Z929" s="87">
        <v>46246</v>
      </c>
    </row>
    <row r="930" spans="1:26" ht="26.9" customHeight="1" x14ac:dyDescent="0.35">
      <c r="A930" s="85" t="s">
        <v>11077</v>
      </c>
      <c r="B930" s="30" t="s">
        <v>5932</v>
      </c>
      <c r="C930" s="30" t="s">
        <v>965</v>
      </c>
      <c r="D930" s="30" t="s">
        <v>11074</v>
      </c>
      <c r="E930" s="30" t="s">
        <v>10046</v>
      </c>
      <c r="F930" s="30" t="s">
        <v>5935</v>
      </c>
      <c r="G930" s="30" t="s">
        <v>5936</v>
      </c>
      <c r="H930" s="30" t="s">
        <v>4007</v>
      </c>
      <c r="I930" s="30" t="s">
        <v>8</v>
      </c>
      <c r="J930" s="30" t="s">
        <v>4807</v>
      </c>
      <c r="K930" s="30" t="s">
        <v>2024</v>
      </c>
      <c r="L930" s="76" t="s">
        <v>10021</v>
      </c>
      <c r="M930" s="30" t="s">
        <v>10049</v>
      </c>
      <c r="N930" s="30" t="s">
        <v>2106</v>
      </c>
      <c r="O930" s="31">
        <f>'Product Details'!AH716</f>
        <v>907.99</v>
      </c>
      <c r="P930" s="31">
        <f>'Product Details'!V716</f>
        <v>605.99</v>
      </c>
      <c r="Q930" s="31">
        <f>'Product Details'!F716</f>
        <v>553.99</v>
      </c>
      <c r="R930" s="86">
        <f t="shared" si="43"/>
        <v>8.5809996864634724E-2</v>
      </c>
      <c r="S930" s="86">
        <f t="shared" si="44"/>
        <v>0.38987213515567354</v>
      </c>
      <c r="T930" s="31">
        <f>'Product Details'!F716</f>
        <v>553.99</v>
      </c>
      <c r="U930" s="31">
        <f t="shared" si="45"/>
        <v>0</v>
      </c>
      <c r="V930" s="30" t="s">
        <v>2080</v>
      </c>
      <c r="W930" s="30" t="s">
        <v>1345</v>
      </c>
      <c r="X930" s="30">
        <v>30</v>
      </c>
      <c r="Y930" s="87">
        <v>45526</v>
      </c>
      <c r="Z930" s="87">
        <v>46242</v>
      </c>
    </row>
    <row r="931" spans="1:26" ht="26.9" customHeight="1" x14ac:dyDescent="0.35">
      <c r="A931" s="85" t="s">
        <v>11078</v>
      </c>
      <c r="B931" s="30" t="s">
        <v>5932</v>
      </c>
      <c r="C931" s="30" t="s">
        <v>965</v>
      </c>
      <c r="D931" s="30" t="s">
        <v>10051</v>
      </c>
      <c r="E931" s="30" t="s">
        <v>10052</v>
      </c>
      <c r="F931" s="30" t="s">
        <v>5935</v>
      </c>
      <c r="G931" s="30" t="s">
        <v>5936</v>
      </c>
      <c r="H931" s="30" t="s">
        <v>4007</v>
      </c>
      <c r="I931" s="30" t="s">
        <v>8</v>
      </c>
      <c r="J931" s="30" t="s">
        <v>4807</v>
      </c>
      <c r="K931" s="30" t="s">
        <v>2024</v>
      </c>
      <c r="L931" s="76" t="s">
        <v>10021</v>
      </c>
      <c r="M931" s="30" t="s">
        <v>10049</v>
      </c>
      <c r="N931" s="30" t="s">
        <v>2106</v>
      </c>
      <c r="O931" s="31">
        <f>'Product Details'!AH716</f>
        <v>907.99</v>
      </c>
      <c r="P931" s="31">
        <v>553.99</v>
      </c>
      <c r="Q931" s="31">
        <v>491.99</v>
      </c>
      <c r="R931" s="86">
        <f t="shared" si="43"/>
        <v>0.1119153775338905</v>
      </c>
      <c r="S931" s="86">
        <f t="shared" si="44"/>
        <v>0.45815482549367281</v>
      </c>
      <c r="T931" s="31">
        <f>'Product Details'!F716</f>
        <v>553.99</v>
      </c>
      <c r="U931" s="31">
        <f t="shared" si="45"/>
        <v>62</v>
      </c>
      <c r="V931" s="30" t="s">
        <v>2080</v>
      </c>
      <c r="W931" s="30" t="s">
        <v>1345</v>
      </c>
      <c r="X931" s="30">
        <v>30</v>
      </c>
      <c r="Y931" s="87">
        <v>46212</v>
      </c>
      <c r="Z931" s="87">
        <v>46291</v>
      </c>
    </row>
    <row r="932" spans="1:26" ht="26.9" customHeight="1" x14ac:dyDescent="0.35">
      <c r="A932" s="85" t="s">
        <v>11079</v>
      </c>
      <c r="B932" s="30" t="s">
        <v>5937</v>
      </c>
      <c r="C932" s="30" t="s">
        <v>965</v>
      </c>
      <c r="D932" s="30" t="s">
        <v>11074</v>
      </c>
      <c r="E932" s="30" t="s">
        <v>10046</v>
      </c>
      <c r="F932" s="30" t="s">
        <v>5940</v>
      </c>
      <c r="G932" s="30" t="s">
        <v>5941</v>
      </c>
      <c r="H932" s="30" t="s">
        <v>3449</v>
      </c>
      <c r="I932" s="30" t="s">
        <v>8</v>
      </c>
      <c r="J932" s="30" t="s">
        <v>4790</v>
      </c>
      <c r="K932" s="30" t="s">
        <v>2024</v>
      </c>
      <c r="L932" s="76" t="s">
        <v>10021</v>
      </c>
      <c r="M932" s="30" t="s">
        <v>10047</v>
      </c>
      <c r="N932" s="30" t="s">
        <v>2087</v>
      </c>
      <c r="O932" s="31">
        <f>'Product Details'!AH717</f>
        <v>633.99</v>
      </c>
      <c r="P932" s="31">
        <f>'Product Details'!V717</f>
        <v>633.99</v>
      </c>
      <c r="Q932" s="31">
        <f>'Product Details'!F717</f>
        <v>578.99</v>
      </c>
      <c r="R932" s="86">
        <f t="shared" si="43"/>
        <v>8.6752156974084768E-2</v>
      </c>
      <c r="S932" s="86">
        <f t="shared" si="44"/>
        <v>8.6752156974084768E-2</v>
      </c>
      <c r="T932" s="31">
        <f>'Product Details'!F717</f>
        <v>578.99</v>
      </c>
      <c r="U932" s="31">
        <f t="shared" si="45"/>
        <v>0</v>
      </c>
      <c r="V932" s="30" t="s">
        <v>2080</v>
      </c>
      <c r="W932" s="30" t="s">
        <v>53</v>
      </c>
      <c r="X932" s="30">
        <v>30</v>
      </c>
      <c r="Y932" s="87">
        <v>46177</v>
      </c>
      <c r="Z932" s="87">
        <v>46284</v>
      </c>
    </row>
    <row r="933" spans="1:26" ht="26.9" customHeight="1" x14ac:dyDescent="0.35">
      <c r="A933" s="85" t="s">
        <v>11080</v>
      </c>
      <c r="B933" s="30" t="s">
        <v>5937</v>
      </c>
      <c r="C933" s="30" t="s">
        <v>965</v>
      </c>
      <c r="D933" s="30" t="s">
        <v>10059</v>
      </c>
      <c r="E933" s="30" t="s">
        <v>10060</v>
      </c>
      <c r="F933" s="30" t="s">
        <v>5940</v>
      </c>
      <c r="G933" s="30" t="s">
        <v>5941</v>
      </c>
      <c r="H933" s="30" t="s">
        <v>3449</v>
      </c>
      <c r="I933" s="30" t="s">
        <v>8</v>
      </c>
      <c r="J933" s="30" t="s">
        <v>4790</v>
      </c>
      <c r="K933" s="30" t="s">
        <v>2024</v>
      </c>
      <c r="L933" s="79" t="s">
        <v>10023</v>
      </c>
      <c r="M933" s="30" t="s">
        <v>10023</v>
      </c>
      <c r="N933" s="30" t="s">
        <v>2087</v>
      </c>
      <c r="O933" s="31">
        <f>'Product Details'!AH717</f>
        <v>633.99</v>
      </c>
      <c r="P933" s="31">
        <v>447.99</v>
      </c>
      <c r="Q933" s="31">
        <v>447.99</v>
      </c>
      <c r="R933" s="86">
        <f t="shared" si="43"/>
        <v>0</v>
      </c>
      <c r="S933" s="86">
        <f t="shared" si="44"/>
        <v>0.29338002176690486</v>
      </c>
      <c r="T933" s="31">
        <f>'Product Details'!F717</f>
        <v>578.99</v>
      </c>
      <c r="U933" s="31">
        <f t="shared" si="45"/>
        <v>131</v>
      </c>
      <c r="V933" s="30" t="s">
        <v>2080</v>
      </c>
      <c r="W933" s="30" t="s">
        <v>10061</v>
      </c>
      <c r="X933" s="30">
        <v>30</v>
      </c>
      <c r="Y933" s="87">
        <v>46183</v>
      </c>
      <c r="Z933" s="87">
        <v>46183</v>
      </c>
    </row>
    <row r="934" spans="1:26" ht="26.9" customHeight="1" x14ac:dyDescent="0.35">
      <c r="A934" s="85" t="s">
        <v>11081</v>
      </c>
      <c r="B934" s="30" t="s">
        <v>5942</v>
      </c>
      <c r="C934" s="30" t="s">
        <v>965</v>
      </c>
      <c r="D934" s="30" t="s">
        <v>11074</v>
      </c>
      <c r="E934" s="30" t="s">
        <v>10046</v>
      </c>
      <c r="F934" s="30" t="s">
        <v>5940</v>
      </c>
      <c r="G934" s="30" t="s">
        <v>5945</v>
      </c>
      <c r="H934" s="30" t="s">
        <v>3620</v>
      </c>
      <c r="I934" s="30" t="s">
        <v>8</v>
      </c>
      <c r="J934" s="30" t="s">
        <v>4807</v>
      </c>
      <c r="K934" s="30" t="s">
        <v>2025</v>
      </c>
      <c r="L934" s="76" t="s">
        <v>10021</v>
      </c>
      <c r="M934" s="30" t="s">
        <v>10047</v>
      </c>
      <c r="N934" s="30" t="s">
        <v>2087</v>
      </c>
      <c r="O934" s="31">
        <f>'Product Details'!AH718</f>
        <v>795.99</v>
      </c>
      <c r="P934" s="31">
        <f>'Product Details'!V718</f>
        <v>764.99</v>
      </c>
      <c r="Q934" s="31">
        <f>'Product Details'!F718</f>
        <v>733.99</v>
      </c>
      <c r="R934" s="86">
        <f t="shared" si="43"/>
        <v>4.052340553471287E-2</v>
      </c>
      <c r="S934" s="86">
        <f t="shared" si="44"/>
        <v>7.7890425759117574E-2</v>
      </c>
      <c r="T934" s="31">
        <f>'Product Details'!F718</f>
        <v>733.99</v>
      </c>
      <c r="U934" s="31">
        <f t="shared" si="45"/>
        <v>0</v>
      </c>
      <c r="V934" s="30" t="s">
        <v>2080</v>
      </c>
      <c r="W934" s="30" t="s">
        <v>53</v>
      </c>
      <c r="X934" s="30">
        <v>30</v>
      </c>
      <c r="Y934" s="87">
        <v>45893</v>
      </c>
      <c r="Z934" s="87">
        <v>46286</v>
      </c>
    </row>
    <row r="935" spans="1:26" ht="26.9" customHeight="1" x14ac:dyDescent="0.35">
      <c r="A935" s="85" t="s">
        <v>11082</v>
      </c>
      <c r="B935" s="30" t="s">
        <v>5946</v>
      </c>
      <c r="C935" s="30" t="s">
        <v>965</v>
      </c>
      <c r="D935" s="30" t="s">
        <v>11074</v>
      </c>
      <c r="E935" s="30" t="s">
        <v>10046</v>
      </c>
      <c r="F935" s="30" t="s">
        <v>5949</v>
      </c>
      <c r="G935" s="30" t="s">
        <v>5950</v>
      </c>
      <c r="H935" s="30" t="s">
        <v>3904</v>
      </c>
      <c r="I935" s="30" t="s">
        <v>8</v>
      </c>
      <c r="J935" s="30" t="s">
        <v>4807</v>
      </c>
      <c r="K935" s="30" t="s">
        <v>2025</v>
      </c>
      <c r="L935" s="76" t="s">
        <v>10021</v>
      </c>
      <c r="M935" s="30" t="s">
        <v>10047</v>
      </c>
      <c r="N935" s="30" t="s">
        <v>2087</v>
      </c>
      <c r="O935" s="31">
        <f>'Product Details'!AH719</f>
        <v>1031.99</v>
      </c>
      <c r="P935" s="31">
        <f>'Product Details'!V719</f>
        <v>1014.99</v>
      </c>
      <c r="Q935" s="31">
        <f>'Product Details'!F719</f>
        <v>898.99</v>
      </c>
      <c r="R935" s="86">
        <f t="shared" si="43"/>
        <v>0.1142868402644361</v>
      </c>
      <c r="S935" s="86">
        <f t="shared" si="44"/>
        <v>0.12887721780249808</v>
      </c>
      <c r="T935" s="31">
        <f>'Product Details'!F719</f>
        <v>898.99</v>
      </c>
      <c r="U935" s="31">
        <f t="shared" si="45"/>
        <v>0</v>
      </c>
      <c r="V935" s="30" t="s">
        <v>2080</v>
      </c>
      <c r="W935" s="30" t="s">
        <v>53</v>
      </c>
      <c r="X935" s="30">
        <v>30</v>
      </c>
      <c r="Y935" s="87">
        <v>46156</v>
      </c>
      <c r="Z935" s="87">
        <v>46245</v>
      </c>
    </row>
    <row r="936" spans="1:26" ht="26.9" customHeight="1" x14ac:dyDescent="0.35">
      <c r="A936" s="85" t="s">
        <v>11083</v>
      </c>
      <c r="B936" s="30" t="s">
        <v>5951</v>
      </c>
      <c r="C936" s="30" t="s">
        <v>965</v>
      </c>
      <c r="D936" s="30" t="s">
        <v>11074</v>
      </c>
      <c r="E936" s="30" t="s">
        <v>10046</v>
      </c>
      <c r="F936" s="30" t="s">
        <v>5954</v>
      </c>
      <c r="G936" s="30" t="s">
        <v>5955</v>
      </c>
      <c r="H936" s="30" t="s">
        <v>4897</v>
      </c>
      <c r="I936" s="30" t="s">
        <v>8</v>
      </c>
      <c r="J936" s="30" t="s">
        <v>4807</v>
      </c>
      <c r="K936" s="30" t="s">
        <v>2026</v>
      </c>
      <c r="L936" s="76" t="s">
        <v>10021</v>
      </c>
      <c r="M936" s="30" t="s">
        <v>10047</v>
      </c>
      <c r="N936" s="30" t="s">
        <v>2087</v>
      </c>
      <c r="O936" s="31">
        <f>'Product Details'!AH720</f>
        <v>1051.99</v>
      </c>
      <c r="P936" s="31">
        <f>'Product Details'!V720</f>
        <v>1030.99</v>
      </c>
      <c r="Q936" s="31">
        <f>'Product Details'!F720</f>
        <v>929.99</v>
      </c>
      <c r="R936" s="86">
        <f t="shared" si="43"/>
        <v>9.7964092765206262E-2</v>
      </c>
      <c r="S936" s="86">
        <f t="shared" si="44"/>
        <v>0.11597068413197845</v>
      </c>
      <c r="T936" s="31">
        <f>'Product Details'!F720</f>
        <v>929.99</v>
      </c>
      <c r="U936" s="31">
        <f t="shared" si="45"/>
        <v>0</v>
      </c>
      <c r="V936" s="30" t="s">
        <v>2116</v>
      </c>
      <c r="W936" s="30" t="s">
        <v>53</v>
      </c>
      <c r="X936" s="30">
        <v>30</v>
      </c>
      <c r="Y936" s="87">
        <v>45817</v>
      </c>
      <c r="Z936" s="87">
        <v>46284</v>
      </c>
    </row>
    <row r="937" spans="1:26" ht="26.9" customHeight="1" x14ac:dyDescent="0.35">
      <c r="A937" s="85" t="s">
        <v>11084</v>
      </c>
      <c r="B937" s="30" t="s">
        <v>5956</v>
      </c>
      <c r="C937" s="30" t="s">
        <v>965</v>
      </c>
      <c r="D937" s="30" t="s">
        <v>11074</v>
      </c>
      <c r="E937" s="30" t="s">
        <v>10046</v>
      </c>
      <c r="F937" s="30" t="s">
        <v>5959</v>
      </c>
      <c r="G937" s="30" t="s">
        <v>5960</v>
      </c>
      <c r="H937" s="30" t="s">
        <v>5168</v>
      </c>
      <c r="I937" s="30" t="s">
        <v>8</v>
      </c>
      <c r="J937" s="30" t="s">
        <v>4790</v>
      </c>
      <c r="K937" s="30" t="s">
        <v>2026</v>
      </c>
      <c r="L937" s="76" t="s">
        <v>10021</v>
      </c>
      <c r="M937" s="30" t="s">
        <v>10047</v>
      </c>
      <c r="N937" s="30" t="s">
        <v>2087</v>
      </c>
      <c r="O937" s="31">
        <f>'Product Details'!AH721</f>
        <v>1260.99</v>
      </c>
      <c r="P937" s="31">
        <f>'Product Details'!V721</f>
        <v>1211.99</v>
      </c>
      <c r="Q937" s="31">
        <f>'Product Details'!F721</f>
        <v>1155.99</v>
      </c>
      <c r="R937" s="86">
        <f t="shared" si="43"/>
        <v>4.6205001691433094E-2</v>
      </c>
      <c r="S937" s="86">
        <f t="shared" si="44"/>
        <v>8.3267908548045583E-2</v>
      </c>
      <c r="T937" s="31">
        <f>'Product Details'!F721</f>
        <v>1155.99</v>
      </c>
      <c r="U937" s="31">
        <f t="shared" si="45"/>
        <v>0</v>
      </c>
      <c r="V937" s="30" t="s">
        <v>2080</v>
      </c>
      <c r="W937" s="30" t="s">
        <v>1345</v>
      </c>
      <c r="X937" s="30">
        <v>30</v>
      </c>
      <c r="Y937" s="87">
        <v>45952</v>
      </c>
      <c r="Z937" s="87">
        <v>46235</v>
      </c>
    </row>
    <row r="938" spans="1:26" ht="26.9" customHeight="1" x14ac:dyDescent="0.35">
      <c r="A938" s="85" t="s">
        <v>11085</v>
      </c>
      <c r="B938" s="30" t="s">
        <v>5961</v>
      </c>
      <c r="C938" s="30" t="s">
        <v>965</v>
      </c>
      <c r="D938" s="30" t="s">
        <v>11074</v>
      </c>
      <c r="E938" s="30" t="s">
        <v>10046</v>
      </c>
      <c r="F938" s="30" t="s">
        <v>5964</v>
      </c>
      <c r="G938" s="30" t="s">
        <v>5965</v>
      </c>
      <c r="H938" s="30" t="s">
        <v>4884</v>
      </c>
      <c r="I938" s="30" t="s">
        <v>8</v>
      </c>
      <c r="J938" s="30" t="s">
        <v>4807</v>
      </c>
      <c r="K938" s="30" t="s">
        <v>2027</v>
      </c>
      <c r="L938" s="76" t="s">
        <v>10021</v>
      </c>
      <c r="M938" s="30" t="s">
        <v>10049</v>
      </c>
      <c r="N938" s="30" t="s">
        <v>2106</v>
      </c>
      <c r="O938" s="31">
        <f>'Product Details'!AH722</f>
        <v>2869.99</v>
      </c>
      <c r="P938" s="31">
        <f>'Product Details'!V722</f>
        <v>2034.99</v>
      </c>
      <c r="Q938" s="31">
        <f>'Product Details'!F722</f>
        <v>1955.99</v>
      </c>
      <c r="R938" s="86">
        <f t="shared" si="43"/>
        <v>3.8820829586386177E-2</v>
      </c>
      <c r="S938" s="86">
        <f t="shared" si="44"/>
        <v>0.31846800859933305</v>
      </c>
      <c r="T938" s="31">
        <f>'Product Details'!F722</f>
        <v>1955.99</v>
      </c>
      <c r="U938" s="31">
        <f t="shared" si="45"/>
        <v>0</v>
      </c>
      <c r="V938" s="30" t="s">
        <v>2080</v>
      </c>
      <c r="W938" s="30" t="s">
        <v>1345</v>
      </c>
      <c r="X938" s="30">
        <v>30</v>
      </c>
      <c r="Y938" s="87">
        <v>45609</v>
      </c>
      <c r="Z938" s="87">
        <v>46271</v>
      </c>
    </row>
    <row r="939" spans="1:26" ht="26.9" customHeight="1" x14ac:dyDescent="0.35">
      <c r="A939" s="85" t="s">
        <v>11086</v>
      </c>
      <c r="B939" s="30" t="s">
        <v>5966</v>
      </c>
      <c r="C939" s="30" t="s">
        <v>978</v>
      </c>
      <c r="D939" s="30" t="s">
        <v>11087</v>
      </c>
      <c r="E939" s="30" t="s">
        <v>10046</v>
      </c>
      <c r="F939" s="30" t="s">
        <v>5969</v>
      </c>
      <c r="G939" s="30" t="s">
        <v>5970</v>
      </c>
      <c r="H939" s="30" t="s">
        <v>4398</v>
      </c>
      <c r="I939" s="30" t="s">
        <v>8</v>
      </c>
      <c r="J939" s="30" t="s">
        <v>4790</v>
      </c>
      <c r="K939" s="30" t="s">
        <v>2023</v>
      </c>
      <c r="L939" s="76" t="s">
        <v>10021</v>
      </c>
      <c r="M939" s="30" t="s">
        <v>10047</v>
      </c>
      <c r="N939" s="30" t="s">
        <v>2087</v>
      </c>
      <c r="O939" s="31">
        <f>'Product Details'!AH723</f>
        <v>144.99</v>
      </c>
      <c r="P939" s="31">
        <f>'Product Details'!V723</f>
        <v>144.99</v>
      </c>
      <c r="Q939" s="31">
        <f>'Product Details'!F723</f>
        <v>136.99</v>
      </c>
      <c r="R939" s="86">
        <f t="shared" si="43"/>
        <v>5.5176219049589623E-2</v>
      </c>
      <c r="S939" s="86">
        <f t="shared" si="44"/>
        <v>5.5176219049589623E-2</v>
      </c>
      <c r="T939" s="31">
        <f>'Product Details'!F723</f>
        <v>136.99</v>
      </c>
      <c r="U939" s="31">
        <f t="shared" si="45"/>
        <v>0</v>
      </c>
      <c r="V939" s="30" t="s">
        <v>2080</v>
      </c>
      <c r="W939" s="30" t="s">
        <v>53</v>
      </c>
      <c r="X939" s="30">
        <v>30</v>
      </c>
      <c r="Y939" s="87">
        <v>45926</v>
      </c>
      <c r="Z939" s="87">
        <v>46261</v>
      </c>
    </row>
    <row r="940" spans="1:26" ht="26.9" customHeight="1" x14ac:dyDescent="0.35">
      <c r="A940" s="85" t="s">
        <v>11088</v>
      </c>
      <c r="B940" s="30" t="s">
        <v>5971</v>
      </c>
      <c r="C940" s="30" t="s">
        <v>978</v>
      </c>
      <c r="D940" s="30" t="s">
        <v>11087</v>
      </c>
      <c r="E940" s="30" t="s">
        <v>10046</v>
      </c>
      <c r="F940" s="30" t="s">
        <v>5974</v>
      </c>
      <c r="G940" s="30" t="s">
        <v>5975</v>
      </c>
      <c r="H940" s="30" t="s">
        <v>5976</v>
      </c>
      <c r="I940" s="30" t="s">
        <v>8</v>
      </c>
      <c r="J940" s="30" t="s">
        <v>4807</v>
      </c>
      <c r="K940" s="30" t="s">
        <v>2023</v>
      </c>
      <c r="L940" s="76" t="s">
        <v>10021</v>
      </c>
      <c r="M940" s="30" t="s">
        <v>10047</v>
      </c>
      <c r="N940" s="30" t="s">
        <v>2087</v>
      </c>
      <c r="O940" s="31">
        <f>'Product Details'!AH724</f>
        <v>350.99</v>
      </c>
      <c r="P940" s="31">
        <f>'Product Details'!V724</f>
        <v>331.99</v>
      </c>
      <c r="Q940" s="31">
        <f>'Product Details'!F724</f>
        <v>306.99</v>
      </c>
      <c r="R940" s="86">
        <f t="shared" si="43"/>
        <v>7.5303472996174584E-2</v>
      </c>
      <c r="S940" s="86">
        <f t="shared" si="44"/>
        <v>0.12535969685746032</v>
      </c>
      <c r="T940" s="31">
        <f>'Product Details'!F724</f>
        <v>306.99</v>
      </c>
      <c r="U940" s="31">
        <f t="shared" si="45"/>
        <v>0</v>
      </c>
      <c r="V940" s="30" t="s">
        <v>2080</v>
      </c>
      <c r="W940" s="30" t="s">
        <v>1345</v>
      </c>
      <c r="X940" s="30">
        <v>30</v>
      </c>
      <c r="Y940" s="87">
        <v>45971</v>
      </c>
      <c r="Z940" s="87">
        <v>46251</v>
      </c>
    </row>
    <row r="941" spans="1:26" ht="26.9" customHeight="1" x14ac:dyDescent="0.35">
      <c r="A941" s="85" t="s">
        <v>11089</v>
      </c>
      <c r="B941" s="30" t="s">
        <v>5971</v>
      </c>
      <c r="C941" s="30" t="s">
        <v>978</v>
      </c>
      <c r="D941" s="30" t="s">
        <v>11090</v>
      </c>
      <c r="E941" s="30" t="s">
        <v>10122</v>
      </c>
      <c r="F941" s="30" t="s">
        <v>5974</v>
      </c>
      <c r="G941" s="30" t="s">
        <v>5975</v>
      </c>
      <c r="H941" s="30" t="s">
        <v>5976</v>
      </c>
      <c r="I941" s="30" t="s">
        <v>8</v>
      </c>
      <c r="J941" s="30" t="s">
        <v>4807</v>
      </c>
      <c r="K941" s="30" t="s">
        <v>2023</v>
      </c>
      <c r="L941" s="79" t="s">
        <v>10023</v>
      </c>
      <c r="M941" s="30" t="s">
        <v>10123</v>
      </c>
      <c r="N941" s="30" t="s">
        <v>2087</v>
      </c>
      <c r="O941" s="31">
        <f>'Product Details'!AH724</f>
        <v>350.99</v>
      </c>
      <c r="P941" s="31">
        <v>235.99</v>
      </c>
      <c r="Q941" s="31">
        <v>235.99</v>
      </c>
      <c r="R941" s="86">
        <f t="shared" si="43"/>
        <v>0</v>
      </c>
      <c r="S941" s="86">
        <f t="shared" si="44"/>
        <v>0.32764466224108946</v>
      </c>
      <c r="T941" s="31">
        <f>'Product Details'!F724</f>
        <v>306.99</v>
      </c>
      <c r="U941" s="31">
        <f t="shared" si="45"/>
        <v>71</v>
      </c>
      <c r="V941" s="30" t="s">
        <v>2080</v>
      </c>
      <c r="W941" s="30" t="s">
        <v>10124</v>
      </c>
      <c r="X941" s="30">
        <v>30</v>
      </c>
      <c r="Y941" s="87">
        <v>46262</v>
      </c>
      <c r="Z941" s="87">
        <v>46262</v>
      </c>
    </row>
    <row r="942" spans="1:26" ht="26.9" customHeight="1" x14ac:dyDescent="0.35">
      <c r="A942" s="85" t="s">
        <v>11091</v>
      </c>
      <c r="B942" s="30" t="s">
        <v>5977</v>
      </c>
      <c r="C942" s="30" t="s">
        <v>978</v>
      </c>
      <c r="D942" s="30" t="s">
        <v>11087</v>
      </c>
      <c r="E942" s="30" t="s">
        <v>10046</v>
      </c>
      <c r="F942" s="30" t="s">
        <v>5980</v>
      </c>
      <c r="G942" s="30" t="s">
        <v>5440</v>
      </c>
      <c r="H942" s="30" t="s">
        <v>5180</v>
      </c>
      <c r="I942" s="30" t="s">
        <v>8</v>
      </c>
      <c r="J942" s="30" t="s">
        <v>4790</v>
      </c>
      <c r="K942" s="30" t="s">
        <v>2025</v>
      </c>
      <c r="L942" s="76" t="s">
        <v>10021</v>
      </c>
      <c r="M942" s="30" t="s">
        <v>10047</v>
      </c>
      <c r="N942" s="30" t="s">
        <v>2087</v>
      </c>
      <c r="O942" s="31">
        <f>'Product Details'!AH725</f>
        <v>526.99</v>
      </c>
      <c r="P942" s="31">
        <f>'Product Details'!V725</f>
        <v>526.99</v>
      </c>
      <c r="Q942" s="31">
        <f>'Product Details'!F725</f>
        <v>505.99</v>
      </c>
      <c r="R942" s="86">
        <f t="shared" si="43"/>
        <v>3.984895349057857E-2</v>
      </c>
      <c r="S942" s="86">
        <f t="shared" si="44"/>
        <v>3.984895349057857E-2</v>
      </c>
      <c r="T942" s="31">
        <f>'Product Details'!F725</f>
        <v>505.99</v>
      </c>
      <c r="U942" s="31">
        <f t="shared" si="45"/>
        <v>0</v>
      </c>
      <c r="V942" s="30" t="s">
        <v>2080</v>
      </c>
      <c r="W942" s="30" t="s">
        <v>53</v>
      </c>
      <c r="X942" s="30">
        <v>30</v>
      </c>
      <c r="Y942" s="87">
        <v>45670</v>
      </c>
      <c r="Z942" s="87">
        <v>46274</v>
      </c>
    </row>
    <row r="943" spans="1:26" ht="26.9" customHeight="1" x14ac:dyDescent="0.35">
      <c r="A943" s="85" t="s">
        <v>11092</v>
      </c>
      <c r="B943" s="30" t="s">
        <v>5981</v>
      </c>
      <c r="C943" s="30" t="s">
        <v>978</v>
      </c>
      <c r="D943" s="30" t="s">
        <v>11087</v>
      </c>
      <c r="E943" s="30" t="s">
        <v>10046</v>
      </c>
      <c r="F943" s="30" t="s">
        <v>5984</v>
      </c>
      <c r="G943" s="30" t="s">
        <v>5985</v>
      </c>
      <c r="H943" s="30" t="s">
        <v>4978</v>
      </c>
      <c r="I943" s="30" t="s">
        <v>8</v>
      </c>
      <c r="J943" s="30" t="s">
        <v>4807</v>
      </c>
      <c r="K943" s="30" t="s">
        <v>2026</v>
      </c>
      <c r="L943" s="76" t="s">
        <v>10021</v>
      </c>
      <c r="M943" s="30" t="s">
        <v>10047</v>
      </c>
      <c r="N943" s="30" t="s">
        <v>2087</v>
      </c>
      <c r="O943" s="31">
        <f>'Product Details'!AH726</f>
        <v>843.99</v>
      </c>
      <c r="P943" s="31">
        <f>'Product Details'!V726</f>
        <v>813.99</v>
      </c>
      <c r="Q943" s="31">
        <f>'Product Details'!F726</f>
        <v>780.99</v>
      </c>
      <c r="R943" s="86">
        <f t="shared" si="43"/>
        <v>4.0541038587697635E-2</v>
      </c>
      <c r="S943" s="86">
        <f t="shared" si="44"/>
        <v>7.4645434187608856E-2</v>
      </c>
      <c r="T943" s="31">
        <f>'Product Details'!F726</f>
        <v>780.99</v>
      </c>
      <c r="U943" s="31">
        <f t="shared" si="45"/>
        <v>0</v>
      </c>
      <c r="V943" s="30" t="s">
        <v>2080</v>
      </c>
      <c r="W943" s="30" t="s">
        <v>1345</v>
      </c>
      <c r="X943" s="30">
        <v>30</v>
      </c>
      <c r="Y943" s="87">
        <v>46191</v>
      </c>
      <c r="Z943" s="87">
        <v>46258</v>
      </c>
    </row>
    <row r="944" spans="1:26" ht="26.9" customHeight="1" x14ac:dyDescent="0.35">
      <c r="A944" s="85" t="s">
        <v>11093</v>
      </c>
      <c r="B944" s="30" t="s">
        <v>5986</v>
      </c>
      <c r="C944" s="30" t="s">
        <v>978</v>
      </c>
      <c r="D944" s="30" t="s">
        <v>11087</v>
      </c>
      <c r="E944" s="30" t="s">
        <v>10046</v>
      </c>
      <c r="F944" s="30" t="s">
        <v>5989</v>
      </c>
      <c r="G944" s="30" t="s">
        <v>5990</v>
      </c>
      <c r="H944" s="30" t="s">
        <v>5725</v>
      </c>
      <c r="I944" s="30" t="s">
        <v>8</v>
      </c>
      <c r="J944" s="30" t="s">
        <v>4807</v>
      </c>
      <c r="K944" s="30" t="s">
        <v>2026</v>
      </c>
      <c r="L944" s="76" t="s">
        <v>10021</v>
      </c>
      <c r="M944" s="30" t="s">
        <v>10047</v>
      </c>
      <c r="N944" s="30" t="s">
        <v>2087</v>
      </c>
      <c r="O944" s="31">
        <f>'Product Details'!AH727</f>
        <v>910.99</v>
      </c>
      <c r="P944" s="31">
        <f>'Product Details'!V727</f>
        <v>910.99</v>
      </c>
      <c r="Q944" s="31">
        <f>'Product Details'!F727</f>
        <v>832.99</v>
      </c>
      <c r="R944" s="86">
        <f t="shared" si="43"/>
        <v>8.5621137443879738E-2</v>
      </c>
      <c r="S944" s="86">
        <f t="shared" si="44"/>
        <v>8.5621137443879738E-2</v>
      </c>
      <c r="T944" s="31">
        <f>'Product Details'!F727</f>
        <v>832.99</v>
      </c>
      <c r="U944" s="31">
        <f t="shared" si="45"/>
        <v>0</v>
      </c>
      <c r="V944" s="30" t="s">
        <v>2080</v>
      </c>
      <c r="W944" s="30" t="s">
        <v>53</v>
      </c>
      <c r="X944" s="30">
        <v>30</v>
      </c>
      <c r="Y944" s="87">
        <v>46084</v>
      </c>
      <c r="Z944" s="87">
        <v>46252</v>
      </c>
    </row>
    <row r="945" spans="1:26" ht="26.9" customHeight="1" x14ac:dyDescent="0.35">
      <c r="A945" s="85" t="s">
        <v>11094</v>
      </c>
      <c r="B945" s="30" t="s">
        <v>5986</v>
      </c>
      <c r="C945" s="30" t="s">
        <v>978</v>
      </c>
      <c r="D945" s="30" t="s">
        <v>11090</v>
      </c>
      <c r="E945" s="30" t="s">
        <v>10122</v>
      </c>
      <c r="F945" s="30" t="s">
        <v>5989</v>
      </c>
      <c r="G945" s="30" t="s">
        <v>5990</v>
      </c>
      <c r="H945" s="30" t="s">
        <v>5725</v>
      </c>
      <c r="I945" s="30" t="s">
        <v>8</v>
      </c>
      <c r="J945" s="30" t="s">
        <v>4807</v>
      </c>
      <c r="K945" s="30" t="s">
        <v>2026</v>
      </c>
      <c r="L945" s="79" t="s">
        <v>10023</v>
      </c>
      <c r="M945" s="30" t="s">
        <v>10123</v>
      </c>
      <c r="N945" s="30" t="s">
        <v>2087</v>
      </c>
      <c r="O945" s="31">
        <f>'Product Details'!AH727</f>
        <v>910.99</v>
      </c>
      <c r="P945" s="31">
        <v>714.99</v>
      </c>
      <c r="Q945" s="31">
        <v>660.99</v>
      </c>
      <c r="R945" s="86">
        <f t="shared" si="43"/>
        <v>7.552553182561994E-2</v>
      </c>
      <c r="S945" s="86">
        <f t="shared" si="44"/>
        <v>0.27442672257653761</v>
      </c>
      <c r="T945" s="31">
        <f>'Product Details'!F727</f>
        <v>832.99</v>
      </c>
      <c r="U945" s="31">
        <f t="shared" si="45"/>
        <v>172</v>
      </c>
      <c r="V945" s="30" t="s">
        <v>2080</v>
      </c>
      <c r="W945" s="30" t="s">
        <v>10124</v>
      </c>
      <c r="X945" s="30">
        <v>30</v>
      </c>
      <c r="Y945" s="87">
        <v>46267</v>
      </c>
      <c r="Z945" s="87">
        <v>46272</v>
      </c>
    </row>
    <row r="946" spans="1:26" ht="26.9" customHeight="1" x14ac:dyDescent="0.35">
      <c r="A946" s="85" t="s">
        <v>11095</v>
      </c>
      <c r="B946" s="30" t="s">
        <v>5991</v>
      </c>
      <c r="C946" s="30" t="s">
        <v>978</v>
      </c>
      <c r="D946" s="30" t="s">
        <v>11087</v>
      </c>
      <c r="E946" s="30" t="s">
        <v>10046</v>
      </c>
      <c r="F946" s="30" t="s">
        <v>5994</v>
      </c>
      <c r="G946" s="30" t="s">
        <v>5995</v>
      </c>
      <c r="H946" s="30" t="s">
        <v>4897</v>
      </c>
      <c r="I946" s="30" t="s">
        <v>8</v>
      </c>
      <c r="J946" s="30" t="s">
        <v>4790</v>
      </c>
      <c r="K946" s="30" t="s">
        <v>2025</v>
      </c>
      <c r="L946" s="76" t="s">
        <v>10021</v>
      </c>
      <c r="M946" s="30" t="s">
        <v>10047</v>
      </c>
      <c r="N946" s="30" t="s">
        <v>2087</v>
      </c>
      <c r="O946" s="31">
        <f>'Product Details'!AH728</f>
        <v>977.99</v>
      </c>
      <c r="P946" s="31">
        <f>'Product Details'!V728</f>
        <v>927.99</v>
      </c>
      <c r="Q946" s="31">
        <f>'Product Details'!F728</f>
        <v>892.99</v>
      </c>
      <c r="R946" s="86">
        <f t="shared" si="43"/>
        <v>3.7715923662970503E-2</v>
      </c>
      <c r="S946" s="86">
        <f t="shared" si="44"/>
        <v>8.6912954120185279E-2</v>
      </c>
      <c r="T946" s="31">
        <f>'Product Details'!F728</f>
        <v>892.99</v>
      </c>
      <c r="U946" s="31">
        <f t="shared" si="45"/>
        <v>0</v>
      </c>
      <c r="V946" s="30" t="s">
        <v>2100</v>
      </c>
      <c r="W946" s="30" t="s">
        <v>53</v>
      </c>
      <c r="X946" s="30">
        <v>30</v>
      </c>
      <c r="Y946" s="87">
        <v>45907</v>
      </c>
      <c r="Z946" s="87">
        <v>46267</v>
      </c>
    </row>
    <row r="947" spans="1:26" ht="26.9" customHeight="1" x14ac:dyDescent="0.35">
      <c r="A947" s="85" t="s">
        <v>11096</v>
      </c>
      <c r="B947" s="30" t="s">
        <v>5996</v>
      </c>
      <c r="C947" s="30" t="s">
        <v>978</v>
      </c>
      <c r="D947" s="30" t="s">
        <v>11087</v>
      </c>
      <c r="E947" s="30" t="s">
        <v>10046</v>
      </c>
      <c r="F947" s="30" t="s">
        <v>5999</v>
      </c>
      <c r="G947" s="30" t="s">
        <v>6000</v>
      </c>
      <c r="H947" s="30" t="s">
        <v>4910</v>
      </c>
      <c r="I947" s="30" t="s">
        <v>8</v>
      </c>
      <c r="J947" s="30" t="s">
        <v>4790</v>
      </c>
      <c r="K947" s="30" t="s">
        <v>2026</v>
      </c>
      <c r="L947" s="76" t="s">
        <v>10021</v>
      </c>
      <c r="M947" s="30" t="s">
        <v>10047</v>
      </c>
      <c r="N947" s="30" t="s">
        <v>2087</v>
      </c>
      <c r="O947" s="31">
        <f>'Product Details'!AH729</f>
        <v>1174.99</v>
      </c>
      <c r="P947" s="31">
        <f>'Product Details'!V729</f>
        <v>1160.99</v>
      </c>
      <c r="Q947" s="31">
        <f>'Product Details'!F729</f>
        <v>1015.99</v>
      </c>
      <c r="R947" s="86">
        <f t="shared" si="43"/>
        <v>0.12489340993462476</v>
      </c>
      <c r="S947" s="86">
        <f t="shared" si="44"/>
        <v>0.13532030059830297</v>
      </c>
      <c r="T947" s="31">
        <f>'Product Details'!F729</f>
        <v>1015.99</v>
      </c>
      <c r="U947" s="31">
        <f t="shared" si="45"/>
        <v>0</v>
      </c>
      <c r="V947" s="30" t="s">
        <v>2080</v>
      </c>
      <c r="W947" s="30" t="s">
        <v>53</v>
      </c>
      <c r="X947" s="30">
        <v>30</v>
      </c>
      <c r="Y947" s="87">
        <v>46181</v>
      </c>
      <c r="Z947" s="87">
        <v>46247</v>
      </c>
    </row>
    <row r="948" spans="1:26" ht="26.9" customHeight="1" x14ac:dyDescent="0.35">
      <c r="A948" s="85" t="s">
        <v>11097</v>
      </c>
      <c r="B948" s="30" t="s">
        <v>5996</v>
      </c>
      <c r="C948" s="30" t="s">
        <v>978</v>
      </c>
      <c r="D948" s="30" t="s">
        <v>10168</v>
      </c>
      <c r="E948" s="30" t="s">
        <v>10101</v>
      </c>
      <c r="F948" s="30" t="s">
        <v>5999</v>
      </c>
      <c r="G948" s="30" t="s">
        <v>6000</v>
      </c>
      <c r="H948" s="30" t="s">
        <v>4910</v>
      </c>
      <c r="I948" s="30" t="s">
        <v>8</v>
      </c>
      <c r="J948" s="30" t="s">
        <v>4790</v>
      </c>
      <c r="K948" s="30" t="s">
        <v>2026</v>
      </c>
      <c r="L948" s="81" t="s">
        <v>10022</v>
      </c>
      <c r="M948" s="30" t="s">
        <v>10102</v>
      </c>
      <c r="N948" s="30" t="s">
        <v>2087</v>
      </c>
      <c r="O948" s="31">
        <f>'Product Details'!AH729</f>
        <v>1174.99</v>
      </c>
      <c r="P948" s="31">
        <v>883.99</v>
      </c>
      <c r="Q948" s="31">
        <v>883.99</v>
      </c>
      <c r="R948" s="86">
        <f t="shared" si="43"/>
        <v>0</v>
      </c>
      <c r="S948" s="86">
        <f t="shared" si="44"/>
        <v>0.24766168222708279</v>
      </c>
      <c r="T948" s="31">
        <f>'Product Details'!F729</f>
        <v>1015.99</v>
      </c>
      <c r="U948" s="31">
        <f t="shared" si="45"/>
        <v>132</v>
      </c>
      <c r="V948" s="30" t="s">
        <v>2080</v>
      </c>
      <c r="W948" s="30" t="s">
        <v>10103</v>
      </c>
      <c r="X948" s="30">
        <v>30</v>
      </c>
      <c r="Y948" s="87">
        <v>46202</v>
      </c>
      <c r="Z948" s="87">
        <v>46202</v>
      </c>
    </row>
    <row r="949" spans="1:26" ht="26.9" customHeight="1" x14ac:dyDescent="0.35">
      <c r="A949" s="85" t="s">
        <v>11098</v>
      </c>
      <c r="B949" s="30" t="s">
        <v>5996</v>
      </c>
      <c r="C949" s="30" t="s">
        <v>978</v>
      </c>
      <c r="D949" s="30" t="s">
        <v>11090</v>
      </c>
      <c r="E949" s="30" t="s">
        <v>10122</v>
      </c>
      <c r="F949" s="30" t="s">
        <v>5999</v>
      </c>
      <c r="G949" s="30" t="s">
        <v>6000</v>
      </c>
      <c r="H949" s="30" t="s">
        <v>4910</v>
      </c>
      <c r="I949" s="30" t="s">
        <v>8</v>
      </c>
      <c r="J949" s="30" t="s">
        <v>4790</v>
      </c>
      <c r="K949" s="30" t="s">
        <v>2026</v>
      </c>
      <c r="L949" s="79" t="s">
        <v>10023</v>
      </c>
      <c r="M949" s="30" t="s">
        <v>10123</v>
      </c>
      <c r="N949" s="30" t="s">
        <v>2087</v>
      </c>
      <c r="O949" s="31">
        <f>'Product Details'!AH729</f>
        <v>1174.99</v>
      </c>
      <c r="P949" s="31">
        <v>825.99</v>
      </c>
      <c r="Q949" s="31">
        <v>755.99</v>
      </c>
      <c r="R949" s="86">
        <f t="shared" si="43"/>
        <v>8.47467887020424E-2</v>
      </c>
      <c r="S949" s="86">
        <f t="shared" si="44"/>
        <v>0.35659877956408137</v>
      </c>
      <c r="T949" s="31">
        <f>'Product Details'!F729</f>
        <v>1015.99</v>
      </c>
      <c r="U949" s="31">
        <f t="shared" si="45"/>
        <v>260</v>
      </c>
      <c r="V949" s="30" t="s">
        <v>2116</v>
      </c>
      <c r="W949" s="30" t="s">
        <v>10124</v>
      </c>
      <c r="X949" s="30">
        <v>30</v>
      </c>
      <c r="Y949" s="87">
        <v>46246</v>
      </c>
      <c r="Z949" s="87">
        <v>46294</v>
      </c>
    </row>
    <row r="950" spans="1:26" ht="26.9" customHeight="1" x14ac:dyDescent="0.35">
      <c r="A950" s="85" t="s">
        <v>11099</v>
      </c>
      <c r="B950" s="30" t="s">
        <v>6001</v>
      </c>
      <c r="C950" s="30" t="s">
        <v>978</v>
      </c>
      <c r="D950" s="30" t="s">
        <v>11087</v>
      </c>
      <c r="E950" s="30" t="s">
        <v>10046</v>
      </c>
      <c r="F950" s="30" t="s">
        <v>6004</v>
      </c>
      <c r="G950" s="30" t="s">
        <v>6005</v>
      </c>
      <c r="H950" s="30" t="s">
        <v>5035</v>
      </c>
      <c r="I950" s="30" t="s">
        <v>8</v>
      </c>
      <c r="J950" s="30" t="s">
        <v>4807</v>
      </c>
      <c r="K950" s="30" t="s">
        <v>2026</v>
      </c>
      <c r="L950" s="76" t="s">
        <v>10021</v>
      </c>
      <c r="M950" s="30" t="s">
        <v>10047</v>
      </c>
      <c r="N950" s="30" t="s">
        <v>2087</v>
      </c>
      <c r="O950" s="31">
        <f>'Product Details'!AH730</f>
        <v>1136.99</v>
      </c>
      <c r="P950" s="31">
        <f>'Product Details'!V730</f>
        <v>1134.99</v>
      </c>
      <c r="Q950" s="31">
        <f>'Product Details'!F730</f>
        <v>1072.99</v>
      </c>
      <c r="R950" s="86">
        <f t="shared" si="43"/>
        <v>5.4626031947418038E-2</v>
      </c>
      <c r="S950" s="86">
        <f t="shared" si="44"/>
        <v>5.6288973517796992E-2</v>
      </c>
      <c r="T950" s="31">
        <f>'Product Details'!F730</f>
        <v>1072.99</v>
      </c>
      <c r="U950" s="31">
        <f t="shared" si="45"/>
        <v>0</v>
      </c>
      <c r="V950" s="30" t="s">
        <v>2080</v>
      </c>
      <c r="W950" s="30" t="s">
        <v>53</v>
      </c>
      <c r="X950" s="30">
        <v>30</v>
      </c>
      <c r="Y950" s="87">
        <v>46193</v>
      </c>
      <c r="Z950" s="87">
        <v>46239</v>
      </c>
    </row>
    <row r="951" spans="1:26" ht="26.9" customHeight="1" x14ac:dyDescent="0.35">
      <c r="A951" s="85" t="s">
        <v>11100</v>
      </c>
      <c r="B951" s="30" t="s">
        <v>6006</v>
      </c>
      <c r="C951" s="30" t="s">
        <v>978</v>
      </c>
      <c r="D951" s="30" t="s">
        <v>11087</v>
      </c>
      <c r="E951" s="30" t="s">
        <v>10046</v>
      </c>
      <c r="F951" s="30" t="s">
        <v>6009</v>
      </c>
      <c r="G951" s="30" t="s">
        <v>6010</v>
      </c>
      <c r="H951" s="30" t="s">
        <v>4884</v>
      </c>
      <c r="I951" s="30" t="s">
        <v>8</v>
      </c>
      <c r="J951" s="30" t="s">
        <v>4807</v>
      </c>
      <c r="K951" s="30" t="s">
        <v>2027</v>
      </c>
      <c r="L951" s="76" t="s">
        <v>10021</v>
      </c>
      <c r="M951" s="30" t="s">
        <v>10047</v>
      </c>
      <c r="N951" s="30" t="s">
        <v>2087</v>
      </c>
      <c r="O951" s="31">
        <f>'Product Details'!AH731</f>
        <v>1259.99</v>
      </c>
      <c r="P951" s="31">
        <f>'Product Details'!V731</f>
        <v>1259.99</v>
      </c>
      <c r="Q951" s="31">
        <f>'Product Details'!F731</f>
        <v>1102.99</v>
      </c>
      <c r="R951" s="86">
        <f t="shared" si="43"/>
        <v>0.12460416352510734</v>
      </c>
      <c r="S951" s="86">
        <f t="shared" si="44"/>
        <v>0.12460416352510734</v>
      </c>
      <c r="T951" s="31">
        <f>'Product Details'!F731</f>
        <v>1102.99</v>
      </c>
      <c r="U951" s="31">
        <f t="shared" si="45"/>
        <v>0</v>
      </c>
      <c r="V951" s="30" t="s">
        <v>2080</v>
      </c>
      <c r="W951" s="30" t="s">
        <v>53</v>
      </c>
      <c r="X951" s="30">
        <v>30</v>
      </c>
      <c r="Y951" s="87">
        <v>46212</v>
      </c>
      <c r="Z951" s="87">
        <v>46243</v>
      </c>
    </row>
    <row r="952" spans="1:26" ht="26.9" customHeight="1" x14ac:dyDescent="0.35">
      <c r="A952" s="85" t="s">
        <v>11101</v>
      </c>
      <c r="B952" s="30" t="s">
        <v>6006</v>
      </c>
      <c r="C952" s="30" t="s">
        <v>978</v>
      </c>
      <c r="D952" s="30" t="s">
        <v>11090</v>
      </c>
      <c r="E952" s="30" t="s">
        <v>10122</v>
      </c>
      <c r="F952" s="30" t="s">
        <v>6009</v>
      </c>
      <c r="G952" s="30" t="s">
        <v>6010</v>
      </c>
      <c r="H952" s="30" t="s">
        <v>4884</v>
      </c>
      <c r="I952" s="30" t="s">
        <v>8</v>
      </c>
      <c r="J952" s="30" t="s">
        <v>4807</v>
      </c>
      <c r="K952" s="30" t="s">
        <v>2027</v>
      </c>
      <c r="L952" s="79" t="s">
        <v>10023</v>
      </c>
      <c r="M952" s="30" t="s">
        <v>10123</v>
      </c>
      <c r="N952" s="30" t="s">
        <v>2087</v>
      </c>
      <c r="O952" s="31">
        <f>'Product Details'!AH731</f>
        <v>1259.99</v>
      </c>
      <c r="P952" s="31">
        <v>862.99</v>
      </c>
      <c r="Q952" s="31">
        <v>862.99</v>
      </c>
      <c r="R952" s="86">
        <f t="shared" si="43"/>
        <v>0</v>
      </c>
      <c r="S952" s="86">
        <f t="shared" si="44"/>
        <v>0.31508186572909308</v>
      </c>
      <c r="T952" s="31">
        <f>'Product Details'!F731</f>
        <v>1102.99</v>
      </c>
      <c r="U952" s="31">
        <f t="shared" si="45"/>
        <v>240</v>
      </c>
      <c r="V952" s="30" t="s">
        <v>2116</v>
      </c>
      <c r="W952" s="30" t="s">
        <v>10124</v>
      </c>
      <c r="X952" s="30">
        <v>30</v>
      </c>
      <c r="Y952" s="87">
        <v>46212</v>
      </c>
      <c r="Z952" s="87">
        <v>46212</v>
      </c>
    </row>
    <row r="953" spans="1:26" ht="26.9" customHeight="1" x14ac:dyDescent="0.35">
      <c r="A953" s="85" t="s">
        <v>11102</v>
      </c>
      <c r="B953" s="30" t="s">
        <v>6011</v>
      </c>
      <c r="C953" s="30" t="s">
        <v>978</v>
      </c>
      <c r="D953" s="30" t="s">
        <v>11087</v>
      </c>
      <c r="E953" s="30" t="s">
        <v>10046</v>
      </c>
      <c r="F953" s="30" t="s">
        <v>6014</v>
      </c>
      <c r="G953" s="30" t="s">
        <v>6015</v>
      </c>
      <c r="H953" s="30" t="s">
        <v>5042</v>
      </c>
      <c r="I953" s="30" t="s">
        <v>8</v>
      </c>
      <c r="J953" s="30" t="s">
        <v>4790</v>
      </c>
      <c r="K953" s="30" t="s">
        <v>2026</v>
      </c>
      <c r="L953" s="76" t="s">
        <v>10021</v>
      </c>
      <c r="M953" s="30" t="s">
        <v>10047</v>
      </c>
      <c r="N953" s="30" t="s">
        <v>2087</v>
      </c>
      <c r="O953" s="31">
        <f>'Product Details'!AH732</f>
        <v>1273.99</v>
      </c>
      <c r="P953" s="31">
        <f>'Product Details'!V732</f>
        <v>1238.99</v>
      </c>
      <c r="Q953" s="31">
        <f>'Product Details'!F732</f>
        <v>1130.99</v>
      </c>
      <c r="R953" s="86">
        <f t="shared" si="43"/>
        <v>8.7167773751200578E-2</v>
      </c>
      <c r="S953" s="86">
        <f t="shared" si="44"/>
        <v>0.11224577900925439</v>
      </c>
      <c r="T953" s="31">
        <f>'Product Details'!F732</f>
        <v>1130.99</v>
      </c>
      <c r="U953" s="31">
        <f t="shared" si="45"/>
        <v>0</v>
      </c>
      <c r="V953" s="30" t="s">
        <v>2116</v>
      </c>
      <c r="W953" s="30" t="s">
        <v>1345</v>
      </c>
      <c r="X953" s="30">
        <v>30</v>
      </c>
      <c r="Y953" s="87">
        <v>45775</v>
      </c>
      <c r="Z953" s="87">
        <v>46282</v>
      </c>
    </row>
    <row r="954" spans="1:26" ht="26.9" customHeight="1" x14ac:dyDescent="0.35">
      <c r="A954" s="85" t="s">
        <v>11103</v>
      </c>
      <c r="B954" s="30" t="s">
        <v>6011</v>
      </c>
      <c r="C954" s="30" t="s">
        <v>978</v>
      </c>
      <c r="D954" s="30" t="s">
        <v>10168</v>
      </c>
      <c r="E954" s="30" t="s">
        <v>10101</v>
      </c>
      <c r="F954" s="30" t="s">
        <v>6014</v>
      </c>
      <c r="G954" s="30" t="s">
        <v>6015</v>
      </c>
      <c r="H954" s="30" t="s">
        <v>5042</v>
      </c>
      <c r="I954" s="30" t="s">
        <v>8</v>
      </c>
      <c r="J954" s="30" t="s">
        <v>4790</v>
      </c>
      <c r="K954" s="30" t="s">
        <v>2026</v>
      </c>
      <c r="L954" s="81" t="s">
        <v>10022</v>
      </c>
      <c r="M954" s="30" t="s">
        <v>10102</v>
      </c>
      <c r="N954" s="30" t="s">
        <v>2087</v>
      </c>
      <c r="O954" s="31">
        <f>'Product Details'!AH732</f>
        <v>1273.99</v>
      </c>
      <c r="P954" s="31">
        <v>1160.99</v>
      </c>
      <c r="Q954" s="31">
        <v>1053.99</v>
      </c>
      <c r="R954" s="86">
        <f t="shared" si="43"/>
        <v>9.2162723193136897E-2</v>
      </c>
      <c r="S954" s="86">
        <f t="shared" si="44"/>
        <v>0.17268581386039136</v>
      </c>
      <c r="T954" s="31">
        <f>'Product Details'!F732</f>
        <v>1130.99</v>
      </c>
      <c r="U954" s="31">
        <f t="shared" si="45"/>
        <v>77</v>
      </c>
      <c r="V954" s="30" t="s">
        <v>2100</v>
      </c>
      <c r="W954" s="30" t="s">
        <v>10514</v>
      </c>
      <c r="X954" s="30">
        <v>30</v>
      </c>
      <c r="Y954" s="87">
        <v>46267</v>
      </c>
      <c r="Z954" s="87">
        <v>46289</v>
      </c>
    </row>
    <row r="955" spans="1:26" ht="26.9" customHeight="1" x14ac:dyDescent="0.35">
      <c r="A955" s="85" t="s">
        <v>11104</v>
      </c>
      <c r="B955" s="30" t="s">
        <v>6011</v>
      </c>
      <c r="C955" s="30" t="s">
        <v>978</v>
      </c>
      <c r="D955" s="30" t="s">
        <v>11090</v>
      </c>
      <c r="E955" s="30" t="s">
        <v>10122</v>
      </c>
      <c r="F955" s="30" t="s">
        <v>6014</v>
      </c>
      <c r="G955" s="30" t="s">
        <v>6015</v>
      </c>
      <c r="H955" s="30" t="s">
        <v>5042</v>
      </c>
      <c r="I955" s="30" t="s">
        <v>8</v>
      </c>
      <c r="J955" s="30" t="s">
        <v>4790</v>
      </c>
      <c r="K955" s="30" t="s">
        <v>2026</v>
      </c>
      <c r="L955" s="79" t="s">
        <v>10023</v>
      </c>
      <c r="M955" s="30" t="s">
        <v>10123</v>
      </c>
      <c r="N955" s="30" t="s">
        <v>2087</v>
      </c>
      <c r="O955" s="31">
        <f>'Product Details'!AH732</f>
        <v>1273.99</v>
      </c>
      <c r="P955" s="31">
        <v>947.99</v>
      </c>
      <c r="Q955" s="31">
        <v>947.99</v>
      </c>
      <c r="R955" s="86">
        <f t="shared" si="43"/>
        <v>0</v>
      </c>
      <c r="S955" s="86">
        <f t="shared" si="44"/>
        <v>0.25588897872039812</v>
      </c>
      <c r="T955" s="31">
        <f>'Product Details'!F732</f>
        <v>1130.99</v>
      </c>
      <c r="U955" s="31">
        <f t="shared" si="45"/>
        <v>183</v>
      </c>
      <c r="V955" s="30" t="s">
        <v>2100</v>
      </c>
      <c r="W955" s="30" t="s">
        <v>10124</v>
      </c>
      <c r="X955" s="30">
        <v>30</v>
      </c>
      <c r="Y955" s="87">
        <v>46233</v>
      </c>
      <c r="Z955" s="87">
        <v>46233</v>
      </c>
    </row>
    <row r="956" spans="1:26" ht="26.9" customHeight="1" x14ac:dyDescent="0.35">
      <c r="A956" s="85" t="s">
        <v>11105</v>
      </c>
      <c r="B956" s="30" t="s">
        <v>6016</v>
      </c>
      <c r="C956" s="30" t="s">
        <v>991</v>
      </c>
      <c r="D956" s="30" t="s">
        <v>11106</v>
      </c>
      <c r="E956" s="30" t="s">
        <v>10046</v>
      </c>
      <c r="F956" s="30" t="s">
        <v>6019</v>
      </c>
      <c r="G956" s="30" t="s">
        <v>6020</v>
      </c>
      <c r="H956" s="30" t="s">
        <v>4957</v>
      </c>
      <c r="I956" s="30" t="s">
        <v>8</v>
      </c>
      <c r="J956" s="30" t="s">
        <v>4790</v>
      </c>
      <c r="K956" s="30" t="s">
        <v>2023</v>
      </c>
      <c r="L956" s="76" t="s">
        <v>10021</v>
      </c>
      <c r="M956" s="30" t="s">
        <v>10047</v>
      </c>
      <c r="N956" s="30" t="s">
        <v>2087</v>
      </c>
      <c r="O956" s="31">
        <f>'Product Details'!AH733</f>
        <v>133.99</v>
      </c>
      <c r="P956" s="31">
        <f>'Product Details'!V733</f>
        <v>132.99</v>
      </c>
      <c r="Q956" s="31">
        <f>'Product Details'!F733</f>
        <v>126.99</v>
      </c>
      <c r="R956" s="86">
        <f t="shared" si="43"/>
        <v>4.5116174148432317E-2</v>
      </c>
      <c r="S956" s="86">
        <f t="shared" si="44"/>
        <v>5.2242704679453793E-2</v>
      </c>
      <c r="T956" s="31">
        <f>'Product Details'!F733</f>
        <v>126.99</v>
      </c>
      <c r="U956" s="31">
        <f t="shared" si="45"/>
        <v>0</v>
      </c>
      <c r="V956" s="30" t="s">
        <v>2116</v>
      </c>
      <c r="W956" s="30" t="s">
        <v>53</v>
      </c>
      <c r="X956" s="30">
        <v>30</v>
      </c>
      <c r="Y956" s="87">
        <v>46167</v>
      </c>
      <c r="Z956" s="87">
        <v>46278</v>
      </c>
    </row>
    <row r="957" spans="1:26" ht="26.9" customHeight="1" x14ac:dyDescent="0.35">
      <c r="A957" s="85" t="s">
        <v>11107</v>
      </c>
      <c r="B957" s="30" t="s">
        <v>6016</v>
      </c>
      <c r="C957" s="30" t="s">
        <v>991</v>
      </c>
      <c r="D957" s="30" t="s">
        <v>10168</v>
      </c>
      <c r="E957" s="30" t="s">
        <v>10101</v>
      </c>
      <c r="F957" s="30" t="s">
        <v>6019</v>
      </c>
      <c r="G957" s="30" t="s">
        <v>6020</v>
      </c>
      <c r="H957" s="30" t="s">
        <v>4957</v>
      </c>
      <c r="I957" s="30" t="s">
        <v>8</v>
      </c>
      <c r="J957" s="30" t="s">
        <v>4790</v>
      </c>
      <c r="K957" s="30" t="s">
        <v>2023</v>
      </c>
      <c r="L957" s="81" t="s">
        <v>10022</v>
      </c>
      <c r="M957" s="30" t="s">
        <v>10102</v>
      </c>
      <c r="N957" s="30" t="s">
        <v>2087</v>
      </c>
      <c r="O957" s="31">
        <f>'Product Details'!AH733</f>
        <v>133.99</v>
      </c>
      <c r="P957" s="31">
        <v>109.99</v>
      </c>
      <c r="Q957" s="31">
        <v>109.99</v>
      </c>
      <c r="R957" s="86">
        <f t="shared" si="43"/>
        <v>0</v>
      </c>
      <c r="S957" s="86">
        <f t="shared" si="44"/>
        <v>0.17911784461526989</v>
      </c>
      <c r="T957" s="31">
        <f>'Product Details'!F733</f>
        <v>126.99</v>
      </c>
      <c r="U957" s="31">
        <f t="shared" si="45"/>
        <v>17</v>
      </c>
      <c r="V957" s="30" t="s">
        <v>2100</v>
      </c>
      <c r="W957" s="30" t="s">
        <v>10103</v>
      </c>
      <c r="X957" s="30">
        <v>30</v>
      </c>
      <c r="Y957" s="87">
        <v>46188</v>
      </c>
      <c r="Z957" s="87">
        <v>46188</v>
      </c>
    </row>
    <row r="958" spans="1:26" ht="26.9" customHeight="1" x14ac:dyDescent="0.35">
      <c r="A958" s="85" t="s">
        <v>11108</v>
      </c>
      <c r="B958" s="30" t="s">
        <v>6021</v>
      </c>
      <c r="C958" s="30" t="s">
        <v>991</v>
      </c>
      <c r="D958" s="30" t="s">
        <v>11106</v>
      </c>
      <c r="E958" s="30" t="s">
        <v>10046</v>
      </c>
      <c r="F958" s="30" t="s">
        <v>6025</v>
      </c>
      <c r="G958" s="30" t="s">
        <v>6026</v>
      </c>
      <c r="H958" s="30" t="s">
        <v>5180</v>
      </c>
      <c r="I958" s="30" t="s">
        <v>8</v>
      </c>
      <c r="J958" s="30" t="s">
        <v>4807</v>
      </c>
      <c r="K958" s="30" t="s">
        <v>2022</v>
      </c>
      <c r="L958" s="76" t="s">
        <v>10021</v>
      </c>
      <c r="M958" s="30" t="s">
        <v>10049</v>
      </c>
      <c r="N958" s="30" t="s">
        <v>2106</v>
      </c>
      <c r="O958" s="31">
        <f>'Product Details'!AH734</f>
        <v>228.99</v>
      </c>
      <c r="P958" s="31">
        <f>'Product Details'!V734</f>
        <v>157.99</v>
      </c>
      <c r="Q958" s="31">
        <f>'Product Details'!F734</f>
        <v>144.99</v>
      </c>
      <c r="R958" s="86">
        <f t="shared" si="43"/>
        <v>8.2283688841065891E-2</v>
      </c>
      <c r="S958" s="86">
        <f t="shared" si="44"/>
        <v>0.36682824577492468</v>
      </c>
      <c r="T958" s="31">
        <f>'Product Details'!F734</f>
        <v>144.99</v>
      </c>
      <c r="U958" s="31">
        <f t="shared" si="45"/>
        <v>0</v>
      </c>
      <c r="V958" s="30" t="s">
        <v>2080</v>
      </c>
      <c r="W958" s="30" t="s">
        <v>53</v>
      </c>
      <c r="X958" s="30">
        <v>30</v>
      </c>
      <c r="Y958" s="87">
        <v>45906</v>
      </c>
      <c r="Z958" s="87">
        <v>46259</v>
      </c>
    </row>
    <row r="959" spans="1:26" ht="26.9" customHeight="1" x14ac:dyDescent="0.35">
      <c r="A959" s="85" t="s">
        <v>11109</v>
      </c>
      <c r="B959" s="30" t="s">
        <v>6021</v>
      </c>
      <c r="C959" s="30" t="s">
        <v>991</v>
      </c>
      <c r="D959" s="30" t="s">
        <v>10051</v>
      </c>
      <c r="E959" s="30" t="s">
        <v>10052</v>
      </c>
      <c r="F959" s="30" t="s">
        <v>6025</v>
      </c>
      <c r="G959" s="30" t="s">
        <v>6026</v>
      </c>
      <c r="H959" s="30" t="s">
        <v>5180</v>
      </c>
      <c r="I959" s="30" t="s">
        <v>8</v>
      </c>
      <c r="J959" s="30" t="s">
        <v>4807</v>
      </c>
      <c r="K959" s="30" t="s">
        <v>2022</v>
      </c>
      <c r="L959" s="76" t="s">
        <v>10021</v>
      </c>
      <c r="M959" s="30" t="s">
        <v>10049</v>
      </c>
      <c r="N959" s="30" t="s">
        <v>2106</v>
      </c>
      <c r="O959" s="31">
        <f>'Product Details'!AH734</f>
        <v>228.99</v>
      </c>
      <c r="P959" s="31">
        <v>144.99</v>
      </c>
      <c r="Q959" s="31">
        <v>127.99</v>
      </c>
      <c r="R959" s="86">
        <f t="shared" si="43"/>
        <v>0.11724946548037805</v>
      </c>
      <c r="S959" s="86">
        <f t="shared" si="44"/>
        <v>0.44106729551508805</v>
      </c>
      <c r="T959" s="31">
        <f>'Product Details'!F734</f>
        <v>144.99</v>
      </c>
      <c r="U959" s="31">
        <f t="shared" si="45"/>
        <v>17.000000000000014</v>
      </c>
      <c r="V959" s="30" t="s">
        <v>2100</v>
      </c>
      <c r="W959" s="30" t="s">
        <v>53</v>
      </c>
      <c r="X959" s="30">
        <v>30</v>
      </c>
      <c r="Y959" s="87">
        <v>46239</v>
      </c>
      <c r="Z959" s="87">
        <v>46294</v>
      </c>
    </row>
    <row r="960" spans="1:26" ht="26.9" customHeight="1" x14ac:dyDescent="0.35">
      <c r="A960" s="85" t="s">
        <v>11110</v>
      </c>
      <c r="B960" s="30" t="s">
        <v>6021</v>
      </c>
      <c r="C960" s="30" t="s">
        <v>991</v>
      </c>
      <c r="D960" s="30" t="s">
        <v>10059</v>
      </c>
      <c r="E960" s="30" t="s">
        <v>10060</v>
      </c>
      <c r="F960" s="30" t="s">
        <v>6025</v>
      </c>
      <c r="G960" s="30" t="s">
        <v>6026</v>
      </c>
      <c r="H960" s="30" t="s">
        <v>5180</v>
      </c>
      <c r="I960" s="30" t="s">
        <v>8</v>
      </c>
      <c r="J960" s="30" t="s">
        <v>4807</v>
      </c>
      <c r="K960" s="30" t="s">
        <v>2022</v>
      </c>
      <c r="L960" s="79" t="s">
        <v>10023</v>
      </c>
      <c r="M960" s="30" t="s">
        <v>10023</v>
      </c>
      <c r="N960" s="30" t="s">
        <v>2106</v>
      </c>
      <c r="O960" s="31">
        <f>'Product Details'!AH734</f>
        <v>228.99</v>
      </c>
      <c r="P960" s="31">
        <v>104.99</v>
      </c>
      <c r="Q960" s="31">
        <v>97.99</v>
      </c>
      <c r="R960" s="86">
        <f t="shared" si="43"/>
        <v>6.6673016477759792E-2</v>
      </c>
      <c r="S960" s="86">
        <f t="shared" si="44"/>
        <v>0.57207738329184676</v>
      </c>
      <c r="T960" s="31">
        <f>'Product Details'!F734</f>
        <v>144.99</v>
      </c>
      <c r="U960" s="31">
        <f t="shared" si="45"/>
        <v>47.000000000000014</v>
      </c>
      <c r="V960" s="30" t="s">
        <v>2080</v>
      </c>
      <c r="W960" s="30" t="s">
        <v>10061</v>
      </c>
      <c r="X960" s="30">
        <v>30</v>
      </c>
      <c r="Y960" s="87">
        <v>46221</v>
      </c>
      <c r="Z960" s="87">
        <v>46243</v>
      </c>
    </row>
    <row r="961" spans="1:26" ht="26.9" customHeight="1" x14ac:dyDescent="0.35">
      <c r="A961" s="85" t="s">
        <v>11111</v>
      </c>
      <c r="B961" s="30" t="s">
        <v>6021</v>
      </c>
      <c r="C961" s="30" t="s">
        <v>991</v>
      </c>
      <c r="D961" s="30" t="s">
        <v>10088</v>
      </c>
      <c r="E961" s="30" t="s">
        <v>10089</v>
      </c>
      <c r="F961" s="30" t="s">
        <v>6025</v>
      </c>
      <c r="G961" s="30" t="s">
        <v>6026</v>
      </c>
      <c r="H961" s="30" t="s">
        <v>5180</v>
      </c>
      <c r="I961" s="30" t="s">
        <v>8</v>
      </c>
      <c r="J961" s="30" t="s">
        <v>4807</v>
      </c>
      <c r="K961" s="30" t="s">
        <v>2022</v>
      </c>
      <c r="L961" s="80" t="s">
        <v>10026</v>
      </c>
      <c r="M961" s="30" t="s">
        <v>10090</v>
      </c>
      <c r="N961" s="30" t="s">
        <v>2106</v>
      </c>
      <c r="O961" s="31">
        <f>'Product Details'!AH734</f>
        <v>228.99</v>
      </c>
      <c r="P961" s="31">
        <v>63.99</v>
      </c>
      <c r="Q961" s="31">
        <v>63.99</v>
      </c>
      <c r="R961" s="86">
        <f t="shared" si="43"/>
        <v>0</v>
      </c>
      <c r="S961" s="86">
        <f t="shared" si="44"/>
        <v>0.72055548277217341</v>
      </c>
      <c r="T961" s="31">
        <f>'Product Details'!F734</f>
        <v>144.99</v>
      </c>
      <c r="U961" s="31">
        <f t="shared" si="45"/>
        <v>81</v>
      </c>
      <c r="V961" s="30" t="s">
        <v>2116</v>
      </c>
      <c r="W961" s="30" t="s">
        <v>10091</v>
      </c>
      <c r="X961" s="30">
        <v>7</v>
      </c>
      <c r="Y961" s="87">
        <v>46152</v>
      </c>
      <c r="Z961" s="87">
        <v>46152</v>
      </c>
    </row>
    <row r="962" spans="1:26" ht="26.9" customHeight="1" x14ac:dyDescent="0.35">
      <c r="A962" s="85" t="s">
        <v>11112</v>
      </c>
      <c r="B962" s="30" t="s">
        <v>6027</v>
      </c>
      <c r="C962" s="30" t="s">
        <v>991</v>
      </c>
      <c r="D962" s="30" t="s">
        <v>11106</v>
      </c>
      <c r="E962" s="30" t="s">
        <v>10046</v>
      </c>
      <c r="F962" s="30" t="s">
        <v>6030</v>
      </c>
      <c r="G962" s="30" t="s">
        <v>6031</v>
      </c>
      <c r="H962" s="30" t="s">
        <v>4252</v>
      </c>
      <c r="I962" s="30" t="s">
        <v>8</v>
      </c>
      <c r="J962" s="30" t="s">
        <v>4790</v>
      </c>
      <c r="K962" s="30" t="s">
        <v>2023</v>
      </c>
      <c r="L962" s="76" t="s">
        <v>10021</v>
      </c>
      <c r="M962" s="30" t="s">
        <v>10047</v>
      </c>
      <c r="N962" s="30" t="s">
        <v>2087</v>
      </c>
      <c r="O962" s="31">
        <f>'Product Details'!AH735</f>
        <v>420.99</v>
      </c>
      <c r="P962" s="31">
        <f>'Product Details'!V735</f>
        <v>398.99</v>
      </c>
      <c r="Q962" s="31">
        <f>'Product Details'!F735</f>
        <v>377.99</v>
      </c>
      <c r="R962" s="86">
        <f t="shared" si="43"/>
        <v>5.263289806762074E-2</v>
      </c>
      <c r="S962" s="86">
        <f t="shared" si="44"/>
        <v>0.10214019335376137</v>
      </c>
      <c r="T962" s="31">
        <f>'Product Details'!F735</f>
        <v>377.99</v>
      </c>
      <c r="U962" s="31">
        <f t="shared" si="45"/>
        <v>0</v>
      </c>
      <c r="V962" s="30" t="s">
        <v>2080</v>
      </c>
      <c r="W962" s="30" t="s">
        <v>53</v>
      </c>
      <c r="X962" s="30">
        <v>30</v>
      </c>
      <c r="Y962" s="87">
        <v>45804</v>
      </c>
      <c r="Z962" s="87">
        <v>46289</v>
      </c>
    </row>
    <row r="963" spans="1:26" ht="26.9" customHeight="1" x14ac:dyDescent="0.35">
      <c r="A963" s="85" t="s">
        <v>11113</v>
      </c>
      <c r="B963" s="30" t="s">
        <v>6032</v>
      </c>
      <c r="C963" s="30" t="s">
        <v>991</v>
      </c>
      <c r="D963" s="30" t="s">
        <v>11106</v>
      </c>
      <c r="E963" s="30" t="s">
        <v>10046</v>
      </c>
      <c r="F963" s="30" t="s">
        <v>6035</v>
      </c>
      <c r="G963" s="30" t="s">
        <v>6036</v>
      </c>
      <c r="H963" s="30" t="s">
        <v>4695</v>
      </c>
      <c r="I963" s="30" t="s">
        <v>8</v>
      </c>
      <c r="J963" s="30" t="s">
        <v>4807</v>
      </c>
      <c r="K963" s="30" t="s">
        <v>2024</v>
      </c>
      <c r="L963" s="76" t="s">
        <v>10021</v>
      </c>
      <c r="M963" s="30" t="s">
        <v>10047</v>
      </c>
      <c r="N963" s="30" t="s">
        <v>2087</v>
      </c>
      <c r="O963" s="31">
        <f>'Product Details'!AH736</f>
        <v>685.99</v>
      </c>
      <c r="P963" s="31">
        <f>'Product Details'!V736</f>
        <v>685.99</v>
      </c>
      <c r="Q963" s="31">
        <f>'Product Details'!F736</f>
        <v>634.99</v>
      </c>
      <c r="R963" s="86">
        <f t="shared" si="43"/>
        <v>7.4345107071531649E-2</v>
      </c>
      <c r="S963" s="86">
        <f t="shared" si="44"/>
        <v>7.4345107071531649E-2</v>
      </c>
      <c r="T963" s="31">
        <f>'Product Details'!F736</f>
        <v>634.99</v>
      </c>
      <c r="U963" s="31">
        <f t="shared" si="45"/>
        <v>0</v>
      </c>
      <c r="V963" s="30" t="s">
        <v>2080</v>
      </c>
      <c r="W963" s="30" t="s">
        <v>53</v>
      </c>
      <c r="X963" s="30">
        <v>30</v>
      </c>
      <c r="Y963" s="87">
        <v>46070</v>
      </c>
      <c r="Z963" s="87">
        <v>46258</v>
      </c>
    </row>
    <row r="964" spans="1:26" ht="26.9" customHeight="1" x14ac:dyDescent="0.35">
      <c r="A964" s="85" t="s">
        <v>11114</v>
      </c>
      <c r="B964" s="30" t="s">
        <v>6037</v>
      </c>
      <c r="C964" s="30" t="s">
        <v>991</v>
      </c>
      <c r="D964" s="30" t="s">
        <v>11106</v>
      </c>
      <c r="E964" s="30" t="s">
        <v>10046</v>
      </c>
      <c r="F964" s="30" t="s">
        <v>6040</v>
      </c>
      <c r="G964" s="30" t="s">
        <v>6041</v>
      </c>
      <c r="H964" s="30" t="s">
        <v>5146</v>
      </c>
      <c r="I964" s="30" t="s">
        <v>8</v>
      </c>
      <c r="J964" s="30" t="s">
        <v>4790</v>
      </c>
      <c r="K964" s="30" t="s">
        <v>2025</v>
      </c>
      <c r="L964" s="76" t="s">
        <v>10021</v>
      </c>
      <c r="M964" s="30" t="s">
        <v>10047</v>
      </c>
      <c r="N964" s="30" t="s">
        <v>2087</v>
      </c>
      <c r="O964" s="31">
        <f>'Product Details'!AH737</f>
        <v>944.99</v>
      </c>
      <c r="P964" s="31">
        <f>'Product Details'!V737</f>
        <v>938.99</v>
      </c>
      <c r="Q964" s="31">
        <f>'Product Details'!F737</f>
        <v>868.99</v>
      </c>
      <c r="R964" s="86">
        <f t="shared" si="43"/>
        <v>7.4548184751701302E-2</v>
      </c>
      <c r="S964" s="86">
        <f t="shared" si="44"/>
        <v>8.0424131472290716E-2</v>
      </c>
      <c r="T964" s="31">
        <f>'Product Details'!F737</f>
        <v>868.99</v>
      </c>
      <c r="U964" s="31">
        <f t="shared" si="45"/>
        <v>0</v>
      </c>
      <c r="V964" s="30" t="s">
        <v>2080</v>
      </c>
      <c r="W964" s="30" t="s">
        <v>53</v>
      </c>
      <c r="X964" s="30">
        <v>30</v>
      </c>
      <c r="Y964" s="87">
        <v>46052</v>
      </c>
      <c r="Z964" s="87">
        <v>46278</v>
      </c>
    </row>
    <row r="965" spans="1:26" ht="26.9" customHeight="1" x14ac:dyDescent="0.35">
      <c r="A965" s="85" t="s">
        <v>11115</v>
      </c>
      <c r="B965" s="30" t="s">
        <v>6042</v>
      </c>
      <c r="C965" s="30" t="s">
        <v>991</v>
      </c>
      <c r="D965" s="30" t="s">
        <v>11106</v>
      </c>
      <c r="E965" s="30" t="s">
        <v>10046</v>
      </c>
      <c r="F965" s="30" t="s">
        <v>6045</v>
      </c>
      <c r="G965" s="30" t="s">
        <v>6046</v>
      </c>
      <c r="H965" s="30" t="s">
        <v>3910</v>
      </c>
      <c r="I965" s="30" t="s">
        <v>8</v>
      </c>
      <c r="J965" s="30" t="s">
        <v>4807</v>
      </c>
      <c r="K965" s="30" t="s">
        <v>2027</v>
      </c>
      <c r="L965" s="76" t="s">
        <v>10021</v>
      </c>
      <c r="M965" s="30" t="s">
        <v>10047</v>
      </c>
      <c r="N965" s="30" t="s">
        <v>2087</v>
      </c>
      <c r="O965" s="31">
        <f>'Product Details'!AH738</f>
        <v>1267.99</v>
      </c>
      <c r="P965" s="31">
        <f>'Product Details'!V738</f>
        <v>1200.99</v>
      </c>
      <c r="Q965" s="31">
        <f>'Product Details'!F738</f>
        <v>1138.99</v>
      </c>
      <c r="R965" s="86">
        <f t="shared" si="43"/>
        <v>5.1624076803303942E-2</v>
      </c>
      <c r="S965" s="86">
        <f t="shared" si="44"/>
        <v>0.10173581810582102</v>
      </c>
      <c r="T965" s="31">
        <f>'Product Details'!F738</f>
        <v>1138.99</v>
      </c>
      <c r="U965" s="31">
        <f t="shared" si="45"/>
        <v>0</v>
      </c>
      <c r="V965" s="30" t="s">
        <v>2080</v>
      </c>
      <c r="W965" s="30" t="s">
        <v>53</v>
      </c>
      <c r="X965" s="30">
        <v>30</v>
      </c>
      <c r="Y965" s="87">
        <v>46168</v>
      </c>
      <c r="Z965" s="87">
        <v>46235</v>
      </c>
    </row>
    <row r="966" spans="1:26" ht="26.9" customHeight="1" x14ac:dyDescent="0.35">
      <c r="A966" s="85" t="s">
        <v>11116</v>
      </c>
      <c r="B966" s="30" t="s">
        <v>6047</v>
      </c>
      <c r="C966" s="30" t="s">
        <v>991</v>
      </c>
      <c r="D966" s="30" t="s">
        <v>11106</v>
      </c>
      <c r="E966" s="30" t="s">
        <v>10046</v>
      </c>
      <c r="F966" s="30" t="s">
        <v>6050</v>
      </c>
      <c r="G966" s="30" t="s">
        <v>6051</v>
      </c>
      <c r="H966" s="30" t="s">
        <v>4978</v>
      </c>
      <c r="I966" s="30" t="s">
        <v>8</v>
      </c>
      <c r="J966" s="30" t="s">
        <v>4807</v>
      </c>
      <c r="K966" s="30" t="s">
        <v>2026</v>
      </c>
      <c r="L966" s="76" t="s">
        <v>10021</v>
      </c>
      <c r="M966" s="30" t="s">
        <v>10047</v>
      </c>
      <c r="N966" s="30" t="s">
        <v>2087</v>
      </c>
      <c r="O966" s="31">
        <f>'Product Details'!AH739</f>
        <v>1302.99</v>
      </c>
      <c r="P966" s="31">
        <f>'Product Details'!V739</f>
        <v>1302.99</v>
      </c>
      <c r="Q966" s="31">
        <f>'Product Details'!F739</f>
        <v>1157.99</v>
      </c>
      <c r="R966" s="86">
        <f t="shared" si="43"/>
        <v>0.1112825117614103</v>
      </c>
      <c r="S966" s="86">
        <f t="shared" si="44"/>
        <v>0.1112825117614103</v>
      </c>
      <c r="T966" s="31">
        <f>'Product Details'!F739</f>
        <v>1157.99</v>
      </c>
      <c r="U966" s="31">
        <f t="shared" si="45"/>
        <v>0</v>
      </c>
      <c r="V966" s="30" t="s">
        <v>2080</v>
      </c>
      <c r="W966" s="30" t="s">
        <v>1345</v>
      </c>
      <c r="X966" s="30">
        <v>30</v>
      </c>
      <c r="Y966" s="87">
        <v>46215</v>
      </c>
      <c r="Z966" s="87">
        <v>46242</v>
      </c>
    </row>
    <row r="967" spans="1:26" ht="26.9" customHeight="1" x14ac:dyDescent="0.35">
      <c r="A967" s="85" t="s">
        <v>11117</v>
      </c>
      <c r="B967" s="30" t="s">
        <v>6052</v>
      </c>
      <c r="C967" s="30" t="s">
        <v>991</v>
      </c>
      <c r="D967" s="30" t="s">
        <v>11106</v>
      </c>
      <c r="E967" s="30" t="s">
        <v>10046</v>
      </c>
      <c r="F967" s="30" t="s">
        <v>6030</v>
      </c>
      <c r="G967" s="30" t="s">
        <v>5648</v>
      </c>
      <c r="H967" s="30" t="s">
        <v>5035</v>
      </c>
      <c r="I967" s="30" t="s">
        <v>8</v>
      </c>
      <c r="J967" s="30" t="s">
        <v>4790</v>
      </c>
      <c r="K967" s="30" t="s">
        <v>2026</v>
      </c>
      <c r="L967" s="76" t="s">
        <v>10021</v>
      </c>
      <c r="M967" s="30" t="s">
        <v>10047</v>
      </c>
      <c r="N967" s="30" t="s">
        <v>2087</v>
      </c>
      <c r="O967" s="31">
        <f>'Product Details'!AH740</f>
        <v>1404.99</v>
      </c>
      <c r="P967" s="31">
        <f>'Product Details'!V740</f>
        <v>1335.99</v>
      </c>
      <c r="Q967" s="31">
        <f>'Product Details'!F740</f>
        <v>1198.99</v>
      </c>
      <c r="R967" s="86">
        <f t="shared" si="43"/>
        <v>0.10254567773710881</v>
      </c>
      <c r="S967" s="86">
        <f t="shared" si="44"/>
        <v>0.1466202606424245</v>
      </c>
      <c r="T967" s="31">
        <f>'Product Details'!F740</f>
        <v>1198.99</v>
      </c>
      <c r="U967" s="31">
        <f t="shared" si="45"/>
        <v>0</v>
      </c>
      <c r="V967" s="30" t="s">
        <v>2080</v>
      </c>
      <c r="W967" s="30" t="s">
        <v>1345</v>
      </c>
      <c r="X967" s="30">
        <v>30</v>
      </c>
      <c r="Y967" s="87">
        <v>46135</v>
      </c>
      <c r="Z967" s="87">
        <v>46261</v>
      </c>
    </row>
    <row r="968" spans="1:26" ht="26.9" customHeight="1" x14ac:dyDescent="0.35">
      <c r="A968" s="85" t="s">
        <v>11118</v>
      </c>
      <c r="B968" s="30" t="s">
        <v>6055</v>
      </c>
      <c r="C968" s="30" t="s">
        <v>991</v>
      </c>
      <c r="D968" s="30" t="s">
        <v>11106</v>
      </c>
      <c r="E968" s="30" t="s">
        <v>10046</v>
      </c>
      <c r="F968" s="30" t="s">
        <v>6058</v>
      </c>
      <c r="G968" s="30" t="s">
        <v>6059</v>
      </c>
      <c r="H968" s="30" t="s">
        <v>3578</v>
      </c>
      <c r="I968" s="30" t="s">
        <v>8</v>
      </c>
      <c r="J968" s="30" t="s">
        <v>4790</v>
      </c>
      <c r="K968" s="30" t="s">
        <v>2027</v>
      </c>
      <c r="L968" s="76" t="s">
        <v>10021</v>
      </c>
      <c r="M968" s="30" t="s">
        <v>10047</v>
      </c>
      <c r="N968" s="30" t="s">
        <v>2087</v>
      </c>
      <c r="O968" s="31">
        <f>'Product Details'!AH741</f>
        <v>1994.99</v>
      </c>
      <c r="P968" s="31">
        <f>'Product Details'!V741</f>
        <v>1914.99</v>
      </c>
      <c r="Q968" s="31">
        <f>'Product Details'!F741</f>
        <v>1711.99</v>
      </c>
      <c r="R968" s="86">
        <f t="shared" si="43"/>
        <v>0.10600577548707826</v>
      </c>
      <c r="S968" s="86">
        <f t="shared" si="44"/>
        <v>0.14185534764585286</v>
      </c>
      <c r="T968" s="31">
        <f>'Product Details'!F741</f>
        <v>1711.99</v>
      </c>
      <c r="U968" s="31">
        <f t="shared" si="45"/>
        <v>0</v>
      </c>
      <c r="V968" s="30" t="s">
        <v>2100</v>
      </c>
      <c r="W968" s="30" t="s">
        <v>1345</v>
      </c>
      <c r="X968" s="30">
        <v>30</v>
      </c>
      <c r="Y968" s="87">
        <v>46035</v>
      </c>
      <c r="Z968" s="87">
        <v>46238</v>
      </c>
    </row>
    <row r="969" spans="1:26" ht="26.9" customHeight="1" x14ac:dyDescent="0.35">
      <c r="A969" s="85" t="s">
        <v>11119</v>
      </c>
      <c r="B969" s="30" t="s">
        <v>6060</v>
      </c>
      <c r="C969" s="30" t="s">
        <v>991</v>
      </c>
      <c r="D969" s="30" t="s">
        <v>11106</v>
      </c>
      <c r="E969" s="30" t="s">
        <v>10046</v>
      </c>
      <c r="F969" s="30" t="s">
        <v>6063</v>
      </c>
      <c r="G969" s="30" t="s">
        <v>6064</v>
      </c>
      <c r="H969" s="30" t="s">
        <v>3548</v>
      </c>
      <c r="I969" s="30" t="s">
        <v>8</v>
      </c>
      <c r="J969" s="30" t="s">
        <v>4807</v>
      </c>
      <c r="K969" s="30" t="s">
        <v>2027</v>
      </c>
      <c r="L969" s="76" t="s">
        <v>10021</v>
      </c>
      <c r="M969" s="30" t="s">
        <v>10047</v>
      </c>
      <c r="N969" s="30" t="s">
        <v>2087</v>
      </c>
      <c r="O969" s="31">
        <f>'Product Details'!AH742</f>
        <v>1917.99</v>
      </c>
      <c r="P969" s="31">
        <f>'Product Details'!V742</f>
        <v>1917.99</v>
      </c>
      <c r="Q969" s="31">
        <f>'Product Details'!F742</f>
        <v>1785.99</v>
      </c>
      <c r="R969" s="86">
        <f t="shared" si="43"/>
        <v>6.8822048081585416E-2</v>
      </c>
      <c r="S969" s="86">
        <f t="shared" si="44"/>
        <v>6.8822048081585416E-2</v>
      </c>
      <c r="T969" s="31">
        <f>'Product Details'!F742</f>
        <v>1785.99</v>
      </c>
      <c r="U969" s="31">
        <f t="shared" si="45"/>
        <v>0</v>
      </c>
      <c r="V969" s="30" t="s">
        <v>2080</v>
      </c>
      <c r="W969" s="30" t="s">
        <v>53</v>
      </c>
      <c r="X969" s="30">
        <v>30</v>
      </c>
      <c r="Y969" s="87">
        <v>45707</v>
      </c>
      <c r="Z969" s="87">
        <v>46290</v>
      </c>
    </row>
    <row r="970" spans="1:26" ht="26.9" customHeight="1" x14ac:dyDescent="0.35">
      <c r="A970" s="85" t="s">
        <v>11120</v>
      </c>
      <c r="B970" s="30" t="s">
        <v>6065</v>
      </c>
      <c r="C970" s="30" t="s">
        <v>1003</v>
      </c>
      <c r="D970" s="30" t="s">
        <v>11121</v>
      </c>
      <c r="E970" s="30" t="s">
        <v>10046</v>
      </c>
      <c r="F970" s="30" t="s">
        <v>6068</v>
      </c>
      <c r="G970" s="30" t="s">
        <v>6069</v>
      </c>
      <c r="H970" s="30" t="s">
        <v>5383</v>
      </c>
      <c r="I970" s="30" t="s">
        <v>8</v>
      </c>
      <c r="J970" s="30" t="s">
        <v>4790</v>
      </c>
      <c r="K970" s="30" t="s">
        <v>2023</v>
      </c>
      <c r="L970" s="76" t="s">
        <v>10021</v>
      </c>
      <c r="M970" s="30" t="s">
        <v>10047</v>
      </c>
      <c r="N970" s="30" t="s">
        <v>2087</v>
      </c>
      <c r="O970" s="31">
        <f>'Product Details'!AH743</f>
        <v>213.99</v>
      </c>
      <c r="P970" s="31">
        <f>'Product Details'!V743</f>
        <v>201.99</v>
      </c>
      <c r="Q970" s="31">
        <f>'Product Details'!F743</f>
        <v>193.99</v>
      </c>
      <c r="R970" s="86">
        <f t="shared" si="43"/>
        <v>3.9605921085202236E-2</v>
      </c>
      <c r="S970" s="86">
        <f t="shared" si="44"/>
        <v>9.3462311322959013E-2</v>
      </c>
      <c r="T970" s="31">
        <f>'Product Details'!F743</f>
        <v>193.99</v>
      </c>
      <c r="U970" s="31">
        <f t="shared" si="45"/>
        <v>0</v>
      </c>
      <c r="V970" s="30" t="s">
        <v>2080</v>
      </c>
      <c r="W970" s="30" t="s">
        <v>1345</v>
      </c>
      <c r="X970" s="30">
        <v>30</v>
      </c>
      <c r="Y970" s="87">
        <v>45836</v>
      </c>
      <c r="Z970" s="87">
        <v>46246</v>
      </c>
    </row>
    <row r="971" spans="1:26" ht="26.9" customHeight="1" x14ac:dyDescent="0.35">
      <c r="A971" s="85" t="s">
        <v>11122</v>
      </c>
      <c r="B971" s="30" t="s">
        <v>6070</v>
      </c>
      <c r="C971" s="30" t="s">
        <v>1003</v>
      </c>
      <c r="D971" s="30" t="s">
        <v>11121</v>
      </c>
      <c r="E971" s="30" t="s">
        <v>10046</v>
      </c>
      <c r="F971" s="30" t="s">
        <v>6073</v>
      </c>
      <c r="G971" s="30" t="s">
        <v>6074</v>
      </c>
      <c r="H971" s="30" t="s">
        <v>5023</v>
      </c>
      <c r="I971" s="30" t="s">
        <v>8</v>
      </c>
      <c r="J971" s="30" t="s">
        <v>4790</v>
      </c>
      <c r="K971" s="30" t="s">
        <v>2024</v>
      </c>
      <c r="L971" s="76" t="s">
        <v>10021</v>
      </c>
      <c r="M971" s="30" t="s">
        <v>10047</v>
      </c>
      <c r="N971" s="30" t="s">
        <v>2087</v>
      </c>
      <c r="O971" s="31">
        <f>'Product Details'!AH744</f>
        <v>390.99</v>
      </c>
      <c r="P971" s="31">
        <f>'Product Details'!V744</f>
        <v>382.99</v>
      </c>
      <c r="Q971" s="31">
        <f>'Product Details'!F744</f>
        <v>359.99</v>
      </c>
      <c r="R971" s="86">
        <f t="shared" si="43"/>
        <v>6.0053787305151568E-2</v>
      </c>
      <c r="S971" s="86">
        <f t="shared" si="44"/>
        <v>7.928591524079899E-2</v>
      </c>
      <c r="T971" s="31">
        <f>'Product Details'!F744</f>
        <v>359.99</v>
      </c>
      <c r="U971" s="31">
        <f t="shared" si="45"/>
        <v>0</v>
      </c>
      <c r="V971" s="30" t="s">
        <v>2080</v>
      </c>
      <c r="W971" s="30" t="s">
        <v>53</v>
      </c>
      <c r="X971" s="30">
        <v>30</v>
      </c>
      <c r="Y971" s="87">
        <v>46053</v>
      </c>
      <c r="Z971" s="87">
        <v>46282</v>
      </c>
    </row>
    <row r="972" spans="1:26" ht="26.9" customHeight="1" x14ac:dyDescent="0.35">
      <c r="A972" s="85" t="s">
        <v>11123</v>
      </c>
      <c r="B972" s="30" t="s">
        <v>6075</v>
      </c>
      <c r="C972" s="30" t="s">
        <v>1003</v>
      </c>
      <c r="D972" s="30" t="s">
        <v>11121</v>
      </c>
      <c r="E972" s="30" t="s">
        <v>10046</v>
      </c>
      <c r="F972" s="30" t="s">
        <v>6078</v>
      </c>
      <c r="G972" s="30" t="s">
        <v>5440</v>
      </c>
      <c r="H972" s="30" t="s">
        <v>5180</v>
      </c>
      <c r="I972" s="30" t="s">
        <v>8</v>
      </c>
      <c r="J972" s="30" t="s">
        <v>4790</v>
      </c>
      <c r="K972" s="30" t="s">
        <v>2025</v>
      </c>
      <c r="L972" s="76" t="s">
        <v>10021</v>
      </c>
      <c r="M972" s="30" t="s">
        <v>10047</v>
      </c>
      <c r="N972" s="30" t="s">
        <v>2087</v>
      </c>
      <c r="O972" s="31">
        <f>'Product Details'!AH745</f>
        <v>639.99</v>
      </c>
      <c r="P972" s="31">
        <f>'Product Details'!V745</f>
        <v>614.99</v>
      </c>
      <c r="Q972" s="31">
        <f>'Product Details'!F745</f>
        <v>538.99</v>
      </c>
      <c r="R972" s="86">
        <f t="shared" si="43"/>
        <v>0.12357924519097871</v>
      </c>
      <c r="S972" s="86">
        <f t="shared" si="44"/>
        <v>0.15781496585884155</v>
      </c>
      <c r="T972" s="31">
        <f>'Product Details'!F745</f>
        <v>538.99</v>
      </c>
      <c r="U972" s="31">
        <f t="shared" si="45"/>
        <v>0</v>
      </c>
      <c r="V972" s="30" t="s">
        <v>2080</v>
      </c>
      <c r="W972" s="30" t="s">
        <v>53</v>
      </c>
      <c r="X972" s="30">
        <v>30</v>
      </c>
      <c r="Y972" s="87">
        <v>46043</v>
      </c>
      <c r="Z972" s="87">
        <v>46252</v>
      </c>
    </row>
    <row r="973" spans="1:26" ht="26.9" customHeight="1" x14ac:dyDescent="0.35">
      <c r="A973" s="85" t="s">
        <v>11124</v>
      </c>
      <c r="B973" s="30" t="s">
        <v>6079</v>
      </c>
      <c r="C973" s="30" t="s">
        <v>1003</v>
      </c>
      <c r="D973" s="30" t="s">
        <v>11121</v>
      </c>
      <c r="E973" s="30" t="s">
        <v>10046</v>
      </c>
      <c r="F973" s="30" t="s">
        <v>6082</v>
      </c>
      <c r="G973" s="30" t="s">
        <v>6083</v>
      </c>
      <c r="H973" s="30" t="s">
        <v>3898</v>
      </c>
      <c r="I973" s="30" t="s">
        <v>8</v>
      </c>
      <c r="J973" s="30" t="s">
        <v>4790</v>
      </c>
      <c r="K973" s="30" t="s">
        <v>2024</v>
      </c>
      <c r="L973" s="76" t="s">
        <v>10021</v>
      </c>
      <c r="M973" s="30" t="s">
        <v>10047</v>
      </c>
      <c r="N973" s="30" t="s">
        <v>2087</v>
      </c>
      <c r="O973" s="31">
        <f>'Product Details'!AH746</f>
        <v>654.99</v>
      </c>
      <c r="P973" s="31">
        <f>'Product Details'!V746</f>
        <v>654.99</v>
      </c>
      <c r="Q973" s="31">
        <f>'Product Details'!F746</f>
        <v>571.99</v>
      </c>
      <c r="R973" s="86">
        <f t="shared" si="43"/>
        <v>0.12671949190063969</v>
      </c>
      <c r="S973" s="86">
        <f t="shared" si="44"/>
        <v>0.12671949190063969</v>
      </c>
      <c r="T973" s="31">
        <f>'Product Details'!F746</f>
        <v>571.99</v>
      </c>
      <c r="U973" s="31">
        <f t="shared" si="45"/>
        <v>0</v>
      </c>
      <c r="V973" s="30" t="s">
        <v>2080</v>
      </c>
      <c r="W973" s="30" t="s">
        <v>53</v>
      </c>
      <c r="X973" s="30">
        <v>30</v>
      </c>
      <c r="Y973" s="87">
        <v>46195</v>
      </c>
      <c r="Z973" s="87">
        <v>46235</v>
      </c>
    </row>
    <row r="974" spans="1:26" ht="26.9" customHeight="1" x14ac:dyDescent="0.35">
      <c r="A974" s="85" t="s">
        <v>11125</v>
      </c>
      <c r="B974" s="30" t="s">
        <v>6079</v>
      </c>
      <c r="C974" s="30" t="s">
        <v>1003</v>
      </c>
      <c r="D974" s="30" t="s">
        <v>10059</v>
      </c>
      <c r="E974" s="30" t="s">
        <v>10060</v>
      </c>
      <c r="F974" s="30" t="s">
        <v>6082</v>
      </c>
      <c r="G974" s="30" t="s">
        <v>6083</v>
      </c>
      <c r="H974" s="30" t="s">
        <v>3898</v>
      </c>
      <c r="I974" s="30" t="s">
        <v>8</v>
      </c>
      <c r="J974" s="30" t="s">
        <v>4790</v>
      </c>
      <c r="K974" s="30" t="s">
        <v>2024</v>
      </c>
      <c r="L974" s="79" t="s">
        <v>10023</v>
      </c>
      <c r="M974" s="30" t="s">
        <v>10023</v>
      </c>
      <c r="N974" s="30" t="s">
        <v>2087</v>
      </c>
      <c r="O974" s="31">
        <f>'Product Details'!AH746</f>
        <v>654.99</v>
      </c>
      <c r="P974" s="31">
        <v>418.99</v>
      </c>
      <c r="Q974" s="31">
        <v>392.99</v>
      </c>
      <c r="R974" s="86">
        <f t="shared" ref="R974:R1037" si="46">IF(P974&gt;0,(P974-Q974)/P974,"")</f>
        <v>6.2053986968662732E-2</v>
      </c>
      <c r="S974" s="86">
        <f t="shared" ref="S974:S1037" si="47">IF(O974&gt;0,(O974-Q974)/O974,"")</f>
        <v>0.40000610696346506</v>
      </c>
      <c r="T974" s="31">
        <f>'Product Details'!F746</f>
        <v>571.99</v>
      </c>
      <c r="U974" s="31">
        <f t="shared" ref="U974:U1037" si="48">T974-Q974</f>
        <v>179</v>
      </c>
      <c r="V974" s="30" t="s">
        <v>2100</v>
      </c>
      <c r="W974" s="30" t="s">
        <v>10061</v>
      </c>
      <c r="X974" s="30">
        <v>30</v>
      </c>
      <c r="Y974" s="87">
        <v>46195</v>
      </c>
      <c r="Z974" s="87">
        <v>46212</v>
      </c>
    </row>
    <row r="975" spans="1:26" ht="26.9" customHeight="1" x14ac:dyDescent="0.35">
      <c r="A975" s="85" t="s">
        <v>11126</v>
      </c>
      <c r="B975" s="30" t="s">
        <v>6079</v>
      </c>
      <c r="C975" s="30" t="s">
        <v>1003</v>
      </c>
      <c r="D975" s="30" t="s">
        <v>10088</v>
      </c>
      <c r="E975" s="30" t="s">
        <v>10089</v>
      </c>
      <c r="F975" s="30" t="s">
        <v>6082</v>
      </c>
      <c r="G975" s="30" t="s">
        <v>6083</v>
      </c>
      <c r="H975" s="30" t="s">
        <v>3898</v>
      </c>
      <c r="I975" s="30" t="s">
        <v>8</v>
      </c>
      <c r="J975" s="30" t="s">
        <v>4790</v>
      </c>
      <c r="K975" s="30" t="s">
        <v>2024</v>
      </c>
      <c r="L975" s="84" t="s">
        <v>10025</v>
      </c>
      <c r="M975" s="30" t="s">
        <v>10090</v>
      </c>
      <c r="N975" s="30" t="s">
        <v>2087</v>
      </c>
      <c r="O975" s="31">
        <f>'Product Details'!AH746</f>
        <v>654.99</v>
      </c>
      <c r="P975" s="31">
        <v>315.99</v>
      </c>
      <c r="Q975" s="31">
        <v>315.99</v>
      </c>
      <c r="R975" s="86">
        <f t="shared" si="46"/>
        <v>0</v>
      </c>
      <c r="S975" s="86">
        <f t="shared" si="47"/>
        <v>0.51756515366646816</v>
      </c>
      <c r="T975" s="31">
        <f>'Product Details'!F746</f>
        <v>571.99</v>
      </c>
      <c r="U975" s="31">
        <f t="shared" si="48"/>
        <v>256</v>
      </c>
      <c r="V975" s="30" t="s">
        <v>2100</v>
      </c>
      <c r="W975" s="30" t="s">
        <v>10105</v>
      </c>
      <c r="X975" s="30">
        <v>14</v>
      </c>
      <c r="Y975" s="87">
        <v>46249</v>
      </c>
      <c r="Z975" s="87">
        <v>46249</v>
      </c>
    </row>
    <row r="976" spans="1:26" ht="26.9" customHeight="1" x14ac:dyDescent="0.35">
      <c r="A976" s="85" t="s">
        <v>11127</v>
      </c>
      <c r="B976" s="30" t="s">
        <v>6084</v>
      </c>
      <c r="C976" s="30" t="s">
        <v>1003</v>
      </c>
      <c r="D976" s="30" t="s">
        <v>11121</v>
      </c>
      <c r="E976" s="30" t="s">
        <v>10046</v>
      </c>
      <c r="F976" s="30" t="s">
        <v>6087</v>
      </c>
      <c r="G976" s="30" t="s">
        <v>6088</v>
      </c>
      <c r="H976" s="30" t="s">
        <v>4405</v>
      </c>
      <c r="I976" s="30" t="s">
        <v>8</v>
      </c>
      <c r="J976" s="30" t="s">
        <v>4807</v>
      </c>
      <c r="K976" s="30" t="s">
        <v>2025</v>
      </c>
      <c r="L976" s="76" t="s">
        <v>10021</v>
      </c>
      <c r="M976" s="30" t="s">
        <v>10047</v>
      </c>
      <c r="N976" s="30" t="s">
        <v>2087</v>
      </c>
      <c r="O976" s="31">
        <f>'Product Details'!AH747</f>
        <v>889.99</v>
      </c>
      <c r="P976" s="31">
        <f>'Product Details'!V747</f>
        <v>849.99</v>
      </c>
      <c r="Q976" s="31">
        <f>'Product Details'!F747</f>
        <v>771.99</v>
      </c>
      <c r="R976" s="86">
        <f t="shared" si="46"/>
        <v>9.1765785479829179E-2</v>
      </c>
      <c r="S976" s="86">
        <f t="shared" si="47"/>
        <v>0.13258575939055495</v>
      </c>
      <c r="T976" s="31">
        <f>'Product Details'!F747</f>
        <v>771.99</v>
      </c>
      <c r="U976" s="31">
        <f t="shared" si="48"/>
        <v>0</v>
      </c>
      <c r="V976" s="30" t="s">
        <v>2080</v>
      </c>
      <c r="W976" s="30" t="s">
        <v>1345</v>
      </c>
      <c r="X976" s="30">
        <v>30</v>
      </c>
      <c r="Y976" s="87">
        <v>46130</v>
      </c>
      <c r="Z976" s="87">
        <v>46262</v>
      </c>
    </row>
    <row r="977" spans="1:26" ht="26.9" customHeight="1" x14ac:dyDescent="0.35">
      <c r="A977" s="85" t="s">
        <v>11128</v>
      </c>
      <c r="B977" s="30" t="s">
        <v>6084</v>
      </c>
      <c r="C977" s="30" t="s">
        <v>1003</v>
      </c>
      <c r="D977" s="30" t="s">
        <v>10088</v>
      </c>
      <c r="E977" s="30" t="s">
        <v>10089</v>
      </c>
      <c r="F977" s="30" t="s">
        <v>6087</v>
      </c>
      <c r="G977" s="30" t="s">
        <v>6088</v>
      </c>
      <c r="H977" s="30" t="s">
        <v>4405</v>
      </c>
      <c r="I977" s="30" t="s">
        <v>8</v>
      </c>
      <c r="J977" s="30" t="s">
        <v>4807</v>
      </c>
      <c r="K977" s="30" t="s">
        <v>2025</v>
      </c>
      <c r="L977" s="51" t="s">
        <v>10024</v>
      </c>
      <c r="M977" s="30" t="s">
        <v>10090</v>
      </c>
      <c r="N977" s="30" t="s">
        <v>2087</v>
      </c>
      <c r="O977" s="31">
        <f>'Product Details'!AH747</f>
        <v>889.99</v>
      </c>
      <c r="P977" s="31">
        <v>481.99</v>
      </c>
      <c r="Q977" s="31">
        <v>481.99</v>
      </c>
      <c r="R977" s="86">
        <f t="shared" si="46"/>
        <v>0</v>
      </c>
      <c r="S977" s="86">
        <f t="shared" si="47"/>
        <v>0.45843211721480015</v>
      </c>
      <c r="T977" s="31">
        <f>'Product Details'!F747</f>
        <v>771.99</v>
      </c>
      <c r="U977" s="31">
        <f t="shared" si="48"/>
        <v>290</v>
      </c>
      <c r="V977" s="30" t="s">
        <v>2116</v>
      </c>
      <c r="W977" s="30" t="s">
        <v>10105</v>
      </c>
      <c r="X977" s="30">
        <v>14</v>
      </c>
      <c r="Y977" s="87">
        <v>46272</v>
      </c>
      <c r="Z977" s="87">
        <v>46272</v>
      </c>
    </row>
    <row r="978" spans="1:26" ht="26.9" customHeight="1" x14ac:dyDescent="0.35">
      <c r="A978" s="85" t="s">
        <v>11129</v>
      </c>
      <c r="B978" s="30" t="s">
        <v>6084</v>
      </c>
      <c r="C978" s="30" t="s">
        <v>1003</v>
      </c>
      <c r="D978" s="30" t="s">
        <v>10088</v>
      </c>
      <c r="E978" s="30" t="s">
        <v>10089</v>
      </c>
      <c r="F978" s="30" t="s">
        <v>6087</v>
      </c>
      <c r="G978" s="30" t="s">
        <v>6088</v>
      </c>
      <c r="H978" s="30" t="s">
        <v>4405</v>
      </c>
      <c r="I978" s="30" t="s">
        <v>8</v>
      </c>
      <c r="J978" s="30" t="s">
        <v>4807</v>
      </c>
      <c r="K978" s="30" t="s">
        <v>2025</v>
      </c>
      <c r="L978" s="84" t="s">
        <v>10025</v>
      </c>
      <c r="M978" s="30" t="s">
        <v>10090</v>
      </c>
      <c r="N978" s="30" t="s">
        <v>2087</v>
      </c>
      <c r="O978" s="31">
        <f>'Product Details'!AH747</f>
        <v>889.99</v>
      </c>
      <c r="P978" s="31">
        <v>376.99</v>
      </c>
      <c r="Q978" s="31">
        <v>376.99</v>
      </c>
      <c r="R978" s="86">
        <f t="shared" si="46"/>
        <v>0</v>
      </c>
      <c r="S978" s="86">
        <f t="shared" si="47"/>
        <v>0.57641097090978555</v>
      </c>
      <c r="T978" s="31">
        <f>'Product Details'!F747</f>
        <v>771.99</v>
      </c>
      <c r="U978" s="31">
        <f t="shared" si="48"/>
        <v>395</v>
      </c>
      <c r="V978" s="30" t="s">
        <v>2100</v>
      </c>
      <c r="W978" s="30" t="s">
        <v>10105</v>
      </c>
      <c r="X978" s="30">
        <v>14</v>
      </c>
      <c r="Y978" s="87">
        <v>46176</v>
      </c>
      <c r="Z978" s="87">
        <v>46176</v>
      </c>
    </row>
    <row r="979" spans="1:26" ht="26.9" customHeight="1" x14ac:dyDescent="0.35">
      <c r="A979" s="85" t="s">
        <v>11130</v>
      </c>
      <c r="B979" s="30" t="s">
        <v>6084</v>
      </c>
      <c r="C979" s="30" t="s">
        <v>1003</v>
      </c>
      <c r="D979" s="30" t="s">
        <v>10088</v>
      </c>
      <c r="E979" s="30" t="s">
        <v>10089</v>
      </c>
      <c r="F979" s="30" t="s">
        <v>6087</v>
      </c>
      <c r="G979" s="30" t="s">
        <v>6088</v>
      </c>
      <c r="H979" s="30" t="s">
        <v>4405</v>
      </c>
      <c r="I979" s="30" t="s">
        <v>8</v>
      </c>
      <c r="J979" s="30" t="s">
        <v>4807</v>
      </c>
      <c r="K979" s="30" t="s">
        <v>2025</v>
      </c>
      <c r="L979" s="80" t="s">
        <v>10026</v>
      </c>
      <c r="M979" s="30" t="s">
        <v>10090</v>
      </c>
      <c r="N979" s="30" t="s">
        <v>2087</v>
      </c>
      <c r="O979" s="31">
        <f>'Product Details'!AH747</f>
        <v>889.99</v>
      </c>
      <c r="P979" s="31">
        <v>314.99</v>
      </c>
      <c r="Q979" s="31">
        <v>314.99</v>
      </c>
      <c r="R979" s="86">
        <f t="shared" si="46"/>
        <v>0</v>
      </c>
      <c r="S979" s="86">
        <f t="shared" si="47"/>
        <v>0.6460746749963483</v>
      </c>
      <c r="T979" s="31">
        <f>'Product Details'!F747</f>
        <v>771.99</v>
      </c>
      <c r="U979" s="31">
        <f t="shared" si="48"/>
        <v>457</v>
      </c>
      <c r="V979" s="30" t="s">
        <v>2100</v>
      </c>
      <c r="W979" s="30" t="s">
        <v>10091</v>
      </c>
      <c r="X979" s="30">
        <v>7</v>
      </c>
      <c r="Y979" s="87">
        <v>46261</v>
      </c>
      <c r="Z979" s="87">
        <v>46261</v>
      </c>
    </row>
    <row r="980" spans="1:26" ht="26.9" customHeight="1" x14ac:dyDescent="0.35">
      <c r="A980" s="85" t="s">
        <v>11131</v>
      </c>
      <c r="B980" s="30" t="s">
        <v>6089</v>
      </c>
      <c r="C980" s="30" t="s">
        <v>1003</v>
      </c>
      <c r="D980" s="30" t="s">
        <v>11121</v>
      </c>
      <c r="E980" s="30" t="s">
        <v>10046</v>
      </c>
      <c r="F980" s="30" t="s">
        <v>6092</v>
      </c>
      <c r="G980" s="30" t="s">
        <v>6093</v>
      </c>
      <c r="H980" s="30" t="s">
        <v>5725</v>
      </c>
      <c r="I980" s="30" t="s">
        <v>8</v>
      </c>
      <c r="J980" s="30" t="s">
        <v>4807</v>
      </c>
      <c r="K980" s="30" t="s">
        <v>2026</v>
      </c>
      <c r="L980" s="76" t="s">
        <v>10021</v>
      </c>
      <c r="M980" s="30" t="s">
        <v>10047</v>
      </c>
      <c r="N980" s="30" t="s">
        <v>2087</v>
      </c>
      <c r="O980" s="31">
        <f>'Product Details'!AH748</f>
        <v>1246.99</v>
      </c>
      <c r="P980" s="31">
        <f>'Product Details'!V748</f>
        <v>1246.99</v>
      </c>
      <c r="Q980" s="31">
        <f>'Product Details'!F748</f>
        <v>1134.99</v>
      </c>
      <c r="R980" s="86">
        <f t="shared" si="46"/>
        <v>8.9816277596452262E-2</v>
      </c>
      <c r="S980" s="86">
        <f t="shared" si="47"/>
        <v>8.9816277596452262E-2</v>
      </c>
      <c r="T980" s="31">
        <f>'Product Details'!F748</f>
        <v>1134.99</v>
      </c>
      <c r="U980" s="31">
        <f t="shared" si="48"/>
        <v>0</v>
      </c>
      <c r="V980" s="30" t="s">
        <v>2116</v>
      </c>
      <c r="W980" s="30" t="s">
        <v>1345</v>
      </c>
      <c r="X980" s="30">
        <v>30</v>
      </c>
      <c r="Y980" s="87">
        <v>46202</v>
      </c>
      <c r="Z980" s="87">
        <v>46290</v>
      </c>
    </row>
    <row r="981" spans="1:26" ht="26.9" customHeight="1" x14ac:dyDescent="0.35">
      <c r="A981" s="85" t="s">
        <v>11132</v>
      </c>
      <c r="B981" s="30" t="s">
        <v>6094</v>
      </c>
      <c r="C981" s="30" t="s">
        <v>1003</v>
      </c>
      <c r="D981" s="30" t="s">
        <v>11121</v>
      </c>
      <c r="E981" s="30" t="s">
        <v>10046</v>
      </c>
      <c r="F981" s="30" t="s">
        <v>6097</v>
      </c>
      <c r="G981" s="30" t="s">
        <v>6098</v>
      </c>
      <c r="H981" s="30" t="s">
        <v>5146</v>
      </c>
      <c r="I981" s="30" t="s">
        <v>8</v>
      </c>
      <c r="J981" s="30" t="s">
        <v>4790</v>
      </c>
      <c r="K981" s="30" t="s">
        <v>2026</v>
      </c>
      <c r="L981" s="76" t="s">
        <v>10021</v>
      </c>
      <c r="M981" s="30" t="s">
        <v>10047</v>
      </c>
      <c r="N981" s="30" t="s">
        <v>2087</v>
      </c>
      <c r="O981" s="31">
        <f>'Product Details'!AH749</f>
        <v>1338.99</v>
      </c>
      <c r="P981" s="31">
        <f>'Product Details'!V749</f>
        <v>1338.99</v>
      </c>
      <c r="Q981" s="31">
        <f>'Product Details'!F749</f>
        <v>1164.99</v>
      </c>
      <c r="R981" s="86">
        <f t="shared" si="46"/>
        <v>0.12994869267134182</v>
      </c>
      <c r="S981" s="86">
        <f t="shared" si="47"/>
        <v>0.12994869267134182</v>
      </c>
      <c r="T981" s="31">
        <f>'Product Details'!F749</f>
        <v>1164.99</v>
      </c>
      <c r="U981" s="31">
        <f t="shared" si="48"/>
        <v>0</v>
      </c>
      <c r="V981" s="30" t="s">
        <v>2080</v>
      </c>
      <c r="W981" s="30" t="s">
        <v>53</v>
      </c>
      <c r="X981" s="30">
        <v>30</v>
      </c>
      <c r="Y981" s="87">
        <v>46215</v>
      </c>
      <c r="Z981" s="87">
        <v>46245</v>
      </c>
    </row>
    <row r="982" spans="1:26" ht="26.9" customHeight="1" x14ac:dyDescent="0.35">
      <c r="A982" s="85" t="s">
        <v>11133</v>
      </c>
      <c r="B982" s="30" t="s">
        <v>6099</v>
      </c>
      <c r="C982" s="30" t="s">
        <v>1003</v>
      </c>
      <c r="D982" s="30" t="s">
        <v>11121</v>
      </c>
      <c r="E982" s="30" t="s">
        <v>10046</v>
      </c>
      <c r="F982" s="30" t="s">
        <v>6087</v>
      </c>
      <c r="G982" s="30" t="s">
        <v>6102</v>
      </c>
      <c r="H982" s="30" t="s">
        <v>3578</v>
      </c>
      <c r="I982" s="30" t="s">
        <v>8</v>
      </c>
      <c r="J982" s="30" t="s">
        <v>4807</v>
      </c>
      <c r="K982" s="30" t="s">
        <v>2027</v>
      </c>
      <c r="L982" s="76" t="s">
        <v>10021</v>
      </c>
      <c r="M982" s="30" t="s">
        <v>10047</v>
      </c>
      <c r="N982" s="30" t="s">
        <v>2087</v>
      </c>
      <c r="O982" s="31">
        <f>'Product Details'!AH750</f>
        <v>1491.99</v>
      </c>
      <c r="P982" s="31">
        <f>'Product Details'!V750</f>
        <v>1455.99</v>
      </c>
      <c r="Q982" s="31">
        <f>'Product Details'!F750</f>
        <v>1273.99</v>
      </c>
      <c r="R982" s="86">
        <f t="shared" si="46"/>
        <v>0.12500085852237997</v>
      </c>
      <c r="S982" s="86">
        <f t="shared" si="47"/>
        <v>0.14611357984973089</v>
      </c>
      <c r="T982" s="31">
        <f>'Product Details'!F750</f>
        <v>1273.99</v>
      </c>
      <c r="U982" s="31">
        <f t="shared" si="48"/>
        <v>0</v>
      </c>
      <c r="V982" s="30" t="s">
        <v>2080</v>
      </c>
      <c r="W982" s="30" t="s">
        <v>1345</v>
      </c>
      <c r="X982" s="30">
        <v>30</v>
      </c>
      <c r="Y982" s="87">
        <v>46060</v>
      </c>
      <c r="Z982" s="87">
        <v>46273</v>
      </c>
    </row>
    <row r="983" spans="1:26" ht="26.9" customHeight="1" x14ac:dyDescent="0.35">
      <c r="A983" s="85" t="s">
        <v>11134</v>
      </c>
      <c r="B983" s="30" t="s">
        <v>6099</v>
      </c>
      <c r="C983" s="30" t="s">
        <v>1003</v>
      </c>
      <c r="D983" s="30" t="s">
        <v>10088</v>
      </c>
      <c r="E983" s="30" t="s">
        <v>10089</v>
      </c>
      <c r="F983" s="30" t="s">
        <v>6087</v>
      </c>
      <c r="G983" s="30" t="s">
        <v>6102</v>
      </c>
      <c r="H983" s="30" t="s">
        <v>3578</v>
      </c>
      <c r="I983" s="30" t="s">
        <v>8</v>
      </c>
      <c r="J983" s="30" t="s">
        <v>4807</v>
      </c>
      <c r="K983" s="30" t="s">
        <v>2027</v>
      </c>
      <c r="L983" s="80" t="s">
        <v>10026</v>
      </c>
      <c r="M983" s="30" t="s">
        <v>10090</v>
      </c>
      <c r="N983" s="30" t="s">
        <v>2087</v>
      </c>
      <c r="O983" s="31">
        <f>'Product Details'!AH750</f>
        <v>1491.99</v>
      </c>
      <c r="P983" s="31">
        <v>541.99</v>
      </c>
      <c r="Q983" s="31">
        <v>541.99</v>
      </c>
      <c r="R983" s="86">
        <f t="shared" si="46"/>
        <v>0</v>
      </c>
      <c r="S983" s="86">
        <f t="shared" si="47"/>
        <v>0.63673349017084568</v>
      </c>
      <c r="T983" s="31">
        <f>'Product Details'!F750</f>
        <v>1273.99</v>
      </c>
      <c r="U983" s="31">
        <f t="shared" si="48"/>
        <v>732</v>
      </c>
      <c r="V983" s="30" t="s">
        <v>2116</v>
      </c>
      <c r="W983" s="30" t="s">
        <v>10091</v>
      </c>
      <c r="X983" s="30">
        <v>7</v>
      </c>
      <c r="Y983" s="87">
        <v>46190</v>
      </c>
      <c r="Z983" s="87">
        <v>46190</v>
      </c>
    </row>
    <row r="984" spans="1:26" ht="26.9" customHeight="1" x14ac:dyDescent="0.35">
      <c r="A984" s="85" t="s">
        <v>11135</v>
      </c>
      <c r="B984" s="30" t="s">
        <v>6103</v>
      </c>
      <c r="C984" s="30" t="s">
        <v>1003</v>
      </c>
      <c r="D984" s="30" t="s">
        <v>11121</v>
      </c>
      <c r="E984" s="30" t="s">
        <v>10046</v>
      </c>
      <c r="F984" s="30" t="s">
        <v>6106</v>
      </c>
      <c r="G984" s="30" t="s">
        <v>6107</v>
      </c>
      <c r="H984" s="30" t="s">
        <v>3910</v>
      </c>
      <c r="I984" s="30" t="s">
        <v>8</v>
      </c>
      <c r="J984" s="30" t="s">
        <v>4807</v>
      </c>
      <c r="K984" s="30" t="s">
        <v>2027</v>
      </c>
      <c r="L984" s="76" t="s">
        <v>10021</v>
      </c>
      <c r="M984" s="30" t="s">
        <v>10047</v>
      </c>
      <c r="N984" s="30" t="s">
        <v>2087</v>
      </c>
      <c r="O984" s="31">
        <f>'Product Details'!AH751</f>
        <v>1459.99</v>
      </c>
      <c r="P984" s="31">
        <f>'Product Details'!V751</f>
        <v>1459.99</v>
      </c>
      <c r="Q984" s="31">
        <f>'Product Details'!F751</f>
        <v>1398.99</v>
      </c>
      <c r="R984" s="86">
        <f t="shared" si="46"/>
        <v>4.1781108089781437E-2</v>
      </c>
      <c r="S984" s="86">
        <f t="shared" si="47"/>
        <v>4.1781108089781437E-2</v>
      </c>
      <c r="T984" s="31">
        <f>'Product Details'!F751</f>
        <v>1398.99</v>
      </c>
      <c r="U984" s="31">
        <f t="shared" si="48"/>
        <v>0</v>
      </c>
      <c r="V984" s="30" t="s">
        <v>2080</v>
      </c>
      <c r="W984" s="30" t="s">
        <v>53</v>
      </c>
      <c r="X984" s="30">
        <v>30</v>
      </c>
      <c r="Y984" s="87">
        <v>45861</v>
      </c>
      <c r="Z984" s="87">
        <v>46259</v>
      </c>
    </row>
    <row r="985" spans="1:26" ht="26.9" customHeight="1" x14ac:dyDescent="0.35">
      <c r="A985" s="85" t="s">
        <v>11136</v>
      </c>
      <c r="B985" s="30" t="s">
        <v>6108</v>
      </c>
      <c r="C985" s="30" t="s">
        <v>1003</v>
      </c>
      <c r="D985" s="30" t="s">
        <v>11121</v>
      </c>
      <c r="E985" s="30" t="s">
        <v>10046</v>
      </c>
      <c r="F985" s="30" t="s">
        <v>6111</v>
      </c>
      <c r="G985" s="30" t="s">
        <v>6112</v>
      </c>
      <c r="H985" s="30" t="s">
        <v>3809</v>
      </c>
      <c r="I985" s="30" t="s">
        <v>8</v>
      </c>
      <c r="J985" s="30" t="s">
        <v>4807</v>
      </c>
      <c r="K985" s="30" t="s">
        <v>2027</v>
      </c>
      <c r="L985" s="76" t="s">
        <v>10021</v>
      </c>
      <c r="M985" s="30" t="s">
        <v>10047</v>
      </c>
      <c r="N985" s="30" t="s">
        <v>2087</v>
      </c>
      <c r="O985" s="31">
        <f>'Product Details'!AH752</f>
        <v>2104.9899999999998</v>
      </c>
      <c r="P985" s="31">
        <f>'Product Details'!V752</f>
        <v>2068.9899999999998</v>
      </c>
      <c r="Q985" s="31">
        <f>'Product Details'!F752</f>
        <v>1991.99</v>
      </c>
      <c r="R985" s="86">
        <f t="shared" si="46"/>
        <v>3.7216226274655644E-2</v>
      </c>
      <c r="S985" s="86">
        <f t="shared" si="47"/>
        <v>5.3681965234989137E-2</v>
      </c>
      <c r="T985" s="31">
        <f>'Product Details'!F752</f>
        <v>1991.99</v>
      </c>
      <c r="U985" s="31">
        <f t="shared" si="48"/>
        <v>0</v>
      </c>
      <c r="V985" s="30" t="s">
        <v>2100</v>
      </c>
      <c r="W985" s="30" t="s">
        <v>1345</v>
      </c>
      <c r="X985" s="30">
        <v>30</v>
      </c>
      <c r="Y985" s="87">
        <v>46052</v>
      </c>
      <c r="Z985" s="87">
        <v>46258</v>
      </c>
    </row>
    <row r="986" spans="1:26" ht="26.9" customHeight="1" x14ac:dyDescent="0.35">
      <c r="A986" s="85" t="s">
        <v>11137</v>
      </c>
      <c r="B986" s="30" t="s">
        <v>6113</v>
      </c>
      <c r="C986" s="30" t="s">
        <v>1016</v>
      </c>
      <c r="D986" s="30" t="s">
        <v>11138</v>
      </c>
      <c r="E986" s="30" t="s">
        <v>10046</v>
      </c>
      <c r="F986" s="30" t="s">
        <v>6116</v>
      </c>
      <c r="G986" s="30" t="s">
        <v>6117</v>
      </c>
      <c r="H986" s="30" t="s">
        <v>6118</v>
      </c>
      <c r="I986" s="30" t="s">
        <v>8</v>
      </c>
      <c r="J986" s="30" t="s">
        <v>4807</v>
      </c>
      <c r="K986" s="30" t="s">
        <v>2023</v>
      </c>
      <c r="L986" s="76" t="s">
        <v>10021</v>
      </c>
      <c r="M986" s="30" t="s">
        <v>10047</v>
      </c>
      <c r="N986" s="30" t="s">
        <v>2087</v>
      </c>
      <c r="O986" s="31">
        <f>'Product Details'!AH753</f>
        <v>316.99</v>
      </c>
      <c r="P986" s="31">
        <f>'Product Details'!V753</f>
        <v>313.99</v>
      </c>
      <c r="Q986" s="31">
        <f>'Product Details'!F753</f>
        <v>279.99</v>
      </c>
      <c r="R986" s="86">
        <f t="shared" si="46"/>
        <v>0.10828370330265295</v>
      </c>
      <c r="S986" s="86">
        <f t="shared" si="47"/>
        <v>0.11672292501340736</v>
      </c>
      <c r="T986" s="31">
        <f>'Product Details'!F753</f>
        <v>279.99</v>
      </c>
      <c r="U986" s="31">
        <f t="shared" si="48"/>
        <v>0</v>
      </c>
      <c r="V986" s="30" t="s">
        <v>2080</v>
      </c>
      <c r="W986" s="30" t="s">
        <v>53</v>
      </c>
      <c r="X986" s="30">
        <v>30</v>
      </c>
      <c r="Y986" s="87">
        <v>45997</v>
      </c>
      <c r="Z986" s="87">
        <v>46236</v>
      </c>
    </row>
    <row r="987" spans="1:26" ht="26.9" customHeight="1" x14ac:dyDescent="0.35">
      <c r="A987" s="85" t="s">
        <v>11139</v>
      </c>
      <c r="B987" s="30" t="s">
        <v>6113</v>
      </c>
      <c r="C987" s="30" t="s">
        <v>1016</v>
      </c>
      <c r="D987" s="30" t="s">
        <v>11140</v>
      </c>
      <c r="E987" s="30" t="s">
        <v>10122</v>
      </c>
      <c r="F987" s="30" t="s">
        <v>6116</v>
      </c>
      <c r="G987" s="30" t="s">
        <v>6117</v>
      </c>
      <c r="H987" s="30" t="s">
        <v>6118</v>
      </c>
      <c r="I987" s="30" t="s">
        <v>8</v>
      </c>
      <c r="J987" s="30" t="s">
        <v>4807</v>
      </c>
      <c r="K987" s="30" t="s">
        <v>2023</v>
      </c>
      <c r="L987" s="79" t="s">
        <v>10023</v>
      </c>
      <c r="M987" s="30" t="s">
        <v>10123</v>
      </c>
      <c r="N987" s="30" t="s">
        <v>2087</v>
      </c>
      <c r="O987" s="31">
        <f>'Product Details'!AH753</f>
        <v>316.99</v>
      </c>
      <c r="P987" s="31">
        <v>247.99</v>
      </c>
      <c r="Q987" s="31">
        <v>234.99</v>
      </c>
      <c r="R987" s="86">
        <f t="shared" si="46"/>
        <v>5.2421468607605146E-2</v>
      </c>
      <c r="S987" s="86">
        <f t="shared" si="47"/>
        <v>0.25868323921890279</v>
      </c>
      <c r="T987" s="31">
        <f>'Product Details'!F753</f>
        <v>279.99</v>
      </c>
      <c r="U987" s="31">
        <f t="shared" si="48"/>
        <v>45</v>
      </c>
      <c r="V987" s="30" t="s">
        <v>2080</v>
      </c>
      <c r="W987" s="30" t="s">
        <v>10124</v>
      </c>
      <c r="X987" s="30">
        <v>30</v>
      </c>
      <c r="Y987" s="87">
        <v>46176</v>
      </c>
      <c r="Z987" s="87">
        <v>46223</v>
      </c>
    </row>
    <row r="988" spans="1:26" ht="26.9" customHeight="1" x14ac:dyDescent="0.35">
      <c r="A988" s="85" t="s">
        <v>11141</v>
      </c>
      <c r="B988" s="30" t="s">
        <v>6119</v>
      </c>
      <c r="C988" s="30" t="s">
        <v>1016</v>
      </c>
      <c r="D988" s="30" t="s">
        <v>11138</v>
      </c>
      <c r="E988" s="30" t="s">
        <v>10046</v>
      </c>
      <c r="F988" s="30" t="s">
        <v>6122</v>
      </c>
      <c r="G988" s="30" t="s">
        <v>6123</v>
      </c>
      <c r="H988" s="30" t="s">
        <v>5383</v>
      </c>
      <c r="I988" s="30" t="s">
        <v>8</v>
      </c>
      <c r="J988" s="30" t="s">
        <v>4790</v>
      </c>
      <c r="K988" s="30" t="s">
        <v>2023</v>
      </c>
      <c r="L988" s="76" t="s">
        <v>10021</v>
      </c>
      <c r="M988" s="30" t="s">
        <v>10047</v>
      </c>
      <c r="N988" s="30" t="s">
        <v>2087</v>
      </c>
      <c r="O988" s="31">
        <f>'Product Details'!AH754</f>
        <v>339.99</v>
      </c>
      <c r="P988" s="31">
        <f>'Product Details'!V754</f>
        <v>320.99</v>
      </c>
      <c r="Q988" s="31">
        <f>'Product Details'!F754</f>
        <v>291.99</v>
      </c>
      <c r="R988" s="86">
        <f t="shared" si="46"/>
        <v>9.0345493629085019E-2</v>
      </c>
      <c r="S988" s="86">
        <f t="shared" si="47"/>
        <v>0.14118062295949879</v>
      </c>
      <c r="T988" s="31">
        <f>'Product Details'!F754</f>
        <v>291.99</v>
      </c>
      <c r="U988" s="31">
        <f t="shared" si="48"/>
        <v>0</v>
      </c>
      <c r="V988" s="30" t="s">
        <v>2080</v>
      </c>
      <c r="W988" s="30" t="s">
        <v>53</v>
      </c>
      <c r="X988" s="30">
        <v>30</v>
      </c>
      <c r="Y988" s="87">
        <v>46142</v>
      </c>
      <c r="Z988" s="87">
        <v>46235</v>
      </c>
    </row>
    <row r="989" spans="1:26" ht="26.9" customHeight="1" x14ac:dyDescent="0.35">
      <c r="A989" s="85" t="s">
        <v>11142</v>
      </c>
      <c r="B989" s="30" t="s">
        <v>6119</v>
      </c>
      <c r="C989" s="30" t="s">
        <v>1016</v>
      </c>
      <c r="D989" s="30" t="s">
        <v>10100</v>
      </c>
      <c r="E989" s="30" t="s">
        <v>10101</v>
      </c>
      <c r="F989" s="30" t="s">
        <v>6122</v>
      </c>
      <c r="G989" s="30" t="s">
        <v>6123</v>
      </c>
      <c r="H989" s="30" t="s">
        <v>5383</v>
      </c>
      <c r="I989" s="30" t="s">
        <v>8</v>
      </c>
      <c r="J989" s="30" t="s">
        <v>4790</v>
      </c>
      <c r="K989" s="30" t="s">
        <v>2023</v>
      </c>
      <c r="L989" s="81" t="s">
        <v>10022</v>
      </c>
      <c r="M989" s="30" t="s">
        <v>10102</v>
      </c>
      <c r="N989" s="30" t="s">
        <v>2087</v>
      </c>
      <c r="O989" s="31">
        <f>'Product Details'!AH754</f>
        <v>339.99</v>
      </c>
      <c r="P989" s="31">
        <v>279.99</v>
      </c>
      <c r="Q989" s="31">
        <v>261.99</v>
      </c>
      <c r="R989" s="86">
        <f t="shared" si="46"/>
        <v>6.4288010286081637E-2</v>
      </c>
      <c r="S989" s="86">
        <f t="shared" si="47"/>
        <v>0.22941851230918556</v>
      </c>
      <c r="T989" s="31">
        <f>'Product Details'!F754</f>
        <v>291.99</v>
      </c>
      <c r="U989" s="31">
        <f t="shared" si="48"/>
        <v>30</v>
      </c>
      <c r="V989" s="30" t="s">
        <v>2080</v>
      </c>
      <c r="W989" s="30" t="s">
        <v>10103</v>
      </c>
      <c r="X989" s="30">
        <v>30</v>
      </c>
      <c r="Y989" s="87">
        <v>46213</v>
      </c>
      <c r="Z989" s="87">
        <v>46265</v>
      </c>
    </row>
    <row r="990" spans="1:26" ht="26.9" customHeight="1" x14ac:dyDescent="0.35">
      <c r="A990" s="85" t="s">
        <v>11143</v>
      </c>
      <c r="B990" s="30" t="s">
        <v>6119</v>
      </c>
      <c r="C990" s="30" t="s">
        <v>1016</v>
      </c>
      <c r="D990" s="30" t="s">
        <v>11140</v>
      </c>
      <c r="E990" s="30" t="s">
        <v>10122</v>
      </c>
      <c r="F990" s="30" t="s">
        <v>6122</v>
      </c>
      <c r="G990" s="30" t="s">
        <v>6123</v>
      </c>
      <c r="H990" s="30" t="s">
        <v>5383</v>
      </c>
      <c r="I990" s="30" t="s">
        <v>8</v>
      </c>
      <c r="J990" s="30" t="s">
        <v>4790</v>
      </c>
      <c r="K990" s="30" t="s">
        <v>2023</v>
      </c>
      <c r="L990" s="79" t="s">
        <v>10023</v>
      </c>
      <c r="M990" s="30" t="s">
        <v>10123</v>
      </c>
      <c r="N990" s="30" t="s">
        <v>2087</v>
      </c>
      <c r="O990" s="31">
        <f>'Product Details'!AH754</f>
        <v>339.99</v>
      </c>
      <c r="P990" s="31">
        <v>228.99</v>
      </c>
      <c r="Q990" s="31">
        <v>228.99</v>
      </c>
      <c r="R990" s="86">
        <f t="shared" si="46"/>
        <v>0</v>
      </c>
      <c r="S990" s="86">
        <f t="shared" si="47"/>
        <v>0.32648019059384098</v>
      </c>
      <c r="T990" s="31">
        <f>'Product Details'!F754</f>
        <v>291.99</v>
      </c>
      <c r="U990" s="31">
        <f t="shared" si="48"/>
        <v>63</v>
      </c>
      <c r="V990" s="30" t="s">
        <v>2100</v>
      </c>
      <c r="W990" s="30" t="s">
        <v>10124</v>
      </c>
      <c r="X990" s="30">
        <v>30</v>
      </c>
      <c r="Y990" s="87">
        <v>46199</v>
      </c>
      <c r="Z990" s="87">
        <v>46199</v>
      </c>
    </row>
    <row r="991" spans="1:26" ht="26.9" customHeight="1" x14ac:dyDescent="0.35">
      <c r="A991" s="85" t="s">
        <v>11144</v>
      </c>
      <c r="B991" s="30" t="s">
        <v>6124</v>
      </c>
      <c r="C991" s="30" t="s">
        <v>1016</v>
      </c>
      <c r="D991" s="30" t="s">
        <v>11138</v>
      </c>
      <c r="E991" s="30" t="s">
        <v>10046</v>
      </c>
      <c r="F991" s="30" t="s">
        <v>6127</v>
      </c>
      <c r="G991" s="30" t="s">
        <v>5839</v>
      </c>
      <c r="H991" s="30" t="s">
        <v>3841</v>
      </c>
      <c r="I991" s="30" t="s">
        <v>8</v>
      </c>
      <c r="J991" s="30" t="s">
        <v>4807</v>
      </c>
      <c r="K991" s="30" t="s">
        <v>2024</v>
      </c>
      <c r="L991" s="76" t="s">
        <v>10021</v>
      </c>
      <c r="M991" s="30" t="s">
        <v>10047</v>
      </c>
      <c r="N991" s="30" t="s">
        <v>2087</v>
      </c>
      <c r="O991" s="31">
        <f>'Product Details'!AH755</f>
        <v>524.99</v>
      </c>
      <c r="P991" s="31">
        <f>'Product Details'!V755</f>
        <v>524.99</v>
      </c>
      <c r="Q991" s="31">
        <f>'Product Details'!F755</f>
        <v>472.99</v>
      </c>
      <c r="R991" s="86">
        <f t="shared" si="46"/>
        <v>9.9049505704870561E-2</v>
      </c>
      <c r="S991" s="86">
        <f t="shared" si="47"/>
        <v>9.9049505704870561E-2</v>
      </c>
      <c r="T991" s="31">
        <f>'Product Details'!F755</f>
        <v>472.99</v>
      </c>
      <c r="U991" s="31">
        <f t="shared" si="48"/>
        <v>0</v>
      </c>
      <c r="V991" s="30" t="s">
        <v>2080</v>
      </c>
      <c r="W991" s="30" t="s">
        <v>1345</v>
      </c>
      <c r="X991" s="30">
        <v>30</v>
      </c>
      <c r="Y991" s="87">
        <v>46174</v>
      </c>
      <c r="Z991" s="87">
        <v>46283</v>
      </c>
    </row>
    <row r="992" spans="1:26" ht="26.9" customHeight="1" x14ac:dyDescent="0.35">
      <c r="A992" s="85" t="s">
        <v>11145</v>
      </c>
      <c r="B992" s="30" t="s">
        <v>6128</v>
      </c>
      <c r="C992" s="30" t="s">
        <v>1016</v>
      </c>
      <c r="D992" s="30" t="s">
        <v>11138</v>
      </c>
      <c r="E992" s="30" t="s">
        <v>10046</v>
      </c>
      <c r="F992" s="30" t="s">
        <v>6131</v>
      </c>
      <c r="G992" s="30" t="s">
        <v>6132</v>
      </c>
      <c r="H992" s="30" t="s">
        <v>4405</v>
      </c>
      <c r="I992" s="30" t="s">
        <v>8</v>
      </c>
      <c r="J992" s="30" t="s">
        <v>4807</v>
      </c>
      <c r="K992" s="30" t="s">
        <v>2024</v>
      </c>
      <c r="L992" s="76" t="s">
        <v>10021</v>
      </c>
      <c r="M992" s="30" t="s">
        <v>10047</v>
      </c>
      <c r="N992" s="30" t="s">
        <v>2087</v>
      </c>
      <c r="O992" s="31">
        <f>'Product Details'!AH756</f>
        <v>573.99</v>
      </c>
      <c r="P992" s="31">
        <f>'Product Details'!V756</f>
        <v>545.99</v>
      </c>
      <c r="Q992" s="31">
        <f>'Product Details'!F756</f>
        <v>513.99</v>
      </c>
      <c r="R992" s="86">
        <f t="shared" si="46"/>
        <v>5.8609132035385265E-2</v>
      </c>
      <c r="S992" s="86">
        <f t="shared" si="47"/>
        <v>0.10453143782992735</v>
      </c>
      <c r="T992" s="31">
        <f>'Product Details'!F756</f>
        <v>513.99</v>
      </c>
      <c r="U992" s="31">
        <f t="shared" si="48"/>
        <v>0</v>
      </c>
      <c r="V992" s="30" t="s">
        <v>2080</v>
      </c>
      <c r="W992" s="30" t="s">
        <v>53</v>
      </c>
      <c r="X992" s="30">
        <v>30</v>
      </c>
      <c r="Y992" s="87">
        <v>46126</v>
      </c>
      <c r="Z992" s="87">
        <v>46269</v>
      </c>
    </row>
    <row r="993" spans="1:26" ht="26.9" customHeight="1" x14ac:dyDescent="0.35">
      <c r="A993" s="85" t="s">
        <v>11146</v>
      </c>
      <c r="B993" s="30" t="s">
        <v>6128</v>
      </c>
      <c r="C993" s="30" t="s">
        <v>1016</v>
      </c>
      <c r="D993" s="30" t="s">
        <v>10100</v>
      </c>
      <c r="E993" s="30" t="s">
        <v>10101</v>
      </c>
      <c r="F993" s="30" t="s">
        <v>6131</v>
      </c>
      <c r="G993" s="30" t="s">
        <v>6132</v>
      </c>
      <c r="H993" s="30" t="s">
        <v>4405</v>
      </c>
      <c r="I993" s="30" t="s">
        <v>8</v>
      </c>
      <c r="J993" s="30" t="s">
        <v>4807</v>
      </c>
      <c r="K993" s="30" t="s">
        <v>2024</v>
      </c>
      <c r="L993" s="81" t="s">
        <v>10022</v>
      </c>
      <c r="M993" s="30" t="s">
        <v>10102</v>
      </c>
      <c r="N993" s="30" t="s">
        <v>2087</v>
      </c>
      <c r="O993" s="31">
        <f>'Product Details'!AH756</f>
        <v>573.99</v>
      </c>
      <c r="P993" s="31">
        <v>438.99</v>
      </c>
      <c r="Q993" s="31">
        <v>438.99</v>
      </c>
      <c r="R993" s="86">
        <f t="shared" si="46"/>
        <v>0</v>
      </c>
      <c r="S993" s="86">
        <f t="shared" si="47"/>
        <v>0.23519573511733655</v>
      </c>
      <c r="T993" s="31">
        <f>'Product Details'!F756</f>
        <v>513.99</v>
      </c>
      <c r="U993" s="31">
        <f t="shared" si="48"/>
        <v>75</v>
      </c>
      <c r="V993" s="30" t="s">
        <v>2100</v>
      </c>
      <c r="W993" s="30" t="s">
        <v>10103</v>
      </c>
      <c r="X993" s="30">
        <v>30</v>
      </c>
      <c r="Y993" s="87">
        <v>46152</v>
      </c>
      <c r="Z993" s="87">
        <v>46152</v>
      </c>
    </row>
    <row r="994" spans="1:26" ht="26.9" customHeight="1" x14ac:dyDescent="0.35">
      <c r="A994" s="85" t="s">
        <v>11147</v>
      </c>
      <c r="B994" s="30" t="s">
        <v>6128</v>
      </c>
      <c r="C994" s="30" t="s">
        <v>1016</v>
      </c>
      <c r="D994" s="30" t="s">
        <v>11140</v>
      </c>
      <c r="E994" s="30" t="s">
        <v>10122</v>
      </c>
      <c r="F994" s="30" t="s">
        <v>6131</v>
      </c>
      <c r="G994" s="30" t="s">
        <v>6132</v>
      </c>
      <c r="H994" s="30" t="s">
        <v>4405</v>
      </c>
      <c r="I994" s="30" t="s">
        <v>8</v>
      </c>
      <c r="J994" s="30" t="s">
        <v>4807</v>
      </c>
      <c r="K994" s="30" t="s">
        <v>2024</v>
      </c>
      <c r="L994" s="79" t="s">
        <v>10023</v>
      </c>
      <c r="M994" s="30" t="s">
        <v>10123</v>
      </c>
      <c r="N994" s="30" t="s">
        <v>2087</v>
      </c>
      <c r="O994" s="31">
        <f>'Product Details'!AH756</f>
        <v>573.99</v>
      </c>
      <c r="P994" s="31">
        <v>384.99</v>
      </c>
      <c r="Q994" s="31">
        <v>384.99</v>
      </c>
      <c r="R994" s="86">
        <f t="shared" si="46"/>
        <v>0</v>
      </c>
      <c r="S994" s="86">
        <f t="shared" si="47"/>
        <v>0.32927402916427118</v>
      </c>
      <c r="T994" s="31">
        <f>'Product Details'!F756</f>
        <v>513.99</v>
      </c>
      <c r="U994" s="31">
        <f t="shared" si="48"/>
        <v>129</v>
      </c>
      <c r="V994" s="30" t="s">
        <v>2080</v>
      </c>
      <c r="W994" s="30" t="s">
        <v>10124</v>
      </c>
      <c r="X994" s="30">
        <v>30</v>
      </c>
      <c r="Y994" s="87">
        <v>46239</v>
      </c>
      <c r="Z994" s="87">
        <v>46239</v>
      </c>
    </row>
    <row r="995" spans="1:26" ht="26.9" customHeight="1" x14ac:dyDescent="0.35">
      <c r="A995" s="85" t="s">
        <v>11148</v>
      </c>
      <c r="B995" s="30" t="s">
        <v>6133</v>
      </c>
      <c r="C995" s="30" t="s">
        <v>1016</v>
      </c>
      <c r="D995" s="30" t="s">
        <v>11138</v>
      </c>
      <c r="E995" s="30" t="s">
        <v>10046</v>
      </c>
      <c r="F995" s="30" t="s">
        <v>6136</v>
      </c>
      <c r="G995" s="30" t="s">
        <v>6137</v>
      </c>
      <c r="H995" s="30" t="s">
        <v>4053</v>
      </c>
      <c r="I995" s="30" t="s">
        <v>8</v>
      </c>
      <c r="J995" s="30" t="s">
        <v>4790</v>
      </c>
      <c r="K995" s="30" t="s">
        <v>2025</v>
      </c>
      <c r="L995" s="76" t="s">
        <v>10021</v>
      </c>
      <c r="M995" s="30" t="s">
        <v>10047</v>
      </c>
      <c r="N995" s="30" t="s">
        <v>2087</v>
      </c>
      <c r="O995" s="31">
        <f>'Product Details'!AH757</f>
        <v>992.99</v>
      </c>
      <c r="P995" s="31">
        <f>'Product Details'!V757</f>
        <v>992.99</v>
      </c>
      <c r="Q995" s="31">
        <f>'Product Details'!F757</f>
        <v>882.99</v>
      </c>
      <c r="R995" s="86">
        <f t="shared" si="46"/>
        <v>0.11077654357042871</v>
      </c>
      <c r="S995" s="86">
        <f t="shared" si="47"/>
        <v>0.11077654357042871</v>
      </c>
      <c r="T995" s="31">
        <f>'Product Details'!F757</f>
        <v>882.99</v>
      </c>
      <c r="U995" s="31">
        <f t="shared" si="48"/>
        <v>0</v>
      </c>
      <c r="V995" s="30" t="s">
        <v>2080</v>
      </c>
      <c r="W995" s="30" t="s">
        <v>53</v>
      </c>
      <c r="X995" s="30">
        <v>30</v>
      </c>
      <c r="Y995" s="87">
        <v>46124</v>
      </c>
      <c r="Z995" s="87">
        <v>46253</v>
      </c>
    </row>
    <row r="996" spans="1:26" ht="26.9" customHeight="1" x14ac:dyDescent="0.35">
      <c r="A996" s="85" t="s">
        <v>11149</v>
      </c>
      <c r="B996" s="30" t="s">
        <v>6138</v>
      </c>
      <c r="C996" s="30" t="s">
        <v>1016</v>
      </c>
      <c r="D996" s="30" t="s">
        <v>11138</v>
      </c>
      <c r="E996" s="30" t="s">
        <v>10046</v>
      </c>
      <c r="F996" s="30" t="s">
        <v>6141</v>
      </c>
      <c r="G996" s="30" t="s">
        <v>6142</v>
      </c>
      <c r="H996" s="30" t="s">
        <v>3898</v>
      </c>
      <c r="I996" s="30" t="s">
        <v>8</v>
      </c>
      <c r="J996" s="30" t="s">
        <v>4807</v>
      </c>
      <c r="K996" s="30" t="s">
        <v>2025</v>
      </c>
      <c r="L996" s="76" t="s">
        <v>10021</v>
      </c>
      <c r="M996" s="30" t="s">
        <v>10047</v>
      </c>
      <c r="N996" s="30" t="s">
        <v>2087</v>
      </c>
      <c r="O996" s="31">
        <f>'Product Details'!AH758</f>
        <v>1058.99</v>
      </c>
      <c r="P996" s="31">
        <f>'Product Details'!V758</f>
        <v>1006.99</v>
      </c>
      <c r="Q996" s="31">
        <f>'Product Details'!F758</f>
        <v>916.99</v>
      </c>
      <c r="R996" s="86">
        <f t="shared" si="46"/>
        <v>8.93752668844775E-2</v>
      </c>
      <c r="S996" s="86">
        <f t="shared" si="47"/>
        <v>0.1340900291787458</v>
      </c>
      <c r="T996" s="31">
        <f>'Product Details'!F758</f>
        <v>916.99</v>
      </c>
      <c r="U996" s="31">
        <f t="shared" si="48"/>
        <v>0</v>
      </c>
      <c r="V996" s="30" t="s">
        <v>2080</v>
      </c>
      <c r="W996" s="30" t="s">
        <v>53</v>
      </c>
      <c r="X996" s="30">
        <v>30</v>
      </c>
      <c r="Y996" s="87">
        <v>46049</v>
      </c>
      <c r="Z996" s="87">
        <v>46277</v>
      </c>
    </row>
    <row r="997" spans="1:26" ht="26.9" customHeight="1" x14ac:dyDescent="0.35">
      <c r="A997" s="85" t="s">
        <v>11150</v>
      </c>
      <c r="B997" s="30" t="s">
        <v>6138</v>
      </c>
      <c r="C997" s="30" t="s">
        <v>1016</v>
      </c>
      <c r="D997" s="30" t="s">
        <v>11140</v>
      </c>
      <c r="E997" s="30" t="s">
        <v>10122</v>
      </c>
      <c r="F997" s="30" t="s">
        <v>6141</v>
      </c>
      <c r="G997" s="30" t="s">
        <v>6142</v>
      </c>
      <c r="H997" s="30" t="s">
        <v>3898</v>
      </c>
      <c r="I997" s="30" t="s">
        <v>8</v>
      </c>
      <c r="J997" s="30" t="s">
        <v>4807</v>
      </c>
      <c r="K997" s="30" t="s">
        <v>2025</v>
      </c>
      <c r="L997" s="79" t="s">
        <v>10023</v>
      </c>
      <c r="M997" s="30" t="s">
        <v>10123</v>
      </c>
      <c r="N997" s="30" t="s">
        <v>2087</v>
      </c>
      <c r="O997" s="31">
        <f>'Product Details'!AH758</f>
        <v>1058.99</v>
      </c>
      <c r="P997" s="31">
        <v>745.99</v>
      </c>
      <c r="Q997" s="31">
        <v>745.99</v>
      </c>
      <c r="R997" s="86">
        <f t="shared" si="46"/>
        <v>0</v>
      </c>
      <c r="S997" s="86">
        <f t="shared" si="47"/>
        <v>0.29556464178131991</v>
      </c>
      <c r="T997" s="31">
        <f>'Product Details'!F758</f>
        <v>916.99</v>
      </c>
      <c r="U997" s="31">
        <f t="shared" si="48"/>
        <v>171</v>
      </c>
      <c r="V997" s="30" t="s">
        <v>2080</v>
      </c>
      <c r="W997" s="30" t="s">
        <v>10124</v>
      </c>
      <c r="X997" s="30">
        <v>30</v>
      </c>
      <c r="Y997" s="87">
        <v>46265</v>
      </c>
      <c r="Z997" s="87">
        <v>46265</v>
      </c>
    </row>
    <row r="998" spans="1:26" ht="26.9" customHeight="1" x14ac:dyDescent="0.35">
      <c r="A998" s="85" t="s">
        <v>11151</v>
      </c>
      <c r="B998" s="30" t="s">
        <v>6143</v>
      </c>
      <c r="C998" s="30" t="s">
        <v>1016</v>
      </c>
      <c r="D998" s="30" t="s">
        <v>11138</v>
      </c>
      <c r="E998" s="30" t="s">
        <v>10046</v>
      </c>
      <c r="F998" s="30" t="s">
        <v>6146</v>
      </c>
      <c r="G998" s="30" t="s">
        <v>6147</v>
      </c>
      <c r="H998" s="30" t="s">
        <v>5157</v>
      </c>
      <c r="I998" s="30" t="s">
        <v>8</v>
      </c>
      <c r="J998" s="30" t="s">
        <v>4790</v>
      </c>
      <c r="K998" s="30" t="s">
        <v>2026</v>
      </c>
      <c r="L998" s="76" t="s">
        <v>10021</v>
      </c>
      <c r="M998" s="30" t="s">
        <v>10047</v>
      </c>
      <c r="N998" s="30" t="s">
        <v>2087</v>
      </c>
      <c r="O998" s="31">
        <f>'Product Details'!AH759</f>
        <v>1110.99</v>
      </c>
      <c r="P998" s="31">
        <f>'Product Details'!V759</f>
        <v>1057.99</v>
      </c>
      <c r="Q998" s="31">
        <f>'Product Details'!F759</f>
        <v>1007.99</v>
      </c>
      <c r="R998" s="86">
        <f t="shared" si="46"/>
        <v>4.725942589249426E-2</v>
      </c>
      <c r="S998" s="86">
        <f t="shared" si="47"/>
        <v>9.271010540148876E-2</v>
      </c>
      <c r="T998" s="31">
        <f>'Product Details'!F759</f>
        <v>1007.99</v>
      </c>
      <c r="U998" s="31">
        <f t="shared" si="48"/>
        <v>0</v>
      </c>
      <c r="V998" s="30" t="s">
        <v>2080</v>
      </c>
      <c r="W998" s="30" t="s">
        <v>53</v>
      </c>
      <c r="X998" s="30">
        <v>30</v>
      </c>
      <c r="Y998" s="87">
        <v>46098</v>
      </c>
      <c r="Z998" s="87">
        <v>46288</v>
      </c>
    </row>
    <row r="999" spans="1:26" ht="26.9" customHeight="1" x14ac:dyDescent="0.35">
      <c r="A999" s="85" t="s">
        <v>11152</v>
      </c>
      <c r="B999" s="30" t="s">
        <v>6143</v>
      </c>
      <c r="C999" s="30" t="s">
        <v>1016</v>
      </c>
      <c r="D999" s="30" t="s">
        <v>11140</v>
      </c>
      <c r="E999" s="30" t="s">
        <v>10122</v>
      </c>
      <c r="F999" s="30" t="s">
        <v>6146</v>
      </c>
      <c r="G999" s="30" t="s">
        <v>6147</v>
      </c>
      <c r="H999" s="30" t="s">
        <v>5157</v>
      </c>
      <c r="I999" s="30" t="s">
        <v>8</v>
      </c>
      <c r="J999" s="30" t="s">
        <v>4790</v>
      </c>
      <c r="K999" s="30" t="s">
        <v>2026</v>
      </c>
      <c r="L999" s="79" t="s">
        <v>10023</v>
      </c>
      <c r="M999" s="30" t="s">
        <v>10123</v>
      </c>
      <c r="N999" s="30" t="s">
        <v>2087</v>
      </c>
      <c r="O999" s="31">
        <f>'Product Details'!AH759</f>
        <v>1110.99</v>
      </c>
      <c r="P999" s="31">
        <v>858.99</v>
      </c>
      <c r="Q999" s="31">
        <v>858.99</v>
      </c>
      <c r="R999" s="86">
        <f t="shared" si="46"/>
        <v>0</v>
      </c>
      <c r="S999" s="86">
        <f t="shared" si="47"/>
        <v>0.22682472389490455</v>
      </c>
      <c r="T999" s="31">
        <f>'Product Details'!F759</f>
        <v>1007.99</v>
      </c>
      <c r="U999" s="31">
        <f t="shared" si="48"/>
        <v>149</v>
      </c>
      <c r="V999" s="30" t="s">
        <v>2100</v>
      </c>
      <c r="W999" s="30" t="s">
        <v>10124</v>
      </c>
      <c r="X999" s="30">
        <v>30</v>
      </c>
      <c r="Y999" s="87">
        <v>46279</v>
      </c>
      <c r="Z999" s="87">
        <v>46279</v>
      </c>
    </row>
    <row r="1000" spans="1:26" ht="26.9" customHeight="1" x14ac:dyDescent="0.35">
      <c r="A1000" s="85" t="s">
        <v>11153</v>
      </c>
      <c r="B1000" s="30" t="s">
        <v>6148</v>
      </c>
      <c r="C1000" s="30" t="s">
        <v>1016</v>
      </c>
      <c r="D1000" s="30" t="s">
        <v>11138</v>
      </c>
      <c r="E1000" s="30" t="s">
        <v>10046</v>
      </c>
      <c r="F1000" s="30" t="s">
        <v>6151</v>
      </c>
      <c r="G1000" s="30" t="s">
        <v>6152</v>
      </c>
      <c r="H1000" s="30" t="s">
        <v>3910</v>
      </c>
      <c r="I1000" s="30" t="s">
        <v>8</v>
      </c>
      <c r="J1000" s="30" t="s">
        <v>4807</v>
      </c>
      <c r="K1000" s="30" t="s">
        <v>2027</v>
      </c>
      <c r="L1000" s="76" t="s">
        <v>10021</v>
      </c>
      <c r="M1000" s="30" t="s">
        <v>10047</v>
      </c>
      <c r="N1000" s="30" t="s">
        <v>2087</v>
      </c>
      <c r="O1000" s="31">
        <f>'Product Details'!AH760</f>
        <v>1232.99</v>
      </c>
      <c r="P1000" s="31">
        <f>'Product Details'!V760</f>
        <v>1227.99</v>
      </c>
      <c r="Q1000" s="31">
        <f>'Product Details'!F760</f>
        <v>1146.99</v>
      </c>
      <c r="R1000" s="86">
        <f t="shared" si="46"/>
        <v>6.5961449197469033E-2</v>
      </c>
      <c r="S1000" s="86">
        <f t="shared" si="47"/>
        <v>6.9749146383993377E-2</v>
      </c>
      <c r="T1000" s="31">
        <f>'Product Details'!F760</f>
        <v>1146.99</v>
      </c>
      <c r="U1000" s="31">
        <f t="shared" si="48"/>
        <v>0</v>
      </c>
      <c r="V1000" s="30" t="s">
        <v>2080</v>
      </c>
      <c r="W1000" s="30" t="s">
        <v>53</v>
      </c>
      <c r="X1000" s="30">
        <v>30</v>
      </c>
      <c r="Y1000" s="87">
        <v>46145</v>
      </c>
      <c r="Z1000" s="87">
        <v>46265</v>
      </c>
    </row>
    <row r="1001" spans="1:26" ht="26.9" customHeight="1" x14ac:dyDescent="0.35">
      <c r="A1001" s="85" t="s">
        <v>11154</v>
      </c>
      <c r="B1001" s="30" t="s">
        <v>6153</v>
      </c>
      <c r="C1001" s="30" t="s">
        <v>1016</v>
      </c>
      <c r="D1001" s="30" t="s">
        <v>11138</v>
      </c>
      <c r="E1001" s="30" t="s">
        <v>10046</v>
      </c>
      <c r="F1001" s="30" t="s">
        <v>6156</v>
      </c>
      <c r="G1001" s="30" t="s">
        <v>6157</v>
      </c>
      <c r="H1001" s="30" t="s">
        <v>4884</v>
      </c>
      <c r="I1001" s="30" t="s">
        <v>8</v>
      </c>
      <c r="J1001" s="30" t="s">
        <v>4790</v>
      </c>
      <c r="K1001" s="30" t="s">
        <v>2026</v>
      </c>
      <c r="L1001" s="76" t="s">
        <v>10021</v>
      </c>
      <c r="M1001" s="30" t="s">
        <v>10047</v>
      </c>
      <c r="N1001" s="30" t="s">
        <v>2087</v>
      </c>
      <c r="O1001" s="31">
        <f>'Product Details'!AH761</f>
        <v>1405.99</v>
      </c>
      <c r="P1001" s="31">
        <f>'Product Details'!V761</f>
        <v>1405.99</v>
      </c>
      <c r="Q1001" s="31">
        <f>'Product Details'!F761</f>
        <v>1231.99</v>
      </c>
      <c r="R1001" s="86">
        <f t="shared" si="46"/>
        <v>0.12375621448232206</v>
      </c>
      <c r="S1001" s="86">
        <f t="shared" si="47"/>
        <v>0.12375621448232206</v>
      </c>
      <c r="T1001" s="31">
        <f>'Product Details'!F761</f>
        <v>1231.99</v>
      </c>
      <c r="U1001" s="31">
        <f t="shared" si="48"/>
        <v>0</v>
      </c>
      <c r="V1001" s="30" t="s">
        <v>2080</v>
      </c>
      <c r="W1001" s="30" t="s">
        <v>53</v>
      </c>
      <c r="X1001" s="30">
        <v>30</v>
      </c>
      <c r="Y1001" s="87">
        <v>46187</v>
      </c>
      <c r="Z1001" s="87">
        <v>46252</v>
      </c>
    </row>
    <row r="1002" spans="1:26" ht="26.9" customHeight="1" x14ac:dyDescent="0.35">
      <c r="A1002" s="85" t="s">
        <v>11155</v>
      </c>
      <c r="B1002" s="30" t="s">
        <v>6158</v>
      </c>
      <c r="C1002" s="30" t="s">
        <v>1016</v>
      </c>
      <c r="D1002" s="30" t="s">
        <v>11138</v>
      </c>
      <c r="E1002" s="30" t="s">
        <v>10046</v>
      </c>
      <c r="F1002" s="30" t="s">
        <v>6161</v>
      </c>
      <c r="G1002" s="30" t="s">
        <v>6162</v>
      </c>
      <c r="H1002" s="30" t="s">
        <v>3953</v>
      </c>
      <c r="I1002" s="30" t="s">
        <v>8</v>
      </c>
      <c r="J1002" s="30" t="s">
        <v>4807</v>
      </c>
      <c r="K1002" s="30" t="s">
        <v>2027</v>
      </c>
      <c r="L1002" s="76" t="s">
        <v>10021</v>
      </c>
      <c r="M1002" s="30" t="s">
        <v>10047</v>
      </c>
      <c r="N1002" s="30" t="s">
        <v>2087</v>
      </c>
      <c r="O1002" s="31">
        <f>'Product Details'!AH762</f>
        <v>1689.99</v>
      </c>
      <c r="P1002" s="31">
        <f>'Product Details'!V762</f>
        <v>1618.99</v>
      </c>
      <c r="Q1002" s="31">
        <f>'Product Details'!F762</f>
        <v>1499.99</v>
      </c>
      <c r="R1002" s="86">
        <f t="shared" si="46"/>
        <v>7.3502615828386839E-2</v>
      </c>
      <c r="S1002" s="86">
        <f t="shared" si="47"/>
        <v>0.11242670074970858</v>
      </c>
      <c r="T1002" s="31">
        <f>'Product Details'!F762</f>
        <v>1499.99</v>
      </c>
      <c r="U1002" s="31">
        <f t="shared" si="48"/>
        <v>0</v>
      </c>
      <c r="V1002" s="30" t="s">
        <v>2080</v>
      </c>
      <c r="W1002" s="30" t="s">
        <v>1345</v>
      </c>
      <c r="X1002" s="30">
        <v>30</v>
      </c>
      <c r="Y1002" s="87">
        <v>46088</v>
      </c>
      <c r="Z1002" s="87">
        <v>46289</v>
      </c>
    </row>
    <row r="1003" spans="1:26" ht="26.9" customHeight="1" x14ac:dyDescent="0.35">
      <c r="A1003" s="85" t="s">
        <v>11156</v>
      </c>
      <c r="B1003" s="30" t="s">
        <v>6163</v>
      </c>
      <c r="C1003" s="30" t="s">
        <v>1029</v>
      </c>
      <c r="D1003" s="30" t="s">
        <v>11157</v>
      </c>
      <c r="E1003" s="30" t="s">
        <v>10046</v>
      </c>
      <c r="F1003" s="30" t="s">
        <v>6166</v>
      </c>
      <c r="G1003" s="30" t="s">
        <v>5382</v>
      </c>
      <c r="H1003" s="30" t="s">
        <v>5383</v>
      </c>
      <c r="I1003" s="30" t="s">
        <v>8</v>
      </c>
      <c r="J1003" s="30" t="s">
        <v>4807</v>
      </c>
      <c r="K1003" s="30" t="s">
        <v>2022</v>
      </c>
      <c r="L1003" s="76" t="s">
        <v>10021</v>
      </c>
      <c r="M1003" s="30" t="s">
        <v>10047</v>
      </c>
      <c r="N1003" s="30" t="s">
        <v>2087</v>
      </c>
      <c r="O1003" s="31">
        <f>'Product Details'!AH763</f>
        <v>182.99</v>
      </c>
      <c r="P1003" s="31">
        <f>'Product Details'!V763</f>
        <v>182.99</v>
      </c>
      <c r="Q1003" s="31">
        <f>'Product Details'!F763</f>
        <v>175.99</v>
      </c>
      <c r="R1003" s="86">
        <f t="shared" si="46"/>
        <v>3.8253456473031314E-2</v>
      </c>
      <c r="S1003" s="86">
        <f t="shared" si="47"/>
        <v>3.8253456473031314E-2</v>
      </c>
      <c r="T1003" s="31">
        <f>'Product Details'!F763</f>
        <v>175.99</v>
      </c>
      <c r="U1003" s="31">
        <f t="shared" si="48"/>
        <v>0</v>
      </c>
      <c r="V1003" s="30" t="s">
        <v>2080</v>
      </c>
      <c r="W1003" s="30" t="s">
        <v>53</v>
      </c>
      <c r="X1003" s="30">
        <v>30</v>
      </c>
      <c r="Y1003" s="87">
        <v>45691</v>
      </c>
      <c r="Z1003" s="87">
        <v>46248</v>
      </c>
    </row>
    <row r="1004" spans="1:26" ht="26.9" customHeight="1" x14ac:dyDescent="0.35">
      <c r="A1004" s="85" t="s">
        <v>11158</v>
      </c>
      <c r="B1004" s="30" t="s">
        <v>6167</v>
      </c>
      <c r="C1004" s="30" t="s">
        <v>1029</v>
      </c>
      <c r="D1004" s="30" t="s">
        <v>11157</v>
      </c>
      <c r="E1004" s="30" t="s">
        <v>10046</v>
      </c>
      <c r="F1004" s="30" t="s">
        <v>6170</v>
      </c>
      <c r="G1004" s="30" t="s">
        <v>6171</v>
      </c>
      <c r="H1004" s="30" t="s">
        <v>3898</v>
      </c>
      <c r="I1004" s="30" t="s">
        <v>8</v>
      </c>
      <c r="J1004" s="30" t="s">
        <v>4790</v>
      </c>
      <c r="K1004" s="30" t="s">
        <v>2024</v>
      </c>
      <c r="L1004" s="76" t="s">
        <v>10021</v>
      </c>
      <c r="M1004" s="30" t="s">
        <v>10047</v>
      </c>
      <c r="N1004" s="30" t="s">
        <v>2087</v>
      </c>
      <c r="O1004" s="31">
        <f>'Product Details'!AH764</f>
        <v>429.99</v>
      </c>
      <c r="P1004" s="31">
        <f>'Product Details'!V764</f>
        <v>424.99</v>
      </c>
      <c r="Q1004" s="31">
        <f>'Product Details'!F764</f>
        <v>406.99</v>
      </c>
      <c r="R1004" s="86">
        <f t="shared" si="46"/>
        <v>4.2353937739711522E-2</v>
      </c>
      <c r="S1004" s="86">
        <f t="shared" si="47"/>
        <v>5.3489616037582267E-2</v>
      </c>
      <c r="T1004" s="31">
        <f>'Product Details'!F764</f>
        <v>406.99</v>
      </c>
      <c r="U1004" s="31">
        <f t="shared" si="48"/>
        <v>0</v>
      </c>
      <c r="V1004" s="30" t="s">
        <v>2080</v>
      </c>
      <c r="W1004" s="30" t="s">
        <v>53</v>
      </c>
      <c r="X1004" s="30">
        <v>30</v>
      </c>
      <c r="Y1004" s="87">
        <v>45669</v>
      </c>
      <c r="Z1004" s="87">
        <v>46246</v>
      </c>
    </row>
    <row r="1005" spans="1:26" ht="26.9" customHeight="1" x14ac:dyDescent="0.35">
      <c r="A1005" s="85" t="s">
        <v>11159</v>
      </c>
      <c r="B1005" s="30" t="s">
        <v>6172</v>
      </c>
      <c r="C1005" s="30" t="s">
        <v>1029</v>
      </c>
      <c r="D1005" s="30" t="s">
        <v>11157</v>
      </c>
      <c r="E1005" s="30" t="s">
        <v>10046</v>
      </c>
      <c r="F1005" s="30" t="s">
        <v>6175</v>
      </c>
      <c r="G1005" s="30" t="s">
        <v>6176</v>
      </c>
      <c r="H1005" s="30" t="s">
        <v>5118</v>
      </c>
      <c r="I1005" s="30" t="s">
        <v>8</v>
      </c>
      <c r="J1005" s="30" t="s">
        <v>4790</v>
      </c>
      <c r="K1005" s="30" t="s">
        <v>2024</v>
      </c>
      <c r="L1005" s="76" t="s">
        <v>10021</v>
      </c>
      <c r="M1005" s="30" t="s">
        <v>10047</v>
      </c>
      <c r="N1005" s="30" t="s">
        <v>2087</v>
      </c>
      <c r="O1005" s="31">
        <f>'Product Details'!AH765</f>
        <v>496.99</v>
      </c>
      <c r="P1005" s="31">
        <f>'Product Details'!V765</f>
        <v>496.99</v>
      </c>
      <c r="Q1005" s="31">
        <f>'Product Details'!F765</f>
        <v>432.99</v>
      </c>
      <c r="R1005" s="86">
        <f t="shared" si="46"/>
        <v>0.1287752268657317</v>
      </c>
      <c r="S1005" s="86">
        <f t="shared" si="47"/>
        <v>0.1287752268657317</v>
      </c>
      <c r="T1005" s="31">
        <f>'Product Details'!F765</f>
        <v>432.99</v>
      </c>
      <c r="U1005" s="31">
        <f t="shared" si="48"/>
        <v>0</v>
      </c>
      <c r="V1005" s="30" t="s">
        <v>2100</v>
      </c>
      <c r="W1005" s="30" t="s">
        <v>53</v>
      </c>
      <c r="X1005" s="30">
        <v>30</v>
      </c>
      <c r="Y1005" s="87">
        <v>45960</v>
      </c>
      <c r="Z1005" s="87">
        <v>46276</v>
      </c>
    </row>
    <row r="1006" spans="1:26" ht="26.9" customHeight="1" x14ac:dyDescent="0.35">
      <c r="A1006" s="85" t="s">
        <v>11160</v>
      </c>
      <c r="B1006" s="30" t="s">
        <v>6177</v>
      </c>
      <c r="C1006" s="30" t="s">
        <v>1029</v>
      </c>
      <c r="D1006" s="30" t="s">
        <v>11157</v>
      </c>
      <c r="E1006" s="30" t="s">
        <v>10046</v>
      </c>
      <c r="F1006" s="30" t="s">
        <v>6180</v>
      </c>
      <c r="G1006" s="30" t="s">
        <v>6181</v>
      </c>
      <c r="H1006" s="30" t="s">
        <v>3449</v>
      </c>
      <c r="I1006" s="30" t="s">
        <v>8</v>
      </c>
      <c r="J1006" s="30" t="s">
        <v>4807</v>
      </c>
      <c r="K1006" s="30" t="s">
        <v>2024</v>
      </c>
      <c r="L1006" s="76" t="s">
        <v>10021</v>
      </c>
      <c r="M1006" s="30" t="s">
        <v>10049</v>
      </c>
      <c r="N1006" s="30" t="s">
        <v>2106</v>
      </c>
      <c r="O1006" s="31">
        <f>'Product Details'!AH766</f>
        <v>860.99</v>
      </c>
      <c r="P1006" s="31">
        <f>'Product Details'!V766</f>
        <v>613.99</v>
      </c>
      <c r="Q1006" s="31">
        <f>'Product Details'!F766</f>
        <v>583.99</v>
      </c>
      <c r="R1006" s="86">
        <f t="shared" si="46"/>
        <v>4.8860730630792035E-2</v>
      </c>
      <c r="S1006" s="86">
        <f t="shared" si="47"/>
        <v>0.32172266809138317</v>
      </c>
      <c r="T1006" s="31">
        <f>'Product Details'!F766</f>
        <v>583.99</v>
      </c>
      <c r="U1006" s="31">
        <f t="shared" si="48"/>
        <v>0</v>
      </c>
      <c r="V1006" s="30" t="s">
        <v>2080</v>
      </c>
      <c r="W1006" s="30" t="s">
        <v>1345</v>
      </c>
      <c r="X1006" s="30">
        <v>30</v>
      </c>
      <c r="Y1006" s="87">
        <v>46000</v>
      </c>
      <c r="Z1006" s="87">
        <v>46290</v>
      </c>
    </row>
    <row r="1007" spans="1:26" ht="26.9" customHeight="1" x14ac:dyDescent="0.35">
      <c r="A1007" s="85" t="s">
        <v>11161</v>
      </c>
      <c r="B1007" s="30" t="s">
        <v>6177</v>
      </c>
      <c r="C1007" s="30" t="s">
        <v>1029</v>
      </c>
      <c r="D1007" s="30" t="s">
        <v>10059</v>
      </c>
      <c r="E1007" s="30" t="s">
        <v>10060</v>
      </c>
      <c r="F1007" s="30" t="s">
        <v>6180</v>
      </c>
      <c r="G1007" s="30" t="s">
        <v>6181</v>
      </c>
      <c r="H1007" s="30" t="s">
        <v>3449</v>
      </c>
      <c r="I1007" s="30" t="s">
        <v>8</v>
      </c>
      <c r="J1007" s="30" t="s">
        <v>4807</v>
      </c>
      <c r="K1007" s="30" t="s">
        <v>2024</v>
      </c>
      <c r="L1007" s="79" t="s">
        <v>10023</v>
      </c>
      <c r="M1007" s="30" t="s">
        <v>10023</v>
      </c>
      <c r="N1007" s="30" t="s">
        <v>2106</v>
      </c>
      <c r="O1007" s="31">
        <f>'Product Details'!AH766</f>
        <v>860.99</v>
      </c>
      <c r="P1007" s="31">
        <v>503.99</v>
      </c>
      <c r="Q1007" s="31">
        <v>451.99</v>
      </c>
      <c r="R1007" s="86">
        <f t="shared" si="46"/>
        <v>0.10317665033036369</v>
      </c>
      <c r="S1007" s="86">
        <f t="shared" si="47"/>
        <v>0.47503455324684374</v>
      </c>
      <c r="T1007" s="31">
        <f>'Product Details'!F766</f>
        <v>583.99</v>
      </c>
      <c r="U1007" s="31">
        <f t="shared" si="48"/>
        <v>132</v>
      </c>
      <c r="V1007" s="30" t="s">
        <v>2080</v>
      </c>
      <c r="W1007" s="30" t="s">
        <v>10061</v>
      </c>
      <c r="X1007" s="30">
        <v>30</v>
      </c>
      <c r="Y1007" s="87">
        <v>46176</v>
      </c>
      <c r="Z1007" s="87">
        <v>46233</v>
      </c>
    </row>
    <row r="1008" spans="1:26" ht="26.9" customHeight="1" x14ac:dyDescent="0.35">
      <c r="A1008" s="85" t="s">
        <v>11162</v>
      </c>
      <c r="B1008" s="30" t="s">
        <v>6182</v>
      </c>
      <c r="C1008" s="30" t="s">
        <v>1029</v>
      </c>
      <c r="D1008" s="30" t="s">
        <v>11157</v>
      </c>
      <c r="E1008" s="30" t="s">
        <v>10046</v>
      </c>
      <c r="F1008" s="30" t="s">
        <v>6185</v>
      </c>
      <c r="G1008" s="30" t="s">
        <v>6186</v>
      </c>
      <c r="H1008" s="30" t="s">
        <v>6187</v>
      </c>
      <c r="I1008" s="30" t="s">
        <v>8</v>
      </c>
      <c r="J1008" s="30" t="s">
        <v>4807</v>
      </c>
      <c r="K1008" s="30" t="s">
        <v>2024</v>
      </c>
      <c r="L1008" s="76" t="s">
        <v>10021</v>
      </c>
      <c r="M1008" s="30" t="s">
        <v>10047</v>
      </c>
      <c r="N1008" s="30" t="s">
        <v>2087</v>
      </c>
      <c r="O1008" s="31">
        <f>'Product Details'!AH767</f>
        <v>676.99</v>
      </c>
      <c r="P1008" s="31">
        <f>'Product Details'!V767</f>
        <v>672.99</v>
      </c>
      <c r="Q1008" s="31">
        <f>'Product Details'!F767</f>
        <v>593.99</v>
      </c>
      <c r="R1008" s="86">
        <f t="shared" si="46"/>
        <v>0.11738658821082036</v>
      </c>
      <c r="S1008" s="86">
        <f t="shared" si="47"/>
        <v>0.12260151553198717</v>
      </c>
      <c r="T1008" s="31">
        <f>'Product Details'!F767</f>
        <v>593.99</v>
      </c>
      <c r="U1008" s="31">
        <f t="shared" si="48"/>
        <v>0</v>
      </c>
      <c r="V1008" s="30" t="s">
        <v>2100</v>
      </c>
      <c r="W1008" s="30" t="s">
        <v>53</v>
      </c>
      <c r="X1008" s="30">
        <v>30</v>
      </c>
      <c r="Y1008" s="87">
        <v>46065</v>
      </c>
      <c r="Z1008" s="87">
        <v>46287</v>
      </c>
    </row>
    <row r="1009" spans="1:26" ht="26.9" customHeight="1" x14ac:dyDescent="0.35">
      <c r="A1009" s="85" t="s">
        <v>11163</v>
      </c>
      <c r="B1009" s="30" t="s">
        <v>6188</v>
      </c>
      <c r="C1009" s="30" t="s">
        <v>1029</v>
      </c>
      <c r="D1009" s="30" t="s">
        <v>11157</v>
      </c>
      <c r="E1009" s="30" t="s">
        <v>10046</v>
      </c>
      <c r="F1009" s="30" t="s">
        <v>6191</v>
      </c>
      <c r="G1009" s="30" t="s">
        <v>6192</v>
      </c>
      <c r="H1009" s="30" t="s">
        <v>4695</v>
      </c>
      <c r="I1009" s="30" t="s">
        <v>8</v>
      </c>
      <c r="J1009" s="30" t="s">
        <v>4790</v>
      </c>
      <c r="K1009" s="30" t="s">
        <v>2025</v>
      </c>
      <c r="L1009" s="76" t="s">
        <v>10021</v>
      </c>
      <c r="M1009" s="30" t="s">
        <v>10049</v>
      </c>
      <c r="N1009" s="30" t="s">
        <v>2106</v>
      </c>
      <c r="O1009" s="31">
        <f>'Product Details'!AH768</f>
        <v>944.99</v>
      </c>
      <c r="P1009" s="31">
        <f>'Product Details'!V768</f>
        <v>819.99</v>
      </c>
      <c r="Q1009" s="31">
        <f>'Product Details'!F768</f>
        <v>729.99</v>
      </c>
      <c r="R1009" s="86">
        <f t="shared" si="46"/>
        <v>0.10975743606629348</v>
      </c>
      <c r="S1009" s="86">
        <f t="shared" si="47"/>
        <v>0.22751563508608558</v>
      </c>
      <c r="T1009" s="31">
        <f>'Product Details'!F768</f>
        <v>729.99</v>
      </c>
      <c r="U1009" s="31">
        <f t="shared" si="48"/>
        <v>0</v>
      </c>
      <c r="V1009" s="30" t="s">
        <v>2100</v>
      </c>
      <c r="W1009" s="30" t="s">
        <v>1345</v>
      </c>
      <c r="X1009" s="30">
        <v>30</v>
      </c>
      <c r="Y1009" s="87">
        <v>45372</v>
      </c>
      <c r="Z1009" s="87">
        <v>46235</v>
      </c>
    </row>
    <row r="1010" spans="1:26" ht="26.9" customHeight="1" x14ac:dyDescent="0.35">
      <c r="A1010" s="85" t="s">
        <v>11164</v>
      </c>
      <c r="B1010" s="30" t="s">
        <v>6193</v>
      </c>
      <c r="C1010" s="30" t="s">
        <v>1029</v>
      </c>
      <c r="D1010" s="30" t="s">
        <v>11157</v>
      </c>
      <c r="E1010" s="30" t="s">
        <v>10046</v>
      </c>
      <c r="F1010" s="30" t="s">
        <v>6170</v>
      </c>
      <c r="G1010" s="30" t="s">
        <v>6196</v>
      </c>
      <c r="H1010" s="30" t="s">
        <v>5035</v>
      </c>
      <c r="I1010" s="30" t="s">
        <v>8</v>
      </c>
      <c r="J1010" s="30" t="s">
        <v>4790</v>
      </c>
      <c r="K1010" s="30" t="s">
        <v>2025</v>
      </c>
      <c r="L1010" s="76" t="s">
        <v>10021</v>
      </c>
      <c r="M1010" s="30" t="s">
        <v>10049</v>
      </c>
      <c r="N1010" s="30" t="s">
        <v>2106</v>
      </c>
      <c r="O1010" s="31">
        <f>'Product Details'!AH769</f>
        <v>1069.99</v>
      </c>
      <c r="P1010" s="31">
        <f>'Product Details'!V769</f>
        <v>807.99</v>
      </c>
      <c r="Q1010" s="31">
        <f>'Product Details'!F769</f>
        <v>767.99</v>
      </c>
      <c r="R1010" s="86">
        <f t="shared" si="46"/>
        <v>4.9505563187663214E-2</v>
      </c>
      <c r="S1010" s="86">
        <f t="shared" si="47"/>
        <v>0.2822456284638174</v>
      </c>
      <c r="T1010" s="31">
        <f>'Product Details'!F769</f>
        <v>767.99</v>
      </c>
      <c r="U1010" s="31">
        <f t="shared" si="48"/>
        <v>0</v>
      </c>
      <c r="V1010" s="30" t="s">
        <v>2080</v>
      </c>
      <c r="W1010" s="30" t="s">
        <v>53</v>
      </c>
      <c r="X1010" s="30">
        <v>30</v>
      </c>
      <c r="Y1010" s="87">
        <v>45313</v>
      </c>
      <c r="Z1010" s="87">
        <v>46250</v>
      </c>
    </row>
    <row r="1011" spans="1:26" ht="26.9" customHeight="1" x14ac:dyDescent="0.35">
      <c r="A1011" s="85" t="s">
        <v>11165</v>
      </c>
      <c r="B1011" s="30" t="s">
        <v>6193</v>
      </c>
      <c r="C1011" s="30" t="s">
        <v>1029</v>
      </c>
      <c r="D1011" s="30" t="s">
        <v>10051</v>
      </c>
      <c r="E1011" s="30" t="s">
        <v>10052</v>
      </c>
      <c r="F1011" s="30" t="s">
        <v>6170</v>
      </c>
      <c r="G1011" s="30" t="s">
        <v>6196</v>
      </c>
      <c r="H1011" s="30" t="s">
        <v>5035</v>
      </c>
      <c r="I1011" s="30" t="s">
        <v>8</v>
      </c>
      <c r="J1011" s="30" t="s">
        <v>4790</v>
      </c>
      <c r="K1011" s="30" t="s">
        <v>2025</v>
      </c>
      <c r="L1011" s="76" t="s">
        <v>10021</v>
      </c>
      <c r="M1011" s="30" t="s">
        <v>10049</v>
      </c>
      <c r="N1011" s="30" t="s">
        <v>2106</v>
      </c>
      <c r="O1011" s="31">
        <f>'Product Details'!AH769</f>
        <v>1069.99</v>
      </c>
      <c r="P1011" s="31">
        <v>767.99</v>
      </c>
      <c r="Q1011" s="31">
        <v>675.99</v>
      </c>
      <c r="R1011" s="86">
        <f t="shared" si="46"/>
        <v>0.11979322647430304</v>
      </c>
      <c r="S1011" s="86">
        <f t="shared" si="47"/>
        <v>0.3682277404461724</v>
      </c>
      <c r="T1011" s="31">
        <f>'Product Details'!F769</f>
        <v>767.99</v>
      </c>
      <c r="U1011" s="31">
        <f t="shared" si="48"/>
        <v>92</v>
      </c>
      <c r="V1011" s="30" t="s">
        <v>2080</v>
      </c>
      <c r="W1011" s="30" t="s">
        <v>53</v>
      </c>
      <c r="X1011" s="30">
        <v>30</v>
      </c>
      <c r="Y1011" s="87">
        <v>46191</v>
      </c>
      <c r="Z1011" s="87">
        <v>46282</v>
      </c>
    </row>
    <row r="1012" spans="1:26" ht="26.9" customHeight="1" x14ac:dyDescent="0.35">
      <c r="A1012" s="85" t="s">
        <v>11166</v>
      </c>
      <c r="B1012" s="30" t="s">
        <v>6197</v>
      </c>
      <c r="C1012" s="30" t="s">
        <v>1029</v>
      </c>
      <c r="D1012" s="30" t="s">
        <v>11157</v>
      </c>
      <c r="E1012" s="30" t="s">
        <v>10046</v>
      </c>
      <c r="F1012" s="30" t="s">
        <v>6200</v>
      </c>
      <c r="G1012" s="30" t="s">
        <v>6201</v>
      </c>
      <c r="H1012" s="30" t="s">
        <v>4872</v>
      </c>
      <c r="I1012" s="30" t="s">
        <v>8</v>
      </c>
      <c r="J1012" s="30" t="s">
        <v>4807</v>
      </c>
      <c r="K1012" s="30" t="s">
        <v>2025</v>
      </c>
      <c r="L1012" s="76" t="s">
        <v>10021</v>
      </c>
      <c r="M1012" s="30" t="s">
        <v>10047</v>
      </c>
      <c r="N1012" s="30" t="s">
        <v>2087</v>
      </c>
      <c r="O1012" s="31">
        <f>'Product Details'!AH770</f>
        <v>915.99</v>
      </c>
      <c r="P1012" s="31">
        <f>'Product Details'!V770</f>
        <v>915.99</v>
      </c>
      <c r="Q1012" s="31">
        <f>'Product Details'!F770</f>
        <v>843.99</v>
      </c>
      <c r="R1012" s="86">
        <f t="shared" si="46"/>
        <v>7.8603478203910518E-2</v>
      </c>
      <c r="S1012" s="86">
        <f t="shared" si="47"/>
        <v>7.8603478203910518E-2</v>
      </c>
      <c r="T1012" s="31">
        <f>'Product Details'!F770</f>
        <v>843.99</v>
      </c>
      <c r="U1012" s="31">
        <f t="shared" si="48"/>
        <v>0</v>
      </c>
      <c r="V1012" s="30" t="s">
        <v>2080</v>
      </c>
      <c r="W1012" s="30" t="s">
        <v>53</v>
      </c>
      <c r="X1012" s="30">
        <v>30</v>
      </c>
      <c r="Y1012" s="87">
        <v>46078</v>
      </c>
      <c r="Z1012" s="87">
        <v>46257</v>
      </c>
    </row>
    <row r="1013" spans="1:26" ht="26.9" customHeight="1" x14ac:dyDescent="0.35">
      <c r="A1013" s="85" t="s">
        <v>11167</v>
      </c>
      <c r="B1013" s="30" t="s">
        <v>6202</v>
      </c>
      <c r="C1013" s="30" t="s">
        <v>1029</v>
      </c>
      <c r="D1013" s="30" t="s">
        <v>11157</v>
      </c>
      <c r="E1013" s="30" t="s">
        <v>10046</v>
      </c>
      <c r="F1013" s="30" t="s">
        <v>6205</v>
      </c>
      <c r="G1013" s="30" t="s">
        <v>6206</v>
      </c>
      <c r="H1013" s="30" t="s">
        <v>3953</v>
      </c>
      <c r="I1013" s="30" t="s">
        <v>8</v>
      </c>
      <c r="J1013" s="30" t="s">
        <v>4807</v>
      </c>
      <c r="K1013" s="30" t="s">
        <v>2027</v>
      </c>
      <c r="L1013" s="76" t="s">
        <v>10021</v>
      </c>
      <c r="M1013" s="30" t="s">
        <v>10049</v>
      </c>
      <c r="N1013" s="30" t="s">
        <v>2106</v>
      </c>
      <c r="O1013" s="31">
        <f>'Product Details'!AH771</f>
        <v>1480.99</v>
      </c>
      <c r="P1013" s="31">
        <f>'Product Details'!V771</f>
        <v>1138.99</v>
      </c>
      <c r="Q1013" s="31">
        <f>'Product Details'!F771</f>
        <v>1100.99</v>
      </c>
      <c r="R1013" s="86">
        <f t="shared" si="46"/>
        <v>3.336289168473823E-2</v>
      </c>
      <c r="S1013" s="86">
        <f t="shared" si="47"/>
        <v>0.25658512211426138</v>
      </c>
      <c r="T1013" s="31">
        <f>'Product Details'!F771</f>
        <v>1100.99</v>
      </c>
      <c r="U1013" s="31">
        <f t="shared" si="48"/>
        <v>0</v>
      </c>
      <c r="V1013" s="30" t="s">
        <v>2080</v>
      </c>
      <c r="W1013" s="30" t="s">
        <v>53</v>
      </c>
      <c r="X1013" s="30">
        <v>30</v>
      </c>
      <c r="Y1013" s="87">
        <v>45637</v>
      </c>
      <c r="Z1013" s="87">
        <v>46271</v>
      </c>
    </row>
    <row r="1014" spans="1:26" ht="26.9" customHeight="1" x14ac:dyDescent="0.35">
      <c r="A1014" s="85" t="s">
        <v>11168</v>
      </c>
      <c r="B1014" s="30" t="s">
        <v>6202</v>
      </c>
      <c r="C1014" s="30" t="s">
        <v>1029</v>
      </c>
      <c r="D1014" s="30" t="s">
        <v>10088</v>
      </c>
      <c r="E1014" s="30" t="s">
        <v>10089</v>
      </c>
      <c r="F1014" s="30" t="s">
        <v>6205</v>
      </c>
      <c r="G1014" s="30" t="s">
        <v>6206</v>
      </c>
      <c r="H1014" s="30" t="s">
        <v>3953</v>
      </c>
      <c r="I1014" s="30" t="s">
        <v>8</v>
      </c>
      <c r="J1014" s="30" t="s">
        <v>4807</v>
      </c>
      <c r="K1014" s="30" t="s">
        <v>2027</v>
      </c>
      <c r="L1014" s="84" t="s">
        <v>10025</v>
      </c>
      <c r="M1014" s="30" t="s">
        <v>10090</v>
      </c>
      <c r="N1014" s="30" t="s">
        <v>2106</v>
      </c>
      <c r="O1014" s="31">
        <f>'Product Details'!AH771</f>
        <v>1480.99</v>
      </c>
      <c r="P1014" s="31">
        <v>578.99</v>
      </c>
      <c r="Q1014" s="31">
        <v>578.99</v>
      </c>
      <c r="R1014" s="86">
        <f t="shared" si="46"/>
        <v>0</v>
      </c>
      <c r="S1014" s="86">
        <f t="shared" si="47"/>
        <v>0.60905205301858889</v>
      </c>
      <c r="T1014" s="31">
        <f>'Product Details'!F771</f>
        <v>1100.99</v>
      </c>
      <c r="U1014" s="31">
        <f t="shared" si="48"/>
        <v>522</v>
      </c>
      <c r="V1014" s="30" t="s">
        <v>2100</v>
      </c>
      <c r="W1014" s="30" t="s">
        <v>10105</v>
      </c>
      <c r="X1014" s="30">
        <v>14</v>
      </c>
      <c r="Y1014" s="87">
        <v>46196</v>
      </c>
      <c r="Z1014" s="87">
        <v>46196</v>
      </c>
    </row>
    <row r="1015" spans="1:26" ht="26.9" customHeight="1" x14ac:dyDescent="0.35">
      <c r="A1015" s="85" t="s">
        <v>11169</v>
      </c>
      <c r="B1015" s="30" t="s">
        <v>6207</v>
      </c>
      <c r="C1015" s="30" t="s">
        <v>1029</v>
      </c>
      <c r="D1015" s="30" t="s">
        <v>11157</v>
      </c>
      <c r="E1015" s="30" t="s">
        <v>10046</v>
      </c>
      <c r="F1015" s="30" t="s">
        <v>6210</v>
      </c>
      <c r="G1015" s="30" t="s">
        <v>6211</v>
      </c>
      <c r="H1015" s="30" t="s">
        <v>3548</v>
      </c>
      <c r="I1015" s="30" t="s">
        <v>8</v>
      </c>
      <c r="J1015" s="30" t="s">
        <v>4807</v>
      </c>
      <c r="K1015" s="30" t="s">
        <v>2027</v>
      </c>
      <c r="L1015" s="76" t="s">
        <v>10021</v>
      </c>
      <c r="M1015" s="30" t="s">
        <v>10047</v>
      </c>
      <c r="N1015" s="30" t="s">
        <v>2087</v>
      </c>
      <c r="O1015" s="31">
        <f>'Product Details'!AH772</f>
        <v>1631.99</v>
      </c>
      <c r="P1015" s="31">
        <f>'Product Details'!V772</f>
        <v>1611.99</v>
      </c>
      <c r="Q1015" s="31">
        <f>'Product Details'!F772</f>
        <v>1402.99</v>
      </c>
      <c r="R1015" s="86">
        <f t="shared" si="46"/>
        <v>0.12965340976060646</v>
      </c>
      <c r="S1015" s="86">
        <f t="shared" si="47"/>
        <v>0.14031948725176013</v>
      </c>
      <c r="T1015" s="31">
        <f>'Product Details'!F772</f>
        <v>1402.99</v>
      </c>
      <c r="U1015" s="31">
        <f t="shared" si="48"/>
        <v>0</v>
      </c>
      <c r="V1015" s="30" t="s">
        <v>2080</v>
      </c>
      <c r="W1015" s="30" t="s">
        <v>53</v>
      </c>
      <c r="X1015" s="30">
        <v>30</v>
      </c>
      <c r="Y1015" s="87">
        <v>45872</v>
      </c>
      <c r="Z1015" s="87">
        <v>46247</v>
      </c>
    </row>
    <row r="1016" spans="1:26" ht="26.9" customHeight="1" x14ac:dyDescent="0.35">
      <c r="A1016" s="85" t="s">
        <v>11170</v>
      </c>
      <c r="B1016" s="30" t="s">
        <v>6212</v>
      </c>
      <c r="C1016" s="30" t="s">
        <v>1041</v>
      </c>
      <c r="D1016" s="30" t="s">
        <v>11171</v>
      </c>
      <c r="E1016" s="30" t="s">
        <v>10046</v>
      </c>
      <c r="F1016" s="30" t="s">
        <v>6215</v>
      </c>
      <c r="G1016" s="30" t="s">
        <v>6216</v>
      </c>
      <c r="H1016" s="30" t="s">
        <v>5824</v>
      </c>
      <c r="I1016" s="30" t="s">
        <v>8</v>
      </c>
      <c r="J1016" s="30" t="s">
        <v>4790</v>
      </c>
      <c r="K1016" s="30" t="s">
        <v>2023</v>
      </c>
      <c r="L1016" s="76" t="s">
        <v>10021</v>
      </c>
      <c r="M1016" s="30" t="s">
        <v>10047</v>
      </c>
      <c r="N1016" s="30" t="s">
        <v>2087</v>
      </c>
      <c r="O1016" s="31">
        <f>'Product Details'!AH773</f>
        <v>170.99</v>
      </c>
      <c r="P1016" s="31">
        <f>'Product Details'!V773</f>
        <v>169.99</v>
      </c>
      <c r="Q1016" s="31">
        <f>'Product Details'!F773</f>
        <v>154.99</v>
      </c>
      <c r="R1016" s="86">
        <f t="shared" si="46"/>
        <v>8.8240484734396135E-2</v>
      </c>
      <c r="S1016" s="86">
        <f t="shared" si="47"/>
        <v>9.3572723551084855E-2</v>
      </c>
      <c r="T1016" s="31">
        <f>'Product Details'!F773</f>
        <v>154.99</v>
      </c>
      <c r="U1016" s="31">
        <f t="shared" si="48"/>
        <v>0</v>
      </c>
      <c r="V1016" s="30" t="s">
        <v>2080</v>
      </c>
      <c r="W1016" s="30" t="s">
        <v>53</v>
      </c>
      <c r="X1016" s="30">
        <v>15</v>
      </c>
      <c r="Y1016" s="87">
        <v>45856</v>
      </c>
      <c r="Z1016" s="87">
        <v>46235</v>
      </c>
    </row>
    <row r="1017" spans="1:26" ht="26.9" customHeight="1" x14ac:dyDescent="0.35">
      <c r="A1017" s="85" t="s">
        <v>11172</v>
      </c>
      <c r="B1017" s="30" t="s">
        <v>6217</v>
      </c>
      <c r="C1017" s="30" t="s">
        <v>1041</v>
      </c>
      <c r="D1017" s="30" t="s">
        <v>11171</v>
      </c>
      <c r="E1017" s="30" t="s">
        <v>10046</v>
      </c>
      <c r="F1017" s="30" t="s">
        <v>6220</v>
      </c>
      <c r="G1017" s="30" t="s">
        <v>6221</v>
      </c>
      <c r="H1017" s="30" t="s">
        <v>6222</v>
      </c>
      <c r="I1017" s="30" t="s">
        <v>8</v>
      </c>
      <c r="J1017" s="30" t="s">
        <v>4807</v>
      </c>
      <c r="K1017" s="30" t="s">
        <v>2023</v>
      </c>
      <c r="L1017" s="76" t="s">
        <v>10021</v>
      </c>
      <c r="M1017" s="30" t="s">
        <v>10049</v>
      </c>
      <c r="N1017" s="30" t="s">
        <v>2106</v>
      </c>
      <c r="O1017" s="31">
        <f>'Product Details'!AH774</f>
        <v>431.99</v>
      </c>
      <c r="P1017" s="31">
        <f>'Product Details'!V774</f>
        <v>330.99</v>
      </c>
      <c r="Q1017" s="31">
        <f>'Product Details'!F774</f>
        <v>312.99</v>
      </c>
      <c r="R1017" s="86">
        <f t="shared" si="46"/>
        <v>5.4382307622586785E-2</v>
      </c>
      <c r="S1017" s="86">
        <f t="shared" si="47"/>
        <v>0.27546933956804553</v>
      </c>
      <c r="T1017" s="31">
        <f>'Product Details'!F774</f>
        <v>312.99</v>
      </c>
      <c r="U1017" s="31">
        <f t="shared" si="48"/>
        <v>0</v>
      </c>
      <c r="V1017" s="30" t="s">
        <v>2080</v>
      </c>
      <c r="W1017" s="30" t="s">
        <v>53</v>
      </c>
      <c r="X1017" s="30">
        <v>15</v>
      </c>
      <c r="Y1017" s="87">
        <v>45509</v>
      </c>
      <c r="Z1017" s="87">
        <v>46271</v>
      </c>
    </row>
    <row r="1018" spans="1:26" ht="26.9" customHeight="1" x14ac:dyDescent="0.35">
      <c r="A1018" s="85" t="s">
        <v>11173</v>
      </c>
      <c r="B1018" s="30" t="s">
        <v>6217</v>
      </c>
      <c r="C1018" s="30" t="s">
        <v>1041</v>
      </c>
      <c r="D1018" s="30" t="s">
        <v>10168</v>
      </c>
      <c r="E1018" s="30" t="s">
        <v>10101</v>
      </c>
      <c r="F1018" s="30" t="s">
        <v>6220</v>
      </c>
      <c r="G1018" s="30" t="s">
        <v>6221</v>
      </c>
      <c r="H1018" s="30" t="s">
        <v>6222</v>
      </c>
      <c r="I1018" s="30" t="s">
        <v>8</v>
      </c>
      <c r="J1018" s="30" t="s">
        <v>4807</v>
      </c>
      <c r="K1018" s="30" t="s">
        <v>2023</v>
      </c>
      <c r="L1018" s="81" t="s">
        <v>10022</v>
      </c>
      <c r="M1018" s="30" t="s">
        <v>10102</v>
      </c>
      <c r="N1018" s="30" t="s">
        <v>2106</v>
      </c>
      <c r="O1018" s="31">
        <f>'Product Details'!AH774</f>
        <v>431.99</v>
      </c>
      <c r="P1018" s="31">
        <v>302.99</v>
      </c>
      <c r="Q1018" s="31">
        <v>274.99</v>
      </c>
      <c r="R1018" s="86">
        <f t="shared" si="46"/>
        <v>9.2412290834681013E-2</v>
      </c>
      <c r="S1018" s="86">
        <f t="shared" si="47"/>
        <v>0.36343433875784159</v>
      </c>
      <c r="T1018" s="31">
        <f>'Product Details'!F774</f>
        <v>312.99</v>
      </c>
      <c r="U1018" s="31">
        <f t="shared" si="48"/>
        <v>38</v>
      </c>
      <c r="V1018" s="30" t="s">
        <v>2100</v>
      </c>
      <c r="W1018" s="30" t="s">
        <v>10103</v>
      </c>
      <c r="X1018" s="30">
        <v>15</v>
      </c>
      <c r="Y1018" s="87">
        <v>46249</v>
      </c>
      <c r="Z1018" s="87">
        <v>46294</v>
      </c>
    </row>
    <row r="1019" spans="1:26" ht="26.9" customHeight="1" x14ac:dyDescent="0.35">
      <c r="A1019" s="85" t="s">
        <v>11174</v>
      </c>
      <c r="B1019" s="30" t="s">
        <v>6217</v>
      </c>
      <c r="C1019" s="30" t="s">
        <v>1041</v>
      </c>
      <c r="D1019" s="30" t="s">
        <v>10088</v>
      </c>
      <c r="E1019" s="30" t="s">
        <v>10089</v>
      </c>
      <c r="F1019" s="30" t="s">
        <v>6220</v>
      </c>
      <c r="G1019" s="30" t="s">
        <v>6221</v>
      </c>
      <c r="H1019" s="30" t="s">
        <v>6222</v>
      </c>
      <c r="I1019" s="30" t="s">
        <v>8</v>
      </c>
      <c r="J1019" s="30" t="s">
        <v>4807</v>
      </c>
      <c r="K1019" s="30" t="s">
        <v>2023</v>
      </c>
      <c r="L1019" s="84" t="s">
        <v>10025</v>
      </c>
      <c r="M1019" s="30" t="s">
        <v>10090</v>
      </c>
      <c r="N1019" s="30" t="s">
        <v>2106</v>
      </c>
      <c r="O1019" s="31">
        <f>'Product Details'!AH774</f>
        <v>431.99</v>
      </c>
      <c r="P1019" s="31">
        <v>187.99</v>
      </c>
      <c r="Q1019" s="31">
        <v>172.99</v>
      </c>
      <c r="R1019" s="86">
        <f t="shared" si="46"/>
        <v>7.9791478270120744E-2</v>
      </c>
      <c r="S1019" s="86">
        <f t="shared" si="47"/>
        <v>0.59955091553045203</v>
      </c>
      <c r="T1019" s="31">
        <f>'Product Details'!F774</f>
        <v>312.99</v>
      </c>
      <c r="U1019" s="31">
        <f t="shared" si="48"/>
        <v>140</v>
      </c>
      <c r="V1019" s="30" t="s">
        <v>2116</v>
      </c>
      <c r="W1019" s="30" t="s">
        <v>10105</v>
      </c>
      <c r="X1019" s="30">
        <v>14</v>
      </c>
      <c r="Y1019" s="87">
        <v>46143</v>
      </c>
      <c r="Z1019" s="87">
        <v>46158</v>
      </c>
    </row>
    <row r="1020" spans="1:26" ht="26.9" customHeight="1" x14ac:dyDescent="0.35">
      <c r="A1020" s="85" t="s">
        <v>11175</v>
      </c>
      <c r="B1020" s="30" t="s">
        <v>6223</v>
      </c>
      <c r="C1020" s="30" t="s">
        <v>1041</v>
      </c>
      <c r="D1020" s="30" t="s">
        <v>11171</v>
      </c>
      <c r="E1020" s="30" t="s">
        <v>10046</v>
      </c>
      <c r="F1020" s="30" t="s">
        <v>6226</v>
      </c>
      <c r="G1020" s="30" t="s">
        <v>6227</v>
      </c>
      <c r="H1020" s="30" t="s">
        <v>5399</v>
      </c>
      <c r="I1020" s="30" t="s">
        <v>8</v>
      </c>
      <c r="J1020" s="30" t="s">
        <v>4790</v>
      </c>
      <c r="K1020" s="30" t="s">
        <v>2025</v>
      </c>
      <c r="L1020" s="76" t="s">
        <v>10021</v>
      </c>
      <c r="M1020" s="30" t="s">
        <v>10047</v>
      </c>
      <c r="N1020" s="30" t="s">
        <v>2087</v>
      </c>
      <c r="O1020" s="31">
        <f>'Product Details'!AH775</f>
        <v>497.99</v>
      </c>
      <c r="P1020" s="31">
        <f>'Product Details'!V775</f>
        <v>485.99</v>
      </c>
      <c r="Q1020" s="31">
        <f>'Product Details'!F775</f>
        <v>432.99</v>
      </c>
      <c r="R1020" s="86">
        <f t="shared" si="46"/>
        <v>0.10905574188769317</v>
      </c>
      <c r="S1020" s="86">
        <f t="shared" si="47"/>
        <v>0.13052470933151267</v>
      </c>
      <c r="T1020" s="31">
        <f>'Product Details'!F775</f>
        <v>432.99</v>
      </c>
      <c r="U1020" s="31">
        <f t="shared" si="48"/>
        <v>0</v>
      </c>
      <c r="V1020" s="30" t="s">
        <v>2100</v>
      </c>
      <c r="W1020" s="30" t="s">
        <v>53</v>
      </c>
      <c r="X1020" s="30">
        <v>15</v>
      </c>
      <c r="Y1020" s="87">
        <v>46109</v>
      </c>
      <c r="Z1020" s="87">
        <v>46237</v>
      </c>
    </row>
    <row r="1021" spans="1:26" ht="26.9" customHeight="1" x14ac:dyDescent="0.35">
      <c r="A1021" s="85" t="s">
        <v>11176</v>
      </c>
      <c r="B1021" s="30" t="s">
        <v>6228</v>
      </c>
      <c r="C1021" s="30" t="s">
        <v>1041</v>
      </c>
      <c r="D1021" s="30" t="s">
        <v>11171</v>
      </c>
      <c r="E1021" s="30" t="s">
        <v>10046</v>
      </c>
      <c r="F1021" s="30" t="s">
        <v>6231</v>
      </c>
      <c r="G1021" s="30" t="s">
        <v>6232</v>
      </c>
      <c r="H1021" s="30" t="s">
        <v>5280</v>
      </c>
      <c r="I1021" s="30" t="s">
        <v>8</v>
      </c>
      <c r="J1021" s="30" t="s">
        <v>4807</v>
      </c>
      <c r="K1021" s="30" t="s">
        <v>2023</v>
      </c>
      <c r="L1021" s="76" t="s">
        <v>10021</v>
      </c>
      <c r="M1021" s="30" t="s">
        <v>10047</v>
      </c>
      <c r="N1021" s="30" t="s">
        <v>2087</v>
      </c>
      <c r="O1021" s="31">
        <f>'Product Details'!AH776</f>
        <v>505.99</v>
      </c>
      <c r="P1021" s="31">
        <f>'Product Details'!V776</f>
        <v>483.99</v>
      </c>
      <c r="Q1021" s="31">
        <f>'Product Details'!F776</f>
        <v>435.99</v>
      </c>
      <c r="R1021" s="86">
        <f t="shared" si="46"/>
        <v>9.9175602801710783E-2</v>
      </c>
      <c r="S1021" s="86">
        <f t="shared" si="47"/>
        <v>0.13834265499318169</v>
      </c>
      <c r="T1021" s="31">
        <f>'Product Details'!F776</f>
        <v>435.99</v>
      </c>
      <c r="U1021" s="31">
        <f t="shared" si="48"/>
        <v>0</v>
      </c>
      <c r="V1021" s="30" t="s">
        <v>2100</v>
      </c>
      <c r="W1021" s="30" t="s">
        <v>1345</v>
      </c>
      <c r="X1021" s="30">
        <v>15</v>
      </c>
      <c r="Y1021" s="87">
        <v>45792</v>
      </c>
      <c r="Z1021" s="87">
        <v>46257</v>
      </c>
    </row>
    <row r="1022" spans="1:26" ht="26.9" customHeight="1" x14ac:dyDescent="0.35">
      <c r="A1022" s="85" t="s">
        <v>11177</v>
      </c>
      <c r="B1022" s="30" t="s">
        <v>6233</v>
      </c>
      <c r="C1022" s="30" t="s">
        <v>1041</v>
      </c>
      <c r="D1022" s="30" t="s">
        <v>11171</v>
      </c>
      <c r="E1022" s="30" t="s">
        <v>10046</v>
      </c>
      <c r="F1022" s="30" t="s">
        <v>6236</v>
      </c>
      <c r="G1022" s="30" t="s">
        <v>6237</v>
      </c>
      <c r="H1022" s="30" t="s">
        <v>4695</v>
      </c>
      <c r="I1022" s="30" t="s">
        <v>8</v>
      </c>
      <c r="J1022" s="30" t="s">
        <v>4790</v>
      </c>
      <c r="K1022" s="30" t="s">
        <v>2024</v>
      </c>
      <c r="L1022" s="76" t="s">
        <v>10021</v>
      </c>
      <c r="M1022" s="30" t="s">
        <v>10047</v>
      </c>
      <c r="N1022" s="30" t="s">
        <v>2087</v>
      </c>
      <c r="O1022" s="31">
        <f>'Product Details'!AH777</f>
        <v>531.99</v>
      </c>
      <c r="P1022" s="31">
        <f>'Product Details'!V777</f>
        <v>503.99</v>
      </c>
      <c r="Q1022" s="31">
        <f>'Product Details'!F777</f>
        <v>462.99</v>
      </c>
      <c r="R1022" s="86">
        <f t="shared" si="46"/>
        <v>8.1350820452786757E-2</v>
      </c>
      <c r="S1022" s="86">
        <f t="shared" si="47"/>
        <v>0.1297016861219196</v>
      </c>
      <c r="T1022" s="31">
        <f>'Product Details'!F777</f>
        <v>462.99</v>
      </c>
      <c r="U1022" s="31">
        <f t="shared" si="48"/>
        <v>0</v>
      </c>
      <c r="V1022" s="30" t="s">
        <v>2080</v>
      </c>
      <c r="W1022" s="30" t="s">
        <v>53</v>
      </c>
      <c r="X1022" s="30">
        <v>15</v>
      </c>
      <c r="Y1022" s="87">
        <v>46099</v>
      </c>
      <c r="Z1022" s="87">
        <v>46257</v>
      </c>
    </row>
    <row r="1023" spans="1:26" ht="26.9" customHeight="1" x14ac:dyDescent="0.35">
      <c r="A1023" s="85" t="s">
        <v>11178</v>
      </c>
      <c r="B1023" s="30" t="s">
        <v>6238</v>
      </c>
      <c r="C1023" s="30" t="s">
        <v>1041</v>
      </c>
      <c r="D1023" s="30" t="s">
        <v>11171</v>
      </c>
      <c r="E1023" s="30" t="s">
        <v>10046</v>
      </c>
      <c r="F1023" s="30" t="s">
        <v>6241</v>
      </c>
      <c r="G1023" s="30" t="s">
        <v>6242</v>
      </c>
      <c r="H1023" s="30" t="s">
        <v>5347</v>
      </c>
      <c r="I1023" s="30" t="s">
        <v>8</v>
      </c>
      <c r="J1023" s="30" t="s">
        <v>4790</v>
      </c>
      <c r="K1023" s="30" t="s">
        <v>2025</v>
      </c>
      <c r="L1023" s="76" t="s">
        <v>10021</v>
      </c>
      <c r="M1023" s="30" t="s">
        <v>10047</v>
      </c>
      <c r="N1023" s="30" t="s">
        <v>2087</v>
      </c>
      <c r="O1023" s="31">
        <f>'Product Details'!AH778</f>
        <v>705.99</v>
      </c>
      <c r="P1023" s="31">
        <f>'Product Details'!V778</f>
        <v>705.99</v>
      </c>
      <c r="Q1023" s="31">
        <f>'Product Details'!F778</f>
        <v>617.99</v>
      </c>
      <c r="R1023" s="86">
        <f t="shared" si="46"/>
        <v>0.1246476578988371</v>
      </c>
      <c r="S1023" s="86">
        <f t="shared" si="47"/>
        <v>0.1246476578988371</v>
      </c>
      <c r="T1023" s="31">
        <f>'Product Details'!F778</f>
        <v>617.99</v>
      </c>
      <c r="U1023" s="31">
        <f t="shared" si="48"/>
        <v>0</v>
      </c>
      <c r="V1023" s="30" t="s">
        <v>2080</v>
      </c>
      <c r="W1023" s="30" t="s">
        <v>1345</v>
      </c>
      <c r="X1023" s="30">
        <v>15</v>
      </c>
      <c r="Y1023" s="87">
        <v>46138</v>
      </c>
      <c r="Z1023" s="87">
        <v>46280</v>
      </c>
    </row>
    <row r="1024" spans="1:26" ht="26.9" customHeight="1" x14ac:dyDescent="0.35">
      <c r="A1024" s="85" t="s">
        <v>11179</v>
      </c>
      <c r="B1024" s="30" t="s">
        <v>6243</v>
      </c>
      <c r="C1024" s="30" t="s">
        <v>1041</v>
      </c>
      <c r="D1024" s="30" t="s">
        <v>11171</v>
      </c>
      <c r="E1024" s="30" t="s">
        <v>10046</v>
      </c>
      <c r="F1024" s="30" t="s">
        <v>6246</v>
      </c>
      <c r="G1024" s="30" t="s">
        <v>6247</v>
      </c>
      <c r="H1024" s="30" t="s">
        <v>3738</v>
      </c>
      <c r="I1024" s="30" t="s">
        <v>8</v>
      </c>
      <c r="J1024" s="30" t="s">
        <v>4807</v>
      </c>
      <c r="K1024" s="30" t="s">
        <v>2027</v>
      </c>
      <c r="L1024" s="76" t="s">
        <v>10021</v>
      </c>
      <c r="M1024" s="30" t="s">
        <v>10047</v>
      </c>
      <c r="N1024" s="30" t="s">
        <v>2087</v>
      </c>
      <c r="O1024" s="31">
        <f>'Product Details'!AH779</f>
        <v>1202.99</v>
      </c>
      <c r="P1024" s="31">
        <f>'Product Details'!V779</f>
        <v>1202.99</v>
      </c>
      <c r="Q1024" s="31">
        <f>'Product Details'!F779</f>
        <v>1148.99</v>
      </c>
      <c r="R1024" s="86">
        <f t="shared" si="46"/>
        <v>4.4888153683738018E-2</v>
      </c>
      <c r="S1024" s="86">
        <f t="shared" si="47"/>
        <v>4.4888153683738018E-2</v>
      </c>
      <c r="T1024" s="31">
        <f>'Product Details'!F779</f>
        <v>1148.99</v>
      </c>
      <c r="U1024" s="31">
        <f t="shared" si="48"/>
        <v>0</v>
      </c>
      <c r="V1024" s="30" t="s">
        <v>2116</v>
      </c>
      <c r="W1024" s="30" t="s">
        <v>53</v>
      </c>
      <c r="X1024" s="30">
        <v>15</v>
      </c>
      <c r="Y1024" s="87">
        <v>46057</v>
      </c>
      <c r="Z1024" s="87">
        <v>46275</v>
      </c>
    </row>
    <row r="1025" spans="1:26" ht="26.9" customHeight="1" x14ac:dyDescent="0.35">
      <c r="A1025" s="85" t="s">
        <v>11180</v>
      </c>
      <c r="B1025" s="30" t="s">
        <v>6248</v>
      </c>
      <c r="C1025" s="30" t="s">
        <v>1041</v>
      </c>
      <c r="D1025" s="30" t="s">
        <v>11171</v>
      </c>
      <c r="E1025" s="30" t="s">
        <v>10046</v>
      </c>
      <c r="F1025" s="30" t="s">
        <v>6251</v>
      </c>
      <c r="G1025" s="30" t="s">
        <v>6252</v>
      </c>
      <c r="H1025" s="30" t="s">
        <v>3578</v>
      </c>
      <c r="I1025" s="30" t="s">
        <v>8</v>
      </c>
      <c r="J1025" s="30" t="s">
        <v>4807</v>
      </c>
      <c r="K1025" s="30" t="s">
        <v>2027</v>
      </c>
      <c r="L1025" s="76" t="s">
        <v>10021</v>
      </c>
      <c r="M1025" s="30" t="s">
        <v>10047</v>
      </c>
      <c r="N1025" s="30" t="s">
        <v>2087</v>
      </c>
      <c r="O1025" s="31">
        <f>'Product Details'!AH780</f>
        <v>1361.99</v>
      </c>
      <c r="P1025" s="31">
        <f>'Product Details'!V780</f>
        <v>1298.99</v>
      </c>
      <c r="Q1025" s="31">
        <f>'Product Details'!F780</f>
        <v>1239.99</v>
      </c>
      <c r="R1025" s="86">
        <f t="shared" si="46"/>
        <v>4.5419903155528525E-2</v>
      </c>
      <c r="S1025" s="86">
        <f t="shared" si="47"/>
        <v>8.9574813324620597E-2</v>
      </c>
      <c r="T1025" s="31">
        <f>'Product Details'!F780</f>
        <v>1239.99</v>
      </c>
      <c r="U1025" s="31">
        <f t="shared" si="48"/>
        <v>0</v>
      </c>
      <c r="V1025" s="30" t="s">
        <v>2080</v>
      </c>
      <c r="W1025" s="30" t="s">
        <v>53</v>
      </c>
      <c r="X1025" s="30">
        <v>15</v>
      </c>
      <c r="Y1025" s="87">
        <v>45947</v>
      </c>
      <c r="Z1025" s="87">
        <v>46248</v>
      </c>
    </row>
    <row r="1026" spans="1:26" ht="26.9" customHeight="1" x14ac:dyDescent="0.35">
      <c r="A1026" s="85" t="s">
        <v>11181</v>
      </c>
      <c r="B1026" s="30" t="s">
        <v>6253</v>
      </c>
      <c r="C1026" s="30" t="s">
        <v>1041</v>
      </c>
      <c r="D1026" s="30" t="s">
        <v>11171</v>
      </c>
      <c r="E1026" s="30" t="s">
        <v>10046</v>
      </c>
      <c r="F1026" s="30" t="s">
        <v>6220</v>
      </c>
      <c r="G1026" s="30" t="s">
        <v>6256</v>
      </c>
      <c r="H1026" s="30" t="s">
        <v>3464</v>
      </c>
      <c r="I1026" s="30" t="s">
        <v>8</v>
      </c>
      <c r="J1026" s="30" t="s">
        <v>4807</v>
      </c>
      <c r="K1026" s="30" t="s">
        <v>2027</v>
      </c>
      <c r="L1026" s="76" t="s">
        <v>10021</v>
      </c>
      <c r="M1026" s="30" t="s">
        <v>10047</v>
      </c>
      <c r="N1026" s="30" t="s">
        <v>2087</v>
      </c>
      <c r="O1026" s="31">
        <f>'Product Details'!AH781</f>
        <v>1596.99</v>
      </c>
      <c r="P1026" s="31">
        <f>'Product Details'!V781</f>
        <v>1596.99</v>
      </c>
      <c r="Q1026" s="31">
        <f>'Product Details'!F781</f>
        <v>1440.99</v>
      </c>
      <c r="R1026" s="86">
        <f t="shared" si="46"/>
        <v>9.76837675877745E-2</v>
      </c>
      <c r="S1026" s="86">
        <f t="shared" si="47"/>
        <v>9.76837675877745E-2</v>
      </c>
      <c r="T1026" s="31">
        <f>'Product Details'!F781</f>
        <v>1440.99</v>
      </c>
      <c r="U1026" s="31">
        <f t="shared" si="48"/>
        <v>0</v>
      </c>
      <c r="V1026" s="30" t="s">
        <v>2080</v>
      </c>
      <c r="W1026" s="30" t="s">
        <v>53</v>
      </c>
      <c r="X1026" s="30">
        <v>15</v>
      </c>
      <c r="Y1026" s="87">
        <v>45783</v>
      </c>
      <c r="Z1026" s="87">
        <v>46267</v>
      </c>
    </row>
    <row r="1027" spans="1:26" ht="26.9" customHeight="1" x14ac:dyDescent="0.35">
      <c r="A1027" s="85" t="s">
        <v>11182</v>
      </c>
      <c r="B1027" s="30" t="s">
        <v>6253</v>
      </c>
      <c r="C1027" s="30" t="s">
        <v>1041</v>
      </c>
      <c r="D1027" s="30" t="s">
        <v>10088</v>
      </c>
      <c r="E1027" s="30" t="s">
        <v>10089</v>
      </c>
      <c r="F1027" s="30" t="s">
        <v>6220</v>
      </c>
      <c r="G1027" s="30" t="s">
        <v>6256</v>
      </c>
      <c r="H1027" s="30" t="s">
        <v>3464</v>
      </c>
      <c r="I1027" s="30" t="s">
        <v>8</v>
      </c>
      <c r="J1027" s="30" t="s">
        <v>4807</v>
      </c>
      <c r="K1027" s="30" t="s">
        <v>2027</v>
      </c>
      <c r="L1027" s="84" t="s">
        <v>10025</v>
      </c>
      <c r="M1027" s="30" t="s">
        <v>10090</v>
      </c>
      <c r="N1027" s="30" t="s">
        <v>2087</v>
      </c>
      <c r="O1027" s="31">
        <f>'Product Details'!AH781</f>
        <v>1596.99</v>
      </c>
      <c r="P1027" s="31">
        <v>747.99</v>
      </c>
      <c r="Q1027" s="31">
        <v>747.99</v>
      </c>
      <c r="R1027" s="86">
        <f t="shared" si="46"/>
        <v>0</v>
      </c>
      <c r="S1027" s="86">
        <f t="shared" si="47"/>
        <v>0.53162511975654203</v>
      </c>
      <c r="T1027" s="31">
        <f>'Product Details'!F781</f>
        <v>1440.99</v>
      </c>
      <c r="U1027" s="31">
        <f t="shared" si="48"/>
        <v>693</v>
      </c>
      <c r="V1027" s="30" t="s">
        <v>2100</v>
      </c>
      <c r="W1027" s="30" t="s">
        <v>10105</v>
      </c>
      <c r="X1027" s="30">
        <v>14</v>
      </c>
      <c r="Y1027" s="87">
        <v>46277</v>
      </c>
      <c r="Z1027" s="87">
        <v>46277</v>
      </c>
    </row>
    <row r="1028" spans="1:26" ht="26.9" customHeight="1" x14ac:dyDescent="0.35">
      <c r="A1028" s="85" t="s">
        <v>11183</v>
      </c>
      <c r="B1028" s="30" t="s">
        <v>6257</v>
      </c>
      <c r="C1028" s="30" t="s">
        <v>1041</v>
      </c>
      <c r="D1028" s="30" t="s">
        <v>11171</v>
      </c>
      <c r="E1028" s="30" t="s">
        <v>10046</v>
      </c>
      <c r="F1028" s="30" t="s">
        <v>6260</v>
      </c>
      <c r="G1028" s="30" t="s">
        <v>6261</v>
      </c>
      <c r="H1028" s="30" t="s">
        <v>3562</v>
      </c>
      <c r="I1028" s="30" t="s">
        <v>8</v>
      </c>
      <c r="J1028" s="30" t="s">
        <v>4790</v>
      </c>
      <c r="K1028" s="30" t="s">
        <v>2027</v>
      </c>
      <c r="L1028" s="76" t="s">
        <v>10021</v>
      </c>
      <c r="M1028" s="30" t="s">
        <v>10047</v>
      </c>
      <c r="N1028" s="30" t="s">
        <v>2087</v>
      </c>
      <c r="O1028" s="31">
        <f>'Product Details'!AH782</f>
        <v>1685.99</v>
      </c>
      <c r="P1028" s="31">
        <f>'Product Details'!V782</f>
        <v>1672.99</v>
      </c>
      <c r="Q1028" s="31">
        <f>'Product Details'!F782</f>
        <v>1493.99</v>
      </c>
      <c r="R1028" s="86">
        <f t="shared" si="46"/>
        <v>0.1069940645192141</v>
      </c>
      <c r="S1028" s="86">
        <f t="shared" si="47"/>
        <v>0.11387967900165481</v>
      </c>
      <c r="T1028" s="31">
        <f>'Product Details'!F782</f>
        <v>1493.99</v>
      </c>
      <c r="U1028" s="31">
        <f t="shared" si="48"/>
        <v>0</v>
      </c>
      <c r="V1028" s="30" t="s">
        <v>2080</v>
      </c>
      <c r="W1028" s="30" t="s">
        <v>53</v>
      </c>
      <c r="X1028" s="30">
        <v>15</v>
      </c>
      <c r="Y1028" s="87">
        <v>45685</v>
      </c>
      <c r="Z1028" s="87">
        <v>46258</v>
      </c>
    </row>
    <row r="1029" spans="1:26" ht="26.9" customHeight="1" x14ac:dyDescent="0.35">
      <c r="A1029" s="85" t="s">
        <v>11184</v>
      </c>
      <c r="B1029" s="30" t="s">
        <v>6262</v>
      </c>
      <c r="C1029" s="30" t="s">
        <v>1054</v>
      </c>
      <c r="D1029" s="30" t="s">
        <v>11185</v>
      </c>
      <c r="E1029" s="30" t="s">
        <v>10046</v>
      </c>
      <c r="F1029" s="30" t="s">
        <v>6265</v>
      </c>
      <c r="G1029" s="30" t="s">
        <v>6266</v>
      </c>
      <c r="H1029" s="30" t="s">
        <v>5824</v>
      </c>
      <c r="I1029" s="30" t="s">
        <v>8</v>
      </c>
      <c r="J1029" s="30" t="s">
        <v>4790</v>
      </c>
      <c r="K1029" s="30" t="s">
        <v>2023</v>
      </c>
      <c r="L1029" s="76" t="s">
        <v>10021</v>
      </c>
      <c r="M1029" s="30" t="s">
        <v>10047</v>
      </c>
      <c r="N1029" s="30" t="s">
        <v>2087</v>
      </c>
      <c r="O1029" s="31">
        <f>'Product Details'!AH783</f>
        <v>168.99</v>
      </c>
      <c r="P1029" s="31">
        <f>'Product Details'!V783</f>
        <v>168.99</v>
      </c>
      <c r="Q1029" s="31">
        <f>'Product Details'!F783</f>
        <v>151.99</v>
      </c>
      <c r="R1029" s="86">
        <f t="shared" si="46"/>
        <v>0.10059766850109474</v>
      </c>
      <c r="S1029" s="86">
        <f t="shared" si="47"/>
        <v>0.10059766850109474</v>
      </c>
      <c r="T1029" s="31">
        <f>'Product Details'!F783</f>
        <v>151.99</v>
      </c>
      <c r="U1029" s="31">
        <f t="shared" si="48"/>
        <v>0</v>
      </c>
      <c r="V1029" s="30" t="s">
        <v>2080</v>
      </c>
      <c r="W1029" s="30" t="s">
        <v>53</v>
      </c>
      <c r="X1029" s="30">
        <v>15</v>
      </c>
      <c r="Y1029" s="87">
        <v>45820</v>
      </c>
      <c r="Z1029" s="87">
        <v>46251</v>
      </c>
    </row>
    <row r="1030" spans="1:26" ht="26.9" customHeight="1" x14ac:dyDescent="0.35">
      <c r="A1030" s="85" t="s">
        <v>11186</v>
      </c>
      <c r="B1030" s="30" t="s">
        <v>6262</v>
      </c>
      <c r="C1030" s="30" t="s">
        <v>1054</v>
      </c>
      <c r="D1030" s="30" t="s">
        <v>11187</v>
      </c>
      <c r="E1030" s="30" t="s">
        <v>10122</v>
      </c>
      <c r="F1030" s="30" t="s">
        <v>6265</v>
      </c>
      <c r="G1030" s="30" t="s">
        <v>6266</v>
      </c>
      <c r="H1030" s="30" t="s">
        <v>5824</v>
      </c>
      <c r="I1030" s="30" t="s">
        <v>8</v>
      </c>
      <c r="J1030" s="30" t="s">
        <v>4790</v>
      </c>
      <c r="K1030" s="30" t="s">
        <v>2023</v>
      </c>
      <c r="L1030" s="79" t="s">
        <v>10023</v>
      </c>
      <c r="M1030" s="30" t="s">
        <v>10123</v>
      </c>
      <c r="N1030" s="30" t="s">
        <v>2087</v>
      </c>
      <c r="O1030" s="31">
        <f>'Product Details'!AH783</f>
        <v>168.99</v>
      </c>
      <c r="P1030" s="31">
        <v>143.99</v>
      </c>
      <c r="Q1030" s="31">
        <v>126.99</v>
      </c>
      <c r="R1030" s="86">
        <f t="shared" si="46"/>
        <v>0.11806375442739088</v>
      </c>
      <c r="S1030" s="86">
        <f t="shared" si="47"/>
        <v>0.24853541629682238</v>
      </c>
      <c r="T1030" s="31">
        <f>'Product Details'!F783</f>
        <v>151.99</v>
      </c>
      <c r="U1030" s="31">
        <f t="shared" si="48"/>
        <v>25.000000000000014</v>
      </c>
      <c r="V1030" s="30" t="s">
        <v>2116</v>
      </c>
      <c r="W1030" s="30" t="s">
        <v>10124</v>
      </c>
      <c r="X1030" s="30">
        <v>30</v>
      </c>
      <c r="Y1030" s="87">
        <v>46280</v>
      </c>
      <c r="Z1030" s="87">
        <v>46294</v>
      </c>
    </row>
    <row r="1031" spans="1:26" ht="26.9" customHeight="1" x14ac:dyDescent="0.35">
      <c r="A1031" s="85" t="s">
        <v>11188</v>
      </c>
      <c r="B1031" s="30" t="s">
        <v>6267</v>
      </c>
      <c r="C1031" s="30" t="s">
        <v>1054</v>
      </c>
      <c r="D1031" s="30" t="s">
        <v>11185</v>
      </c>
      <c r="E1031" s="30" t="s">
        <v>10046</v>
      </c>
      <c r="F1031" s="30" t="s">
        <v>6270</v>
      </c>
      <c r="G1031" s="30" t="s">
        <v>6271</v>
      </c>
      <c r="H1031" s="30" t="s">
        <v>5550</v>
      </c>
      <c r="I1031" s="30" t="s">
        <v>8</v>
      </c>
      <c r="J1031" s="30" t="s">
        <v>4807</v>
      </c>
      <c r="K1031" s="30" t="s">
        <v>2023</v>
      </c>
      <c r="L1031" s="76" t="s">
        <v>10021</v>
      </c>
      <c r="M1031" s="30" t="s">
        <v>10047</v>
      </c>
      <c r="N1031" s="30" t="s">
        <v>2087</v>
      </c>
      <c r="O1031" s="31">
        <f>'Product Details'!AH784</f>
        <v>315.99</v>
      </c>
      <c r="P1031" s="31">
        <f>'Product Details'!V784</f>
        <v>315.99</v>
      </c>
      <c r="Q1031" s="31">
        <f>'Product Details'!F784</f>
        <v>294.99</v>
      </c>
      <c r="R1031" s="86">
        <f t="shared" si="46"/>
        <v>6.6457799297446121E-2</v>
      </c>
      <c r="S1031" s="86">
        <f t="shared" si="47"/>
        <v>6.6457799297446121E-2</v>
      </c>
      <c r="T1031" s="31">
        <f>'Product Details'!F784</f>
        <v>294.99</v>
      </c>
      <c r="U1031" s="31">
        <f t="shared" si="48"/>
        <v>0</v>
      </c>
      <c r="V1031" s="30" t="s">
        <v>2080</v>
      </c>
      <c r="W1031" s="30" t="s">
        <v>53</v>
      </c>
      <c r="X1031" s="30">
        <v>15</v>
      </c>
      <c r="Y1031" s="87">
        <v>45798</v>
      </c>
      <c r="Z1031" s="87">
        <v>46286</v>
      </c>
    </row>
    <row r="1032" spans="1:26" ht="26.9" customHeight="1" x14ac:dyDescent="0.35">
      <c r="A1032" s="85" t="s">
        <v>11189</v>
      </c>
      <c r="B1032" s="30" t="s">
        <v>6267</v>
      </c>
      <c r="C1032" s="30" t="s">
        <v>1054</v>
      </c>
      <c r="D1032" s="30" t="s">
        <v>10168</v>
      </c>
      <c r="E1032" s="30" t="s">
        <v>10101</v>
      </c>
      <c r="F1032" s="30" t="s">
        <v>6270</v>
      </c>
      <c r="G1032" s="30" t="s">
        <v>6271</v>
      </c>
      <c r="H1032" s="30" t="s">
        <v>5550</v>
      </c>
      <c r="I1032" s="30" t="s">
        <v>8</v>
      </c>
      <c r="J1032" s="30" t="s">
        <v>4807</v>
      </c>
      <c r="K1032" s="30" t="s">
        <v>2023</v>
      </c>
      <c r="L1032" s="81" t="s">
        <v>10022</v>
      </c>
      <c r="M1032" s="30" t="s">
        <v>10102</v>
      </c>
      <c r="N1032" s="30" t="s">
        <v>2087</v>
      </c>
      <c r="O1032" s="31">
        <f>'Product Details'!AH784</f>
        <v>315.99</v>
      </c>
      <c r="P1032" s="31">
        <v>253.99</v>
      </c>
      <c r="Q1032" s="31">
        <v>253.99</v>
      </c>
      <c r="R1032" s="86">
        <f t="shared" si="46"/>
        <v>0</v>
      </c>
      <c r="S1032" s="86">
        <f t="shared" si="47"/>
        <v>0.19620874078293615</v>
      </c>
      <c r="T1032" s="31">
        <f>'Product Details'!F784</f>
        <v>294.99</v>
      </c>
      <c r="U1032" s="31">
        <f t="shared" si="48"/>
        <v>41</v>
      </c>
      <c r="V1032" s="30" t="s">
        <v>2100</v>
      </c>
      <c r="W1032" s="30" t="s">
        <v>10103</v>
      </c>
      <c r="X1032" s="30">
        <v>15</v>
      </c>
      <c r="Y1032" s="87">
        <v>46167</v>
      </c>
      <c r="Z1032" s="87">
        <v>46167</v>
      </c>
    </row>
    <row r="1033" spans="1:26" ht="26.9" customHeight="1" x14ac:dyDescent="0.35">
      <c r="A1033" s="85" t="s">
        <v>11190</v>
      </c>
      <c r="B1033" s="30" t="s">
        <v>6267</v>
      </c>
      <c r="C1033" s="30" t="s">
        <v>1054</v>
      </c>
      <c r="D1033" s="30" t="s">
        <v>11187</v>
      </c>
      <c r="E1033" s="30" t="s">
        <v>10122</v>
      </c>
      <c r="F1033" s="30" t="s">
        <v>6270</v>
      </c>
      <c r="G1033" s="30" t="s">
        <v>6271</v>
      </c>
      <c r="H1033" s="30" t="s">
        <v>5550</v>
      </c>
      <c r="I1033" s="30" t="s">
        <v>8</v>
      </c>
      <c r="J1033" s="30" t="s">
        <v>4807</v>
      </c>
      <c r="K1033" s="30" t="s">
        <v>2023</v>
      </c>
      <c r="L1033" s="79" t="s">
        <v>10023</v>
      </c>
      <c r="M1033" s="30" t="s">
        <v>10123</v>
      </c>
      <c r="N1033" s="30" t="s">
        <v>2087</v>
      </c>
      <c r="O1033" s="31">
        <f>'Product Details'!AH784</f>
        <v>315.99</v>
      </c>
      <c r="P1033" s="31">
        <v>243.99</v>
      </c>
      <c r="Q1033" s="31">
        <v>243.99</v>
      </c>
      <c r="R1033" s="86">
        <f t="shared" si="46"/>
        <v>0</v>
      </c>
      <c r="S1033" s="86">
        <f t="shared" si="47"/>
        <v>0.22785531187695812</v>
      </c>
      <c r="T1033" s="31">
        <f>'Product Details'!F784</f>
        <v>294.99</v>
      </c>
      <c r="U1033" s="31">
        <f t="shared" si="48"/>
        <v>51</v>
      </c>
      <c r="V1033" s="30" t="s">
        <v>2080</v>
      </c>
      <c r="W1033" s="30" t="s">
        <v>10124</v>
      </c>
      <c r="X1033" s="30">
        <v>30</v>
      </c>
      <c r="Y1033" s="87">
        <v>46226</v>
      </c>
      <c r="Z1033" s="87">
        <v>46226</v>
      </c>
    </row>
    <row r="1034" spans="1:26" ht="26.9" customHeight="1" x14ac:dyDescent="0.35">
      <c r="A1034" s="85" t="s">
        <v>11191</v>
      </c>
      <c r="B1034" s="30" t="s">
        <v>6272</v>
      </c>
      <c r="C1034" s="30" t="s">
        <v>1054</v>
      </c>
      <c r="D1034" s="30" t="s">
        <v>11185</v>
      </c>
      <c r="E1034" s="30" t="s">
        <v>10046</v>
      </c>
      <c r="F1034" s="30" t="s">
        <v>6275</v>
      </c>
      <c r="G1034" s="30" t="s">
        <v>6276</v>
      </c>
      <c r="H1034" s="30" t="s">
        <v>4405</v>
      </c>
      <c r="I1034" s="30" t="s">
        <v>8</v>
      </c>
      <c r="J1034" s="30" t="s">
        <v>4790</v>
      </c>
      <c r="K1034" s="30" t="s">
        <v>2024</v>
      </c>
      <c r="L1034" s="76" t="s">
        <v>10021</v>
      </c>
      <c r="M1034" s="30" t="s">
        <v>10047</v>
      </c>
      <c r="N1034" s="30" t="s">
        <v>2087</v>
      </c>
      <c r="O1034" s="31">
        <f>'Product Details'!AH785</f>
        <v>442.99</v>
      </c>
      <c r="P1034" s="31">
        <f>'Product Details'!V785</f>
        <v>442.99</v>
      </c>
      <c r="Q1034" s="31">
        <f>'Product Details'!F785</f>
        <v>401.99</v>
      </c>
      <c r="R1034" s="86">
        <f t="shared" si="46"/>
        <v>9.255287929750107E-2</v>
      </c>
      <c r="S1034" s="86">
        <f t="shared" si="47"/>
        <v>9.255287929750107E-2</v>
      </c>
      <c r="T1034" s="31">
        <f>'Product Details'!F785</f>
        <v>401.99</v>
      </c>
      <c r="U1034" s="31">
        <f t="shared" si="48"/>
        <v>0</v>
      </c>
      <c r="V1034" s="30" t="s">
        <v>2080</v>
      </c>
      <c r="W1034" s="30" t="s">
        <v>53</v>
      </c>
      <c r="X1034" s="30">
        <v>15</v>
      </c>
      <c r="Y1034" s="87">
        <v>46088</v>
      </c>
      <c r="Z1034" s="87">
        <v>46271</v>
      </c>
    </row>
    <row r="1035" spans="1:26" ht="26.9" customHeight="1" x14ac:dyDescent="0.35">
      <c r="A1035" s="85" t="s">
        <v>11192</v>
      </c>
      <c r="B1035" s="30" t="s">
        <v>6277</v>
      </c>
      <c r="C1035" s="30" t="s">
        <v>1054</v>
      </c>
      <c r="D1035" s="30" t="s">
        <v>11185</v>
      </c>
      <c r="E1035" s="30" t="s">
        <v>10046</v>
      </c>
      <c r="F1035" s="30" t="s">
        <v>6280</v>
      </c>
      <c r="G1035" s="30" t="s">
        <v>6281</v>
      </c>
      <c r="H1035" s="30" t="s">
        <v>3904</v>
      </c>
      <c r="I1035" s="30" t="s">
        <v>8</v>
      </c>
      <c r="J1035" s="30" t="s">
        <v>4807</v>
      </c>
      <c r="K1035" s="30" t="s">
        <v>2024</v>
      </c>
      <c r="L1035" s="76" t="s">
        <v>10021</v>
      </c>
      <c r="M1035" s="30" t="s">
        <v>10047</v>
      </c>
      <c r="N1035" s="30" t="s">
        <v>2087</v>
      </c>
      <c r="O1035" s="31">
        <f>'Product Details'!AH786</f>
        <v>630.99</v>
      </c>
      <c r="P1035" s="31">
        <f>'Product Details'!V786</f>
        <v>630.99</v>
      </c>
      <c r="Q1035" s="31">
        <f>'Product Details'!F786</f>
        <v>606.99</v>
      </c>
      <c r="R1035" s="86">
        <f t="shared" si="46"/>
        <v>3.8035468073978985E-2</v>
      </c>
      <c r="S1035" s="86">
        <f t="shared" si="47"/>
        <v>3.8035468073978985E-2</v>
      </c>
      <c r="T1035" s="31">
        <f>'Product Details'!F786</f>
        <v>606.99</v>
      </c>
      <c r="U1035" s="31">
        <f t="shared" si="48"/>
        <v>0</v>
      </c>
      <c r="V1035" s="30" t="s">
        <v>2100</v>
      </c>
      <c r="W1035" s="30" t="s">
        <v>1345</v>
      </c>
      <c r="X1035" s="30">
        <v>15</v>
      </c>
      <c r="Y1035" s="87">
        <v>46055</v>
      </c>
      <c r="Z1035" s="87">
        <v>46267</v>
      </c>
    </row>
    <row r="1036" spans="1:26" ht="26.9" customHeight="1" x14ac:dyDescent="0.35">
      <c r="A1036" s="85" t="s">
        <v>11193</v>
      </c>
      <c r="B1036" s="30" t="s">
        <v>6282</v>
      </c>
      <c r="C1036" s="30" t="s">
        <v>1054</v>
      </c>
      <c r="D1036" s="30" t="s">
        <v>11185</v>
      </c>
      <c r="E1036" s="30" t="s">
        <v>10046</v>
      </c>
      <c r="F1036" s="30" t="s">
        <v>6285</v>
      </c>
      <c r="G1036" s="30" t="s">
        <v>6286</v>
      </c>
      <c r="H1036" s="30" t="s">
        <v>5035</v>
      </c>
      <c r="I1036" s="30" t="s">
        <v>8</v>
      </c>
      <c r="J1036" s="30" t="s">
        <v>4807</v>
      </c>
      <c r="K1036" s="30" t="s">
        <v>2025</v>
      </c>
      <c r="L1036" s="76" t="s">
        <v>10021</v>
      </c>
      <c r="M1036" s="30" t="s">
        <v>10047</v>
      </c>
      <c r="N1036" s="30" t="s">
        <v>2087</v>
      </c>
      <c r="O1036" s="31">
        <f>'Product Details'!AH787</f>
        <v>830.99</v>
      </c>
      <c r="P1036" s="31">
        <f>'Product Details'!V787</f>
        <v>787.99</v>
      </c>
      <c r="Q1036" s="31">
        <f>'Product Details'!F787</f>
        <v>699.99</v>
      </c>
      <c r="R1036" s="86">
        <f t="shared" si="46"/>
        <v>0.11167654411858019</v>
      </c>
      <c r="S1036" s="86">
        <f t="shared" si="47"/>
        <v>0.15764329293974658</v>
      </c>
      <c r="T1036" s="31">
        <f>'Product Details'!F787</f>
        <v>699.99</v>
      </c>
      <c r="U1036" s="31">
        <f t="shared" si="48"/>
        <v>0</v>
      </c>
      <c r="V1036" s="30" t="s">
        <v>2080</v>
      </c>
      <c r="W1036" s="30" t="s">
        <v>53</v>
      </c>
      <c r="X1036" s="30">
        <v>15</v>
      </c>
      <c r="Y1036" s="87">
        <v>46231</v>
      </c>
      <c r="Z1036" s="87">
        <v>46264</v>
      </c>
    </row>
    <row r="1037" spans="1:26" ht="26.9" customHeight="1" x14ac:dyDescent="0.35">
      <c r="A1037" s="85" t="s">
        <v>11194</v>
      </c>
      <c r="B1037" s="30" t="s">
        <v>6287</v>
      </c>
      <c r="C1037" s="30" t="s">
        <v>1054</v>
      </c>
      <c r="D1037" s="30" t="s">
        <v>11185</v>
      </c>
      <c r="E1037" s="30" t="s">
        <v>10046</v>
      </c>
      <c r="F1037" s="30" t="s">
        <v>6290</v>
      </c>
      <c r="G1037" s="30" t="s">
        <v>6291</v>
      </c>
      <c r="H1037" s="30" t="s">
        <v>5157</v>
      </c>
      <c r="I1037" s="30" t="s">
        <v>8</v>
      </c>
      <c r="J1037" s="30" t="s">
        <v>4807</v>
      </c>
      <c r="K1037" s="30" t="s">
        <v>2026</v>
      </c>
      <c r="L1037" s="76" t="s">
        <v>10021</v>
      </c>
      <c r="M1037" s="30" t="s">
        <v>10047</v>
      </c>
      <c r="N1037" s="30" t="s">
        <v>2087</v>
      </c>
      <c r="O1037" s="31">
        <f>'Product Details'!AH788</f>
        <v>936.99</v>
      </c>
      <c r="P1037" s="31">
        <f>'Product Details'!V788</f>
        <v>936.99</v>
      </c>
      <c r="Q1037" s="31">
        <f>'Product Details'!F788</f>
        <v>867.99</v>
      </c>
      <c r="R1037" s="86">
        <f t="shared" si="46"/>
        <v>7.3640060192744855E-2</v>
      </c>
      <c r="S1037" s="86">
        <f t="shared" si="47"/>
        <v>7.3640060192744855E-2</v>
      </c>
      <c r="T1037" s="31">
        <f>'Product Details'!F788</f>
        <v>867.99</v>
      </c>
      <c r="U1037" s="31">
        <f t="shared" si="48"/>
        <v>0</v>
      </c>
      <c r="V1037" s="30" t="s">
        <v>2100</v>
      </c>
      <c r="W1037" s="30" t="s">
        <v>53</v>
      </c>
      <c r="X1037" s="30">
        <v>15</v>
      </c>
      <c r="Y1037" s="87">
        <v>45923</v>
      </c>
      <c r="Z1037" s="87">
        <v>46282</v>
      </c>
    </row>
    <row r="1038" spans="1:26" ht="26.9" customHeight="1" x14ac:dyDescent="0.35">
      <c r="A1038" s="85" t="s">
        <v>11195</v>
      </c>
      <c r="B1038" s="30" t="s">
        <v>6292</v>
      </c>
      <c r="C1038" s="30" t="s">
        <v>1054</v>
      </c>
      <c r="D1038" s="30" t="s">
        <v>11185</v>
      </c>
      <c r="E1038" s="30" t="s">
        <v>10046</v>
      </c>
      <c r="F1038" s="30" t="s">
        <v>6275</v>
      </c>
      <c r="G1038" s="30" t="s">
        <v>6295</v>
      </c>
      <c r="H1038" s="30" t="s">
        <v>5399</v>
      </c>
      <c r="I1038" s="30" t="s">
        <v>8</v>
      </c>
      <c r="J1038" s="30" t="s">
        <v>4807</v>
      </c>
      <c r="K1038" s="30" t="s">
        <v>2026</v>
      </c>
      <c r="L1038" s="76" t="s">
        <v>10021</v>
      </c>
      <c r="M1038" s="30" t="s">
        <v>10047</v>
      </c>
      <c r="N1038" s="30" t="s">
        <v>2087</v>
      </c>
      <c r="O1038" s="31">
        <f>'Product Details'!AH789</f>
        <v>1168.99</v>
      </c>
      <c r="P1038" s="31">
        <f>'Product Details'!V789</f>
        <v>1114.99</v>
      </c>
      <c r="Q1038" s="31">
        <f>'Product Details'!F789</f>
        <v>1043.99</v>
      </c>
      <c r="R1038" s="86">
        <f t="shared" ref="R1038:R1101" si="49">IF(P1038&gt;0,(P1038-Q1038)/P1038,"")</f>
        <v>6.3677701145301746E-2</v>
      </c>
      <c r="S1038" s="86">
        <f t="shared" ref="S1038:S1101" si="50">IF(O1038&gt;0,(O1038-Q1038)/O1038,"")</f>
        <v>0.1069299138572614</v>
      </c>
      <c r="T1038" s="31">
        <f>'Product Details'!F789</f>
        <v>1043.99</v>
      </c>
      <c r="U1038" s="31">
        <f t="shared" ref="U1038:U1101" si="51">T1038-Q1038</f>
        <v>0</v>
      </c>
      <c r="V1038" s="30" t="s">
        <v>2080</v>
      </c>
      <c r="W1038" s="30" t="s">
        <v>53</v>
      </c>
      <c r="X1038" s="30">
        <v>15</v>
      </c>
      <c r="Y1038" s="87">
        <v>46100</v>
      </c>
      <c r="Z1038" s="87">
        <v>46267</v>
      </c>
    </row>
    <row r="1039" spans="1:26" ht="26.9" customHeight="1" x14ac:dyDescent="0.35">
      <c r="A1039" s="85" t="s">
        <v>11196</v>
      </c>
      <c r="B1039" s="30" t="s">
        <v>6292</v>
      </c>
      <c r="C1039" s="30" t="s">
        <v>1054</v>
      </c>
      <c r="D1039" s="30" t="s">
        <v>10168</v>
      </c>
      <c r="E1039" s="30" t="s">
        <v>10101</v>
      </c>
      <c r="F1039" s="30" t="s">
        <v>6275</v>
      </c>
      <c r="G1039" s="30" t="s">
        <v>6295</v>
      </c>
      <c r="H1039" s="30" t="s">
        <v>5399</v>
      </c>
      <c r="I1039" s="30" t="s">
        <v>8</v>
      </c>
      <c r="J1039" s="30" t="s">
        <v>4807</v>
      </c>
      <c r="K1039" s="30" t="s">
        <v>2026</v>
      </c>
      <c r="L1039" s="81" t="s">
        <v>10022</v>
      </c>
      <c r="M1039" s="30" t="s">
        <v>10102</v>
      </c>
      <c r="N1039" s="30" t="s">
        <v>2087</v>
      </c>
      <c r="O1039" s="31">
        <f>'Product Details'!AH789</f>
        <v>1168.99</v>
      </c>
      <c r="P1039" s="31">
        <v>954.99</v>
      </c>
      <c r="Q1039" s="31">
        <v>893.99</v>
      </c>
      <c r="R1039" s="86">
        <f t="shared" si="49"/>
        <v>6.3875014398056526E-2</v>
      </c>
      <c r="S1039" s="86">
        <f t="shared" si="50"/>
        <v>0.23524581048597507</v>
      </c>
      <c r="T1039" s="31">
        <f>'Product Details'!F789</f>
        <v>1043.99</v>
      </c>
      <c r="U1039" s="31">
        <f t="shared" si="51"/>
        <v>150</v>
      </c>
      <c r="V1039" s="30" t="s">
        <v>2100</v>
      </c>
      <c r="W1039" s="30" t="s">
        <v>10103</v>
      </c>
      <c r="X1039" s="30">
        <v>15</v>
      </c>
      <c r="Y1039" s="87">
        <v>46209</v>
      </c>
      <c r="Z1039" s="87">
        <v>46267</v>
      </c>
    </row>
    <row r="1040" spans="1:26" ht="26.9" customHeight="1" x14ac:dyDescent="0.35">
      <c r="A1040" s="85" t="s">
        <v>11197</v>
      </c>
      <c r="B1040" s="30" t="s">
        <v>6292</v>
      </c>
      <c r="C1040" s="30" t="s">
        <v>1054</v>
      </c>
      <c r="D1040" s="30" t="s">
        <v>11187</v>
      </c>
      <c r="E1040" s="30" t="s">
        <v>10122</v>
      </c>
      <c r="F1040" s="30" t="s">
        <v>6275</v>
      </c>
      <c r="G1040" s="30" t="s">
        <v>6295</v>
      </c>
      <c r="H1040" s="30" t="s">
        <v>5399</v>
      </c>
      <c r="I1040" s="30" t="s">
        <v>8</v>
      </c>
      <c r="J1040" s="30" t="s">
        <v>4807</v>
      </c>
      <c r="K1040" s="30" t="s">
        <v>2026</v>
      </c>
      <c r="L1040" s="79" t="s">
        <v>10023</v>
      </c>
      <c r="M1040" s="30" t="s">
        <v>10123</v>
      </c>
      <c r="N1040" s="30" t="s">
        <v>2087</v>
      </c>
      <c r="O1040" s="31">
        <f>'Product Details'!AH789</f>
        <v>1168.99</v>
      </c>
      <c r="P1040" s="31">
        <v>857.99</v>
      </c>
      <c r="Q1040" s="31">
        <v>857.99</v>
      </c>
      <c r="R1040" s="86">
        <f t="shared" si="49"/>
        <v>0</v>
      </c>
      <c r="S1040" s="86">
        <f t="shared" si="50"/>
        <v>0.26604162567686634</v>
      </c>
      <c r="T1040" s="31">
        <f>'Product Details'!F789</f>
        <v>1043.99</v>
      </c>
      <c r="U1040" s="31">
        <f t="shared" si="51"/>
        <v>186</v>
      </c>
      <c r="V1040" s="30" t="s">
        <v>2080</v>
      </c>
      <c r="W1040" s="30" t="s">
        <v>10124</v>
      </c>
      <c r="X1040" s="30">
        <v>30</v>
      </c>
      <c r="Y1040" s="87">
        <v>46175</v>
      </c>
      <c r="Z1040" s="87">
        <v>46175</v>
      </c>
    </row>
    <row r="1041" spans="1:26" ht="26.9" customHeight="1" x14ac:dyDescent="0.35">
      <c r="A1041" s="85" t="s">
        <v>11198</v>
      </c>
      <c r="B1041" s="30" t="s">
        <v>6296</v>
      </c>
      <c r="C1041" s="30" t="s">
        <v>1054</v>
      </c>
      <c r="D1041" s="30" t="s">
        <v>11185</v>
      </c>
      <c r="E1041" s="30" t="s">
        <v>10046</v>
      </c>
      <c r="F1041" s="30" t="s">
        <v>6280</v>
      </c>
      <c r="G1041" s="30" t="s">
        <v>6299</v>
      </c>
      <c r="H1041" s="30" t="s">
        <v>4897</v>
      </c>
      <c r="I1041" s="30" t="s">
        <v>8</v>
      </c>
      <c r="J1041" s="30" t="s">
        <v>4790</v>
      </c>
      <c r="K1041" s="30" t="s">
        <v>2026</v>
      </c>
      <c r="L1041" s="76" t="s">
        <v>10021</v>
      </c>
      <c r="M1041" s="30" t="s">
        <v>10047</v>
      </c>
      <c r="N1041" s="30" t="s">
        <v>2087</v>
      </c>
      <c r="O1041" s="31">
        <f>'Product Details'!AH790</f>
        <v>1366.99</v>
      </c>
      <c r="P1041" s="31">
        <f>'Product Details'!V790</f>
        <v>1291.99</v>
      </c>
      <c r="Q1041" s="31">
        <f>'Product Details'!F790</f>
        <v>1150.99</v>
      </c>
      <c r="R1041" s="86">
        <f t="shared" si="49"/>
        <v>0.10913397162516737</v>
      </c>
      <c r="S1041" s="86">
        <f t="shared" si="50"/>
        <v>0.15801139730356475</v>
      </c>
      <c r="T1041" s="31">
        <f>'Product Details'!F790</f>
        <v>1150.99</v>
      </c>
      <c r="U1041" s="31">
        <f t="shared" si="51"/>
        <v>0</v>
      </c>
      <c r="V1041" s="30" t="s">
        <v>2080</v>
      </c>
      <c r="W1041" s="30" t="s">
        <v>1345</v>
      </c>
      <c r="X1041" s="30">
        <v>15</v>
      </c>
      <c r="Y1041" s="87">
        <v>46093</v>
      </c>
      <c r="Z1041" s="87">
        <v>46277</v>
      </c>
    </row>
    <row r="1042" spans="1:26" ht="26.9" customHeight="1" x14ac:dyDescent="0.35">
      <c r="A1042" s="85" t="s">
        <v>11199</v>
      </c>
      <c r="B1042" s="30" t="s">
        <v>6300</v>
      </c>
      <c r="C1042" s="30" t="s">
        <v>1054</v>
      </c>
      <c r="D1042" s="30" t="s">
        <v>11185</v>
      </c>
      <c r="E1042" s="30" t="s">
        <v>10046</v>
      </c>
      <c r="F1042" s="30" t="s">
        <v>6303</v>
      </c>
      <c r="G1042" s="30" t="s">
        <v>6304</v>
      </c>
      <c r="H1042" s="30" t="s">
        <v>5042</v>
      </c>
      <c r="I1042" s="30" t="s">
        <v>8</v>
      </c>
      <c r="J1042" s="30" t="s">
        <v>4790</v>
      </c>
      <c r="K1042" s="30" t="s">
        <v>2027</v>
      </c>
      <c r="L1042" s="76" t="s">
        <v>10021</v>
      </c>
      <c r="M1042" s="30" t="s">
        <v>10047</v>
      </c>
      <c r="N1042" s="30" t="s">
        <v>2087</v>
      </c>
      <c r="O1042" s="31">
        <f>'Product Details'!AH791</f>
        <v>1795.99</v>
      </c>
      <c r="P1042" s="31">
        <f>'Product Details'!V791</f>
        <v>1709.99</v>
      </c>
      <c r="Q1042" s="31">
        <f>'Product Details'!F791</f>
        <v>1575.99</v>
      </c>
      <c r="R1042" s="86">
        <f t="shared" si="49"/>
        <v>7.8363031362756505E-2</v>
      </c>
      <c r="S1042" s="86">
        <f t="shared" si="50"/>
        <v>0.12249511411533472</v>
      </c>
      <c r="T1042" s="31">
        <f>'Product Details'!F791</f>
        <v>1575.99</v>
      </c>
      <c r="U1042" s="31">
        <f t="shared" si="51"/>
        <v>0</v>
      </c>
      <c r="V1042" s="30" t="s">
        <v>2080</v>
      </c>
      <c r="W1042" s="30" t="s">
        <v>53</v>
      </c>
      <c r="X1042" s="30">
        <v>15</v>
      </c>
      <c r="Y1042" s="87">
        <v>46043</v>
      </c>
      <c r="Z1042" s="87">
        <v>46268</v>
      </c>
    </row>
    <row r="1043" spans="1:26" ht="26.9" customHeight="1" x14ac:dyDescent="0.35">
      <c r="A1043" s="85" t="s">
        <v>11200</v>
      </c>
      <c r="B1043" s="30" t="s">
        <v>6305</v>
      </c>
      <c r="C1043" s="30" t="s">
        <v>1054</v>
      </c>
      <c r="D1043" s="30" t="s">
        <v>11185</v>
      </c>
      <c r="E1043" s="30" t="s">
        <v>10046</v>
      </c>
      <c r="F1043" s="30" t="s">
        <v>6308</v>
      </c>
      <c r="G1043" s="30" t="s">
        <v>6309</v>
      </c>
      <c r="H1043" s="30" t="s">
        <v>4115</v>
      </c>
      <c r="I1043" s="30" t="s">
        <v>8</v>
      </c>
      <c r="J1043" s="30" t="s">
        <v>4807</v>
      </c>
      <c r="K1043" s="30" t="s">
        <v>2027</v>
      </c>
      <c r="L1043" s="76" t="s">
        <v>10021</v>
      </c>
      <c r="M1043" s="30" t="s">
        <v>10047</v>
      </c>
      <c r="N1043" s="30" t="s">
        <v>2087</v>
      </c>
      <c r="O1043" s="31">
        <f>'Product Details'!AH792</f>
        <v>2351.9899999999998</v>
      </c>
      <c r="P1043" s="31">
        <f>'Product Details'!V792</f>
        <v>2316.9899999999998</v>
      </c>
      <c r="Q1043" s="31">
        <f>'Product Details'!F792</f>
        <v>2133.9899999999998</v>
      </c>
      <c r="R1043" s="86">
        <f t="shared" si="49"/>
        <v>7.8981782398715589E-2</v>
      </c>
      <c r="S1043" s="86">
        <f t="shared" si="50"/>
        <v>9.2687468909306597E-2</v>
      </c>
      <c r="T1043" s="31">
        <f>'Product Details'!F792</f>
        <v>2133.9899999999998</v>
      </c>
      <c r="U1043" s="31">
        <f t="shared" si="51"/>
        <v>0</v>
      </c>
      <c r="V1043" s="30" t="s">
        <v>2080</v>
      </c>
      <c r="W1043" s="30" t="s">
        <v>1345</v>
      </c>
      <c r="X1043" s="30">
        <v>15</v>
      </c>
      <c r="Y1043" s="87">
        <v>46185</v>
      </c>
      <c r="Z1043" s="87">
        <v>46283</v>
      </c>
    </row>
    <row r="1044" spans="1:26" ht="26.9" customHeight="1" x14ac:dyDescent="0.35">
      <c r="A1044" s="85" t="s">
        <v>11201</v>
      </c>
      <c r="B1044" s="30" t="s">
        <v>6310</v>
      </c>
      <c r="C1044" s="30" t="s">
        <v>1067</v>
      </c>
      <c r="D1044" s="30" t="s">
        <v>11202</v>
      </c>
      <c r="E1044" s="30" t="s">
        <v>10046</v>
      </c>
      <c r="F1044" s="30" t="s">
        <v>6313</v>
      </c>
      <c r="G1044" s="30" t="s">
        <v>6314</v>
      </c>
      <c r="H1044" s="30" t="s">
        <v>5824</v>
      </c>
      <c r="I1044" s="30" t="s">
        <v>8</v>
      </c>
      <c r="J1044" s="30" t="s">
        <v>4790</v>
      </c>
      <c r="K1044" s="30" t="s">
        <v>2023</v>
      </c>
      <c r="L1044" s="76" t="s">
        <v>10021</v>
      </c>
      <c r="M1044" s="30" t="s">
        <v>10047</v>
      </c>
      <c r="N1044" s="30" t="s">
        <v>2087</v>
      </c>
      <c r="O1044" s="31">
        <f>'Product Details'!AH793</f>
        <v>187.99</v>
      </c>
      <c r="P1044" s="31">
        <f>'Product Details'!V793</f>
        <v>183.99</v>
      </c>
      <c r="Q1044" s="31">
        <f>'Product Details'!F793</f>
        <v>159.99</v>
      </c>
      <c r="R1044" s="86">
        <f t="shared" si="49"/>
        <v>0.13044187184086092</v>
      </c>
      <c r="S1044" s="86">
        <f t="shared" si="50"/>
        <v>0.14894409277089207</v>
      </c>
      <c r="T1044" s="31">
        <f>'Product Details'!F793</f>
        <v>159.99</v>
      </c>
      <c r="U1044" s="31">
        <f t="shared" si="51"/>
        <v>0</v>
      </c>
      <c r="V1044" s="30" t="s">
        <v>2080</v>
      </c>
      <c r="W1044" s="30" t="s">
        <v>53</v>
      </c>
      <c r="X1044" s="30">
        <v>30</v>
      </c>
      <c r="Y1044" s="87">
        <v>46068</v>
      </c>
      <c r="Z1044" s="87">
        <v>46283</v>
      </c>
    </row>
    <row r="1045" spans="1:26" ht="26.9" customHeight="1" x14ac:dyDescent="0.35">
      <c r="A1045" s="85" t="s">
        <v>11203</v>
      </c>
      <c r="B1045" s="30" t="s">
        <v>6310</v>
      </c>
      <c r="C1045" s="30" t="s">
        <v>1067</v>
      </c>
      <c r="D1045" s="30" t="s">
        <v>11204</v>
      </c>
      <c r="E1045" s="30" t="s">
        <v>10122</v>
      </c>
      <c r="F1045" s="30" t="s">
        <v>6313</v>
      </c>
      <c r="G1045" s="30" t="s">
        <v>6314</v>
      </c>
      <c r="H1045" s="30" t="s">
        <v>5824</v>
      </c>
      <c r="I1045" s="30" t="s">
        <v>8</v>
      </c>
      <c r="J1045" s="30" t="s">
        <v>4790</v>
      </c>
      <c r="K1045" s="30" t="s">
        <v>2023</v>
      </c>
      <c r="L1045" s="79" t="s">
        <v>10023</v>
      </c>
      <c r="M1045" s="30" t="s">
        <v>10123</v>
      </c>
      <c r="N1045" s="30" t="s">
        <v>2087</v>
      </c>
      <c r="O1045" s="31">
        <f>'Product Details'!AH793</f>
        <v>187.99</v>
      </c>
      <c r="P1045" s="31">
        <v>131.99</v>
      </c>
      <c r="Q1045" s="31">
        <v>131.99</v>
      </c>
      <c r="R1045" s="86">
        <f t="shared" si="49"/>
        <v>0</v>
      </c>
      <c r="S1045" s="86">
        <f t="shared" si="50"/>
        <v>0.29788818554178415</v>
      </c>
      <c r="T1045" s="31">
        <f>'Product Details'!F793</f>
        <v>159.99</v>
      </c>
      <c r="U1045" s="31">
        <f t="shared" si="51"/>
        <v>28</v>
      </c>
      <c r="V1045" s="30" t="s">
        <v>2116</v>
      </c>
      <c r="W1045" s="30" t="s">
        <v>10124</v>
      </c>
      <c r="X1045" s="30">
        <v>30</v>
      </c>
      <c r="Y1045" s="87">
        <v>46238</v>
      </c>
      <c r="Z1045" s="87">
        <v>46238</v>
      </c>
    </row>
    <row r="1046" spans="1:26" ht="26.9" customHeight="1" x14ac:dyDescent="0.35">
      <c r="A1046" s="85" t="s">
        <v>11205</v>
      </c>
      <c r="B1046" s="30" t="s">
        <v>6315</v>
      </c>
      <c r="C1046" s="30" t="s">
        <v>1067</v>
      </c>
      <c r="D1046" s="30" t="s">
        <v>11202</v>
      </c>
      <c r="E1046" s="30" t="s">
        <v>10046</v>
      </c>
      <c r="F1046" s="30" t="s">
        <v>6318</v>
      </c>
      <c r="G1046" s="30" t="s">
        <v>6319</v>
      </c>
      <c r="H1046" s="30" t="s">
        <v>3542</v>
      </c>
      <c r="I1046" s="30" t="s">
        <v>8</v>
      </c>
      <c r="J1046" s="30" t="s">
        <v>4790</v>
      </c>
      <c r="K1046" s="30" t="s">
        <v>2024</v>
      </c>
      <c r="L1046" s="76" t="s">
        <v>10021</v>
      </c>
      <c r="M1046" s="30" t="s">
        <v>10047</v>
      </c>
      <c r="N1046" s="30" t="s">
        <v>2087</v>
      </c>
      <c r="O1046" s="31">
        <f>'Product Details'!AH794</f>
        <v>426.99</v>
      </c>
      <c r="P1046" s="31">
        <f>'Product Details'!V794</f>
        <v>409.99</v>
      </c>
      <c r="Q1046" s="31">
        <f>'Product Details'!F794</f>
        <v>365.99</v>
      </c>
      <c r="R1046" s="86">
        <f t="shared" si="49"/>
        <v>0.107319690724164</v>
      </c>
      <c r="S1046" s="86">
        <f t="shared" si="50"/>
        <v>0.14286048853603128</v>
      </c>
      <c r="T1046" s="31">
        <f>'Product Details'!F794</f>
        <v>365.99</v>
      </c>
      <c r="U1046" s="31">
        <f t="shared" si="51"/>
        <v>0</v>
      </c>
      <c r="V1046" s="30" t="s">
        <v>2080</v>
      </c>
      <c r="W1046" s="30" t="s">
        <v>53</v>
      </c>
      <c r="X1046" s="30">
        <v>30</v>
      </c>
      <c r="Y1046" s="87">
        <v>46073</v>
      </c>
      <c r="Z1046" s="87">
        <v>46265</v>
      </c>
    </row>
    <row r="1047" spans="1:26" ht="26.9" customHeight="1" x14ac:dyDescent="0.35">
      <c r="A1047" s="85" t="s">
        <v>11206</v>
      </c>
      <c r="B1047" s="30" t="s">
        <v>6315</v>
      </c>
      <c r="C1047" s="30" t="s">
        <v>1067</v>
      </c>
      <c r="D1047" s="30" t="s">
        <v>11204</v>
      </c>
      <c r="E1047" s="30" t="s">
        <v>10122</v>
      </c>
      <c r="F1047" s="30" t="s">
        <v>6318</v>
      </c>
      <c r="G1047" s="30" t="s">
        <v>6319</v>
      </c>
      <c r="H1047" s="30" t="s">
        <v>3542</v>
      </c>
      <c r="I1047" s="30" t="s">
        <v>8</v>
      </c>
      <c r="J1047" s="30" t="s">
        <v>4790</v>
      </c>
      <c r="K1047" s="30" t="s">
        <v>2024</v>
      </c>
      <c r="L1047" s="79" t="s">
        <v>10023</v>
      </c>
      <c r="M1047" s="30" t="s">
        <v>10123</v>
      </c>
      <c r="N1047" s="30" t="s">
        <v>2087</v>
      </c>
      <c r="O1047" s="31">
        <f>'Product Details'!AH794</f>
        <v>426.99</v>
      </c>
      <c r="P1047" s="31">
        <v>300.99</v>
      </c>
      <c r="Q1047" s="31">
        <v>300.99</v>
      </c>
      <c r="R1047" s="86">
        <f t="shared" si="49"/>
        <v>0</v>
      </c>
      <c r="S1047" s="86">
        <f t="shared" si="50"/>
        <v>0.2950888779596712</v>
      </c>
      <c r="T1047" s="31">
        <f>'Product Details'!F794</f>
        <v>365.99</v>
      </c>
      <c r="U1047" s="31">
        <f t="shared" si="51"/>
        <v>65</v>
      </c>
      <c r="V1047" s="30" t="s">
        <v>2100</v>
      </c>
      <c r="W1047" s="30" t="s">
        <v>10124</v>
      </c>
      <c r="X1047" s="30">
        <v>30</v>
      </c>
      <c r="Y1047" s="87">
        <v>46227</v>
      </c>
      <c r="Z1047" s="87">
        <v>46227</v>
      </c>
    </row>
    <row r="1048" spans="1:26" ht="26.9" customHeight="1" x14ac:dyDescent="0.35">
      <c r="A1048" s="85" t="s">
        <v>11207</v>
      </c>
      <c r="B1048" s="30" t="s">
        <v>6320</v>
      </c>
      <c r="C1048" s="30" t="s">
        <v>1067</v>
      </c>
      <c r="D1048" s="30" t="s">
        <v>11202</v>
      </c>
      <c r="E1048" s="30" t="s">
        <v>10046</v>
      </c>
      <c r="F1048" s="30" t="s">
        <v>6323</v>
      </c>
      <c r="G1048" s="30" t="s">
        <v>6324</v>
      </c>
      <c r="H1048" s="30" t="s">
        <v>4695</v>
      </c>
      <c r="I1048" s="30" t="s">
        <v>8</v>
      </c>
      <c r="J1048" s="30" t="s">
        <v>4807</v>
      </c>
      <c r="K1048" s="30" t="s">
        <v>2024</v>
      </c>
      <c r="L1048" s="76" t="s">
        <v>10021</v>
      </c>
      <c r="M1048" s="30" t="s">
        <v>10047</v>
      </c>
      <c r="N1048" s="30" t="s">
        <v>2087</v>
      </c>
      <c r="O1048" s="31">
        <f>'Product Details'!AH795</f>
        <v>401.99</v>
      </c>
      <c r="P1048" s="31">
        <f>'Product Details'!V795</f>
        <v>397.99</v>
      </c>
      <c r="Q1048" s="31">
        <f>'Product Details'!F795</f>
        <v>373.99</v>
      </c>
      <c r="R1048" s="86">
        <f t="shared" si="49"/>
        <v>6.0303022689012283E-2</v>
      </c>
      <c r="S1048" s="86">
        <f t="shared" si="50"/>
        <v>6.9653473967014101E-2</v>
      </c>
      <c r="T1048" s="31">
        <f>'Product Details'!F795</f>
        <v>373.99</v>
      </c>
      <c r="U1048" s="31">
        <f t="shared" si="51"/>
        <v>0</v>
      </c>
      <c r="V1048" s="30" t="s">
        <v>2080</v>
      </c>
      <c r="W1048" s="30" t="s">
        <v>1345</v>
      </c>
      <c r="X1048" s="30">
        <v>30</v>
      </c>
      <c r="Y1048" s="87">
        <v>46220</v>
      </c>
      <c r="Z1048" s="87">
        <v>46250</v>
      </c>
    </row>
    <row r="1049" spans="1:26" ht="26.9" customHeight="1" x14ac:dyDescent="0.35">
      <c r="A1049" s="85" t="s">
        <v>11208</v>
      </c>
      <c r="B1049" s="30" t="s">
        <v>6325</v>
      </c>
      <c r="C1049" s="30" t="s">
        <v>1067</v>
      </c>
      <c r="D1049" s="30" t="s">
        <v>11202</v>
      </c>
      <c r="E1049" s="30" t="s">
        <v>10046</v>
      </c>
      <c r="F1049" s="30" t="s">
        <v>6328</v>
      </c>
      <c r="G1049" s="30" t="s">
        <v>6329</v>
      </c>
      <c r="H1049" s="30" t="s">
        <v>4252</v>
      </c>
      <c r="I1049" s="30" t="s">
        <v>8</v>
      </c>
      <c r="J1049" s="30" t="s">
        <v>4790</v>
      </c>
      <c r="K1049" s="30" t="s">
        <v>2025</v>
      </c>
      <c r="L1049" s="76" t="s">
        <v>10021</v>
      </c>
      <c r="M1049" s="30" t="s">
        <v>10047</v>
      </c>
      <c r="N1049" s="30" t="s">
        <v>2087</v>
      </c>
      <c r="O1049" s="31">
        <f>'Product Details'!AH796</f>
        <v>564.99</v>
      </c>
      <c r="P1049" s="31">
        <f>'Product Details'!V796</f>
        <v>564.99</v>
      </c>
      <c r="Q1049" s="31">
        <f>'Product Details'!F796</f>
        <v>526.99</v>
      </c>
      <c r="R1049" s="86">
        <f t="shared" si="49"/>
        <v>6.7257827572169415E-2</v>
      </c>
      <c r="S1049" s="86">
        <f t="shared" si="50"/>
        <v>6.7257827572169415E-2</v>
      </c>
      <c r="T1049" s="31">
        <f>'Product Details'!F796</f>
        <v>526.99</v>
      </c>
      <c r="U1049" s="31">
        <f t="shared" si="51"/>
        <v>0</v>
      </c>
      <c r="V1049" s="30" t="s">
        <v>2080</v>
      </c>
      <c r="W1049" s="30" t="s">
        <v>53</v>
      </c>
      <c r="X1049" s="30">
        <v>30</v>
      </c>
      <c r="Y1049" s="87">
        <v>45855</v>
      </c>
      <c r="Z1049" s="87">
        <v>46262</v>
      </c>
    </row>
    <row r="1050" spans="1:26" ht="26.9" customHeight="1" x14ac:dyDescent="0.35">
      <c r="A1050" s="85" t="s">
        <v>11209</v>
      </c>
      <c r="B1050" s="30" t="s">
        <v>6325</v>
      </c>
      <c r="C1050" s="30" t="s">
        <v>1067</v>
      </c>
      <c r="D1050" s="30" t="s">
        <v>11204</v>
      </c>
      <c r="E1050" s="30" t="s">
        <v>10122</v>
      </c>
      <c r="F1050" s="30" t="s">
        <v>6328</v>
      </c>
      <c r="G1050" s="30" t="s">
        <v>6329</v>
      </c>
      <c r="H1050" s="30" t="s">
        <v>4252</v>
      </c>
      <c r="I1050" s="30" t="s">
        <v>8</v>
      </c>
      <c r="J1050" s="30" t="s">
        <v>4790</v>
      </c>
      <c r="K1050" s="30" t="s">
        <v>2025</v>
      </c>
      <c r="L1050" s="79" t="s">
        <v>10023</v>
      </c>
      <c r="M1050" s="30" t="s">
        <v>10123</v>
      </c>
      <c r="N1050" s="30" t="s">
        <v>2087</v>
      </c>
      <c r="O1050" s="31">
        <f>'Product Details'!AH796</f>
        <v>564.99</v>
      </c>
      <c r="P1050" s="31">
        <v>444.99</v>
      </c>
      <c r="Q1050" s="31">
        <v>413.99</v>
      </c>
      <c r="R1050" s="86">
        <f t="shared" si="49"/>
        <v>6.9664486842400952E-2</v>
      </c>
      <c r="S1050" s="86">
        <f t="shared" si="50"/>
        <v>0.26726136745783113</v>
      </c>
      <c r="T1050" s="31">
        <f>'Product Details'!F796</f>
        <v>526.99</v>
      </c>
      <c r="U1050" s="31">
        <f t="shared" si="51"/>
        <v>113</v>
      </c>
      <c r="V1050" s="30" t="s">
        <v>2080</v>
      </c>
      <c r="W1050" s="30" t="s">
        <v>10124</v>
      </c>
      <c r="X1050" s="30">
        <v>30</v>
      </c>
      <c r="Y1050" s="87">
        <v>46273</v>
      </c>
      <c r="Z1050" s="87">
        <v>46286</v>
      </c>
    </row>
    <row r="1051" spans="1:26" ht="26.9" customHeight="1" x14ac:dyDescent="0.35">
      <c r="A1051" s="85" t="s">
        <v>11210</v>
      </c>
      <c r="B1051" s="30" t="s">
        <v>6330</v>
      </c>
      <c r="C1051" s="30" t="s">
        <v>1067</v>
      </c>
      <c r="D1051" s="30" t="s">
        <v>11202</v>
      </c>
      <c r="E1051" s="30" t="s">
        <v>10046</v>
      </c>
      <c r="F1051" s="30" t="s">
        <v>6333</v>
      </c>
      <c r="G1051" s="30" t="s">
        <v>6334</v>
      </c>
      <c r="H1051" s="30" t="s">
        <v>3449</v>
      </c>
      <c r="I1051" s="30" t="s">
        <v>8</v>
      </c>
      <c r="J1051" s="30" t="s">
        <v>4790</v>
      </c>
      <c r="K1051" s="30" t="s">
        <v>2025</v>
      </c>
      <c r="L1051" s="76" t="s">
        <v>10021</v>
      </c>
      <c r="M1051" s="30" t="s">
        <v>10047</v>
      </c>
      <c r="N1051" s="30" t="s">
        <v>2087</v>
      </c>
      <c r="O1051" s="31">
        <f>'Product Details'!AH797</f>
        <v>616.99</v>
      </c>
      <c r="P1051" s="31">
        <f>'Product Details'!V797</f>
        <v>588.99</v>
      </c>
      <c r="Q1051" s="31">
        <f>'Product Details'!F797</f>
        <v>557.99</v>
      </c>
      <c r="R1051" s="86">
        <f t="shared" si="49"/>
        <v>5.2632472537734086E-2</v>
      </c>
      <c r="S1051" s="86">
        <f t="shared" si="50"/>
        <v>9.5625536880662568E-2</v>
      </c>
      <c r="T1051" s="31">
        <f>'Product Details'!F797</f>
        <v>557.99</v>
      </c>
      <c r="U1051" s="31">
        <f t="shared" si="51"/>
        <v>0</v>
      </c>
      <c r="V1051" s="30" t="s">
        <v>2080</v>
      </c>
      <c r="W1051" s="30" t="s">
        <v>1345</v>
      </c>
      <c r="X1051" s="30">
        <v>30</v>
      </c>
      <c r="Y1051" s="87">
        <v>45923</v>
      </c>
      <c r="Z1051" s="87">
        <v>46267</v>
      </c>
    </row>
    <row r="1052" spans="1:26" ht="26.9" customHeight="1" x14ac:dyDescent="0.35">
      <c r="A1052" s="85" t="s">
        <v>11211</v>
      </c>
      <c r="B1052" s="30" t="s">
        <v>6335</v>
      </c>
      <c r="C1052" s="30" t="s">
        <v>1067</v>
      </c>
      <c r="D1052" s="30" t="s">
        <v>11202</v>
      </c>
      <c r="E1052" s="30" t="s">
        <v>10046</v>
      </c>
      <c r="F1052" s="30" t="s">
        <v>6338</v>
      </c>
      <c r="G1052" s="30" t="s">
        <v>6339</v>
      </c>
      <c r="H1052" s="30" t="s">
        <v>4053</v>
      </c>
      <c r="I1052" s="30" t="s">
        <v>8</v>
      </c>
      <c r="J1052" s="30" t="s">
        <v>4790</v>
      </c>
      <c r="K1052" s="30" t="s">
        <v>2024</v>
      </c>
      <c r="L1052" s="76" t="s">
        <v>10021</v>
      </c>
      <c r="M1052" s="30" t="s">
        <v>10047</v>
      </c>
      <c r="N1052" s="30" t="s">
        <v>2087</v>
      </c>
      <c r="O1052" s="31">
        <f>'Product Details'!AH798</f>
        <v>866.99</v>
      </c>
      <c r="P1052" s="31">
        <f>'Product Details'!V798</f>
        <v>866.99</v>
      </c>
      <c r="Q1052" s="31">
        <f>'Product Details'!F798</f>
        <v>756.99</v>
      </c>
      <c r="R1052" s="86">
        <f t="shared" si="49"/>
        <v>0.12687574251144765</v>
      </c>
      <c r="S1052" s="86">
        <f t="shared" si="50"/>
        <v>0.12687574251144765</v>
      </c>
      <c r="T1052" s="31">
        <f>'Product Details'!F798</f>
        <v>756.99</v>
      </c>
      <c r="U1052" s="31">
        <f t="shared" si="51"/>
        <v>0</v>
      </c>
      <c r="V1052" s="30" t="s">
        <v>2080</v>
      </c>
      <c r="W1052" s="30" t="s">
        <v>53</v>
      </c>
      <c r="X1052" s="30">
        <v>30</v>
      </c>
      <c r="Y1052" s="87">
        <v>46102</v>
      </c>
      <c r="Z1052" s="87">
        <v>46237</v>
      </c>
    </row>
    <row r="1053" spans="1:26" ht="26.9" customHeight="1" x14ac:dyDescent="0.35">
      <c r="A1053" s="85" t="s">
        <v>11212</v>
      </c>
      <c r="B1053" s="30" t="s">
        <v>6340</v>
      </c>
      <c r="C1053" s="30" t="s">
        <v>1067</v>
      </c>
      <c r="D1053" s="30" t="s">
        <v>11202</v>
      </c>
      <c r="E1053" s="30" t="s">
        <v>10046</v>
      </c>
      <c r="F1053" s="30" t="s">
        <v>6343</v>
      </c>
      <c r="G1053" s="30" t="s">
        <v>6344</v>
      </c>
      <c r="H1053" s="30" t="s">
        <v>5725</v>
      </c>
      <c r="I1053" s="30" t="s">
        <v>8</v>
      </c>
      <c r="J1053" s="30" t="s">
        <v>4807</v>
      </c>
      <c r="K1053" s="30" t="s">
        <v>2026</v>
      </c>
      <c r="L1053" s="76" t="s">
        <v>10021</v>
      </c>
      <c r="M1053" s="30" t="s">
        <v>10047</v>
      </c>
      <c r="N1053" s="30" t="s">
        <v>2087</v>
      </c>
      <c r="O1053" s="31">
        <f>'Product Details'!AH799</f>
        <v>950.99</v>
      </c>
      <c r="P1053" s="31">
        <f>'Product Details'!V799</f>
        <v>903.99</v>
      </c>
      <c r="Q1053" s="31">
        <f>'Product Details'!F799</f>
        <v>842.99</v>
      </c>
      <c r="R1053" s="86">
        <f t="shared" si="49"/>
        <v>6.7478622551134418E-2</v>
      </c>
      <c r="S1053" s="86">
        <f t="shared" si="50"/>
        <v>0.113565862942828</v>
      </c>
      <c r="T1053" s="31">
        <f>'Product Details'!F799</f>
        <v>842.99</v>
      </c>
      <c r="U1053" s="31">
        <f t="shared" si="51"/>
        <v>0</v>
      </c>
      <c r="V1053" s="30" t="s">
        <v>2116</v>
      </c>
      <c r="W1053" s="30" t="s">
        <v>1345</v>
      </c>
      <c r="X1053" s="30">
        <v>30</v>
      </c>
      <c r="Y1053" s="87">
        <v>46224</v>
      </c>
      <c r="Z1053" s="87">
        <v>46244</v>
      </c>
    </row>
    <row r="1054" spans="1:26" ht="26.9" customHeight="1" x14ac:dyDescent="0.35">
      <c r="A1054" s="85" t="s">
        <v>11213</v>
      </c>
      <c r="B1054" s="30" t="s">
        <v>6345</v>
      </c>
      <c r="C1054" s="30" t="s">
        <v>1067</v>
      </c>
      <c r="D1054" s="30" t="s">
        <v>11202</v>
      </c>
      <c r="E1054" s="30" t="s">
        <v>10046</v>
      </c>
      <c r="F1054" s="30" t="s">
        <v>6348</v>
      </c>
      <c r="G1054" s="30" t="s">
        <v>6349</v>
      </c>
      <c r="H1054" s="30" t="s">
        <v>5669</v>
      </c>
      <c r="I1054" s="30" t="s">
        <v>8</v>
      </c>
      <c r="J1054" s="30" t="s">
        <v>4790</v>
      </c>
      <c r="K1054" s="30" t="s">
        <v>2026</v>
      </c>
      <c r="L1054" s="76" t="s">
        <v>10021</v>
      </c>
      <c r="M1054" s="30" t="s">
        <v>10047</v>
      </c>
      <c r="N1054" s="30" t="s">
        <v>2087</v>
      </c>
      <c r="O1054" s="31">
        <f>'Product Details'!AH800</f>
        <v>1015.99</v>
      </c>
      <c r="P1054" s="31">
        <f>'Product Details'!V800</f>
        <v>996.99</v>
      </c>
      <c r="Q1054" s="31">
        <f>'Product Details'!F800</f>
        <v>945.99</v>
      </c>
      <c r="R1054" s="86">
        <f t="shared" si="49"/>
        <v>5.1153973460114945E-2</v>
      </c>
      <c r="S1054" s="86">
        <f t="shared" si="50"/>
        <v>6.8898315928306378E-2</v>
      </c>
      <c r="T1054" s="31">
        <f>'Product Details'!F800</f>
        <v>945.99</v>
      </c>
      <c r="U1054" s="31">
        <f t="shared" si="51"/>
        <v>0</v>
      </c>
      <c r="V1054" s="30" t="s">
        <v>2080</v>
      </c>
      <c r="W1054" s="30" t="s">
        <v>53</v>
      </c>
      <c r="X1054" s="30">
        <v>30</v>
      </c>
      <c r="Y1054" s="87">
        <v>46150</v>
      </c>
      <c r="Z1054" s="87">
        <v>46247</v>
      </c>
    </row>
    <row r="1055" spans="1:26" ht="26.9" customHeight="1" x14ac:dyDescent="0.35">
      <c r="A1055" s="85" t="s">
        <v>11214</v>
      </c>
      <c r="B1055" s="30" t="s">
        <v>6350</v>
      </c>
      <c r="C1055" s="30" t="s">
        <v>1067</v>
      </c>
      <c r="D1055" s="30" t="s">
        <v>11202</v>
      </c>
      <c r="E1055" s="30" t="s">
        <v>10046</v>
      </c>
      <c r="F1055" s="30" t="s">
        <v>6353</v>
      </c>
      <c r="G1055" s="30" t="s">
        <v>6354</v>
      </c>
      <c r="H1055" s="30" t="s">
        <v>5669</v>
      </c>
      <c r="I1055" s="30" t="s">
        <v>8</v>
      </c>
      <c r="J1055" s="30" t="s">
        <v>4807</v>
      </c>
      <c r="K1055" s="30" t="s">
        <v>2027</v>
      </c>
      <c r="L1055" s="76" t="s">
        <v>10021</v>
      </c>
      <c r="M1055" s="30" t="s">
        <v>10047</v>
      </c>
      <c r="N1055" s="30" t="s">
        <v>2087</v>
      </c>
      <c r="O1055" s="31">
        <f>'Product Details'!AH801</f>
        <v>1386.99</v>
      </c>
      <c r="P1055" s="31">
        <f>'Product Details'!V801</f>
        <v>1315.99</v>
      </c>
      <c r="Q1055" s="31">
        <f>'Product Details'!F801</f>
        <v>1164.99</v>
      </c>
      <c r="R1055" s="86">
        <f t="shared" si="49"/>
        <v>0.11474251324098207</v>
      </c>
      <c r="S1055" s="86">
        <f t="shared" si="50"/>
        <v>0.16005883243570609</v>
      </c>
      <c r="T1055" s="31">
        <f>'Product Details'!F801</f>
        <v>1164.99</v>
      </c>
      <c r="U1055" s="31">
        <f t="shared" si="51"/>
        <v>0</v>
      </c>
      <c r="V1055" s="30" t="s">
        <v>2080</v>
      </c>
      <c r="W1055" s="30" t="s">
        <v>1345</v>
      </c>
      <c r="X1055" s="30">
        <v>30</v>
      </c>
      <c r="Y1055" s="87">
        <v>46104</v>
      </c>
      <c r="Z1055" s="87">
        <v>46264</v>
      </c>
    </row>
    <row r="1056" spans="1:26" ht="26.9" customHeight="1" x14ac:dyDescent="0.35">
      <c r="A1056" s="85" t="s">
        <v>11215</v>
      </c>
      <c r="B1056" s="30" t="s">
        <v>6355</v>
      </c>
      <c r="C1056" s="30" t="s">
        <v>1067</v>
      </c>
      <c r="D1056" s="30" t="s">
        <v>11202</v>
      </c>
      <c r="E1056" s="30" t="s">
        <v>10046</v>
      </c>
      <c r="F1056" s="30" t="s">
        <v>6358</v>
      </c>
      <c r="G1056" s="30" t="s">
        <v>6359</v>
      </c>
      <c r="H1056" s="30" t="s">
        <v>5669</v>
      </c>
      <c r="I1056" s="30" t="s">
        <v>8</v>
      </c>
      <c r="J1056" s="30" t="s">
        <v>4790</v>
      </c>
      <c r="K1056" s="30" t="s">
        <v>2027</v>
      </c>
      <c r="L1056" s="76" t="s">
        <v>10021</v>
      </c>
      <c r="M1056" s="30" t="s">
        <v>10047</v>
      </c>
      <c r="N1056" s="30" t="s">
        <v>2087</v>
      </c>
      <c r="O1056" s="31">
        <f>'Product Details'!AH802</f>
        <v>2088.9899999999998</v>
      </c>
      <c r="P1056" s="31">
        <f>'Product Details'!V802</f>
        <v>2003.99</v>
      </c>
      <c r="Q1056" s="31">
        <f>'Product Details'!F802</f>
        <v>1836.99</v>
      </c>
      <c r="R1056" s="86">
        <f t="shared" si="49"/>
        <v>8.3333749170405036E-2</v>
      </c>
      <c r="S1056" s="86">
        <f t="shared" si="50"/>
        <v>0.12063245874800732</v>
      </c>
      <c r="T1056" s="31">
        <f>'Product Details'!F802</f>
        <v>1836.99</v>
      </c>
      <c r="U1056" s="31">
        <f t="shared" si="51"/>
        <v>0</v>
      </c>
      <c r="V1056" s="30" t="s">
        <v>2080</v>
      </c>
      <c r="W1056" s="30" t="s">
        <v>1345</v>
      </c>
      <c r="X1056" s="30">
        <v>30</v>
      </c>
      <c r="Y1056" s="87">
        <v>46186</v>
      </c>
      <c r="Z1056" s="87">
        <v>46242</v>
      </c>
    </row>
    <row r="1057" spans="1:26" ht="26.9" customHeight="1" x14ac:dyDescent="0.35">
      <c r="A1057" s="85" t="s">
        <v>11216</v>
      </c>
      <c r="B1057" s="30" t="s">
        <v>6355</v>
      </c>
      <c r="C1057" s="30" t="s">
        <v>1067</v>
      </c>
      <c r="D1057" s="30" t="s">
        <v>10100</v>
      </c>
      <c r="E1057" s="30" t="s">
        <v>10101</v>
      </c>
      <c r="F1057" s="30" t="s">
        <v>6358</v>
      </c>
      <c r="G1057" s="30" t="s">
        <v>6359</v>
      </c>
      <c r="H1057" s="30" t="s">
        <v>5669</v>
      </c>
      <c r="I1057" s="30" t="s">
        <v>8</v>
      </c>
      <c r="J1057" s="30" t="s">
        <v>4790</v>
      </c>
      <c r="K1057" s="30" t="s">
        <v>2027</v>
      </c>
      <c r="L1057" s="81" t="s">
        <v>10022</v>
      </c>
      <c r="M1057" s="30" t="s">
        <v>10102</v>
      </c>
      <c r="N1057" s="30" t="s">
        <v>2087</v>
      </c>
      <c r="O1057" s="31">
        <f>'Product Details'!AH802</f>
        <v>2088.9899999999998</v>
      </c>
      <c r="P1057" s="31">
        <v>1690.99</v>
      </c>
      <c r="Q1057" s="31">
        <v>1690.99</v>
      </c>
      <c r="R1057" s="86">
        <f t="shared" si="49"/>
        <v>0</v>
      </c>
      <c r="S1057" s="86">
        <f t="shared" si="50"/>
        <v>0.19052269278455131</v>
      </c>
      <c r="T1057" s="31">
        <f>'Product Details'!F802</f>
        <v>1836.99</v>
      </c>
      <c r="U1057" s="31">
        <f t="shared" si="51"/>
        <v>146</v>
      </c>
      <c r="V1057" s="30" t="s">
        <v>2100</v>
      </c>
      <c r="W1057" s="30" t="s">
        <v>10514</v>
      </c>
      <c r="X1057" s="30">
        <v>30</v>
      </c>
      <c r="Y1057" s="87">
        <v>46186</v>
      </c>
      <c r="Z1057" s="87">
        <v>46186</v>
      </c>
    </row>
    <row r="1058" spans="1:26" ht="26.9" customHeight="1" x14ac:dyDescent="0.35">
      <c r="A1058" s="85" t="s">
        <v>11217</v>
      </c>
      <c r="B1058" s="30" t="s">
        <v>6355</v>
      </c>
      <c r="C1058" s="30" t="s">
        <v>1067</v>
      </c>
      <c r="D1058" s="30" t="s">
        <v>11204</v>
      </c>
      <c r="E1058" s="30" t="s">
        <v>10122</v>
      </c>
      <c r="F1058" s="30" t="s">
        <v>6358</v>
      </c>
      <c r="G1058" s="30" t="s">
        <v>6359</v>
      </c>
      <c r="H1058" s="30" t="s">
        <v>5669</v>
      </c>
      <c r="I1058" s="30" t="s">
        <v>8</v>
      </c>
      <c r="J1058" s="30" t="s">
        <v>4790</v>
      </c>
      <c r="K1058" s="30" t="s">
        <v>2027</v>
      </c>
      <c r="L1058" s="79" t="s">
        <v>10023</v>
      </c>
      <c r="M1058" s="30" t="s">
        <v>10123</v>
      </c>
      <c r="N1058" s="30" t="s">
        <v>2087</v>
      </c>
      <c r="O1058" s="31">
        <f>'Product Details'!AH802</f>
        <v>2088.9899999999998</v>
      </c>
      <c r="P1058" s="31">
        <v>1614.99</v>
      </c>
      <c r="Q1058" s="31">
        <v>1442.99</v>
      </c>
      <c r="R1058" s="86">
        <f t="shared" si="49"/>
        <v>0.10650220744400894</v>
      </c>
      <c r="S1058" s="86">
        <f t="shared" si="50"/>
        <v>0.30924035060005067</v>
      </c>
      <c r="T1058" s="31">
        <f>'Product Details'!F802</f>
        <v>1836.99</v>
      </c>
      <c r="U1058" s="31">
        <f t="shared" si="51"/>
        <v>394</v>
      </c>
      <c r="V1058" s="30" t="s">
        <v>2100</v>
      </c>
      <c r="W1058" s="30" t="s">
        <v>10124</v>
      </c>
      <c r="X1058" s="30">
        <v>30</v>
      </c>
      <c r="Y1058" s="87">
        <v>46249</v>
      </c>
      <c r="Z1058" s="87">
        <v>46294</v>
      </c>
    </row>
    <row r="1059" spans="1:26" ht="26.9" customHeight="1" x14ac:dyDescent="0.35">
      <c r="A1059" s="85" t="s">
        <v>11218</v>
      </c>
      <c r="B1059" s="30" t="s">
        <v>6360</v>
      </c>
      <c r="C1059" s="30" t="s">
        <v>1079</v>
      </c>
      <c r="D1059" s="30" t="s">
        <v>11219</v>
      </c>
      <c r="E1059" s="30" t="s">
        <v>10046</v>
      </c>
      <c r="F1059" s="30" t="s">
        <v>6363</v>
      </c>
      <c r="G1059" s="30" t="s">
        <v>6364</v>
      </c>
      <c r="H1059" s="30" t="s">
        <v>5180</v>
      </c>
      <c r="I1059" s="30" t="s">
        <v>8</v>
      </c>
      <c r="J1059" s="30" t="s">
        <v>4790</v>
      </c>
      <c r="K1059" s="30" t="s">
        <v>2023</v>
      </c>
      <c r="L1059" s="76" t="s">
        <v>10021</v>
      </c>
      <c r="M1059" s="30" t="s">
        <v>10047</v>
      </c>
      <c r="N1059" s="30" t="s">
        <v>2087</v>
      </c>
      <c r="O1059" s="31">
        <f>'Product Details'!AH803</f>
        <v>202.99</v>
      </c>
      <c r="P1059" s="31">
        <f>'Product Details'!V803</f>
        <v>200.99</v>
      </c>
      <c r="Q1059" s="31">
        <f>'Product Details'!F803</f>
        <v>174.99</v>
      </c>
      <c r="R1059" s="86">
        <f t="shared" si="49"/>
        <v>0.12935966963530524</v>
      </c>
      <c r="S1059" s="86">
        <f t="shared" si="50"/>
        <v>0.13793782944972657</v>
      </c>
      <c r="T1059" s="31">
        <f>'Product Details'!F803</f>
        <v>174.99</v>
      </c>
      <c r="U1059" s="31">
        <f t="shared" si="51"/>
        <v>0</v>
      </c>
      <c r="V1059" s="30" t="s">
        <v>2080</v>
      </c>
      <c r="W1059" s="30" t="s">
        <v>1345</v>
      </c>
      <c r="X1059" s="30">
        <v>30</v>
      </c>
      <c r="Y1059" s="87">
        <v>46107</v>
      </c>
      <c r="Z1059" s="87">
        <v>46285</v>
      </c>
    </row>
    <row r="1060" spans="1:26" ht="26.9" customHeight="1" x14ac:dyDescent="0.35">
      <c r="A1060" s="85" t="s">
        <v>11220</v>
      </c>
      <c r="B1060" s="30" t="s">
        <v>6365</v>
      </c>
      <c r="C1060" s="30" t="s">
        <v>1079</v>
      </c>
      <c r="D1060" s="30" t="s">
        <v>11219</v>
      </c>
      <c r="E1060" s="30" t="s">
        <v>10046</v>
      </c>
      <c r="F1060" s="30" t="s">
        <v>6368</v>
      </c>
      <c r="G1060" s="30" t="s">
        <v>6369</v>
      </c>
      <c r="H1060" s="30" t="s">
        <v>3542</v>
      </c>
      <c r="I1060" s="30" t="s">
        <v>8</v>
      </c>
      <c r="J1060" s="30" t="s">
        <v>4807</v>
      </c>
      <c r="K1060" s="30" t="s">
        <v>2024</v>
      </c>
      <c r="L1060" s="76" t="s">
        <v>10021</v>
      </c>
      <c r="M1060" s="30" t="s">
        <v>10047</v>
      </c>
      <c r="N1060" s="30" t="s">
        <v>2087</v>
      </c>
      <c r="O1060" s="31">
        <f>'Product Details'!AH804</f>
        <v>409.99</v>
      </c>
      <c r="P1060" s="31">
        <f>'Product Details'!V804</f>
        <v>409.99</v>
      </c>
      <c r="Q1060" s="31">
        <f>'Product Details'!F804</f>
        <v>393.99</v>
      </c>
      <c r="R1060" s="86">
        <f t="shared" si="49"/>
        <v>3.9025342081514182E-2</v>
      </c>
      <c r="S1060" s="86">
        <f t="shared" si="50"/>
        <v>3.9025342081514182E-2</v>
      </c>
      <c r="T1060" s="31">
        <f>'Product Details'!F804</f>
        <v>393.99</v>
      </c>
      <c r="U1060" s="31">
        <f t="shared" si="51"/>
        <v>0</v>
      </c>
      <c r="V1060" s="30" t="s">
        <v>2080</v>
      </c>
      <c r="W1060" s="30" t="s">
        <v>1345</v>
      </c>
      <c r="X1060" s="30">
        <v>30</v>
      </c>
      <c r="Y1060" s="87">
        <v>45786</v>
      </c>
      <c r="Z1060" s="87">
        <v>46262</v>
      </c>
    </row>
    <row r="1061" spans="1:26" ht="26.9" customHeight="1" x14ac:dyDescent="0.35">
      <c r="A1061" s="85" t="s">
        <v>11221</v>
      </c>
      <c r="B1061" s="30" t="s">
        <v>6370</v>
      </c>
      <c r="C1061" s="30" t="s">
        <v>1079</v>
      </c>
      <c r="D1061" s="30" t="s">
        <v>11219</v>
      </c>
      <c r="E1061" s="30" t="s">
        <v>10046</v>
      </c>
      <c r="F1061" s="30" t="s">
        <v>6373</v>
      </c>
      <c r="G1061" s="30" t="s">
        <v>6374</v>
      </c>
      <c r="H1061" s="30" t="s">
        <v>4695</v>
      </c>
      <c r="I1061" s="30" t="s">
        <v>8</v>
      </c>
      <c r="J1061" s="30" t="s">
        <v>4790</v>
      </c>
      <c r="K1061" s="30" t="s">
        <v>2025</v>
      </c>
      <c r="L1061" s="76" t="s">
        <v>10021</v>
      </c>
      <c r="M1061" s="30" t="s">
        <v>10047</v>
      </c>
      <c r="N1061" s="30" t="s">
        <v>2087</v>
      </c>
      <c r="O1061" s="31">
        <f>'Product Details'!AH805</f>
        <v>522.99</v>
      </c>
      <c r="P1061" s="31">
        <f>'Product Details'!V805</f>
        <v>514.99</v>
      </c>
      <c r="Q1061" s="31">
        <f>'Product Details'!F805</f>
        <v>486.99</v>
      </c>
      <c r="R1061" s="86">
        <f t="shared" si="49"/>
        <v>5.4369987766752753E-2</v>
      </c>
      <c r="S1061" s="86">
        <f t="shared" si="50"/>
        <v>6.8834968163827226E-2</v>
      </c>
      <c r="T1061" s="31">
        <f>'Product Details'!F805</f>
        <v>486.99</v>
      </c>
      <c r="U1061" s="31">
        <f t="shared" si="51"/>
        <v>0</v>
      </c>
      <c r="V1061" s="30" t="s">
        <v>2100</v>
      </c>
      <c r="W1061" s="30" t="s">
        <v>1345</v>
      </c>
      <c r="X1061" s="30">
        <v>30</v>
      </c>
      <c r="Y1061" s="87">
        <v>46130</v>
      </c>
      <c r="Z1061" s="87">
        <v>46261</v>
      </c>
    </row>
    <row r="1062" spans="1:26" ht="26.9" customHeight="1" x14ac:dyDescent="0.35">
      <c r="A1062" s="85" t="s">
        <v>11222</v>
      </c>
      <c r="B1062" s="30" t="s">
        <v>6375</v>
      </c>
      <c r="C1062" s="30" t="s">
        <v>1079</v>
      </c>
      <c r="D1062" s="30" t="s">
        <v>11219</v>
      </c>
      <c r="E1062" s="30" t="s">
        <v>10046</v>
      </c>
      <c r="F1062" s="30" t="s">
        <v>6378</v>
      </c>
      <c r="G1062" s="30" t="s">
        <v>6379</v>
      </c>
      <c r="H1062" s="30" t="s">
        <v>4872</v>
      </c>
      <c r="I1062" s="30" t="s">
        <v>8</v>
      </c>
      <c r="J1062" s="30" t="s">
        <v>4790</v>
      </c>
      <c r="K1062" s="30" t="s">
        <v>2025</v>
      </c>
      <c r="L1062" s="76" t="s">
        <v>10021</v>
      </c>
      <c r="M1062" s="30" t="s">
        <v>10047</v>
      </c>
      <c r="N1062" s="30" t="s">
        <v>2087</v>
      </c>
      <c r="O1062" s="31">
        <f>'Product Details'!AH806</f>
        <v>748.99</v>
      </c>
      <c r="P1062" s="31">
        <f>'Product Details'!V806</f>
        <v>748.99</v>
      </c>
      <c r="Q1062" s="31">
        <f>'Product Details'!F806</f>
        <v>662.99</v>
      </c>
      <c r="R1062" s="86">
        <f t="shared" si="49"/>
        <v>0.1148212926741345</v>
      </c>
      <c r="S1062" s="86">
        <f t="shared" si="50"/>
        <v>0.1148212926741345</v>
      </c>
      <c r="T1062" s="31">
        <f>'Product Details'!F806</f>
        <v>662.99</v>
      </c>
      <c r="U1062" s="31">
        <f t="shared" si="51"/>
        <v>0</v>
      </c>
      <c r="V1062" s="30" t="s">
        <v>2080</v>
      </c>
      <c r="W1062" s="30" t="s">
        <v>53</v>
      </c>
      <c r="X1062" s="30">
        <v>30</v>
      </c>
      <c r="Y1062" s="87">
        <v>46081</v>
      </c>
      <c r="Z1062" s="87">
        <v>46283</v>
      </c>
    </row>
    <row r="1063" spans="1:26" ht="26.9" customHeight="1" x14ac:dyDescent="0.35">
      <c r="A1063" s="85" t="s">
        <v>11223</v>
      </c>
      <c r="B1063" s="30" t="s">
        <v>6380</v>
      </c>
      <c r="C1063" s="30" t="s">
        <v>1079</v>
      </c>
      <c r="D1063" s="30" t="s">
        <v>11219</v>
      </c>
      <c r="E1063" s="30" t="s">
        <v>10046</v>
      </c>
      <c r="F1063" s="30" t="s">
        <v>6383</v>
      </c>
      <c r="G1063" s="30" t="s">
        <v>6384</v>
      </c>
      <c r="H1063" s="30" t="s">
        <v>5029</v>
      </c>
      <c r="I1063" s="30" t="s">
        <v>8</v>
      </c>
      <c r="J1063" s="30" t="s">
        <v>4807</v>
      </c>
      <c r="K1063" s="30" t="s">
        <v>2025</v>
      </c>
      <c r="L1063" s="76" t="s">
        <v>10021</v>
      </c>
      <c r="M1063" s="30" t="s">
        <v>10047</v>
      </c>
      <c r="N1063" s="30" t="s">
        <v>2087</v>
      </c>
      <c r="O1063" s="31">
        <f>'Product Details'!AH807</f>
        <v>845.99</v>
      </c>
      <c r="P1063" s="31">
        <f>'Product Details'!V807</f>
        <v>822.99</v>
      </c>
      <c r="Q1063" s="31">
        <f>'Product Details'!F807</f>
        <v>726.99</v>
      </c>
      <c r="R1063" s="86">
        <f t="shared" si="49"/>
        <v>0.11664783290197937</v>
      </c>
      <c r="S1063" s="86">
        <f t="shared" si="50"/>
        <v>0.14066360122460075</v>
      </c>
      <c r="T1063" s="31">
        <f>'Product Details'!F807</f>
        <v>726.99</v>
      </c>
      <c r="U1063" s="31">
        <f t="shared" si="51"/>
        <v>0</v>
      </c>
      <c r="V1063" s="30" t="s">
        <v>2116</v>
      </c>
      <c r="W1063" s="30" t="s">
        <v>53</v>
      </c>
      <c r="X1063" s="30">
        <v>30</v>
      </c>
      <c r="Y1063" s="87">
        <v>46104</v>
      </c>
      <c r="Z1063" s="87">
        <v>46259</v>
      </c>
    </row>
    <row r="1064" spans="1:26" ht="26.9" customHeight="1" x14ac:dyDescent="0.35">
      <c r="A1064" s="85" t="s">
        <v>11224</v>
      </c>
      <c r="B1064" s="30" t="s">
        <v>6380</v>
      </c>
      <c r="C1064" s="30" t="s">
        <v>1079</v>
      </c>
      <c r="D1064" s="30" t="s">
        <v>10168</v>
      </c>
      <c r="E1064" s="30" t="s">
        <v>10101</v>
      </c>
      <c r="F1064" s="30" t="s">
        <v>6383</v>
      </c>
      <c r="G1064" s="30" t="s">
        <v>6384</v>
      </c>
      <c r="H1064" s="30" t="s">
        <v>5029</v>
      </c>
      <c r="I1064" s="30" t="s">
        <v>8</v>
      </c>
      <c r="J1064" s="30" t="s">
        <v>4807</v>
      </c>
      <c r="K1064" s="30" t="s">
        <v>2025</v>
      </c>
      <c r="L1064" s="81" t="s">
        <v>10022</v>
      </c>
      <c r="M1064" s="30" t="s">
        <v>10102</v>
      </c>
      <c r="N1064" s="30" t="s">
        <v>2087</v>
      </c>
      <c r="O1064" s="31">
        <f>'Product Details'!AH807</f>
        <v>845.99</v>
      </c>
      <c r="P1064" s="31">
        <v>725.99</v>
      </c>
      <c r="Q1064" s="31">
        <v>651.99</v>
      </c>
      <c r="R1064" s="86">
        <f t="shared" si="49"/>
        <v>0.1019297786470888</v>
      </c>
      <c r="S1064" s="86">
        <f t="shared" si="50"/>
        <v>0.22931713140817267</v>
      </c>
      <c r="T1064" s="31">
        <f>'Product Details'!F807</f>
        <v>726.99</v>
      </c>
      <c r="U1064" s="31">
        <f t="shared" si="51"/>
        <v>75</v>
      </c>
      <c r="V1064" s="30" t="s">
        <v>2100</v>
      </c>
      <c r="W1064" s="30" t="s">
        <v>10103</v>
      </c>
      <c r="X1064" s="30">
        <v>30</v>
      </c>
      <c r="Y1064" s="87">
        <v>46196</v>
      </c>
      <c r="Z1064" s="87">
        <v>46212</v>
      </c>
    </row>
    <row r="1065" spans="1:26" ht="26.9" customHeight="1" x14ac:dyDescent="0.35">
      <c r="A1065" s="85" t="s">
        <v>11225</v>
      </c>
      <c r="B1065" s="30" t="s">
        <v>6385</v>
      </c>
      <c r="C1065" s="30" t="s">
        <v>1079</v>
      </c>
      <c r="D1065" s="30" t="s">
        <v>11219</v>
      </c>
      <c r="E1065" s="30" t="s">
        <v>10046</v>
      </c>
      <c r="F1065" s="30" t="s">
        <v>6388</v>
      </c>
      <c r="G1065" s="30" t="s">
        <v>6389</v>
      </c>
      <c r="H1065" s="30" t="s">
        <v>5168</v>
      </c>
      <c r="I1065" s="30" t="s">
        <v>8</v>
      </c>
      <c r="J1065" s="30" t="s">
        <v>4807</v>
      </c>
      <c r="K1065" s="30" t="s">
        <v>2026</v>
      </c>
      <c r="L1065" s="76" t="s">
        <v>10021</v>
      </c>
      <c r="M1065" s="30" t="s">
        <v>10047</v>
      </c>
      <c r="N1065" s="30" t="s">
        <v>2087</v>
      </c>
      <c r="O1065" s="31">
        <f>'Product Details'!AH808</f>
        <v>1063.99</v>
      </c>
      <c r="P1065" s="31">
        <f>'Product Details'!V808</f>
        <v>1050.99</v>
      </c>
      <c r="Q1065" s="31">
        <f>'Product Details'!F808</f>
        <v>974.99</v>
      </c>
      <c r="R1065" s="86">
        <f t="shared" si="49"/>
        <v>7.2312771767571532E-2</v>
      </c>
      <c r="S1065" s="86">
        <f t="shared" si="50"/>
        <v>8.3647402701153201E-2</v>
      </c>
      <c r="T1065" s="31">
        <f>'Product Details'!F808</f>
        <v>974.99</v>
      </c>
      <c r="U1065" s="31">
        <f t="shared" si="51"/>
        <v>0</v>
      </c>
      <c r="V1065" s="30" t="s">
        <v>2080</v>
      </c>
      <c r="W1065" s="30" t="s">
        <v>53</v>
      </c>
      <c r="X1065" s="30">
        <v>30</v>
      </c>
      <c r="Y1065" s="87">
        <v>46152</v>
      </c>
      <c r="Z1065" s="87">
        <v>46271</v>
      </c>
    </row>
    <row r="1066" spans="1:26" ht="26.9" customHeight="1" x14ac:dyDescent="0.35">
      <c r="A1066" s="85" t="s">
        <v>11226</v>
      </c>
      <c r="B1066" s="30" t="s">
        <v>6390</v>
      </c>
      <c r="C1066" s="30" t="s">
        <v>1079</v>
      </c>
      <c r="D1066" s="30" t="s">
        <v>11219</v>
      </c>
      <c r="E1066" s="30" t="s">
        <v>10046</v>
      </c>
      <c r="F1066" s="30" t="s">
        <v>6393</v>
      </c>
      <c r="G1066" s="30" t="s">
        <v>6394</v>
      </c>
      <c r="H1066" s="30" t="s">
        <v>5146</v>
      </c>
      <c r="I1066" s="30" t="s">
        <v>8</v>
      </c>
      <c r="J1066" s="30" t="s">
        <v>4807</v>
      </c>
      <c r="K1066" s="30" t="s">
        <v>2026</v>
      </c>
      <c r="L1066" s="76" t="s">
        <v>10021</v>
      </c>
      <c r="M1066" s="30" t="s">
        <v>10047</v>
      </c>
      <c r="N1066" s="30" t="s">
        <v>2087</v>
      </c>
      <c r="O1066" s="31">
        <f>'Product Details'!AH809</f>
        <v>1369.99</v>
      </c>
      <c r="P1066" s="31">
        <f>'Product Details'!V809</f>
        <v>1320.99</v>
      </c>
      <c r="Q1066" s="31">
        <f>'Product Details'!F809</f>
        <v>1150.99</v>
      </c>
      <c r="R1066" s="86">
        <f t="shared" si="49"/>
        <v>0.12869136026767802</v>
      </c>
      <c r="S1066" s="86">
        <f t="shared" si="50"/>
        <v>0.15985518142468194</v>
      </c>
      <c r="T1066" s="31">
        <f>'Product Details'!F809</f>
        <v>1150.99</v>
      </c>
      <c r="U1066" s="31">
        <f t="shared" si="51"/>
        <v>0</v>
      </c>
      <c r="V1066" s="30" t="s">
        <v>2080</v>
      </c>
      <c r="W1066" s="30" t="s">
        <v>1345</v>
      </c>
      <c r="X1066" s="30">
        <v>30</v>
      </c>
      <c r="Y1066" s="87">
        <v>45870</v>
      </c>
      <c r="Z1066" s="87">
        <v>46270</v>
      </c>
    </row>
    <row r="1067" spans="1:26" ht="26.9" customHeight="1" x14ac:dyDescent="0.35">
      <c r="A1067" s="85" t="s">
        <v>11227</v>
      </c>
      <c r="B1067" s="30" t="s">
        <v>6390</v>
      </c>
      <c r="C1067" s="30" t="s">
        <v>1079</v>
      </c>
      <c r="D1067" s="30" t="s">
        <v>10168</v>
      </c>
      <c r="E1067" s="30" t="s">
        <v>10101</v>
      </c>
      <c r="F1067" s="30" t="s">
        <v>6393</v>
      </c>
      <c r="G1067" s="30" t="s">
        <v>6394</v>
      </c>
      <c r="H1067" s="30" t="s">
        <v>5146</v>
      </c>
      <c r="I1067" s="30" t="s">
        <v>8</v>
      </c>
      <c r="J1067" s="30" t="s">
        <v>4807</v>
      </c>
      <c r="K1067" s="30" t="s">
        <v>2026</v>
      </c>
      <c r="L1067" s="81" t="s">
        <v>10022</v>
      </c>
      <c r="M1067" s="30" t="s">
        <v>10102</v>
      </c>
      <c r="N1067" s="30" t="s">
        <v>2087</v>
      </c>
      <c r="O1067" s="31">
        <f>'Product Details'!AH809</f>
        <v>1369.99</v>
      </c>
      <c r="P1067" s="31">
        <v>1042.99</v>
      </c>
      <c r="Q1067" s="31">
        <v>1042.99</v>
      </c>
      <c r="R1067" s="86">
        <f t="shared" si="49"/>
        <v>0</v>
      </c>
      <c r="S1067" s="86">
        <f t="shared" si="50"/>
        <v>0.23868787363411412</v>
      </c>
      <c r="T1067" s="31">
        <f>'Product Details'!F809</f>
        <v>1150.99</v>
      </c>
      <c r="U1067" s="31">
        <f t="shared" si="51"/>
        <v>108</v>
      </c>
      <c r="V1067" s="30" t="s">
        <v>2100</v>
      </c>
      <c r="W1067" s="30" t="s">
        <v>10514</v>
      </c>
      <c r="X1067" s="30">
        <v>30</v>
      </c>
      <c r="Y1067" s="87">
        <v>46150</v>
      </c>
      <c r="Z1067" s="87">
        <v>46150</v>
      </c>
    </row>
    <row r="1068" spans="1:26" ht="26.9" customHeight="1" x14ac:dyDescent="0.35">
      <c r="A1068" s="85" t="s">
        <v>11228</v>
      </c>
      <c r="B1068" s="30" t="s">
        <v>6390</v>
      </c>
      <c r="C1068" s="30" t="s">
        <v>1079</v>
      </c>
      <c r="D1068" s="30" t="s">
        <v>11229</v>
      </c>
      <c r="E1068" s="30" t="s">
        <v>10122</v>
      </c>
      <c r="F1068" s="30" t="s">
        <v>6393</v>
      </c>
      <c r="G1068" s="30" t="s">
        <v>6394</v>
      </c>
      <c r="H1068" s="30" t="s">
        <v>5146</v>
      </c>
      <c r="I1068" s="30" t="s">
        <v>8</v>
      </c>
      <c r="J1068" s="30" t="s">
        <v>4807</v>
      </c>
      <c r="K1068" s="30" t="s">
        <v>2026</v>
      </c>
      <c r="L1068" s="79" t="s">
        <v>10023</v>
      </c>
      <c r="M1068" s="30" t="s">
        <v>10123</v>
      </c>
      <c r="N1068" s="30" t="s">
        <v>2087</v>
      </c>
      <c r="O1068" s="31">
        <f>'Product Details'!AH809</f>
        <v>1369.99</v>
      </c>
      <c r="P1068" s="31">
        <v>909.99</v>
      </c>
      <c r="Q1068" s="31">
        <v>909.99</v>
      </c>
      <c r="R1068" s="86">
        <f t="shared" si="49"/>
        <v>0</v>
      </c>
      <c r="S1068" s="86">
        <f t="shared" si="50"/>
        <v>0.33576887422535928</v>
      </c>
      <c r="T1068" s="31">
        <f>'Product Details'!F809</f>
        <v>1150.99</v>
      </c>
      <c r="U1068" s="31">
        <f t="shared" si="51"/>
        <v>241</v>
      </c>
      <c r="V1068" s="30" t="s">
        <v>2080</v>
      </c>
      <c r="W1068" s="30" t="s">
        <v>10124</v>
      </c>
      <c r="X1068" s="30">
        <v>30</v>
      </c>
      <c r="Y1068" s="87">
        <v>46223</v>
      </c>
      <c r="Z1068" s="87">
        <v>46223</v>
      </c>
    </row>
    <row r="1069" spans="1:26" ht="26.9" customHeight="1" x14ac:dyDescent="0.35">
      <c r="A1069" s="85" t="s">
        <v>11230</v>
      </c>
      <c r="B1069" s="30" t="s">
        <v>6390</v>
      </c>
      <c r="C1069" s="30" t="s">
        <v>1079</v>
      </c>
      <c r="D1069" s="30" t="s">
        <v>10088</v>
      </c>
      <c r="E1069" s="30" t="s">
        <v>10089</v>
      </c>
      <c r="F1069" s="30" t="s">
        <v>6393</v>
      </c>
      <c r="G1069" s="30" t="s">
        <v>6394</v>
      </c>
      <c r="H1069" s="30" t="s">
        <v>5146</v>
      </c>
      <c r="I1069" s="30" t="s">
        <v>8</v>
      </c>
      <c r="J1069" s="30" t="s">
        <v>4807</v>
      </c>
      <c r="K1069" s="30" t="s">
        <v>2026</v>
      </c>
      <c r="L1069" s="51" t="s">
        <v>10024</v>
      </c>
      <c r="M1069" s="30" t="s">
        <v>10090</v>
      </c>
      <c r="N1069" s="30" t="s">
        <v>2087</v>
      </c>
      <c r="O1069" s="31">
        <f>'Product Details'!AH809</f>
        <v>1369.99</v>
      </c>
      <c r="P1069" s="31">
        <v>781.99</v>
      </c>
      <c r="Q1069" s="31">
        <v>781.99</v>
      </c>
      <c r="R1069" s="86">
        <f t="shared" si="49"/>
        <v>0</v>
      </c>
      <c r="S1069" s="86">
        <f t="shared" si="50"/>
        <v>0.42920021314024187</v>
      </c>
      <c r="T1069" s="31">
        <f>'Product Details'!F809</f>
        <v>1150.99</v>
      </c>
      <c r="U1069" s="31">
        <f t="shared" si="51"/>
        <v>369</v>
      </c>
      <c r="V1069" s="30" t="s">
        <v>2100</v>
      </c>
      <c r="W1069" s="30" t="s">
        <v>10105</v>
      </c>
      <c r="X1069" s="30">
        <v>14</v>
      </c>
      <c r="Y1069" s="87">
        <v>46184</v>
      </c>
      <c r="Z1069" s="87">
        <v>46184</v>
      </c>
    </row>
    <row r="1070" spans="1:26" ht="26.9" customHeight="1" x14ac:dyDescent="0.35">
      <c r="A1070" s="85" t="s">
        <v>11231</v>
      </c>
      <c r="B1070" s="30" t="s">
        <v>6395</v>
      </c>
      <c r="C1070" s="30" t="s">
        <v>1079</v>
      </c>
      <c r="D1070" s="30" t="s">
        <v>11219</v>
      </c>
      <c r="E1070" s="30" t="s">
        <v>10046</v>
      </c>
      <c r="F1070" s="30" t="s">
        <v>6388</v>
      </c>
      <c r="G1070" s="30" t="s">
        <v>6398</v>
      </c>
      <c r="H1070" s="30" t="s">
        <v>4978</v>
      </c>
      <c r="I1070" s="30" t="s">
        <v>8</v>
      </c>
      <c r="J1070" s="30" t="s">
        <v>4807</v>
      </c>
      <c r="K1070" s="30" t="s">
        <v>2027</v>
      </c>
      <c r="L1070" s="76" t="s">
        <v>10021</v>
      </c>
      <c r="M1070" s="30" t="s">
        <v>10047</v>
      </c>
      <c r="N1070" s="30" t="s">
        <v>2087</v>
      </c>
      <c r="O1070" s="31">
        <f>'Product Details'!AH810</f>
        <v>1336.99</v>
      </c>
      <c r="P1070" s="31">
        <f>'Product Details'!V810</f>
        <v>1282.99</v>
      </c>
      <c r="Q1070" s="31">
        <f>'Product Details'!F810</f>
        <v>1152.99</v>
      </c>
      <c r="R1070" s="86">
        <f t="shared" si="49"/>
        <v>0.10132580924247266</v>
      </c>
      <c r="S1070" s="86">
        <f t="shared" si="50"/>
        <v>0.13762257010149664</v>
      </c>
      <c r="T1070" s="31">
        <f>'Product Details'!F810</f>
        <v>1152.99</v>
      </c>
      <c r="U1070" s="31">
        <f t="shared" si="51"/>
        <v>0</v>
      </c>
      <c r="V1070" s="30" t="s">
        <v>2080</v>
      </c>
      <c r="W1070" s="30" t="s">
        <v>53</v>
      </c>
      <c r="X1070" s="30">
        <v>30</v>
      </c>
      <c r="Y1070" s="87">
        <v>46073</v>
      </c>
      <c r="Z1070" s="87">
        <v>46265</v>
      </c>
    </row>
    <row r="1071" spans="1:26" ht="26.9" customHeight="1" x14ac:dyDescent="0.35">
      <c r="A1071" s="85" t="s">
        <v>11232</v>
      </c>
      <c r="B1071" s="30" t="s">
        <v>6399</v>
      </c>
      <c r="C1071" s="30" t="s">
        <v>1079</v>
      </c>
      <c r="D1071" s="30" t="s">
        <v>11219</v>
      </c>
      <c r="E1071" s="30" t="s">
        <v>10046</v>
      </c>
      <c r="F1071" s="30" t="s">
        <v>6402</v>
      </c>
      <c r="G1071" s="30" t="s">
        <v>6403</v>
      </c>
      <c r="H1071" s="30" t="s">
        <v>4115</v>
      </c>
      <c r="I1071" s="30" t="s">
        <v>8</v>
      </c>
      <c r="J1071" s="30" t="s">
        <v>4790</v>
      </c>
      <c r="K1071" s="30" t="s">
        <v>2027</v>
      </c>
      <c r="L1071" s="76" t="s">
        <v>10021</v>
      </c>
      <c r="M1071" s="30" t="s">
        <v>10047</v>
      </c>
      <c r="N1071" s="30" t="s">
        <v>2087</v>
      </c>
      <c r="O1071" s="31">
        <f>'Product Details'!AH811</f>
        <v>1561.99</v>
      </c>
      <c r="P1071" s="31">
        <f>'Product Details'!V811</f>
        <v>1561.99</v>
      </c>
      <c r="Q1071" s="31">
        <f>'Product Details'!F811</f>
        <v>1472.99</v>
      </c>
      <c r="R1071" s="86">
        <f t="shared" si="49"/>
        <v>5.6978597814326598E-2</v>
      </c>
      <c r="S1071" s="86">
        <f t="shared" si="50"/>
        <v>5.6978597814326598E-2</v>
      </c>
      <c r="T1071" s="31">
        <f>'Product Details'!F811</f>
        <v>1472.99</v>
      </c>
      <c r="U1071" s="31">
        <f t="shared" si="51"/>
        <v>0</v>
      </c>
      <c r="V1071" s="30" t="s">
        <v>2080</v>
      </c>
      <c r="W1071" s="30" t="s">
        <v>53</v>
      </c>
      <c r="X1071" s="30">
        <v>30</v>
      </c>
      <c r="Y1071" s="87">
        <v>45875</v>
      </c>
      <c r="Z1071" s="87">
        <v>46281</v>
      </c>
    </row>
    <row r="1072" spans="1:26" ht="26.9" customHeight="1" x14ac:dyDescent="0.35">
      <c r="A1072" s="85" t="s">
        <v>11233</v>
      </c>
      <c r="B1072" s="30" t="s">
        <v>6404</v>
      </c>
      <c r="C1072" s="30" t="s">
        <v>1079</v>
      </c>
      <c r="D1072" s="30" t="s">
        <v>11219</v>
      </c>
      <c r="E1072" s="30" t="s">
        <v>10046</v>
      </c>
      <c r="F1072" s="30" t="s">
        <v>6407</v>
      </c>
      <c r="G1072" s="30" t="s">
        <v>6408</v>
      </c>
      <c r="H1072" s="30" t="s">
        <v>3485</v>
      </c>
      <c r="I1072" s="30" t="s">
        <v>8</v>
      </c>
      <c r="J1072" s="30" t="s">
        <v>4807</v>
      </c>
      <c r="K1072" s="30" t="s">
        <v>2027</v>
      </c>
      <c r="L1072" s="76" t="s">
        <v>10021</v>
      </c>
      <c r="M1072" s="30" t="s">
        <v>10047</v>
      </c>
      <c r="N1072" s="30" t="s">
        <v>2087</v>
      </c>
      <c r="O1072" s="31">
        <f>'Product Details'!AH812</f>
        <v>2224.9899999999998</v>
      </c>
      <c r="P1072" s="31">
        <f>'Product Details'!V812</f>
        <v>2103.9899999999998</v>
      </c>
      <c r="Q1072" s="31">
        <f>'Product Details'!F812</f>
        <v>2005.99</v>
      </c>
      <c r="R1072" s="86">
        <f t="shared" si="49"/>
        <v>4.6578168147186905E-2</v>
      </c>
      <c r="S1072" s="86">
        <f t="shared" si="50"/>
        <v>9.8427408662510749E-2</v>
      </c>
      <c r="T1072" s="31">
        <f>'Product Details'!F812</f>
        <v>2005.99</v>
      </c>
      <c r="U1072" s="31">
        <f t="shared" si="51"/>
        <v>0</v>
      </c>
      <c r="V1072" s="30" t="s">
        <v>2080</v>
      </c>
      <c r="W1072" s="30" t="s">
        <v>1345</v>
      </c>
      <c r="X1072" s="30">
        <v>30</v>
      </c>
      <c r="Y1072" s="87">
        <v>45790</v>
      </c>
      <c r="Z1072" s="87">
        <v>46243</v>
      </c>
    </row>
    <row r="1073" spans="1:26" ht="26.9" customHeight="1" x14ac:dyDescent="0.35">
      <c r="A1073" s="85" t="s">
        <v>11234</v>
      </c>
      <c r="B1073" s="30" t="s">
        <v>6404</v>
      </c>
      <c r="C1073" s="30" t="s">
        <v>1079</v>
      </c>
      <c r="D1073" s="30" t="s">
        <v>10100</v>
      </c>
      <c r="E1073" s="30" t="s">
        <v>10101</v>
      </c>
      <c r="F1073" s="30" t="s">
        <v>6407</v>
      </c>
      <c r="G1073" s="30" t="s">
        <v>6408</v>
      </c>
      <c r="H1073" s="30" t="s">
        <v>3485</v>
      </c>
      <c r="I1073" s="30" t="s">
        <v>8</v>
      </c>
      <c r="J1073" s="30" t="s">
        <v>4807</v>
      </c>
      <c r="K1073" s="30" t="s">
        <v>2027</v>
      </c>
      <c r="L1073" s="81" t="s">
        <v>10022</v>
      </c>
      <c r="M1073" s="30" t="s">
        <v>10102</v>
      </c>
      <c r="N1073" s="30" t="s">
        <v>2087</v>
      </c>
      <c r="O1073" s="31">
        <f>'Product Details'!AH812</f>
        <v>2224.9899999999998</v>
      </c>
      <c r="P1073" s="31">
        <v>1802.99</v>
      </c>
      <c r="Q1073" s="31">
        <v>1802.99</v>
      </c>
      <c r="R1073" s="86">
        <f t="shared" si="49"/>
        <v>0</v>
      </c>
      <c r="S1073" s="86">
        <f t="shared" si="50"/>
        <v>0.18966377376976967</v>
      </c>
      <c r="T1073" s="31">
        <f>'Product Details'!F812</f>
        <v>2005.99</v>
      </c>
      <c r="U1073" s="31">
        <f t="shared" si="51"/>
        <v>203</v>
      </c>
      <c r="V1073" s="30" t="s">
        <v>2116</v>
      </c>
      <c r="W1073" s="30" t="s">
        <v>10514</v>
      </c>
      <c r="X1073" s="30">
        <v>30</v>
      </c>
      <c r="Y1073" s="87">
        <v>46206</v>
      </c>
      <c r="Z1073" s="87">
        <v>46206</v>
      </c>
    </row>
    <row r="1074" spans="1:26" ht="26.9" customHeight="1" x14ac:dyDescent="0.35">
      <c r="A1074" s="85" t="s">
        <v>11235</v>
      </c>
      <c r="B1074" s="30" t="s">
        <v>6409</v>
      </c>
      <c r="C1074" s="30" t="s">
        <v>1092</v>
      </c>
      <c r="D1074" s="30" t="s">
        <v>11236</v>
      </c>
      <c r="E1074" s="30" t="s">
        <v>10046</v>
      </c>
      <c r="F1074" s="30" t="s">
        <v>6412</v>
      </c>
      <c r="G1074" s="30" t="s">
        <v>6413</v>
      </c>
      <c r="H1074" s="30" t="s">
        <v>5731</v>
      </c>
      <c r="I1074" s="30" t="s">
        <v>8</v>
      </c>
      <c r="J1074" s="30" t="s">
        <v>4790</v>
      </c>
      <c r="K1074" s="30" t="s">
        <v>2022</v>
      </c>
      <c r="L1074" s="76" t="s">
        <v>10021</v>
      </c>
      <c r="M1074" s="30" t="s">
        <v>10047</v>
      </c>
      <c r="N1074" s="30" t="s">
        <v>2087</v>
      </c>
      <c r="O1074" s="31">
        <f>'Product Details'!AH813</f>
        <v>90.99</v>
      </c>
      <c r="P1074" s="31">
        <f>'Product Details'!V813</f>
        <v>88.99</v>
      </c>
      <c r="Q1074" s="31">
        <f>'Product Details'!F813</f>
        <v>83.99</v>
      </c>
      <c r="R1074" s="86">
        <f t="shared" si="49"/>
        <v>5.6186088324530849E-2</v>
      </c>
      <c r="S1074" s="86">
        <f t="shared" si="50"/>
        <v>7.6931530937465659E-2</v>
      </c>
      <c r="T1074" s="31">
        <f>'Product Details'!F813</f>
        <v>83.99</v>
      </c>
      <c r="U1074" s="31">
        <f t="shared" si="51"/>
        <v>0</v>
      </c>
      <c r="V1074" s="30" t="s">
        <v>2080</v>
      </c>
      <c r="W1074" s="30" t="s">
        <v>53</v>
      </c>
      <c r="X1074" s="30">
        <v>30</v>
      </c>
      <c r="Y1074" s="87">
        <v>46207</v>
      </c>
      <c r="Z1074" s="87">
        <v>46280</v>
      </c>
    </row>
    <row r="1075" spans="1:26" ht="26.9" customHeight="1" x14ac:dyDescent="0.35">
      <c r="A1075" s="85" t="s">
        <v>11237</v>
      </c>
      <c r="B1075" s="30" t="s">
        <v>6414</v>
      </c>
      <c r="C1075" s="30" t="s">
        <v>1092</v>
      </c>
      <c r="D1075" s="30" t="s">
        <v>11236</v>
      </c>
      <c r="E1075" s="30" t="s">
        <v>10046</v>
      </c>
      <c r="F1075" s="30" t="s">
        <v>6417</v>
      </c>
      <c r="G1075" s="30" t="s">
        <v>6418</v>
      </c>
      <c r="H1075" s="30" t="s">
        <v>5129</v>
      </c>
      <c r="I1075" s="30" t="s">
        <v>8</v>
      </c>
      <c r="J1075" s="30" t="s">
        <v>4807</v>
      </c>
      <c r="K1075" s="30" t="s">
        <v>2023</v>
      </c>
      <c r="L1075" s="76" t="s">
        <v>10021</v>
      </c>
      <c r="M1075" s="30" t="s">
        <v>10047</v>
      </c>
      <c r="N1075" s="30" t="s">
        <v>2087</v>
      </c>
      <c r="O1075" s="31">
        <f>'Product Details'!AH814</f>
        <v>333.99</v>
      </c>
      <c r="P1075" s="31">
        <f>'Product Details'!V814</f>
        <v>333.99</v>
      </c>
      <c r="Q1075" s="31">
        <f>'Product Details'!F814</f>
        <v>297.99</v>
      </c>
      <c r="R1075" s="86">
        <f t="shared" si="49"/>
        <v>0.10778765831312315</v>
      </c>
      <c r="S1075" s="86">
        <f t="shared" si="50"/>
        <v>0.10778765831312315</v>
      </c>
      <c r="T1075" s="31">
        <f>'Product Details'!F814</f>
        <v>297.99</v>
      </c>
      <c r="U1075" s="31">
        <f t="shared" si="51"/>
        <v>0</v>
      </c>
      <c r="V1075" s="30" t="s">
        <v>2080</v>
      </c>
      <c r="W1075" s="30" t="s">
        <v>53</v>
      </c>
      <c r="X1075" s="30">
        <v>30</v>
      </c>
      <c r="Y1075" s="87">
        <v>45859</v>
      </c>
      <c r="Z1075" s="87">
        <v>46236</v>
      </c>
    </row>
    <row r="1076" spans="1:26" ht="26.9" customHeight="1" x14ac:dyDescent="0.35">
      <c r="A1076" s="85" t="s">
        <v>11238</v>
      </c>
      <c r="B1076" s="30" t="s">
        <v>6419</v>
      </c>
      <c r="C1076" s="30" t="s">
        <v>1092</v>
      </c>
      <c r="D1076" s="30" t="s">
        <v>11236</v>
      </c>
      <c r="E1076" s="30" t="s">
        <v>10046</v>
      </c>
      <c r="F1076" s="30" t="s">
        <v>6422</v>
      </c>
      <c r="G1076" s="30" t="s">
        <v>6423</v>
      </c>
      <c r="H1076" s="30" t="s">
        <v>4504</v>
      </c>
      <c r="I1076" s="30" t="s">
        <v>8</v>
      </c>
      <c r="J1076" s="30" t="s">
        <v>4807</v>
      </c>
      <c r="K1076" s="30" t="s">
        <v>2023</v>
      </c>
      <c r="L1076" s="76" t="s">
        <v>10021</v>
      </c>
      <c r="M1076" s="30" t="s">
        <v>10047</v>
      </c>
      <c r="N1076" s="30" t="s">
        <v>2087</v>
      </c>
      <c r="O1076" s="31">
        <f>'Product Details'!AH815</f>
        <v>381.99</v>
      </c>
      <c r="P1076" s="31">
        <f>'Product Details'!V815</f>
        <v>366.99</v>
      </c>
      <c r="Q1076" s="31">
        <f>'Product Details'!F815</f>
        <v>347.99</v>
      </c>
      <c r="R1076" s="86">
        <f t="shared" si="49"/>
        <v>5.17725278617946E-2</v>
      </c>
      <c r="S1076" s="86">
        <f t="shared" si="50"/>
        <v>8.9007565643079656E-2</v>
      </c>
      <c r="T1076" s="31">
        <f>'Product Details'!F815</f>
        <v>347.99</v>
      </c>
      <c r="U1076" s="31">
        <f t="shared" si="51"/>
        <v>0</v>
      </c>
      <c r="V1076" s="30" t="s">
        <v>2080</v>
      </c>
      <c r="W1076" s="30" t="s">
        <v>1345</v>
      </c>
      <c r="X1076" s="30">
        <v>30</v>
      </c>
      <c r="Y1076" s="87">
        <v>46155</v>
      </c>
      <c r="Z1076" s="87">
        <v>46284</v>
      </c>
    </row>
    <row r="1077" spans="1:26" ht="26.9" customHeight="1" x14ac:dyDescent="0.35">
      <c r="A1077" s="85" t="s">
        <v>11239</v>
      </c>
      <c r="B1077" s="30" t="s">
        <v>6424</v>
      </c>
      <c r="C1077" s="30" t="s">
        <v>1092</v>
      </c>
      <c r="D1077" s="30" t="s">
        <v>11236</v>
      </c>
      <c r="E1077" s="30" t="s">
        <v>10046</v>
      </c>
      <c r="F1077" s="30" t="s">
        <v>6427</v>
      </c>
      <c r="G1077" s="30" t="s">
        <v>6428</v>
      </c>
      <c r="H1077" s="30" t="s">
        <v>3620</v>
      </c>
      <c r="I1077" s="30" t="s">
        <v>8</v>
      </c>
      <c r="J1077" s="30" t="s">
        <v>4807</v>
      </c>
      <c r="K1077" s="30" t="s">
        <v>2024</v>
      </c>
      <c r="L1077" s="76" t="s">
        <v>10021</v>
      </c>
      <c r="M1077" s="30" t="s">
        <v>10047</v>
      </c>
      <c r="N1077" s="30" t="s">
        <v>2087</v>
      </c>
      <c r="O1077" s="31">
        <f>'Product Details'!AH816</f>
        <v>594.99</v>
      </c>
      <c r="P1077" s="31">
        <f>'Product Details'!V816</f>
        <v>573.99</v>
      </c>
      <c r="Q1077" s="31">
        <f>'Product Details'!F816</f>
        <v>509.99</v>
      </c>
      <c r="R1077" s="86">
        <f t="shared" si="49"/>
        <v>0.1115002003519225</v>
      </c>
      <c r="S1077" s="86">
        <f t="shared" si="50"/>
        <v>0.14285954385787997</v>
      </c>
      <c r="T1077" s="31">
        <f>'Product Details'!F816</f>
        <v>509.99</v>
      </c>
      <c r="U1077" s="31">
        <f t="shared" si="51"/>
        <v>0</v>
      </c>
      <c r="V1077" s="30" t="s">
        <v>2080</v>
      </c>
      <c r="W1077" s="30" t="s">
        <v>53</v>
      </c>
      <c r="X1077" s="30">
        <v>30</v>
      </c>
      <c r="Y1077" s="87">
        <v>45989</v>
      </c>
      <c r="Z1077" s="87">
        <v>46256</v>
      </c>
    </row>
    <row r="1078" spans="1:26" ht="26.9" customHeight="1" x14ac:dyDescent="0.35">
      <c r="A1078" s="85" t="s">
        <v>11240</v>
      </c>
      <c r="B1078" s="30" t="s">
        <v>6429</v>
      </c>
      <c r="C1078" s="30" t="s">
        <v>1092</v>
      </c>
      <c r="D1078" s="30" t="s">
        <v>11236</v>
      </c>
      <c r="E1078" s="30" t="s">
        <v>10046</v>
      </c>
      <c r="F1078" s="30" t="s">
        <v>6417</v>
      </c>
      <c r="G1078" s="30" t="s">
        <v>6432</v>
      </c>
      <c r="H1078" s="30" t="s">
        <v>3434</v>
      </c>
      <c r="I1078" s="30" t="s">
        <v>8</v>
      </c>
      <c r="J1078" s="30" t="s">
        <v>4790</v>
      </c>
      <c r="K1078" s="30" t="s">
        <v>2024</v>
      </c>
      <c r="L1078" s="76" t="s">
        <v>10021</v>
      </c>
      <c r="M1078" s="30" t="s">
        <v>10047</v>
      </c>
      <c r="N1078" s="30" t="s">
        <v>2087</v>
      </c>
      <c r="O1078" s="31">
        <f>'Product Details'!AH817</f>
        <v>653.99</v>
      </c>
      <c r="P1078" s="31">
        <f>'Product Details'!V817</f>
        <v>653.99</v>
      </c>
      <c r="Q1078" s="31">
        <f>'Product Details'!F817</f>
        <v>576.99</v>
      </c>
      <c r="R1078" s="86">
        <f t="shared" si="49"/>
        <v>0.1177388033456169</v>
      </c>
      <c r="S1078" s="86">
        <f t="shared" si="50"/>
        <v>0.1177388033456169</v>
      </c>
      <c r="T1078" s="31">
        <f>'Product Details'!F817</f>
        <v>576.99</v>
      </c>
      <c r="U1078" s="31">
        <f t="shared" si="51"/>
        <v>0</v>
      </c>
      <c r="V1078" s="30" t="s">
        <v>2080</v>
      </c>
      <c r="W1078" s="30" t="s">
        <v>53</v>
      </c>
      <c r="X1078" s="30">
        <v>30</v>
      </c>
      <c r="Y1078" s="87">
        <v>46066</v>
      </c>
      <c r="Z1078" s="87">
        <v>46286</v>
      </c>
    </row>
    <row r="1079" spans="1:26" ht="26.9" customHeight="1" x14ac:dyDescent="0.35">
      <c r="A1079" s="85" t="s">
        <v>11241</v>
      </c>
      <c r="B1079" s="30" t="s">
        <v>6433</v>
      </c>
      <c r="C1079" s="30" t="s">
        <v>1092</v>
      </c>
      <c r="D1079" s="30" t="s">
        <v>11236</v>
      </c>
      <c r="E1079" s="30" t="s">
        <v>10046</v>
      </c>
      <c r="F1079" s="30" t="s">
        <v>6436</v>
      </c>
      <c r="G1079" s="30" t="s">
        <v>6437</v>
      </c>
      <c r="H1079" s="30" t="s">
        <v>5405</v>
      </c>
      <c r="I1079" s="30" t="s">
        <v>8</v>
      </c>
      <c r="J1079" s="30" t="s">
        <v>4790</v>
      </c>
      <c r="K1079" s="30" t="s">
        <v>2025</v>
      </c>
      <c r="L1079" s="76" t="s">
        <v>10021</v>
      </c>
      <c r="M1079" s="30" t="s">
        <v>10047</v>
      </c>
      <c r="N1079" s="30" t="s">
        <v>2087</v>
      </c>
      <c r="O1079" s="31">
        <f>'Product Details'!AH818</f>
        <v>951.99</v>
      </c>
      <c r="P1079" s="31">
        <f>'Product Details'!V818</f>
        <v>941.99</v>
      </c>
      <c r="Q1079" s="31">
        <f>'Product Details'!F818</f>
        <v>824.99</v>
      </c>
      <c r="R1079" s="86">
        <f t="shared" si="49"/>
        <v>0.12420514018195522</v>
      </c>
      <c r="S1079" s="86">
        <f t="shared" si="50"/>
        <v>0.1334047626550699</v>
      </c>
      <c r="T1079" s="31">
        <f>'Product Details'!F818</f>
        <v>824.99</v>
      </c>
      <c r="U1079" s="31">
        <f t="shared" si="51"/>
        <v>0</v>
      </c>
      <c r="V1079" s="30" t="s">
        <v>2080</v>
      </c>
      <c r="W1079" s="30" t="s">
        <v>53</v>
      </c>
      <c r="X1079" s="30">
        <v>30</v>
      </c>
      <c r="Y1079" s="87">
        <v>46044</v>
      </c>
      <c r="Z1079" s="87">
        <v>46273</v>
      </c>
    </row>
    <row r="1080" spans="1:26" ht="26.9" customHeight="1" x14ac:dyDescent="0.35">
      <c r="A1080" s="85" t="s">
        <v>11242</v>
      </c>
      <c r="B1080" s="30" t="s">
        <v>6438</v>
      </c>
      <c r="C1080" s="30" t="s">
        <v>1092</v>
      </c>
      <c r="D1080" s="30" t="s">
        <v>11236</v>
      </c>
      <c r="E1080" s="30" t="s">
        <v>10046</v>
      </c>
      <c r="F1080" s="30" t="s">
        <v>6441</v>
      </c>
      <c r="G1080" s="30" t="s">
        <v>6442</v>
      </c>
      <c r="H1080" s="30" t="s">
        <v>5725</v>
      </c>
      <c r="I1080" s="30" t="s">
        <v>8</v>
      </c>
      <c r="J1080" s="30" t="s">
        <v>4807</v>
      </c>
      <c r="K1080" s="30" t="s">
        <v>2026</v>
      </c>
      <c r="L1080" s="76" t="s">
        <v>10021</v>
      </c>
      <c r="M1080" s="30" t="s">
        <v>10047</v>
      </c>
      <c r="N1080" s="30" t="s">
        <v>2087</v>
      </c>
      <c r="O1080" s="31">
        <f>'Product Details'!AH819</f>
        <v>1236.99</v>
      </c>
      <c r="P1080" s="31">
        <f>'Product Details'!V819</f>
        <v>1236.99</v>
      </c>
      <c r="Q1080" s="31">
        <f>'Product Details'!F819</f>
        <v>1129.99</v>
      </c>
      <c r="R1080" s="86">
        <f t="shared" si="49"/>
        <v>8.6500295071100006E-2</v>
      </c>
      <c r="S1080" s="86">
        <f t="shared" si="50"/>
        <v>8.6500295071100006E-2</v>
      </c>
      <c r="T1080" s="31">
        <f>'Product Details'!F819</f>
        <v>1129.99</v>
      </c>
      <c r="U1080" s="31">
        <f t="shared" si="51"/>
        <v>0</v>
      </c>
      <c r="V1080" s="30" t="s">
        <v>2080</v>
      </c>
      <c r="W1080" s="30" t="s">
        <v>1345</v>
      </c>
      <c r="X1080" s="30">
        <v>30</v>
      </c>
      <c r="Y1080" s="87">
        <v>46087</v>
      </c>
      <c r="Z1080" s="87">
        <v>46264</v>
      </c>
    </row>
    <row r="1081" spans="1:26" ht="26.9" customHeight="1" x14ac:dyDescent="0.35">
      <c r="A1081" s="85" t="s">
        <v>11243</v>
      </c>
      <c r="B1081" s="30" t="s">
        <v>6443</v>
      </c>
      <c r="C1081" s="30" t="s">
        <v>1092</v>
      </c>
      <c r="D1081" s="30" t="s">
        <v>11236</v>
      </c>
      <c r="E1081" s="30" t="s">
        <v>10046</v>
      </c>
      <c r="F1081" s="30" t="s">
        <v>6446</v>
      </c>
      <c r="G1081" s="30" t="s">
        <v>6010</v>
      </c>
      <c r="H1081" s="30" t="s">
        <v>3809</v>
      </c>
      <c r="I1081" s="30" t="s">
        <v>8</v>
      </c>
      <c r="J1081" s="30" t="s">
        <v>4807</v>
      </c>
      <c r="K1081" s="30" t="s">
        <v>2027</v>
      </c>
      <c r="L1081" s="76" t="s">
        <v>10021</v>
      </c>
      <c r="M1081" s="30" t="s">
        <v>10047</v>
      </c>
      <c r="N1081" s="30" t="s">
        <v>2087</v>
      </c>
      <c r="O1081" s="31">
        <f>'Product Details'!AH820</f>
        <v>1570.99</v>
      </c>
      <c r="P1081" s="31">
        <f>'Product Details'!V820</f>
        <v>1570.99</v>
      </c>
      <c r="Q1081" s="31">
        <f>'Product Details'!F820</f>
        <v>1499.99</v>
      </c>
      <c r="R1081" s="86">
        <f t="shared" si="49"/>
        <v>4.5194431536801631E-2</v>
      </c>
      <c r="S1081" s="86">
        <f t="shared" si="50"/>
        <v>4.5194431536801631E-2</v>
      </c>
      <c r="T1081" s="31">
        <f>'Product Details'!F820</f>
        <v>1499.99</v>
      </c>
      <c r="U1081" s="31">
        <f t="shared" si="51"/>
        <v>0</v>
      </c>
      <c r="V1081" s="30" t="s">
        <v>2080</v>
      </c>
      <c r="W1081" s="30" t="s">
        <v>1345</v>
      </c>
      <c r="X1081" s="30">
        <v>30</v>
      </c>
      <c r="Y1081" s="87">
        <v>45995</v>
      </c>
      <c r="Z1081" s="87">
        <v>46242</v>
      </c>
    </row>
    <row r="1082" spans="1:26" ht="26.9" customHeight="1" x14ac:dyDescent="0.35">
      <c r="A1082" s="85" t="s">
        <v>11244</v>
      </c>
      <c r="B1082" s="30" t="s">
        <v>6447</v>
      </c>
      <c r="C1082" s="30" t="s">
        <v>1092</v>
      </c>
      <c r="D1082" s="30" t="s">
        <v>11236</v>
      </c>
      <c r="E1082" s="30" t="s">
        <v>10046</v>
      </c>
      <c r="F1082" s="30" t="s">
        <v>6450</v>
      </c>
      <c r="G1082" s="30" t="s">
        <v>6451</v>
      </c>
      <c r="H1082" s="30" t="s">
        <v>3809</v>
      </c>
      <c r="I1082" s="30" t="s">
        <v>8</v>
      </c>
      <c r="J1082" s="30" t="s">
        <v>4790</v>
      </c>
      <c r="K1082" s="30" t="s">
        <v>2027</v>
      </c>
      <c r="L1082" s="76" t="s">
        <v>10021</v>
      </c>
      <c r="M1082" s="30" t="s">
        <v>10047</v>
      </c>
      <c r="N1082" s="30" t="s">
        <v>2087</v>
      </c>
      <c r="O1082" s="31">
        <f>'Product Details'!AH821</f>
        <v>2026.99</v>
      </c>
      <c r="P1082" s="31">
        <f>'Product Details'!V821</f>
        <v>1992.99</v>
      </c>
      <c r="Q1082" s="31">
        <f>'Product Details'!F821</f>
        <v>1756.99</v>
      </c>
      <c r="R1082" s="86">
        <f t="shared" si="49"/>
        <v>0.11841504473178491</v>
      </c>
      <c r="S1082" s="86">
        <f t="shared" si="50"/>
        <v>0.1332024331644458</v>
      </c>
      <c r="T1082" s="31">
        <f>'Product Details'!F821</f>
        <v>1756.99</v>
      </c>
      <c r="U1082" s="31">
        <f t="shared" si="51"/>
        <v>0</v>
      </c>
      <c r="V1082" s="30" t="s">
        <v>2080</v>
      </c>
      <c r="W1082" s="30" t="s">
        <v>1345</v>
      </c>
      <c r="X1082" s="30">
        <v>30</v>
      </c>
      <c r="Y1082" s="87">
        <v>46084</v>
      </c>
      <c r="Z1082" s="87">
        <v>46281</v>
      </c>
    </row>
    <row r="1083" spans="1:26" ht="26.9" customHeight="1" x14ac:dyDescent="0.35">
      <c r="A1083" s="85" t="s">
        <v>11245</v>
      </c>
      <c r="B1083" s="30" t="s">
        <v>6452</v>
      </c>
      <c r="C1083" s="30" t="s">
        <v>1092</v>
      </c>
      <c r="D1083" s="30" t="s">
        <v>11236</v>
      </c>
      <c r="E1083" s="30" t="s">
        <v>10046</v>
      </c>
      <c r="F1083" s="30" t="s">
        <v>6455</v>
      </c>
      <c r="G1083" s="30" t="s">
        <v>6456</v>
      </c>
      <c r="H1083" s="30" t="s">
        <v>3953</v>
      </c>
      <c r="I1083" s="30" t="s">
        <v>8</v>
      </c>
      <c r="J1083" s="30" t="s">
        <v>4807</v>
      </c>
      <c r="K1083" s="30" t="s">
        <v>2027</v>
      </c>
      <c r="L1083" s="76" t="s">
        <v>10021</v>
      </c>
      <c r="M1083" s="30" t="s">
        <v>10047</v>
      </c>
      <c r="N1083" s="30" t="s">
        <v>2087</v>
      </c>
      <c r="O1083" s="31">
        <f>'Product Details'!AH822</f>
        <v>1990.99</v>
      </c>
      <c r="P1083" s="31">
        <f>'Product Details'!V822</f>
        <v>1990.99</v>
      </c>
      <c r="Q1083" s="31">
        <f>'Product Details'!F822</f>
        <v>1792.99</v>
      </c>
      <c r="R1083" s="86">
        <f t="shared" si="49"/>
        <v>9.9448013299916121E-2</v>
      </c>
      <c r="S1083" s="86">
        <f t="shared" si="50"/>
        <v>9.9448013299916121E-2</v>
      </c>
      <c r="T1083" s="31">
        <f>'Product Details'!F822</f>
        <v>1792.99</v>
      </c>
      <c r="U1083" s="31">
        <f t="shared" si="51"/>
        <v>0</v>
      </c>
      <c r="V1083" s="30" t="s">
        <v>2080</v>
      </c>
      <c r="W1083" s="30" t="s">
        <v>53</v>
      </c>
      <c r="X1083" s="30">
        <v>30</v>
      </c>
      <c r="Y1083" s="87">
        <v>46152</v>
      </c>
      <c r="Z1083" s="87">
        <v>46243</v>
      </c>
    </row>
    <row r="1084" spans="1:26" ht="26.9" customHeight="1" x14ac:dyDescent="0.35">
      <c r="A1084" s="85" t="s">
        <v>11246</v>
      </c>
      <c r="B1084" s="30" t="s">
        <v>6457</v>
      </c>
      <c r="C1084" s="30" t="s">
        <v>1105</v>
      </c>
      <c r="D1084" s="30" t="s">
        <v>11247</v>
      </c>
      <c r="E1084" s="30" t="s">
        <v>10046</v>
      </c>
      <c r="F1084" s="30" t="s">
        <v>6460</v>
      </c>
      <c r="G1084" s="30" t="s">
        <v>6461</v>
      </c>
      <c r="H1084" s="30" t="s">
        <v>5731</v>
      </c>
      <c r="I1084" s="30" t="s">
        <v>8</v>
      </c>
      <c r="J1084" s="30" t="s">
        <v>4790</v>
      </c>
      <c r="K1084" s="30" t="s">
        <v>2022</v>
      </c>
      <c r="L1084" s="76" t="s">
        <v>10021</v>
      </c>
      <c r="M1084" s="30" t="s">
        <v>10047</v>
      </c>
      <c r="N1084" s="30" t="s">
        <v>2087</v>
      </c>
      <c r="O1084" s="31">
        <f>'Product Details'!AH823</f>
        <v>130.99</v>
      </c>
      <c r="P1084" s="31">
        <f>'Product Details'!V823</f>
        <v>130.99</v>
      </c>
      <c r="Q1084" s="31">
        <f>'Product Details'!F823</f>
        <v>113.99</v>
      </c>
      <c r="R1084" s="86">
        <f t="shared" si="49"/>
        <v>0.12978089930529058</v>
      </c>
      <c r="S1084" s="86">
        <f t="shared" si="50"/>
        <v>0.12978089930529058</v>
      </c>
      <c r="T1084" s="31">
        <f>'Product Details'!F823</f>
        <v>113.99</v>
      </c>
      <c r="U1084" s="31">
        <f t="shared" si="51"/>
        <v>0</v>
      </c>
      <c r="V1084" s="30" t="s">
        <v>2116</v>
      </c>
      <c r="W1084" s="30" t="s">
        <v>53</v>
      </c>
      <c r="X1084" s="30">
        <v>45</v>
      </c>
      <c r="Y1084" s="87">
        <v>46032</v>
      </c>
      <c r="Z1084" s="87">
        <v>46265</v>
      </c>
    </row>
    <row r="1085" spans="1:26" ht="26.9" customHeight="1" x14ac:dyDescent="0.35">
      <c r="A1085" s="85" t="s">
        <v>11248</v>
      </c>
      <c r="B1085" s="30" t="s">
        <v>6457</v>
      </c>
      <c r="C1085" s="30" t="s">
        <v>1105</v>
      </c>
      <c r="D1085" s="30" t="s">
        <v>10100</v>
      </c>
      <c r="E1085" s="30" t="s">
        <v>10101</v>
      </c>
      <c r="F1085" s="30" t="s">
        <v>6460</v>
      </c>
      <c r="G1085" s="30" t="s">
        <v>6461</v>
      </c>
      <c r="H1085" s="30" t="s">
        <v>5731</v>
      </c>
      <c r="I1085" s="30" t="s">
        <v>8</v>
      </c>
      <c r="J1085" s="30" t="s">
        <v>4790</v>
      </c>
      <c r="K1085" s="30" t="s">
        <v>2022</v>
      </c>
      <c r="L1085" s="81" t="s">
        <v>10022</v>
      </c>
      <c r="M1085" s="30" t="s">
        <v>10102</v>
      </c>
      <c r="N1085" s="30" t="s">
        <v>2087</v>
      </c>
      <c r="O1085" s="31">
        <f>'Product Details'!AH823</f>
        <v>130.99</v>
      </c>
      <c r="P1085" s="31">
        <v>101.99</v>
      </c>
      <c r="Q1085" s="31">
        <v>101.99</v>
      </c>
      <c r="R1085" s="86">
        <f t="shared" si="49"/>
        <v>0</v>
      </c>
      <c r="S1085" s="86">
        <f t="shared" si="50"/>
        <v>0.2213909458737309</v>
      </c>
      <c r="T1085" s="31">
        <f>'Product Details'!F823</f>
        <v>113.99</v>
      </c>
      <c r="U1085" s="31">
        <f t="shared" si="51"/>
        <v>12</v>
      </c>
      <c r="V1085" s="30" t="s">
        <v>2080</v>
      </c>
      <c r="W1085" s="30" t="s">
        <v>10103</v>
      </c>
      <c r="X1085" s="30">
        <v>45</v>
      </c>
      <c r="Y1085" s="87">
        <v>46272</v>
      </c>
      <c r="Z1085" s="87">
        <v>46272</v>
      </c>
    </row>
    <row r="1086" spans="1:26" ht="26.9" customHeight="1" x14ac:dyDescent="0.35">
      <c r="A1086" s="85" t="s">
        <v>11249</v>
      </c>
      <c r="B1086" s="30" t="s">
        <v>6457</v>
      </c>
      <c r="C1086" s="30" t="s">
        <v>1105</v>
      </c>
      <c r="D1086" s="30" t="s">
        <v>10059</v>
      </c>
      <c r="E1086" s="30" t="s">
        <v>10060</v>
      </c>
      <c r="F1086" s="30" t="s">
        <v>6460</v>
      </c>
      <c r="G1086" s="30" t="s">
        <v>6461</v>
      </c>
      <c r="H1086" s="30" t="s">
        <v>5731</v>
      </c>
      <c r="I1086" s="30" t="s">
        <v>8</v>
      </c>
      <c r="J1086" s="30" t="s">
        <v>4790</v>
      </c>
      <c r="K1086" s="30" t="s">
        <v>2022</v>
      </c>
      <c r="L1086" s="79" t="s">
        <v>10023</v>
      </c>
      <c r="M1086" s="30" t="s">
        <v>10023</v>
      </c>
      <c r="N1086" s="30" t="s">
        <v>2087</v>
      </c>
      <c r="O1086" s="31">
        <f>'Product Details'!AH823</f>
        <v>130.99</v>
      </c>
      <c r="P1086" s="31">
        <v>80.989999999999995</v>
      </c>
      <c r="Q1086" s="31">
        <v>74.989999999999995</v>
      </c>
      <c r="R1086" s="86">
        <f t="shared" si="49"/>
        <v>7.4083220150635884E-2</v>
      </c>
      <c r="S1086" s="86">
        <f t="shared" si="50"/>
        <v>0.42751355065272167</v>
      </c>
      <c r="T1086" s="31">
        <f>'Product Details'!F823</f>
        <v>113.99</v>
      </c>
      <c r="U1086" s="31">
        <f t="shared" si="51"/>
        <v>39</v>
      </c>
      <c r="V1086" s="30" t="s">
        <v>2100</v>
      </c>
      <c r="W1086" s="30" t="s">
        <v>10061</v>
      </c>
      <c r="X1086" s="30">
        <v>30</v>
      </c>
      <c r="Y1086" s="87">
        <v>46273</v>
      </c>
      <c r="Z1086" s="87">
        <v>46294</v>
      </c>
    </row>
    <row r="1087" spans="1:26" ht="26.9" customHeight="1" x14ac:dyDescent="0.35">
      <c r="A1087" s="85" t="s">
        <v>11250</v>
      </c>
      <c r="B1087" s="30" t="s">
        <v>6457</v>
      </c>
      <c r="C1087" s="30" t="s">
        <v>1105</v>
      </c>
      <c r="D1087" s="30" t="s">
        <v>10088</v>
      </c>
      <c r="E1087" s="30" t="s">
        <v>10089</v>
      </c>
      <c r="F1087" s="30" t="s">
        <v>6460</v>
      </c>
      <c r="G1087" s="30" t="s">
        <v>6461</v>
      </c>
      <c r="H1087" s="30" t="s">
        <v>5731</v>
      </c>
      <c r="I1087" s="30" t="s">
        <v>8</v>
      </c>
      <c r="J1087" s="30" t="s">
        <v>4790</v>
      </c>
      <c r="K1087" s="30" t="s">
        <v>2022</v>
      </c>
      <c r="L1087" s="84" t="s">
        <v>10025</v>
      </c>
      <c r="M1087" s="30" t="s">
        <v>10090</v>
      </c>
      <c r="N1087" s="30" t="s">
        <v>2087</v>
      </c>
      <c r="O1087" s="31">
        <f>'Product Details'!AH823</f>
        <v>130.99</v>
      </c>
      <c r="P1087" s="31">
        <v>61.99</v>
      </c>
      <c r="Q1087" s="31">
        <v>54.99</v>
      </c>
      <c r="R1087" s="86">
        <f t="shared" si="49"/>
        <v>0.1129214389417648</v>
      </c>
      <c r="S1087" s="86">
        <f t="shared" si="50"/>
        <v>0.58019696160012213</v>
      </c>
      <c r="T1087" s="31">
        <f>'Product Details'!F823</f>
        <v>113.99</v>
      </c>
      <c r="U1087" s="31">
        <f t="shared" si="51"/>
        <v>58.999999999999993</v>
      </c>
      <c r="V1087" s="30" t="s">
        <v>2116</v>
      </c>
      <c r="W1087" s="30" t="s">
        <v>10105</v>
      </c>
      <c r="X1087" s="30">
        <v>14</v>
      </c>
      <c r="Y1087" s="87">
        <v>46213</v>
      </c>
      <c r="Z1087" s="87">
        <v>46257</v>
      </c>
    </row>
    <row r="1088" spans="1:26" ht="26.9" customHeight="1" x14ac:dyDescent="0.35">
      <c r="A1088" s="85" t="s">
        <v>11251</v>
      </c>
      <c r="B1088" s="30" t="s">
        <v>6462</v>
      </c>
      <c r="C1088" s="30" t="s">
        <v>1105</v>
      </c>
      <c r="D1088" s="30" t="s">
        <v>11247</v>
      </c>
      <c r="E1088" s="30" t="s">
        <v>10046</v>
      </c>
      <c r="F1088" s="30" t="s">
        <v>6465</v>
      </c>
      <c r="G1088" s="30" t="s">
        <v>6466</v>
      </c>
      <c r="H1088" s="30" t="s">
        <v>6467</v>
      </c>
      <c r="I1088" s="30" t="s">
        <v>8</v>
      </c>
      <c r="J1088" s="30" t="s">
        <v>4790</v>
      </c>
      <c r="K1088" s="30" t="s">
        <v>2023</v>
      </c>
      <c r="L1088" s="76" t="s">
        <v>10021</v>
      </c>
      <c r="M1088" s="30" t="s">
        <v>10047</v>
      </c>
      <c r="N1088" s="30" t="s">
        <v>2087</v>
      </c>
      <c r="O1088" s="31">
        <f>'Product Details'!AH824</f>
        <v>331.99</v>
      </c>
      <c r="P1088" s="31">
        <f>'Product Details'!V824</f>
        <v>331.99</v>
      </c>
      <c r="Q1088" s="31">
        <f>'Product Details'!F824</f>
        <v>293.99</v>
      </c>
      <c r="R1088" s="86">
        <f t="shared" si="49"/>
        <v>0.11446127895418537</v>
      </c>
      <c r="S1088" s="86">
        <f t="shared" si="50"/>
        <v>0.11446127895418537</v>
      </c>
      <c r="T1088" s="31">
        <f>'Product Details'!F824</f>
        <v>293.99</v>
      </c>
      <c r="U1088" s="31">
        <f t="shared" si="51"/>
        <v>0</v>
      </c>
      <c r="V1088" s="30" t="s">
        <v>2080</v>
      </c>
      <c r="W1088" s="30" t="s">
        <v>53</v>
      </c>
      <c r="X1088" s="30">
        <v>45</v>
      </c>
      <c r="Y1088" s="87">
        <v>45932</v>
      </c>
      <c r="Z1088" s="87">
        <v>46271</v>
      </c>
    </row>
    <row r="1089" spans="1:26" ht="26.9" customHeight="1" x14ac:dyDescent="0.35">
      <c r="A1089" s="85" t="s">
        <v>11252</v>
      </c>
      <c r="B1089" s="30" t="s">
        <v>6468</v>
      </c>
      <c r="C1089" s="30" t="s">
        <v>1105</v>
      </c>
      <c r="D1089" s="30" t="s">
        <v>11247</v>
      </c>
      <c r="E1089" s="30" t="s">
        <v>10046</v>
      </c>
      <c r="F1089" s="30" t="s">
        <v>6471</v>
      </c>
      <c r="G1089" s="30" t="s">
        <v>6472</v>
      </c>
      <c r="H1089" s="30" t="s">
        <v>3898</v>
      </c>
      <c r="I1089" s="30" t="s">
        <v>8</v>
      </c>
      <c r="J1089" s="30" t="s">
        <v>4807</v>
      </c>
      <c r="K1089" s="30" t="s">
        <v>2024</v>
      </c>
      <c r="L1089" s="76" t="s">
        <v>10021</v>
      </c>
      <c r="M1089" s="30" t="s">
        <v>10047</v>
      </c>
      <c r="N1089" s="30" t="s">
        <v>2087</v>
      </c>
      <c r="O1089" s="31">
        <f>'Product Details'!AH825</f>
        <v>383.99</v>
      </c>
      <c r="P1089" s="31">
        <f>'Product Details'!V825</f>
        <v>371.99</v>
      </c>
      <c r="Q1089" s="31">
        <f>'Product Details'!F825</f>
        <v>347.99</v>
      </c>
      <c r="R1089" s="86">
        <f t="shared" si="49"/>
        <v>6.4517863383424287E-2</v>
      </c>
      <c r="S1089" s="86">
        <f t="shared" si="50"/>
        <v>9.3752441469829945E-2</v>
      </c>
      <c r="T1089" s="31">
        <f>'Product Details'!F825</f>
        <v>347.99</v>
      </c>
      <c r="U1089" s="31">
        <f t="shared" si="51"/>
        <v>0</v>
      </c>
      <c r="V1089" s="30" t="s">
        <v>2080</v>
      </c>
      <c r="W1089" s="30" t="s">
        <v>1345</v>
      </c>
      <c r="X1089" s="30">
        <v>45</v>
      </c>
      <c r="Y1089" s="87">
        <v>46216</v>
      </c>
      <c r="Z1089" s="87">
        <v>46279</v>
      </c>
    </row>
    <row r="1090" spans="1:26" ht="26.9" customHeight="1" x14ac:dyDescent="0.35">
      <c r="A1090" s="85" t="s">
        <v>11253</v>
      </c>
      <c r="B1090" s="30" t="s">
        <v>6473</v>
      </c>
      <c r="C1090" s="30" t="s">
        <v>1105</v>
      </c>
      <c r="D1090" s="30" t="s">
        <v>11247</v>
      </c>
      <c r="E1090" s="30" t="s">
        <v>10046</v>
      </c>
      <c r="F1090" s="30" t="s">
        <v>6476</v>
      </c>
      <c r="G1090" s="30" t="s">
        <v>6477</v>
      </c>
      <c r="H1090" s="30" t="s">
        <v>5347</v>
      </c>
      <c r="I1090" s="30" t="s">
        <v>8</v>
      </c>
      <c r="J1090" s="30" t="s">
        <v>4790</v>
      </c>
      <c r="K1090" s="30" t="s">
        <v>2024</v>
      </c>
      <c r="L1090" s="76" t="s">
        <v>10021</v>
      </c>
      <c r="M1090" s="30" t="s">
        <v>10047</v>
      </c>
      <c r="N1090" s="30" t="s">
        <v>2087</v>
      </c>
      <c r="O1090" s="31">
        <f>'Product Details'!AH826</f>
        <v>421.99</v>
      </c>
      <c r="P1090" s="31">
        <f>'Product Details'!V826</f>
        <v>411.99</v>
      </c>
      <c r="Q1090" s="31">
        <f>'Product Details'!F826</f>
        <v>382.99</v>
      </c>
      <c r="R1090" s="86">
        <f t="shared" si="49"/>
        <v>7.039005801111678E-2</v>
      </c>
      <c r="S1090" s="86">
        <f t="shared" si="50"/>
        <v>9.241925164103415E-2</v>
      </c>
      <c r="T1090" s="31">
        <f>'Product Details'!F826</f>
        <v>382.99</v>
      </c>
      <c r="U1090" s="31">
        <f t="shared" si="51"/>
        <v>0</v>
      </c>
      <c r="V1090" s="30" t="s">
        <v>2080</v>
      </c>
      <c r="W1090" s="30" t="s">
        <v>53</v>
      </c>
      <c r="X1090" s="30">
        <v>45</v>
      </c>
      <c r="Y1090" s="87">
        <v>46067</v>
      </c>
      <c r="Z1090" s="87">
        <v>46253</v>
      </c>
    </row>
    <row r="1091" spans="1:26" ht="26.9" customHeight="1" x14ac:dyDescent="0.35">
      <c r="A1091" s="85" t="s">
        <v>11254</v>
      </c>
      <c r="B1091" s="30" t="s">
        <v>6478</v>
      </c>
      <c r="C1091" s="30" t="s">
        <v>1105</v>
      </c>
      <c r="D1091" s="30" t="s">
        <v>11247</v>
      </c>
      <c r="E1091" s="30" t="s">
        <v>10046</v>
      </c>
      <c r="F1091" s="30" t="s">
        <v>6481</v>
      </c>
      <c r="G1091" s="30" t="s">
        <v>6482</v>
      </c>
      <c r="H1091" s="30" t="s">
        <v>3848</v>
      </c>
      <c r="I1091" s="30" t="s">
        <v>8</v>
      </c>
      <c r="J1091" s="30" t="s">
        <v>4790</v>
      </c>
      <c r="K1091" s="30" t="s">
        <v>2024</v>
      </c>
      <c r="L1091" s="76" t="s">
        <v>10021</v>
      </c>
      <c r="M1091" s="30" t="s">
        <v>10047</v>
      </c>
      <c r="N1091" s="30" t="s">
        <v>2087</v>
      </c>
      <c r="O1091" s="31">
        <f>'Product Details'!AH827</f>
        <v>640.99</v>
      </c>
      <c r="P1091" s="31">
        <f>'Product Details'!V827</f>
        <v>631.99</v>
      </c>
      <c r="Q1091" s="31">
        <f>'Product Details'!F827</f>
        <v>599.99</v>
      </c>
      <c r="R1091" s="86">
        <f t="shared" si="49"/>
        <v>5.0633712558743015E-2</v>
      </c>
      <c r="S1091" s="86">
        <f t="shared" si="50"/>
        <v>6.3963556373734382E-2</v>
      </c>
      <c r="T1091" s="31">
        <f>'Product Details'!F827</f>
        <v>599.99</v>
      </c>
      <c r="U1091" s="31">
        <f t="shared" si="51"/>
        <v>0</v>
      </c>
      <c r="V1091" s="30" t="s">
        <v>2080</v>
      </c>
      <c r="W1091" s="30" t="s">
        <v>53</v>
      </c>
      <c r="X1091" s="30">
        <v>45</v>
      </c>
      <c r="Y1091" s="87">
        <v>45743</v>
      </c>
      <c r="Z1091" s="87">
        <v>46267</v>
      </c>
    </row>
    <row r="1092" spans="1:26" ht="26.9" customHeight="1" x14ac:dyDescent="0.35">
      <c r="A1092" s="85" t="s">
        <v>11255</v>
      </c>
      <c r="B1092" s="30" t="s">
        <v>6478</v>
      </c>
      <c r="C1092" s="30" t="s">
        <v>1105</v>
      </c>
      <c r="D1092" s="30" t="s">
        <v>10088</v>
      </c>
      <c r="E1092" s="30" t="s">
        <v>10089</v>
      </c>
      <c r="F1092" s="30" t="s">
        <v>6481</v>
      </c>
      <c r="G1092" s="30" t="s">
        <v>6482</v>
      </c>
      <c r="H1092" s="30" t="s">
        <v>3848</v>
      </c>
      <c r="I1092" s="30" t="s">
        <v>8</v>
      </c>
      <c r="J1092" s="30" t="s">
        <v>4790</v>
      </c>
      <c r="K1092" s="30" t="s">
        <v>2024</v>
      </c>
      <c r="L1092" s="84" t="s">
        <v>10025</v>
      </c>
      <c r="M1092" s="30" t="s">
        <v>10090</v>
      </c>
      <c r="N1092" s="30" t="s">
        <v>2087</v>
      </c>
      <c r="O1092" s="31">
        <f>'Product Details'!AH827</f>
        <v>640.99</v>
      </c>
      <c r="P1092" s="31">
        <v>296.99</v>
      </c>
      <c r="Q1092" s="31">
        <v>296.99</v>
      </c>
      <c r="R1092" s="86">
        <f t="shared" si="49"/>
        <v>0</v>
      </c>
      <c r="S1092" s="86">
        <f t="shared" si="50"/>
        <v>0.53666983884303965</v>
      </c>
      <c r="T1092" s="31">
        <f>'Product Details'!F827</f>
        <v>599.99</v>
      </c>
      <c r="U1092" s="31">
        <f t="shared" si="51"/>
        <v>303</v>
      </c>
      <c r="V1092" s="30" t="s">
        <v>2100</v>
      </c>
      <c r="W1092" s="30" t="s">
        <v>10105</v>
      </c>
      <c r="X1092" s="30">
        <v>14</v>
      </c>
      <c r="Y1092" s="87">
        <v>46183</v>
      </c>
      <c r="Z1092" s="87">
        <v>46183</v>
      </c>
    </row>
    <row r="1093" spans="1:26" ht="26.9" customHeight="1" x14ac:dyDescent="0.35">
      <c r="A1093" s="85" t="s">
        <v>11256</v>
      </c>
      <c r="B1093" s="30" t="s">
        <v>6483</v>
      </c>
      <c r="C1093" s="30" t="s">
        <v>1105</v>
      </c>
      <c r="D1093" s="30" t="s">
        <v>11247</v>
      </c>
      <c r="E1093" s="30" t="s">
        <v>10046</v>
      </c>
      <c r="F1093" s="30" t="s">
        <v>6486</v>
      </c>
      <c r="G1093" s="30" t="s">
        <v>6487</v>
      </c>
      <c r="H1093" s="30" t="s">
        <v>5146</v>
      </c>
      <c r="I1093" s="30" t="s">
        <v>8</v>
      </c>
      <c r="J1093" s="30" t="s">
        <v>4807</v>
      </c>
      <c r="K1093" s="30" t="s">
        <v>2025</v>
      </c>
      <c r="L1093" s="76" t="s">
        <v>10021</v>
      </c>
      <c r="M1093" s="30" t="s">
        <v>10047</v>
      </c>
      <c r="N1093" s="30" t="s">
        <v>2087</v>
      </c>
      <c r="O1093" s="31">
        <f>'Product Details'!AH828</f>
        <v>739.99</v>
      </c>
      <c r="P1093" s="31">
        <f>'Product Details'!V828</f>
        <v>719.99</v>
      </c>
      <c r="Q1093" s="31">
        <f>'Product Details'!F828</f>
        <v>658.99</v>
      </c>
      <c r="R1093" s="86">
        <f t="shared" si="49"/>
        <v>8.4723398936096331E-2</v>
      </c>
      <c r="S1093" s="86">
        <f t="shared" si="50"/>
        <v>0.10946093866133326</v>
      </c>
      <c r="T1093" s="31">
        <f>'Product Details'!F828</f>
        <v>658.99</v>
      </c>
      <c r="U1093" s="31">
        <f t="shared" si="51"/>
        <v>0</v>
      </c>
      <c r="V1093" s="30" t="s">
        <v>2080</v>
      </c>
      <c r="W1093" s="30" t="s">
        <v>1345</v>
      </c>
      <c r="X1093" s="30">
        <v>45</v>
      </c>
      <c r="Y1093" s="87">
        <v>46084</v>
      </c>
      <c r="Z1093" s="87">
        <v>46251</v>
      </c>
    </row>
    <row r="1094" spans="1:26" ht="26.9" customHeight="1" x14ac:dyDescent="0.35">
      <c r="A1094" s="85" t="s">
        <v>11257</v>
      </c>
      <c r="B1094" s="30" t="s">
        <v>6488</v>
      </c>
      <c r="C1094" s="30" t="s">
        <v>1105</v>
      </c>
      <c r="D1094" s="30" t="s">
        <v>11247</v>
      </c>
      <c r="E1094" s="30" t="s">
        <v>10046</v>
      </c>
      <c r="F1094" s="30" t="s">
        <v>6486</v>
      </c>
      <c r="G1094" s="30" t="s">
        <v>6491</v>
      </c>
      <c r="H1094" s="30" t="s">
        <v>6187</v>
      </c>
      <c r="I1094" s="30" t="s">
        <v>8</v>
      </c>
      <c r="J1094" s="30" t="s">
        <v>4790</v>
      </c>
      <c r="K1094" s="30" t="s">
        <v>2025</v>
      </c>
      <c r="L1094" s="76" t="s">
        <v>10021</v>
      </c>
      <c r="M1094" s="30" t="s">
        <v>10047</v>
      </c>
      <c r="N1094" s="30" t="s">
        <v>2087</v>
      </c>
      <c r="O1094" s="31">
        <f>'Product Details'!AH829</f>
        <v>883.99</v>
      </c>
      <c r="P1094" s="31">
        <f>'Product Details'!V829</f>
        <v>883.99</v>
      </c>
      <c r="Q1094" s="31">
        <f>'Product Details'!F829</f>
        <v>780.99</v>
      </c>
      <c r="R1094" s="86">
        <f t="shared" si="49"/>
        <v>0.11651715517143858</v>
      </c>
      <c r="S1094" s="86">
        <f t="shared" si="50"/>
        <v>0.11651715517143858</v>
      </c>
      <c r="T1094" s="31">
        <f>'Product Details'!F829</f>
        <v>780.99</v>
      </c>
      <c r="U1094" s="31">
        <f t="shared" si="51"/>
        <v>0</v>
      </c>
      <c r="V1094" s="30" t="s">
        <v>2080</v>
      </c>
      <c r="W1094" s="30" t="s">
        <v>1345</v>
      </c>
      <c r="X1094" s="30">
        <v>45</v>
      </c>
      <c r="Y1094" s="87">
        <v>45711</v>
      </c>
      <c r="Z1094" s="87">
        <v>46270</v>
      </c>
    </row>
    <row r="1095" spans="1:26" ht="26.9" customHeight="1" x14ac:dyDescent="0.35">
      <c r="A1095" s="85" t="s">
        <v>11258</v>
      </c>
      <c r="B1095" s="30" t="s">
        <v>6492</v>
      </c>
      <c r="C1095" s="30" t="s">
        <v>1105</v>
      </c>
      <c r="D1095" s="30" t="s">
        <v>11247</v>
      </c>
      <c r="E1095" s="30" t="s">
        <v>10046</v>
      </c>
      <c r="F1095" s="30" t="s">
        <v>6495</v>
      </c>
      <c r="G1095" s="30" t="s">
        <v>6496</v>
      </c>
      <c r="H1095" s="30" t="s">
        <v>4872</v>
      </c>
      <c r="I1095" s="30" t="s">
        <v>8</v>
      </c>
      <c r="J1095" s="30" t="s">
        <v>4807</v>
      </c>
      <c r="K1095" s="30" t="s">
        <v>2026</v>
      </c>
      <c r="L1095" s="76" t="s">
        <v>10021</v>
      </c>
      <c r="M1095" s="30" t="s">
        <v>10047</v>
      </c>
      <c r="N1095" s="30" t="s">
        <v>2087</v>
      </c>
      <c r="O1095" s="31">
        <f>'Product Details'!AH830</f>
        <v>946.99</v>
      </c>
      <c r="P1095" s="31">
        <f>'Product Details'!V830</f>
        <v>894.99</v>
      </c>
      <c r="Q1095" s="31">
        <f>'Product Details'!F830</f>
        <v>793.99</v>
      </c>
      <c r="R1095" s="86">
        <f t="shared" si="49"/>
        <v>0.11285042290975318</v>
      </c>
      <c r="S1095" s="86">
        <f t="shared" si="50"/>
        <v>0.16156453605634696</v>
      </c>
      <c r="T1095" s="31">
        <f>'Product Details'!F830</f>
        <v>793.99</v>
      </c>
      <c r="U1095" s="31">
        <f t="shared" si="51"/>
        <v>0</v>
      </c>
      <c r="V1095" s="30" t="s">
        <v>2080</v>
      </c>
      <c r="W1095" s="30" t="s">
        <v>1345</v>
      </c>
      <c r="X1095" s="30">
        <v>45</v>
      </c>
      <c r="Y1095" s="87">
        <v>46033</v>
      </c>
      <c r="Z1095" s="87">
        <v>46282</v>
      </c>
    </row>
    <row r="1096" spans="1:26" ht="26.9" customHeight="1" x14ac:dyDescent="0.35">
      <c r="A1096" s="85" t="s">
        <v>11259</v>
      </c>
      <c r="B1096" s="30" t="s">
        <v>6497</v>
      </c>
      <c r="C1096" s="30" t="s">
        <v>1105</v>
      </c>
      <c r="D1096" s="30" t="s">
        <v>11247</v>
      </c>
      <c r="E1096" s="30" t="s">
        <v>10046</v>
      </c>
      <c r="F1096" s="30" t="s">
        <v>6500</v>
      </c>
      <c r="G1096" s="30" t="s">
        <v>6501</v>
      </c>
      <c r="H1096" s="30" t="s">
        <v>3793</v>
      </c>
      <c r="I1096" s="30" t="s">
        <v>8</v>
      </c>
      <c r="J1096" s="30" t="s">
        <v>4807</v>
      </c>
      <c r="K1096" s="30" t="s">
        <v>2027</v>
      </c>
      <c r="L1096" s="76" t="s">
        <v>10021</v>
      </c>
      <c r="M1096" s="30" t="s">
        <v>10047</v>
      </c>
      <c r="N1096" s="30" t="s">
        <v>2087</v>
      </c>
      <c r="O1096" s="31">
        <f>'Product Details'!AH831</f>
        <v>1112.99</v>
      </c>
      <c r="P1096" s="31">
        <f>'Product Details'!V831</f>
        <v>1112.99</v>
      </c>
      <c r="Q1096" s="31">
        <f>'Product Details'!F831</f>
        <v>1068.99</v>
      </c>
      <c r="R1096" s="86">
        <f t="shared" si="49"/>
        <v>3.9533149444289706E-2</v>
      </c>
      <c r="S1096" s="86">
        <f t="shared" si="50"/>
        <v>3.9533149444289706E-2</v>
      </c>
      <c r="T1096" s="31">
        <f>'Product Details'!F831</f>
        <v>1068.99</v>
      </c>
      <c r="U1096" s="31">
        <f t="shared" si="51"/>
        <v>0</v>
      </c>
      <c r="V1096" s="30" t="s">
        <v>2080</v>
      </c>
      <c r="W1096" s="30" t="s">
        <v>53</v>
      </c>
      <c r="X1096" s="30">
        <v>45</v>
      </c>
      <c r="Y1096" s="87">
        <v>46199</v>
      </c>
      <c r="Z1096" s="87">
        <v>46260</v>
      </c>
    </row>
    <row r="1097" spans="1:26" ht="26.9" customHeight="1" x14ac:dyDescent="0.35">
      <c r="A1097" s="85" t="s">
        <v>11260</v>
      </c>
      <c r="B1097" s="30" t="s">
        <v>6502</v>
      </c>
      <c r="C1097" s="30" t="s">
        <v>1105</v>
      </c>
      <c r="D1097" s="30" t="s">
        <v>11247</v>
      </c>
      <c r="E1097" s="30" t="s">
        <v>10046</v>
      </c>
      <c r="F1097" s="30" t="s">
        <v>6471</v>
      </c>
      <c r="G1097" s="30" t="s">
        <v>6505</v>
      </c>
      <c r="H1097" s="30" t="s">
        <v>5042</v>
      </c>
      <c r="I1097" s="30" t="s">
        <v>8</v>
      </c>
      <c r="J1097" s="30" t="s">
        <v>4807</v>
      </c>
      <c r="K1097" s="30" t="s">
        <v>2027</v>
      </c>
      <c r="L1097" s="76" t="s">
        <v>10021</v>
      </c>
      <c r="M1097" s="30" t="s">
        <v>10047</v>
      </c>
      <c r="N1097" s="30" t="s">
        <v>2087</v>
      </c>
      <c r="O1097" s="31">
        <f>'Product Details'!AH832</f>
        <v>2307.9899999999998</v>
      </c>
      <c r="P1097" s="31">
        <f>'Product Details'!V832</f>
        <v>2191.9899999999998</v>
      </c>
      <c r="Q1097" s="31">
        <f>'Product Details'!F832</f>
        <v>1909.99</v>
      </c>
      <c r="R1097" s="86">
        <f t="shared" si="49"/>
        <v>0.12865022194444309</v>
      </c>
      <c r="S1097" s="86">
        <f t="shared" si="50"/>
        <v>0.17244442133631421</v>
      </c>
      <c r="T1097" s="31">
        <f>'Product Details'!F832</f>
        <v>1909.99</v>
      </c>
      <c r="U1097" s="31">
        <f t="shared" si="51"/>
        <v>0</v>
      </c>
      <c r="V1097" s="30" t="s">
        <v>2080</v>
      </c>
      <c r="W1097" s="30" t="s">
        <v>53</v>
      </c>
      <c r="X1097" s="30">
        <v>45</v>
      </c>
      <c r="Y1097" s="87">
        <v>46062</v>
      </c>
      <c r="Z1097" s="87">
        <v>46276</v>
      </c>
    </row>
    <row r="1098" spans="1:26" ht="26.9" customHeight="1" x14ac:dyDescent="0.35">
      <c r="A1098" s="85" t="s">
        <v>11261</v>
      </c>
      <c r="B1098" s="30" t="s">
        <v>6506</v>
      </c>
      <c r="C1098" s="30" t="s">
        <v>1117</v>
      </c>
      <c r="D1098" s="30" t="s">
        <v>11262</v>
      </c>
      <c r="E1098" s="30" t="s">
        <v>10046</v>
      </c>
      <c r="F1098" s="30" t="s">
        <v>6509</v>
      </c>
      <c r="G1098" s="30" t="s">
        <v>6510</v>
      </c>
      <c r="H1098" s="30" t="s">
        <v>6511</v>
      </c>
      <c r="I1098" s="30" t="s">
        <v>8</v>
      </c>
      <c r="J1098" s="30" t="s">
        <v>4790</v>
      </c>
      <c r="K1098" s="30" t="s">
        <v>2022</v>
      </c>
      <c r="L1098" s="76" t="s">
        <v>10021</v>
      </c>
      <c r="M1098" s="30" t="s">
        <v>10047</v>
      </c>
      <c r="N1098" s="30" t="s">
        <v>2087</v>
      </c>
      <c r="O1098" s="31">
        <f>'Product Details'!AH833</f>
        <v>137.99</v>
      </c>
      <c r="P1098" s="31">
        <f>'Product Details'!V833</f>
        <v>134.99</v>
      </c>
      <c r="Q1098" s="31">
        <f>'Product Details'!F833</f>
        <v>125.99</v>
      </c>
      <c r="R1098" s="86">
        <f t="shared" si="49"/>
        <v>6.6671605304096701E-2</v>
      </c>
      <c r="S1098" s="86">
        <f t="shared" si="50"/>
        <v>8.6962823392999586E-2</v>
      </c>
      <c r="T1098" s="31">
        <f>'Product Details'!F833</f>
        <v>125.99</v>
      </c>
      <c r="U1098" s="31">
        <f t="shared" si="51"/>
        <v>0</v>
      </c>
      <c r="V1098" s="30" t="s">
        <v>2080</v>
      </c>
      <c r="W1098" s="30" t="s">
        <v>53</v>
      </c>
      <c r="X1098" s="30">
        <v>30</v>
      </c>
      <c r="Y1098" s="87">
        <v>46040</v>
      </c>
      <c r="Z1098" s="87">
        <v>46242</v>
      </c>
    </row>
    <row r="1099" spans="1:26" ht="26.9" customHeight="1" x14ac:dyDescent="0.35">
      <c r="A1099" s="85" t="s">
        <v>11263</v>
      </c>
      <c r="B1099" s="30" t="s">
        <v>6512</v>
      </c>
      <c r="C1099" s="30" t="s">
        <v>1117</v>
      </c>
      <c r="D1099" s="30" t="s">
        <v>11262</v>
      </c>
      <c r="E1099" s="30" t="s">
        <v>10046</v>
      </c>
      <c r="F1099" s="30" t="s">
        <v>6515</v>
      </c>
      <c r="G1099" s="30" t="s">
        <v>6516</v>
      </c>
      <c r="H1099" s="30" t="s">
        <v>6517</v>
      </c>
      <c r="I1099" s="30" t="s">
        <v>8</v>
      </c>
      <c r="J1099" s="30" t="s">
        <v>4790</v>
      </c>
      <c r="K1099" s="30" t="s">
        <v>2023</v>
      </c>
      <c r="L1099" s="76" t="s">
        <v>10021</v>
      </c>
      <c r="M1099" s="30" t="s">
        <v>10047</v>
      </c>
      <c r="N1099" s="30" t="s">
        <v>2087</v>
      </c>
      <c r="O1099" s="31">
        <f>'Product Details'!AH834</f>
        <v>292.99</v>
      </c>
      <c r="P1099" s="31">
        <f>'Product Details'!V834</f>
        <v>277.99</v>
      </c>
      <c r="Q1099" s="31">
        <f>'Product Details'!F834</f>
        <v>241.99</v>
      </c>
      <c r="R1099" s="86">
        <f t="shared" si="49"/>
        <v>0.12950106118925142</v>
      </c>
      <c r="S1099" s="86">
        <f t="shared" si="50"/>
        <v>0.17406737431311647</v>
      </c>
      <c r="T1099" s="31">
        <f>'Product Details'!F834</f>
        <v>241.99</v>
      </c>
      <c r="U1099" s="31">
        <f t="shared" si="51"/>
        <v>0</v>
      </c>
      <c r="V1099" s="30" t="s">
        <v>2080</v>
      </c>
      <c r="W1099" s="30" t="s">
        <v>53</v>
      </c>
      <c r="X1099" s="30">
        <v>30</v>
      </c>
      <c r="Y1099" s="87">
        <v>46200</v>
      </c>
      <c r="Z1099" s="87">
        <v>46267</v>
      </c>
    </row>
    <row r="1100" spans="1:26" ht="26.9" customHeight="1" x14ac:dyDescent="0.35">
      <c r="A1100" s="85" t="s">
        <v>11264</v>
      </c>
      <c r="B1100" s="30" t="s">
        <v>6518</v>
      </c>
      <c r="C1100" s="30" t="s">
        <v>1117</v>
      </c>
      <c r="D1100" s="30" t="s">
        <v>11262</v>
      </c>
      <c r="E1100" s="30" t="s">
        <v>10046</v>
      </c>
      <c r="F1100" s="30" t="s">
        <v>6521</v>
      </c>
      <c r="G1100" s="30" t="s">
        <v>6522</v>
      </c>
      <c r="H1100" s="30" t="s">
        <v>4957</v>
      </c>
      <c r="I1100" s="30" t="s">
        <v>8</v>
      </c>
      <c r="J1100" s="30" t="s">
        <v>4790</v>
      </c>
      <c r="K1100" s="30" t="s">
        <v>2024</v>
      </c>
      <c r="L1100" s="76" t="s">
        <v>10021</v>
      </c>
      <c r="M1100" s="30" t="s">
        <v>10047</v>
      </c>
      <c r="N1100" s="30" t="s">
        <v>2087</v>
      </c>
      <c r="O1100" s="31">
        <f>'Product Details'!AH835</f>
        <v>525.99</v>
      </c>
      <c r="P1100" s="31">
        <f>'Product Details'!V835</f>
        <v>525.99</v>
      </c>
      <c r="Q1100" s="31">
        <f>'Product Details'!F835</f>
        <v>497.99</v>
      </c>
      <c r="R1100" s="86">
        <f t="shared" si="49"/>
        <v>5.3232951196790813E-2</v>
      </c>
      <c r="S1100" s="86">
        <f t="shared" si="50"/>
        <v>5.3232951196790813E-2</v>
      </c>
      <c r="T1100" s="31">
        <f>'Product Details'!F835</f>
        <v>497.99</v>
      </c>
      <c r="U1100" s="31">
        <f t="shared" si="51"/>
        <v>0</v>
      </c>
      <c r="V1100" s="30" t="s">
        <v>2080</v>
      </c>
      <c r="W1100" s="30" t="s">
        <v>53</v>
      </c>
      <c r="X1100" s="30">
        <v>30</v>
      </c>
      <c r="Y1100" s="87">
        <v>46161</v>
      </c>
      <c r="Z1100" s="87">
        <v>46262</v>
      </c>
    </row>
    <row r="1101" spans="1:26" ht="26.9" customHeight="1" x14ac:dyDescent="0.35">
      <c r="A1101" s="85" t="s">
        <v>11265</v>
      </c>
      <c r="B1101" s="30" t="s">
        <v>6523</v>
      </c>
      <c r="C1101" s="30" t="s">
        <v>1117</v>
      </c>
      <c r="D1101" s="30" t="s">
        <v>11262</v>
      </c>
      <c r="E1101" s="30" t="s">
        <v>10046</v>
      </c>
      <c r="F1101" s="30" t="s">
        <v>6526</v>
      </c>
      <c r="G1101" s="30" t="s">
        <v>6527</v>
      </c>
      <c r="H1101" s="30" t="s">
        <v>4695</v>
      </c>
      <c r="I1101" s="30" t="s">
        <v>8</v>
      </c>
      <c r="J1101" s="30" t="s">
        <v>4790</v>
      </c>
      <c r="K1101" s="30" t="s">
        <v>2024</v>
      </c>
      <c r="L1101" s="76" t="s">
        <v>10021</v>
      </c>
      <c r="M1101" s="30" t="s">
        <v>10049</v>
      </c>
      <c r="N1101" s="30" t="s">
        <v>2106</v>
      </c>
      <c r="O1101" s="31">
        <f>'Product Details'!AH836</f>
        <v>888.99</v>
      </c>
      <c r="P1101" s="31">
        <f>'Product Details'!V836</f>
        <v>608.99</v>
      </c>
      <c r="Q1101" s="31">
        <f>'Product Details'!F836</f>
        <v>589.99</v>
      </c>
      <c r="R1101" s="86">
        <f t="shared" si="49"/>
        <v>3.1199198673213024E-2</v>
      </c>
      <c r="S1101" s="86">
        <f t="shared" si="50"/>
        <v>0.3363367416956321</v>
      </c>
      <c r="T1101" s="31">
        <f>'Product Details'!F836</f>
        <v>589.99</v>
      </c>
      <c r="U1101" s="31">
        <f t="shared" si="51"/>
        <v>0</v>
      </c>
      <c r="V1101" s="30" t="s">
        <v>2080</v>
      </c>
      <c r="W1101" s="30" t="s">
        <v>53</v>
      </c>
      <c r="X1101" s="30">
        <v>30</v>
      </c>
      <c r="Y1101" s="87">
        <v>45342</v>
      </c>
      <c r="Z1101" s="87">
        <v>46243</v>
      </c>
    </row>
    <row r="1102" spans="1:26" ht="26.9" customHeight="1" x14ac:dyDescent="0.35">
      <c r="A1102" s="85" t="s">
        <v>11266</v>
      </c>
      <c r="B1102" s="30" t="s">
        <v>6523</v>
      </c>
      <c r="C1102" s="30" t="s">
        <v>1117</v>
      </c>
      <c r="D1102" s="30" t="s">
        <v>10051</v>
      </c>
      <c r="E1102" s="30" t="s">
        <v>10052</v>
      </c>
      <c r="F1102" s="30" t="s">
        <v>6526</v>
      </c>
      <c r="G1102" s="30" t="s">
        <v>6527</v>
      </c>
      <c r="H1102" s="30" t="s">
        <v>4695</v>
      </c>
      <c r="I1102" s="30" t="s">
        <v>8</v>
      </c>
      <c r="J1102" s="30" t="s">
        <v>4790</v>
      </c>
      <c r="K1102" s="30" t="s">
        <v>2024</v>
      </c>
      <c r="L1102" s="76" t="s">
        <v>10021</v>
      </c>
      <c r="M1102" s="30" t="s">
        <v>10049</v>
      </c>
      <c r="N1102" s="30" t="s">
        <v>2106</v>
      </c>
      <c r="O1102" s="31">
        <f>'Product Details'!AH836</f>
        <v>888.99</v>
      </c>
      <c r="P1102" s="31">
        <v>589.99</v>
      </c>
      <c r="Q1102" s="31">
        <v>522.99</v>
      </c>
      <c r="R1102" s="86">
        <f t="shared" ref="R1102:R1165" si="52">IF(P1102&gt;0,(P1102-Q1102)/P1102,"")</f>
        <v>0.11356124680079323</v>
      </c>
      <c r="S1102" s="86">
        <f t="shared" ref="S1102:S1165" si="53">IF(O1102&gt;0,(O1102-Q1102)/O1102,"")</f>
        <v>0.41170316876455304</v>
      </c>
      <c r="T1102" s="31">
        <f>'Product Details'!F836</f>
        <v>589.99</v>
      </c>
      <c r="U1102" s="31">
        <f t="shared" ref="U1102:U1165" si="54">T1102-Q1102</f>
        <v>67</v>
      </c>
      <c r="V1102" s="30" t="s">
        <v>2100</v>
      </c>
      <c r="W1102" s="30" t="s">
        <v>53</v>
      </c>
      <c r="X1102" s="30">
        <v>30</v>
      </c>
      <c r="Y1102" s="87">
        <v>46238</v>
      </c>
      <c r="Z1102" s="87">
        <v>46281</v>
      </c>
    </row>
    <row r="1103" spans="1:26" ht="26.9" customHeight="1" x14ac:dyDescent="0.35">
      <c r="A1103" s="85" t="s">
        <v>11267</v>
      </c>
      <c r="B1103" s="30" t="s">
        <v>6528</v>
      </c>
      <c r="C1103" s="30" t="s">
        <v>1117</v>
      </c>
      <c r="D1103" s="30" t="s">
        <v>11262</v>
      </c>
      <c r="E1103" s="30" t="s">
        <v>10046</v>
      </c>
      <c r="F1103" s="30" t="s">
        <v>6531</v>
      </c>
      <c r="G1103" s="30" t="s">
        <v>5839</v>
      </c>
      <c r="H1103" s="30" t="s">
        <v>3841</v>
      </c>
      <c r="I1103" s="30" t="s">
        <v>8</v>
      </c>
      <c r="J1103" s="30" t="s">
        <v>4807</v>
      </c>
      <c r="K1103" s="30" t="s">
        <v>2025</v>
      </c>
      <c r="L1103" s="76" t="s">
        <v>10021</v>
      </c>
      <c r="M1103" s="30" t="s">
        <v>10047</v>
      </c>
      <c r="N1103" s="30" t="s">
        <v>2087</v>
      </c>
      <c r="O1103" s="31">
        <f>'Product Details'!AH837</f>
        <v>810.99</v>
      </c>
      <c r="P1103" s="31">
        <f>'Product Details'!V837</f>
        <v>810.99</v>
      </c>
      <c r="Q1103" s="31">
        <f>'Product Details'!F837</f>
        <v>768.99</v>
      </c>
      <c r="R1103" s="86">
        <f t="shared" si="52"/>
        <v>5.1788554729404801E-2</v>
      </c>
      <c r="S1103" s="86">
        <f t="shared" si="53"/>
        <v>5.1788554729404801E-2</v>
      </c>
      <c r="T1103" s="31">
        <f>'Product Details'!F837</f>
        <v>768.99</v>
      </c>
      <c r="U1103" s="31">
        <f t="shared" si="54"/>
        <v>0</v>
      </c>
      <c r="V1103" s="30" t="s">
        <v>2080</v>
      </c>
      <c r="W1103" s="30" t="s">
        <v>1345</v>
      </c>
      <c r="X1103" s="30">
        <v>30</v>
      </c>
      <c r="Y1103" s="87">
        <v>46168</v>
      </c>
      <c r="Z1103" s="87">
        <v>46263</v>
      </c>
    </row>
    <row r="1104" spans="1:26" ht="26.9" customHeight="1" x14ac:dyDescent="0.35">
      <c r="A1104" s="85" t="s">
        <v>11268</v>
      </c>
      <c r="B1104" s="30" t="s">
        <v>6532</v>
      </c>
      <c r="C1104" s="30" t="s">
        <v>1117</v>
      </c>
      <c r="D1104" s="30" t="s">
        <v>11262</v>
      </c>
      <c r="E1104" s="30" t="s">
        <v>10046</v>
      </c>
      <c r="F1104" s="30" t="s">
        <v>6535</v>
      </c>
      <c r="G1104" s="30" t="s">
        <v>6536</v>
      </c>
      <c r="H1104" s="30" t="s">
        <v>5042</v>
      </c>
      <c r="I1104" s="30" t="s">
        <v>8</v>
      </c>
      <c r="J1104" s="30" t="s">
        <v>4807</v>
      </c>
      <c r="K1104" s="30" t="s">
        <v>2026</v>
      </c>
      <c r="L1104" s="76" t="s">
        <v>10021</v>
      </c>
      <c r="M1104" s="30" t="s">
        <v>10047</v>
      </c>
      <c r="N1104" s="30" t="s">
        <v>2087</v>
      </c>
      <c r="O1104" s="31">
        <f>'Product Details'!AH838</f>
        <v>854.99</v>
      </c>
      <c r="P1104" s="31">
        <f>'Product Details'!V838</f>
        <v>854.99</v>
      </c>
      <c r="Q1104" s="31">
        <f>'Product Details'!F838</f>
        <v>803.99</v>
      </c>
      <c r="R1104" s="86">
        <f t="shared" si="52"/>
        <v>5.9649820465736442E-2</v>
      </c>
      <c r="S1104" s="86">
        <f t="shared" si="53"/>
        <v>5.9649820465736442E-2</v>
      </c>
      <c r="T1104" s="31">
        <f>'Product Details'!F838</f>
        <v>803.99</v>
      </c>
      <c r="U1104" s="31">
        <f t="shared" si="54"/>
        <v>0</v>
      </c>
      <c r="V1104" s="30" t="s">
        <v>2080</v>
      </c>
      <c r="W1104" s="30" t="s">
        <v>1345</v>
      </c>
      <c r="X1104" s="30">
        <v>30</v>
      </c>
      <c r="Y1104" s="87">
        <v>46087</v>
      </c>
      <c r="Z1104" s="87">
        <v>46277</v>
      </c>
    </row>
    <row r="1105" spans="1:26" ht="26.9" customHeight="1" x14ac:dyDescent="0.35">
      <c r="A1105" s="85" t="s">
        <v>11269</v>
      </c>
      <c r="B1105" s="30" t="s">
        <v>6537</v>
      </c>
      <c r="C1105" s="30" t="s">
        <v>1117</v>
      </c>
      <c r="D1105" s="30" t="s">
        <v>11262</v>
      </c>
      <c r="E1105" s="30" t="s">
        <v>10046</v>
      </c>
      <c r="F1105" s="30" t="s">
        <v>6540</v>
      </c>
      <c r="G1105" s="30" t="s">
        <v>6137</v>
      </c>
      <c r="H1105" s="30" t="s">
        <v>4053</v>
      </c>
      <c r="I1105" s="30" t="s">
        <v>8</v>
      </c>
      <c r="J1105" s="30" t="s">
        <v>4790</v>
      </c>
      <c r="K1105" s="30" t="s">
        <v>2025</v>
      </c>
      <c r="L1105" s="76" t="s">
        <v>10021</v>
      </c>
      <c r="M1105" s="30" t="s">
        <v>10047</v>
      </c>
      <c r="N1105" s="30" t="s">
        <v>2087</v>
      </c>
      <c r="O1105" s="31">
        <f>'Product Details'!AH839</f>
        <v>1056.99</v>
      </c>
      <c r="P1105" s="31">
        <f>'Product Details'!V839</f>
        <v>1001.99</v>
      </c>
      <c r="Q1105" s="31">
        <f>'Product Details'!F839</f>
        <v>890.99</v>
      </c>
      <c r="R1105" s="86">
        <f t="shared" si="52"/>
        <v>0.1107795486980908</v>
      </c>
      <c r="S1105" s="86">
        <f t="shared" si="53"/>
        <v>0.15704973556987295</v>
      </c>
      <c r="T1105" s="31">
        <f>'Product Details'!F839</f>
        <v>890.99</v>
      </c>
      <c r="U1105" s="31">
        <f t="shared" si="54"/>
        <v>0</v>
      </c>
      <c r="V1105" s="30" t="s">
        <v>2080</v>
      </c>
      <c r="W1105" s="30" t="s">
        <v>53</v>
      </c>
      <c r="X1105" s="30">
        <v>30</v>
      </c>
      <c r="Y1105" s="87">
        <v>45770</v>
      </c>
      <c r="Z1105" s="87">
        <v>46281</v>
      </c>
    </row>
    <row r="1106" spans="1:26" ht="26.9" customHeight="1" x14ac:dyDescent="0.35">
      <c r="A1106" s="85" t="s">
        <v>11270</v>
      </c>
      <c r="B1106" s="30" t="s">
        <v>6537</v>
      </c>
      <c r="C1106" s="30" t="s">
        <v>1117</v>
      </c>
      <c r="D1106" s="30" t="s">
        <v>10059</v>
      </c>
      <c r="E1106" s="30" t="s">
        <v>10060</v>
      </c>
      <c r="F1106" s="30" t="s">
        <v>6540</v>
      </c>
      <c r="G1106" s="30" t="s">
        <v>6137</v>
      </c>
      <c r="H1106" s="30" t="s">
        <v>4053</v>
      </c>
      <c r="I1106" s="30" t="s">
        <v>8</v>
      </c>
      <c r="J1106" s="30" t="s">
        <v>4790</v>
      </c>
      <c r="K1106" s="30" t="s">
        <v>2025</v>
      </c>
      <c r="L1106" s="79" t="s">
        <v>10023</v>
      </c>
      <c r="M1106" s="30" t="s">
        <v>10023</v>
      </c>
      <c r="N1106" s="30" t="s">
        <v>2087</v>
      </c>
      <c r="O1106" s="31">
        <f>'Product Details'!AH839</f>
        <v>1056.99</v>
      </c>
      <c r="P1106" s="31">
        <v>753.99</v>
      </c>
      <c r="Q1106" s="31">
        <v>686.99</v>
      </c>
      <c r="R1106" s="86">
        <f t="shared" si="52"/>
        <v>8.8860594968103029E-2</v>
      </c>
      <c r="S1106" s="86">
        <f t="shared" si="53"/>
        <v>0.35005061542682525</v>
      </c>
      <c r="T1106" s="31">
        <f>'Product Details'!F839</f>
        <v>890.99</v>
      </c>
      <c r="U1106" s="31">
        <f t="shared" si="54"/>
        <v>204</v>
      </c>
      <c r="V1106" s="30" t="s">
        <v>2080</v>
      </c>
      <c r="W1106" s="30" t="s">
        <v>10061</v>
      </c>
      <c r="X1106" s="30">
        <v>30</v>
      </c>
      <c r="Y1106" s="87">
        <v>46274</v>
      </c>
      <c r="Z1106" s="87">
        <v>46294</v>
      </c>
    </row>
    <row r="1107" spans="1:26" ht="26.9" customHeight="1" x14ac:dyDescent="0.35">
      <c r="A1107" s="85" t="s">
        <v>11271</v>
      </c>
      <c r="B1107" s="30" t="s">
        <v>6541</v>
      </c>
      <c r="C1107" s="30" t="s">
        <v>1117</v>
      </c>
      <c r="D1107" s="30" t="s">
        <v>11262</v>
      </c>
      <c r="E1107" s="30" t="s">
        <v>10046</v>
      </c>
      <c r="F1107" s="30" t="s">
        <v>6544</v>
      </c>
      <c r="G1107" s="30" t="s">
        <v>6442</v>
      </c>
      <c r="H1107" s="30" t="s">
        <v>5399</v>
      </c>
      <c r="I1107" s="30" t="s">
        <v>8</v>
      </c>
      <c r="J1107" s="30" t="s">
        <v>4807</v>
      </c>
      <c r="K1107" s="30" t="s">
        <v>2025</v>
      </c>
      <c r="L1107" s="76" t="s">
        <v>10021</v>
      </c>
      <c r="M1107" s="30" t="s">
        <v>10047</v>
      </c>
      <c r="N1107" s="30" t="s">
        <v>2087</v>
      </c>
      <c r="O1107" s="31">
        <f>'Product Details'!AH840</f>
        <v>1050.99</v>
      </c>
      <c r="P1107" s="31">
        <f>'Product Details'!V840</f>
        <v>1034.99</v>
      </c>
      <c r="Q1107" s="31">
        <f>'Product Details'!F840</f>
        <v>954.99</v>
      </c>
      <c r="R1107" s="86">
        <f t="shared" si="52"/>
        <v>7.7295432806114062E-2</v>
      </c>
      <c r="S1107" s="86">
        <f t="shared" si="53"/>
        <v>9.134244854851141E-2</v>
      </c>
      <c r="T1107" s="31">
        <f>'Product Details'!F840</f>
        <v>954.99</v>
      </c>
      <c r="U1107" s="31">
        <f t="shared" si="54"/>
        <v>0</v>
      </c>
      <c r="V1107" s="30" t="s">
        <v>2080</v>
      </c>
      <c r="W1107" s="30" t="s">
        <v>53</v>
      </c>
      <c r="X1107" s="30">
        <v>30</v>
      </c>
      <c r="Y1107" s="87">
        <v>46220</v>
      </c>
      <c r="Z1107" s="87">
        <v>46260</v>
      </c>
    </row>
    <row r="1108" spans="1:26" ht="26.9" customHeight="1" x14ac:dyDescent="0.35">
      <c r="A1108" s="85" t="s">
        <v>11272</v>
      </c>
      <c r="B1108" s="30" t="s">
        <v>6545</v>
      </c>
      <c r="C1108" s="30" t="s">
        <v>1117</v>
      </c>
      <c r="D1108" s="30" t="s">
        <v>11262</v>
      </c>
      <c r="E1108" s="30" t="s">
        <v>10046</v>
      </c>
      <c r="F1108" s="30" t="s">
        <v>6544</v>
      </c>
      <c r="G1108" s="30" t="s">
        <v>6548</v>
      </c>
      <c r="H1108" s="30" t="s">
        <v>3876</v>
      </c>
      <c r="I1108" s="30" t="s">
        <v>8</v>
      </c>
      <c r="J1108" s="30" t="s">
        <v>4807</v>
      </c>
      <c r="K1108" s="30" t="s">
        <v>2027</v>
      </c>
      <c r="L1108" s="76" t="s">
        <v>10021</v>
      </c>
      <c r="M1108" s="30" t="s">
        <v>10047</v>
      </c>
      <c r="N1108" s="30" t="s">
        <v>2087</v>
      </c>
      <c r="O1108" s="31">
        <f>'Product Details'!AH841</f>
        <v>1354.99</v>
      </c>
      <c r="P1108" s="31">
        <f>'Product Details'!V841</f>
        <v>1351.99</v>
      </c>
      <c r="Q1108" s="31">
        <f>'Product Details'!F841</f>
        <v>1258.99</v>
      </c>
      <c r="R1108" s="86">
        <f t="shared" si="52"/>
        <v>6.8787491031738396E-2</v>
      </c>
      <c r="S1108" s="86">
        <f t="shared" si="53"/>
        <v>7.0849231359641024E-2</v>
      </c>
      <c r="T1108" s="31">
        <f>'Product Details'!F841</f>
        <v>1258.99</v>
      </c>
      <c r="U1108" s="31">
        <f t="shared" si="54"/>
        <v>0</v>
      </c>
      <c r="V1108" s="30" t="s">
        <v>2080</v>
      </c>
      <c r="W1108" s="30" t="s">
        <v>53</v>
      </c>
      <c r="X1108" s="30">
        <v>30</v>
      </c>
      <c r="Y1108" s="87">
        <v>45974</v>
      </c>
      <c r="Z1108" s="87">
        <v>46286</v>
      </c>
    </row>
    <row r="1109" spans="1:26" ht="26.9" customHeight="1" x14ac:dyDescent="0.35">
      <c r="A1109" s="85" t="s">
        <v>11273</v>
      </c>
      <c r="B1109" s="30" t="s">
        <v>6549</v>
      </c>
      <c r="C1109" s="30" t="s">
        <v>1117</v>
      </c>
      <c r="D1109" s="30" t="s">
        <v>11262</v>
      </c>
      <c r="E1109" s="30" t="s">
        <v>10046</v>
      </c>
      <c r="F1109" s="30" t="s">
        <v>6552</v>
      </c>
      <c r="G1109" s="30" t="s">
        <v>6553</v>
      </c>
      <c r="H1109" s="30" t="s">
        <v>5725</v>
      </c>
      <c r="I1109" s="30" t="s">
        <v>8</v>
      </c>
      <c r="J1109" s="30" t="s">
        <v>4790</v>
      </c>
      <c r="K1109" s="30" t="s">
        <v>2027</v>
      </c>
      <c r="L1109" s="76" t="s">
        <v>10021</v>
      </c>
      <c r="M1109" s="30" t="s">
        <v>10049</v>
      </c>
      <c r="N1109" s="30" t="s">
        <v>2106</v>
      </c>
      <c r="O1109" s="31">
        <f>'Product Details'!AH842</f>
        <v>2491.9899999999998</v>
      </c>
      <c r="P1109" s="31">
        <f>'Product Details'!V842</f>
        <v>1957.99</v>
      </c>
      <c r="Q1109" s="31">
        <f>'Product Details'!F842</f>
        <v>1708.99</v>
      </c>
      <c r="R1109" s="86">
        <f t="shared" si="52"/>
        <v>0.1271712317223275</v>
      </c>
      <c r="S1109" s="86">
        <f t="shared" si="53"/>
        <v>0.31420671832551489</v>
      </c>
      <c r="T1109" s="31">
        <f>'Product Details'!F842</f>
        <v>1708.99</v>
      </c>
      <c r="U1109" s="31">
        <f t="shared" si="54"/>
        <v>0</v>
      </c>
      <c r="V1109" s="30" t="s">
        <v>2080</v>
      </c>
      <c r="W1109" s="30" t="s">
        <v>1345</v>
      </c>
      <c r="X1109" s="30">
        <v>30</v>
      </c>
      <c r="Y1109" s="87">
        <v>45408</v>
      </c>
      <c r="Z1109" s="87">
        <v>46268</v>
      </c>
    </row>
    <row r="1110" spans="1:26" ht="26.9" customHeight="1" x14ac:dyDescent="0.35">
      <c r="A1110" s="85" t="s">
        <v>11274</v>
      </c>
      <c r="B1110" s="30" t="s">
        <v>6554</v>
      </c>
      <c r="C1110" s="30" t="s">
        <v>1129</v>
      </c>
      <c r="D1110" s="30" t="s">
        <v>11275</v>
      </c>
      <c r="E1110" s="30" t="s">
        <v>10046</v>
      </c>
      <c r="F1110" s="30" t="s">
        <v>6557</v>
      </c>
      <c r="G1110" s="30" t="s">
        <v>6558</v>
      </c>
      <c r="H1110" s="30" t="s">
        <v>6559</v>
      </c>
      <c r="I1110" s="30" t="s">
        <v>8</v>
      </c>
      <c r="J1110" s="30" t="s">
        <v>4790</v>
      </c>
      <c r="K1110" s="30" t="s">
        <v>2022</v>
      </c>
      <c r="L1110" s="76" t="s">
        <v>10021</v>
      </c>
      <c r="M1110" s="30" t="s">
        <v>10047</v>
      </c>
      <c r="N1110" s="30" t="s">
        <v>2087</v>
      </c>
      <c r="O1110" s="31">
        <f>'Product Details'!AH843</f>
        <v>122.99</v>
      </c>
      <c r="P1110" s="31">
        <f>'Product Details'!V843</f>
        <v>116.99</v>
      </c>
      <c r="Q1110" s="31">
        <f>'Product Details'!F843</f>
        <v>106.99</v>
      </c>
      <c r="R1110" s="86">
        <f t="shared" si="52"/>
        <v>8.547739123001967E-2</v>
      </c>
      <c r="S1110" s="86">
        <f t="shared" si="53"/>
        <v>0.13009187738840558</v>
      </c>
      <c r="T1110" s="31">
        <f>'Product Details'!F843</f>
        <v>106.99</v>
      </c>
      <c r="U1110" s="31">
        <f t="shared" si="54"/>
        <v>0</v>
      </c>
      <c r="V1110" s="30" t="s">
        <v>2080</v>
      </c>
      <c r="W1110" s="30" t="s">
        <v>53</v>
      </c>
      <c r="X1110" s="30">
        <v>60</v>
      </c>
      <c r="Y1110" s="87">
        <v>46109</v>
      </c>
      <c r="Z1110" s="87">
        <v>46275</v>
      </c>
    </row>
    <row r="1111" spans="1:26" ht="26.9" customHeight="1" x14ac:dyDescent="0.35">
      <c r="A1111" s="85" t="s">
        <v>11276</v>
      </c>
      <c r="B1111" s="30" t="s">
        <v>6560</v>
      </c>
      <c r="C1111" s="30" t="s">
        <v>1129</v>
      </c>
      <c r="D1111" s="30" t="s">
        <v>11275</v>
      </c>
      <c r="E1111" s="30" t="s">
        <v>10046</v>
      </c>
      <c r="F1111" s="30" t="s">
        <v>6563</v>
      </c>
      <c r="G1111" s="30" t="s">
        <v>6564</v>
      </c>
      <c r="H1111" s="30" t="s">
        <v>5331</v>
      </c>
      <c r="I1111" s="30" t="s">
        <v>8</v>
      </c>
      <c r="J1111" s="30" t="s">
        <v>4807</v>
      </c>
      <c r="K1111" s="30" t="s">
        <v>2023</v>
      </c>
      <c r="L1111" s="76" t="s">
        <v>10021</v>
      </c>
      <c r="M1111" s="30" t="s">
        <v>10047</v>
      </c>
      <c r="N1111" s="30" t="s">
        <v>2087</v>
      </c>
      <c r="O1111" s="31">
        <f>'Product Details'!AH844</f>
        <v>304.99</v>
      </c>
      <c r="P1111" s="31">
        <f>'Product Details'!V844</f>
        <v>299.99</v>
      </c>
      <c r="Q1111" s="31">
        <f>'Product Details'!F844</f>
        <v>277.99</v>
      </c>
      <c r="R1111" s="86">
        <f t="shared" si="52"/>
        <v>7.3335777859261972E-2</v>
      </c>
      <c r="S1111" s="86">
        <f t="shared" si="53"/>
        <v>8.8527492704678842E-2</v>
      </c>
      <c r="T1111" s="31">
        <f>'Product Details'!F844</f>
        <v>277.99</v>
      </c>
      <c r="U1111" s="31">
        <f t="shared" si="54"/>
        <v>0</v>
      </c>
      <c r="V1111" s="30" t="s">
        <v>2116</v>
      </c>
      <c r="W1111" s="30" t="s">
        <v>53</v>
      </c>
      <c r="X1111" s="30">
        <v>60</v>
      </c>
      <c r="Y1111" s="87">
        <v>46113</v>
      </c>
      <c r="Z1111" s="87">
        <v>46268</v>
      </c>
    </row>
    <row r="1112" spans="1:26" ht="26.9" customHeight="1" x14ac:dyDescent="0.35">
      <c r="A1112" s="85" t="s">
        <v>11277</v>
      </c>
      <c r="B1112" s="30" t="s">
        <v>6560</v>
      </c>
      <c r="C1112" s="30" t="s">
        <v>1129</v>
      </c>
      <c r="D1112" s="30" t="s">
        <v>10059</v>
      </c>
      <c r="E1112" s="30" t="s">
        <v>10060</v>
      </c>
      <c r="F1112" s="30" t="s">
        <v>6563</v>
      </c>
      <c r="G1112" s="30" t="s">
        <v>6564</v>
      </c>
      <c r="H1112" s="30" t="s">
        <v>5331</v>
      </c>
      <c r="I1112" s="30" t="s">
        <v>8</v>
      </c>
      <c r="J1112" s="30" t="s">
        <v>4807</v>
      </c>
      <c r="K1112" s="30" t="s">
        <v>2023</v>
      </c>
      <c r="L1112" s="79" t="s">
        <v>10023</v>
      </c>
      <c r="M1112" s="30" t="s">
        <v>10023</v>
      </c>
      <c r="N1112" s="30" t="s">
        <v>2087</v>
      </c>
      <c r="O1112" s="31">
        <f>'Product Details'!AH844</f>
        <v>304.99</v>
      </c>
      <c r="P1112" s="31">
        <v>199.99</v>
      </c>
      <c r="Q1112" s="31">
        <v>199.99</v>
      </c>
      <c r="R1112" s="86">
        <f t="shared" si="52"/>
        <v>0</v>
      </c>
      <c r="S1112" s="86">
        <f t="shared" si="53"/>
        <v>0.34427358274041769</v>
      </c>
      <c r="T1112" s="31">
        <f>'Product Details'!F844</f>
        <v>277.99</v>
      </c>
      <c r="U1112" s="31">
        <f t="shared" si="54"/>
        <v>78</v>
      </c>
      <c r="V1112" s="30" t="s">
        <v>2080</v>
      </c>
      <c r="W1112" s="30" t="s">
        <v>10061</v>
      </c>
      <c r="X1112" s="30">
        <v>30</v>
      </c>
      <c r="Y1112" s="87">
        <v>46146</v>
      </c>
      <c r="Z1112" s="87">
        <v>46146</v>
      </c>
    </row>
    <row r="1113" spans="1:26" ht="26.9" customHeight="1" x14ac:dyDescent="0.35">
      <c r="A1113" s="85" t="s">
        <v>11278</v>
      </c>
      <c r="B1113" s="30" t="s">
        <v>6565</v>
      </c>
      <c r="C1113" s="30" t="s">
        <v>1129</v>
      </c>
      <c r="D1113" s="30" t="s">
        <v>11275</v>
      </c>
      <c r="E1113" s="30" t="s">
        <v>10046</v>
      </c>
      <c r="F1113" s="30" t="s">
        <v>6568</v>
      </c>
      <c r="G1113" s="30" t="s">
        <v>6569</v>
      </c>
      <c r="H1113" s="30" t="s">
        <v>6187</v>
      </c>
      <c r="I1113" s="30" t="s">
        <v>8</v>
      </c>
      <c r="J1113" s="30" t="s">
        <v>4790</v>
      </c>
      <c r="K1113" s="30" t="s">
        <v>2025</v>
      </c>
      <c r="L1113" s="76" t="s">
        <v>10021</v>
      </c>
      <c r="M1113" s="30" t="s">
        <v>10047</v>
      </c>
      <c r="N1113" s="30" t="s">
        <v>2087</v>
      </c>
      <c r="O1113" s="31">
        <f>'Product Details'!AH845</f>
        <v>441.99</v>
      </c>
      <c r="P1113" s="31">
        <f>'Product Details'!V845</f>
        <v>430.99</v>
      </c>
      <c r="Q1113" s="31">
        <f>'Product Details'!F845</f>
        <v>410.99</v>
      </c>
      <c r="R1113" s="86">
        <f t="shared" si="52"/>
        <v>4.6404788974222136E-2</v>
      </c>
      <c r="S1113" s="86">
        <f t="shared" si="53"/>
        <v>7.0137333423833118E-2</v>
      </c>
      <c r="T1113" s="31">
        <f>'Product Details'!F845</f>
        <v>410.99</v>
      </c>
      <c r="U1113" s="31">
        <f t="shared" si="54"/>
        <v>0</v>
      </c>
      <c r="V1113" s="30" t="s">
        <v>2080</v>
      </c>
      <c r="W1113" s="30" t="s">
        <v>53</v>
      </c>
      <c r="X1113" s="30">
        <v>60</v>
      </c>
      <c r="Y1113" s="87">
        <v>46002</v>
      </c>
      <c r="Z1113" s="87">
        <v>46279</v>
      </c>
    </row>
    <row r="1114" spans="1:26" ht="26.9" customHeight="1" x14ac:dyDescent="0.35">
      <c r="A1114" s="85" t="s">
        <v>11279</v>
      </c>
      <c r="B1114" s="30" t="s">
        <v>6570</v>
      </c>
      <c r="C1114" s="30" t="s">
        <v>1129</v>
      </c>
      <c r="D1114" s="30" t="s">
        <v>11275</v>
      </c>
      <c r="E1114" s="30" t="s">
        <v>10046</v>
      </c>
      <c r="F1114" s="30" t="s">
        <v>6573</v>
      </c>
      <c r="G1114" s="30" t="s">
        <v>6574</v>
      </c>
      <c r="H1114" s="30" t="s">
        <v>3680</v>
      </c>
      <c r="I1114" s="30" t="s">
        <v>8</v>
      </c>
      <c r="J1114" s="30" t="s">
        <v>4790</v>
      </c>
      <c r="K1114" s="30" t="s">
        <v>2024</v>
      </c>
      <c r="L1114" s="76" t="s">
        <v>10021</v>
      </c>
      <c r="M1114" s="30" t="s">
        <v>10047</v>
      </c>
      <c r="N1114" s="30" t="s">
        <v>2087</v>
      </c>
      <c r="O1114" s="31">
        <f>'Product Details'!AH846</f>
        <v>483.99</v>
      </c>
      <c r="P1114" s="31">
        <f>'Product Details'!V846</f>
        <v>477.99</v>
      </c>
      <c r="Q1114" s="31">
        <f>'Product Details'!F846</f>
        <v>427.99</v>
      </c>
      <c r="R1114" s="86">
        <f t="shared" si="52"/>
        <v>0.10460469884307202</v>
      </c>
      <c r="S1114" s="86">
        <f t="shared" si="53"/>
        <v>0.11570486993532925</v>
      </c>
      <c r="T1114" s="31">
        <f>'Product Details'!F846</f>
        <v>427.99</v>
      </c>
      <c r="U1114" s="31">
        <f t="shared" si="54"/>
        <v>0</v>
      </c>
      <c r="V1114" s="30" t="s">
        <v>2080</v>
      </c>
      <c r="W1114" s="30" t="s">
        <v>53</v>
      </c>
      <c r="X1114" s="30">
        <v>60</v>
      </c>
      <c r="Y1114" s="87">
        <v>46060</v>
      </c>
      <c r="Z1114" s="87">
        <v>46250</v>
      </c>
    </row>
    <row r="1115" spans="1:26" ht="26.9" customHeight="1" x14ac:dyDescent="0.35">
      <c r="A1115" s="85" t="s">
        <v>11280</v>
      </c>
      <c r="B1115" s="30" t="s">
        <v>6575</v>
      </c>
      <c r="C1115" s="30" t="s">
        <v>1129</v>
      </c>
      <c r="D1115" s="30" t="s">
        <v>11275</v>
      </c>
      <c r="E1115" s="30" t="s">
        <v>10046</v>
      </c>
      <c r="F1115" s="30" t="s">
        <v>6578</v>
      </c>
      <c r="G1115" s="30" t="s">
        <v>6477</v>
      </c>
      <c r="H1115" s="30" t="s">
        <v>5347</v>
      </c>
      <c r="I1115" s="30" t="s">
        <v>8</v>
      </c>
      <c r="J1115" s="30" t="s">
        <v>4790</v>
      </c>
      <c r="K1115" s="30" t="s">
        <v>2024</v>
      </c>
      <c r="L1115" s="76" t="s">
        <v>10021</v>
      </c>
      <c r="M1115" s="30" t="s">
        <v>10047</v>
      </c>
      <c r="N1115" s="30" t="s">
        <v>2087</v>
      </c>
      <c r="O1115" s="31">
        <f>'Product Details'!AH847</f>
        <v>497.99</v>
      </c>
      <c r="P1115" s="31">
        <f>'Product Details'!V847</f>
        <v>482.99</v>
      </c>
      <c r="Q1115" s="31">
        <f>'Product Details'!F847</f>
        <v>457.99</v>
      </c>
      <c r="R1115" s="86">
        <f t="shared" si="52"/>
        <v>5.1760906022899025E-2</v>
      </c>
      <c r="S1115" s="86">
        <f t="shared" si="53"/>
        <v>8.0322898050161642E-2</v>
      </c>
      <c r="T1115" s="31">
        <f>'Product Details'!F847</f>
        <v>457.99</v>
      </c>
      <c r="U1115" s="31">
        <f t="shared" si="54"/>
        <v>0</v>
      </c>
      <c r="V1115" s="30" t="s">
        <v>2080</v>
      </c>
      <c r="W1115" s="30" t="s">
        <v>53</v>
      </c>
      <c r="X1115" s="30">
        <v>60</v>
      </c>
      <c r="Y1115" s="87">
        <v>46147</v>
      </c>
      <c r="Z1115" s="87">
        <v>46271</v>
      </c>
    </row>
    <row r="1116" spans="1:26" ht="26.9" customHeight="1" x14ac:dyDescent="0.35">
      <c r="A1116" s="85" t="s">
        <v>11281</v>
      </c>
      <c r="B1116" s="30" t="s">
        <v>6579</v>
      </c>
      <c r="C1116" s="30" t="s">
        <v>1129</v>
      </c>
      <c r="D1116" s="30" t="s">
        <v>11275</v>
      </c>
      <c r="E1116" s="30" t="s">
        <v>10046</v>
      </c>
      <c r="F1116" s="30" t="s">
        <v>6582</v>
      </c>
      <c r="G1116" s="30" t="s">
        <v>6344</v>
      </c>
      <c r="H1116" s="30" t="s">
        <v>3434</v>
      </c>
      <c r="I1116" s="30" t="s">
        <v>8</v>
      </c>
      <c r="J1116" s="30" t="s">
        <v>4807</v>
      </c>
      <c r="K1116" s="30" t="s">
        <v>2024</v>
      </c>
      <c r="L1116" s="76" t="s">
        <v>10021</v>
      </c>
      <c r="M1116" s="30" t="s">
        <v>10047</v>
      </c>
      <c r="N1116" s="30" t="s">
        <v>2087</v>
      </c>
      <c r="O1116" s="31">
        <f>'Product Details'!AH848</f>
        <v>549.99</v>
      </c>
      <c r="P1116" s="31">
        <f>'Product Details'!V848</f>
        <v>524.99</v>
      </c>
      <c r="Q1116" s="31">
        <f>'Product Details'!F848</f>
        <v>502.99</v>
      </c>
      <c r="R1116" s="86">
        <f t="shared" si="52"/>
        <v>4.1905560105906778E-2</v>
      </c>
      <c r="S1116" s="86">
        <f t="shared" si="53"/>
        <v>8.5456099201803665E-2</v>
      </c>
      <c r="T1116" s="31">
        <f>'Product Details'!F848</f>
        <v>502.99</v>
      </c>
      <c r="U1116" s="31">
        <f t="shared" si="54"/>
        <v>0</v>
      </c>
      <c r="V1116" s="30" t="s">
        <v>2080</v>
      </c>
      <c r="W1116" s="30" t="s">
        <v>53</v>
      </c>
      <c r="X1116" s="30">
        <v>60</v>
      </c>
      <c r="Y1116" s="87">
        <v>45817</v>
      </c>
      <c r="Z1116" s="87">
        <v>46251</v>
      </c>
    </row>
    <row r="1117" spans="1:26" ht="26.9" customHeight="1" x14ac:dyDescent="0.35">
      <c r="A1117" s="85" t="s">
        <v>11282</v>
      </c>
      <c r="B1117" s="30" t="s">
        <v>6579</v>
      </c>
      <c r="C1117" s="30" t="s">
        <v>1129</v>
      </c>
      <c r="D1117" s="30" t="s">
        <v>10059</v>
      </c>
      <c r="E1117" s="30" t="s">
        <v>10060</v>
      </c>
      <c r="F1117" s="30" t="s">
        <v>6582</v>
      </c>
      <c r="G1117" s="30" t="s">
        <v>6344</v>
      </c>
      <c r="H1117" s="30" t="s">
        <v>3434</v>
      </c>
      <c r="I1117" s="30" t="s">
        <v>8</v>
      </c>
      <c r="J1117" s="30" t="s">
        <v>4807</v>
      </c>
      <c r="K1117" s="30" t="s">
        <v>2024</v>
      </c>
      <c r="L1117" s="79" t="s">
        <v>10023</v>
      </c>
      <c r="M1117" s="30" t="s">
        <v>10023</v>
      </c>
      <c r="N1117" s="30" t="s">
        <v>2087</v>
      </c>
      <c r="O1117" s="31">
        <f>'Product Details'!AH848</f>
        <v>549.99</v>
      </c>
      <c r="P1117" s="31">
        <v>413.99</v>
      </c>
      <c r="Q1117" s="31">
        <v>389.99</v>
      </c>
      <c r="R1117" s="86">
        <f t="shared" si="52"/>
        <v>5.7972414792627838E-2</v>
      </c>
      <c r="S1117" s="86">
        <f t="shared" si="53"/>
        <v>0.29091438026145927</v>
      </c>
      <c r="T1117" s="31">
        <f>'Product Details'!F848</f>
        <v>502.99</v>
      </c>
      <c r="U1117" s="31">
        <f t="shared" si="54"/>
        <v>113</v>
      </c>
      <c r="V1117" s="30" t="s">
        <v>2080</v>
      </c>
      <c r="W1117" s="30" t="s">
        <v>10061</v>
      </c>
      <c r="X1117" s="30">
        <v>30</v>
      </c>
      <c r="Y1117" s="87">
        <v>46236</v>
      </c>
      <c r="Z1117" s="87">
        <v>46247</v>
      </c>
    </row>
    <row r="1118" spans="1:26" ht="26.9" customHeight="1" x14ac:dyDescent="0.35">
      <c r="A1118" s="85" t="s">
        <v>11283</v>
      </c>
      <c r="B1118" s="30" t="s">
        <v>6583</v>
      </c>
      <c r="C1118" s="30" t="s">
        <v>1129</v>
      </c>
      <c r="D1118" s="30" t="s">
        <v>11275</v>
      </c>
      <c r="E1118" s="30" t="s">
        <v>10046</v>
      </c>
      <c r="F1118" s="30" t="s">
        <v>6586</v>
      </c>
      <c r="G1118" s="30" t="s">
        <v>6587</v>
      </c>
      <c r="H1118" s="30" t="s">
        <v>5023</v>
      </c>
      <c r="I1118" s="30" t="s">
        <v>8</v>
      </c>
      <c r="J1118" s="30" t="s">
        <v>4807</v>
      </c>
      <c r="K1118" s="30" t="s">
        <v>2024</v>
      </c>
      <c r="L1118" s="76" t="s">
        <v>10021</v>
      </c>
      <c r="M1118" s="30" t="s">
        <v>10047</v>
      </c>
      <c r="N1118" s="30" t="s">
        <v>2087</v>
      </c>
      <c r="O1118" s="31">
        <f>'Product Details'!AH849</f>
        <v>635.99</v>
      </c>
      <c r="P1118" s="31">
        <f>'Product Details'!V849</f>
        <v>628.99</v>
      </c>
      <c r="Q1118" s="31">
        <f>'Product Details'!F849</f>
        <v>587.99</v>
      </c>
      <c r="R1118" s="86">
        <f t="shared" si="52"/>
        <v>6.5183866198190749E-2</v>
      </c>
      <c r="S1118" s="86">
        <f t="shared" si="53"/>
        <v>7.5472884793786069E-2</v>
      </c>
      <c r="T1118" s="31">
        <f>'Product Details'!F849</f>
        <v>587.99</v>
      </c>
      <c r="U1118" s="31">
        <f t="shared" si="54"/>
        <v>0</v>
      </c>
      <c r="V1118" s="30" t="s">
        <v>2080</v>
      </c>
      <c r="W1118" s="30" t="s">
        <v>1345</v>
      </c>
      <c r="X1118" s="30">
        <v>60</v>
      </c>
      <c r="Y1118" s="87">
        <v>46173</v>
      </c>
      <c r="Z1118" s="87">
        <v>46258</v>
      </c>
    </row>
    <row r="1119" spans="1:26" ht="26.9" customHeight="1" x14ac:dyDescent="0.35">
      <c r="A1119" s="85" t="s">
        <v>11284</v>
      </c>
      <c r="B1119" s="30" t="s">
        <v>6588</v>
      </c>
      <c r="C1119" s="30" t="s">
        <v>1129</v>
      </c>
      <c r="D1119" s="30" t="s">
        <v>11275</v>
      </c>
      <c r="E1119" s="30" t="s">
        <v>10046</v>
      </c>
      <c r="F1119" s="30" t="s">
        <v>6591</v>
      </c>
      <c r="G1119" s="30" t="s">
        <v>6051</v>
      </c>
      <c r="H1119" s="30" t="s">
        <v>4978</v>
      </c>
      <c r="I1119" s="30" t="s">
        <v>8</v>
      </c>
      <c r="J1119" s="30" t="s">
        <v>4807</v>
      </c>
      <c r="K1119" s="30" t="s">
        <v>2026</v>
      </c>
      <c r="L1119" s="76" t="s">
        <v>10021</v>
      </c>
      <c r="M1119" s="30" t="s">
        <v>10047</v>
      </c>
      <c r="N1119" s="30" t="s">
        <v>2087</v>
      </c>
      <c r="O1119" s="31">
        <f>'Product Details'!AH850</f>
        <v>1232.99</v>
      </c>
      <c r="P1119" s="31">
        <f>'Product Details'!V850</f>
        <v>1172.99</v>
      </c>
      <c r="Q1119" s="31">
        <f>'Product Details'!F850</f>
        <v>1048.99</v>
      </c>
      <c r="R1119" s="86">
        <f t="shared" si="52"/>
        <v>0.10571275117434931</v>
      </c>
      <c r="S1119" s="86">
        <f t="shared" si="53"/>
        <v>0.14923073179831142</v>
      </c>
      <c r="T1119" s="31">
        <f>'Product Details'!F850</f>
        <v>1048.99</v>
      </c>
      <c r="U1119" s="31">
        <f t="shared" si="54"/>
        <v>0</v>
      </c>
      <c r="V1119" s="30" t="s">
        <v>2100</v>
      </c>
      <c r="W1119" s="30" t="s">
        <v>53</v>
      </c>
      <c r="X1119" s="30">
        <v>60</v>
      </c>
      <c r="Y1119" s="87">
        <v>45951</v>
      </c>
      <c r="Z1119" s="87">
        <v>46247</v>
      </c>
    </row>
    <row r="1120" spans="1:26" ht="26.9" customHeight="1" x14ac:dyDescent="0.35">
      <c r="A1120" s="85" t="s">
        <v>11285</v>
      </c>
      <c r="B1120" s="30" t="s">
        <v>6588</v>
      </c>
      <c r="C1120" s="30" t="s">
        <v>1129</v>
      </c>
      <c r="D1120" s="30" t="s">
        <v>10059</v>
      </c>
      <c r="E1120" s="30" t="s">
        <v>10060</v>
      </c>
      <c r="F1120" s="30" t="s">
        <v>6591</v>
      </c>
      <c r="G1120" s="30" t="s">
        <v>6051</v>
      </c>
      <c r="H1120" s="30" t="s">
        <v>4978</v>
      </c>
      <c r="I1120" s="30" t="s">
        <v>8</v>
      </c>
      <c r="J1120" s="30" t="s">
        <v>4807</v>
      </c>
      <c r="K1120" s="30" t="s">
        <v>2026</v>
      </c>
      <c r="L1120" s="79" t="s">
        <v>10023</v>
      </c>
      <c r="M1120" s="30" t="s">
        <v>10023</v>
      </c>
      <c r="N1120" s="30" t="s">
        <v>2087</v>
      </c>
      <c r="O1120" s="31">
        <f>'Product Details'!AH850</f>
        <v>1232.99</v>
      </c>
      <c r="P1120" s="31">
        <v>721.99</v>
      </c>
      <c r="Q1120" s="31">
        <v>721.99</v>
      </c>
      <c r="R1120" s="86">
        <f t="shared" si="52"/>
        <v>0</v>
      </c>
      <c r="S1120" s="86">
        <f t="shared" si="53"/>
        <v>0.41443969537465836</v>
      </c>
      <c r="T1120" s="31">
        <f>'Product Details'!F850</f>
        <v>1048.99</v>
      </c>
      <c r="U1120" s="31">
        <f t="shared" si="54"/>
        <v>327</v>
      </c>
      <c r="V1120" s="30" t="s">
        <v>2100</v>
      </c>
      <c r="W1120" s="30" t="s">
        <v>10061</v>
      </c>
      <c r="X1120" s="30">
        <v>30</v>
      </c>
      <c r="Y1120" s="87">
        <v>46259</v>
      </c>
      <c r="Z1120" s="87">
        <v>46259</v>
      </c>
    </row>
    <row r="1121" spans="1:26" ht="26.9" customHeight="1" x14ac:dyDescent="0.35">
      <c r="A1121" s="85" t="s">
        <v>11286</v>
      </c>
      <c r="B1121" s="30" t="s">
        <v>6592</v>
      </c>
      <c r="C1121" s="30" t="s">
        <v>1129</v>
      </c>
      <c r="D1121" s="30" t="s">
        <v>11275</v>
      </c>
      <c r="E1121" s="30" t="s">
        <v>10046</v>
      </c>
      <c r="F1121" s="30" t="s">
        <v>6595</v>
      </c>
      <c r="G1121" s="30" t="s">
        <v>6596</v>
      </c>
      <c r="H1121" s="30" t="s">
        <v>5107</v>
      </c>
      <c r="I1121" s="30" t="s">
        <v>8</v>
      </c>
      <c r="J1121" s="30" t="s">
        <v>4790</v>
      </c>
      <c r="K1121" s="30" t="s">
        <v>2026</v>
      </c>
      <c r="L1121" s="76" t="s">
        <v>10021</v>
      </c>
      <c r="M1121" s="30" t="s">
        <v>10049</v>
      </c>
      <c r="N1121" s="30" t="s">
        <v>2106</v>
      </c>
      <c r="O1121" s="31">
        <f>'Product Details'!AH851</f>
        <v>1773.99</v>
      </c>
      <c r="P1121" s="31">
        <f>'Product Details'!V851</f>
        <v>1197.99</v>
      </c>
      <c r="Q1121" s="31">
        <f>'Product Details'!F851</f>
        <v>1052.99</v>
      </c>
      <c r="R1121" s="86">
        <f t="shared" si="52"/>
        <v>0.12103606874848705</v>
      </c>
      <c r="S1121" s="86">
        <f t="shared" si="53"/>
        <v>0.40642844660905642</v>
      </c>
      <c r="T1121" s="31">
        <f>'Product Details'!F851</f>
        <v>1052.99</v>
      </c>
      <c r="U1121" s="31">
        <f t="shared" si="54"/>
        <v>0</v>
      </c>
      <c r="V1121" s="30" t="s">
        <v>2080</v>
      </c>
      <c r="W1121" s="30" t="s">
        <v>53</v>
      </c>
      <c r="X1121" s="30">
        <v>60</v>
      </c>
      <c r="Y1121" s="87">
        <v>45439</v>
      </c>
      <c r="Z1121" s="87">
        <v>46264</v>
      </c>
    </row>
    <row r="1122" spans="1:26" ht="26.9" customHeight="1" x14ac:dyDescent="0.35">
      <c r="A1122" s="85" t="s">
        <v>11287</v>
      </c>
      <c r="B1122" s="30" t="s">
        <v>6592</v>
      </c>
      <c r="C1122" s="30" t="s">
        <v>1129</v>
      </c>
      <c r="D1122" s="30" t="s">
        <v>10051</v>
      </c>
      <c r="E1122" s="30" t="s">
        <v>10052</v>
      </c>
      <c r="F1122" s="30" t="s">
        <v>6595</v>
      </c>
      <c r="G1122" s="30" t="s">
        <v>6596</v>
      </c>
      <c r="H1122" s="30" t="s">
        <v>5107</v>
      </c>
      <c r="I1122" s="30" t="s">
        <v>8</v>
      </c>
      <c r="J1122" s="30" t="s">
        <v>4790</v>
      </c>
      <c r="K1122" s="30" t="s">
        <v>2026</v>
      </c>
      <c r="L1122" s="76" t="s">
        <v>10021</v>
      </c>
      <c r="M1122" s="30" t="s">
        <v>10049</v>
      </c>
      <c r="N1122" s="30" t="s">
        <v>2106</v>
      </c>
      <c r="O1122" s="31">
        <f>'Product Details'!AH851</f>
        <v>1773.99</v>
      </c>
      <c r="P1122" s="31">
        <v>1052.99</v>
      </c>
      <c r="Q1122" s="31">
        <v>883.99</v>
      </c>
      <c r="R1122" s="86">
        <f t="shared" si="52"/>
        <v>0.16049535133287116</v>
      </c>
      <c r="S1122" s="86">
        <f t="shared" si="53"/>
        <v>0.50169392161173398</v>
      </c>
      <c r="T1122" s="31">
        <f>'Product Details'!F851</f>
        <v>1052.99</v>
      </c>
      <c r="U1122" s="31">
        <f t="shared" si="54"/>
        <v>169</v>
      </c>
      <c r="V1122" s="30" t="s">
        <v>2100</v>
      </c>
      <c r="W1122" s="30" t="s">
        <v>53</v>
      </c>
      <c r="X1122" s="30">
        <v>60</v>
      </c>
      <c r="Y1122" s="87">
        <v>46206</v>
      </c>
      <c r="Z1122" s="87">
        <v>46286</v>
      </c>
    </row>
    <row r="1123" spans="1:26" ht="26.9" customHeight="1" x14ac:dyDescent="0.35">
      <c r="A1123" s="85" t="s">
        <v>11288</v>
      </c>
      <c r="B1123" s="30" t="s">
        <v>6597</v>
      </c>
      <c r="C1123" s="30" t="s">
        <v>1129</v>
      </c>
      <c r="D1123" s="30" t="s">
        <v>11275</v>
      </c>
      <c r="E1123" s="30" t="s">
        <v>10046</v>
      </c>
      <c r="F1123" s="30" t="s">
        <v>6600</v>
      </c>
      <c r="G1123" s="30" t="s">
        <v>5525</v>
      </c>
      <c r="H1123" s="30" t="s">
        <v>3953</v>
      </c>
      <c r="I1123" s="30" t="s">
        <v>8</v>
      </c>
      <c r="J1123" s="30" t="s">
        <v>4807</v>
      </c>
      <c r="K1123" s="30" t="s">
        <v>2027</v>
      </c>
      <c r="L1123" s="76" t="s">
        <v>10021</v>
      </c>
      <c r="M1123" s="30" t="s">
        <v>10047</v>
      </c>
      <c r="N1123" s="30" t="s">
        <v>2087</v>
      </c>
      <c r="O1123" s="31">
        <f>'Product Details'!AH852</f>
        <v>2122.9899999999998</v>
      </c>
      <c r="P1123" s="31">
        <f>'Product Details'!V852</f>
        <v>2003.99</v>
      </c>
      <c r="Q1123" s="31">
        <f>'Product Details'!F852</f>
        <v>1873.99</v>
      </c>
      <c r="R1123" s="86">
        <f t="shared" si="52"/>
        <v>6.4870583186542846E-2</v>
      </c>
      <c r="S1123" s="86">
        <f t="shared" si="53"/>
        <v>0.11728741068021978</v>
      </c>
      <c r="T1123" s="31">
        <f>'Product Details'!F852</f>
        <v>1873.99</v>
      </c>
      <c r="U1123" s="31">
        <f t="shared" si="54"/>
        <v>0</v>
      </c>
      <c r="V1123" s="30" t="s">
        <v>2080</v>
      </c>
      <c r="W1123" s="30" t="s">
        <v>53</v>
      </c>
      <c r="X1123" s="30">
        <v>60</v>
      </c>
      <c r="Y1123" s="87">
        <v>46223</v>
      </c>
      <c r="Z1123" s="87">
        <v>46251</v>
      </c>
    </row>
    <row r="1124" spans="1:26" ht="26.9" customHeight="1" x14ac:dyDescent="0.35">
      <c r="A1124" s="85" t="s">
        <v>11289</v>
      </c>
      <c r="B1124" s="30" t="s">
        <v>6597</v>
      </c>
      <c r="C1124" s="30" t="s">
        <v>1129</v>
      </c>
      <c r="D1124" s="30" t="s">
        <v>10059</v>
      </c>
      <c r="E1124" s="30" t="s">
        <v>10060</v>
      </c>
      <c r="F1124" s="30" t="s">
        <v>6600</v>
      </c>
      <c r="G1124" s="30" t="s">
        <v>5525</v>
      </c>
      <c r="H1124" s="30" t="s">
        <v>3953</v>
      </c>
      <c r="I1124" s="30" t="s">
        <v>8</v>
      </c>
      <c r="J1124" s="30" t="s">
        <v>4807</v>
      </c>
      <c r="K1124" s="30" t="s">
        <v>2027</v>
      </c>
      <c r="L1124" s="79" t="s">
        <v>10023</v>
      </c>
      <c r="M1124" s="30" t="s">
        <v>10023</v>
      </c>
      <c r="N1124" s="30" t="s">
        <v>2087</v>
      </c>
      <c r="O1124" s="31">
        <f>'Product Details'!AH852</f>
        <v>2122.9899999999998</v>
      </c>
      <c r="P1124" s="31">
        <v>1264.99</v>
      </c>
      <c r="Q1124" s="31">
        <v>1264.99</v>
      </c>
      <c r="R1124" s="86">
        <f t="shared" si="52"/>
        <v>0</v>
      </c>
      <c r="S1124" s="86">
        <f t="shared" si="53"/>
        <v>0.40414698138003469</v>
      </c>
      <c r="T1124" s="31">
        <f>'Product Details'!F852</f>
        <v>1873.99</v>
      </c>
      <c r="U1124" s="31">
        <f t="shared" si="54"/>
        <v>609</v>
      </c>
      <c r="V1124" s="30" t="s">
        <v>2100</v>
      </c>
      <c r="W1124" s="30" t="s">
        <v>10061</v>
      </c>
      <c r="X1124" s="30">
        <v>30</v>
      </c>
      <c r="Y1124" s="87">
        <v>46223</v>
      </c>
      <c r="Z1124" s="87">
        <v>46223</v>
      </c>
    </row>
    <row r="1125" spans="1:26" ht="26.9" customHeight="1" x14ac:dyDescent="0.35">
      <c r="A1125" s="85" t="s">
        <v>11290</v>
      </c>
      <c r="B1125" s="30" t="s">
        <v>6601</v>
      </c>
      <c r="C1125" s="30" t="s">
        <v>1142</v>
      </c>
      <c r="D1125" s="30" t="s">
        <v>11291</v>
      </c>
      <c r="E1125" s="30" t="s">
        <v>10046</v>
      </c>
      <c r="F1125" s="30" t="s">
        <v>6604</v>
      </c>
      <c r="G1125" s="30" t="s">
        <v>6605</v>
      </c>
      <c r="H1125" s="30" t="s">
        <v>5029</v>
      </c>
      <c r="I1125" s="30" t="s">
        <v>8</v>
      </c>
      <c r="J1125" s="30" t="s">
        <v>4790</v>
      </c>
      <c r="K1125" s="30" t="s">
        <v>2025</v>
      </c>
      <c r="L1125" s="76" t="s">
        <v>10021</v>
      </c>
      <c r="M1125" s="30" t="s">
        <v>10047</v>
      </c>
      <c r="N1125" s="30" t="s">
        <v>2087</v>
      </c>
      <c r="O1125" s="31">
        <f>'Product Details'!AH853</f>
        <v>565.99</v>
      </c>
      <c r="P1125" s="31">
        <f>'Product Details'!V853</f>
        <v>539.99</v>
      </c>
      <c r="Q1125" s="31">
        <f>'Product Details'!F853</f>
        <v>477.99</v>
      </c>
      <c r="R1125" s="86">
        <f t="shared" si="52"/>
        <v>0.11481694105446397</v>
      </c>
      <c r="S1125" s="86">
        <f t="shared" si="53"/>
        <v>0.15547977879467834</v>
      </c>
      <c r="T1125" s="31">
        <f>'Product Details'!F853</f>
        <v>477.99</v>
      </c>
      <c r="U1125" s="31">
        <f t="shared" si="54"/>
        <v>0</v>
      </c>
      <c r="V1125" s="30" t="s">
        <v>2080</v>
      </c>
      <c r="W1125" s="30" t="s">
        <v>53</v>
      </c>
      <c r="X1125" s="30">
        <v>30</v>
      </c>
      <c r="Y1125" s="87">
        <v>46170</v>
      </c>
      <c r="Z1125" s="87">
        <v>46285</v>
      </c>
    </row>
    <row r="1126" spans="1:26" ht="26.9" customHeight="1" x14ac:dyDescent="0.35">
      <c r="A1126" s="85" t="s">
        <v>11292</v>
      </c>
      <c r="B1126" s="30" t="s">
        <v>6606</v>
      </c>
      <c r="C1126" s="30" t="s">
        <v>1142</v>
      </c>
      <c r="D1126" s="30" t="s">
        <v>11291</v>
      </c>
      <c r="E1126" s="30" t="s">
        <v>10046</v>
      </c>
      <c r="F1126" s="30" t="s">
        <v>6609</v>
      </c>
      <c r="G1126" s="30" t="s">
        <v>6610</v>
      </c>
      <c r="H1126" s="30" t="s">
        <v>3904</v>
      </c>
      <c r="I1126" s="30" t="s">
        <v>8</v>
      </c>
      <c r="J1126" s="30" t="s">
        <v>4790</v>
      </c>
      <c r="K1126" s="30" t="s">
        <v>2024</v>
      </c>
      <c r="L1126" s="76" t="s">
        <v>10021</v>
      </c>
      <c r="M1126" s="30" t="s">
        <v>10047</v>
      </c>
      <c r="N1126" s="30" t="s">
        <v>2087</v>
      </c>
      <c r="O1126" s="31">
        <f>'Product Details'!AH854</f>
        <v>565.99</v>
      </c>
      <c r="P1126" s="31">
        <f>'Product Details'!V854</f>
        <v>565.99</v>
      </c>
      <c r="Q1126" s="31">
        <f>'Product Details'!F854</f>
        <v>502.99</v>
      </c>
      <c r="R1126" s="86">
        <f t="shared" si="52"/>
        <v>0.11130938709164473</v>
      </c>
      <c r="S1126" s="86">
        <f t="shared" si="53"/>
        <v>0.11130938709164473</v>
      </c>
      <c r="T1126" s="31">
        <f>'Product Details'!F854</f>
        <v>502.99</v>
      </c>
      <c r="U1126" s="31">
        <f t="shared" si="54"/>
        <v>0</v>
      </c>
      <c r="V1126" s="30" t="s">
        <v>2100</v>
      </c>
      <c r="W1126" s="30" t="s">
        <v>53</v>
      </c>
      <c r="X1126" s="30">
        <v>30</v>
      </c>
      <c r="Y1126" s="87">
        <v>46146</v>
      </c>
      <c r="Z1126" s="87">
        <v>46285</v>
      </c>
    </row>
    <row r="1127" spans="1:26" ht="26.9" customHeight="1" x14ac:dyDescent="0.35">
      <c r="A1127" s="85" t="s">
        <v>11293</v>
      </c>
      <c r="B1127" s="30" t="s">
        <v>6611</v>
      </c>
      <c r="C1127" s="30" t="s">
        <v>1142</v>
      </c>
      <c r="D1127" s="30" t="s">
        <v>11291</v>
      </c>
      <c r="E1127" s="30" t="s">
        <v>10046</v>
      </c>
      <c r="F1127" s="30" t="s">
        <v>6614</v>
      </c>
      <c r="G1127" s="30" t="s">
        <v>6615</v>
      </c>
      <c r="H1127" s="30" t="s">
        <v>4398</v>
      </c>
      <c r="I1127" s="30" t="s">
        <v>8</v>
      </c>
      <c r="J1127" s="30" t="s">
        <v>4790</v>
      </c>
      <c r="K1127" s="30" t="s">
        <v>2025</v>
      </c>
      <c r="L1127" s="76" t="s">
        <v>10021</v>
      </c>
      <c r="M1127" s="30" t="s">
        <v>10047</v>
      </c>
      <c r="N1127" s="30" t="s">
        <v>2087</v>
      </c>
      <c r="O1127" s="31">
        <f>'Product Details'!AH855</f>
        <v>556.99</v>
      </c>
      <c r="P1127" s="31">
        <f>'Product Details'!V855</f>
        <v>543.99</v>
      </c>
      <c r="Q1127" s="31">
        <f>'Product Details'!F855</f>
        <v>525.99</v>
      </c>
      <c r="R1127" s="86">
        <f t="shared" si="52"/>
        <v>3.3088843544918103E-2</v>
      </c>
      <c r="S1127" s="86">
        <f t="shared" si="53"/>
        <v>5.5656295445160597E-2</v>
      </c>
      <c r="T1127" s="31">
        <f>'Product Details'!F855</f>
        <v>525.99</v>
      </c>
      <c r="U1127" s="31">
        <f t="shared" si="54"/>
        <v>0</v>
      </c>
      <c r="V1127" s="30" t="s">
        <v>2080</v>
      </c>
      <c r="W1127" s="30" t="s">
        <v>53</v>
      </c>
      <c r="X1127" s="30">
        <v>30</v>
      </c>
      <c r="Y1127" s="87">
        <v>46067</v>
      </c>
      <c r="Z1127" s="87">
        <v>46246</v>
      </c>
    </row>
    <row r="1128" spans="1:26" ht="26.9" customHeight="1" x14ac:dyDescent="0.35">
      <c r="A1128" s="85" t="s">
        <v>11294</v>
      </c>
      <c r="B1128" s="30" t="s">
        <v>6616</v>
      </c>
      <c r="C1128" s="30" t="s">
        <v>1142</v>
      </c>
      <c r="D1128" s="30" t="s">
        <v>11291</v>
      </c>
      <c r="E1128" s="30" t="s">
        <v>10046</v>
      </c>
      <c r="F1128" s="30" t="s">
        <v>6609</v>
      </c>
      <c r="G1128" s="30" t="s">
        <v>6619</v>
      </c>
      <c r="H1128" s="30" t="s">
        <v>6187</v>
      </c>
      <c r="I1128" s="30" t="s">
        <v>8</v>
      </c>
      <c r="J1128" s="30" t="s">
        <v>4790</v>
      </c>
      <c r="K1128" s="30" t="s">
        <v>2025</v>
      </c>
      <c r="L1128" s="76" t="s">
        <v>10021</v>
      </c>
      <c r="M1128" s="30" t="s">
        <v>10047</v>
      </c>
      <c r="N1128" s="30" t="s">
        <v>2087</v>
      </c>
      <c r="O1128" s="31">
        <f>'Product Details'!AH856</f>
        <v>848.99</v>
      </c>
      <c r="P1128" s="31">
        <f>'Product Details'!V856</f>
        <v>800.99</v>
      </c>
      <c r="Q1128" s="31">
        <f>'Product Details'!F856</f>
        <v>717.99</v>
      </c>
      <c r="R1128" s="86">
        <f t="shared" si="52"/>
        <v>0.10362176806202325</v>
      </c>
      <c r="S1128" s="86">
        <f t="shared" si="53"/>
        <v>0.15430099294455765</v>
      </c>
      <c r="T1128" s="31">
        <f>'Product Details'!F856</f>
        <v>717.99</v>
      </c>
      <c r="U1128" s="31">
        <f t="shared" si="54"/>
        <v>0</v>
      </c>
      <c r="V1128" s="30" t="s">
        <v>2100</v>
      </c>
      <c r="W1128" s="30" t="s">
        <v>1345</v>
      </c>
      <c r="X1128" s="30">
        <v>30</v>
      </c>
      <c r="Y1128" s="87">
        <v>46138</v>
      </c>
      <c r="Z1128" s="87">
        <v>46263</v>
      </c>
    </row>
    <row r="1129" spans="1:26" ht="26.9" customHeight="1" x14ac:dyDescent="0.35">
      <c r="A1129" s="85" t="s">
        <v>11295</v>
      </c>
      <c r="B1129" s="30" t="s">
        <v>6620</v>
      </c>
      <c r="C1129" s="30" t="s">
        <v>1142</v>
      </c>
      <c r="D1129" s="30" t="s">
        <v>11291</v>
      </c>
      <c r="E1129" s="30" t="s">
        <v>10046</v>
      </c>
      <c r="F1129" s="30" t="s">
        <v>6604</v>
      </c>
      <c r="G1129" s="30" t="s">
        <v>6623</v>
      </c>
      <c r="H1129" s="30" t="s">
        <v>3841</v>
      </c>
      <c r="I1129" s="30" t="s">
        <v>8</v>
      </c>
      <c r="J1129" s="30" t="s">
        <v>4790</v>
      </c>
      <c r="K1129" s="30" t="s">
        <v>2024</v>
      </c>
      <c r="L1129" s="76" t="s">
        <v>10021</v>
      </c>
      <c r="M1129" s="30" t="s">
        <v>10047</v>
      </c>
      <c r="N1129" s="30" t="s">
        <v>2087</v>
      </c>
      <c r="O1129" s="31">
        <f>'Product Details'!AH857</f>
        <v>765.99</v>
      </c>
      <c r="P1129" s="31">
        <f>'Product Details'!V857</f>
        <v>764.99</v>
      </c>
      <c r="Q1129" s="31">
        <f>'Product Details'!F857</f>
        <v>740.99</v>
      </c>
      <c r="R1129" s="86">
        <f t="shared" si="52"/>
        <v>3.1372959123648674E-2</v>
      </c>
      <c r="S1129" s="86">
        <f t="shared" si="53"/>
        <v>3.2637501795062598E-2</v>
      </c>
      <c r="T1129" s="31">
        <f>'Product Details'!F857</f>
        <v>740.99</v>
      </c>
      <c r="U1129" s="31">
        <f t="shared" si="54"/>
        <v>0</v>
      </c>
      <c r="V1129" s="30" t="s">
        <v>2080</v>
      </c>
      <c r="W1129" s="30" t="s">
        <v>53</v>
      </c>
      <c r="X1129" s="30">
        <v>30</v>
      </c>
      <c r="Y1129" s="87">
        <v>45755</v>
      </c>
      <c r="Z1129" s="87">
        <v>46287</v>
      </c>
    </row>
    <row r="1130" spans="1:26" ht="26.9" customHeight="1" x14ac:dyDescent="0.35">
      <c r="A1130" s="85" t="s">
        <v>11296</v>
      </c>
      <c r="B1130" s="30" t="s">
        <v>6624</v>
      </c>
      <c r="C1130" s="30" t="s">
        <v>1142</v>
      </c>
      <c r="D1130" s="30" t="s">
        <v>11291</v>
      </c>
      <c r="E1130" s="30" t="s">
        <v>10046</v>
      </c>
      <c r="F1130" s="30" t="s">
        <v>6627</v>
      </c>
      <c r="G1130" s="30" t="s">
        <v>6628</v>
      </c>
      <c r="H1130" s="30" t="s">
        <v>5107</v>
      </c>
      <c r="I1130" s="30" t="s">
        <v>8</v>
      </c>
      <c r="J1130" s="30" t="s">
        <v>4807</v>
      </c>
      <c r="K1130" s="30" t="s">
        <v>2026</v>
      </c>
      <c r="L1130" s="76" t="s">
        <v>10021</v>
      </c>
      <c r="M1130" s="30" t="s">
        <v>10047</v>
      </c>
      <c r="N1130" s="30" t="s">
        <v>2087</v>
      </c>
      <c r="O1130" s="31">
        <f>'Product Details'!AH858</f>
        <v>944.99</v>
      </c>
      <c r="P1130" s="31">
        <f>'Product Details'!V858</f>
        <v>939.99</v>
      </c>
      <c r="Q1130" s="31">
        <f>'Product Details'!F858</f>
        <v>894.99</v>
      </c>
      <c r="R1130" s="86">
        <f t="shared" si="52"/>
        <v>4.7872849711167141E-2</v>
      </c>
      <c r="S1130" s="86">
        <f t="shared" si="53"/>
        <v>5.2910612810717572E-2</v>
      </c>
      <c r="T1130" s="31">
        <f>'Product Details'!F858</f>
        <v>894.99</v>
      </c>
      <c r="U1130" s="31">
        <f t="shared" si="54"/>
        <v>0</v>
      </c>
      <c r="V1130" s="30" t="s">
        <v>2080</v>
      </c>
      <c r="W1130" s="30" t="s">
        <v>1345</v>
      </c>
      <c r="X1130" s="30">
        <v>30</v>
      </c>
      <c r="Y1130" s="87">
        <v>46050</v>
      </c>
      <c r="Z1130" s="87">
        <v>46269</v>
      </c>
    </row>
    <row r="1131" spans="1:26" ht="26.9" customHeight="1" x14ac:dyDescent="0.35">
      <c r="A1131" s="85" t="s">
        <v>11297</v>
      </c>
      <c r="B1131" s="30" t="s">
        <v>6629</v>
      </c>
      <c r="C1131" s="30" t="s">
        <v>1142</v>
      </c>
      <c r="D1131" s="30" t="s">
        <v>11291</v>
      </c>
      <c r="E1131" s="30" t="s">
        <v>10046</v>
      </c>
      <c r="F1131" s="30" t="s">
        <v>6632</v>
      </c>
      <c r="G1131" s="30" t="s">
        <v>6633</v>
      </c>
      <c r="H1131" s="30" t="s">
        <v>3562</v>
      </c>
      <c r="I1131" s="30" t="s">
        <v>8</v>
      </c>
      <c r="J1131" s="30" t="s">
        <v>4807</v>
      </c>
      <c r="K1131" s="30" t="s">
        <v>2027</v>
      </c>
      <c r="L1131" s="76" t="s">
        <v>10021</v>
      </c>
      <c r="M1131" s="30" t="s">
        <v>10047</v>
      </c>
      <c r="N1131" s="30" t="s">
        <v>2087</v>
      </c>
      <c r="O1131" s="31">
        <f>'Product Details'!AH859</f>
        <v>1140.99</v>
      </c>
      <c r="P1131" s="31">
        <f>'Product Details'!V859</f>
        <v>1077.99</v>
      </c>
      <c r="Q1131" s="31">
        <f>'Product Details'!F859</f>
        <v>1022.99</v>
      </c>
      <c r="R1131" s="86">
        <f t="shared" si="52"/>
        <v>5.1020881455301072E-2</v>
      </c>
      <c r="S1131" s="86">
        <f t="shared" si="53"/>
        <v>0.10341896072708788</v>
      </c>
      <c r="T1131" s="31">
        <f>'Product Details'!F859</f>
        <v>1022.99</v>
      </c>
      <c r="U1131" s="31">
        <f t="shared" si="54"/>
        <v>0</v>
      </c>
      <c r="V1131" s="30" t="s">
        <v>2080</v>
      </c>
      <c r="W1131" s="30" t="s">
        <v>53</v>
      </c>
      <c r="X1131" s="30">
        <v>30</v>
      </c>
      <c r="Y1131" s="87">
        <v>45681</v>
      </c>
      <c r="Z1131" s="87">
        <v>46282</v>
      </c>
    </row>
    <row r="1132" spans="1:26" ht="26.9" customHeight="1" x14ac:dyDescent="0.35">
      <c r="A1132" s="85" t="s">
        <v>11298</v>
      </c>
      <c r="B1132" s="30" t="s">
        <v>6634</v>
      </c>
      <c r="C1132" s="30" t="s">
        <v>1142</v>
      </c>
      <c r="D1132" s="30" t="s">
        <v>11291</v>
      </c>
      <c r="E1132" s="30" t="s">
        <v>10046</v>
      </c>
      <c r="F1132" s="30" t="s">
        <v>6632</v>
      </c>
      <c r="G1132" s="30" t="s">
        <v>6637</v>
      </c>
      <c r="H1132" s="30" t="s">
        <v>3562</v>
      </c>
      <c r="I1132" s="30" t="s">
        <v>8</v>
      </c>
      <c r="J1132" s="30" t="s">
        <v>4790</v>
      </c>
      <c r="K1132" s="30" t="s">
        <v>2027</v>
      </c>
      <c r="L1132" s="76" t="s">
        <v>10021</v>
      </c>
      <c r="M1132" s="30" t="s">
        <v>10047</v>
      </c>
      <c r="N1132" s="30" t="s">
        <v>2087</v>
      </c>
      <c r="O1132" s="31">
        <f>'Product Details'!AH860</f>
        <v>1427.99</v>
      </c>
      <c r="P1132" s="31">
        <f>'Product Details'!V860</f>
        <v>1406.99</v>
      </c>
      <c r="Q1132" s="31">
        <f>'Product Details'!F860</f>
        <v>1302.99</v>
      </c>
      <c r="R1132" s="86">
        <f t="shared" si="52"/>
        <v>7.3916658967014687E-2</v>
      </c>
      <c r="S1132" s="86">
        <f t="shared" si="53"/>
        <v>8.7535627000189076E-2</v>
      </c>
      <c r="T1132" s="31">
        <f>'Product Details'!F860</f>
        <v>1302.99</v>
      </c>
      <c r="U1132" s="31">
        <f t="shared" si="54"/>
        <v>0</v>
      </c>
      <c r="V1132" s="30" t="s">
        <v>2080</v>
      </c>
      <c r="W1132" s="30" t="s">
        <v>53</v>
      </c>
      <c r="X1132" s="30">
        <v>30</v>
      </c>
      <c r="Y1132" s="87">
        <v>45697</v>
      </c>
      <c r="Z1132" s="87">
        <v>46267</v>
      </c>
    </row>
    <row r="1133" spans="1:26" ht="26.9" customHeight="1" x14ac:dyDescent="0.35">
      <c r="A1133" s="85" t="s">
        <v>11299</v>
      </c>
      <c r="B1133" s="30" t="s">
        <v>6638</v>
      </c>
      <c r="C1133" s="30" t="s">
        <v>1142</v>
      </c>
      <c r="D1133" s="30" t="s">
        <v>11291</v>
      </c>
      <c r="E1133" s="30" t="s">
        <v>10046</v>
      </c>
      <c r="F1133" s="30" t="s">
        <v>6641</v>
      </c>
      <c r="G1133" s="30" t="s">
        <v>6642</v>
      </c>
      <c r="H1133" s="30" t="s">
        <v>5107</v>
      </c>
      <c r="I1133" s="30" t="s">
        <v>8</v>
      </c>
      <c r="J1133" s="30" t="s">
        <v>4807</v>
      </c>
      <c r="K1133" s="30" t="s">
        <v>2027</v>
      </c>
      <c r="L1133" s="76" t="s">
        <v>10021</v>
      </c>
      <c r="M1133" s="30" t="s">
        <v>10047</v>
      </c>
      <c r="N1133" s="30" t="s">
        <v>2087</v>
      </c>
      <c r="O1133" s="31">
        <f>'Product Details'!AH861</f>
        <v>1507.99</v>
      </c>
      <c r="P1133" s="31">
        <f>'Product Details'!V861</f>
        <v>1507.99</v>
      </c>
      <c r="Q1133" s="31">
        <f>'Product Details'!F861</f>
        <v>1328.99</v>
      </c>
      <c r="R1133" s="86">
        <f t="shared" si="52"/>
        <v>0.11870105239424665</v>
      </c>
      <c r="S1133" s="86">
        <f t="shared" si="53"/>
        <v>0.11870105239424665</v>
      </c>
      <c r="T1133" s="31">
        <f>'Product Details'!F861</f>
        <v>1328.99</v>
      </c>
      <c r="U1133" s="31">
        <f t="shared" si="54"/>
        <v>0</v>
      </c>
      <c r="V1133" s="30" t="s">
        <v>2116</v>
      </c>
      <c r="W1133" s="30" t="s">
        <v>53</v>
      </c>
      <c r="X1133" s="30">
        <v>30</v>
      </c>
      <c r="Y1133" s="87">
        <v>46171</v>
      </c>
      <c r="Z1133" s="87">
        <v>46278</v>
      </c>
    </row>
    <row r="1134" spans="1:26" ht="26.9" customHeight="1" x14ac:dyDescent="0.35">
      <c r="A1134" s="85" t="s">
        <v>11300</v>
      </c>
      <c r="B1134" s="30" t="s">
        <v>6643</v>
      </c>
      <c r="C1134" s="30" t="s">
        <v>1142</v>
      </c>
      <c r="D1134" s="30" t="s">
        <v>11291</v>
      </c>
      <c r="E1134" s="30" t="s">
        <v>10046</v>
      </c>
      <c r="F1134" s="30" t="s">
        <v>6614</v>
      </c>
      <c r="G1134" s="30" t="s">
        <v>6646</v>
      </c>
      <c r="H1134" s="30" t="s">
        <v>3548</v>
      </c>
      <c r="I1134" s="30" t="s">
        <v>8</v>
      </c>
      <c r="J1134" s="30" t="s">
        <v>4807</v>
      </c>
      <c r="K1134" s="30" t="s">
        <v>2027</v>
      </c>
      <c r="L1134" s="76" t="s">
        <v>10021</v>
      </c>
      <c r="M1134" s="30" t="s">
        <v>10047</v>
      </c>
      <c r="N1134" s="30" t="s">
        <v>2087</v>
      </c>
      <c r="O1134" s="31">
        <f>'Product Details'!AH862</f>
        <v>2370.9899999999998</v>
      </c>
      <c r="P1134" s="31">
        <f>'Product Details'!V862</f>
        <v>2282.9899999999998</v>
      </c>
      <c r="Q1134" s="31">
        <f>'Product Details'!F862</f>
        <v>2180.9899999999998</v>
      </c>
      <c r="R1134" s="86">
        <f t="shared" si="52"/>
        <v>4.4678250890279859E-2</v>
      </c>
      <c r="S1134" s="86">
        <f t="shared" si="53"/>
        <v>8.0135302131177283E-2</v>
      </c>
      <c r="T1134" s="31">
        <f>'Product Details'!F862</f>
        <v>2180.9899999999998</v>
      </c>
      <c r="U1134" s="31">
        <f t="shared" si="54"/>
        <v>0</v>
      </c>
      <c r="V1134" s="30" t="s">
        <v>2080</v>
      </c>
      <c r="W1134" s="30" t="s">
        <v>1345</v>
      </c>
      <c r="X1134" s="30">
        <v>30</v>
      </c>
      <c r="Y1134" s="87">
        <v>46136</v>
      </c>
      <c r="Z1134" s="87">
        <v>46276</v>
      </c>
    </row>
    <row r="1135" spans="1:26" ht="26.9" customHeight="1" x14ac:dyDescent="0.35">
      <c r="A1135" s="85" t="s">
        <v>11301</v>
      </c>
      <c r="B1135" s="30" t="s">
        <v>6647</v>
      </c>
      <c r="C1135" s="30" t="s">
        <v>1155</v>
      </c>
      <c r="D1135" s="30" t="s">
        <v>11302</v>
      </c>
      <c r="E1135" s="30" t="s">
        <v>10046</v>
      </c>
      <c r="F1135" s="30" t="s">
        <v>6650</v>
      </c>
      <c r="G1135" s="30" t="s">
        <v>6651</v>
      </c>
      <c r="H1135" s="30" t="s">
        <v>5118</v>
      </c>
      <c r="I1135" s="30" t="s">
        <v>8</v>
      </c>
      <c r="J1135" s="30" t="s">
        <v>4790</v>
      </c>
      <c r="K1135" s="30" t="s">
        <v>2023</v>
      </c>
      <c r="L1135" s="76" t="s">
        <v>10021</v>
      </c>
      <c r="M1135" s="30" t="s">
        <v>10047</v>
      </c>
      <c r="N1135" s="30" t="s">
        <v>2087</v>
      </c>
      <c r="O1135" s="31">
        <f>'Product Details'!AH863</f>
        <v>220.99</v>
      </c>
      <c r="P1135" s="31">
        <f>'Product Details'!V863</f>
        <v>220.99</v>
      </c>
      <c r="Q1135" s="31">
        <f>'Product Details'!F863</f>
        <v>195.99</v>
      </c>
      <c r="R1135" s="86">
        <f t="shared" si="52"/>
        <v>0.11312729082763925</v>
      </c>
      <c r="S1135" s="86">
        <f t="shared" si="53"/>
        <v>0.11312729082763925</v>
      </c>
      <c r="T1135" s="31">
        <f>'Product Details'!F863</f>
        <v>195.99</v>
      </c>
      <c r="U1135" s="31">
        <f t="shared" si="54"/>
        <v>0</v>
      </c>
      <c r="V1135" s="30" t="s">
        <v>2100</v>
      </c>
      <c r="W1135" s="30" t="s">
        <v>1345</v>
      </c>
      <c r="X1135" s="30">
        <v>30</v>
      </c>
      <c r="Y1135" s="87">
        <v>46127</v>
      </c>
      <c r="Z1135" s="87">
        <v>46235</v>
      </c>
    </row>
    <row r="1136" spans="1:26" ht="26.9" customHeight="1" x14ac:dyDescent="0.35">
      <c r="A1136" s="85" t="s">
        <v>11303</v>
      </c>
      <c r="B1136" s="30" t="s">
        <v>6647</v>
      </c>
      <c r="C1136" s="30" t="s">
        <v>1155</v>
      </c>
      <c r="D1136" s="30" t="s">
        <v>10100</v>
      </c>
      <c r="E1136" s="30" t="s">
        <v>10101</v>
      </c>
      <c r="F1136" s="30" t="s">
        <v>6650</v>
      </c>
      <c r="G1136" s="30" t="s">
        <v>6651</v>
      </c>
      <c r="H1136" s="30" t="s">
        <v>5118</v>
      </c>
      <c r="I1136" s="30" t="s">
        <v>8</v>
      </c>
      <c r="J1136" s="30" t="s">
        <v>4790</v>
      </c>
      <c r="K1136" s="30" t="s">
        <v>2023</v>
      </c>
      <c r="L1136" s="81" t="s">
        <v>10022</v>
      </c>
      <c r="M1136" s="30" t="s">
        <v>10102</v>
      </c>
      <c r="N1136" s="30" t="s">
        <v>2087</v>
      </c>
      <c r="O1136" s="31">
        <f>'Product Details'!AH863</f>
        <v>220.99</v>
      </c>
      <c r="P1136" s="31">
        <v>173.99</v>
      </c>
      <c r="Q1136" s="31">
        <v>173.99</v>
      </c>
      <c r="R1136" s="86">
        <f t="shared" si="52"/>
        <v>0</v>
      </c>
      <c r="S1136" s="86">
        <f t="shared" si="53"/>
        <v>0.21267930675596181</v>
      </c>
      <c r="T1136" s="31">
        <f>'Product Details'!F863</f>
        <v>195.99</v>
      </c>
      <c r="U1136" s="31">
        <f t="shared" si="54"/>
        <v>22</v>
      </c>
      <c r="V1136" s="30" t="s">
        <v>2100</v>
      </c>
      <c r="W1136" s="30" t="s">
        <v>10514</v>
      </c>
      <c r="X1136" s="30">
        <v>30</v>
      </c>
      <c r="Y1136" s="87">
        <v>46285</v>
      </c>
      <c r="Z1136" s="87">
        <v>46285</v>
      </c>
    </row>
    <row r="1137" spans="1:26" ht="26.9" customHeight="1" x14ac:dyDescent="0.35">
      <c r="A1137" s="85" t="s">
        <v>11304</v>
      </c>
      <c r="B1137" s="30" t="s">
        <v>6647</v>
      </c>
      <c r="C1137" s="30" t="s">
        <v>1155</v>
      </c>
      <c r="D1137" s="30" t="s">
        <v>11305</v>
      </c>
      <c r="E1137" s="30" t="s">
        <v>10122</v>
      </c>
      <c r="F1137" s="30" t="s">
        <v>6650</v>
      </c>
      <c r="G1137" s="30" t="s">
        <v>6651</v>
      </c>
      <c r="H1137" s="30" t="s">
        <v>5118</v>
      </c>
      <c r="I1137" s="30" t="s">
        <v>8</v>
      </c>
      <c r="J1137" s="30" t="s">
        <v>4790</v>
      </c>
      <c r="K1137" s="30" t="s">
        <v>2023</v>
      </c>
      <c r="L1137" s="79" t="s">
        <v>10023</v>
      </c>
      <c r="M1137" s="30" t="s">
        <v>10123</v>
      </c>
      <c r="N1137" s="30" t="s">
        <v>2087</v>
      </c>
      <c r="O1137" s="31">
        <f>'Product Details'!AH863</f>
        <v>220.99</v>
      </c>
      <c r="P1137" s="31">
        <v>147.99</v>
      </c>
      <c r="Q1137" s="31">
        <v>147.99</v>
      </c>
      <c r="R1137" s="86">
        <f t="shared" si="52"/>
        <v>0</v>
      </c>
      <c r="S1137" s="86">
        <f t="shared" si="53"/>
        <v>0.33033168921670664</v>
      </c>
      <c r="T1137" s="31">
        <f>'Product Details'!F863</f>
        <v>195.99</v>
      </c>
      <c r="U1137" s="31">
        <f t="shared" si="54"/>
        <v>48</v>
      </c>
      <c r="V1137" s="30" t="s">
        <v>2080</v>
      </c>
      <c r="W1137" s="30" t="s">
        <v>10124</v>
      </c>
      <c r="X1137" s="30">
        <v>30</v>
      </c>
      <c r="Y1137" s="87">
        <v>46176</v>
      </c>
      <c r="Z1137" s="87">
        <v>46176</v>
      </c>
    </row>
    <row r="1138" spans="1:26" ht="26.9" customHeight="1" x14ac:dyDescent="0.35">
      <c r="A1138" s="85" t="s">
        <v>11306</v>
      </c>
      <c r="B1138" s="30" t="s">
        <v>6652</v>
      </c>
      <c r="C1138" s="30" t="s">
        <v>1155</v>
      </c>
      <c r="D1138" s="30" t="s">
        <v>11302</v>
      </c>
      <c r="E1138" s="30" t="s">
        <v>10046</v>
      </c>
      <c r="F1138" s="30" t="s">
        <v>6655</v>
      </c>
      <c r="G1138" s="30" t="s">
        <v>6656</v>
      </c>
      <c r="H1138" s="30" t="s">
        <v>4405</v>
      </c>
      <c r="I1138" s="30" t="s">
        <v>8</v>
      </c>
      <c r="J1138" s="30" t="s">
        <v>4790</v>
      </c>
      <c r="K1138" s="30" t="s">
        <v>2024</v>
      </c>
      <c r="L1138" s="76" t="s">
        <v>10021</v>
      </c>
      <c r="M1138" s="30" t="s">
        <v>10047</v>
      </c>
      <c r="N1138" s="30" t="s">
        <v>2087</v>
      </c>
      <c r="O1138" s="31">
        <f>'Product Details'!AH864</f>
        <v>392.99</v>
      </c>
      <c r="P1138" s="31">
        <f>'Product Details'!V864</f>
        <v>386.99</v>
      </c>
      <c r="Q1138" s="31">
        <f>'Product Details'!F864</f>
        <v>363.99</v>
      </c>
      <c r="R1138" s="86">
        <f t="shared" si="52"/>
        <v>5.9433060285795494E-2</v>
      </c>
      <c r="S1138" s="86">
        <f t="shared" si="53"/>
        <v>7.3793226290745306E-2</v>
      </c>
      <c r="T1138" s="31">
        <f>'Product Details'!F864</f>
        <v>363.99</v>
      </c>
      <c r="U1138" s="31">
        <f t="shared" si="54"/>
        <v>0</v>
      </c>
      <c r="V1138" s="30" t="s">
        <v>2116</v>
      </c>
      <c r="W1138" s="30" t="s">
        <v>53</v>
      </c>
      <c r="X1138" s="30">
        <v>30</v>
      </c>
      <c r="Y1138" s="87">
        <v>45978</v>
      </c>
      <c r="Z1138" s="87">
        <v>46283</v>
      </c>
    </row>
    <row r="1139" spans="1:26" ht="26.9" customHeight="1" x14ac:dyDescent="0.35">
      <c r="A1139" s="85" t="s">
        <v>11307</v>
      </c>
      <c r="B1139" s="30" t="s">
        <v>6652</v>
      </c>
      <c r="C1139" s="30" t="s">
        <v>1155</v>
      </c>
      <c r="D1139" s="30" t="s">
        <v>11305</v>
      </c>
      <c r="E1139" s="30" t="s">
        <v>10122</v>
      </c>
      <c r="F1139" s="30" t="s">
        <v>6655</v>
      </c>
      <c r="G1139" s="30" t="s">
        <v>6656</v>
      </c>
      <c r="H1139" s="30" t="s">
        <v>4405</v>
      </c>
      <c r="I1139" s="30" t="s">
        <v>8</v>
      </c>
      <c r="J1139" s="30" t="s">
        <v>4790</v>
      </c>
      <c r="K1139" s="30" t="s">
        <v>2024</v>
      </c>
      <c r="L1139" s="79" t="s">
        <v>10023</v>
      </c>
      <c r="M1139" s="30" t="s">
        <v>10123</v>
      </c>
      <c r="N1139" s="30" t="s">
        <v>2087</v>
      </c>
      <c r="O1139" s="31">
        <f>'Product Details'!AH864</f>
        <v>392.99</v>
      </c>
      <c r="P1139" s="31">
        <v>282.99</v>
      </c>
      <c r="Q1139" s="31">
        <v>282.99</v>
      </c>
      <c r="R1139" s="86">
        <f t="shared" si="52"/>
        <v>0</v>
      </c>
      <c r="S1139" s="86">
        <f t="shared" si="53"/>
        <v>0.27990534110282705</v>
      </c>
      <c r="T1139" s="31">
        <f>'Product Details'!F864</f>
        <v>363.99</v>
      </c>
      <c r="U1139" s="31">
        <f t="shared" si="54"/>
        <v>81</v>
      </c>
      <c r="V1139" s="30" t="s">
        <v>2100</v>
      </c>
      <c r="W1139" s="30" t="s">
        <v>10124</v>
      </c>
      <c r="X1139" s="30">
        <v>30</v>
      </c>
      <c r="Y1139" s="87">
        <v>46243</v>
      </c>
      <c r="Z1139" s="87">
        <v>46243</v>
      </c>
    </row>
    <row r="1140" spans="1:26" ht="26.9" customHeight="1" x14ac:dyDescent="0.35">
      <c r="A1140" s="85" t="s">
        <v>11308</v>
      </c>
      <c r="B1140" s="30" t="s">
        <v>6657</v>
      </c>
      <c r="C1140" s="30" t="s">
        <v>1155</v>
      </c>
      <c r="D1140" s="30" t="s">
        <v>11302</v>
      </c>
      <c r="E1140" s="30" t="s">
        <v>10046</v>
      </c>
      <c r="F1140" s="30" t="s">
        <v>6660</v>
      </c>
      <c r="G1140" s="30" t="s">
        <v>6661</v>
      </c>
      <c r="H1140" s="30" t="s">
        <v>5331</v>
      </c>
      <c r="I1140" s="30" t="s">
        <v>8</v>
      </c>
      <c r="J1140" s="30" t="s">
        <v>4807</v>
      </c>
      <c r="K1140" s="30" t="s">
        <v>2023</v>
      </c>
      <c r="L1140" s="76" t="s">
        <v>10021</v>
      </c>
      <c r="M1140" s="30" t="s">
        <v>10047</v>
      </c>
      <c r="N1140" s="30" t="s">
        <v>2087</v>
      </c>
      <c r="O1140" s="31">
        <f>'Product Details'!AH865</f>
        <v>464.99</v>
      </c>
      <c r="P1140" s="31">
        <f>'Product Details'!V865</f>
        <v>464.99</v>
      </c>
      <c r="Q1140" s="31">
        <f>'Product Details'!F865</f>
        <v>446.99</v>
      </c>
      <c r="R1140" s="86">
        <f t="shared" si="52"/>
        <v>3.8710509903438786E-2</v>
      </c>
      <c r="S1140" s="86">
        <f t="shared" si="53"/>
        <v>3.8710509903438786E-2</v>
      </c>
      <c r="T1140" s="31">
        <f>'Product Details'!F865</f>
        <v>446.99</v>
      </c>
      <c r="U1140" s="31">
        <f t="shared" si="54"/>
        <v>0</v>
      </c>
      <c r="V1140" s="30" t="s">
        <v>2080</v>
      </c>
      <c r="W1140" s="30" t="s">
        <v>1345</v>
      </c>
      <c r="X1140" s="30">
        <v>30</v>
      </c>
      <c r="Y1140" s="87">
        <v>46135</v>
      </c>
      <c r="Z1140" s="87">
        <v>46236</v>
      </c>
    </row>
    <row r="1141" spans="1:26" ht="26.9" customHeight="1" x14ac:dyDescent="0.35">
      <c r="A1141" s="85" t="s">
        <v>11309</v>
      </c>
      <c r="B1141" s="30" t="s">
        <v>6657</v>
      </c>
      <c r="C1141" s="30" t="s">
        <v>1155</v>
      </c>
      <c r="D1141" s="30" t="s">
        <v>11305</v>
      </c>
      <c r="E1141" s="30" t="s">
        <v>10122</v>
      </c>
      <c r="F1141" s="30" t="s">
        <v>6660</v>
      </c>
      <c r="G1141" s="30" t="s">
        <v>6661</v>
      </c>
      <c r="H1141" s="30" t="s">
        <v>5331</v>
      </c>
      <c r="I1141" s="30" t="s">
        <v>8</v>
      </c>
      <c r="J1141" s="30" t="s">
        <v>4807</v>
      </c>
      <c r="K1141" s="30" t="s">
        <v>2023</v>
      </c>
      <c r="L1141" s="79" t="s">
        <v>10023</v>
      </c>
      <c r="M1141" s="30" t="s">
        <v>10123</v>
      </c>
      <c r="N1141" s="30" t="s">
        <v>2087</v>
      </c>
      <c r="O1141" s="31">
        <f>'Product Details'!AH865</f>
        <v>464.99</v>
      </c>
      <c r="P1141" s="31">
        <v>381.99</v>
      </c>
      <c r="Q1141" s="31">
        <v>340.99</v>
      </c>
      <c r="R1141" s="86">
        <f t="shared" si="52"/>
        <v>0.10733265268724312</v>
      </c>
      <c r="S1141" s="86">
        <f t="shared" si="53"/>
        <v>0.26667240155702271</v>
      </c>
      <c r="T1141" s="31">
        <f>'Product Details'!F865</f>
        <v>446.99</v>
      </c>
      <c r="U1141" s="31">
        <f t="shared" si="54"/>
        <v>106</v>
      </c>
      <c r="V1141" s="30" t="s">
        <v>2100</v>
      </c>
      <c r="W1141" s="30" t="s">
        <v>10124</v>
      </c>
      <c r="X1141" s="30">
        <v>30</v>
      </c>
      <c r="Y1141" s="87">
        <v>46210</v>
      </c>
      <c r="Z1141" s="87">
        <v>46218</v>
      </c>
    </row>
    <row r="1142" spans="1:26" ht="26.9" customHeight="1" x14ac:dyDescent="0.35">
      <c r="A1142" s="85" t="s">
        <v>11310</v>
      </c>
      <c r="B1142" s="30" t="s">
        <v>6657</v>
      </c>
      <c r="C1142" s="30" t="s">
        <v>1155</v>
      </c>
      <c r="D1142" s="30" t="s">
        <v>10088</v>
      </c>
      <c r="E1142" s="30" t="s">
        <v>10089</v>
      </c>
      <c r="F1142" s="30" t="s">
        <v>6660</v>
      </c>
      <c r="G1142" s="30" t="s">
        <v>6661</v>
      </c>
      <c r="H1142" s="30" t="s">
        <v>5331</v>
      </c>
      <c r="I1142" s="30" t="s">
        <v>8</v>
      </c>
      <c r="J1142" s="30" t="s">
        <v>4807</v>
      </c>
      <c r="K1142" s="30" t="s">
        <v>2023</v>
      </c>
      <c r="L1142" s="51" t="s">
        <v>10024</v>
      </c>
      <c r="M1142" s="30" t="s">
        <v>10090</v>
      </c>
      <c r="N1142" s="30" t="s">
        <v>2087</v>
      </c>
      <c r="O1142" s="31">
        <f>'Product Details'!AH865</f>
        <v>464.99</v>
      </c>
      <c r="P1142" s="31">
        <v>270.99</v>
      </c>
      <c r="Q1142" s="31">
        <v>270.99</v>
      </c>
      <c r="R1142" s="86">
        <f t="shared" si="52"/>
        <v>0</v>
      </c>
      <c r="S1142" s="86">
        <f t="shared" si="53"/>
        <v>0.4172132734037291</v>
      </c>
      <c r="T1142" s="31">
        <f>'Product Details'!F865</f>
        <v>446.99</v>
      </c>
      <c r="U1142" s="31">
        <f t="shared" si="54"/>
        <v>176</v>
      </c>
      <c r="V1142" s="30" t="s">
        <v>2100</v>
      </c>
      <c r="W1142" s="30" t="s">
        <v>10105</v>
      </c>
      <c r="X1142" s="30">
        <v>14</v>
      </c>
      <c r="Y1142" s="87">
        <v>46195</v>
      </c>
      <c r="Z1142" s="87">
        <v>46195</v>
      </c>
    </row>
    <row r="1143" spans="1:26" ht="26.9" customHeight="1" x14ac:dyDescent="0.35">
      <c r="A1143" s="85" t="s">
        <v>11311</v>
      </c>
      <c r="B1143" s="30" t="s">
        <v>6662</v>
      </c>
      <c r="C1143" s="30" t="s">
        <v>1155</v>
      </c>
      <c r="D1143" s="30" t="s">
        <v>11302</v>
      </c>
      <c r="E1143" s="30" t="s">
        <v>10046</v>
      </c>
      <c r="F1143" s="30" t="s">
        <v>6665</v>
      </c>
      <c r="G1143" s="30" t="s">
        <v>6666</v>
      </c>
      <c r="H1143" s="30" t="s">
        <v>4834</v>
      </c>
      <c r="I1143" s="30" t="s">
        <v>8</v>
      </c>
      <c r="J1143" s="30" t="s">
        <v>4790</v>
      </c>
      <c r="K1143" s="30" t="s">
        <v>2025</v>
      </c>
      <c r="L1143" s="76" t="s">
        <v>10021</v>
      </c>
      <c r="M1143" s="30" t="s">
        <v>10047</v>
      </c>
      <c r="N1143" s="30" t="s">
        <v>2087</v>
      </c>
      <c r="O1143" s="31">
        <f>'Product Details'!AH866</f>
        <v>653.99</v>
      </c>
      <c r="P1143" s="31">
        <f>'Product Details'!V866</f>
        <v>646.99</v>
      </c>
      <c r="Q1143" s="31">
        <f>'Product Details'!F866</f>
        <v>607.99</v>
      </c>
      <c r="R1143" s="86">
        <f t="shared" si="52"/>
        <v>6.0279138781124904E-2</v>
      </c>
      <c r="S1143" s="86">
        <f t="shared" si="53"/>
        <v>7.0337466933745166E-2</v>
      </c>
      <c r="T1143" s="31">
        <f>'Product Details'!F866</f>
        <v>607.99</v>
      </c>
      <c r="U1143" s="31">
        <f t="shared" si="54"/>
        <v>0</v>
      </c>
      <c r="V1143" s="30" t="s">
        <v>2080</v>
      </c>
      <c r="W1143" s="30" t="s">
        <v>1345</v>
      </c>
      <c r="X1143" s="30">
        <v>30</v>
      </c>
      <c r="Y1143" s="87">
        <v>46207</v>
      </c>
      <c r="Z1143" s="87">
        <v>46235</v>
      </c>
    </row>
    <row r="1144" spans="1:26" ht="26.9" customHeight="1" x14ac:dyDescent="0.35">
      <c r="A1144" s="85" t="s">
        <v>11312</v>
      </c>
      <c r="B1144" s="30" t="s">
        <v>6662</v>
      </c>
      <c r="C1144" s="30" t="s">
        <v>1155</v>
      </c>
      <c r="D1144" s="30" t="s">
        <v>10100</v>
      </c>
      <c r="E1144" s="30" t="s">
        <v>10101</v>
      </c>
      <c r="F1144" s="30" t="s">
        <v>6665</v>
      </c>
      <c r="G1144" s="30" t="s">
        <v>6666</v>
      </c>
      <c r="H1144" s="30" t="s">
        <v>4834</v>
      </c>
      <c r="I1144" s="30" t="s">
        <v>8</v>
      </c>
      <c r="J1144" s="30" t="s">
        <v>4790</v>
      </c>
      <c r="K1144" s="30" t="s">
        <v>2025</v>
      </c>
      <c r="L1144" s="81" t="s">
        <v>10022</v>
      </c>
      <c r="M1144" s="30" t="s">
        <v>10102</v>
      </c>
      <c r="N1144" s="30" t="s">
        <v>2087</v>
      </c>
      <c r="O1144" s="31">
        <f>'Product Details'!AH866</f>
        <v>653.99</v>
      </c>
      <c r="P1144" s="31">
        <v>530.99</v>
      </c>
      <c r="Q1144" s="31">
        <v>530.99</v>
      </c>
      <c r="R1144" s="86">
        <f t="shared" si="52"/>
        <v>0</v>
      </c>
      <c r="S1144" s="86">
        <f t="shared" si="53"/>
        <v>0.18807627027936208</v>
      </c>
      <c r="T1144" s="31">
        <f>'Product Details'!F866</f>
        <v>607.99</v>
      </c>
      <c r="U1144" s="31">
        <f t="shared" si="54"/>
        <v>77</v>
      </c>
      <c r="V1144" s="30" t="s">
        <v>2100</v>
      </c>
      <c r="W1144" s="30" t="s">
        <v>10514</v>
      </c>
      <c r="X1144" s="30">
        <v>30</v>
      </c>
      <c r="Y1144" s="87">
        <v>46255</v>
      </c>
      <c r="Z1144" s="87">
        <v>46255</v>
      </c>
    </row>
    <row r="1145" spans="1:26" ht="26.9" customHeight="1" x14ac:dyDescent="0.35">
      <c r="A1145" s="85" t="s">
        <v>11313</v>
      </c>
      <c r="B1145" s="30" t="s">
        <v>6662</v>
      </c>
      <c r="C1145" s="30" t="s">
        <v>1155</v>
      </c>
      <c r="D1145" s="30" t="s">
        <v>11305</v>
      </c>
      <c r="E1145" s="30" t="s">
        <v>10122</v>
      </c>
      <c r="F1145" s="30" t="s">
        <v>6665</v>
      </c>
      <c r="G1145" s="30" t="s">
        <v>6666</v>
      </c>
      <c r="H1145" s="30" t="s">
        <v>4834</v>
      </c>
      <c r="I1145" s="30" t="s">
        <v>8</v>
      </c>
      <c r="J1145" s="30" t="s">
        <v>4790</v>
      </c>
      <c r="K1145" s="30" t="s">
        <v>2025</v>
      </c>
      <c r="L1145" s="79" t="s">
        <v>10023</v>
      </c>
      <c r="M1145" s="30" t="s">
        <v>10123</v>
      </c>
      <c r="N1145" s="30" t="s">
        <v>2087</v>
      </c>
      <c r="O1145" s="31">
        <f>'Product Details'!AH866</f>
        <v>653.99</v>
      </c>
      <c r="P1145" s="31">
        <v>560.99</v>
      </c>
      <c r="Q1145" s="31">
        <v>514.99</v>
      </c>
      <c r="R1145" s="86">
        <f t="shared" si="52"/>
        <v>8.1997896575696533E-2</v>
      </c>
      <c r="S1145" s="86">
        <f t="shared" si="53"/>
        <v>0.21254147616936039</v>
      </c>
      <c r="T1145" s="31">
        <f>'Product Details'!F866</f>
        <v>607.99</v>
      </c>
      <c r="U1145" s="31">
        <f t="shared" si="54"/>
        <v>93</v>
      </c>
      <c r="V1145" s="30" t="s">
        <v>2100</v>
      </c>
      <c r="W1145" s="30" t="s">
        <v>10124</v>
      </c>
      <c r="X1145" s="30">
        <v>30</v>
      </c>
      <c r="Y1145" s="87">
        <v>46213</v>
      </c>
      <c r="Z1145" s="87">
        <v>46250</v>
      </c>
    </row>
    <row r="1146" spans="1:26" ht="26.9" customHeight="1" x14ac:dyDescent="0.35">
      <c r="A1146" s="85" t="s">
        <v>11314</v>
      </c>
      <c r="B1146" s="30" t="s">
        <v>6667</v>
      </c>
      <c r="C1146" s="30" t="s">
        <v>1155</v>
      </c>
      <c r="D1146" s="30" t="s">
        <v>11302</v>
      </c>
      <c r="E1146" s="30" t="s">
        <v>10046</v>
      </c>
      <c r="F1146" s="30" t="s">
        <v>6670</v>
      </c>
      <c r="G1146" s="30" t="s">
        <v>6671</v>
      </c>
      <c r="H1146" s="30" t="s">
        <v>5035</v>
      </c>
      <c r="I1146" s="30" t="s">
        <v>8</v>
      </c>
      <c r="J1146" s="30" t="s">
        <v>4807</v>
      </c>
      <c r="K1146" s="30" t="s">
        <v>2025</v>
      </c>
      <c r="L1146" s="76" t="s">
        <v>10021</v>
      </c>
      <c r="M1146" s="30" t="s">
        <v>10047</v>
      </c>
      <c r="N1146" s="30" t="s">
        <v>2087</v>
      </c>
      <c r="O1146" s="31">
        <f>'Product Details'!AH867</f>
        <v>822.99</v>
      </c>
      <c r="P1146" s="31">
        <f>'Product Details'!V867</f>
        <v>822.99</v>
      </c>
      <c r="Q1146" s="31">
        <f>'Product Details'!F867</f>
        <v>761.99</v>
      </c>
      <c r="R1146" s="86">
        <f t="shared" si="52"/>
        <v>7.4119977156466052E-2</v>
      </c>
      <c r="S1146" s="86">
        <f t="shared" si="53"/>
        <v>7.4119977156466052E-2</v>
      </c>
      <c r="T1146" s="31">
        <f>'Product Details'!F867</f>
        <v>761.99</v>
      </c>
      <c r="U1146" s="31">
        <f t="shared" si="54"/>
        <v>0</v>
      </c>
      <c r="V1146" s="30" t="s">
        <v>2080</v>
      </c>
      <c r="W1146" s="30" t="s">
        <v>53</v>
      </c>
      <c r="X1146" s="30">
        <v>30</v>
      </c>
      <c r="Y1146" s="87">
        <v>45726</v>
      </c>
      <c r="Z1146" s="87">
        <v>46266</v>
      </c>
    </row>
    <row r="1147" spans="1:26" ht="26.9" customHeight="1" x14ac:dyDescent="0.35">
      <c r="A1147" s="85" t="s">
        <v>11315</v>
      </c>
      <c r="B1147" s="30" t="s">
        <v>6672</v>
      </c>
      <c r="C1147" s="30" t="s">
        <v>1155</v>
      </c>
      <c r="D1147" s="30" t="s">
        <v>11302</v>
      </c>
      <c r="E1147" s="30" t="s">
        <v>10046</v>
      </c>
      <c r="F1147" s="30" t="s">
        <v>6675</v>
      </c>
      <c r="G1147" s="30" t="s">
        <v>6676</v>
      </c>
      <c r="H1147" s="30" t="s">
        <v>4405</v>
      </c>
      <c r="I1147" s="30" t="s">
        <v>8</v>
      </c>
      <c r="J1147" s="30" t="s">
        <v>4807</v>
      </c>
      <c r="K1147" s="30" t="s">
        <v>2025</v>
      </c>
      <c r="L1147" s="76" t="s">
        <v>10021</v>
      </c>
      <c r="M1147" s="30" t="s">
        <v>10047</v>
      </c>
      <c r="N1147" s="30" t="s">
        <v>2087</v>
      </c>
      <c r="O1147" s="31">
        <f>'Product Details'!AH868</f>
        <v>1018.99</v>
      </c>
      <c r="P1147" s="31">
        <f>'Product Details'!V868</f>
        <v>1017.99</v>
      </c>
      <c r="Q1147" s="31">
        <f>'Product Details'!F868</f>
        <v>977.99</v>
      </c>
      <c r="R1147" s="86">
        <f t="shared" si="52"/>
        <v>3.929311682825961E-2</v>
      </c>
      <c r="S1147" s="86">
        <f t="shared" si="53"/>
        <v>4.023591988145124E-2</v>
      </c>
      <c r="T1147" s="31">
        <f>'Product Details'!F868</f>
        <v>977.99</v>
      </c>
      <c r="U1147" s="31">
        <f t="shared" si="54"/>
        <v>0</v>
      </c>
      <c r="V1147" s="30" t="s">
        <v>2080</v>
      </c>
      <c r="W1147" s="30" t="s">
        <v>53</v>
      </c>
      <c r="X1147" s="30">
        <v>30</v>
      </c>
      <c r="Y1147" s="87">
        <v>46129</v>
      </c>
      <c r="Z1147" s="87">
        <v>46257</v>
      </c>
    </row>
    <row r="1148" spans="1:26" ht="26.9" customHeight="1" x14ac:dyDescent="0.35">
      <c r="A1148" s="85" t="s">
        <v>11316</v>
      </c>
      <c r="B1148" s="30" t="s">
        <v>6677</v>
      </c>
      <c r="C1148" s="30" t="s">
        <v>1155</v>
      </c>
      <c r="D1148" s="30" t="s">
        <v>11302</v>
      </c>
      <c r="E1148" s="30" t="s">
        <v>10046</v>
      </c>
      <c r="F1148" s="30" t="s">
        <v>6675</v>
      </c>
      <c r="G1148" s="30" t="s">
        <v>6680</v>
      </c>
      <c r="H1148" s="30" t="s">
        <v>5725</v>
      </c>
      <c r="I1148" s="30" t="s">
        <v>8</v>
      </c>
      <c r="J1148" s="30" t="s">
        <v>4790</v>
      </c>
      <c r="K1148" s="30" t="s">
        <v>2026</v>
      </c>
      <c r="L1148" s="76" t="s">
        <v>10021</v>
      </c>
      <c r="M1148" s="30" t="s">
        <v>10047</v>
      </c>
      <c r="N1148" s="30" t="s">
        <v>2087</v>
      </c>
      <c r="O1148" s="31">
        <f>'Product Details'!AH869</f>
        <v>1249.99</v>
      </c>
      <c r="P1148" s="31">
        <f>'Product Details'!V869</f>
        <v>1249.99</v>
      </c>
      <c r="Q1148" s="31">
        <f>'Product Details'!F869</f>
        <v>1109.99</v>
      </c>
      <c r="R1148" s="86">
        <f t="shared" si="52"/>
        <v>0.11200089600716806</v>
      </c>
      <c r="S1148" s="86">
        <f t="shared" si="53"/>
        <v>0.11200089600716806</v>
      </c>
      <c r="T1148" s="31">
        <f>'Product Details'!F869</f>
        <v>1109.99</v>
      </c>
      <c r="U1148" s="31">
        <f t="shared" si="54"/>
        <v>0</v>
      </c>
      <c r="V1148" s="30" t="s">
        <v>2080</v>
      </c>
      <c r="W1148" s="30" t="s">
        <v>1345</v>
      </c>
      <c r="X1148" s="30">
        <v>30</v>
      </c>
      <c r="Y1148" s="87">
        <v>46218</v>
      </c>
      <c r="Z1148" s="87">
        <v>46288</v>
      </c>
    </row>
    <row r="1149" spans="1:26" ht="26.9" customHeight="1" x14ac:dyDescent="0.35">
      <c r="A1149" s="85" t="s">
        <v>11317</v>
      </c>
      <c r="B1149" s="30" t="s">
        <v>6681</v>
      </c>
      <c r="C1149" s="30" t="s">
        <v>1155</v>
      </c>
      <c r="D1149" s="30" t="s">
        <v>11302</v>
      </c>
      <c r="E1149" s="30" t="s">
        <v>10046</v>
      </c>
      <c r="F1149" s="30" t="s">
        <v>6684</v>
      </c>
      <c r="G1149" s="30" t="s">
        <v>6685</v>
      </c>
      <c r="H1149" s="30" t="s">
        <v>5029</v>
      </c>
      <c r="I1149" s="30" t="s">
        <v>8</v>
      </c>
      <c r="J1149" s="30" t="s">
        <v>4790</v>
      </c>
      <c r="K1149" s="30" t="s">
        <v>2026</v>
      </c>
      <c r="L1149" s="76" t="s">
        <v>10021</v>
      </c>
      <c r="M1149" s="30" t="s">
        <v>10047</v>
      </c>
      <c r="N1149" s="30" t="s">
        <v>2087</v>
      </c>
      <c r="O1149" s="31">
        <f>'Product Details'!AH870</f>
        <v>1235.99</v>
      </c>
      <c r="P1149" s="31">
        <f>'Product Details'!V870</f>
        <v>1235.99</v>
      </c>
      <c r="Q1149" s="31">
        <f>'Product Details'!F870</f>
        <v>1136.99</v>
      </c>
      <c r="R1149" s="86">
        <f t="shared" si="52"/>
        <v>8.0097735418571347E-2</v>
      </c>
      <c r="S1149" s="86">
        <f t="shared" si="53"/>
        <v>8.0097735418571347E-2</v>
      </c>
      <c r="T1149" s="31">
        <f>'Product Details'!F870</f>
        <v>1136.99</v>
      </c>
      <c r="U1149" s="31">
        <f t="shared" si="54"/>
        <v>0</v>
      </c>
      <c r="V1149" s="30" t="s">
        <v>2100</v>
      </c>
      <c r="W1149" s="30" t="s">
        <v>53</v>
      </c>
      <c r="X1149" s="30">
        <v>30</v>
      </c>
      <c r="Y1149" s="87">
        <v>45874</v>
      </c>
      <c r="Z1149" s="87">
        <v>46258</v>
      </c>
    </row>
    <row r="1150" spans="1:26" ht="26.9" customHeight="1" x14ac:dyDescent="0.35">
      <c r="A1150" s="85" t="s">
        <v>11318</v>
      </c>
      <c r="B1150" s="30" t="s">
        <v>6681</v>
      </c>
      <c r="C1150" s="30" t="s">
        <v>1155</v>
      </c>
      <c r="D1150" s="30" t="s">
        <v>10168</v>
      </c>
      <c r="E1150" s="30" t="s">
        <v>10101</v>
      </c>
      <c r="F1150" s="30" t="s">
        <v>6684</v>
      </c>
      <c r="G1150" s="30" t="s">
        <v>6685</v>
      </c>
      <c r="H1150" s="30" t="s">
        <v>5029</v>
      </c>
      <c r="I1150" s="30" t="s">
        <v>8</v>
      </c>
      <c r="J1150" s="30" t="s">
        <v>4790</v>
      </c>
      <c r="K1150" s="30" t="s">
        <v>2026</v>
      </c>
      <c r="L1150" s="81" t="s">
        <v>10022</v>
      </c>
      <c r="M1150" s="30" t="s">
        <v>10102</v>
      </c>
      <c r="N1150" s="30" t="s">
        <v>2087</v>
      </c>
      <c r="O1150" s="31">
        <f>'Product Details'!AH870</f>
        <v>1235.99</v>
      </c>
      <c r="P1150" s="31">
        <v>1062.99</v>
      </c>
      <c r="Q1150" s="31">
        <v>985.99</v>
      </c>
      <c r="R1150" s="86">
        <f t="shared" si="52"/>
        <v>7.2437181911400861E-2</v>
      </c>
      <c r="S1150" s="86">
        <f t="shared" si="53"/>
        <v>0.20226700863275593</v>
      </c>
      <c r="T1150" s="31">
        <f>'Product Details'!F870</f>
        <v>1136.99</v>
      </c>
      <c r="U1150" s="31">
        <f t="shared" si="54"/>
        <v>151</v>
      </c>
      <c r="V1150" s="30" t="s">
        <v>2100</v>
      </c>
      <c r="W1150" s="30" t="s">
        <v>10103</v>
      </c>
      <c r="X1150" s="30">
        <v>30</v>
      </c>
      <c r="Y1150" s="87">
        <v>46155</v>
      </c>
      <c r="Z1150" s="87">
        <v>46176</v>
      </c>
    </row>
    <row r="1151" spans="1:26" ht="26.9" customHeight="1" x14ac:dyDescent="0.35">
      <c r="A1151" s="85" t="s">
        <v>11319</v>
      </c>
      <c r="B1151" s="30" t="s">
        <v>6681</v>
      </c>
      <c r="C1151" s="30" t="s">
        <v>1155</v>
      </c>
      <c r="D1151" s="30" t="s">
        <v>11305</v>
      </c>
      <c r="E1151" s="30" t="s">
        <v>10122</v>
      </c>
      <c r="F1151" s="30" t="s">
        <v>6684</v>
      </c>
      <c r="G1151" s="30" t="s">
        <v>6685</v>
      </c>
      <c r="H1151" s="30" t="s">
        <v>5029</v>
      </c>
      <c r="I1151" s="30" t="s">
        <v>8</v>
      </c>
      <c r="J1151" s="30" t="s">
        <v>4790</v>
      </c>
      <c r="K1151" s="30" t="s">
        <v>2026</v>
      </c>
      <c r="L1151" s="79" t="s">
        <v>10023</v>
      </c>
      <c r="M1151" s="30" t="s">
        <v>10123</v>
      </c>
      <c r="N1151" s="30" t="s">
        <v>2087</v>
      </c>
      <c r="O1151" s="31">
        <f>'Product Details'!AH870</f>
        <v>1235.99</v>
      </c>
      <c r="P1151" s="31">
        <v>1079.99</v>
      </c>
      <c r="Q1151" s="31">
        <v>939.99</v>
      </c>
      <c r="R1151" s="86">
        <f t="shared" si="52"/>
        <v>0.12963082991509181</v>
      </c>
      <c r="S1151" s="86">
        <f t="shared" si="53"/>
        <v>0.23948413822118303</v>
      </c>
      <c r="T1151" s="31">
        <f>'Product Details'!F870</f>
        <v>1136.99</v>
      </c>
      <c r="U1151" s="31">
        <f t="shared" si="54"/>
        <v>197</v>
      </c>
      <c r="V1151" s="30" t="s">
        <v>2080</v>
      </c>
      <c r="W1151" s="30" t="s">
        <v>10124</v>
      </c>
      <c r="X1151" s="30">
        <v>30</v>
      </c>
      <c r="Y1151" s="87">
        <v>46270</v>
      </c>
      <c r="Z1151" s="87">
        <v>46294</v>
      </c>
    </row>
    <row r="1152" spans="1:26" ht="26.9" customHeight="1" x14ac:dyDescent="0.35">
      <c r="A1152" s="85" t="s">
        <v>11320</v>
      </c>
      <c r="B1152" s="30" t="s">
        <v>6686</v>
      </c>
      <c r="C1152" s="30" t="s">
        <v>1155</v>
      </c>
      <c r="D1152" s="30" t="s">
        <v>11302</v>
      </c>
      <c r="E1152" s="30" t="s">
        <v>10046</v>
      </c>
      <c r="F1152" s="30" t="s">
        <v>6650</v>
      </c>
      <c r="G1152" s="30" t="s">
        <v>6689</v>
      </c>
      <c r="H1152" s="30" t="s">
        <v>5505</v>
      </c>
      <c r="I1152" s="30" t="s">
        <v>8</v>
      </c>
      <c r="J1152" s="30" t="s">
        <v>4790</v>
      </c>
      <c r="K1152" s="30" t="s">
        <v>2026</v>
      </c>
      <c r="L1152" s="76" t="s">
        <v>10021</v>
      </c>
      <c r="M1152" s="30" t="s">
        <v>10047</v>
      </c>
      <c r="N1152" s="30" t="s">
        <v>2087</v>
      </c>
      <c r="O1152" s="31">
        <f>'Product Details'!AH871</f>
        <v>1354.99</v>
      </c>
      <c r="P1152" s="31">
        <f>'Product Details'!V871</f>
        <v>1354.99</v>
      </c>
      <c r="Q1152" s="31">
        <f>'Product Details'!F871</f>
        <v>1222.99</v>
      </c>
      <c r="R1152" s="86">
        <f t="shared" si="52"/>
        <v>9.7417693119506418E-2</v>
      </c>
      <c r="S1152" s="86">
        <f t="shared" si="53"/>
        <v>9.7417693119506418E-2</v>
      </c>
      <c r="T1152" s="31">
        <f>'Product Details'!F871</f>
        <v>1222.99</v>
      </c>
      <c r="U1152" s="31">
        <f t="shared" si="54"/>
        <v>0</v>
      </c>
      <c r="V1152" s="30" t="s">
        <v>2080</v>
      </c>
      <c r="W1152" s="30" t="s">
        <v>1345</v>
      </c>
      <c r="X1152" s="30">
        <v>30</v>
      </c>
      <c r="Y1152" s="87">
        <v>46234</v>
      </c>
      <c r="Z1152" s="87">
        <v>46264</v>
      </c>
    </row>
    <row r="1153" spans="1:26" ht="26.9" customHeight="1" x14ac:dyDescent="0.35">
      <c r="A1153" s="85" t="s">
        <v>11321</v>
      </c>
      <c r="B1153" s="30" t="s">
        <v>6686</v>
      </c>
      <c r="C1153" s="30" t="s">
        <v>1155</v>
      </c>
      <c r="D1153" s="30" t="s">
        <v>10100</v>
      </c>
      <c r="E1153" s="30" t="s">
        <v>10101</v>
      </c>
      <c r="F1153" s="30" t="s">
        <v>6650</v>
      </c>
      <c r="G1153" s="30" t="s">
        <v>6689</v>
      </c>
      <c r="H1153" s="30" t="s">
        <v>5505</v>
      </c>
      <c r="I1153" s="30" t="s">
        <v>8</v>
      </c>
      <c r="J1153" s="30" t="s">
        <v>4790</v>
      </c>
      <c r="K1153" s="30" t="s">
        <v>2026</v>
      </c>
      <c r="L1153" s="81" t="s">
        <v>10022</v>
      </c>
      <c r="M1153" s="30" t="s">
        <v>10102</v>
      </c>
      <c r="N1153" s="30" t="s">
        <v>2087</v>
      </c>
      <c r="O1153" s="31">
        <f>'Product Details'!AH871</f>
        <v>1354.99</v>
      </c>
      <c r="P1153" s="31">
        <v>1132.99</v>
      </c>
      <c r="Q1153" s="31">
        <v>1132.99</v>
      </c>
      <c r="R1153" s="86">
        <f t="shared" si="52"/>
        <v>0</v>
      </c>
      <c r="S1153" s="86">
        <f t="shared" si="53"/>
        <v>0.16383884751916988</v>
      </c>
      <c r="T1153" s="31">
        <f>'Product Details'!F871</f>
        <v>1222.99</v>
      </c>
      <c r="U1153" s="31">
        <f t="shared" si="54"/>
        <v>90</v>
      </c>
      <c r="V1153" s="30" t="s">
        <v>2080</v>
      </c>
      <c r="W1153" s="30" t="s">
        <v>10514</v>
      </c>
      <c r="X1153" s="30">
        <v>30</v>
      </c>
      <c r="Y1153" s="87">
        <v>46234</v>
      </c>
      <c r="Z1153" s="87">
        <v>46234</v>
      </c>
    </row>
    <row r="1154" spans="1:26" ht="26.9" customHeight="1" x14ac:dyDescent="0.35">
      <c r="A1154" s="85" t="s">
        <v>11322</v>
      </c>
      <c r="B1154" s="30" t="s">
        <v>6686</v>
      </c>
      <c r="C1154" s="30" t="s">
        <v>1155</v>
      </c>
      <c r="D1154" s="30" t="s">
        <v>10088</v>
      </c>
      <c r="E1154" s="30" t="s">
        <v>10089</v>
      </c>
      <c r="F1154" s="30" t="s">
        <v>6650</v>
      </c>
      <c r="G1154" s="30" t="s">
        <v>6689</v>
      </c>
      <c r="H1154" s="30" t="s">
        <v>5505</v>
      </c>
      <c r="I1154" s="30" t="s">
        <v>8</v>
      </c>
      <c r="J1154" s="30" t="s">
        <v>4790</v>
      </c>
      <c r="K1154" s="30" t="s">
        <v>2026</v>
      </c>
      <c r="L1154" s="51" t="s">
        <v>10024</v>
      </c>
      <c r="M1154" s="30" t="s">
        <v>10090</v>
      </c>
      <c r="N1154" s="30" t="s">
        <v>2087</v>
      </c>
      <c r="O1154" s="31">
        <f>'Product Details'!AH871</f>
        <v>1354.99</v>
      </c>
      <c r="P1154" s="31">
        <v>792.99</v>
      </c>
      <c r="Q1154" s="31">
        <v>792.99</v>
      </c>
      <c r="R1154" s="86">
        <f t="shared" si="52"/>
        <v>0</v>
      </c>
      <c r="S1154" s="86">
        <f t="shared" si="53"/>
        <v>0.41476320858456522</v>
      </c>
      <c r="T1154" s="31">
        <f>'Product Details'!F871</f>
        <v>1222.99</v>
      </c>
      <c r="U1154" s="31">
        <f t="shared" si="54"/>
        <v>430</v>
      </c>
      <c r="V1154" s="30" t="s">
        <v>2116</v>
      </c>
      <c r="W1154" s="30" t="s">
        <v>10105</v>
      </c>
      <c r="X1154" s="30">
        <v>14</v>
      </c>
      <c r="Y1154" s="87">
        <v>46262</v>
      </c>
      <c r="Z1154" s="87">
        <v>46262</v>
      </c>
    </row>
    <row r="1155" spans="1:26" ht="26.9" customHeight="1" x14ac:dyDescent="0.35">
      <c r="A1155" s="85" t="s">
        <v>11323</v>
      </c>
      <c r="B1155" s="30" t="s">
        <v>6690</v>
      </c>
      <c r="C1155" s="30" t="s">
        <v>1155</v>
      </c>
      <c r="D1155" s="30" t="s">
        <v>11302</v>
      </c>
      <c r="E1155" s="30" t="s">
        <v>10046</v>
      </c>
      <c r="F1155" s="30" t="s">
        <v>6693</v>
      </c>
      <c r="G1155" s="30" t="s">
        <v>6694</v>
      </c>
      <c r="H1155" s="30" t="s">
        <v>3485</v>
      </c>
      <c r="I1155" s="30" t="s">
        <v>8</v>
      </c>
      <c r="J1155" s="30" t="s">
        <v>4807</v>
      </c>
      <c r="K1155" s="30" t="s">
        <v>2027</v>
      </c>
      <c r="L1155" s="76" t="s">
        <v>10021</v>
      </c>
      <c r="M1155" s="30" t="s">
        <v>10047</v>
      </c>
      <c r="N1155" s="30" t="s">
        <v>2087</v>
      </c>
      <c r="O1155" s="31">
        <f>'Product Details'!AH872</f>
        <v>1699.99</v>
      </c>
      <c r="P1155" s="31">
        <f>'Product Details'!V872</f>
        <v>1699.99</v>
      </c>
      <c r="Q1155" s="31">
        <f>'Product Details'!F872</f>
        <v>1541.99</v>
      </c>
      <c r="R1155" s="86">
        <f t="shared" si="52"/>
        <v>9.2941723186606984E-2</v>
      </c>
      <c r="S1155" s="86">
        <f t="shared" si="53"/>
        <v>9.2941723186606984E-2</v>
      </c>
      <c r="T1155" s="31">
        <f>'Product Details'!F872</f>
        <v>1541.99</v>
      </c>
      <c r="U1155" s="31">
        <f t="shared" si="54"/>
        <v>0</v>
      </c>
      <c r="V1155" s="30" t="s">
        <v>2080</v>
      </c>
      <c r="W1155" s="30" t="s">
        <v>1345</v>
      </c>
      <c r="X1155" s="30">
        <v>30</v>
      </c>
      <c r="Y1155" s="87">
        <v>46043</v>
      </c>
      <c r="Z1155" s="87">
        <v>46257</v>
      </c>
    </row>
    <row r="1156" spans="1:26" ht="26.9" customHeight="1" x14ac:dyDescent="0.35">
      <c r="A1156" s="85" t="s">
        <v>11324</v>
      </c>
      <c r="B1156" s="30" t="s">
        <v>6695</v>
      </c>
      <c r="C1156" s="30" t="s">
        <v>1168</v>
      </c>
      <c r="D1156" s="30" t="s">
        <v>11325</v>
      </c>
      <c r="E1156" s="30" t="s">
        <v>10046</v>
      </c>
      <c r="F1156" s="30" t="s">
        <v>6698</v>
      </c>
      <c r="G1156" s="30" t="s">
        <v>6699</v>
      </c>
      <c r="H1156" s="30" t="s">
        <v>6187</v>
      </c>
      <c r="I1156" s="30" t="s">
        <v>8</v>
      </c>
      <c r="J1156" s="30" t="s">
        <v>4807</v>
      </c>
      <c r="K1156" s="30" t="s">
        <v>2024</v>
      </c>
      <c r="L1156" s="76" t="s">
        <v>10021</v>
      </c>
      <c r="M1156" s="30" t="s">
        <v>10047</v>
      </c>
      <c r="N1156" s="30" t="s">
        <v>2087</v>
      </c>
      <c r="O1156" s="31">
        <f>'Product Details'!AH873</f>
        <v>351.99</v>
      </c>
      <c r="P1156" s="31">
        <f>'Product Details'!V873</f>
        <v>351.99</v>
      </c>
      <c r="Q1156" s="31">
        <f>'Product Details'!F873</f>
        <v>340.99</v>
      </c>
      <c r="R1156" s="86">
        <f t="shared" si="52"/>
        <v>3.1250887809312761E-2</v>
      </c>
      <c r="S1156" s="86">
        <f t="shared" si="53"/>
        <v>3.1250887809312761E-2</v>
      </c>
      <c r="T1156" s="31">
        <f>'Product Details'!F873</f>
        <v>340.99</v>
      </c>
      <c r="U1156" s="31">
        <f t="shared" si="54"/>
        <v>0</v>
      </c>
      <c r="V1156" s="30" t="s">
        <v>2080</v>
      </c>
      <c r="W1156" s="30" t="s">
        <v>1345</v>
      </c>
      <c r="X1156" s="30">
        <v>14</v>
      </c>
      <c r="Y1156" s="87">
        <v>46117</v>
      </c>
      <c r="Z1156" s="87">
        <v>46235</v>
      </c>
    </row>
    <row r="1157" spans="1:26" ht="26.9" customHeight="1" x14ac:dyDescent="0.35">
      <c r="A1157" s="85" t="s">
        <v>11326</v>
      </c>
      <c r="B1157" s="30" t="s">
        <v>6700</v>
      </c>
      <c r="C1157" s="30" t="s">
        <v>1168</v>
      </c>
      <c r="D1157" s="30" t="s">
        <v>11325</v>
      </c>
      <c r="E1157" s="30" t="s">
        <v>10046</v>
      </c>
      <c r="F1157" s="30" t="s">
        <v>6703</v>
      </c>
      <c r="G1157" s="30" t="s">
        <v>6704</v>
      </c>
      <c r="H1157" s="30" t="s">
        <v>3848</v>
      </c>
      <c r="I1157" s="30" t="s">
        <v>8</v>
      </c>
      <c r="J1157" s="30" t="s">
        <v>4807</v>
      </c>
      <c r="K1157" s="30" t="s">
        <v>2024</v>
      </c>
      <c r="L1157" s="76" t="s">
        <v>10021</v>
      </c>
      <c r="M1157" s="30" t="s">
        <v>10047</v>
      </c>
      <c r="N1157" s="30" t="s">
        <v>2087</v>
      </c>
      <c r="O1157" s="31">
        <f>'Product Details'!AH874</f>
        <v>587.99</v>
      </c>
      <c r="P1157" s="31">
        <f>'Product Details'!V874</f>
        <v>587.99</v>
      </c>
      <c r="Q1157" s="31">
        <f>'Product Details'!F874</f>
        <v>536.99</v>
      </c>
      <c r="R1157" s="86">
        <f t="shared" si="52"/>
        <v>8.6736168982465681E-2</v>
      </c>
      <c r="S1157" s="86">
        <f t="shared" si="53"/>
        <v>8.6736168982465681E-2</v>
      </c>
      <c r="T1157" s="31">
        <f>'Product Details'!F874</f>
        <v>536.99</v>
      </c>
      <c r="U1157" s="31">
        <f t="shared" si="54"/>
        <v>0</v>
      </c>
      <c r="V1157" s="30" t="s">
        <v>2080</v>
      </c>
      <c r="W1157" s="30" t="s">
        <v>53</v>
      </c>
      <c r="X1157" s="30">
        <v>14</v>
      </c>
      <c r="Y1157" s="87">
        <v>46145</v>
      </c>
      <c r="Z1157" s="87">
        <v>46245</v>
      </c>
    </row>
    <row r="1158" spans="1:26" ht="26.9" customHeight="1" x14ac:dyDescent="0.35">
      <c r="A1158" s="85" t="s">
        <v>11327</v>
      </c>
      <c r="B1158" s="30" t="s">
        <v>6700</v>
      </c>
      <c r="C1158" s="30" t="s">
        <v>1168</v>
      </c>
      <c r="D1158" s="30" t="s">
        <v>10168</v>
      </c>
      <c r="E1158" s="30" t="s">
        <v>10101</v>
      </c>
      <c r="F1158" s="30" t="s">
        <v>6703</v>
      </c>
      <c r="G1158" s="30" t="s">
        <v>6704</v>
      </c>
      <c r="H1158" s="30" t="s">
        <v>3848</v>
      </c>
      <c r="I1158" s="30" t="s">
        <v>8</v>
      </c>
      <c r="J1158" s="30" t="s">
        <v>4807</v>
      </c>
      <c r="K1158" s="30" t="s">
        <v>2024</v>
      </c>
      <c r="L1158" s="81" t="s">
        <v>10022</v>
      </c>
      <c r="M1158" s="30" t="s">
        <v>10102</v>
      </c>
      <c r="N1158" s="30" t="s">
        <v>2087</v>
      </c>
      <c r="O1158" s="31">
        <f>'Product Details'!AH874</f>
        <v>587.99</v>
      </c>
      <c r="P1158" s="31">
        <v>457.99</v>
      </c>
      <c r="Q1158" s="31">
        <v>457.99</v>
      </c>
      <c r="R1158" s="86">
        <f t="shared" si="52"/>
        <v>0</v>
      </c>
      <c r="S1158" s="86">
        <f t="shared" si="53"/>
        <v>0.22109219544550077</v>
      </c>
      <c r="T1158" s="31">
        <f>'Product Details'!F874</f>
        <v>536.99</v>
      </c>
      <c r="U1158" s="31">
        <f t="shared" si="54"/>
        <v>79</v>
      </c>
      <c r="V1158" s="30" t="s">
        <v>2100</v>
      </c>
      <c r="W1158" s="30" t="s">
        <v>10103</v>
      </c>
      <c r="X1158" s="30">
        <v>14</v>
      </c>
      <c r="Y1158" s="87">
        <v>46241</v>
      </c>
      <c r="Z1158" s="87">
        <v>46241</v>
      </c>
    </row>
    <row r="1159" spans="1:26" ht="26.9" customHeight="1" x14ac:dyDescent="0.35">
      <c r="A1159" s="85" t="s">
        <v>11328</v>
      </c>
      <c r="B1159" s="30" t="s">
        <v>6700</v>
      </c>
      <c r="C1159" s="30" t="s">
        <v>1168</v>
      </c>
      <c r="D1159" s="30" t="s">
        <v>11329</v>
      </c>
      <c r="E1159" s="30" t="s">
        <v>10122</v>
      </c>
      <c r="F1159" s="30" t="s">
        <v>6703</v>
      </c>
      <c r="G1159" s="30" t="s">
        <v>6704</v>
      </c>
      <c r="H1159" s="30" t="s">
        <v>3848</v>
      </c>
      <c r="I1159" s="30" t="s">
        <v>8</v>
      </c>
      <c r="J1159" s="30" t="s">
        <v>4807</v>
      </c>
      <c r="K1159" s="30" t="s">
        <v>2024</v>
      </c>
      <c r="L1159" s="79" t="s">
        <v>10023</v>
      </c>
      <c r="M1159" s="30" t="s">
        <v>10123</v>
      </c>
      <c r="N1159" s="30" t="s">
        <v>2087</v>
      </c>
      <c r="O1159" s="31">
        <f>'Product Details'!AH874</f>
        <v>587.99</v>
      </c>
      <c r="P1159" s="31">
        <v>415.99</v>
      </c>
      <c r="Q1159" s="31">
        <v>415.99</v>
      </c>
      <c r="R1159" s="86">
        <f t="shared" si="52"/>
        <v>0</v>
      </c>
      <c r="S1159" s="86">
        <f t="shared" si="53"/>
        <v>0.29252198166635485</v>
      </c>
      <c r="T1159" s="31">
        <f>'Product Details'!F874</f>
        <v>536.99</v>
      </c>
      <c r="U1159" s="31">
        <f t="shared" si="54"/>
        <v>121</v>
      </c>
      <c r="V1159" s="30" t="s">
        <v>2116</v>
      </c>
      <c r="W1159" s="30" t="s">
        <v>10124</v>
      </c>
      <c r="X1159" s="30">
        <v>30</v>
      </c>
      <c r="Y1159" s="87">
        <v>46226</v>
      </c>
      <c r="Z1159" s="87">
        <v>46226</v>
      </c>
    </row>
    <row r="1160" spans="1:26" ht="26.9" customHeight="1" x14ac:dyDescent="0.35">
      <c r="A1160" s="85" t="s">
        <v>11330</v>
      </c>
      <c r="B1160" s="30" t="s">
        <v>6705</v>
      </c>
      <c r="C1160" s="30" t="s">
        <v>1168</v>
      </c>
      <c r="D1160" s="30" t="s">
        <v>11325</v>
      </c>
      <c r="E1160" s="30" t="s">
        <v>10046</v>
      </c>
      <c r="F1160" s="30" t="s">
        <v>6708</v>
      </c>
      <c r="G1160" s="30" t="s">
        <v>6709</v>
      </c>
      <c r="H1160" s="30" t="s">
        <v>3848</v>
      </c>
      <c r="I1160" s="30" t="s">
        <v>8</v>
      </c>
      <c r="J1160" s="30" t="s">
        <v>4807</v>
      </c>
      <c r="K1160" s="30" t="s">
        <v>2024</v>
      </c>
      <c r="L1160" s="76" t="s">
        <v>10021</v>
      </c>
      <c r="M1160" s="30" t="s">
        <v>10047</v>
      </c>
      <c r="N1160" s="30" t="s">
        <v>2087</v>
      </c>
      <c r="O1160" s="31">
        <f>'Product Details'!AH875</f>
        <v>684.99</v>
      </c>
      <c r="P1160" s="31">
        <f>'Product Details'!V875</f>
        <v>667.99</v>
      </c>
      <c r="Q1160" s="31">
        <f>'Product Details'!F875</f>
        <v>595.99</v>
      </c>
      <c r="R1160" s="86">
        <f t="shared" si="52"/>
        <v>0.10778604470126799</v>
      </c>
      <c r="S1160" s="86">
        <f t="shared" si="53"/>
        <v>0.12992890407159227</v>
      </c>
      <c r="T1160" s="31">
        <f>'Product Details'!F875</f>
        <v>595.99</v>
      </c>
      <c r="U1160" s="31">
        <f t="shared" si="54"/>
        <v>0</v>
      </c>
      <c r="V1160" s="30" t="s">
        <v>2080</v>
      </c>
      <c r="W1160" s="30" t="s">
        <v>1345</v>
      </c>
      <c r="X1160" s="30">
        <v>14</v>
      </c>
      <c r="Y1160" s="87">
        <v>46064</v>
      </c>
      <c r="Z1160" s="87">
        <v>46261</v>
      </c>
    </row>
    <row r="1161" spans="1:26" ht="26.9" customHeight="1" x14ac:dyDescent="0.35">
      <c r="A1161" s="85" t="s">
        <v>11331</v>
      </c>
      <c r="B1161" s="30" t="s">
        <v>6705</v>
      </c>
      <c r="C1161" s="30" t="s">
        <v>1168</v>
      </c>
      <c r="D1161" s="30" t="s">
        <v>10168</v>
      </c>
      <c r="E1161" s="30" t="s">
        <v>10101</v>
      </c>
      <c r="F1161" s="30" t="s">
        <v>6708</v>
      </c>
      <c r="G1161" s="30" t="s">
        <v>6709</v>
      </c>
      <c r="H1161" s="30" t="s">
        <v>3848</v>
      </c>
      <c r="I1161" s="30" t="s">
        <v>8</v>
      </c>
      <c r="J1161" s="30" t="s">
        <v>4807</v>
      </c>
      <c r="K1161" s="30" t="s">
        <v>2024</v>
      </c>
      <c r="L1161" s="81" t="s">
        <v>10022</v>
      </c>
      <c r="M1161" s="30" t="s">
        <v>10102</v>
      </c>
      <c r="N1161" s="30" t="s">
        <v>2087</v>
      </c>
      <c r="O1161" s="31">
        <f>'Product Details'!AH875</f>
        <v>684.99</v>
      </c>
      <c r="P1161" s="31">
        <v>544.99</v>
      </c>
      <c r="Q1161" s="31">
        <v>544.99</v>
      </c>
      <c r="R1161" s="86">
        <f t="shared" si="52"/>
        <v>0</v>
      </c>
      <c r="S1161" s="86">
        <f t="shared" si="53"/>
        <v>0.20438254573059461</v>
      </c>
      <c r="T1161" s="31">
        <f>'Product Details'!F875</f>
        <v>595.99</v>
      </c>
      <c r="U1161" s="31">
        <f t="shared" si="54"/>
        <v>51</v>
      </c>
      <c r="V1161" s="30" t="s">
        <v>2100</v>
      </c>
      <c r="W1161" s="30" t="s">
        <v>10514</v>
      </c>
      <c r="X1161" s="30">
        <v>14</v>
      </c>
      <c r="Y1161" s="87">
        <v>46242</v>
      </c>
      <c r="Z1161" s="87">
        <v>46242</v>
      </c>
    </row>
    <row r="1162" spans="1:26" ht="26.9" customHeight="1" x14ac:dyDescent="0.35">
      <c r="A1162" s="85" t="s">
        <v>11332</v>
      </c>
      <c r="B1162" s="30" t="s">
        <v>6705</v>
      </c>
      <c r="C1162" s="30" t="s">
        <v>1168</v>
      </c>
      <c r="D1162" s="30" t="s">
        <v>11329</v>
      </c>
      <c r="E1162" s="30" t="s">
        <v>10122</v>
      </c>
      <c r="F1162" s="30" t="s">
        <v>6708</v>
      </c>
      <c r="G1162" s="30" t="s">
        <v>6709</v>
      </c>
      <c r="H1162" s="30" t="s">
        <v>3848</v>
      </c>
      <c r="I1162" s="30" t="s">
        <v>8</v>
      </c>
      <c r="J1162" s="30" t="s">
        <v>4807</v>
      </c>
      <c r="K1162" s="30" t="s">
        <v>2024</v>
      </c>
      <c r="L1162" s="79" t="s">
        <v>10023</v>
      </c>
      <c r="M1162" s="30" t="s">
        <v>10123</v>
      </c>
      <c r="N1162" s="30" t="s">
        <v>2087</v>
      </c>
      <c r="O1162" s="31">
        <f>'Product Details'!AH875</f>
        <v>684.99</v>
      </c>
      <c r="P1162" s="31">
        <v>486.99</v>
      </c>
      <c r="Q1162" s="31">
        <v>466.99</v>
      </c>
      <c r="R1162" s="86">
        <f t="shared" si="52"/>
        <v>4.1068605104827613E-2</v>
      </c>
      <c r="S1162" s="86">
        <f t="shared" si="53"/>
        <v>0.31825282120906873</v>
      </c>
      <c r="T1162" s="31">
        <f>'Product Details'!F875</f>
        <v>595.99</v>
      </c>
      <c r="U1162" s="31">
        <f t="shared" si="54"/>
        <v>129</v>
      </c>
      <c r="V1162" s="30" t="s">
        <v>2116</v>
      </c>
      <c r="W1162" s="30" t="s">
        <v>10124</v>
      </c>
      <c r="X1162" s="30">
        <v>30</v>
      </c>
      <c r="Y1162" s="87">
        <v>46263</v>
      </c>
      <c r="Z1162" s="87">
        <v>46289</v>
      </c>
    </row>
    <row r="1163" spans="1:26" ht="26.9" customHeight="1" x14ac:dyDescent="0.35">
      <c r="A1163" s="85" t="s">
        <v>11333</v>
      </c>
      <c r="B1163" s="30" t="s">
        <v>6710</v>
      </c>
      <c r="C1163" s="30" t="s">
        <v>1168</v>
      </c>
      <c r="D1163" s="30" t="s">
        <v>11325</v>
      </c>
      <c r="E1163" s="30" t="s">
        <v>10046</v>
      </c>
      <c r="F1163" s="30" t="s">
        <v>6713</v>
      </c>
      <c r="G1163" s="30" t="s">
        <v>6714</v>
      </c>
      <c r="H1163" s="30" t="s">
        <v>5347</v>
      </c>
      <c r="I1163" s="30" t="s">
        <v>8</v>
      </c>
      <c r="J1163" s="30" t="s">
        <v>4790</v>
      </c>
      <c r="K1163" s="30" t="s">
        <v>2025</v>
      </c>
      <c r="L1163" s="76" t="s">
        <v>10021</v>
      </c>
      <c r="M1163" s="30" t="s">
        <v>10047</v>
      </c>
      <c r="N1163" s="30" t="s">
        <v>2087</v>
      </c>
      <c r="O1163" s="31">
        <f>'Product Details'!AH876</f>
        <v>745.99</v>
      </c>
      <c r="P1163" s="31">
        <f>'Product Details'!V876</f>
        <v>745.99</v>
      </c>
      <c r="Q1163" s="31">
        <f>'Product Details'!F876</f>
        <v>670.99</v>
      </c>
      <c r="R1163" s="86">
        <f t="shared" si="52"/>
        <v>0.10053754071770399</v>
      </c>
      <c r="S1163" s="86">
        <f t="shared" si="53"/>
        <v>0.10053754071770399</v>
      </c>
      <c r="T1163" s="31">
        <f>'Product Details'!F876</f>
        <v>670.99</v>
      </c>
      <c r="U1163" s="31">
        <f t="shared" si="54"/>
        <v>0</v>
      </c>
      <c r="V1163" s="30" t="s">
        <v>2080</v>
      </c>
      <c r="W1163" s="30" t="s">
        <v>1345</v>
      </c>
      <c r="X1163" s="30">
        <v>14</v>
      </c>
      <c r="Y1163" s="87">
        <v>46040</v>
      </c>
      <c r="Z1163" s="87">
        <v>46284</v>
      </c>
    </row>
    <row r="1164" spans="1:26" ht="26.9" customHeight="1" x14ac:dyDescent="0.35">
      <c r="A1164" s="85" t="s">
        <v>11334</v>
      </c>
      <c r="B1164" s="30" t="s">
        <v>6715</v>
      </c>
      <c r="C1164" s="30" t="s">
        <v>1168</v>
      </c>
      <c r="D1164" s="30" t="s">
        <v>11325</v>
      </c>
      <c r="E1164" s="30" t="s">
        <v>10046</v>
      </c>
      <c r="F1164" s="30" t="s">
        <v>6718</v>
      </c>
      <c r="G1164" s="30" t="s">
        <v>6719</v>
      </c>
      <c r="H1164" s="30" t="s">
        <v>3620</v>
      </c>
      <c r="I1164" s="30" t="s">
        <v>8</v>
      </c>
      <c r="J1164" s="30" t="s">
        <v>4790</v>
      </c>
      <c r="K1164" s="30" t="s">
        <v>2025</v>
      </c>
      <c r="L1164" s="76" t="s">
        <v>10021</v>
      </c>
      <c r="M1164" s="30" t="s">
        <v>10047</v>
      </c>
      <c r="N1164" s="30" t="s">
        <v>2087</v>
      </c>
      <c r="O1164" s="31">
        <f>'Product Details'!AH877</f>
        <v>790.99</v>
      </c>
      <c r="P1164" s="31">
        <f>'Product Details'!V877</f>
        <v>749.99</v>
      </c>
      <c r="Q1164" s="31">
        <f>'Product Details'!F877</f>
        <v>702.99</v>
      </c>
      <c r="R1164" s="86">
        <f t="shared" si="52"/>
        <v>6.2667502233363107E-2</v>
      </c>
      <c r="S1164" s="86">
        <f t="shared" si="53"/>
        <v>0.11125298676342305</v>
      </c>
      <c r="T1164" s="31">
        <f>'Product Details'!F877</f>
        <v>702.99</v>
      </c>
      <c r="U1164" s="31">
        <f t="shared" si="54"/>
        <v>0</v>
      </c>
      <c r="V1164" s="30" t="s">
        <v>2080</v>
      </c>
      <c r="W1164" s="30" t="s">
        <v>1345</v>
      </c>
      <c r="X1164" s="30">
        <v>14</v>
      </c>
      <c r="Y1164" s="87">
        <v>46216</v>
      </c>
      <c r="Z1164" s="87">
        <v>46289</v>
      </c>
    </row>
    <row r="1165" spans="1:26" ht="26.9" customHeight="1" x14ac:dyDescent="0.35">
      <c r="A1165" s="85" t="s">
        <v>11335</v>
      </c>
      <c r="B1165" s="30" t="s">
        <v>6720</v>
      </c>
      <c r="C1165" s="30" t="s">
        <v>1168</v>
      </c>
      <c r="D1165" s="30" t="s">
        <v>11325</v>
      </c>
      <c r="E1165" s="30" t="s">
        <v>10046</v>
      </c>
      <c r="F1165" s="30" t="s">
        <v>6723</v>
      </c>
      <c r="G1165" s="30" t="s">
        <v>6724</v>
      </c>
      <c r="H1165" s="30" t="s">
        <v>4405</v>
      </c>
      <c r="I1165" s="30" t="s">
        <v>8</v>
      </c>
      <c r="J1165" s="30" t="s">
        <v>4790</v>
      </c>
      <c r="K1165" s="30" t="s">
        <v>2025</v>
      </c>
      <c r="L1165" s="76" t="s">
        <v>10021</v>
      </c>
      <c r="M1165" s="30" t="s">
        <v>10047</v>
      </c>
      <c r="N1165" s="30" t="s">
        <v>2087</v>
      </c>
      <c r="O1165" s="31">
        <f>'Product Details'!AH878</f>
        <v>862.99</v>
      </c>
      <c r="P1165" s="31">
        <f>'Product Details'!V878</f>
        <v>862.99</v>
      </c>
      <c r="Q1165" s="31">
        <f>'Product Details'!F878</f>
        <v>810.99</v>
      </c>
      <c r="R1165" s="86">
        <f t="shared" si="52"/>
        <v>6.0255622892501651E-2</v>
      </c>
      <c r="S1165" s="86">
        <f t="shared" si="53"/>
        <v>6.0255622892501651E-2</v>
      </c>
      <c r="T1165" s="31">
        <f>'Product Details'!F878</f>
        <v>810.99</v>
      </c>
      <c r="U1165" s="31">
        <f t="shared" si="54"/>
        <v>0</v>
      </c>
      <c r="V1165" s="30" t="s">
        <v>2080</v>
      </c>
      <c r="W1165" s="30" t="s">
        <v>53</v>
      </c>
      <c r="X1165" s="30">
        <v>14</v>
      </c>
      <c r="Y1165" s="87">
        <v>46069</v>
      </c>
      <c r="Z1165" s="87">
        <v>46243</v>
      </c>
    </row>
    <row r="1166" spans="1:26" ht="26.9" customHeight="1" x14ac:dyDescent="0.35">
      <c r="A1166" s="85" t="s">
        <v>11336</v>
      </c>
      <c r="B1166" s="30" t="s">
        <v>6720</v>
      </c>
      <c r="C1166" s="30" t="s">
        <v>1168</v>
      </c>
      <c r="D1166" s="30" t="s">
        <v>11329</v>
      </c>
      <c r="E1166" s="30" t="s">
        <v>10122</v>
      </c>
      <c r="F1166" s="30" t="s">
        <v>6723</v>
      </c>
      <c r="G1166" s="30" t="s">
        <v>6724</v>
      </c>
      <c r="H1166" s="30" t="s">
        <v>4405</v>
      </c>
      <c r="I1166" s="30" t="s">
        <v>8</v>
      </c>
      <c r="J1166" s="30" t="s">
        <v>4790</v>
      </c>
      <c r="K1166" s="30" t="s">
        <v>2025</v>
      </c>
      <c r="L1166" s="79" t="s">
        <v>10023</v>
      </c>
      <c r="M1166" s="30" t="s">
        <v>10123</v>
      </c>
      <c r="N1166" s="30" t="s">
        <v>2087</v>
      </c>
      <c r="O1166" s="31">
        <f>'Product Details'!AH878</f>
        <v>862.99</v>
      </c>
      <c r="P1166" s="31">
        <v>677.99</v>
      </c>
      <c r="Q1166" s="31">
        <v>677.99</v>
      </c>
      <c r="R1166" s="86">
        <f t="shared" ref="R1166:R1229" si="55">IF(P1166&gt;0,(P1166-Q1166)/P1166,"")</f>
        <v>0</v>
      </c>
      <c r="S1166" s="86">
        <f t="shared" ref="S1166:S1229" si="56">IF(O1166&gt;0,(O1166-Q1166)/O1166,"")</f>
        <v>0.21437096605986164</v>
      </c>
      <c r="T1166" s="31">
        <f>'Product Details'!F878</f>
        <v>810.99</v>
      </c>
      <c r="U1166" s="31">
        <f t="shared" ref="U1166:U1229" si="57">T1166-Q1166</f>
        <v>133</v>
      </c>
      <c r="V1166" s="30" t="s">
        <v>2100</v>
      </c>
      <c r="W1166" s="30" t="s">
        <v>10124</v>
      </c>
      <c r="X1166" s="30">
        <v>30</v>
      </c>
      <c r="Y1166" s="87">
        <v>46269</v>
      </c>
      <c r="Z1166" s="87">
        <v>46269</v>
      </c>
    </row>
    <row r="1167" spans="1:26" ht="26.9" customHeight="1" x14ac:dyDescent="0.35">
      <c r="A1167" s="85" t="s">
        <v>11337</v>
      </c>
      <c r="B1167" s="30" t="s">
        <v>6725</v>
      </c>
      <c r="C1167" s="30" t="s">
        <v>1168</v>
      </c>
      <c r="D1167" s="30" t="s">
        <v>11325</v>
      </c>
      <c r="E1167" s="30" t="s">
        <v>10046</v>
      </c>
      <c r="F1167" s="30" t="s">
        <v>6728</v>
      </c>
      <c r="G1167" s="30" t="s">
        <v>6729</v>
      </c>
      <c r="H1167" s="30" t="s">
        <v>5157</v>
      </c>
      <c r="I1167" s="30" t="s">
        <v>8</v>
      </c>
      <c r="J1167" s="30" t="s">
        <v>4790</v>
      </c>
      <c r="K1167" s="30" t="s">
        <v>2025</v>
      </c>
      <c r="L1167" s="76" t="s">
        <v>10021</v>
      </c>
      <c r="M1167" s="30" t="s">
        <v>10047</v>
      </c>
      <c r="N1167" s="30" t="s">
        <v>2087</v>
      </c>
      <c r="O1167" s="31">
        <f>'Product Details'!AH879</f>
        <v>1101.99</v>
      </c>
      <c r="P1167" s="31">
        <f>'Product Details'!V879</f>
        <v>1040.99</v>
      </c>
      <c r="Q1167" s="31">
        <f>'Product Details'!F879</f>
        <v>963.99</v>
      </c>
      <c r="R1167" s="86">
        <f t="shared" si="55"/>
        <v>7.3968049645049425E-2</v>
      </c>
      <c r="S1167" s="86">
        <f t="shared" si="56"/>
        <v>0.1252279966242888</v>
      </c>
      <c r="T1167" s="31">
        <f>'Product Details'!F879</f>
        <v>963.99</v>
      </c>
      <c r="U1167" s="31">
        <f t="shared" si="57"/>
        <v>0</v>
      </c>
      <c r="V1167" s="30" t="s">
        <v>2080</v>
      </c>
      <c r="W1167" s="30" t="s">
        <v>53</v>
      </c>
      <c r="X1167" s="30">
        <v>14</v>
      </c>
      <c r="Y1167" s="87">
        <v>46184</v>
      </c>
      <c r="Z1167" s="87">
        <v>46277</v>
      </c>
    </row>
    <row r="1168" spans="1:26" ht="26.9" customHeight="1" x14ac:dyDescent="0.35">
      <c r="A1168" s="85" t="s">
        <v>11338</v>
      </c>
      <c r="B1168" s="30" t="s">
        <v>6730</v>
      </c>
      <c r="C1168" s="30" t="s">
        <v>1168</v>
      </c>
      <c r="D1168" s="30" t="s">
        <v>11325</v>
      </c>
      <c r="E1168" s="30" t="s">
        <v>10046</v>
      </c>
      <c r="F1168" s="30" t="s">
        <v>6733</v>
      </c>
      <c r="G1168" s="30" t="s">
        <v>6734</v>
      </c>
      <c r="H1168" s="30" t="s">
        <v>5107</v>
      </c>
      <c r="I1168" s="30" t="s">
        <v>8</v>
      </c>
      <c r="J1168" s="30" t="s">
        <v>4807</v>
      </c>
      <c r="K1168" s="30" t="s">
        <v>2026</v>
      </c>
      <c r="L1168" s="76" t="s">
        <v>10021</v>
      </c>
      <c r="M1168" s="30" t="s">
        <v>10047</v>
      </c>
      <c r="N1168" s="30" t="s">
        <v>2087</v>
      </c>
      <c r="O1168" s="31">
        <f>'Product Details'!AH880</f>
        <v>1269.99</v>
      </c>
      <c r="P1168" s="31">
        <f>'Product Details'!V880</f>
        <v>1269.99</v>
      </c>
      <c r="Q1168" s="31">
        <f>'Product Details'!F880</f>
        <v>1153.99</v>
      </c>
      <c r="R1168" s="86">
        <f t="shared" si="55"/>
        <v>9.133930188426681E-2</v>
      </c>
      <c r="S1168" s="86">
        <f t="shared" si="56"/>
        <v>9.133930188426681E-2</v>
      </c>
      <c r="T1168" s="31">
        <f>'Product Details'!F880</f>
        <v>1153.99</v>
      </c>
      <c r="U1168" s="31">
        <f t="shared" si="57"/>
        <v>0</v>
      </c>
      <c r="V1168" s="30" t="s">
        <v>2080</v>
      </c>
      <c r="W1168" s="30" t="s">
        <v>1345</v>
      </c>
      <c r="X1168" s="30">
        <v>14</v>
      </c>
      <c r="Y1168" s="87">
        <v>45897</v>
      </c>
      <c r="Z1168" s="87">
        <v>46286</v>
      </c>
    </row>
    <row r="1169" spans="1:26" ht="26.9" customHeight="1" x14ac:dyDescent="0.35">
      <c r="A1169" s="85" t="s">
        <v>11339</v>
      </c>
      <c r="B1169" s="30" t="s">
        <v>6730</v>
      </c>
      <c r="C1169" s="30" t="s">
        <v>1168</v>
      </c>
      <c r="D1169" s="30" t="s">
        <v>10168</v>
      </c>
      <c r="E1169" s="30" t="s">
        <v>10101</v>
      </c>
      <c r="F1169" s="30" t="s">
        <v>6733</v>
      </c>
      <c r="G1169" s="30" t="s">
        <v>6734</v>
      </c>
      <c r="H1169" s="30" t="s">
        <v>5107</v>
      </c>
      <c r="I1169" s="30" t="s">
        <v>8</v>
      </c>
      <c r="J1169" s="30" t="s">
        <v>4807</v>
      </c>
      <c r="K1169" s="30" t="s">
        <v>2026</v>
      </c>
      <c r="L1169" s="81" t="s">
        <v>10022</v>
      </c>
      <c r="M1169" s="30" t="s">
        <v>10102</v>
      </c>
      <c r="N1169" s="30" t="s">
        <v>2087</v>
      </c>
      <c r="O1169" s="31">
        <f>'Product Details'!AH880</f>
        <v>1269.99</v>
      </c>
      <c r="P1169" s="31">
        <v>1038.99</v>
      </c>
      <c r="Q1169" s="31">
        <v>1038.99</v>
      </c>
      <c r="R1169" s="86">
        <f t="shared" si="55"/>
        <v>0</v>
      </c>
      <c r="S1169" s="86">
        <f t="shared" si="56"/>
        <v>0.18189119599366924</v>
      </c>
      <c r="T1169" s="31">
        <f>'Product Details'!F880</f>
        <v>1153.99</v>
      </c>
      <c r="U1169" s="31">
        <f t="shared" si="57"/>
        <v>115</v>
      </c>
      <c r="V1169" s="30" t="s">
        <v>2080</v>
      </c>
      <c r="W1169" s="30" t="s">
        <v>10514</v>
      </c>
      <c r="X1169" s="30">
        <v>14</v>
      </c>
      <c r="Y1169" s="87">
        <v>46186</v>
      </c>
      <c r="Z1169" s="87">
        <v>46186</v>
      </c>
    </row>
    <row r="1170" spans="1:26" ht="26.9" customHeight="1" x14ac:dyDescent="0.35">
      <c r="A1170" s="85" t="s">
        <v>11340</v>
      </c>
      <c r="B1170" s="30" t="s">
        <v>6735</v>
      </c>
      <c r="C1170" s="30" t="s">
        <v>1168</v>
      </c>
      <c r="D1170" s="30" t="s">
        <v>11325</v>
      </c>
      <c r="E1170" s="30" t="s">
        <v>10046</v>
      </c>
      <c r="F1170" s="30" t="s">
        <v>6738</v>
      </c>
      <c r="G1170" s="30" t="s">
        <v>6739</v>
      </c>
      <c r="H1170" s="30" t="s">
        <v>3809</v>
      </c>
      <c r="I1170" s="30" t="s">
        <v>8</v>
      </c>
      <c r="J1170" s="30" t="s">
        <v>4807</v>
      </c>
      <c r="K1170" s="30" t="s">
        <v>2027</v>
      </c>
      <c r="L1170" s="76" t="s">
        <v>10021</v>
      </c>
      <c r="M1170" s="30" t="s">
        <v>10047</v>
      </c>
      <c r="N1170" s="30" t="s">
        <v>2087</v>
      </c>
      <c r="O1170" s="31">
        <f>'Product Details'!AH881</f>
        <v>1699.99</v>
      </c>
      <c r="P1170" s="31">
        <f>'Product Details'!V881</f>
        <v>1690.99</v>
      </c>
      <c r="Q1170" s="31">
        <f>'Product Details'!F881</f>
        <v>1533.99</v>
      </c>
      <c r="R1170" s="86">
        <f t="shared" si="55"/>
        <v>9.2845019781311544E-2</v>
      </c>
      <c r="S1170" s="86">
        <f t="shared" si="56"/>
        <v>9.7647633221371891E-2</v>
      </c>
      <c r="T1170" s="31">
        <f>'Product Details'!F881</f>
        <v>1533.99</v>
      </c>
      <c r="U1170" s="31">
        <f t="shared" si="57"/>
        <v>0</v>
      </c>
      <c r="V1170" s="30" t="s">
        <v>2080</v>
      </c>
      <c r="W1170" s="30" t="s">
        <v>1345</v>
      </c>
      <c r="X1170" s="30">
        <v>14</v>
      </c>
      <c r="Y1170" s="87">
        <v>45991</v>
      </c>
      <c r="Z1170" s="87">
        <v>46236</v>
      </c>
    </row>
    <row r="1171" spans="1:26" ht="26.9" customHeight="1" x14ac:dyDescent="0.35">
      <c r="A1171" s="85" t="s">
        <v>11341</v>
      </c>
      <c r="B1171" s="30" t="s">
        <v>6735</v>
      </c>
      <c r="C1171" s="30" t="s">
        <v>1168</v>
      </c>
      <c r="D1171" s="30" t="s">
        <v>10168</v>
      </c>
      <c r="E1171" s="30" t="s">
        <v>10101</v>
      </c>
      <c r="F1171" s="30" t="s">
        <v>6738</v>
      </c>
      <c r="G1171" s="30" t="s">
        <v>6739</v>
      </c>
      <c r="H1171" s="30" t="s">
        <v>3809</v>
      </c>
      <c r="I1171" s="30" t="s">
        <v>8</v>
      </c>
      <c r="J1171" s="30" t="s">
        <v>4807</v>
      </c>
      <c r="K1171" s="30" t="s">
        <v>2027</v>
      </c>
      <c r="L1171" s="81" t="s">
        <v>10022</v>
      </c>
      <c r="M1171" s="30" t="s">
        <v>10102</v>
      </c>
      <c r="N1171" s="30" t="s">
        <v>2087</v>
      </c>
      <c r="O1171" s="31">
        <f>'Product Details'!AH881</f>
        <v>1699.99</v>
      </c>
      <c r="P1171" s="31">
        <v>1608.99</v>
      </c>
      <c r="Q1171" s="31">
        <v>1419.99</v>
      </c>
      <c r="R1171" s="86">
        <f t="shared" si="55"/>
        <v>0.11746499356739321</v>
      </c>
      <c r="S1171" s="86">
        <f t="shared" si="56"/>
        <v>0.16470685121677187</v>
      </c>
      <c r="T1171" s="31">
        <f>'Product Details'!F881</f>
        <v>1533.99</v>
      </c>
      <c r="U1171" s="31">
        <f t="shared" si="57"/>
        <v>114</v>
      </c>
      <c r="V1171" s="30" t="s">
        <v>2080</v>
      </c>
      <c r="W1171" s="30" t="s">
        <v>10514</v>
      </c>
      <c r="X1171" s="30">
        <v>14</v>
      </c>
      <c r="Y1171" s="87">
        <v>46205</v>
      </c>
      <c r="Z1171" s="87">
        <v>46245</v>
      </c>
    </row>
    <row r="1172" spans="1:26" ht="26.9" customHeight="1" x14ac:dyDescent="0.35">
      <c r="A1172" s="85" t="s">
        <v>11342</v>
      </c>
      <c r="B1172" s="30" t="s">
        <v>6735</v>
      </c>
      <c r="C1172" s="30" t="s">
        <v>1168</v>
      </c>
      <c r="D1172" s="30" t="s">
        <v>11329</v>
      </c>
      <c r="E1172" s="30" t="s">
        <v>10122</v>
      </c>
      <c r="F1172" s="30" t="s">
        <v>6738</v>
      </c>
      <c r="G1172" s="30" t="s">
        <v>6739</v>
      </c>
      <c r="H1172" s="30" t="s">
        <v>3809</v>
      </c>
      <c r="I1172" s="30" t="s">
        <v>8</v>
      </c>
      <c r="J1172" s="30" t="s">
        <v>4807</v>
      </c>
      <c r="K1172" s="30" t="s">
        <v>2027</v>
      </c>
      <c r="L1172" s="79" t="s">
        <v>10023</v>
      </c>
      <c r="M1172" s="30" t="s">
        <v>10123</v>
      </c>
      <c r="N1172" s="30" t="s">
        <v>2087</v>
      </c>
      <c r="O1172" s="31">
        <f>'Product Details'!AH881</f>
        <v>1699.99</v>
      </c>
      <c r="P1172" s="31">
        <v>1244.99</v>
      </c>
      <c r="Q1172" s="31">
        <v>1244.99</v>
      </c>
      <c r="R1172" s="86">
        <f t="shared" si="55"/>
        <v>0</v>
      </c>
      <c r="S1172" s="86">
        <f t="shared" si="56"/>
        <v>0.2676486332272543</v>
      </c>
      <c r="T1172" s="31">
        <f>'Product Details'!F881</f>
        <v>1533.99</v>
      </c>
      <c r="U1172" s="31">
        <f t="shared" si="57"/>
        <v>289</v>
      </c>
      <c r="V1172" s="30" t="s">
        <v>2100</v>
      </c>
      <c r="W1172" s="30" t="s">
        <v>10124</v>
      </c>
      <c r="X1172" s="30">
        <v>30</v>
      </c>
      <c r="Y1172" s="87">
        <v>46249</v>
      </c>
      <c r="Z1172" s="87">
        <v>46249</v>
      </c>
    </row>
    <row r="1173" spans="1:26" ht="26.9" customHeight="1" x14ac:dyDescent="0.35">
      <c r="A1173" s="85" t="s">
        <v>11343</v>
      </c>
      <c r="B1173" s="30" t="s">
        <v>6735</v>
      </c>
      <c r="C1173" s="30" t="s">
        <v>1168</v>
      </c>
      <c r="D1173" s="30" t="s">
        <v>10088</v>
      </c>
      <c r="E1173" s="30" t="s">
        <v>10089</v>
      </c>
      <c r="F1173" s="30" t="s">
        <v>6738</v>
      </c>
      <c r="G1173" s="30" t="s">
        <v>6739</v>
      </c>
      <c r="H1173" s="30" t="s">
        <v>3809</v>
      </c>
      <c r="I1173" s="30" t="s">
        <v>8</v>
      </c>
      <c r="J1173" s="30" t="s">
        <v>4807</v>
      </c>
      <c r="K1173" s="30" t="s">
        <v>2027</v>
      </c>
      <c r="L1173" s="51" t="s">
        <v>10024</v>
      </c>
      <c r="M1173" s="30" t="s">
        <v>10090</v>
      </c>
      <c r="N1173" s="30" t="s">
        <v>2087</v>
      </c>
      <c r="O1173" s="31">
        <f>'Product Details'!AH881</f>
        <v>1699.99</v>
      </c>
      <c r="P1173" s="31">
        <v>1030.99</v>
      </c>
      <c r="Q1173" s="31">
        <v>1030.99</v>
      </c>
      <c r="R1173" s="86">
        <f t="shared" si="55"/>
        <v>0</v>
      </c>
      <c r="S1173" s="86">
        <f t="shared" si="56"/>
        <v>0.39353172665721564</v>
      </c>
      <c r="T1173" s="31">
        <f>'Product Details'!F881</f>
        <v>1533.99</v>
      </c>
      <c r="U1173" s="31">
        <f t="shared" si="57"/>
        <v>503</v>
      </c>
      <c r="V1173" s="30" t="s">
        <v>2100</v>
      </c>
      <c r="W1173" s="30" t="s">
        <v>10105</v>
      </c>
      <c r="X1173" s="30">
        <v>14</v>
      </c>
      <c r="Y1173" s="87">
        <v>46144</v>
      </c>
      <c r="Z1173" s="87">
        <v>46144</v>
      </c>
    </row>
    <row r="1174" spans="1:26" ht="26.9" customHeight="1" x14ac:dyDescent="0.35">
      <c r="A1174" s="85" t="s">
        <v>11344</v>
      </c>
      <c r="B1174" s="30" t="s">
        <v>6740</v>
      </c>
      <c r="C1174" s="30" t="s">
        <v>1168</v>
      </c>
      <c r="D1174" s="30" t="s">
        <v>11325</v>
      </c>
      <c r="E1174" s="30" t="s">
        <v>10046</v>
      </c>
      <c r="F1174" s="30" t="s">
        <v>6713</v>
      </c>
      <c r="G1174" s="30" t="s">
        <v>6743</v>
      </c>
      <c r="H1174" s="30" t="s">
        <v>3910</v>
      </c>
      <c r="I1174" s="30" t="s">
        <v>8</v>
      </c>
      <c r="J1174" s="30" t="s">
        <v>4807</v>
      </c>
      <c r="K1174" s="30" t="s">
        <v>2027</v>
      </c>
      <c r="L1174" s="76" t="s">
        <v>10021</v>
      </c>
      <c r="M1174" s="30" t="s">
        <v>10047</v>
      </c>
      <c r="N1174" s="30" t="s">
        <v>2087</v>
      </c>
      <c r="O1174" s="31">
        <f>'Product Details'!AH882</f>
        <v>1890.99</v>
      </c>
      <c r="P1174" s="31">
        <f>'Product Details'!V882</f>
        <v>1883.99</v>
      </c>
      <c r="Q1174" s="31">
        <f>'Product Details'!F882</f>
        <v>1705.99</v>
      </c>
      <c r="R1174" s="86">
        <f t="shared" si="55"/>
        <v>9.4480331636579817E-2</v>
      </c>
      <c r="S1174" s="86">
        <f t="shared" si="56"/>
        <v>9.7832352365692044E-2</v>
      </c>
      <c r="T1174" s="31">
        <f>'Product Details'!F882</f>
        <v>1705.99</v>
      </c>
      <c r="U1174" s="31">
        <f t="shared" si="57"/>
        <v>0</v>
      </c>
      <c r="V1174" s="30" t="s">
        <v>2080</v>
      </c>
      <c r="W1174" s="30" t="s">
        <v>53</v>
      </c>
      <c r="X1174" s="30">
        <v>14</v>
      </c>
      <c r="Y1174" s="87">
        <v>46180</v>
      </c>
      <c r="Z1174" s="87">
        <v>46251</v>
      </c>
    </row>
    <row r="1175" spans="1:26" ht="26.9" customHeight="1" x14ac:dyDescent="0.35">
      <c r="A1175" s="85" t="s">
        <v>11345</v>
      </c>
      <c r="B1175" s="30" t="s">
        <v>6744</v>
      </c>
      <c r="C1175" s="30" t="s">
        <v>1180</v>
      </c>
      <c r="D1175" s="30" t="s">
        <v>11346</v>
      </c>
      <c r="E1175" s="30" t="s">
        <v>10046</v>
      </c>
      <c r="F1175" s="30" t="s">
        <v>6747</v>
      </c>
      <c r="G1175" s="30" t="s">
        <v>6748</v>
      </c>
      <c r="H1175" s="30" t="s">
        <v>5550</v>
      </c>
      <c r="I1175" s="30" t="s">
        <v>8</v>
      </c>
      <c r="J1175" s="30" t="s">
        <v>4790</v>
      </c>
      <c r="K1175" s="30" t="s">
        <v>2023</v>
      </c>
      <c r="L1175" s="76" t="s">
        <v>10021</v>
      </c>
      <c r="M1175" s="30" t="s">
        <v>10047</v>
      </c>
      <c r="N1175" s="30" t="s">
        <v>2087</v>
      </c>
      <c r="O1175" s="31">
        <f>'Product Details'!AH883</f>
        <v>254.99</v>
      </c>
      <c r="P1175" s="31">
        <f>'Product Details'!V883</f>
        <v>254.99</v>
      </c>
      <c r="Q1175" s="31">
        <f>'Product Details'!F883</f>
        <v>224.99</v>
      </c>
      <c r="R1175" s="86">
        <f t="shared" si="55"/>
        <v>0.11765167261461233</v>
      </c>
      <c r="S1175" s="86">
        <f t="shared" si="56"/>
        <v>0.11765167261461233</v>
      </c>
      <c r="T1175" s="31">
        <f>'Product Details'!F883</f>
        <v>224.99</v>
      </c>
      <c r="U1175" s="31">
        <f t="shared" si="57"/>
        <v>0</v>
      </c>
      <c r="V1175" s="30" t="s">
        <v>2080</v>
      </c>
      <c r="W1175" s="30" t="s">
        <v>53</v>
      </c>
      <c r="X1175" s="30">
        <v>30</v>
      </c>
      <c r="Y1175" s="87">
        <v>46050</v>
      </c>
      <c r="Z1175" s="87">
        <v>46280</v>
      </c>
    </row>
    <row r="1176" spans="1:26" ht="26.9" customHeight="1" x14ac:dyDescent="0.35">
      <c r="A1176" s="85" t="s">
        <v>11347</v>
      </c>
      <c r="B1176" s="30" t="s">
        <v>6749</v>
      </c>
      <c r="C1176" s="30" t="s">
        <v>1180</v>
      </c>
      <c r="D1176" s="30" t="s">
        <v>11346</v>
      </c>
      <c r="E1176" s="30" t="s">
        <v>10046</v>
      </c>
      <c r="F1176" s="30" t="s">
        <v>6752</v>
      </c>
      <c r="G1176" s="30" t="s">
        <v>6753</v>
      </c>
      <c r="H1176" s="30" t="s">
        <v>3620</v>
      </c>
      <c r="I1176" s="30" t="s">
        <v>8</v>
      </c>
      <c r="J1176" s="30" t="s">
        <v>4790</v>
      </c>
      <c r="K1176" s="30" t="s">
        <v>2024</v>
      </c>
      <c r="L1176" s="76" t="s">
        <v>10021</v>
      </c>
      <c r="M1176" s="30" t="s">
        <v>10047</v>
      </c>
      <c r="N1176" s="30" t="s">
        <v>2087</v>
      </c>
      <c r="O1176" s="31">
        <f>'Product Details'!AH884</f>
        <v>525.99</v>
      </c>
      <c r="P1176" s="31">
        <f>'Product Details'!V884</f>
        <v>507.99</v>
      </c>
      <c r="Q1176" s="31">
        <f>'Product Details'!F884</f>
        <v>456.99</v>
      </c>
      <c r="R1176" s="86">
        <f t="shared" si="55"/>
        <v>0.10039567708025748</v>
      </c>
      <c r="S1176" s="86">
        <f t="shared" si="56"/>
        <v>0.13118120116352022</v>
      </c>
      <c r="T1176" s="31">
        <f>'Product Details'!F884</f>
        <v>456.99</v>
      </c>
      <c r="U1176" s="31">
        <f t="shared" si="57"/>
        <v>0</v>
      </c>
      <c r="V1176" s="30" t="s">
        <v>2080</v>
      </c>
      <c r="W1176" s="30" t="s">
        <v>53</v>
      </c>
      <c r="X1176" s="30">
        <v>30</v>
      </c>
      <c r="Y1176" s="87">
        <v>45739</v>
      </c>
      <c r="Z1176" s="87">
        <v>46274</v>
      </c>
    </row>
    <row r="1177" spans="1:26" ht="26.9" customHeight="1" x14ac:dyDescent="0.35">
      <c r="A1177" s="85" t="s">
        <v>11348</v>
      </c>
      <c r="B1177" s="30" t="s">
        <v>6754</v>
      </c>
      <c r="C1177" s="30" t="s">
        <v>1180</v>
      </c>
      <c r="D1177" s="30" t="s">
        <v>11346</v>
      </c>
      <c r="E1177" s="30" t="s">
        <v>10046</v>
      </c>
      <c r="F1177" s="30" t="s">
        <v>6757</v>
      </c>
      <c r="G1177" s="30" t="s">
        <v>6758</v>
      </c>
      <c r="H1177" s="30" t="s">
        <v>4834</v>
      </c>
      <c r="I1177" s="30" t="s">
        <v>8</v>
      </c>
      <c r="J1177" s="30" t="s">
        <v>4790</v>
      </c>
      <c r="K1177" s="30" t="s">
        <v>2024</v>
      </c>
      <c r="L1177" s="76" t="s">
        <v>10021</v>
      </c>
      <c r="M1177" s="30" t="s">
        <v>10047</v>
      </c>
      <c r="N1177" s="30" t="s">
        <v>2087</v>
      </c>
      <c r="O1177" s="31">
        <f>'Product Details'!AH885</f>
        <v>557.99</v>
      </c>
      <c r="P1177" s="31">
        <f>'Product Details'!V885</f>
        <v>528.99</v>
      </c>
      <c r="Q1177" s="31">
        <f>'Product Details'!F885</f>
        <v>467.99</v>
      </c>
      <c r="R1177" s="86">
        <f t="shared" si="55"/>
        <v>0.11531408911321575</v>
      </c>
      <c r="S1177" s="86">
        <f t="shared" si="56"/>
        <v>0.16129321314002043</v>
      </c>
      <c r="T1177" s="31">
        <f>'Product Details'!F885</f>
        <v>467.99</v>
      </c>
      <c r="U1177" s="31">
        <f t="shared" si="57"/>
        <v>0</v>
      </c>
      <c r="V1177" s="30" t="s">
        <v>2080</v>
      </c>
      <c r="W1177" s="30" t="s">
        <v>53</v>
      </c>
      <c r="X1177" s="30">
        <v>30</v>
      </c>
      <c r="Y1177" s="87">
        <v>46041</v>
      </c>
      <c r="Z1177" s="87">
        <v>46273</v>
      </c>
    </row>
    <row r="1178" spans="1:26" ht="26.9" customHeight="1" x14ac:dyDescent="0.35">
      <c r="A1178" s="85" t="s">
        <v>11349</v>
      </c>
      <c r="B1178" s="30" t="s">
        <v>6754</v>
      </c>
      <c r="C1178" s="30" t="s">
        <v>1180</v>
      </c>
      <c r="D1178" s="30" t="s">
        <v>10168</v>
      </c>
      <c r="E1178" s="30" t="s">
        <v>10101</v>
      </c>
      <c r="F1178" s="30" t="s">
        <v>6757</v>
      </c>
      <c r="G1178" s="30" t="s">
        <v>6758</v>
      </c>
      <c r="H1178" s="30" t="s">
        <v>4834</v>
      </c>
      <c r="I1178" s="30" t="s">
        <v>8</v>
      </c>
      <c r="J1178" s="30" t="s">
        <v>4790</v>
      </c>
      <c r="K1178" s="30" t="s">
        <v>2024</v>
      </c>
      <c r="L1178" s="81" t="s">
        <v>10022</v>
      </c>
      <c r="M1178" s="30" t="s">
        <v>10102</v>
      </c>
      <c r="N1178" s="30" t="s">
        <v>2087</v>
      </c>
      <c r="O1178" s="31">
        <f>'Product Details'!AH885</f>
        <v>557.99</v>
      </c>
      <c r="P1178" s="31">
        <v>442.99</v>
      </c>
      <c r="Q1178" s="31">
        <v>403.99</v>
      </c>
      <c r="R1178" s="86">
        <f t="shared" si="55"/>
        <v>8.8038104697622965E-2</v>
      </c>
      <c r="S1178" s="86">
        <f t="shared" si="56"/>
        <v>0.27599060915070162</v>
      </c>
      <c r="T1178" s="31">
        <f>'Product Details'!F885</f>
        <v>467.99</v>
      </c>
      <c r="U1178" s="31">
        <f t="shared" si="57"/>
        <v>64</v>
      </c>
      <c r="V1178" s="30" t="s">
        <v>2100</v>
      </c>
      <c r="W1178" s="30" t="s">
        <v>10103</v>
      </c>
      <c r="X1178" s="30">
        <v>30</v>
      </c>
      <c r="Y1178" s="87">
        <v>46284</v>
      </c>
      <c r="Z1178" s="87">
        <v>46294</v>
      </c>
    </row>
    <row r="1179" spans="1:26" ht="26.9" customHeight="1" x14ac:dyDescent="0.35">
      <c r="A1179" s="85" t="s">
        <v>11350</v>
      </c>
      <c r="B1179" s="30" t="s">
        <v>6754</v>
      </c>
      <c r="C1179" s="30" t="s">
        <v>1180</v>
      </c>
      <c r="D1179" s="30" t="s">
        <v>11351</v>
      </c>
      <c r="E1179" s="30" t="s">
        <v>10122</v>
      </c>
      <c r="F1179" s="30" t="s">
        <v>6757</v>
      </c>
      <c r="G1179" s="30" t="s">
        <v>6758</v>
      </c>
      <c r="H1179" s="30" t="s">
        <v>4834</v>
      </c>
      <c r="I1179" s="30" t="s">
        <v>8</v>
      </c>
      <c r="J1179" s="30" t="s">
        <v>4790</v>
      </c>
      <c r="K1179" s="30" t="s">
        <v>2024</v>
      </c>
      <c r="L1179" s="79" t="s">
        <v>10023</v>
      </c>
      <c r="M1179" s="30" t="s">
        <v>10123</v>
      </c>
      <c r="N1179" s="30" t="s">
        <v>2087</v>
      </c>
      <c r="O1179" s="31">
        <f>'Product Details'!AH885</f>
        <v>557.99</v>
      </c>
      <c r="P1179" s="31">
        <v>357.99</v>
      </c>
      <c r="Q1179" s="31">
        <v>357.99</v>
      </c>
      <c r="R1179" s="86">
        <f t="shared" si="55"/>
        <v>0</v>
      </c>
      <c r="S1179" s="86">
        <f t="shared" si="56"/>
        <v>0.3584293625333787</v>
      </c>
      <c r="T1179" s="31">
        <f>'Product Details'!F885</f>
        <v>467.99</v>
      </c>
      <c r="U1179" s="31">
        <f t="shared" si="57"/>
        <v>110</v>
      </c>
      <c r="V1179" s="30" t="s">
        <v>2080</v>
      </c>
      <c r="W1179" s="30" t="s">
        <v>10124</v>
      </c>
      <c r="X1179" s="30">
        <v>30</v>
      </c>
      <c r="Y1179" s="87">
        <v>46170</v>
      </c>
      <c r="Z1179" s="87">
        <v>46170</v>
      </c>
    </row>
    <row r="1180" spans="1:26" ht="26.9" customHeight="1" x14ac:dyDescent="0.35">
      <c r="A1180" s="85" t="s">
        <v>11352</v>
      </c>
      <c r="B1180" s="30" t="s">
        <v>6759</v>
      </c>
      <c r="C1180" s="30" t="s">
        <v>1180</v>
      </c>
      <c r="D1180" s="30" t="s">
        <v>11346</v>
      </c>
      <c r="E1180" s="30" t="s">
        <v>10046</v>
      </c>
      <c r="F1180" s="30" t="s">
        <v>6752</v>
      </c>
      <c r="G1180" s="30" t="s">
        <v>6762</v>
      </c>
      <c r="H1180" s="30" t="s">
        <v>3620</v>
      </c>
      <c r="I1180" s="30" t="s">
        <v>8</v>
      </c>
      <c r="J1180" s="30" t="s">
        <v>4807</v>
      </c>
      <c r="K1180" s="30" t="s">
        <v>2024</v>
      </c>
      <c r="L1180" s="76" t="s">
        <v>10021</v>
      </c>
      <c r="M1180" s="30" t="s">
        <v>10047</v>
      </c>
      <c r="N1180" s="30" t="s">
        <v>2087</v>
      </c>
      <c r="O1180" s="31">
        <f>'Product Details'!AH886</f>
        <v>742.99</v>
      </c>
      <c r="P1180" s="31">
        <f>'Product Details'!V886</f>
        <v>716.99</v>
      </c>
      <c r="Q1180" s="31">
        <f>'Product Details'!F886</f>
        <v>638.99</v>
      </c>
      <c r="R1180" s="86">
        <f t="shared" si="55"/>
        <v>0.10878812814683608</v>
      </c>
      <c r="S1180" s="86">
        <f t="shared" si="56"/>
        <v>0.13997496601569334</v>
      </c>
      <c r="T1180" s="31">
        <f>'Product Details'!F886</f>
        <v>638.99</v>
      </c>
      <c r="U1180" s="31">
        <f t="shared" si="57"/>
        <v>0</v>
      </c>
      <c r="V1180" s="30" t="s">
        <v>2080</v>
      </c>
      <c r="W1180" s="30" t="s">
        <v>53</v>
      </c>
      <c r="X1180" s="30">
        <v>30</v>
      </c>
      <c r="Y1180" s="87">
        <v>45840</v>
      </c>
      <c r="Z1180" s="87">
        <v>46235</v>
      </c>
    </row>
    <row r="1181" spans="1:26" ht="26.9" customHeight="1" x14ac:dyDescent="0.35">
      <c r="A1181" s="85" t="s">
        <v>11353</v>
      </c>
      <c r="B1181" s="30" t="s">
        <v>6759</v>
      </c>
      <c r="C1181" s="30" t="s">
        <v>1180</v>
      </c>
      <c r="D1181" s="30" t="s">
        <v>10168</v>
      </c>
      <c r="E1181" s="30" t="s">
        <v>10101</v>
      </c>
      <c r="F1181" s="30" t="s">
        <v>6752</v>
      </c>
      <c r="G1181" s="30" t="s">
        <v>6762</v>
      </c>
      <c r="H1181" s="30" t="s">
        <v>3620</v>
      </c>
      <c r="I1181" s="30" t="s">
        <v>8</v>
      </c>
      <c r="J1181" s="30" t="s">
        <v>4807</v>
      </c>
      <c r="K1181" s="30" t="s">
        <v>2024</v>
      </c>
      <c r="L1181" s="81" t="s">
        <v>10022</v>
      </c>
      <c r="M1181" s="30" t="s">
        <v>10102</v>
      </c>
      <c r="N1181" s="30" t="s">
        <v>2087</v>
      </c>
      <c r="O1181" s="31">
        <f>'Product Details'!AH886</f>
        <v>742.99</v>
      </c>
      <c r="P1181" s="31">
        <v>573.99</v>
      </c>
      <c r="Q1181" s="31">
        <v>546.99</v>
      </c>
      <c r="R1181" s="86">
        <f t="shared" si="55"/>
        <v>4.7039147023467308E-2</v>
      </c>
      <c r="S1181" s="86">
        <f t="shared" si="56"/>
        <v>0.26379897441419131</v>
      </c>
      <c r="T1181" s="31">
        <f>'Product Details'!F886</f>
        <v>638.99</v>
      </c>
      <c r="U1181" s="31">
        <f t="shared" si="57"/>
        <v>92</v>
      </c>
      <c r="V1181" s="30" t="s">
        <v>2100</v>
      </c>
      <c r="W1181" s="30" t="s">
        <v>10103</v>
      </c>
      <c r="X1181" s="30">
        <v>30</v>
      </c>
      <c r="Y1181" s="87">
        <v>46153</v>
      </c>
      <c r="Z1181" s="87">
        <v>46172</v>
      </c>
    </row>
    <row r="1182" spans="1:26" ht="26.9" customHeight="1" x14ac:dyDescent="0.35">
      <c r="A1182" s="85" t="s">
        <v>11354</v>
      </c>
      <c r="B1182" s="30" t="s">
        <v>6759</v>
      </c>
      <c r="C1182" s="30" t="s">
        <v>1180</v>
      </c>
      <c r="D1182" s="30" t="s">
        <v>11351</v>
      </c>
      <c r="E1182" s="30" t="s">
        <v>10122</v>
      </c>
      <c r="F1182" s="30" t="s">
        <v>6752</v>
      </c>
      <c r="G1182" s="30" t="s">
        <v>6762</v>
      </c>
      <c r="H1182" s="30" t="s">
        <v>3620</v>
      </c>
      <c r="I1182" s="30" t="s">
        <v>8</v>
      </c>
      <c r="J1182" s="30" t="s">
        <v>4807</v>
      </c>
      <c r="K1182" s="30" t="s">
        <v>2024</v>
      </c>
      <c r="L1182" s="79" t="s">
        <v>10023</v>
      </c>
      <c r="M1182" s="30" t="s">
        <v>10123</v>
      </c>
      <c r="N1182" s="30" t="s">
        <v>2087</v>
      </c>
      <c r="O1182" s="31">
        <f>'Product Details'!AH886</f>
        <v>742.99</v>
      </c>
      <c r="P1182" s="31">
        <v>571.99</v>
      </c>
      <c r="Q1182" s="31">
        <v>530.99</v>
      </c>
      <c r="R1182" s="86">
        <f t="shared" si="55"/>
        <v>7.1679574817741565E-2</v>
      </c>
      <c r="S1182" s="86">
        <f t="shared" si="56"/>
        <v>0.28533358457045183</v>
      </c>
      <c r="T1182" s="31">
        <f>'Product Details'!F886</f>
        <v>638.99</v>
      </c>
      <c r="U1182" s="31">
        <f t="shared" si="57"/>
        <v>108</v>
      </c>
      <c r="V1182" s="30" t="s">
        <v>2100</v>
      </c>
      <c r="W1182" s="30" t="s">
        <v>10124</v>
      </c>
      <c r="X1182" s="30">
        <v>30</v>
      </c>
      <c r="Y1182" s="87">
        <v>46156</v>
      </c>
      <c r="Z1182" s="87">
        <v>46170</v>
      </c>
    </row>
    <row r="1183" spans="1:26" ht="26.9" customHeight="1" x14ac:dyDescent="0.35">
      <c r="A1183" s="85" t="s">
        <v>11355</v>
      </c>
      <c r="B1183" s="30" t="s">
        <v>6763</v>
      </c>
      <c r="C1183" s="30" t="s">
        <v>1180</v>
      </c>
      <c r="D1183" s="30" t="s">
        <v>11346</v>
      </c>
      <c r="E1183" s="30" t="s">
        <v>10046</v>
      </c>
      <c r="F1183" s="30" t="s">
        <v>6766</v>
      </c>
      <c r="G1183" s="30" t="s">
        <v>6767</v>
      </c>
      <c r="H1183" s="30" t="s">
        <v>4053</v>
      </c>
      <c r="I1183" s="30" t="s">
        <v>8</v>
      </c>
      <c r="J1183" s="30" t="s">
        <v>4807</v>
      </c>
      <c r="K1183" s="30" t="s">
        <v>2025</v>
      </c>
      <c r="L1183" s="76" t="s">
        <v>10021</v>
      </c>
      <c r="M1183" s="30" t="s">
        <v>10047</v>
      </c>
      <c r="N1183" s="30" t="s">
        <v>2087</v>
      </c>
      <c r="O1183" s="31">
        <f>'Product Details'!AH887</f>
        <v>879.99</v>
      </c>
      <c r="P1183" s="31">
        <f>'Product Details'!V887</f>
        <v>843.99</v>
      </c>
      <c r="Q1183" s="31">
        <f>'Product Details'!F887</f>
        <v>760.99</v>
      </c>
      <c r="R1183" s="86">
        <f t="shared" si="55"/>
        <v>9.8342397421770394E-2</v>
      </c>
      <c r="S1183" s="86">
        <f t="shared" si="56"/>
        <v>0.13522880941828885</v>
      </c>
      <c r="T1183" s="31">
        <f>'Product Details'!F887</f>
        <v>760.99</v>
      </c>
      <c r="U1183" s="31">
        <f t="shared" si="57"/>
        <v>0</v>
      </c>
      <c r="V1183" s="30" t="s">
        <v>2080</v>
      </c>
      <c r="W1183" s="30" t="s">
        <v>1345</v>
      </c>
      <c r="X1183" s="30">
        <v>30</v>
      </c>
      <c r="Y1183" s="87">
        <v>45905</v>
      </c>
      <c r="Z1183" s="87">
        <v>46244</v>
      </c>
    </row>
    <row r="1184" spans="1:26" ht="26.9" customHeight="1" x14ac:dyDescent="0.35">
      <c r="A1184" s="85" t="s">
        <v>11356</v>
      </c>
      <c r="B1184" s="30" t="s">
        <v>6763</v>
      </c>
      <c r="C1184" s="30" t="s">
        <v>1180</v>
      </c>
      <c r="D1184" s="30" t="s">
        <v>10168</v>
      </c>
      <c r="E1184" s="30" t="s">
        <v>10101</v>
      </c>
      <c r="F1184" s="30" t="s">
        <v>6766</v>
      </c>
      <c r="G1184" s="30" t="s">
        <v>6767</v>
      </c>
      <c r="H1184" s="30" t="s">
        <v>4053</v>
      </c>
      <c r="I1184" s="30" t="s">
        <v>8</v>
      </c>
      <c r="J1184" s="30" t="s">
        <v>4807</v>
      </c>
      <c r="K1184" s="30" t="s">
        <v>2025</v>
      </c>
      <c r="L1184" s="81" t="s">
        <v>10022</v>
      </c>
      <c r="M1184" s="30" t="s">
        <v>10102</v>
      </c>
      <c r="N1184" s="30" t="s">
        <v>2087</v>
      </c>
      <c r="O1184" s="31">
        <f>'Product Details'!AH887</f>
        <v>879.99</v>
      </c>
      <c r="P1184" s="31">
        <v>655.99</v>
      </c>
      <c r="Q1184" s="31">
        <v>655.99</v>
      </c>
      <c r="R1184" s="86">
        <f t="shared" si="55"/>
        <v>0</v>
      </c>
      <c r="S1184" s="86">
        <f t="shared" si="56"/>
        <v>0.25454834714030838</v>
      </c>
      <c r="T1184" s="31">
        <f>'Product Details'!F887</f>
        <v>760.99</v>
      </c>
      <c r="U1184" s="31">
        <f t="shared" si="57"/>
        <v>105</v>
      </c>
      <c r="V1184" s="30" t="s">
        <v>2100</v>
      </c>
      <c r="W1184" s="30" t="s">
        <v>10514</v>
      </c>
      <c r="X1184" s="30">
        <v>30</v>
      </c>
      <c r="Y1184" s="87">
        <v>46151</v>
      </c>
      <c r="Z1184" s="87">
        <v>46151</v>
      </c>
    </row>
    <row r="1185" spans="1:26" ht="26.9" customHeight="1" x14ac:dyDescent="0.35">
      <c r="A1185" s="85" t="s">
        <v>11357</v>
      </c>
      <c r="B1185" s="30" t="s">
        <v>6763</v>
      </c>
      <c r="C1185" s="30" t="s">
        <v>1180</v>
      </c>
      <c r="D1185" s="30" t="s">
        <v>11351</v>
      </c>
      <c r="E1185" s="30" t="s">
        <v>10122</v>
      </c>
      <c r="F1185" s="30" t="s">
        <v>6766</v>
      </c>
      <c r="G1185" s="30" t="s">
        <v>6767</v>
      </c>
      <c r="H1185" s="30" t="s">
        <v>4053</v>
      </c>
      <c r="I1185" s="30" t="s">
        <v>8</v>
      </c>
      <c r="J1185" s="30" t="s">
        <v>4807</v>
      </c>
      <c r="K1185" s="30" t="s">
        <v>2025</v>
      </c>
      <c r="L1185" s="79" t="s">
        <v>10023</v>
      </c>
      <c r="M1185" s="30" t="s">
        <v>10123</v>
      </c>
      <c r="N1185" s="30" t="s">
        <v>2087</v>
      </c>
      <c r="O1185" s="31">
        <f>'Product Details'!AH887</f>
        <v>879.99</v>
      </c>
      <c r="P1185" s="31">
        <v>617.99</v>
      </c>
      <c r="Q1185" s="31">
        <v>617.99</v>
      </c>
      <c r="R1185" s="86">
        <f t="shared" si="55"/>
        <v>0</v>
      </c>
      <c r="S1185" s="86">
        <f t="shared" si="56"/>
        <v>0.29773065603018217</v>
      </c>
      <c r="T1185" s="31">
        <f>'Product Details'!F887</f>
        <v>760.99</v>
      </c>
      <c r="U1185" s="31">
        <f t="shared" si="57"/>
        <v>143</v>
      </c>
      <c r="V1185" s="30" t="s">
        <v>2116</v>
      </c>
      <c r="W1185" s="30" t="s">
        <v>10124</v>
      </c>
      <c r="X1185" s="30">
        <v>30</v>
      </c>
      <c r="Y1185" s="87">
        <v>46144</v>
      </c>
      <c r="Z1185" s="87">
        <v>46144</v>
      </c>
    </row>
    <row r="1186" spans="1:26" ht="26.9" customHeight="1" x14ac:dyDescent="0.35">
      <c r="A1186" s="85" t="s">
        <v>11358</v>
      </c>
      <c r="B1186" s="30" t="s">
        <v>6768</v>
      </c>
      <c r="C1186" s="30" t="s">
        <v>1180</v>
      </c>
      <c r="D1186" s="30" t="s">
        <v>11346</v>
      </c>
      <c r="E1186" s="30" t="s">
        <v>10046</v>
      </c>
      <c r="F1186" s="30" t="s">
        <v>6771</v>
      </c>
      <c r="G1186" s="30" t="s">
        <v>6442</v>
      </c>
      <c r="H1186" s="30" t="s">
        <v>4053</v>
      </c>
      <c r="I1186" s="30" t="s">
        <v>8</v>
      </c>
      <c r="J1186" s="30" t="s">
        <v>4807</v>
      </c>
      <c r="K1186" s="30" t="s">
        <v>2025</v>
      </c>
      <c r="L1186" s="76" t="s">
        <v>10021</v>
      </c>
      <c r="M1186" s="30" t="s">
        <v>10047</v>
      </c>
      <c r="N1186" s="30" t="s">
        <v>2087</v>
      </c>
      <c r="O1186" s="31">
        <f>'Product Details'!AH888</f>
        <v>860.99</v>
      </c>
      <c r="P1186" s="31">
        <f>'Product Details'!V888</f>
        <v>849.99</v>
      </c>
      <c r="Q1186" s="31">
        <f>'Product Details'!F888</f>
        <v>806.99</v>
      </c>
      <c r="R1186" s="86">
        <f t="shared" si="55"/>
        <v>5.0588830456828902E-2</v>
      </c>
      <c r="S1186" s="86">
        <f t="shared" si="56"/>
        <v>6.2718498472688414E-2</v>
      </c>
      <c r="T1186" s="31">
        <f>'Product Details'!F888</f>
        <v>806.99</v>
      </c>
      <c r="U1186" s="31">
        <f t="shared" si="57"/>
        <v>0</v>
      </c>
      <c r="V1186" s="30" t="s">
        <v>2080</v>
      </c>
      <c r="W1186" s="30" t="s">
        <v>53</v>
      </c>
      <c r="X1186" s="30">
        <v>30</v>
      </c>
      <c r="Y1186" s="87">
        <v>46122</v>
      </c>
      <c r="Z1186" s="87">
        <v>46256</v>
      </c>
    </row>
    <row r="1187" spans="1:26" ht="26.9" customHeight="1" x14ac:dyDescent="0.35">
      <c r="A1187" s="85" t="s">
        <v>11359</v>
      </c>
      <c r="B1187" s="30" t="s">
        <v>6772</v>
      </c>
      <c r="C1187" s="30" t="s">
        <v>1180</v>
      </c>
      <c r="D1187" s="30" t="s">
        <v>11346</v>
      </c>
      <c r="E1187" s="30" t="s">
        <v>10046</v>
      </c>
      <c r="F1187" s="30" t="s">
        <v>6775</v>
      </c>
      <c r="G1187" s="30" t="s">
        <v>6776</v>
      </c>
      <c r="H1187" s="30" t="s">
        <v>5035</v>
      </c>
      <c r="I1187" s="30" t="s">
        <v>8</v>
      </c>
      <c r="J1187" s="30" t="s">
        <v>4790</v>
      </c>
      <c r="K1187" s="30" t="s">
        <v>2025</v>
      </c>
      <c r="L1187" s="76" t="s">
        <v>10021</v>
      </c>
      <c r="M1187" s="30" t="s">
        <v>10047</v>
      </c>
      <c r="N1187" s="30" t="s">
        <v>2087</v>
      </c>
      <c r="O1187" s="31">
        <f>'Product Details'!AH889</f>
        <v>989.99</v>
      </c>
      <c r="P1187" s="31">
        <f>'Product Details'!V889</f>
        <v>989.99</v>
      </c>
      <c r="Q1187" s="31">
        <f>'Product Details'!F889</f>
        <v>949.99</v>
      </c>
      <c r="R1187" s="86">
        <f t="shared" si="55"/>
        <v>4.040444852978313E-2</v>
      </c>
      <c r="S1187" s="86">
        <f t="shared" si="56"/>
        <v>4.040444852978313E-2</v>
      </c>
      <c r="T1187" s="31">
        <f>'Product Details'!F889</f>
        <v>949.99</v>
      </c>
      <c r="U1187" s="31">
        <f t="shared" si="57"/>
        <v>0</v>
      </c>
      <c r="V1187" s="30" t="s">
        <v>2080</v>
      </c>
      <c r="W1187" s="30" t="s">
        <v>53</v>
      </c>
      <c r="X1187" s="30">
        <v>30</v>
      </c>
      <c r="Y1187" s="87">
        <v>45921</v>
      </c>
      <c r="Z1187" s="87">
        <v>46259</v>
      </c>
    </row>
    <row r="1188" spans="1:26" ht="26.9" customHeight="1" x14ac:dyDescent="0.35">
      <c r="A1188" s="85" t="s">
        <v>11360</v>
      </c>
      <c r="B1188" s="30" t="s">
        <v>6777</v>
      </c>
      <c r="C1188" s="30" t="s">
        <v>1180</v>
      </c>
      <c r="D1188" s="30" t="s">
        <v>11346</v>
      </c>
      <c r="E1188" s="30" t="s">
        <v>10046</v>
      </c>
      <c r="F1188" s="30" t="s">
        <v>6780</v>
      </c>
      <c r="G1188" s="30" t="s">
        <v>6781</v>
      </c>
      <c r="H1188" s="30" t="s">
        <v>3876</v>
      </c>
      <c r="I1188" s="30" t="s">
        <v>8</v>
      </c>
      <c r="J1188" s="30" t="s">
        <v>4807</v>
      </c>
      <c r="K1188" s="30" t="s">
        <v>2027</v>
      </c>
      <c r="L1188" s="76" t="s">
        <v>10021</v>
      </c>
      <c r="M1188" s="30" t="s">
        <v>10047</v>
      </c>
      <c r="N1188" s="30" t="s">
        <v>2087</v>
      </c>
      <c r="O1188" s="31">
        <f>'Product Details'!AH890</f>
        <v>1229.99</v>
      </c>
      <c r="P1188" s="31">
        <f>'Product Details'!V890</f>
        <v>1229.99</v>
      </c>
      <c r="Q1188" s="31">
        <f>'Product Details'!F890</f>
        <v>1169.99</v>
      </c>
      <c r="R1188" s="86">
        <f t="shared" si="55"/>
        <v>4.8780884397434124E-2</v>
      </c>
      <c r="S1188" s="86">
        <f t="shared" si="56"/>
        <v>4.8780884397434124E-2</v>
      </c>
      <c r="T1188" s="31">
        <f>'Product Details'!F890</f>
        <v>1169.99</v>
      </c>
      <c r="U1188" s="31">
        <f t="shared" si="57"/>
        <v>0</v>
      </c>
      <c r="V1188" s="30" t="s">
        <v>2080</v>
      </c>
      <c r="W1188" s="30" t="s">
        <v>1345</v>
      </c>
      <c r="X1188" s="30">
        <v>30</v>
      </c>
      <c r="Y1188" s="87">
        <v>46119</v>
      </c>
      <c r="Z1188" s="87">
        <v>46238</v>
      </c>
    </row>
    <row r="1189" spans="1:26" ht="26.9" customHeight="1" x14ac:dyDescent="0.35">
      <c r="A1189" s="85" t="s">
        <v>11361</v>
      </c>
      <c r="B1189" s="30" t="s">
        <v>6782</v>
      </c>
      <c r="C1189" s="30" t="s">
        <v>1180</v>
      </c>
      <c r="D1189" s="30" t="s">
        <v>11346</v>
      </c>
      <c r="E1189" s="30" t="s">
        <v>10046</v>
      </c>
      <c r="F1189" s="30" t="s">
        <v>6771</v>
      </c>
      <c r="G1189" s="30" t="s">
        <v>6785</v>
      </c>
      <c r="H1189" s="30" t="s">
        <v>3953</v>
      </c>
      <c r="I1189" s="30" t="s">
        <v>8</v>
      </c>
      <c r="J1189" s="30" t="s">
        <v>4807</v>
      </c>
      <c r="K1189" s="30" t="s">
        <v>2027</v>
      </c>
      <c r="L1189" s="76" t="s">
        <v>10021</v>
      </c>
      <c r="M1189" s="30" t="s">
        <v>10047</v>
      </c>
      <c r="N1189" s="30" t="s">
        <v>2087</v>
      </c>
      <c r="O1189" s="31">
        <f>'Product Details'!AH891</f>
        <v>1540.99</v>
      </c>
      <c r="P1189" s="31">
        <f>'Product Details'!V891</f>
        <v>1540.99</v>
      </c>
      <c r="Q1189" s="31">
        <f>'Product Details'!F891</f>
        <v>1345.99</v>
      </c>
      <c r="R1189" s="86">
        <f t="shared" si="55"/>
        <v>0.12654202817669161</v>
      </c>
      <c r="S1189" s="86">
        <f t="shared" si="56"/>
        <v>0.12654202817669161</v>
      </c>
      <c r="T1189" s="31">
        <f>'Product Details'!F891</f>
        <v>1345.99</v>
      </c>
      <c r="U1189" s="31">
        <f t="shared" si="57"/>
        <v>0</v>
      </c>
      <c r="V1189" s="30" t="s">
        <v>2080</v>
      </c>
      <c r="W1189" s="30" t="s">
        <v>53</v>
      </c>
      <c r="X1189" s="30">
        <v>30</v>
      </c>
      <c r="Y1189" s="87">
        <v>46113</v>
      </c>
      <c r="Z1189" s="87">
        <v>46290</v>
      </c>
    </row>
    <row r="1190" spans="1:26" ht="26.9" customHeight="1" x14ac:dyDescent="0.35">
      <c r="A1190" s="85" t="s">
        <v>11362</v>
      </c>
      <c r="B1190" s="30" t="s">
        <v>6786</v>
      </c>
      <c r="C1190" s="30" t="s">
        <v>1180</v>
      </c>
      <c r="D1190" s="30" t="s">
        <v>11346</v>
      </c>
      <c r="E1190" s="30" t="s">
        <v>10046</v>
      </c>
      <c r="F1190" s="30" t="s">
        <v>6789</v>
      </c>
      <c r="G1190" s="30" t="s">
        <v>6790</v>
      </c>
      <c r="H1190" s="30" t="s">
        <v>3485</v>
      </c>
      <c r="I1190" s="30" t="s">
        <v>8</v>
      </c>
      <c r="J1190" s="30" t="s">
        <v>4790</v>
      </c>
      <c r="K1190" s="30" t="s">
        <v>2027</v>
      </c>
      <c r="L1190" s="76" t="s">
        <v>10021</v>
      </c>
      <c r="M1190" s="30" t="s">
        <v>10047</v>
      </c>
      <c r="N1190" s="30" t="s">
        <v>2087</v>
      </c>
      <c r="O1190" s="31">
        <f>'Product Details'!AH892</f>
        <v>1863.99</v>
      </c>
      <c r="P1190" s="31">
        <f>'Product Details'!V892</f>
        <v>1789.99</v>
      </c>
      <c r="Q1190" s="31">
        <f>'Product Details'!F892</f>
        <v>1663.99</v>
      </c>
      <c r="R1190" s="86">
        <f t="shared" si="55"/>
        <v>7.0391454700864248E-2</v>
      </c>
      <c r="S1190" s="86">
        <f t="shared" si="56"/>
        <v>0.10729671296519831</v>
      </c>
      <c r="T1190" s="31">
        <f>'Product Details'!F892</f>
        <v>1663.99</v>
      </c>
      <c r="U1190" s="31">
        <f t="shared" si="57"/>
        <v>0</v>
      </c>
      <c r="V1190" s="30" t="s">
        <v>2080</v>
      </c>
      <c r="W1190" s="30" t="s">
        <v>1345</v>
      </c>
      <c r="X1190" s="30">
        <v>30</v>
      </c>
      <c r="Y1190" s="87">
        <v>46168</v>
      </c>
      <c r="Z1190" s="87">
        <v>46267</v>
      </c>
    </row>
    <row r="1191" spans="1:26" ht="26.9" customHeight="1" x14ac:dyDescent="0.35">
      <c r="A1191" s="85" t="s">
        <v>11363</v>
      </c>
      <c r="B1191" s="30" t="s">
        <v>6786</v>
      </c>
      <c r="C1191" s="30" t="s">
        <v>1180</v>
      </c>
      <c r="D1191" s="30" t="s">
        <v>10168</v>
      </c>
      <c r="E1191" s="30" t="s">
        <v>10101</v>
      </c>
      <c r="F1191" s="30" t="s">
        <v>6789</v>
      </c>
      <c r="G1191" s="30" t="s">
        <v>6790</v>
      </c>
      <c r="H1191" s="30" t="s">
        <v>3485</v>
      </c>
      <c r="I1191" s="30" t="s">
        <v>8</v>
      </c>
      <c r="J1191" s="30" t="s">
        <v>4790</v>
      </c>
      <c r="K1191" s="30" t="s">
        <v>2027</v>
      </c>
      <c r="L1191" s="81" t="s">
        <v>10022</v>
      </c>
      <c r="M1191" s="30" t="s">
        <v>10102</v>
      </c>
      <c r="N1191" s="30" t="s">
        <v>2087</v>
      </c>
      <c r="O1191" s="31">
        <f>'Product Details'!AH892</f>
        <v>1863.99</v>
      </c>
      <c r="P1191" s="31">
        <v>1623.99</v>
      </c>
      <c r="Q1191" s="31">
        <v>1548.99</v>
      </c>
      <c r="R1191" s="86">
        <f t="shared" si="55"/>
        <v>4.6182550385162467E-2</v>
      </c>
      <c r="S1191" s="86">
        <f t="shared" si="56"/>
        <v>0.16899232292018734</v>
      </c>
      <c r="T1191" s="31">
        <f>'Product Details'!F892</f>
        <v>1663.99</v>
      </c>
      <c r="U1191" s="31">
        <f t="shared" si="57"/>
        <v>115</v>
      </c>
      <c r="V1191" s="30" t="s">
        <v>2100</v>
      </c>
      <c r="W1191" s="30" t="s">
        <v>10514</v>
      </c>
      <c r="X1191" s="30">
        <v>30</v>
      </c>
      <c r="Y1191" s="87">
        <v>46180</v>
      </c>
      <c r="Z1191" s="87">
        <v>46191</v>
      </c>
    </row>
    <row r="1192" spans="1:26" ht="26.9" customHeight="1" x14ac:dyDescent="0.35">
      <c r="A1192" s="85" t="s">
        <v>11364</v>
      </c>
      <c r="B1192" s="30" t="s">
        <v>6786</v>
      </c>
      <c r="C1192" s="30" t="s">
        <v>1180</v>
      </c>
      <c r="D1192" s="30" t="s">
        <v>11351</v>
      </c>
      <c r="E1192" s="30" t="s">
        <v>10122</v>
      </c>
      <c r="F1192" s="30" t="s">
        <v>6789</v>
      </c>
      <c r="G1192" s="30" t="s">
        <v>6790</v>
      </c>
      <c r="H1192" s="30" t="s">
        <v>3485</v>
      </c>
      <c r="I1192" s="30" t="s">
        <v>8</v>
      </c>
      <c r="J1192" s="30" t="s">
        <v>4790</v>
      </c>
      <c r="K1192" s="30" t="s">
        <v>2027</v>
      </c>
      <c r="L1192" s="79" t="s">
        <v>10023</v>
      </c>
      <c r="M1192" s="30" t="s">
        <v>10123</v>
      </c>
      <c r="N1192" s="30" t="s">
        <v>2087</v>
      </c>
      <c r="O1192" s="31">
        <f>'Product Details'!AH892</f>
        <v>1863.99</v>
      </c>
      <c r="P1192" s="31">
        <v>1283.99</v>
      </c>
      <c r="Q1192" s="31">
        <v>1283.99</v>
      </c>
      <c r="R1192" s="86">
        <f t="shared" si="55"/>
        <v>0</v>
      </c>
      <c r="S1192" s="86">
        <f t="shared" si="56"/>
        <v>0.31116046759907512</v>
      </c>
      <c r="T1192" s="31">
        <f>'Product Details'!F892</f>
        <v>1663.99</v>
      </c>
      <c r="U1192" s="31">
        <f t="shared" si="57"/>
        <v>380</v>
      </c>
      <c r="V1192" s="30" t="s">
        <v>2080</v>
      </c>
      <c r="W1192" s="30" t="s">
        <v>10124</v>
      </c>
      <c r="X1192" s="30">
        <v>30</v>
      </c>
      <c r="Y1192" s="87">
        <v>46179</v>
      </c>
      <c r="Z1192" s="87">
        <v>46179</v>
      </c>
    </row>
    <row r="1193" spans="1:26" ht="26.9" customHeight="1" x14ac:dyDescent="0.35">
      <c r="A1193" s="85" t="s">
        <v>11365</v>
      </c>
      <c r="B1193" s="30" t="s">
        <v>6791</v>
      </c>
      <c r="C1193" s="30" t="s">
        <v>1193</v>
      </c>
      <c r="D1193" s="30" t="s">
        <v>11366</v>
      </c>
      <c r="E1193" s="30" t="s">
        <v>10046</v>
      </c>
      <c r="F1193" s="30" t="s">
        <v>6794</v>
      </c>
      <c r="G1193" s="30" t="s">
        <v>6795</v>
      </c>
      <c r="H1193" s="30" t="s">
        <v>5325</v>
      </c>
      <c r="I1193" s="30" t="s">
        <v>8</v>
      </c>
      <c r="J1193" s="30" t="s">
        <v>4790</v>
      </c>
      <c r="K1193" s="30" t="s">
        <v>2022</v>
      </c>
      <c r="L1193" s="76" t="s">
        <v>10021</v>
      </c>
      <c r="M1193" s="30" t="s">
        <v>10047</v>
      </c>
      <c r="N1193" s="30" t="s">
        <v>2087</v>
      </c>
      <c r="O1193" s="31">
        <f>'Product Details'!AH893</f>
        <v>90.99</v>
      </c>
      <c r="P1193" s="31">
        <f>'Product Details'!V893</f>
        <v>90.99</v>
      </c>
      <c r="Q1193" s="31">
        <f>'Product Details'!F893</f>
        <v>79.989999999999995</v>
      </c>
      <c r="R1193" s="86">
        <f t="shared" si="55"/>
        <v>0.12089240575887461</v>
      </c>
      <c r="S1193" s="86">
        <f t="shared" si="56"/>
        <v>0.12089240575887461</v>
      </c>
      <c r="T1193" s="31">
        <f>'Product Details'!F893</f>
        <v>79.989999999999995</v>
      </c>
      <c r="U1193" s="31">
        <f t="shared" si="57"/>
        <v>0</v>
      </c>
      <c r="V1193" s="30" t="s">
        <v>2080</v>
      </c>
      <c r="W1193" s="30" t="s">
        <v>53</v>
      </c>
      <c r="X1193" s="30">
        <v>60</v>
      </c>
      <c r="Y1193" s="87">
        <v>45871</v>
      </c>
      <c r="Z1193" s="87">
        <v>46249</v>
      </c>
    </row>
    <row r="1194" spans="1:26" ht="26.9" customHeight="1" x14ac:dyDescent="0.35">
      <c r="A1194" s="85" t="s">
        <v>11367</v>
      </c>
      <c r="B1194" s="30" t="s">
        <v>6791</v>
      </c>
      <c r="C1194" s="30" t="s">
        <v>1193</v>
      </c>
      <c r="D1194" s="30" t="s">
        <v>11368</v>
      </c>
      <c r="E1194" s="30" t="s">
        <v>10122</v>
      </c>
      <c r="F1194" s="30" t="s">
        <v>6794</v>
      </c>
      <c r="G1194" s="30" t="s">
        <v>6795</v>
      </c>
      <c r="H1194" s="30" t="s">
        <v>5325</v>
      </c>
      <c r="I1194" s="30" t="s">
        <v>8</v>
      </c>
      <c r="J1194" s="30" t="s">
        <v>4790</v>
      </c>
      <c r="K1194" s="30" t="s">
        <v>2022</v>
      </c>
      <c r="L1194" s="79" t="s">
        <v>10023</v>
      </c>
      <c r="M1194" s="30" t="s">
        <v>10123</v>
      </c>
      <c r="N1194" s="30" t="s">
        <v>2087</v>
      </c>
      <c r="O1194" s="31">
        <f>'Product Details'!AH893</f>
        <v>90.99</v>
      </c>
      <c r="P1194" s="31">
        <v>61.99</v>
      </c>
      <c r="Q1194" s="31">
        <v>61.99</v>
      </c>
      <c r="R1194" s="86">
        <f t="shared" si="55"/>
        <v>0</v>
      </c>
      <c r="S1194" s="86">
        <f t="shared" si="56"/>
        <v>0.3187163424552148</v>
      </c>
      <c r="T1194" s="31">
        <f>'Product Details'!F893</f>
        <v>79.989999999999995</v>
      </c>
      <c r="U1194" s="31">
        <f t="shared" si="57"/>
        <v>17.999999999999993</v>
      </c>
      <c r="V1194" s="30" t="s">
        <v>2100</v>
      </c>
      <c r="W1194" s="30" t="s">
        <v>10124</v>
      </c>
      <c r="X1194" s="30">
        <v>30</v>
      </c>
      <c r="Y1194" s="87">
        <v>46277</v>
      </c>
      <c r="Z1194" s="87">
        <v>46277</v>
      </c>
    </row>
    <row r="1195" spans="1:26" ht="26.9" customHeight="1" x14ac:dyDescent="0.35">
      <c r="A1195" s="85" t="s">
        <v>11369</v>
      </c>
      <c r="B1195" s="30" t="s">
        <v>6796</v>
      </c>
      <c r="C1195" s="30" t="s">
        <v>1193</v>
      </c>
      <c r="D1195" s="30" t="s">
        <v>11366</v>
      </c>
      <c r="E1195" s="30" t="s">
        <v>10046</v>
      </c>
      <c r="F1195" s="30" t="s">
        <v>6799</v>
      </c>
      <c r="G1195" s="30" t="s">
        <v>6800</v>
      </c>
      <c r="H1195" s="30" t="s">
        <v>4398</v>
      </c>
      <c r="I1195" s="30" t="s">
        <v>8</v>
      </c>
      <c r="J1195" s="30" t="s">
        <v>4807</v>
      </c>
      <c r="K1195" s="30" t="s">
        <v>2022</v>
      </c>
      <c r="L1195" s="76" t="s">
        <v>10021</v>
      </c>
      <c r="M1195" s="30" t="s">
        <v>10047</v>
      </c>
      <c r="N1195" s="30" t="s">
        <v>2087</v>
      </c>
      <c r="O1195" s="31">
        <f>'Product Details'!AH894</f>
        <v>183.99</v>
      </c>
      <c r="P1195" s="31">
        <f>'Product Details'!V894</f>
        <v>183.99</v>
      </c>
      <c r="Q1195" s="31">
        <f>'Product Details'!F894</f>
        <v>173.99</v>
      </c>
      <c r="R1195" s="86">
        <f t="shared" si="55"/>
        <v>5.4350779933692049E-2</v>
      </c>
      <c r="S1195" s="86">
        <f t="shared" si="56"/>
        <v>5.4350779933692049E-2</v>
      </c>
      <c r="T1195" s="31">
        <f>'Product Details'!F894</f>
        <v>173.99</v>
      </c>
      <c r="U1195" s="31">
        <f t="shared" si="57"/>
        <v>0</v>
      </c>
      <c r="V1195" s="30" t="s">
        <v>2080</v>
      </c>
      <c r="W1195" s="30" t="s">
        <v>53</v>
      </c>
      <c r="X1195" s="30">
        <v>60</v>
      </c>
      <c r="Y1195" s="87">
        <v>46145</v>
      </c>
      <c r="Z1195" s="87">
        <v>46264</v>
      </c>
    </row>
    <row r="1196" spans="1:26" ht="26.9" customHeight="1" x14ac:dyDescent="0.35">
      <c r="A1196" s="85" t="s">
        <v>11370</v>
      </c>
      <c r="B1196" s="30" t="s">
        <v>6801</v>
      </c>
      <c r="C1196" s="30" t="s">
        <v>1193</v>
      </c>
      <c r="D1196" s="30" t="s">
        <v>11366</v>
      </c>
      <c r="E1196" s="30" t="s">
        <v>10046</v>
      </c>
      <c r="F1196" s="30" t="s">
        <v>6804</v>
      </c>
      <c r="G1196" s="30" t="s">
        <v>6805</v>
      </c>
      <c r="H1196" s="30" t="s">
        <v>3680</v>
      </c>
      <c r="I1196" s="30" t="s">
        <v>8</v>
      </c>
      <c r="J1196" s="30" t="s">
        <v>4790</v>
      </c>
      <c r="K1196" s="30" t="s">
        <v>2024</v>
      </c>
      <c r="L1196" s="76" t="s">
        <v>10021</v>
      </c>
      <c r="M1196" s="30" t="s">
        <v>10047</v>
      </c>
      <c r="N1196" s="30" t="s">
        <v>2087</v>
      </c>
      <c r="O1196" s="31">
        <f>'Product Details'!AH895</f>
        <v>387.99</v>
      </c>
      <c r="P1196" s="31">
        <f>'Product Details'!V895</f>
        <v>370.99</v>
      </c>
      <c r="Q1196" s="31">
        <f>'Product Details'!F895</f>
        <v>351.99</v>
      </c>
      <c r="R1196" s="86">
        <f t="shared" si="55"/>
        <v>5.121431844524111E-2</v>
      </c>
      <c r="S1196" s="86">
        <f t="shared" si="56"/>
        <v>9.2785896543725349E-2</v>
      </c>
      <c r="T1196" s="31">
        <f>'Product Details'!F895</f>
        <v>351.99</v>
      </c>
      <c r="U1196" s="31">
        <f t="shared" si="57"/>
        <v>0</v>
      </c>
      <c r="V1196" s="30" t="s">
        <v>2080</v>
      </c>
      <c r="W1196" s="30" t="s">
        <v>53</v>
      </c>
      <c r="X1196" s="30">
        <v>60</v>
      </c>
      <c r="Y1196" s="87">
        <v>45828</v>
      </c>
      <c r="Z1196" s="87">
        <v>46280</v>
      </c>
    </row>
    <row r="1197" spans="1:26" ht="26.9" customHeight="1" x14ac:dyDescent="0.35">
      <c r="A1197" s="85" t="s">
        <v>11371</v>
      </c>
      <c r="B1197" s="30" t="s">
        <v>6806</v>
      </c>
      <c r="C1197" s="30" t="s">
        <v>1193</v>
      </c>
      <c r="D1197" s="30" t="s">
        <v>11366</v>
      </c>
      <c r="E1197" s="30" t="s">
        <v>10046</v>
      </c>
      <c r="F1197" s="30" t="s">
        <v>6809</v>
      </c>
      <c r="G1197" s="30" t="s">
        <v>6810</v>
      </c>
      <c r="H1197" s="30" t="s">
        <v>4007</v>
      </c>
      <c r="I1197" s="30" t="s">
        <v>8</v>
      </c>
      <c r="J1197" s="30" t="s">
        <v>4790</v>
      </c>
      <c r="K1197" s="30" t="s">
        <v>2024</v>
      </c>
      <c r="L1197" s="76" t="s">
        <v>10021</v>
      </c>
      <c r="M1197" s="30" t="s">
        <v>10047</v>
      </c>
      <c r="N1197" s="30" t="s">
        <v>2087</v>
      </c>
      <c r="O1197" s="31">
        <f>'Product Details'!AH896</f>
        <v>431.99</v>
      </c>
      <c r="P1197" s="31">
        <f>'Product Details'!V896</f>
        <v>431.99</v>
      </c>
      <c r="Q1197" s="31">
        <f>'Product Details'!F896</f>
        <v>380.99</v>
      </c>
      <c r="R1197" s="86">
        <f t="shared" si="55"/>
        <v>0.11805828838630524</v>
      </c>
      <c r="S1197" s="86">
        <f t="shared" si="56"/>
        <v>0.11805828838630524</v>
      </c>
      <c r="T1197" s="31">
        <f>'Product Details'!F896</f>
        <v>380.99</v>
      </c>
      <c r="U1197" s="31">
        <f t="shared" si="57"/>
        <v>0</v>
      </c>
      <c r="V1197" s="30" t="s">
        <v>2080</v>
      </c>
      <c r="W1197" s="30" t="s">
        <v>53</v>
      </c>
      <c r="X1197" s="30">
        <v>60</v>
      </c>
      <c r="Y1197" s="87">
        <v>45943</v>
      </c>
      <c r="Z1197" s="87">
        <v>46243</v>
      </c>
    </row>
    <row r="1198" spans="1:26" ht="26.9" customHeight="1" x14ac:dyDescent="0.35">
      <c r="A1198" s="85" t="s">
        <v>11372</v>
      </c>
      <c r="B1198" s="30" t="s">
        <v>6811</v>
      </c>
      <c r="C1198" s="30" t="s">
        <v>1193</v>
      </c>
      <c r="D1198" s="30" t="s">
        <v>11366</v>
      </c>
      <c r="E1198" s="30" t="s">
        <v>10046</v>
      </c>
      <c r="F1198" s="30" t="s">
        <v>6814</v>
      </c>
      <c r="G1198" s="30" t="s">
        <v>6815</v>
      </c>
      <c r="H1198" s="30" t="s">
        <v>6816</v>
      </c>
      <c r="I1198" s="30" t="s">
        <v>8</v>
      </c>
      <c r="J1198" s="30" t="s">
        <v>4807</v>
      </c>
      <c r="K1198" s="30" t="s">
        <v>2023</v>
      </c>
      <c r="L1198" s="76" t="s">
        <v>10021</v>
      </c>
      <c r="M1198" s="30" t="s">
        <v>10047</v>
      </c>
      <c r="N1198" s="30" t="s">
        <v>2087</v>
      </c>
      <c r="O1198" s="31">
        <f>'Product Details'!AH897</f>
        <v>462.99</v>
      </c>
      <c r="P1198" s="31">
        <f>'Product Details'!V897</f>
        <v>462.99</v>
      </c>
      <c r="Q1198" s="31">
        <f>'Product Details'!F897</f>
        <v>413.99</v>
      </c>
      <c r="R1198" s="86">
        <f t="shared" si="55"/>
        <v>0.10583381930495259</v>
      </c>
      <c r="S1198" s="86">
        <f t="shared" si="56"/>
        <v>0.10583381930495259</v>
      </c>
      <c r="T1198" s="31">
        <f>'Product Details'!F897</f>
        <v>413.99</v>
      </c>
      <c r="U1198" s="31">
        <f t="shared" si="57"/>
        <v>0</v>
      </c>
      <c r="V1198" s="30" t="s">
        <v>2100</v>
      </c>
      <c r="W1198" s="30" t="s">
        <v>1345</v>
      </c>
      <c r="X1198" s="30">
        <v>60</v>
      </c>
      <c r="Y1198" s="87">
        <v>45892</v>
      </c>
      <c r="Z1198" s="87">
        <v>46283</v>
      </c>
    </row>
    <row r="1199" spans="1:26" ht="26.9" customHeight="1" x14ac:dyDescent="0.35">
      <c r="A1199" s="85" t="s">
        <v>11373</v>
      </c>
      <c r="B1199" s="30" t="s">
        <v>6817</v>
      </c>
      <c r="C1199" s="30" t="s">
        <v>1193</v>
      </c>
      <c r="D1199" s="30" t="s">
        <v>11366</v>
      </c>
      <c r="E1199" s="30" t="s">
        <v>10046</v>
      </c>
      <c r="F1199" s="30" t="s">
        <v>6820</v>
      </c>
      <c r="G1199" s="30" t="s">
        <v>6821</v>
      </c>
      <c r="H1199" s="30" t="s">
        <v>4834</v>
      </c>
      <c r="I1199" s="30" t="s">
        <v>8</v>
      </c>
      <c r="J1199" s="30" t="s">
        <v>4790</v>
      </c>
      <c r="K1199" s="30" t="s">
        <v>2025</v>
      </c>
      <c r="L1199" s="76" t="s">
        <v>10021</v>
      </c>
      <c r="M1199" s="30" t="s">
        <v>10047</v>
      </c>
      <c r="N1199" s="30" t="s">
        <v>2087</v>
      </c>
      <c r="O1199" s="31">
        <f>'Product Details'!AH898</f>
        <v>700.99</v>
      </c>
      <c r="P1199" s="31">
        <f>'Product Details'!V898</f>
        <v>690.99</v>
      </c>
      <c r="Q1199" s="31">
        <f>'Product Details'!F898</f>
        <v>644.99</v>
      </c>
      <c r="R1199" s="86">
        <f t="shared" si="55"/>
        <v>6.6571151536201675E-2</v>
      </c>
      <c r="S1199" s="86">
        <f t="shared" si="56"/>
        <v>7.9887016933194485E-2</v>
      </c>
      <c r="T1199" s="31">
        <f>'Product Details'!F898</f>
        <v>644.99</v>
      </c>
      <c r="U1199" s="31">
        <f t="shared" si="57"/>
        <v>0</v>
      </c>
      <c r="V1199" s="30" t="s">
        <v>2100</v>
      </c>
      <c r="W1199" s="30" t="s">
        <v>1345</v>
      </c>
      <c r="X1199" s="30">
        <v>60</v>
      </c>
      <c r="Y1199" s="87">
        <v>45960</v>
      </c>
      <c r="Z1199" s="87">
        <v>46261</v>
      </c>
    </row>
    <row r="1200" spans="1:26" ht="26.9" customHeight="1" x14ac:dyDescent="0.35">
      <c r="A1200" s="85" t="s">
        <v>11374</v>
      </c>
      <c r="B1200" s="30" t="s">
        <v>6822</v>
      </c>
      <c r="C1200" s="30" t="s">
        <v>1193</v>
      </c>
      <c r="D1200" s="30" t="s">
        <v>11366</v>
      </c>
      <c r="E1200" s="30" t="s">
        <v>10046</v>
      </c>
      <c r="F1200" s="30" t="s">
        <v>6825</v>
      </c>
      <c r="G1200" s="30" t="s">
        <v>6826</v>
      </c>
      <c r="H1200" s="30" t="s">
        <v>5669</v>
      </c>
      <c r="I1200" s="30" t="s">
        <v>8</v>
      </c>
      <c r="J1200" s="30" t="s">
        <v>4807</v>
      </c>
      <c r="K1200" s="30" t="s">
        <v>2026</v>
      </c>
      <c r="L1200" s="76" t="s">
        <v>10021</v>
      </c>
      <c r="M1200" s="30" t="s">
        <v>10047</v>
      </c>
      <c r="N1200" s="30" t="s">
        <v>2087</v>
      </c>
      <c r="O1200" s="31">
        <f>'Product Details'!AH899</f>
        <v>909.99</v>
      </c>
      <c r="P1200" s="31">
        <f>'Product Details'!V899</f>
        <v>888.99</v>
      </c>
      <c r="Q1200" s="31">
        <f>'Product Details'!F899</f>
        <v>834.99</v>
      </c>
      <c r="R1200" s="86">
        <f t="shared" si="55"/>
        <v>6.0743090473458647E-2</v>
      </c>
      <c r="S1200" s="86">
        <f t="shared" si="56"/>
        <v>8.2418488115254013E-2</v>
      </c>
      <c r="T1200" s="31">
        <f>'Product Details'!F899</f>
        <v>834.99</v>
      </c>
      <c r="U1200" s="31">
        <f t="shared" si="57"/>
        <v>0</v>
      </c>
      <c r="V1200" s="30" t="s">
        <v>2080</v>
      </c>
      <c r="W1200" s="30" t="s">
        <v>53</v>
      </c>
      <c r="X1200" s="30">
        <v>60</v>
      </c>
      <c r="Y1200" s="87">
        <v>45782</v>
      </c>
      <c r="Z1200" s="87">
        <v>46289</v>
      </c>
    </row>
    <row r="1201" spans="1:26" ht="26.9" customHeight="1" x14ac:dyDescent="0.35">
      <c r="A1201" s="85" t="s">
        <v>11375</v>
      </c>
      <c r="B1201" s="30" t="s">
        <v>6822</v>
      </c>
      <c r="C1201" s="30" t="s">
        <v>1193</v>
      </c>
      <c r="D1201" s="30" t="s">
        <v>11368</v>
      </c>
      <c r="E1201" s="30" t="s">
        <v>10122</v>
      </c>
      <c r="F1201" s="30" t="s">
        <v>6825</v>
      </c>
      <c r="G1201" s="30" t="s">
        <v>6826</v>
      </c>
      <c r="H1201" s="30" t="s">
        <v>5669</v>
      </c>
      <c r="I1201" s="30" t="s">
        <v>8</v>
      </c>
      <c r="J1201" s="30" t="s">
        <v>4807</v>
      </c>
      <c r="K1201" s="30" t="s">
        <v>2026</v>
      </c>
      <c r="L1201" s="79" t="s">
        <v>10023</v>
      </c>
      <c r="M1201" s="30" t="s">
        <v>10123</v>
      </c>
      <c r="N1201" s="30" t="s">
        <v>2087</v>
      </c>
      <c r="O1201" s="31">
        <f>'Product Details'!AH899</f>
        <v>909.99</v>
      </c>
      <c r="P1201" s="31">
        <v>706.99</v>
      </c>
      <c r="Q1201" s="31">
        <v>665.99</v>
      </c>
      <c r="R1201" s="86">
        <f t="shared" si="55"/>
        <v>5.799233369637477E-2</v>
      </c>
      <c r="S1201" s="86">
        <f t="shared" si="56"/>
        <v>0.26813481466829303</v>
      </c>
      <c r="T1201" s="31">
        <f>'Product Details'!F899</f>
        <v>834.99</v>
      </c>
      <c r="U1201" s="31">
        <f t="shared" si="57"/>
        <v>169</v>
      </c>
      <c r="V1201" s="30" t="s">
        <v>2100</v>
      </c>
      <c r="W1201" s="30" t="s">
        <v>10124</v>
      </c>
      <c r="X1201" s="30">
        <v>30</v>
      </c>
      <c r="Y1201" s="87">
        <v>46236</v>
      </c>
      <c r="Z1201" s="87">
        <v>46280</v>
      </c>
    </row>
    <row r="1202" spans="1:26" ht="26.9" customHeight="1" x14ac:dyDescent="0.35">
      <c r="A1202" s="85" t="s">
        <v>11376</v>
      </c>
      <c r="B1202" s="30" t="s">
        <v>6827</v>
      </c>
      <c r="C1202" s="30" t="s">
        <v>1193</v>
      </c>
      <c r="D1202" s="30" t="s">
        <v>11366</v>
      </c>
      <c r="E1202" s="30" t="s">
        <v>10046</v>
      </c>
      <c r="F1202" s="30" t="s">
        <v>6804</v>
      </c>
      <c r="G1202" s="30" t="s">
        <v>6830</v>
      </c>
      <c r="H1202" s="30" t="s">
        <v>4897</v>
      </c>
      <c r="I1202" s="30" t="s">
        <v>8</v>
      </c>
      <c r="J1202" s="30" t="s">
        <v>4790</v>
      </c>
      <c r="K1202" s="30" t="s">
        <v>2026</v>
      </c>
      <c r="L1202" s="76" t="s">
        <v>10021</v>
      </c>
      <c r="M1202" s="30" t="s">
        <v>10047</v>
      </c>
      <c r="N1202" s="30" t="s">
        <v>2087</v>
      </c>
      <c r="O1202" s="31">
        <f>'Product Details'!AH900</f>
        <v>1209.99</v>
      </c>
      <c r="P1202" s="31">
        <f>'Product Details'!V900</f>
        <v>1195.99</v>
      </c>
      <c r="Q1202" s="31">
        <f>'Product Details'!F900</f>
        <v>1108.99</v>
      </c>
      <c r="R1202" s="86">
        <f t="shared" si="55"/>
        <v>7.2743083136146622E-2</v>
      </c>
      <c r="S1202" s="86">
        <f t="shared" si="56"/>
        <v>8.3471764229456444E-2</v>
      </c>
      <c r="T1202" s="31">
        <f>'Product Details'!F900</f>
        <v>1108.99</v>
      </c>
      <c r="U1202" s="31">
        <f t="shared" si="57"/>
        <v>0</v>
      </c>
      <c r="V1202" s="30" t="s">
        <v>2100</v>
      </c>
      <c r="W1202" s="30" t="s">
        <v>1345</v>
      </c>
      <c r="X1202" s="30">
        <v>60</v>
      </c>
      <c r="Y1202" s="87">
        <v>45838</v>
      </c>
      <c r="Z1202" s="87">
        <v>46246</v>
      </c>
    </row>
    <row r="1203" spans="1:26" ht="26.9" customHeight="1" x14ac:dyDescent="0.35">
      <c r="A1203" s="85" t="s">
        <v>11377</v>
      </c>
      <c r="B1203" s="30" t="s">
        <v>6827</v>
      </c>
      <c r="C1203" s="30" t="s">
        <v>1193</v>
      </c>
      <c r="D1203" s="30" t="s">
        <v>11368</v>
      </c>
      <c r="E1203" s="30" t="s">
        <v>10122</v>
      </c>
      <c r="F1203" s="30" t="s">
        <v>6804</v>
      </c>
      <c r="G1203" s="30" t="s">
        <v>6830</v>
      </c>
      <c r="H1203" s="30" t="s">
        <v>4897</v>
      </c>
      <c r="I1203" s="30" t="s">
        <v>8</v>
      </c>
      <c r="J1203" s="30" t="s">
        <v>4790</v>
      </c>
      <c r="K1203" s="30" t="s">
        <v>2026</v>
      </c>
      <c r="L1203" s="79" t="s">
        <v>10023</v>
      </c>
      <c r="M1203" s="30" t="s">
        <v>10123</v>
      </c>
      <c r="N1203" s="30" t="s">
        <v>2087</v>
      </c>
      <c r="O1203" s="31">
        <f>'Product Details'!AH900</f>
        <v>1209.99</v>
      </c>
      <c r="P1203" s="31">
        <v>965.99</v>
      </c>
      <c r="Q1203" s="31">
        <v>891.99</v>
      </c>
      <c r="R1203" s="86">
        <f t="shared" si="55"/>
        <v>7.6605347881448044E-2</v>
      </c>
      <c r="S1203" s="86">
        <f t="shared" si="56"/>
        <v>0.26281208935611039</v>
      </c>
      <c r="T1203" s="31">
        <f>'Product Details'!F900</f>
        <v>1108.99</v>
      </c>
      <c r="U1203" s="31">
        <f t="shared" si="57"/>
        <v>217</v>
      </c>
      <c r="V1203" s="30" t="s">
        <v>2080</v>
      </c>
      <c r="W1203" s="30" t="s">
        <v>10124</v>
      </c>
      <c r="X1203" s="30">
        <v>30</v>
      </c>
      <c r="Y1203" s="87">
        <v>46252</v>
      </c>
      <c r="Z1203" s="87">
        <v>46294</v>
      </c>
    </row>
    <row r="1204" spans="1:26" ht="26.9" customHeight="1" x14ac:dyDescent="0.35">
      <c r="A1204" s="85" t="s">
        <v>11378</v>
      </c>
      <c r="B1204" s="30" t="s">
        <v>6831</v>
      </c>
      <c r="C1204" s="30" t="s">
        <v>1193</v>
      </c>
      <c r="D1204" s="30" t="s">
        <v>11366</v>
      </c>
      <c r="E1204" s="30" t="s">
        <v>10046</v>
      </c>
      <c r="F1204" s="30" t="s">
        <v>6834</v>
      </c>
      <c r="G1204" s="30" t="s">
        <v>6835</v>
      </c>
      <c r="H1204" s="30" t="s">
        <v>5669</v>
      </c>
      <c r="I1204" s="30" t="s">
        <v>8</v>
      </c>
      <c r="J1204" s="30" t="s">
        <v>4807</v>
      </c>
      <c r="K1204" s="30" t="s">
        <v>2027</v>
      </c>
      <c r="L1204" s="76" t="s">
        <v>10021</v>
      </c>
      <c r="M1204" s="30" t="s">
        <v>10047</v>
      </c>
      <c r="N1204" s="30" t="s">
        <v>2087</v>
      </c>
      <c r="O1204" s="31">
        <f>'Product Details'!AH901</f>
        <v>1630.99</v>
      </c>
      <c r="P1204" s="31">
        <f>'Product Details'!V901</f>
        <v>1563.99</v>
      </c>
      <c r="Q1204" s="31">
        <f>'Product Details'!F901</f>
        <v>1516.99</v>
      </c>
      <c r="R1204" s="86">
        <f t="shared" si="55"/>
        <v>3.0051343039277745E-2</v>
      </c>
      <c r="S1204" s="86">
        <f t="shared" si="56"/>
        <v>6.9896198014702732E-2</v>
      </c>
      <c r="T1204" s="31">
        <f>'Product Details'!F901</f>
        <v>1516.99</v>
      </c>
      <c r="U1204" s="31">
        <f t="shared" si="57"/>
        <v>0</v>
      </c>
      <c r="V1204" s="30" t="s">
        <v>2100</v>
      </c>
      <c r="W1204" s="30" t="s">
        <v>1345</v>
      </c>
      <c r="X1204" s="30">
        <v>60</v>
      </c>
      <c r="Y1204" s="87">
        <v>46142</v>
      </c>
      <c r="Z1204" s="87">
        <v>46285</v>
      </c>
    </row>
    <row r="1205" spans="1:26" ht="26.9" customHeight="1" x14ac:dyDescent="0.35">
      <c r="A1205" s="85" t="s">
        <v>11379</v>
      </c>
      <c r="B1205" s="30" t="s">
        <v>6831</v>
      </c>
      <c r="C1205" s="30" t="s">
        <v>1193</v>
      </c>
      <c r="D1205" s="30" t="s">
        <v>10168</v>
      </c>
      <c r="E1205" s="30" t="s">
        <v>10101</v>
      </c>
      <c r="F1205" s="30" t="s">
        <v>6834</v>
      </c>
      <c r="G1205" s="30" t="s">
        <v>6835</v>
      </c>
      <c r="H1205" s="30" t="s">
        <v>5669</v>
      </c>
      <c r="I1205" s="30" t="s">
        <v>8</v>
      </c>
      <c r="J1205" s="30" t="s">
        <v>4807</v>
      </c>
      <c r="K1205" s="30" t="s">
        <v>2027</v>
      </c>
      <c r="L1205" s="81" t="s">
        <v>10022</v>
      </c>
      <c r="M1205" s="30" t="s">
        <v>10102</v>
      </c>
      <c r="N1205" s="30" t="s">
        <v>2087</v>
      </c>
      <c r="O1205" s="31">
        <f>'Product Details'!AH901</f>
        <v>1630.99</v>
      </c>
      <c r="P1205" s="31">
        <v>1461.99</v>
      </c>
      <c r="Q1205" s="31">
        <v>1347.99</v>
      </c>
      <c r="R1205" s="86">
        <f t="shared" si="55"/>
        <v>7.7975909547944922E-2</v>
      </c>
      <c r="S1205" s="86">
        <f t="shared" si="56"/>
        <v>0.17351424594877957</v>
      </c>
      <c r="T1205" s="31">
        <f>'Product Details'!F901</f>
        <v>1516.99</v>
      </c>
      <c r="U1205" s="31">
        <f t="shared" si="57"/>
        <v>169</v>
      </c>
      <c r="V1205" s="30" t="s">
        <v>2100</v>
      </c>
      <c r="W1205" s="30" t="s">
        <v>10514</v>
      </c>
      <c r="X1205" s="30">
        <v>60</v>
      </c>
      <c r="Y1205" s="87">
        <v>46199</v>
      </c>
      <c r="Z1205" s="87">
        <v>46241</v>
      </c>
    </row>
    <row r="1206" spans="1:26" ht="26.9" customHeight="1" x14ac:dyDescent="0.35">
      <c r="A1206" s="85" t="s">
        <v>11380</v>
      </c>
      <c r="B1206" s="30" t="s">
        <v>6831</v>
      </c>
      <c r="C1206" s="30" t="s">
        <v>1193</v>
      </c>
      <c r="D1206" s="30" t="s">
        <v>11368</v>
      </c>
      <c r="E1206" s="30" t="s">
        <v>10122</v>
      </c>
      <c r="F1206" s="30" t="s">
        <v>6834</v>
      </c>
      <c r="G1206" s="30" t="s">
        <v>6835</v>
      </c>
      <c r="H1206" s="30" t="s">
        <v>5669</v>
      </c>
      <c r="I1206" s="30" t="s">
        <v>8</v>
      </c>
      <c r="J1206" s="30" t="s">
        <v>4807</v>
      </c>
      <c r="K1206" s="30" t="s">
        <v>2027</v>
      </c>
      <c r="L1206" s="79" t="s">
        <v>10023</v>
      </c>
      <c r="M1206" s="30" t="s">
        <v>10123</v>
      </c>
      <c r="N1206" s="30" t="s">
        <v>2087</v>
      </c>
      <c r="O1206" s="31">
        <f>'Product Details'!AH901</f>
        <v>1630.99</v>
      </c>
      <c r="P1206" s="31">
        <v>1194.99</v>
      </c>
      <c r="Q1206" s="31">
        <v>1194.99</v>
      </c>
      <c r="R1206" s="86">
        <f t="shared" si="55"/>
        <v>0</v>
      </c>
      <c r="S1206" s="86">
        <f t="shared" si="56"/>
        <v>0.26732230117903849</v>
      </c>
      <c r="T1206" s="31">
        <f>'Product Details'!F901</f>
        <v>1516.99</v>
      </c>
      <c r="U1206" s="31">
        <f t="shared" si="57"/>
        <v>322</v>
      </c>
      <c r="V1206" s="30" t="s">
        <v>2100</v>
      </c>
      <c r="W1206" s="30" t="s">
        <v>10124</v>
      </c>
      <c r="X1206" s="30">
        <v>30</v>
      </c>
      <c r="Y1206" s="87">
        <v>46185</v>
      </c>
      <c r="Z1206" s="87">
        <v>46185</v>
      </c>
    </row>
    <row r="1207" spans="1:26" ht="26.9" customHeight="1" x14ac:dyDescent="0.35">
      <c r="A1207" s="85" t="s">
        <v>11381</v>
      </c>
      <c r="B1207" s="30" t="s">
        <v>6836</v>
      </c>
      <c r="C1207" s="30" t="s">
        <v>1193</v>
      </c>
      <c r="D1207" s="30" t="s">
        <v>11366</v>
      </c>
      <c r="E1207" s="30" t="s">
        <v>10046</v>
      </c>
      <c r="F1207" s="30" t="s">
        <v>6839</v>
      </c>
      <c r="G1207" s="30" t="s">
        <v>6840</v>
      </c>
      <c r="H1207" s="30" t="s">
        <v>3485</v>
      </c>
      <c r="I1207" s="30" t="s">
        <v>8</v>
      </c>
      <c r="J1207" s="30" t="s">
        <v>4807</v>
      </c>
      <c r="K1207" s="30" t="s">
        <v>2027</v>
      </c>
      <c r="L1207" s="76" t="s">
        <v>10021</v>
      </c>
      <c r="M1207" s="30" t="s">
        <v>10047</v>
      </c>
      <c r="N1207" s="30" t="s">
        <v>2087</v>
      </c>
      <c r="O1207" s="31">
        <f>'Product Details'!AH902</f>
        <v>2229.9899999999998</v>
      </c>
      <c r="P1207" s="31">
        <f>'Product Details'!V902</f>
        <v>2229.9899999999998</v>
      </c>
      <c r="Q1207" s="31">
        <f>'Product Details'!F902</f>
        <v>1954.99</v>
      </c>
      <c r="R1207" s="86">
        <f t="shared" si="55"/>
        <v>0.12331893864994901</v>
      </c>
      <c r="S1207" s="86">
        <f t="shared" si="56"/>
        <v>0.12331893864994901</v>
      </c>
      <c r="T1207" s="31">
        <f>'Product Details'!F902</f>
        <v>1954.99</v>
      </c>
      <c r="U1207" s="31">
        <f t="shared" si="57"/>
        <v>0</v>
      </c>
      <c r="V1207" s="30" t="s">
        <v>2080</v>
      </c>
      <c r="W1207" s="30" t="s">
        <v>1345</v>
      </c>
      <c r="X1207" s="30">
        <v>60</v>
      </c>
      <c r="Y1207" s="87">
        <v>46099</v>
      </c>
      <c r="Z1207" s="87">
        <v>46259</v>
      </c>
    </row>
    <row r="1208" spans="1:26" ht="26.9" customHeight="1" x14ac:dyDescent="0.35">
      <c r="A1208" s="85" t="s">
        <v>11382</v>
      </c>
      <c r="B1208" s="30" t="s">
        <v>6841</v>
      </c>
      <c r="C1208" s="30" t="s">
        <v>1206</v>
      </c>
      <c r="D1208" s="30" t="s">
        <v>11383</v>
      </c>
      <c r="E1208" s="30" t="s">
        <v>10046</v>
      </c>
      <c r="F1208" s="30" t="s">
        <v>6844</v>
      </c>
      <c r="G1208" s="30" t="s">
        <v>6845</v>
      </c>
      <c r="H1208" s="30" t="s">
        <v>5009</v>
      </c>
      <c r="I1208" s="30" t="s">
        <v>8</v>
      </c>
      <c r="J1208" s="30" t="s">
        <v>4790</v>
      </c>
      <c r="K1208" s="30" t="s">
        <v>2023</v>
      </c>
      <c r="L1208" s="76" t="s">
        <v>10021</v>
      </c>
      <c r="M1208" s="30" t="s">
        <v>10049</v>
      </c>
      <c r="N1208" s="30" t="s">
        <v>2106</v>
      </c>
      <c r="O1208" s="31">
        <f>'Product Details'!AH903</f>
        <v>512.99</v>
      </c>
      <c r="P1208" s="31">
        <f>'Product Details'!V903</f>
        <v>352.99</v>
      </c>
      <c r="Q1208" s="31">
        <f>'Product Details'!F903</f>
        <v>309.99</v>
      </c>
      <c r="R1208" s="86">
        <f t="shared" si="55"/>
        <v>0.12181648205331595</v>
      </c>
      <c r="S1208" s="86">
        <f t="shared" si="56"/>
        <v>0.39571921479950878</v>
      </c>
      <c r="T1208" s="31">
        <f>'Product Details'!F903</f>
        <v>309.99</v>
      </c>
      <c r="U1208" s="31">
        <f t="shared" si="57"/>
        <v>0</v>
      </c>
      <c r="V1208" s="30" t="s">
        <v>2080</v>
      </c>
      <c r="W1208" s="30" t="s">
        <v>53</v>
      </c>
      <c r="X1208" s="30">
        <v>14</v>
      </c>
      <c r="Y1208" s="87">
        <v>45604</v>
      </c>
      <c r="Z1208" s="87">
        <v>46272</v>
      </c>
    </row>
    <row r="1209" spans="1:26" ht="26.9" customHeight="1" x14ac:dyDescent="0.35">
      <c r="A1209" s="85" t="s">
        <v>11384</v>
      </c>
      <c r="B1209" s="30" t="s">
        <v>6846</v>
      </c>
      <c r="C1209" s="30" t="s">
        <v>1206</v>
      </c>
      <c r="D1209" s="30" t="s">
        <v>11383</v>
      </c>
      <c r="E1209" s="30" t="s">
        <v>10046</v>
      </c>
      <c r="F1209" s="30" t="s">
        <v>6849</v>
      </c>
      <c r="G1209" s="30" t="s">
        <v>6850</v>
      </c>
      <c r="H1209" s="30" t="s">
        <v>4398</v>
      </c>
      <c r="I1209" s="30" t="s">
        <v>8</v>
      </c>
      <c r="J1209" s="30" t="s">
        <v>4790</v>
      </c>
      <c r="K1209" s="30" t="s">
        <v>2024</v>
      </c>
      <c r="L1209" s="76" t="s">
        <v>10021</v>
      </c>
      <c r="M1209" s="30" t="s">
        <v>10049</v>
      </c>
      <c r="N1209" s="30" t="s">
        <v>2106</v>
      </c>
      <c r="O1209" s="31">
        <f>'Product Details'!AH904</f>
        <v>653.99</v>
      </c>
      <c r="P1209" s="31">
        <f>'Product Details'!V904</f>
        <v>426.99</v>
      </c>
      <c r="Q1209" s="31">
        <f>'Product Details'!F904</f>
        <v>389.99</v>
      </c>
      <c r="R1209" s="86">
        <f t="shared" si="55"/>
        <v>8.6653083210379636E-2</v>
      </c>
      <c r="S1209" s="86">
        <f t="shared" si="56"/>
        <v>0.40367589718497227</v>
      </c>
      <c r="T1209" s="31">
        <f>'Product Details'!F904</f>
        <v>389.99</v>
      </c>
      <c r="U1209" s="31">
        <f t="shared" si="57"/>
        <v>0</v>
      </c>
      <c r="V1209" s="30" t="s">
        <v>2080</v>
      </c>
      <c r="W1209" s="30" t="s">
        <v>53</v>
      </c>
      <c r="X1209" s="30">
        <v>14</v>
      </c>
      <c r="Y1209" s="87">
        <v>45482</v>
      </c>
      <c r="Z1209" s="87">
        <v>46261</v>
      </c>
    </row>
    <row r="1210" spans="1:26" ht="26.9" customHeight="1" x14ac:dyDescent="0.35">
      <c r="A1210" s="85" t="s">
        <v>11385</v>
      </c>
      <c r="B1210" s="30" t="s">
        <v>6846</v>
      </c>
      <c r="C1210" s="30" t="s">
        <v>1206</v>
      </c>
      <c r="D1210" s="30" t="s">
        <v>10051</v>
      </c>
      <c r="E1210" s="30" t="s">
        <v>10052</v>
      </c>
      <c r="F1210" s="30" t="s">
        <v>6849</v>
      </c>
      <c r="G1210" s="30" t="s">
        <v>6850</v>
      </c>
      <c r="H1210" s="30" t="s">
        <v>4398</v>
      </c>
      <c r="I1210" s="30" t="s">
        <v>8</v>
      </c>
      <c r="J1210" s="30" t="s">
        <v>4790</v>
      </c>
      <c r="K1210" s="30" t="s">
        <v>2024</v>
      </c>
      <c r="L1210" s="76" t="s">
        <v>10021</v>
      </c>
      <c r="M1210" s="30" t="s">
        <v>10049</v>
      </c>
      <c r="N1210" s="30" t="s">
        <v>2106</v>
      </c>
      <c r="O1210" s="31">
        <f>'Product Details'!AH904</f>
        <v>653.99</v>
      </c>
      <c r="P1210" s="31">
        <v>389.99</v>
      </c>
      <c r="Q1210" s="31">
        <v>351.99</v>
      </c>
      <c r="R1210" s="86">
        <f t="shared" si="55"/>
        <v>9.7438395856304011E-2</v>
      </c>
      <c r="S1210" s="86">
        <f t="shared" si="56"/>
        <v>0.46178076117371825</v>
      </c>
      <c r="T1210" s="31">
        <f>'Product Details'!F904</f>
        <v>389.99</v>
      </c>
      <c r="U1210" s="31">
        <f t="shared" si="57"/>
        <v>38</v>
      </c>
      <c r="V1210" s="30" t="s">
        <v>2100</v>
      </c>
      <c r="W1210" s="30" t="s">
        <v>53</v>
      </c>
      <c r="X1210" s="30">
        <v>14</v>
      </c>
      <c r="Y1210" s="87">
        <v>46239</v>
      </c>
      <c r="Z1210" s="87">
        <v>46288</v>
      </c>
    </row>
    <row r="1211" spans="1:26" ht="26.9" customHeight="1" x14ac:dyDescent="0.35">
      <c r="A1211" s="85" t="s">
        <v>11386</v>
      </c>
      <c r="B1211" s="30" t="s">
        <v>6851</v>
      </c>
      <c r="C1211" s="30" t="s">
        <v>1206</v>
      </c>
      <c r="D1211" s="30" t="s">
        <v>11383</v>
      </c>
      <c r="E1211" s="30" t="s">
        <v>10046</v>
      </c>
      <c r="F1211" s="30" t="s">
        <v>6854</v>
      </c>
      <c r="G1211" s="30" t="s">
        <v>6855</v>
      </c>
      <c r="H1211" s="30" t="s">
        <v>3620</v>
      </c>
      <c r="I1211" s="30" t="s">
        <v>8</v>
      </c>
      <c r="J1211" s="30" t="s">
        <v>4807</v>
      </c>
      <c r="K1211" s="30" t="s">
        <v>2025</v>
      </c>
      <c r="L1211" s="76" t="s">
        <v>10021</v>
      </c>
      <c r="M1211" s="30" t="s">
        <v>10047</v>
      </c>
      <c r="N1211" s="30" t="s">
        <v>2087</v>
      </c>
      <c r="O1211" s="31">
        <f>'Product Details'!AH905</f>
        <v>774.99</v>
      </c>
      <c r="P1211" s="31">
        <f>'Product Details'!V905</f>
        <v>761.99</v>
      </c>
      <c r="Q1211" s="31">
        <f>'Product Details'!F905</f>
        <v>677.99</v>
      </c>
      <c r="R1211" s="86">
        <f t="shared" si="55"/>
        <v>0.11023766716098636</v>
      </c>
      <c r="S1211" s="86">
        <f t="shared" si="56"/>
        <v>0.12516290532781069</v>
      </c>
      <c r="T1211" s="31">
        <f>'Product Details'!F905</f>
        <v>677.99</v>
      </c>
      <c r="U1211" s="31">
        <f t="shared" si="57"/>
        <v>0</v>
      </c>
      <c r="V1211" s="30" t="s">
        <v>2080</v>
      </c>
      <c r="W1211" s="30" t="s">
        <v>53</v>
      </c>
      <c r="X1211" s="30">
        <v>14</v>
      </c>
      <c r="Y1211" s="87">
        <v>46068</v>
      </c>
      <c r="Z1211" s="87">
        <v>46264</v>
      </c>
    </row>
    <row r="1212" spans="1:26" ht="26.9" customHeight="1" x14ac:dyDescent="0.35">
      <c r="A1212" s="85" t="s">
        <v>11387</v>
      </c>
      <c r="B1212" s="30" t="s">
        <v>6856</v>
      </c>
      <c r="C1212" s="30" t="s">
        <v>1206</v>
      </c>
      <c r="D1212" s="30" t="s">
        <v>11383</v>
      </c>
      <c r="E1212" s="30" t="s">
        <v>10046</v>
      </c>
      <c r="F1212" s="30" t="s">
        <v>6859</v>
      </c>
      <c r="G1212" s="30" t="s">
        <v>6860</v>
      </c>
      <c r="H1212" s="30" t="s">
        <v>3904</v>
      </c>
      <c r="I1212" s="30" t="s">
        <v>8</v>
      </c>
      <c r="J1212" s="30" t="s">
        <v>4790</v>
      </c>
      <c r="K1212" s="30" t="s">
        <v>2025</v>
      </c>
      <c r="L1212" s="76" t="s">
        <v>10021</v>
      </c>
      <c r="M1212" s="30" t="s">
        <v>10049</v>
      </c>
      <c r="N1212" s="30" t="s">
        <v>2106</v>
      </c>
      <c r="O1212" s="31">
        <f>'Product Details'!AH906</f>
        <v>1165.99</v>
      </c>
      <c r="P1212" s="31">
        <f>'Product Details'!V906</f>
        <v>770.99</v>
      </c>
      <c r="Q1212" s="31">
        <f>'Product Details'!F906</f>
        <v>733.99</v>
      </c>
      <c r="R1212" s="86">
        <f t="shared" si="55"/>
        <v>4.7990246306696585E-2</v>
      </c>
      <c r="S1212" s="86">
        <f t="shared" si="56"/>
        <v>0.37050060463640339</v>
      </c>
      <c r="T1212" s="31">
        <f>'Product Details'!F906</f>
        <v>733.99</v>
      </c>
      <c r="U1212" s="31">
        <f t="shared" si="57"/>
        <v>0</v>
      </c>
      <c r="V1212" s="30" t="s">
        <v>2080</v>
      </c>
      <c r="W1212" s="30" t="s">
        <v>1345</v>
      </c>
      <c r="X1212" s="30">
        <v>14</v>
      </c>
      <c r="Y1212" s="87">
        <v>45790</v>
      </c>
      <c r="Z1212" s="87">
        <v>46278</v>
      </c>
    </row>
    <row r="1213" spans="1:26" ht="26.9" customHeight="1" x14ac:dyDescent="0.35">
      <c r="A1213" s="85" t="s">
        <v>11388</v>
      </c>
      <c r="B1213" s="30" t="s">
        <v>6856</v>
      </c>
      <c r="C1213" s="30" t="s">
        <v>1206</v>
      </c>
      <c r="D1213" s="30" t="s">
        <v>10051</v>
      </c>
      <c r="E1213" s="30" t="s">
        <v>10052</v>
      </c>
      <c r="F1213" s="30" t="s">
        <v>6859</v>
      </c>
      <c r="G1213" s="30" t="s">
        <v>6860</v>
      </c>
      <c r="H1213" s="30" t="s">
        <v>3904</v>
      </c>
      <c r="I1213" s="30" t="s">
        <v>8</v>
      </c>
      <c r="J1213" s="30" t="s">
        <v>4790</v>
      </c>
      <c r="K1213" s="30" t="s">
        <v>2025</v>
      </c>
      <c r="L1213" s="76" t="s">
        <v>10021</v>
      </c>
      <c r="M1213" s="30" t="s">
        <v>10049</v>
      </c>
      <c r="N1213" s="30" t="s">
        <v>2106</v>
      </c>
      <c r="O1213" s="31">
        <f>'Product Details'!AH906</f>
        <v>1165.99</v>
      </c>
      <c r="P1213" s="31">
        <v>733.99</v>
      </c>
      <c r="Q1213" s="31">
        <v>611.99</v>
      </c>
      <c r="R1213" s="86">
        <f t="shared" si="55"/>
        <v>0.16621479856673796</v>
      </c>
      <c r="S1213" s="86">
        <f t="shared" si="56"/>
        <v>0.47513271983464694</v>
      </c>
      <c r="T1213" s="31">
        <f>'Product Details'!F906</f>
        <v>733.99</v>
      </c>
      <c r="U1213" s="31">
        <f t="shared" si="57"/>
        <v>122</v>
      </c>
      <c r="V1213" s="30" t="s">
        <v>2100</v>
      </c>
      <c r="W1213" s="30" t="s">
        <v>1345</v>
      </c>
      <c r="X1213" s="30">
        <v>14</v>
      </c>
      <c r="Y1213" s="87">
        <v>46185</v>
      </c>
      <c r="Z1213" s="87">
        <v>46285</v>
      </c>
    </row>
    <row r="1214" spans="1:26" ht="26.9" customHeight="1" x14ac:dyDescent="0.35">
      <c r="A1214" s="85" t="s">
        <v>11389</v>
      </c>
      <c r="B1214" s="30" t="s">
        <v>6856</v>
      </c>
      <c r="C1214" s="30" t="s">
        <v>1206</v>
      </c>
      <c r="D1214" s="30" t="s">
        <v>10100</v>
      </c>
      <c r="E1214" s="30" t="s">
        <v>10101</v>
      </c>
      <c r="F1214" s="30" t="s">
        <v>6859</v>
      </c>
      <c r="G1214" s="30" t="s">
        <v>6860</v>
      </c>
      <c r="H1214" s="30" t="s">
        <v>3904</v>
      </c>
      <c r="I1214" s="30" t="s">
        <v>8</v>
      </c>
      <c r="J1214" s="30" t="s">
        <v>4790</v>
      </c>
      <c r="K1214" s="30" t="s">
        <v>2025</v>
      </c>
      <c r="L1214" s="81" t="s">
        <v>10022</v>
      </c>
      <c r="M1214" s="30" t="s">
        <v>10102</v>
      </c>
      <c r="N1214" s="30" t="s">
        <v>2106</v>
      </c>
      <c r="O1214" s="31">
        <f>'Product Details'!AH906</f>
        <v>1165.99</v>
      </c>
      <c r="P1214" s="31">
        <v>627.99</v>
      </c>
      <c r="Q1214" s="31">
        <v>627.99</v>
      </c>
      <c r="R1214" s="86">
        <f t="shared" si="55"/>
        <v>0</v>
      </c>
      <c r="S1214" s="86">
        <f t="shared" si="56"/>
        <v>0.46141047521848388</v>
      </c>
      <c r="T1214" s="31">
        <f>'Product Details'!F906</f>
        <v>733.99</v>
      </c>
      <c r="U1214" s="31">
        <f t="shared" si="57"/>
        <v>106</v>
      </c>
      <c r="V1214" s="30" t="s">
        <v>2116</v>
      </c>
      <c r="W1214" s="30" t="s">
        <v>10514</v>
      </c>
      <c r="X1214" s="30">
        <v>14</v>
      </c>
      <c r="Y1214" s="87">
        <v>46149</v>
      </c>
      <c r="Z1214" s="87">
        <v>46149</v>
      </c>
    </row>
    <row r="1215" spans="1:26" ht="26.9" customHeight="1" x14ac:dyDescent="0.35">
      <c r="A1215" s="85" t="s">
        <v>11390</v>
      </c>
      <c r="B1215" s="30" t="s">
        <v>6861</v>
      </c>
      <c r="C1215" s="30" t="s">
        <v>1206</v>
      </c>
      <c r="D1215" s="30" t="s">
        <v>11383</v>
      </c>
      <c r="E1215" s="30" t="s">
        <v>10046</v>
      </c>
      <c r="F1215" s="30" t="s">
        <v>6864</v>
      </c>
      <c r="G1215" s="30" t="s">
        <v>6865</v>
      </c>
      <c r="H1215" s="30" t="s">
        <v>5035</v>
      </c>
      <c r="I1215" s="30" t="s">
        <v>8</v>
      </c>
      <c r="J1215" s="30" t="s">
        <v>4807</v>
      </c>
      <c r="K1215" s="30" t="s">
        <v>2026</v>
      </c>
      <c r="L1215" s="76" t="s">
        <v>10021</v>
      </c>
      <c r="M1215" s="30" t="s">
        <v>10047</v>
      </c>
      <c r="N1215" s="30" t="s">
        <v>2087</v>
      </c>
      <c r="O1215" s="31">
        <f>'Product Details'!AH907</f>
        <v>941.99</v>
      </c>
      <c r="P1215" s="31">
        <f>'Product Details'!V907</f>
        <v>916.99</v>
      </c>
      <c r="Q1215" s="31">
        <f>'Product Details'!F907</f>
        <v>869.99</v>
      </c>
      <c r="R1215" s="86">
        <f t="shared" si="55"/>
        <v>5.1254648360396511E-2</v>
      </c>
      <c r="S1215" s="86">
        <f t="shared" si="56"/>
        <v>7.6433932419664757E-2</v>
      </c>
      <c r="T1215" s="31">
        <f>'Product Details'!F907</f>
        <v>869.99</v>
      </c>
      <c r="U1215" s="31">
        <f t="shared" si="57"/>
        <v>0</v>
      </c>
      <c r="V1215" s="30" t="s">
        <v>2080</v>
      </c>
      <c r="W1215" s="30" t="s">
        <v>53</v>
      </c>
      <c r="X1215" s="30">
        <v>14</v>
      </c>
      <c r="Y1215" s="87">
        <v>46092</v>
      </c>
      <c r="Z1215" s="87">
        <v>46283</v>
      </c>
    </row>
    <row r="1216" spans="1:26" ht="26.9" customHeight="1" x14ac:dyDescent="0.35">
      <c r="A1216" s="85" t="s">
        <v>11391</v>
      </c>
      <c r="B1216" s="30" t="s">
        <v>6866</v>
      </c>
      <c r="C1216" s="30" t="s">
        <v>1206</v>
      </c>
      <c r="D1216" s="30" t="s">
        <v>11383</v>
      </c>
      <c r="E1216" s="30" t="s">
        <v>10046</v>
      </c>
      <c r="F1216" s="30" t="s">
        <v>6869</v>
      </c>
      <c r="G1216" s="30" t="s">
        <v>6870</v>
      </c>
      <c r="H1216" s="30" t="s">
        <v>5505</v>
      </c>
      <c r="I1216" s="30" t="s">
        <v>8</v>
      </c>
      <c r="J1216" s="30" t="s">
        <v>4807</v>
      </c>
      <c r="K1216" s="30" t="s">
        <v>2025</v>
      </c>
      <c r="L1216" s="76" t="s">
        <v>10021</v>
      </c>
      <c r="M1216" s="30" t="s">
        <v>10047</v>
      </c>
      <c r="N1216" s="30" t="s">
        <v>2087</v>
      </c>
      <c r="O1216" s="31">
        <f>'Product Details'!AH908</f>
        <v>1054.99</v>
      </c>
      <c r="P1216" s="31">
        <f>'Product Details'!V908</f>
        <v>997.99</v>
      </c>
      <c r="Q1216" s="31">
        <f>'Product Details'!F908</f>
        <v>925.99</v>
      </c>
      <c r="R1216" s="86">
        <f t="shared" si="55"/>
        <v>7.2145011473060849E-2</v>
      </c>
      <c r="S1216" s="86">
        <f t="shared" si="56"/>
        <v>0.12227604053118987</v>
      </c>
      <c r="T1216" s="31">
        <f>'Product Details'!F908</f>
        <v>925.99</v>
      </c>
      <c r="U1216" s="31">
        <f t="shared" si="57"/>
        <v>0</v>
      </c>
      <c r="V1216" s="30" t="s">
        <v>2080</v>
      </c>
      <c r="W1216" s="30" t="s">
        <v>53</v>
      </c>
      <c r="X1216" s="30">
        <v>14</v>
      </c>
      <c r="Y1216" s="87">
        <v>46107</v>
      </c>
      <c r="Z1216" s="87">
        <v>46255</v>
      </c>
    </row>
    <row r="1217" spans="1:26" ht="26.9" customHeight="1" x14ac:dyDescent="0.35">
      <c r="A1217" s="85" t="s">
        <v>11392</v>
      </c>
      <c r="B1217" s="30" t="s">
        <v>6871</v>
      </c>
      <c r="C1217" s="30" t="s">
        <v>1206</v>
      </c>
      <c r="D1217" s="30" t="s">
        <v>11383</v>
      </c>
      <c r="E1217" s="30" t="s">
        <v>10046</v>
      </c>
      <c r="F1217" s="30" t="s">
        <v>6874</v>
      </c>
      <c r="G1217" s="30" t="s">
        <v>6875</v>
      </c>
      <c r="H1217" s="30" t="s">
        <v>5669</v>
      </c>
      <c r="I1217" s="30" t="s">
        <v>8</v>
      </c>
      <c r="J1217" s="30" t="s">
        <v>4790</v>
      </c>
      <c r="K1217" s="30" t="s">
        <v>2026</v>
      </c>
      <c r="L1217" s="76" t="s">
        <v>10021</v>
      </c>
      <c r="M1217" s="30" t="s">
        <v>10047</v>
      </c>
      <c r="N1217" s="30" t="s">
        <v>2087</v>
      </c>
      <c r="O1217" s="31">
        <f>'Product Details'!AH909</f>
        <v>1180.99</v>
      </c>
      <c r="P1217" s="31">
        <f>'Product Details'!V909</f>
        <v>1124.99</v>
      </c>
      <c r="Q1217" s="31">
        <f>'Product Details'!F909</f>
        <v>1001.99</v>
      </c>
      <c r="R1217" s="86">
        <f t="shared" si="55"/>
        <v>0.10933430519382395</v>
      </c>
      <c r="S1217" s="86">
        <f t="shared" si="56"/>
        <v>0.15156775247885249</v>
      </c>
      <c r="T1217" s="31">
        <f>'Product Details'!F909</f>
        <v>1001.99</v>
      </c>
      <c r="U1217" s="31">
        <f t="shared" si="57"/>
        <v>0</v>
      </c>
      <c r="V1217" s="30" t="s">
        <v>2080</v>
      </c>
      <c r="W1217" s="30" t="s">
        <v>53</v>
      </c>
      <c r="X1217" s="30">
        <v>14</v>
      </c>
      <c r="Y1217" s="87">
        <v>46226</v>
      </c>
      <c r="Z1217" s="87">
        <v>46238</v>
      </c>
    </row>
    <row r="1218" spans="1:26" ht="26.9" customHeight="1" x14ac:dyDescent="0.35">
      <c r="A1218" s="85" t="s">
        <v>11393</v>
      </c>
      <c r="B1218" s="30" t="s">
        <v>6876</v>
      </c>
      <c r="C1218" s="30" t="s">
        <v>1206</v>
      </c>
      <c r="D1218" s="30" t="s">
        <v>11383</v>
      </c>
      <c r="E1218" s="30" t="s">
        <v>10046</v>
      </c>
      <c r="F1218" s="30" t="s">
        <v>6874</v>
      </c>
      <c r="G1218" s="30" t="s">
        <v>6879</v>
      </c>
      <c r="H1218" s="30" t="s">
        <v>5042</v>
      </c>
      <c r="I1218" s="30" t="s">
        <v>8</v>
      </c>
      <c r="J1218" s="30" t="s">
        <v>4790</v>
      </c>
      <c r="K1218" s="30" t="s">
        <v>2026</v>
      </c>
      <c r="L1218" s="76" t="s">
        <v>10021</v>
      </c>
      <c r="M1218" s="30" t="s">
        <v>10047</v>
      </c>
      <c r="N1218" s="30" t="s">
        <v>2087</v>
      </c>
      <c r="O1218" s="31">
        <f>'Product Details'!AH910</f>
        <v>1170.99</v>
      </c>
      <c r="P1218" s="31">
        <f>'Product Details'!V910</f>
        <v>1170.99</v>
      </c>
      <c r="Q1218" s="31">
        <f>'Product Details'!F910</f>
        <v>1112.99</v>
      </c>
      <c r="R1218" s="86">
        <f t="shared" si="55"/>
        <v>4.9530738947386396E-2</v>
      </c>
      <c r="S1218" s="86">
        <f t="shared" si="56"/>
        <v>4.9530738947386396E-2</v>
      </c>
      <c r="T1218" s="31">
        <f>'Product Details'!F910</f>
        <v>1112.99</v>
      </c>
      <c r="U1218" s="31">
        <f t="shared" si="57"/>
        <v>0</v>
      </c>
      <c r="V1218" s="30" t="s">
        <v>2116</v>
      </c>
      <c r="W1218" s="30" t="s">
        <v>1345</v>
      </c>
      <c r="X1218" s="30">
        <v>14</v>
      </c>
      <c r="Y1218" s="87">
        <v>45939</v>
      </c>
      <c r="Z1218" s="87">
        <v>46259</v>
      </c>
    </row>
    <row r="1219" spans="1:26" ht="26.9" customHeight="1" x14ac:dyDescent="0.35">
      <c r="A1219" s="85" t="s">
        <v>11394</v>
      </c>
      <c r="B1219" s="30" t="s">
        <v>6880</v>
      </c>
      <c r="C1219" s="30" t="s">
        <v>1206</v>
      </c>
      <c r="D1219" s="30" t="s">
        <v>11383</v>
      </c>
      <c r="E1219" s="30" t="s">
        <v>10046</v>
      </c>
      <c r="F1219" s="30" t="s">
        <v>6874</v>
      </c>
      <c r="G1219" s="30" t="s">
        <v>6883</v>
      </c>
      <c r="H1219" s="30" t="s">
        <v>3738</v>
      </c>
      <c r="I1219" s="30" t="s">
        <v>8</v>
      </c>
      <c r="J1219" s="30" t="s">
        <v>4807</v>
      </c>
      <c r="K1219" s="30" t="s">
        <v>2027</v>
      </c>
      <c r="L1219" s="76" t="s">
        <v>10021</v>
      </c>
      <c r="M1219" s="30" t="s">
        <v>10047</v>
      </c>
      <c r="N1219" s="30" t="s">
        <v>2087</v>
      </c>
      <c r="O1219" s="31">
        <f>'Product Details'!AH911</f>
        <v>1547.99</v>
      </c>
      <c r="P1219" s="31">
        <f>'Product Details'!V911</f>
        <v>1467.99</v>
      </c>
      <c r="Q1219" s="31">
        <f>'Product Details'!F911</f>
        <v>1419.99</v>
      </c>
      <c r="R1219" s="86">
        <f t="shared" si="55"/>
        <v>3.2697770420779433E-2</v>
      </c>
      <c r="S1219" s="86">
        <f t="shared" si="56"/>
        <v>8.2687872660676107E-2</v>
      </c>
      <c r="T1219" s="31">
        <f>'Product Details'!F911</f>
        <v>1419.99</v>
      </c>
      <c r="U1219" s="31">
        <f t="shared" si="57"/>
        <v>0</v>
      </c>
      <c r="V1219" s="30" t="s">
        <v>2100</v>
      </c>
      <c r="W1219" s="30" t="s">
        <v>53</v>
      </c>
      <c r="X1219" s="30">
        <v>14</v>
      </c>
      <c r="Y1219" s="87">
        <v>46158</v>
      </c>
      <c r="Z1219" s="87">
        <v>46262</v>
      </c>
    </row>
    <row r="1220" spans="1:26" ht="26.9" customHeight="1" x14ac:dyDescent="0.35">
      <c r="A1220" s="85" t="s">
        <v>11395</v>
      </c>
      <c r="B1220" s="30" t="s">
        <v>6884</v>
      </c>
      <c r="C1220" s="30" t="s">
        <v>1206</v>
      </c>
      <c r="D1220" s="30" t="s">
        <v>11383</v>
      </c>
      <c r="E1220" s="30" t="s">
        <v>10046</v>
      </c>
      <c r="F1220" s="30" t="s">
        <v>6887</v>
      </c>
      <c r="G1220" s="30" t="s">
        <v>6888</v>
      </c>
      <c r="H1220" s="30" t="s">
        <v>3953</v>
      </c>
      <c r="I1220" s="30" t="s">
        <v>8</v>
      </c>
      <c r="J1220" s="30" t="s">
        <v>4790</v>
      </c>
      <c r="K1220" s="30" t="s">
        <v>2027</v>
      </c>
      <c r="L1220" s="76" t="s">
        <v>10021</v>
      </c>
      <c r="M1220" s="30" t="s">
        <v>10047</v>
      </c>
      <c r="N1220" s="30" t="s">
        <v>2087</v>
      </c>
      <c r="O1220" s="31">
        <f>'Product Details'!AH912</f>
        <v>1801.99</v>
      </c>
      <c r="P1220" s="31">
        <f>'Product Details'!V912</f>
        <v>1712.99</v>
      </c>
      <c r="Q1220" s="31">
        <f>'Product Details'!F912</f>
        <v>1628.99</v>
      </c>
      <c r="R1220" s="86">
        <f t="shared" si="55"/>
        <v>4.9037063847424678E-2</v>
      </c>
      <c r="S1220" s="86">
        <f t="shared" si="56"/>
        <v>9.6004972280645293E-2</v>
      </c>
      <c r="T1220" s="31">
        <f>'Product Details'!F912</f>
        <v>1628.99</v>
      </c>
      <c r="U1220" s="31">
        <f t="shared" si="57"/>
        <v>0</v>
      </c>
      <c r="V1220" s="30" t="s">
        <v>2080</v>
      </c>
      <c r="W1220" s="30" t="s">
        <v>53</v>
      </c>
      <c r="X1220" s="30">
        <v>14</v>
      </c>
      <c r="Y1220" s="87">
        <v>46199</v>
      </c>
      <c r="Z1220" s="87">
        <v>46282</v>
      </c>
    </row>
    <row r="1221" spans="1:26" ht="26.9" customHeight="1" x14ac:dyDescent="0.35">
      <c r="A1221" s="85" t="s">
        <v>11396</v>
      </c>
      <c r="B1221" s="30" t="s">
        <v>6889</v>
      </c>
      <c r="C1221" s="30" t="s">
        <v>1219</v>
      </c>
      <c r="D1221" s="30" t="s">
        <v>11397</v>
      </c>
      <c r="E1221" s="30" t="s">
        <v>10046</v>
      </c>
      <c r="F1221" s="30" t="s">
        <v>6892</v>
      </c>
      <c r="G1221" s="30" t="s">
        <v>6893</v>
      </c>
      <c r="H1221" s="30" t="s">
        <v>5383</v>
      </c>
      <c r="I1221" s="30" t="s">
        <v>8</v>
      </c>
      <c r="J1221" s="30" t="s">
        <v>4807</v>
      </c>
      <c r="K1221" s="30" t="s">
        <v>2022</v>
      </c>
      <c r="L1221" s="76" t="s">
        <v>10021</v>
      </c>
      <c r="M1221" s="30" t="s">
        <v>10049</v>
      </c>
      <c r="N1221" s="30" t="s">
        <v>2106</v>
      </c>
      <c r="O1221" s="31">
        <f>'Product Details'!AH913</f>
        <v>252.99</v>
      </c>
      <c r="P1221" s="31">
        <f>'Product Details'!V913</f>
        <v>213.99</v>
      </c>
      <c r="Q1221" s="31">
        <f>'Product Details'!F913</f>
        <v>195.99</v>
      </c>
      <c r="R1221" s="86">
        <f t="shared" si="55"/>
        <v>8.4116080190663106E-2</v>
      </c>
      <c r="S1221" s="86">
        <f t="shared" si="56"/>
        <v>0.22530534803747182</v>
      </c>
      <c r="T1221" s="31">
        <f>'Product Details'!F913</f>
        <v>195.99</v>
      </c>
      <c r="U1221" s="31">
        <f t="shared" si="57"/>
        <v>0</v>
      </c>
      <c r="V1221" s="30" t="s">
        <v>2100</v>
      </c>
      <c r="W1221" s="30" t="s">
        <v>53</v>
      </c>
      <c r="X1221" s="30">
        <v>30</v>
      </c>
      <c r="Y1221" s="87">
        <v>45691</v>
      </c>
      <c r="Z1221" s="87">
        <v>46264</v>
      </c>
    </row>
    <row r="1222" spans="1:26" ht="26.9" customHeight="1" x14ac:dyDescent="0.35">
      <c r="A1222" s="85" t="s">
        <v>11398</v>
      </c>
      <c r="B1222" s="30" t="s">
        <v>6889</v>
      </c>
      <c r="C1222" s="30" t="s">
        <v>1219</v>
      </c>
      <c r="D1222" s="30" t="s">
        <v>10051</v>
      </c>
      <c r="E1222" s="30" t="s">
        <v>10052</v>
      </c>
      <c r="F1222" s="30" t="s">
        <v>6892</v>
      </c>
      <c r="G1222" s="30" t="s">
        <v>6893</v>
      </c>
      <c r="H1222" s="30" t="s">
        <v>5383</v>
      </c>
      <c r="I1222" s="30" t="s">
        <v>8</v>
      </c>
      <c r="J1222" s="30" t="s">
        <v>4807</v>
      </c>
      <c r="K1222" s="30" t="s">
        <v>2022</v>
      </c>
      <c r="L1222" s="76" t="s">
        <v>10021</v>
      </c>
      <c r="M1222" s="30" t="s">
        <v>10049</v>
      </c>
      <c r="N1222" s="30" t="s">
        <v>2106</v>
      </c>
      <c r="O1222" s="31">
        <f>'Product Details'!AH913</f>
        <v>252.99</v>
      </c>
      <c r="P1222" s="31">
        <v>195.99</v>
      </c>
      <c r="Q1222" s="31">
        <v>175.99</v>
      </c>
      <c r="R1222" s="86">
        <f t="shared" si="55"/>
        <v>0.10204602275626307</v>
      </c>
      <c r="S1222" s="86">
        <f t="shared" si="56"/>
        <v>0.3043598561207953</v>
      </c>
      <c r="T1222" s="31">
        <f>'Product Details'!F913</f>
        <v>195.99</v>
      </c>
      <c r="U1222" s="31">
        <f t="shared" si="57"/>
        <v>20</v>
      </c>
      <c r="V1222" s="30" t="s">
        <v>2100</v>
      </c>
      <c r="W1222" s="30" t="s">
        <v>53</v>
      </c>
      <c r="X1222" s="30">
        <v>30</v>
      </c>
      <c r="Y1222" s="87">
        <v>46266</v>
      </c>
      <c r="Z1222" s="87">
        <v>46287</v>
      </c>
    </row>
    <row r="1223" spans="1:26" ht="26.9" customHeight="1" x14ac:dyDescent="0.35">
      <c r="A1223" s="85" t="s">
        <v>11399</v>
      </c>
      <c r="B1223" s="30" t="s">
        <v>6889</v>
      </c>
      <c r="C1223" s="30" t="s">
        <v>1219</v>
      </c>
      <c r="D1223" s="30" t="s">
        <v>10088</v>
      </c>
      <c r="E1223" s="30" t="s">
        <v>10089</v>
      </c>
      <c r="F1223" s="30" t="s">
        <v>6892</v>
      </c>
      <c r="G1223" s="30" t="s">
        <v>6893</v>
      </c>
      <c r="H1223" s="30" t="s">
        <v>5383</v>
      </c>
      <c r="I1223" s="30" t="s">
        <v>8</v>
      </c>
      <c r="J1223" s="30" t="s">
        <v>4807</v>
      </c>
      <c r="K1223" s="30" t="s">
        <v>2022</v>
      </c>
      <c r="L1223" s="51" t="s">
        <v>10024</v>
      </c>
      <c r="M1223" s="30" t="s">
        <v>10090</v>
      </c>
      <c r="N1223" s="30" t="s">
        <v>2106</v>
      </c>
      <c r="O1223" s="31">
        <f>'Product Details'!AH913</f>
        <v>252.99</v>
      </c>
      <c r="P1223" s="31">
        <v>117.99</v>
      </c>
      <c r="Q1223" s="31">
        <v>117.99</v>
      </c>
      <c r="R1223" s="86">
        <f t="shared" si="55"/>
        <v>0</v>
      </c>
      <c r="S1223" s="86">
        <f t="shared" si="56"/>
        <v>0.53361792956243326</v>
      </c>
      <c r="T1223" s="31">
        <f>'Product Details'!F913</f>
        <v>195.99</v>
      </c>
      <c r="U1223" s="31">
        <f t="shared" si="57"/>
        <v>78.000000000000014</v>
      </c>
      <c r="V1223" s="30" t="s">
        <v>2116</v>
      </c>
      <c r="W1223" s="30" t="s">
        <v>10105</v>
      </c>
      <c r="X1223" s="30">
        <v>14</v>
      </c>
      <c r="Y1223" s="87">
        <v>46167</v>
      </c>
      <c r="Z1223" s="87">
        <v>46167</v>
      </c>
    </row>
    <row r="1224" spans="1:26" ht="26.9" customHeight="1" x14ac:dyDescent="0.35">
      <c r="A1224" s="85" t="s">
        <v>11400</v>
      </c>
      <c r="B1224" s="30" t="s">
        <v>6889</v>
      </c>
      <c r="C1224" s="30" t="s">
        <v>1219</v>
      </c>
      <c r="D1224" s="30" t="s">
        <v>10088</v>
      </c>
      <c r="E1224" s="30" t="s">
        <v>10089</v>
      </c>
      <c r="F1224" s="30" t="s">
        <v>6892</v>
      </c>
      <c r="G1224" s="30" t="s">
        <v>6893</v>
      </c>
      <c r="H1224" s="30" t="s">
        <v>5383</v>
      </c>
      <c r="I1224" s="30" t="s">
        <v>8</v>
      </c>
      <c r="J1224" s="30" t="s">
        <v>4807</v>
      </c>
      <c r="K1224" s="30" t="s">
        <v>2022</v>
      </c>
      <c r="L1224" s="80" t="s">
        <v>10026</v>
      </c>
      <c r="M1224" s="30" t="s">
        <v>10090</v>
      </c>
      <c r="N1224" s="30" t="s">
        <v>2106</v>
      </c>
      <c r="O1224" s="31">
        <f>'Product Details'!AH913</f>
        <v>252.99</v>
      </c>
      <c r="P1224" s="31">
        <v>75.989999999999995</v>
      </c>
      <c r="Q1224" s="31">
        <v>68.989999999999995</v>
      </c>
      <c r="R1224" s="86">
        <f t="shared" si="55"/>
        <v>9.2117383866298197E-2</v>
      </c>
      <c r="S1224" s="86">
        <f t="shared" si="56"/>
        <v>0.72730147436657577</v>
      </c>
      <c r="T1224" s="31">
        <f>'Product Details'!F913</f>
        <v>195.99</v>
      </c>
      <c r="U1224" s="31">
        <f t="shared" si="57"/>
        <v>127.00000000000001</v>
      </c>
      <c r="V1224" s="30" t="s">
        <v>2116</v>
      </c>
      <c r="W1224" s="30" t="s">
        <v>10091</v>
      </c>
      <c r="X1224" s="30">
        <v>7</v>
      </c>
      <c r="Y1224" s="87">
        <v>46281</v>
      </c>
      <c r="Z1224" s="87">
        <v>46294</v>
      </c>
    </row>
    <row r="1225" spans="1:26" ht="26.9" customHeight="1" x14ac:dyDescent="0.35">
      <c r="A1225" s="85" t="s">
        <v>11401</v>
      </c>
      <c r="B1225" s="30" t="s">
        <v>6894</v>
      </c>
      <c r="C1225" s="30" t="s">
        <v>1219</v>
      </c>
      <c r="D1225" s="30" t="s">
        <v>11397</v>
      </c>
      <c r="E1225" s="30" t="s">
        <v>10046</v>
      </c>
      <c r="F1225" s="30" t="s">
        <v>6892</v>
      </c>
      <c r="G1225" s="30" t="s">
        <v>6897</v>
      </c>
      <c r="H1225" s="30" t="s">
        <v>4398</v>
      </c>
      <c r="I1225" s="30" t="s">
        <v>8</v>
      </c>
      <c r="J1225" s="30" t="s">
        <v>4790</v>
      </c>
      <c r="K1225" s="30" t="s">
        <v>2024</v>
      </c>
      <c r="L1225" s="76" t="s">
        <v>10021</v>
      </c>
      <c r="M1225" s="30" t="s">
        <v>10047</v>
      </c>
      <c r="N1225" s="30" t="s">
        <v>2087</v>
      </c>
      <c r="O1225" s="31">
        <f>'Product Details'!AH914</f>
        <v>548.99</v>
      </c>
      <c r="P1225" s="31">
        <f>'Product Details'!V914</f>
        <v>520.99</v>
      </c>
      <c r="Q1225" s="31">
        <f>'Product Details'!F914</f>
        <v>501.99</v>
      </c>
      <c r="R1225" s="86">
        <f t="shared" si="55"/>
        <v>3.6469030115741187E-2</v>
      </c>
      <c r="S1225" s="86">
        <f t="shared" si="56"/>
        <v>8.5611759777045118E-2</v>
      </c>
      <c r="T1225" s="31">
        <f>'Product Details'!F914</f>
        <v>501.99</v>
      </c>
      <c r="U1225" s="31">
        <f t="shared" si="57"/>
        <v>0</v>
      </c>
      <c r="V1225" s="30" t="s">
        <v>2080</v>
      </c>
      <c r="W1225" s="30" t="s">
        <v>53</v>
      </c>
      <c r="X1225" s="30">
        <v>30</v>
      </c>
      <c r="Y1225" s="87">
        <v>46128</v>
      </c>
      <c r="Z1225" s="87">
        <v>46269</v>
      </c>
    </row>
    <row r="1226" spans="1:26" ht="26.9" customHeight="1" x14ac:dyDescent="0.35">
      <c r="A1226" s="85" t="s">
        <v>11402</v>
      </c>
      <c r="B1226" s="30" t="s">
        <v>6898</v>
      </c>
      <c r="C1226" s="30" t="s">
        <v>1219</v>
      </c>
      <c r="D1226" s="30" t="s">
        <v>11397</v>
      </c>
      <c r="E1226" s="30" t="s">
        <v>10046</v>
      </c>
      <c r="F1226" s="30" t="s">
        <v>6901</v>
      </c>
      <c r="G1226" s="30" t="s">
        <v>6902</v>
      </c>
      <c r="H1226" s="30" t="s">
        <v>3841</v>
      </c>
      <c r="I1226" s="30" t="s">
        <v>8</v>
      </c>
      <c r="J1226" s="30" t="s">
        <v>4790</v>
      </c>
      <c r="K1226" s="30" t="s">
        <v>2024</v>
      </c>
      <c r="L1226" s="76" t="s">
        <v>10021</v>
      </c>
      <c r="M1226" s="30" t="s">
        <v>10047</v>
      </c>
      <c r="N1226" s="30" t="s">
        <v>2087</v>
      </c>
      <c r="O1226" s="31">
        <f>'Product Details'!AH915</f>
        <v>726.99</v>
      </c>
      <c r="P1226" s="31">
        <f>'Product Details'!V915</f>
        <v>726.99</v>
      </c>
      <c r="Q1226" s="31">
        <f>'Product Details'!F915</f>
        <v>644.99</v>
      </c>
      <c r="R1226" s="86">
        <f t="shared" si="55"/>
        <v>0.11279384860864661</v>
      </c>
      <c r="S1226" s="86">
        <f t="shared" si="56"/>
        <v>0.11279384860864661</v>
      </c>
      <c r="T1226" s="31">
        <f>'Product Details'!F915</f>
        <v>644.99</v>
      </c>
      <c r="U1226" s="31">
        <f t="shared" si="57"/>
        <v>0</v>
      </c>
      <c r="V1226" s="30" t="s">
        <v>2080</v>
      </c>
      <c r="W1226" s="30" t="s">
        <v>53</v>
      </c>
      <c r="X1226" s="30">
        <v>30</v>
      </c>
      <c r="Y1226" s="87">
        <v>45998</v>
      </c>
      <c r="Z1226" s="87">
        <v>46240</v>
      </c>
    </row>
    <row r="1227" spans="1:26" ht="26.9" customHeight="1" x14ac:dyDescent="0.35">
      <c r="A1227" s="85" t="s">
        <v>11403</v>
      </c>
      <c r="B1227" s="30" t="s">
        <v>6903</v>
      </c>
      <c r="C1227" s="30" t="s">
        <v>1219</v>
      </c>
      <c r="D1227" s="30" t="s">
        <v>11397</v>
      </c>
      <c r="E1227" s="30" t="s">
        <v>10046</v>
      </c>
      <c r="F1227" s="30" t="s">
        <v>6906</v>
      </c>
      <c r="G1227" s="30" t="s">
        <v>6907</v>
      </c>
      <c r="H1227" s="30" t="s">
        <v>3898</v>
      </c>
      <c r="I1227" s="30" t="s">
        <v>8</v>
      </c>
      <c r="J1227" s="30" t="s">
        <v>4790</v>
      </c>
      <c r="K1227" s="30" t="s">
        <v>2025</v>
      </c>
      <c r="L1227" s="76" t="s">
        <v>10021</v>
      </c>
      <c r="M1227" s="30" t="s">
        <v>10047</v>
      </c>
      <c r="N1227" s="30" t="s">
        <v>2087</v>
      </c>
      <c r="O1227" s="31">
        <f>'Product Details'!AH916</f>
        <v>800.99</v>
      </c>
      <c r="P1227" s="31">
        <f>'Product Details'!V916</f>
        <v>762.99</v>
      </c>
      <c r="Q1227" s="31">
        <f>'Product Details'!F916</f>
        <v>722.99</v>
      </c>
      <c r="R1227" s="86">
        <f t="shared" si="55"/>
        <v>5.2425326675316845E-2</v>
      </c>
      <c r="S1227" s="86">
        <f t="shared" si="56"/>
        <v>9.737949287756402E-2</v>
      </c>
      <c r="T1227" s="31">
        <f>'Product Details'!F916</f>
        <v>722.99</v>
      </c>
      <c r="U1227" s="31">
        <f t="shared" si="57"/>
        <v>0</v>
      </c>
      <c r="V1227" s="30" t="s">
        <v>2100</v>
      </c>
      <c r="W1227" s="30" t="s">
        <v>1345</v>
      </c>
      <c r="X1227" s="30">
        <v>30</v>
      </c>
      <c r="Y1227" s="87">
        <v>46175</v>
      </c>
      <c r="Z1227" s="87">
        <v>46265</v>
      </c>
    </row>
    <row r="1228" spans="1:26" ht="26.9" customHeight="1" x14ac:dyDescent="0.35">
      <c r="A1228" s="85" t="s">
        <v>11404</v>
      </c>
      <c r="B1228" s="30" t="s">
        <v>6908</v>
      </c>
      <c r="C1228" s="30" t="s">
        <v>1219</v>
      </c>
      <c r="D1228" s="30" t="s">
        <v>11397</v>
      </c>
      <c r="E1228" s="30" t="s">
        <v>10046</v>
      </c>
      <c r="F1228" s="30" t="s">
        <v>6906</v>
      </c>
      <c r="G1228" s="30" t="s">
        <v>6911</v>
      </c>
      <c r="H1228" s="30" t="s">
        <v>4978</v>
      </c>
      <c r="I1228" s="30" t="s">
        <v>8</v>
      </c>
      <c r="J1228" s="30" t="s">
        <v>4807</v>
      </c>
      <c r="K1228" s="30" t="s">
        <v>2026</v>
      </c>
      <c r="L1228" s="76" t="s">
        <v>10021</v>
      </c>
      <c r="M1228" s="30" t="s">
        <v>10047</v>
      </c>
      <c r="N1228" s="30" t="s">
        <v>2087</v>
      </c>
      <c r="O1228" s="31">
        <f>'Product Details'!AH917</f>
        <v>823.99</v>
      </c>
      <c r="P1228" s="31">
        <f>'Product Details'!V917</f>
        <v>823.99</v>
      </c>
      <c r="Q1228" s="31">
        <f>'Product Details'!F917</f>
        <v>798.99</v>
      </c>
      <c r="R1228" s="86">
        <f t="shared" si="55"/>
        <v>3.0340174031238242E-2</v>
      </c>
      <c r="S1228" s="86">
        <f t="shared" si="56"/>
        <v>3.0340174031238242E-2</v>
      </c>
      <c r="T1228" s="31">
        <f>'Product Details'!F917</f>
        <v>798.99</v>
      </c>
      <c r="U1228" s="31">
        <f t="shared" si="57"/>
        <v>0</v>
      </c>
      <c r="V1228" s="30" t="s">
        <v>2080</v>
      </c>
      <c r="W1228" s="30" t="s">
        <v>1345</v>
      </c>
      <c r="X1228" s="30">
        <v>30</v>
      </c>
      <c r="Y1228" s="87">
        <v>46118</v>
      </c>
      <c r="Z1228" s="87">
        <v>46245</v>
      </c>
    </row>
    <row r="1229" spans="1:26" ht="26.9" customHeight="1" x14ac:dyDescent="0.35">
      <c r="A1229" s="85" t="s">
        <v>11405</v>
      </c>
      <c r="B1229" s="30" t="s">
        <v>6912</v>
      </c>
      <c r="C1229" s="30" t="s">
        <v>1219</v>
      </c>
      <c r="D1229" s="30" t="s">
        <v>11397</v>
      </c>
      <c r="E1229" s="30" t="s">
        <v>10046</v>
      </c>
      <c r="F1229" s="30" t="s">
        <v>6915</v>
      </c>
      <c r="G1229" s="30" t="s">
        <v>6916</v>
      </c>
      <c r="H1229" s="30" t="s">
        <v>4978</v>
      </c>
      <c r="I1229" s="30" t="s">
        <v>8</v>
      </c>
      <c r="J1229" s="30" t="s">
        <v>4807</v>
      </c>
      <c r="K1229" s="30" t="s">
        <v>2026</v>
      </c>
      <c r="L1229" s="76" t="s">
        <v>10021</v>
      </c>
      <c r="M1229" s="30" t="s">
        <v>10047</v>
      </c>
      <c r="N1229" s="30" t="s">
        <v>2087</v>
      </c>
      <c r="O1229" s="31">
        <f>'Product Details'!AH918</f>
        <v>956.99</v>
      </c>
      <c r="P1229" s="31">
        <f>'Product Details'!V918</f>
        <v>956.99</v>
      </c>
      <c r="Q1229" s="31">
        <f>'Product Details'!F918</f>
        <v>834.99</v>
      </c>
      <c r="R1229" s="86">
        <f t="shared" si="55"/>
        <v>0.12748304579985162</v>
      </c>
      <c r="S1229" s="86">
        <f t="shared" si="56"/>
        <v>0.12748304579985162</v>
      </c>
      <c r="T1229" s="31">
        <f>'Product Details'!F918</f>
        <v>834.99</v>
      </c>
      <c r="U1229" s="31">
        <f t="shared" si="57"/>
        <v>0</v>
      </c>
      <c r="V1229" s="30" t="s">
        <v>2080</v>
      </c>
      <c r="W1229" s="30" t="s">
        <v>53</v>
      </c>
      <c r="X1229" s="30">
        <v>30</v>
      </c>
      <c r="Y1229" s="87">
        <v>46113</v>
      </c>
      <c r="Z1229" s="87">
        <v>46274</v>
      </c>
    </row>
    <row r="1230" spans="1:26" ht="26.9" customHeight="1" x14ac:dyDescent="0.35">
      <c r="A1230" s="85" t="s">
        <v>11406</v>
      </c>
      <c r="B1230" s="30" t="s">
        <v>6917</v>
      </c>
      <c r="C1230" s="30" t="s">
        <v>1219</v>
      </c>
      <c r="D1230" s="30" t="s">
        <v>11397</v>
      </c>
      <c r="E1230" s="30" t="s">
        <v>10046</v>
      </c>
      <c r="F1230" s="30" t="s">
        <v>6920</v>
      </c>
      <c r="G1230" s="30" t="s">
        <v>6921</v>
      </c>
      <c r="H1230" s="30" t="s">
        <v>3620</v>
      </c>
      <c r="I1230" s="30" t="s">
        <v>8</v>
      </c>
      <c r="J1230" s="30" t="s">
        <v>4790</v>
      </c>
      <c r="K1230" s="30" t="s">
        <v>2025</v>
      </c>
      <c r="L1230" s="76" t="s">
        <v>10021</v>
      </c>
      <c r="M1230" s="30" t="s">
        <v>10047</v>
      </c>
      <c r="N1230" s="30" t="s">
        <v>2087</v>
      </c>
      <c r="O1230" s="31">
        <f>'Product Details'!AH919</f>
        <v>996.99</v>
      </c>
      <c r="P1230" s="31">
        <f>'Product Details'!V919</f>
        <v>944.99</v>
      </c>
      <c r="Q1230" s="31">
        <f>'Product Details'!F919</f>
        <v>867.99</v>
      </c>
      <c r="R1230" s="86">
        <f t="shared" ref="R1230:R1293" si="58">IF(P1230&gt;0,(P1230-Q1230)/P1230,"")</f>
        <v>8.1482343728505061E-2</v>
      </c>
      <c r="S1230" s="86">
        <f t="shared" ref="S1230:S1293" si="59">IF(O1230&gt;0,(O1230-Q1230)/O1230,"")</f>
        <v>0.12938946228146722</v>
      </c>
      <c r="T1230" s="31">
        <f>'Product Details'!F919</f>
        <v>867.99</v>
      </c>
      <c r="U1230" s="31">
        <f t="shared" ref="U1230:U1293" si="60">T1230-Q1230</f>
        <v>0</v>
      </c>
      <c r="V1230" s="30" t="s">
        <v>2080</v>
      </c>
      <c r="W1230" s="30" t="s">
        <v>53</v>
      </c>
      <c r="X1230" s="30">
        <v>30</v>
      </c>
      <c r="Y1230" s="87">
        <v>46218</v>
      </c>
      <c r="Z1230" s="87">
        <v>46240</v>
      </c>
    </row>
    <row r="1231" spans="1:26" ht="26.9" customHeight="1" x14ac:dyDescent="0.35">
      <c r="A1231" s="85" t="s">
        <v>11407</v>
      </c>
      <c r="B1231" s="30" t="s">
        <v>6922</v>
      </c>
      <c r="C1231" s="30" t="s">
        <v>1219</v>
      </c>
      <c r="D1231" s="30" t="s">
        <v>11397</v>
      </c>
      <c r="E1231" s="30" t="s">
        <v>10046</v>
      </c>
      <c r="F1231" s="30" t="s">
        <v>6925</v>
      </c>
      <c r="G1231" s="30" t="s">
        <v>6926</v>
      </c>
      <c r="H1231" s="30" t="s">
        <v>4897</v>
      </c>
      <c r="I1231" s="30" t="s">
        <v>8</v>
      </c>
      <c r="J1231" s="30" t="s">
        <v>4807</v>
      </c>
      <c r="K1231" s="30" t="s">
        <v>2026</v>
      </c>
      <c r="L1231" s="76" t="s">
        <v>10021</v>
      </c>
      <c r="M1231" s="30" t="s">
        <v>10047</v>
      </c>
      <c r="N1231" s="30" t="s">
        <v>2087</v>
      </c>
      <c r="O1231" s="31">
        <f>'Product Details'!AH920</f>
        <v>1288.99</v>
      </c>
      <c r="P1231" s="31">
        <f>'Product Details'!V920</f>
        <v>1256.99</v>
      </c>
      <c r="Q1231" s="31">
        <f>'Product Details'!F920</f>
        <v>1147.99</v>
      </c>
      <c r="R1231" s="86">
        <f t="shared" si="58"/>
        <v>8.671508922107575E-2</v>
      </c>
      <c r="S1231" s="86">
        <f t="shared" si="59"/>
        <v>0.10938797042645793</v>
      </c>
      <c r="T1231" s="31">
        <f>'Product Details'!F920</f>
        <v>1147.99</v>
      </c>
      <c r="U1231" s="31">
        <f t="shared" si="60"/>
        <v>0</v>
      </c>
      <c r="V1231" s="30" t="s">
        <v>2100</v>
      </c>
      <c r="W1231" s="30" t="s">
        <v>1345</v>
      </c>
      <c r="X1231" s="30">
        <v>30</v>
      </c>
      <c r="Y1231" s="87">
        <v>45881</v>
      </c>
      <c r="Z1231" s="87">
        <v>46251</v>
      </c>
    </row>
    <row r="1232" spans="1:26" ht="26.9" customHeight="1" x14ac:dyDescent="0.35">
      <c r="A1232" s="85" t="s">
        <v>11408</v>
      </c>
      <c r="B1232" s="30" t="s">
        <v>6927</v>
      </c>
      <c r="C1232" s="30" t="s">
        <v>1219</v>
      </c>
      <c r="D1232" s="30" t="s">
        <v>11397</v>
      </c>
      <c r="E1232" s="30" t="s">
        <v>10046</v>
      </c>
      <c r="F1232" s="30" t="s">
        <v>6930</v>
      </c>
      <c r="G1232" s="30" t="s">
        <v>6157</v>
      </c>
      <c r="H1232" s="30" t="s">
        <v>4069</v>
      </c>
      <c r="I1232" s="30" t="s">
        <v>8</v>
      </c>
      <c r="J1232" s="30" t="s">
        <v>4790</v>
      </c>
      <c r="K1232" s="30" t="s">
        <v>2027</v>
      </c>
      <c r="L1232" s="76" t="s">
        <v>10021</v>
      </c>
      <c r="M1232" s="30" t="s">
        <v>10049</v>
      </c>
      <c r="N1232" s="30" t="s">
        <v>2106</v>
      </c>
      <c r="O1232" s="31">
        <f>'Product Details'!AH921</f>
        <v>2010.99</v>
      </c>
      <c r="P1232" s="31">
        <f>'Product Details'!V921</f>
        <v>1491.99</v>
      </c>
      <c r="Q1232" s="31">
        <f>'Product Details'!F921</f>
        <v>1428.99</v>
      </c>
      <c r="R1232" s="86">
        <f t="shared" si="58"/>
        <v>4.2225484085013976E-2</v>
      </c>
      <c r="S1232" s="86">
        <f t="shared" si="59"/>
        <v>0.28940969373293751</v>
      </c>
      <c r="T1232" s="31">
        <f>'Product Details'!F921</f>
        <v>1428.99</v>
      </c>
      <c r="U1232" s="31">
        <f t="shared" si="60"/>
        <v>0</v>
      </c>
      <c r="V1232" s="30" t="s">
        <v>2080</v>
      </c>
      <c r="W1232" s="30" t="s">
        <v>53</v>
      </c>
      <c r="X1232" s="30">
        <v>30</v>
      </c>
      <c r="Y1232" s="87">
        <v>45532</v>
      </c>
      <c r="Z1232" s="87">
        <v>46252</v>
      </c>
    </row>
    <row r="1233" spans="1:26" ht="26.9" customHeight="1" x14ac:dyDescent="0.35">
      <c r="A1233" s="85" t="s">
        <v>11409</v>
      </c>
      <c r="B1233" s="30" t="s">
        <v>6927</v>
      </c>
      <c r="C1233" s="30" t="s">
        <v>1219</v>
      </c>
      <c r="D1233" s="30" t="s">
        <v>10059</v>
      </c>
      <c r="E1233" s="30" t="s">
        <v>10060</v>
      </c>
      <c r="F1233" s="30" t="s">
        <v>6930</v>
      </c>
      <c r="G1233" s="30" t="s">
        <v>6157</v>
      </c>
      <c r="H1233" s="30" t="s">
        <v>4069</v>
      </c>
      <c r="I1233" s="30" t="s">
        <v>8</v>
      </c>
      <c r="J1233" s="30" t="s">
        <v>4790</v>
      </c>
      <c r="K1233" s="30" t="s">
        <v>2027</v>
      </c>
      <c r="L1233" s="79" t="s">
        <v>10023</v>
      </c>
      <c r="M1233" s="30" t="s">
        <v>10023</v>
      </c>
      <c r="N1233" s="30" t="s">
        <v>2106</v>
      </c>
      <c r="O1233" s="31">
        <f>'Product Details'!AH921</f>
        <v>2010.99</v>
      </c>
      <c r="P1233" s="31">
        <v>1148.99</v>
      </c>
      <c r="Q1233" s="31">
        <v>1007.99</v>
      </c>
      <c r="R1233" s="86">
        <f t="shared" si="58"/>
        <v>0.12271647272822217</v>
      </c>
      <c r="S1233" s="86">
        <f t="shared" si="59"/>
        <v>0.49875931755006242</v>
      </c>
      <c r="T1233" s="31">
        <f>'Product Details'!F921</f>
        <v>1428.99</v>
      </c>
      <c r="U1233" s="31">
        <f t="shared" si="60"/>
        <v>421</v>
      </c>
      <c r="V1233" s="30" t="s">
        <v>2100</v>
      </c>
      <c r="W1233" s="30" t="s">
        <v>10061</v>
      </c>
      <c r="X1233" s="30">
        <v>30</v>
      </c>
      <c r="Y1233" s="87">
        <v>46197</v>
      </c>
      <c r="Z1233" s="87">
        <v>46236</v>
      </c>
    </row>
    <row r="1234" spans="1:26" ht="26.9" customHeight="1" x14ac:dyDescent="0.35">
      <c r="A1234" s="85" t="s">
        <v>11410</v>
      </c>
      <c r="B1234" s="30" t="s">
        <v>6927</v>
      </c>
      <c r="C1234" s="30" t="s">
        <v>1219</v>
      </c>
      <c r="D1234" s="30" t="s">
        <v>10088</v>
      </c>
      <c r="E1234" s="30" t="s">
        <v>10089</v>
      </c>
      <c r="F1234" s="30" t="s">
        <v>6930</v>
      </c>
      <c r="G1234" s="30" t="s">
        <v>6157</v>
      </c>
      <c r="H1234" s="30" t="s">
        <v>4069</v>
      </c>
      <c r="I1234" s="30" t="s">
        <v>8</v>
      </c>
      <c r="J1234" s="30" t="s">
        <v>4790</v>
      </c>
      <c r="K1234" s="30" t="s">
        <v>2027</v>
      </c>
      <c r="L1234" s="80" t="s">
        <v>10026</v>
      </c>
      <c r="M1234" s="30" t="s">
        <v>10090</v>
      </c>
      <c r="N1234" s="30" t="s">
        <v>2106</v>
      </c>
      <c r="O1234" s="31">
        <f>'Product Details'!AH921</f>
        <v>2010.99</v>
      </c>
      <c r="P1234" s="31">
        <v>515.99</v>
      </c>
      <c r="Q1234" s="31">
        <v>515.99</v>
      </c>
      <c r="R1234" s="86">
        <f t="shared" si="58"/>
        <v>0</v>
      </c>
      <c r="S1234" s="86">
        <f t="shared" si="59"/>
        <v>0.74341493493254562</v>
      </c>
      <c r="T1234" s="31">
        <f>'Product Details'!F921</f>
        <v>1428.99</v>
      </c>
      <c r="U1234" s="31">
        <f t="shared" si="60"/>
        <v>913</v>
      </c>
      <c r="V1234" s="30" t="s">
        <v>2116</v>
      </c>
      <c r="W1234" s="30" t="s">
        <v>10091</v>
      </c>
      <c r="X1234" s="30">
        <v>7</v>
      </c>
      <c r="Y1234" s="87">
        <v>46270</v>
      </c>
      <c r="Z1234" s="87">
        <v>46270</v>
      </c>
    </row>
    <row r="1235" spans="1:26" ht="26.9" customHeight="1" x14ac:dyDescent="0.35">
      <c r="A1235" s="85" t="s">
        <v>11411</v>
      </c>
      <c r="B1235" s="30" t="s">
        <v>6931</v>
      </c>
      <c r="C1235" s="30" t="s">
        <v>1219</v>
      </c>
      <c r="D1235" s="30" t="s">
        <v>11397</v>
      </c>
      <c r="E1235" s="30" t="s">
        <v>10046</v>
      </c>
      <c r="F1235" s="30" t="s">
        <v>6934</v>
      </c>
      <c r="G1235" s="30" t="s">
        <v>6935</v>
      </c>
      <c r="H1235" s="30" t="s">
        <v>3854</v>
      </c>
      <c r="I1235" s="30" t="s">
        <v>8</v>
      </c>
      <c r="J1235" s="30" t="s">
        <v>4807</v>
      </c>
      <c r="K1235" s="30" t="s">
        <v>2027</v>
      </c>
      <c r="L1235" s="76" t="s">
        <v>10021</v>
      </c>
      <c r="M1235" s="30" t="s">
        <v>10047</v>
      </c>
      <c r="N1235" s="30" t="s">
        <v>2087</v>
      </c>
      <c r="O1235" s="31">
        <f>'Product Details'!AH922</f>
        <v>2094.9899999999998</v>
      </c>
      <c r="P1235" s="31">
        <f>'Product Details'!V922</f>
        <v>2068.9899999999998</v>
      </c>
      <c r="Q1235" s="31">
        <f>'Product Details'!F922</f>
        <v>1959.99</v>
      </c>
      <c r="R1235" s="86">
        <f t="shared" si="58"/>
        <v>5.2682709921265829E-2</v>
      </c>
      <c r="S1235" s="86">
        <f t="shared" si="59"/>
        <v>6.4439448398321608E-2</v>
      </c>
      <c r="T1235" s="31">
        <f>'Product Details'!F922</f>
        <v>1959.99</v>
      </c>
      <c r="U1235" s="31">
        <f t="shared" si="60"/>
        <v>0</v>
      </c>
      <c r="V1235" s="30" t="s">
        <v>2080</v>
      </c>
      <c r="W1235" s="30" t="s">
        <v>1345</v>
      </c>
      <c r="X1235" s="30">
        <v>30</v>
      </c>
      <c r="Y1235" s="87">
        <v>46219</v>
      </c>
      <c r="Z1235" s="87">
        <v>46268</v>
      </c>
    </row>
    <row r="1236" spans="1:26" ht="26.9" customHeight="1" x14ac:dyDescent="0.35">
      <c r="A1236" s="85" t="s">
        <v>11412</v>
      </c>
      <c r="B1236" s="30" t="s">
        <v>6931</v>
      </c>
      <c r="C1236" s="30" t="s">
        <v>1219</v>
      </c>
      <c r="D1236" s="30" t="s">
        <v>10088</v>
      </c>
      <c r="E1236" s="30" t="s">
        <v>10089</v>
      </c>
      <c r="F1236" s="30" t="s">
        <v>6934</v>
      </c>
      <c r="G1236" s="30" t="s">
        <v>6935</v>
      </c>
      <c r="H1236" s="30" t="s">
        <v>3854</v>
      </c>
      <c r="I1236" s="30" t="s">
        <v>8</v>
      </c>
      <c r="J1236" s="30" t="s">
        <v>4807</v>
      </c>
      <c r="K1236" s="30" t="s">
        <v>2027</v>
      </c>
      <c r="L1236" s="51" t="s">
        <v>10024</v>
      </c>
      <c r="M1236" s="30" t="s">
        <v>10090</v>
      </c>
      <c r="N1236" s="30" t="s">
        <v>2087</v>
      </c>
      <c r="O1236" s="31">
        <f>'Product Details'!AH922</f>
        <v>2094.9899999999998</v>
      </c>
      <c r="P1236" s="31">
        <v>1343.99</v>
      </c>
      <c r="Q1236" s="31">
        <v>1343.99</v>
      </c>
      <c r="R1236" s="86">
        <f t="shared" si="58"/>
        <v>0</v>
      </c>
      <c r="S1236" s="86">
        <f t="shared" si="59"/>
        <v>0.35847426479362665</v>
      </c>
      <c r="T1236" s="31">
        <f>'Product Details'!F922</f>
        <v>1959.99</v>
      </c>
      <c r="U1236" s="31">
        <f t="shared" si="60"/>
        <v>616</v>
      </c>
      <c r="V1236" s="30" t="s">
        <v>2100</v>
      </c>
      <c r="W1236" s="30" t="s">
        <v>10105</v>
      </c>
      <c r="X1236" s="30">
        <v>14</v>
      </c>
      <c r="Y1236" s="87">
        <v>46219</v>
      </c>
      <c r="Z1236" s="87">
        <v>46219</v>
      </c>
    </row>
    <row r="1237" spans="1:26" ht="26.9" customHeight="1" x14ac:dyDescent="0.35">
      <c r="A1237" s="85" t="s">
        <v>11413</v>
      </c>
      <c r="B1237" s="30" t="s">
        <v>6936</v>
      </c>
      <c r="C1237" s="30" t="s">
        <v>1231</v>
      </c>
      <c r="D1237" s="30" t="s">
        <v>11414</v>
      </c>
      <c r="E1237" s="30" t="s">
        <v>10046</v>
      </c>
      <c r="F1237" s="30" t="s">
        <v>6939</v>
      </c>
      <c r="G1237" s="30" t="s">
        <v>6940</v>
      </c>
      <c r="H1237" s="30" t="s">
        <v>3449</v>
      </c>
      <c r="I1237" s="30" t="s">
        <v>8</v>
      </c>
      <c r="J1237" s="30" t="s">
        <v>4807</v>
      </c>
      <c r="K1237" s="30" t="s">
        <v>2024</v>
      </c>
      <c r="L1237" s="76" t="s">
        <v>10021</v>
      </c>
      <c r="M1237" s="30" t="s">
        <v>10047</v>
      </c>
      <c r="N1237" s="30" t="s">
        <v>2087</v>
      </c>
      <c r="O1237" s="31">
        <f>'Product Details'!AH923</f>
        <v>383.99</v>
      </c>
      <c r="P1237" s="31">
        <f>'Product Details'!V923</f>
        <v>383.99</v>
      </c>
      <c r="Q1237" s="31">
        <f>'Product Details'!F923</f>
        <v>333.99</v>
      </c>
      <c r="R1237" s="86">
        <f t="shared" si="58"/>
        <v>0.13021172426365268</v>
      </c>
      <c r="S1237" s="86">
        <f t="shared" si="59"/>
        <v>0.13021172426365268</v>
      </c>
      <c r="T1237" s="31">
        <f>'Product Details'!F923</f>
        <v>333.99</v>
      </c>
      <c r="U1237" s="31">
        <f t="shared" si="60"/>
        <v>0</v>
      </c>
      <c r="V1237" s="30" t="s">
        <v>2080</v>
      </c>
      <c r="W1237" s="30" t="s">
        <v>1345</v>
      </c>
      <c r="X1237" s="30">
        <v>45</v>
      </c>
      <c r="Y1237" s="87">
        <v>46199</v>
      </c>
      <c r="Z1237" s="87">
        <v>46249</v>
      </c>
    </row>
    <row r="1238" spans="1:26" ht="26.9" customHeight="1" x14ac:dyDescent="0.35">
      <c r="A1238" s="85" t="s">
        <v>11415</v>
      </c>
      <c r="B1238" s="30" t="s">
        <v>6941</v>
      </c>
      <c r="C1238" s="30" t="s">
        <v>1231</v>
      </c>
      <c r="D1238" s="30" t="s">
        <v>11414</v>
      </c>
      <c r="E1238" s="30" t="s">
        <v>10046</v>
      </c>
      <c r="F1238" s="30" t="s">
        <v>6944</v>
      </c>
      <c r="G1238" s="30" t="s">
        <v>6945</v>
      </c>
      <c r="H1238" s="30" t="s">
        <v>6118</v>
      </c>
      <c r="I1238" s="30" t="s">
        <v>8</v>
      </c>
      <c r="J1238" s="30" t="s">
        <v>4807</v>
      </c>
      <c r="K1238" s="30" t="s">
        <v>2023</v>
      </c>
      <c r="L1238" s="76" t="s">
        <v>10021</v>
      </c>
      <c r="M1238" s="30" t="s">
        <v>10047</v>
      </c>
      <c r="N1238" s="30" t="s">
        <v>2087</v>
      </c>
      <c r="O1238" s="31">
        <f>'Product Details'!AH924</f>
        <v>375.99</v>
      </c>
      <c r="P1238" s="31">
        <f>'Product Details'!V924</f>
        <v>375.99</v>
      </c>
      <c r="Q1238" s="31">
        <f>'Product Details'!F924</f>
        <v>338.99</v>
      </c>
      <c r="R1238" s="86">
        <f t="shared" si="58"/>
        <v>9.8406872523205402E-2</v>
      </c>
      <c r="S1238" s="86">
        <f t="shared" si="59"/>
        <v>9.8406872523205402E-2</v>
      </c>
      <c r="T1238" s="31">
        <f>'Product Details'!F924</f>
        <v>338.99</v>
      </c>
      <c r="U1238" s="31">
        <f t="shared" si="60"/>
        <v>0</v>
      </c>
      <c r="V1238" s="30" t="s">
        <v>2080</v>
      </c>
      <c r="W1238" s="30" t="s">
        <v>1345</v>
      </c>
      <c r="X1238" s="30">
        <v>45</v>
      </c>
      <c r="Y1238" s="87">
        <v>46208</v>
      </c>
      <c r="Z1238" s="87">
        <v>46284</v>
      </c>
    </row>
    <row r="1239" spans="1:26" ht="26.9" customHeight="1" x14ac:dyDescent="0.35">
      <c r="A1239" s="85" t="s">
        <v>11416</v>
      </c>
      <c r="B1239" s="30" t="s">
        <v>6941</v>
      </c>
      <c r="C1239" s="30" t="s">
        <v>1231</v>
      </c>
      <c r="D1239" s="30" t="s">
        <v>10100</v>
      </c>
      <c r="E1239" s="30" t="s">
        <v>10101</v>
      </c>
      <c r="F1239" s="30" t="s">
        <v>6944</v>
      </c>
      <c r="G1239" s="30" t="s">
        <v>6945</v>
      </c>
      <c r="H1239" s="30" t="s">
        <v>6118</v>
      </c>
      <c r="I1239" s="30" t="s">
        <v>8</v>
      </c>
      <c r="J1239" s="30" t="s">
        <v>4807</v>
      </c>
      <c r="K1239" s="30" t="s">
        <v>2023</v>
      </c>
      <c r="L1239" s="81" t="s">
        <v>10022</v>
      </c>
      <c r="M1239" s="30" t="s">
        <v>10102</v>
      </c>
      <c r="N1239" s="30" t="s">
        <v>2087</v>
      </c>
      <c r="O1239" s="31">
        <f>'Product Details'!AH924</f>
        <v>375.99</v>
      </c>
      <c r="P1239" s="31">
        <v>298.99</v>
      </c>
      <c r="Q1239" s="31">
        <v>298.99</v>
      </c>
      <c r="R1239" s="86">
        <f t="shared" si="58"/>
        <v>0</v>
      </c>
      <c r="S1239" s="86">
        <f t="shared" si="59"/>
        <v>0.20479268065640044</v>
      </c>
      <c r="T1239" s="31">
        <f>'Product Details'!F924</f>
        <v>338.99</v>
      </c>
      <c r="U1239" s="31">
        <f t="shared" si="60"/>
        <v>40</v>
      </c>
      <c r="V1239" s="30" t="s">
        <v>2100</v>
      </c>
      <c r="W1239" s="30" t="s">
        <v>10514</v>
      </c>
      <c r="X1239" s="30">
        <v>45</v>
      </c>
      <c r="Y1239" s="87">
        <v>46263</v>
      </c>
      <c r="Z1239" s="87">
        <v>46263</v>
      </c>
    </row>
    <row r="1240" spans="1:26" ht="26.9" customHeight="1" x14ac:dyDescent="0.35">
      <c r="A1240" s="85" t="s">
        <v>11417</v>
      </c>
      <c r="B1240" s="30" t="s">
        <v>6941</v>
      </c>
      <c r="C1240" s="30" t="s">
        <v>1231</v>
      </c>
      <c r="D1240" s="30" t="s">
        <v>11418</v>
      </c>
      <c r="E1240" s="30" t="s">
        <v>10122</v>
      </c>
      <c r="F1240" s="30" t="s">
        <v>6944</v>
      </c>
      <c r="G1240" s="30" t="s">
        <v>6945</v>
      </c>
      <c r="H1240" s="30" t="s">
        <v>6118</v>
      </c>
      <c r="I1240" s="30" t="s">
        <v>8</v>
      </c>
      <c r="J1240" s="30" t="s">
        <v>4807</v>
      </c>
      <c r="K1240" s="30" t="s">
        <v>2023</v>
      </c>
      <c r="L1240" s="79" t="s">
        <v>10023</v>
      </c>
      <c r="M1240" s="30" t="s">
        <v>10123</v>
      </c>
      <c r="N1240" s="30" t="s">
        <v>2087</v>
      </c>
      <c r="O1240" s="31">
        <f>'Product Details'!AH924</f>
        <v>375.99</v>
      </c>
      <c r="P1240" s="31">
        <v>262.99</v>
      </c>
      <c r="Q1240" s="31">
        <v>262.99</v>
      </c>
      <c r="R1240" s="86">
        <f t="shared" si="58"/>
        <v>0</v>
      </c>
      <c r="S1240" s="86">
        <f t="shared" si="59"/>
        <v>0.30053990797627594</v>
      </c>
      <c r="T1240" s="31">
        <f>'Product Details'!F924</f>
        <v>338.99</v>
      </c>
      <c r="U1240" s="31">
        <f t="shared" si="60"/>
        <v>76</v>
      </c>
      <c r="V1240" s="30" t="s">
        <v>2080</v>
      </c>
      <c r="W1240" s="30" t="s">
        <v>10124</v>
      </c>
      <c r="X1240" s="30">
        <v>30</v>
      </c>
      <c r="Y1240" s="87">
        <v>46208</v>
      </c>
      <c r="Z1240" s="87">
        <v>46208</v>
      </c>
    </row>
    <row r="1241" spans="1:26" ht="26.9" customHeight="1" x14ac:dyDescent="0.35">
      <c r="A1241" s="85" t="s">
        <v>11419</v>
      </c>
      <c r="B1241" s="30" t="s">
        <v>6941</v>
      </c>
      <c r="C1241" s="30" t="s">
        <v>1231</v>
      </c>
      <c r="D1241" s="30" t="s">
        <v>10088</v>
      </c>
      <c r="E1241" s="30" t="s">
        <v>10089</v>
      </c>
      <c r="F1241" s="30" t="s">
        <v>6944</v>
      </c>
      <c r="G1241" s="30" t="s">
        <v>6945</v>
      </c>
      <c r="H1241" s="30" t="s">
        <v>6118</v>
      </c>
      <c r="I1241" s="30" t="s">
        <v>8</v>
      </c>
      <c r="J1241" s="30" t="s">
        <v>4807</v>
      </c>
      <c r="K1241" s="30" t="s">
        <v>2023</v>
      </c>
      <c r="L1241" s="51" t="s">
        <v>10024</v>
      </c>
      <c r="M1241" s="30" t="s">
        <v>10090</v>
      </c>
      <c r="N1241" s="30" t="s">
        <v>2087</v>
      </c>
      <c r="O1241" s="31">
        <f>'Product Details'!AH924</f>
        <v>375.99</v>
      </c>
      <c r="P1241" s="31">
        <v>199.99</v>
      </c>
      <c r="Q1241" s="31">
        <v>199.99</v>
      </c>
      <c r="R1241" s="86">
        <f t="shared" si="58"/>
        <v>0</v>
      </c>
      <c r="S1241" s="86">
        <f t="shared" si="59"/>
        <v>0.46809755578605811</v>
      </c>
      <c r="T1241" s="31">
        <f>'Product Details'!F924</f>
        <v>338.99</v>
      </c>
      <c r="U1241" s="31">
        <f t="shared" si="60"/>
        <v>139</v>
      </c>
      <c r="V1241" s="30" t="s">
        <v>2100</v>
      </c>
      <c r="W1241" s="30" t="s">
        <v>10105</v>
      </c>
      <c r="X1241" s="30">
        <v>14</v>
      </c>
      <c r="Y1241" s="87">
        <v>46208</v>
      </c>
      <c r="Z1241" s="87">
        <v>46208</v>
      </c>
    </row>
    <row r="1242" spans="1:26" ht="26.9" customHeight="1" x14ac:dyDescent="0.35">
      <c r="A1242" s="85" t="s">
        <v>11420</v>
      </c>
      <c r="B1242" s="30" t="s">
        <v>6946</v>
      </c>
      <c r="C1242" s="30" t="s">
        <v>1231</v>
      </c>
      <c r="D1242" s="30" t="s">
        <v>11414</v>
      </c>
      <c r="E1242" s="30" t="s">
        <v>10046</v>
      </c>
      <c r="F1242" s="30" t="s">
        <v>6949</v>
      </c>
      <c r="G1242" s="30" t="s">
        <v>6950</v>
      </c>
      <c r="H1242" s="30" t="s">
        <v>4695</v>
      </c>
      <c r="I1242" s="30" t="s">
        <v>8</v>
      </c>
      <c r="J1242" s="30" t="s">
        <v>4790</v>
      </c>
      <c r="K1242" s="30" t="s">
        <v>2024</v>
      </c>
      <c r="L1242" s="76" t="s">
        <v>10021</v>
      </c>
      <c r="M1242" s="30" t="s">
        <v>10047</v>
      </c>
      <c r="N1242" s="30" t="s">
        <v>2087</v>
      </c>
      <c r="O1242" s="31">
        <f>'Product Details'!AH925</f>
        <v>405.99</v>
      </c>
      <c r="P1242" s="31">
        <f>'Product Details'!V925</f>
        <v>405.99</v>
      </c>
      <c r="Q1242" s="31">
        <f>'Product Details'!F925</f>
        <v>356.99</v>
      </c>
      <c r="R1242" s="86">
        <f t="shared" si="58"/>
        <v>0.12069262789723885</v>
      </c>
      <c r="S1242" s="86">
        <f t="shared" si="59"/>
        <v>0.12069262789723885</v>
      </c>
      <c r="T1242" s="31">
        <f>'Product Details'!F925</f>
        <v>356.99</v>
      </c>
      <c r="U1242" s="31">
        <f t="shared" si="60"/>
        <v>0</v>
      </c>
      <c r="V1242" s="30" t="s">
        <v>2080</v>
      </c>
      <c r="W1242" s="30" t="s">
        <v>53</v>
      </c>
      <c r="X1242" s="30">
        <v>45</v>
      </c>
      <c r="Y1242" s="87">
        <v>46154</v>
      </c>
      <c r="Z1242" s="87">
        <v>46261</v>
      </c>
    </row>
    <row r="1243" spans="1:26" ht="26.9" customHeight="1" x14ac:dyDescent="0.35">
      <c r="A1243" s="85" t="s">
        <v>11421</v>
      </c>
      <c r="B1243" s="30" t="s">
        <v>6951</v>
      </c>
      <c r="C1243" s="30" t="s">
        <v>1231</v>
      </c>
      <c r="D1243" s="30" t="s">
        <v>11414</v>
      </c>
      <c r="E1243" s="30" t="s">
        <v>10046</v>
      </c>
      <c r="F1243" s="30" t="s">
        <v>6939</v>
      </c>
      <c r="G1243" s="30" t="s">
        <v>6954</v>
      </c>
      <c r="H1243" s="30" t="s">
        <v>5405</v>
      </c>
      <c r="I1243" s="30" t="s">
        <v>8</v>
      </c>
      <c r="J1243" s="30" t="s">
        <v>4790</v>
      </c>
      <c r="K1243" s="30" t="s">
        <v>2025</v>
      </c>
      <c r="L1243" s="76" t="s">
        <v>10021</v>
      </c>
      <c r="M1243" s="30" t="s">
        <v>10047</v>
      </c>
      <c r="N1243" s="30" t="s">
        <v>2087</v>
      </c>
      <c r="O1243" s="31">
        <f>'Product Details'!AH926</f>
        <v>794.99</v>
      </c>
      <c r="P1243" s="31">
        <f>'Product Details'!V926</f>
        <v>760.99</v>
      </c>
      <c r="Q1243" s="31">
        <f>'Product Details'!F926</f>
        <v>682.99</v>
      </c>
      <c r="R1243" s="86">
        <f t="shared" si="58"/>
        <v>0.10249806173537103</v>
      </c>
      <c r="S1243" s="86">
        <f t="shared" si="59"/>
        <v>0.14088227524874528</v>
      </c>
      <c r="T1243" s="31">
        <f>'Product Details'!F926</f>
        <v>682.99</v>
      </c>
      <c r="U1243" s="31">
        <f t="shared" si="60"/>
        <v>0</v>
      </c>
      <c r="V1243" s="30" t="s">
        <v>2080</v>
      </c>
      <c r="W1243" s="30" t="s">
        <v>53</v>
      </c>
      <c r="X1243" s="30">
        <v>45</v>
      </c>
      <c r="Y1243" s="87">
        <v>46091</v>
      </c>
      <c r="Z1243" s="87">
        <v>46281</v>
      </c>
    </row>
    <row r="1244" spans="1:26" ht="26.9" customHeight="1" x14ac:dyDescent="0.35">
      <c r="A1244" s="85" t="s">
        <v>11422</v>
      </c>
      <c r="B1244" s="30" t="s">
        <v>6951</v>
      </c>
      <c r="C1244" s="30" t="s">
        <v>1231</v>
      </c>
      <c r="D1244" s="30" t="s">
        <v>10100</v>
      </c>
      <c r="E1244" s="30" t="s">
        <v>10101</v>
      </c>
      <c r="F1244" s="30" t="s">
        <v>6939</v>
      </c>
      <c r="G1244" s="30" t="s">
        <v>6954</v>
      </c>
      <c r="H1244" s="30" t="s">
        <v>5405</v>
      </c>
      <c r="I1244" s="30" t="s">
        <v>8</v>
      </c>
      <c r="J1244" s="30" t="s">
        <v>4790</v>
      </c>
      <c r="K1244" s="30" t="s">
        <v>2025</v>
      </c>
      <c r="L1244" s="81" t="s">
        <v>10022</v>
      </c>
      <c r="M1244" s="30" t="s">
        <v>10102</v>
      </c>
      <c r="N1244" s="30" t="s">
        <v>2087</v>
      </c>
      <c r="O1244" s="31">
        <f>'Product Details'!AH926</f>
        <v>794.99</v>
      </c>
      <c r="P1244" s="31">
        <v>672.99</v>
      </c>
      <c r="Q1244" s="31">
        <v>603.99</v>
      </c>
      <c r="R1244" s="86">
        <f t="shared" si="58"/>
        <v>0.10252752641198234</v>
      </c>
      <c r="S1244" s="86">
        <f t="shared" si="59"/>
        <v>0.24025459439741381</v>
      </c>
      <c r="T1244" s="31">
        <f>'Product Details'!F926</f>
        <v>682.99</v>
      </c>
      <c r="U1244" s="31">
        <f t="shared" si="60"/>
        <v>79</v>
      </c>
      <c r="V1244" s="30" t="s">
        <v>2100</v>
      </c>
      <c r="W1244" s="30" t="s">
        <v>10103</v>
      </c>
      <c r="X1244" s="30">
        <v>45</v>
      </c>
      <c r="Y1244" s="87">
        <v>46144</v>
      </c>
      <c r="Z1244" s="87">
        <v>46199</v>
      </c>
    </row>
    <row r="1245" spans="1:26" ht="26.9" customHeight="1" x14ac:dyDescent="0.35">
      <c r="A1245" s="85" t="s">
        <v>11423</v>
      </c>
      <c r="B1245" s="30" t="s">
        <v>6951</v>
      </c>
      <c r="C1245" s="30" t="s">
        <v>1231</v>
      </c>
      <c r="D1245" s="30" t="s">
        <v>11418</v>
      </c>
      <c r="E1245" s="30" t="s">
        <v>10122</v>
      </c>
      <c r="F1245" s="30" t="s">
        <v>6939</v>
      </c>
      <c r="G1245" s="30" t="s">
        <v>6954</v>
      </c>
      <c r="H1245" s="30" t="s">
        <v>5405</v>
      </c>
      <c r="I1245" s="30" t="s">
        <v>8</v>
      </c>
      <c r="J1245" s="30" t="s">
        <v>4790</v>
      </c>
      <c r="K1245" s="30" t="s">
        <v>2025</v>
      </c>
      <c r="L1245" s="79" t="s">
        <v>10023</v>
      </c>
      <c r="M1245" s="30" t="s">
        <v>10123</v>
      </c>
      <c r="N1245" s="30" t="s">
        <v>2087</v>
      </c>
      <c r="O1245" s="31">
        <f>'Product Details'!AH926</f>
        <v>794.99</v>
      </c>
      <c r="P1245" s="31">
        <v>572.99</v>
      </c>
      <c r="Q1245" s="31">
        <v>572.99</v>
      </c>
      <c r="R1245" s="86">
        <f t="shared" si="58"/>
        <v>0</v>
      </c>
      <c r="S1245" s="86">
        <f t="shared" si="59"/>
        <v>0.27924879558233434</v>
      </c>
      <c r="T1245" s="31">
        <f>'Product Details'!F926</f>
        <v>682.99</v>
      </c>
      <c r="U1245" s="31">
        <f t="shared" si="60"/>
        <v>110</v>
      </c>
      <c r="V1245" s="30" t="s">
        <v>2080</v>
      </c>
      <c r="W1245" s="30" t="s">
        <v>10124</v>
      </c>
      <c r="X1245" s="30">
        <v>30</v>
      </c>
      <c r="Y1245" s="87">
        <v>46143</v>
      </c>
      <c r="Z1245" s="87">
        <v>46143</v>
      </c>
    </row>
    <row r="1246" spans="1:26" ht="26.9" customHeight="1" x14ac:dyDescent="0.35">
      <c r="A1246" s="85" t="s">
        <v>11424</v>
      </c>
      <c r="B1246" s="30" t="s">
        <v>6955</v>
      </c>
      <c r="C1246" s="30" t="s">
        <v>1231</v>
      </c>
      <c r="D1246" s="30" t="s">
        <v>11414</v>
      </c>
      <c r="E1246" s="30" t="s">
        <v>10046</v>
      </c>
      <c r="F1246" s="30" t="s">
        <v>6958</v>
      </c>
      <c r="G1246" s="30" t="s">
        <v>6959</v>
      </c>
      <c r="H1246" s="30" t="s">
        <v>3904</v>
      </c>
      <c r="I1246" s="30" t="s">
        <v>8</v>
      </c>
      <c r="J1246" s="30" t="s">
        <v>4790</v>
      </c>
      <c r="K1246" s="30" t="s">
        <v>2025</v>
      </c>
      <c r="L1246" s="76" t="s">
        <v>10021</v>
      </c>
      <c r="M1246" s="30" t="s">
        <v>10047</v>
      </c>
      <c r="N1246" s="30" t="s">
        <v>2087</v>
      </c>
      <c r="O1246" s="31">
        <f>'Product Details'!AH927</f>
        <v>758.99</v>
      </c>
      <c r="P1246" s="31">
        <f>'Product Details'!V927</f>
        <v>741.99</v>
      </c>
      <c r="Q1246" s="31">
        <f>'Product Details'!F927</f>
        <v>701.99</v>
      </c>
      <c r="R1246" s="86">
        <f t="shared" si="58"/>
        <v>5.3909082332645991E-2</v>
      </c>
      <c r="S1246" s="86">
        <f t="shared" si="59"/>
        <v>7.5099803686478075E-2</v>
      </c>
      <c r="T1246" s="31">
        <f>'Product Details'!F927</f>
        <v>701.99</v>
      </c>
      <c r="U1246" s="31">
        <f t="shared" si="60"/>
        <v>0</v>
      </c>
      <c r="V1246" s="30" t="s">
        <v>2080</v>
      </c>
      <c r="W1246" s="30" t="s">
        <v>1345</v>
      </c>
      <c r="X1246" s="30">
        <v>45</v>
      </c>
      <c r="Y1246" s="87">
        <v>46163</v>
      </c>
      <c r="Z1246" s="87">
        <v>46254</v>
      </c>
    </row>
    <row r="1247" spans="1:26" ht="26.9" customHeight="1" x14ac:dyDescent="0.35">
      <c r="A1247" s="85" t="s">
        <v>11425</v>
      </c>
      <c r="B1247" s="30" t="s">
        <v>6960</v>
      </c>
      <c r="C1247" s="30" t="s">
        <v>1231</v>
      </c>
      <c r="D1247" s="30" t="s">
        <v>11414</v>
      </c>
      <c r="E1247" s="30" t="s">
        <v>10046</v>
      </c>
      <c r="F1247" s="30" t="s">
        <v>6963</v>
      </c>
      <c r="G1247" s="30" t="s">
        <v>6964</v>
      </c>
      <c r="H1247" s="30" t="s">
        <v>5505</v>
      </c>
      <c r="I1247" s="30" t="s">
        <v>8</v>
      </c>
      <c r="J1247" s="30" t="s">
        <v>4790</v>
      </c>
      <c r="K1247" s="30" t="s">
        <v>2025</v>
      </c>
      <c r="L1247" s="76" t="s">
        <v>10021</v>
      </c>
      <c r="M1247" s="30" t="s">
        <v>10047</v>
      </c>
      <c r="N1247" s="30" t="s">
        <v>2087</v>
      </c>
      <c r="O1247" s="31">
        <f>'Product Details'!AH928</f>
        <v>901.99</v>
      </c>
      <c r="P1247" s="31">
        <f>'Product Details'!V928</f>
        <v>897.99</v>
      </c>
      <c r="Q1247" s="31">
        <f>'Product Details'!F928</f>
        <v>832.99</v>
      </c>
      <c r="R1247" s="86">
        <f t="shared" si="58"/>
        <v>7.2383879553224423E-2</v>
      </c>
      <c r="S1247" s="86">
        <f t="shared" si="59"/>
        <v>7.6497522145478336E-2</v>
      </c>
      <c r="T1247" s="31">
        <f>'Product Details'!F928</f>
        <v>832.99</v>
      </c>
      <c r="U1247" s="31">
        <f t="shared" si="60"/>
        <v>0</v>
      </c>
      <c r="V1247" s="30" t="s">
        <v>2116</v>
      </c>
      <c r="W1247" s="30" t="s">
        <v>53</v>
      </c>
      <c r="X1247" s="30">
        <v>45</v>
      </c>
      <c r="Y1247" s="87">
        <v>46208</v>
      </c>
      <c r="Z1247" s="87">
        <v>46243</v>
      </c>
    </row>
    <row r="1248" spans="1:26" ht="26.9" customHeight="1" x14ac:dyDescent="0.35">
      <c r="A1248" s="85" t="s">
        <v>11426</v>
      </c>
      <c r="B1248" s="30" t="s">
        <v>6960</v>
      </c>
      <c r="C1248" s="30" t="s">
        <v>1231</v>
      </c>
      <c r="D1248" s="30" t="s">
        <v>10100</v>
      </c>
      <c r="E1248" s="30" t="s">
        <v>10101</v>
      </c>
      <c r="F1248" s="30" t="s">
        <v>6963</v>
      </c>
      <c r="G1248" s="30" t="s">
        <v>6964</v>
      </c>
      <c r="H1248" s="30" t="s">
        <v>5505</v>
      </c>
      <c r="I1248" s="30" t="s">
        <v>8</v>
      </c>
      <c r="J1248" s="30" t="s">
        <v>4790</v>
      </c>
      <c r="K1248" s="30" t="s">
        <v>2025</v>
      </c>
      <c r="L1248" s="81" t="s">
        <v>10022</v>
      </c>
      <c r="M1248" s="30" t="s">
        <v>10102</v>
      </c>
      <c r="N1248" s="30" t="s">
        <v>2087</v>
      </c>
      <c r="O1248" s="31">
        <f>'Product Details'!AH928</f>
        <v>901.99</v>
      </c>
      <c r="P1248" s="31">
        <v>857.99</v>
      </c>
      <c r="Q1248" s="31">
        <v>755.99</v>
      </c>
      <c r="R1248" s="86">
        <f t="shared" si="58"/>
        <v>0.11888250445809391</v>
      </c>
      <c r="S1248" s="86">
        <f t="shared" si="59"/>
        <v>0.16186432222086719</v>
      </c>
      <c r="T1248" s="31">
        <f>'Product Details'!F928</f>
        <v>832.99</v>
      </c>
      <c r="U1248" s="31">
        <f t="shared" si="60"/>
        <v>77</v>
      </c>
      <c r="V1248" s="30" t="s">
        <v>2100</v>
      </c>
      <c r="W1248" s="30" t="s">
        <v>10103</v>
      </c>
      <c r="X1248" s="30">
        <v>45</v>
      </c>
      <c r="Y1248" s="87">
        <v>46254</v>
      </c>
      <c r="Z1248" s="87">
        <v>46282</v>
      </c>
    </row>
    <row r="1249" spans="1:26" ht="26.9" customHeight="1" x14ac:dyDescent="0.35">
      <c r="A1249" s="85" t="s">
        <v>11427</v>
      </c>
      <c r="B1249" s="30" t="s">
        <v>6960</v>
      </c>
      <c r="C1249" s="30" t="s">
        <v>1231</v>
      </c>
      <c r="D1249" s="30" t="s">
        <v>11418</v>
      </c>
      <c r="E1249" s="30" t="s">
        <v>10122</v>
      </c>
      <c r="F1249" s="30" t="s">
        <v>6963</v>
      </c>
      <c r="G1249" s="30" t="s">
        <v>6964</v>
      </c>
      <c r="H1249" s="30" t="s">
        <v>5505</v>
      </c>
      <c r="I1249" s="30" t="s">
        <v>8</v>
      </c>
      <c r="J1249" s="30" t="s">
        <v>4790</v>
      </c>
      <c r="K1249" s="30" t="s">
        <v>2025</v>
      </c>
      <c r="L1249" s="79" t="s">
        <v>10023</v>
      </c>
      <c r="M1249" s="30" t="s">
        <v>10123</v>
      </c>
      <c r="N1249" s="30" t="s">
        <v>2087</v>
      </c>
      <c r="O1249" s="31">
        <f>'Product Details'!AH928</f>
        <v>901.99</v>
      </c>
      <c r="P1249" s="31">
        <v>695.99</v>
      </c>
      <c r="Q1249" s="31">
        <v>695.99</v>
      </c>
      <c r="R1249" s="86">
        <f t="shared" si="58"/>
        <v>0</v>
      </c>
      <c r="S1249" s="86">
        <f t="shared" si="59"/>
        <v>0.22838390669519618</v>
      </c>
      <c r="T1249" s="31">
        <f>'Product Details'!F928</f>
        <v>832.99</v>
      </c>
      <c r="U1249" s="31">
        <f t="shared" si="60"/>
        <v>137</v>
      </c>
      <c r="V1249" s="30" t="s">
        <v>2080</v>
      </c>
      <c r="W1249" s="30" t="s">
        <v>10124</v>
      </c>
      <c r="X1249" s="30">
        <v>30</v>
      </c>
      <c r="Y1249" s="87">
        <v>46228</v>
      </c>
      <c r="Z1249" s="87">
        <v>46228</v>
      </c>
    </row>
    <row r="1250" spans="1:26" ht="26.9" customHeight="1" x14ac:dyDescent="0.35">
      <c r="A1250" s="85" t="s">
        <v>11428</v>
      </c>
      <c r="B1250" s="30" t="s">
        <v>6965</v>
      </c>
      <c r="C1250" s="30" t="s">
        <v>1231</v>
      </c>
      <c r="D1250" s="30" t="s">
        <v>11414</v>
      </c>
      <c r="E1250" s="30" t="s">
        <v>10046</v>
      </c>
      <c r="F1250" s="30" t="s">
        <v>6968</v>
      </c>
      <c r="G1250" s="30" t="s">
        <v>6969</v>
      </c>
      <c r="H1250" s="30" t="s">
        <v>3485</v>
      </c>
      <c r="I1250" s="30" t="s">
        <v>8</v>
      </c>
      <c r="J1250" s="30" t="s">
        <v>4807</v>
      </c>
      <c r="K1250" s="30" t="s">
        <v>2027</v>
      </c>
      <c r="L1250" s="76" t="s">
        <v>10021</v>
      </c>
      <c r="M1250" s="30" t="s">
        <v>10047</v>
      </c>
      <c r="N1250" s="30" t="s">
        <v>2087</v>
      </c>
      <c r="O1250" s="31">
        <f>'Product Details'!AH929</f>
        <v>1122.99</v>
      </c>
      <c r="P1250" s="31">
        <f>'Product Details'!V929</f>
        <v>1122.99</v>
      </c>
      <c r="Q1250" s="31">
        <f>'Product Details'!F929</f>
        <v>1073.99</v>
      </c>
      <c r="R1250" s="86">
        <f t="shared" si="58"/>
        <v>4.3633514100748894E-2</v>
      </c>
      <c r="S1250" s="86">
        <f t="shared" si="59"/>
        <v>4.3633514100748894E-2</v>
      </c>
      <c r="T1250" s="31">
        <f>'Product Details'!F929</f>
        <v>1073.99</v>
      </c>
      <c r="U1250" s="31">
        <f t="shared" si="60"/>
        <v>0</v>
      </c>
      <c r="V1250" s="30" t="s">
        <v>2080</v>
      </c>
      <c r="W1250" s="30" t="s">
        <v>53</v>
      </c>
      <c r="X1250" s="30">
        <v>45</v>
      </c>
      <c r="Y1250" s="87">
        <v>46186</v>
      </c>
      <c r="Z1250" s="87">
        <v>46236</v>
      </c>
    </row>
    <row r="1251" spans="1:26" ht="26.9" customHeight="1" x14ac:dyDescent="0.35">
      <c r="A1251" s="85" t="s">
        <v>11429</v>
      </c>
      <c r="B1251" s="30" t="s">
        <v>6970</v>
      </c>
      <c r="C1251" s="30" t="s">
        <v>1231</v>
      </c>
      <c r="D1251" s="30" t="s">
        <v>11414</v>
      </c>
      <c r="E1251" s="30" t="s">
        <v>10046</v>
      </c>
      <c r="F1251" s="30" t="s">
        <v>6973</v>
      </c>
      <c r="G1251" s="30" t="s">
        <v>6974</v>
      </c>
      <c r="H1251" s="30" t="s">
        <v>5035</v>
      </c>
      <c r="I1251" s="30" t="s">
        <v>8</v>
      </c>
      <c r="J1251" s="30" t="s">
        <v>4807</v>
      </c>
      <c r="K1251" s="30" t="s">
        <v>2026</v>
      </c>
      <c r="L1251" s="76" t="s">
        <v>10021</v>
      </c>
      <c r="M1251" s="30" t="s">
        <v>10047</v>
      </c>
      <c r="N1251" s="30" t="s">
        <v>2087</v>
      </c>
      <c r="O1251" s="31">
        <f>'Product Details'!AH930</f>
        <v>1225.99</v>
      </c>
      <c r="P1251" s="31">
        <f>'Product Details'!V930</f>
        <v>1196.99</v>
      </c>
      <c r="Q1251" s="31">
        <f>'Product Details'!F930</f>
        <v>1122.99</v>
      </c>
      <c r="R1251" s="86">
        <f t="shared" si="58"/>
        <v>6.1821736188272247E-2</v>
      </c>
      <c r="S1251" s="86">
        <f t="shared" si="59"/>
        <v>8.4013735837975834E-2</v>
      </c>
      <c r="T1251" s="31">
        <f>'Product Details'!F930</f>
        <v>1122.99</v>
      </c>
      <c r="U1251" s="31">
        <f t="shared" si="60"/>
        <v>0</v>
      </c>
      <c r="V1251" s="30" t="s">
        <v>2080</v>
      </c>
      <c r="W1251" s="30" t="s">
        <v>1345</v>
      </c>
      <c r="X1251" s="30">
        <v>45</v>
      </c>
      <c r="Y1251" s="87">
        <v>46079</v>
      </c>
      <c r="Z1251" s="87">
        <v>46271</v>
      </c>
    </row>
    <row r="1252" spans="1:26" ht="26.9" customHeight="1" x14ac:dyDescent="0.35">
      <c r="A1252" s="85" t="s">
        <v>11430</v>
      </c>
      <c r="B1252" s="30" t="s">
        <v>6970</v>
      </c>
      <c r="C1252" s="30" t="s">
        <v>1231</v>
      </c>
      <c r="D1252" s="30" t="s">
        <v>10168</v>
      </c>
      <c r="E1252" s="30" t="s">
        <v>10101</v>
      </c>
      <c r="F1252" s="30" t="s">
        <v>6973</v>
      </c>
      <c r="G1252" s="30" t="s">
        <v>6974</v>
      </c>
      <c r="H1252" s="30" t="s">
        <v>5035</v>
      </c>
      <c r="I1252" s="30" t="s">
        <v>8</v>
      </c>
      <c r="J1252" s="30" t="s">
        <v>4807</v>
      </c>
      <c r="K1252" s="30" t="s">
        <v>2026</v>
      </c>
      <c r="L1252" s="81" t="s">
        <v>10022</v>
      </c>
      <c r="M1252" s="30" t="s">
        <v>10102</v>
      </c>
      <c r="N1252" s="30" t="s">
        <v>2087</v>
      </c>
      <c r="O1252" s="31">
        <f>'Product Details'!AH930</f>
        <v>1225.99</v>
      </c>
      <c r="P1252" s="31">
        <v>964.99</v>
      </c>
      <c r="Q1252" s="31">
        <v>964.99</v>
      </c>
      <c r="R1252" s="86">
        <f t="shared" si="58"/>
        <v>0</v>
      </c>
      <c r="S1252" s="86">
        <f t="shared" si="59"/>
        <v>0.21288917527875431</v>
      </c>
      <c r="T1252" s="31">
        <f>'Product Details'!F930</f>
        <v>1122.99</v>
      </c>
      <c r="U1252" s="31">
        <f t="shared" si="60"/>
        <v>158</v>
      </c>
      <c r="V1252" s="30" t="s">
        <v>2080</v>
      </c>
      <c r="W1252" s="30" t="s">
        <v>10514</v>
      </c>
      <c r="X1252" s="30">
        <v>45</v>
      </c>
      <c r="Y1252" s="87">
        <v>46228</v>
      </c>
      <c r="Z1252" s="87">
        <v>46228</v>
      </c>
    </row>
    <row r="1253" spans="1:26" ht="26.9" customHeight="1" x14ac:dyDescent="0.35">
      <c r="A1253" s="85" t="s">
        <v>11431</v>
      </c>
      <c r="B1253" s="30" t="s">
        <v>6970</v>
      </c>
      <c r="C1253" s="30" t="s">
        <v>1231</v>
      </c>
      <c r="D1253" s="30" t="s">
        <v>11418</v>
      </c>
      <c r="E1253" s="30" t="s">
        <v>10122</v>
      </c>
      <c r="F1253" s="30" t="s">
        <v>6973</v>
      </c>
      <c r="G1253" s="30" t="s">
        <v>6974</v>
      </c>
      <c r="H1253" s="30" t="s">
        <v>5035</v>
      </c>
      <c r="I1253" s="30" t="s">
        <v>8</v>
      </c>
      <c r="J1253" s="30" t="s">
        <v>4807</v>
      </c>
      <c r="K1253" s="30" t="s">
        <v>2026</v>
      </c>
      <c r="L1253" s="79" t="s">
        <v>10023</v>
      </c>
      <c r="M1253" s="30" t="s">
        <v>10123</v>
      </c>
      <c r="N1253" s="30" t="s">
        <v>2087</v>
      </c>
      <c r="O1253" s="31">
        <f>'Product Details'!AH930</f>
        <v>1225.99</v>
      </c>
      <c r="P1253" s="31">
        <v>969.99</v>
      </c>
      <c r="Q1253" s="31">
        <v>888.99</v>
      </c>
      <c r="R1253" s="86">
        <f t="shared" si="58"/>
        <v>8.3506015525933258E-2</v>
      </c>
      <c r="S1253" s="86">
        <f t="shared" si="59"/>
        <v>0.27487989298444521</v>
      </c>
      <c r="T1253" s="31">
        <f>'Product Details'!F930</f>
        <v>1122.99</v>
      </c>
      <c r="U1253" s="31">
        <f t="shared" si="60"/>
        <v>234</v>
      </c>
      <c r="V1253" s="30" t="s">
        <v>2080</v>
      </c>
      <c r="W1253" s="30" t="s">
        <v>10124</v>
      </c>
      <c r="X1253" s="30">
        <v>30</v>
      </c>
      <c r="Y1253" s="87">
        <v>46154</v>
      </c>
      <c r="Z1253" s="87">
        <v>46189</v>
      </c>
    </row>
    <row r="1254" spans="1:26" ht="26.9" customHeight="1" x14ac:dyDescent="0.35">
      <c r="A1254" s="85" t="s">
        <v>11432</v>
      </c>
      <c r="B1254" s="30" t="s">
        <v>6975</v>
      </c>
      <c r="C1254" s="30" t="s">
        <v>1231</v>
      </c>
      <c r="D1254" s="30" t="s">
        <v>11414</v>
      </c>
      <c r="E1254" s="30" t="s">
        <v>10046</v>
      </c>
      <c r="F1254" s="30" t="s">
        <v>6978</v>
      </c>
      <c r="G1254" s="30" t="s">
        <v>6979</v>
      </c>
      <c r="H1254" s="30" t="s">
        <v>4069</v>
      </c>
      <c r="I1254" s="30" t="s">
        <v>8</v>
      </c>
      <c r="J1254" s="30" t="s">
        <v>4790</v>
      </c>
      <c r="K1254" s="30" t="s">
        <v>2027</v>
      </c>
      <c r="L1254" s="76" t="s">
        <v>10021</v>
      </c>
      <c r="M1254" s="30" t="s">
        <v>10047</v>
      </c>
      <c r="N1254" s="30" t="s">
        <v>2087</v>
      </c>
      <c r="O1254" s="31">
        <f>'Product Details'!AH931</f>
        <v>2118.9899999999998</v>
      </c>
      <c r="P1254" s="31">
        <f>'Product Details'!V931</f>
        <v>2010.99</v>
      </c>
      <c r="Q1254" s="31">
        <f>'Product Details'!F931</f>
        <v>1825.99</v>
      </c>
      <c r="R1254" s="86">
        <f t="shared" si="58"/>
        <v>9.1994490275933746E-2</v>
      </c>
      <c r="S1254" s="86">
        <f t="shared" si="59"/>
        <v>0.13827342271553891</v>
      </c>
      <c r="T1254" s="31">
        <f>'Product Details'!F931</f>
        <v>1825.99</v>
      </c>
      <c r="U1254" s="31">
        <f t="shared" si="60"/>
        <v>0</v>
      </c>
      <c r="V1254" s="30" t="s">
        <v>2080</v>
      </c>
      <c r="W1254" s="30" t="s">
        <v>1345</v>
      </c>
      <c r="X1254" s="30">
        <v>45</v>
      </c>
      <c r="Y1254" s="87">
        <v>46172</v>
      </c>
      <c r="Z1254" s="87">
        <v>46249</v>
      </c>
    </row>
    <row r="1255" spans="1:26" ht="26.9" customHeight="1" x14ac:dyDescent="0.35">
      <c r="A1255" s="85" t="s">
        <v>11433</v>
      </c>
      <c r="B1255" s="30" t="s">
        <v>6980</v>
      </c>
      <c r="C1255" s="30" t="s">
        <v>1231</v>
      </c>
      <c r="D1255" s="30" t="s">
        <v>11414</v>
      </c>
      <c r="E1255" s="30" t="s">
        <v>10046</v>
      </c>
      <c r="F1255" s="30" t="s">
        <v>6983</v>
      </c>
      <c r="G1255" s="30" t="s">
        <v>6984</v>
      </c>
      <c r="H1255" s="30" t="s">
        <v>3626</v>
      </c>
      <c r="I1255" s="30" t="s">
        <v>8</v>
      </c>
      <c r="J1255" s="30" t="s">
        <v>4807</v>
      </c>
      <c r="K1255" s="30" t="s">
        <v>2027</v>
      </c>
      <c r="L1255" s="76" t="s">
        <v>10021</v>
      </c>
      <c r="M1255" s="30" t="s">
        <v>10047</v>
      </c>
      <c r="N1255" s="30" t="s">
        <v>2087</v>
      </c>
      <c r="O1255" s="31">
        <f>'Product Details'!AH932</f>
        <v>2419.9899999999998</v>
      </c>
      <c r="P1255" s="31">
        <f>'Product Details'!V932</f>
        <v>2324.9899999999998</v>
      </c>
      <c r="Q1255" s="31">
        <f>'Product Details'!F932</f>
        <v>2083.9899999999998</v>
      </c>
      <c r="R1255" s="86">
        <f t="shared" si="58"/>
        <v>0.10365635981230027</v>
      </c>
      <c r="S1255" s="86">
        <f t="shared" si="59"/>
        <v>0.13884354894028489</v>
      </c>
      <c r="T1255" s="31">
        <f>'Product Details'!F932</f>
        <v>2083.9899999999998</v>
      </c>
      <c r="U1255" s="31">
        <f t="shared" si="60"/>
        <v>0</v>
      </c>
      <c r="V1255" s="30" t="s">
        <v>2080</v>
      </c>
      <c r="W1255" s="30" t="s">
        <v>1345</v>
      </c>
      <c r="X1255" s="30">
        <v>45</v>
      </c>
      <c r="Y1255" s="87">
        <v>46003</v>
      </c>
      <c r="Z1255" s="87">
        <v>46286</v>
      </c>
    </row>
    <row r="1256" spans="1:26" ht="26.9" customHeight="1" x14ac:dyDescent="0.35">
      <c r="A1256" s="85" t="s">
        <v>11434</v>
      </c>
      <c r="B1256" s="30" t="s">
        <v>6985</v>
      </c>
      <c r="C1256" s="30" t="s">
        <v>1244</v>
      </c>
      <c r="D1256" s="30" t="s">
        <v>11435</v>
      </c>
      <c r="E1256" s="30" t="s">
        <v>10046</v>
      </c>
      <c r="F1256" s="30" t="s">
        <v>6988</v>
      </c>
      <c r="G1256" s="30" t="s">
        <v>6989</v>
      </c>
      <c r="H1256" s="30" t="s">
        <v>5347</v>
      </c>
      <c r="I1256" s="30" t="s">
        <v>8</v>
      </c>
      <c r="J1256" s="30" t="s">
        <v>4807</v>
      </c>
      <c r="K1256" s="30" t="s">
        <v>2022</v>
      </c>
      <c r="L1256" s="76" t="s">
        <v>10021</v>
      </c>
      <c r="M1256" s="30" t="s">
        <v>10047</v>
      </c>
      <c r="N1256" s="30" t="s">
        <v>2087</v>
      </c>
      <c r="O1256" s="31">
        <f>'Product Details'!AH933</f>
        <v>155.99</v>
      </c>
      <c r="P1256" s="31">
        <f>'Product Details'!V933</f>
        <v>149.99</v>
      </c>
      <c r="Q1256" s="31">
        <f>'Product Details'!F933</f>
        <v>133.99</v>
      </c>
      <c r="R1256" s="86">
        <f t="shared" si="58"/>
        <v>0.10667377825188346</v>
      </c>
      <c r="S1256" s="86">
        <f t="shared" si="59"/>
        <v>0.14103468171036604</v>
      </c>
      <c r="T1256" s="31">
        <f>'Product Details'!F933</f>
        <v>133.99</v>
      </c>
      <c r="U1256" s="31">
        <f t="shared" si="60"/>
        <v>0</v>
      </c>
      <c r="V1256" s="30" t="s">
        <v>2080</v>
      </c>
      <c r="W1256" s="30" t="s">
        <v>53</v>
      </c>
      <c r="X1256" s="30">
        <v>14</v>
      </c>
      <c r="Y1256" s="87">
        <v>45888</v>
      </c>
      <c r="Z1256" s="87">
        <v>46235</v>
      </c>
    </row>
    <row r="1257" spans="1:26" ht="26.9" customHeight="1" x14ac:dyDescent="0.35">
      <c r="A1257" s="85" t="s">
        <v>11436</v>
      </c>
      <c r="B1257" s="30" t="s">
        <v>6990</v>
      </c>
      <c r="C1257" s="30" t="s">
        <v>1244</v>
      </c>
      <c r="D1257" s="30" t="s">
        <v>11435</v>
      </c>
      <c r="E1257" s="30" t="s">
        <v>10046</v>
      </c>
      <c r="F1257" s="30" t="s">
        <v>6993</v>
      </c>
      <c r="G1257" s="30" t="s">
        <v>6994</v>
      </c>
      <c r="H1257" s="30" t="s">
        <v>5014</v>
      </c>
      <c r="I1257" s="30" t="s">
        <v>8</v>
      </c>
      <c r="J1257" s="30" t="s">
        <v>4790</v>
      </c>
      <c r="K1257" s="30" t="s">
        <v>2023</v>
      </c>
      <c r="L1257" s="76" t="s">
        <v>10021</v>
      </c>
      <c r="M1257" s="30" t="s">
        <v>10047</v>
      </c>
      <c r="N1257" s="30" t="s">
        <v>2087</v>
      </c>
      <c r="O1257" s="31">
        <f>'Product Details'!AH934</f>
        <v>353.99</v>
      </c>
      <c r="P1257" s="31">
        <f>'Product Details'!V934</f>
        <v>353.99</v>
      </c>
      <c r="Q1257" s="31">
        <f>'Product Details'!F934</f>
        <v>332.99</v>
      </c>
      <c r="R1257" s="86">
        <f t="shared" si="58"/>
        <v>5.9323709709313818E-2</v>
      </c>
      <c r="S1257" s="86">
        <f t="shared" si="59"/>
        <v>5.9323709709313818E-2</v>
      </c>
      <c r="T1257" s="31">
        <f>'Product Details'!F934</f>
        <v>332.99</v>
      </c>
      <c r="U1257" s="31">
        <f t="shared" si="60"/>
        <v>0</v>
      </c>
      <c r="V1257" s="30" t="s">
        <v>2080</v>
      </c>
      <c r="W1257" s="30" t="s">
        <v>53</v>
      </c>
      <c r="X1257" s="30">
        <v>14</v>
      </c>
      <c r="Y1257" s="87">
        <v>46155</v>
      </c>
      <c r="Z1257" s="87">
        <v>46270</v>
      </c>
    </row>
    <row r="1258" spans="1:26" ht="26.9" customHeight="1" x14ac:dyDescent="0.35">
      <c r="A1258" s="85" t="s">
        <v>11437</v>
      </c>
      <c r="B1258" s="30" t="s">
        <v>6995</v>
      </c>
      <c r="C1258" s="30" t="s">
        <v>1244</v>
      </c>
      <c r="D1258" s="30" t="s">
        <v>11435</v>
      </c>
      <c r="E1258" s="30" t="s">
        <v>10046</v>
      </c>
      <c r="F1258" s="30" t="s">
        <v>6998</v>
      </c>
      <c r="G1258" s="30" t="s">
        <v>6999</v>
      </c>
      <c r="H1258" s="30" t="s">
        <v>4405</v>
      </c>
      <c r="I1258" s="30" t="s">
        <v>8</v>
      </c>
      <c r="J1258" s="30" t="s">
        <v>4807</v>
      </c>
      <c r="K1258" s="30" t="s">
        <v>2024</v>
      </c>
      <c r="L1258" s="76" t="s">
        <v>10021</v>
      </c>
      <c r="M1258" s="30" t="s">
        <v>10047</v>
      </c>
      <c r="N1258" s="30" t="s">
        <v>2087</v>
      </c>
      <c r="O1258" s="31">
        <f>'Product Details'!AH935</f>
        <v>646.99</v>
      </c>
      <c r="P1258" s="31">
        <f>'Product Details'!V935</f>
        <v>613.99</v>
      </c>
      <c r="Q1258" s="31">
        <f>'Product Details'!F935</f>
        <v>562.99</v>
      </c>
      <c r="R1258" s="86">
        <f t="shared" si="58"/>
        <v>8.3063242072346458E-2</v>
      </c>
      <c r="S1258" s="86">
        <f t="shared" si="59"/>
        <v>0.1298319912208844</v>
      </c>
      <c r="T1258" s="31">
        <f>'Product Details'!F935</f>
        <v>562.99</v>
      </c>
      <c r="U1258" s="31">
        <f t="shared" si="60"/>
        <v>0</v>
      </c>
      <c r="V1258" s="30" t="s">
        <v>2080</v>
      </c>
      <c r="W1258" s="30" t="s">
        <v>1345</v>
      </c>
      <c r="X1258" s="30">
        <v>14</v>
      </c>
      <c r="Y1258" s="87">
        <v>46224</v>
      </c>
      <c r="Z1258" s="87">
        <v>46285</v>
      </c>
    </row>
    <row r="1259" spans="1:26" ht="26.9" customHeight="1" x14ac:dyDescent="0.35">
      <c r="A1259" s="85" t="s">
        <v>11438</v>
      </c>
      <c r="B1259" s="30" t="s">
        <v>7000</v>
      </c>
      <c r="C1259" s="30" t="s">
        <v>1244</v>
      </c>
      <c r="D1259" s="30" t="s">
        <v>11435</v>
      </c>
      <c r="E1259" s="30" t="s">
        <v>10046</v>
      </c>
      <c r="F1259" s="30" t="s">
        <v>7003</v>
      </c>
      <c r="G1259" s="30" t="s">
        <v>7004</v>
      </c>
      <c r="H1259" s="30" t="s">
        <v>3434</v>
      </c>
      <c r="I1259" s="30" t="s">
        <v>8</v>
      </c>
      <c r="J1259" s="30" t="s">
        <v>4790</v>
      </c>
      <c r="K1259" s="30" t="s">
        <v>2024</v>
      </c>
      <c r="L1259" s="76" t="s">
        <v>10021</v>
      </c>
      <c r="M1259" s="30" t="s">
        <v>10047</v>
      </c>
      <c r="N1259" s="30" t="s">
        <v>2087</v>
      </c>
      <c r="O1259" s="31">
        <f>'Product Details'!AH936</f>
        <v>656.99</v>
      </c>
      <c r="P1259" s="31">
        <f>'Product Details'!V936</f>
        <v>649.99</v>
      </c>
      <c r="Q1259" s="31">
        <f>'Product Details'!F936</f>
        <v>568.99</v>
      </c>
      <c r="R1259" s="86">
        <f t="shared" si="58"/>
        <v>0.12461730180464314</v>
      </c>
      <c r="S1259" s="86">
        <f t="shared" si="59"/>
        <v>0.1339442000639279</v>
      </c>
      <c r="T1259" s="31">
        <f>'Product Details'!F936</f>
        <v>568.99</v>
      </c>
      <c r="U1259" s="31">
        <f t="shared" si="60"/>
        <v>0</v>
      </c>
      <c r="V1259" s="30" t="s">
        <v>2100</v>
      </c>
      <c r="W1259" s="30" t="s">
        <v>53</v>
      </c>
      <c r="X1259" s="30">
        <v>14</v>
      </c>
      <c r="Y1259" s="87">
        <v>46058</v>
      </c>
      <c r="Z1259" s="87">
        <v>46240</v>
      </c>
    </row>
    <row r="1260" spans="1:26" ht="26.9" customHeight="1" x14ac:dyDescent="0.35">
      <c r="A1260" s="85" t="s">
        <v>11439</v>
      </c>
      <c r="B1260" s="30" t="s">
        <v>7005</v>
      </c>
      <c r="C1260" s="30" t="s">
        <v>1244</v>
      </c>
      <c r="D1260" s="30" t="s">
        <v>11435</v>
      </c>
      <c r="E1260" s="30" t="s">
        <v>10046</v>
      </c>
      <c r="F1260" s="30" t="s">
        <v>7008</v>
      </c>
      <c r="G1260" s="30" t="s">
        <v>7009</v>
      </c>
      <c r="H1260" s="30" t="s">
        <v>3848</v>
      </c>
      <c r="I1260" s="30" t="s">
        <v>8</v>
      </c>
      <c r="J1260" s="30" t="s">
        <v>4790</v>
      </c>
      <c r="K1260" s="30" t="s">
        <v>2024</v>
      </c>
      <c r="L1260" s="76" t="s">
        <v>10021</v>
      </c>
      <c r="M1260" s="30" t="s">
        <v>10047</v>
      </c>
      <c r="N1260" s="30" t="s">
        <v>2087</v>
      </c>
      <c r="O1260" s="31">
        <f>'Product Details'!AH937</f>
        <v>644.99</v>
      </c>
      <c r="P1260" s="31">
        <f>'Product Details'!V937</f>
        <v>644.99</v>
      </c>
      <c r="Q1260" s="31">
        <f>'Product Details'!F937</f>
        <v>618.99</v>
      </c>
      <c r="R1260" s="86">
        <f t="shared" si="58"/>
        <v>4.0310702491511495E-2</v>
      </c>
      <c r="S1260" s="86">
        <f t="shared" si="59"/>
        <v>4.0310702491511495E-2</v>
      </c>
      <c r="T1260" s="31">
        <f>'Product Details'!F937</f>
        <v>618.99</v>
      </c>
      <c r="U1260" s="31">
        <f t="shared" si="60"/>
        <v>0</v>
      </c>
      <c r="V1260" s="30" t="s">
        <v>2100</v>
      </c>
      <c r="W1260" s="30" t="s">
        <v>53</v>
      </c>
      <c r="X1260" s="30">
        <v>14</v>
      </c>
      <c r="Y1260" s="87">
        <v>46114</v>
      </c>
      <c r="Z1260" s="87">
        <v>46257</v>
      </c>
    </row>
    <row r="1261" spans="1:26" ht="26.9" customHeight="1" x14ac:dyDescent="0.35">
      <c r="A1261" s="85" t="s">
        <v>11440</v>
      </c>
      <c r="B1261" s="30" t="s">
        <v>7010</v>
      </c>
      <c r="C1261" s="30" t="s">
        <v>1244</v>
      </c>
      <c r="D1261" s="30" t="s">
        <v>11435</v>
      </c>
      <c r="E1261" s="30" t="s">
        <v>10046</v>
      </c>
      <c r="F1261" s="30" t="s">
        <v>6998</v>
      </c>
      <c r="G1261" s="30" t="s">
        <v>6036</v>
      </c>
      <c r="H1261" s="30" t="s">
        <v>5029</v>
      </c>
      <c r="I1261" s="30" t="s">
        <v>8</v>
      </c>
      <c r="J1261" s="30" t="s">
        <v>4807</v>
      </c>
      <c r="K1261" s="30" t="s">
        <v>2025</v>
      </c>
      <c r="L1261" s="76" t="s">
        <v>10021</v>
      </c>
      <c r="M1261" s="30" t="s">
        <v>10047</v>
      </c>
      <c r="N1261" s="30" t="s">
        <v>2087</v>
      </c>
      <c r="O1261" s="31">
        <f>'Product Details'!AH938</f>
        <v>791.99</v>
      </c>
      <c r="P1261" s="31">
        <f>'Product Details'!V938</f>
        <v>758.99</v>
      </c>
      <c r="Q1261" s="31">
        <f>'Product Details'!F938</f>
        <v>669.99</v>
      </c>
      <c r="R1261" s="86">
        <f t="shared" si="58"/>
        <v>0.11726109698414999</v>
      </c>
      <c r="S1261" s="86">
        <f t="shared" si="59"/>
        <v>0.15404234901955832</v>
      </c>
      <c r="T1261" s="31">
        <f>'Product Details'!F938</f>
        <v>669.99</v>
      </c>
      <c r="U1261" s="31">
        <f t="shared" si="60"/>
        <v>0</v>
      </c>
      <c r="V1261" s="30" t="s">
        <v>2080</v>
      </c>
      <c r="W1261" s="30" t="s">
        <v>53</v>
      </c>
      <c r="X1261" s="30">
        <v>14</v>
      </c>
      <c r="Y1261" s="87">
        <v>45840</v>
      </c>
      <c r="Z1261" s="87">
        <v>46265</v>
      </c>
    </row>
    <row r="1262" spans="1:26" ht="26.9" customHeight="1" x14ac:dyDescent="0.35">
      <c r="A1262" s="85" t="s">
        <v>11441</v>
      </c>
      <c r="B1262" s="30" t="s">
        <v>7013</v>
      </c>
      <c r="C1262" s="30" t="s">
        <v>1244</v>
      </c>
      <c r="D1262" s="30" t="s">
        <v>11435</v>
      </c>
      <c r="E1262" s="30" t="s">
        <v>10046</v>
      </c>
      <c r="F1262" s="30" t="s">
        <v>7008</v>
      </c>
      <c r="G1262" s="30" t="s">
        <v>5357</v>
      </c>
      <c r="H1262" s="30" t="s">
        <v>4405</v>
      </c>
      <c r="I1262" s="30" t="s">
        <v>8</v>
      </c>
      <c r="J1262" s="30" t="s">
        <v>4790</v>
      </c>
      <c r="K1262" s="30" t="s">
        <v>2025</v>
      </c>
      <c r="L1262" s="76" t="s">
        <v>10021</v>
      </c>
      <c r="M1262" s="30" t="s">
        <v>10047</v>
      </c>
      <c r="N1262" s="30" t="s">
        <v>2087</v>
      </c>
      <c r="O1262" s="31">
        <f>'Product Details'!AH939</f>
        <v>744.99</v>
      </c>
      <c r="P1262" s="31">
        <f>'Product Details'!V939</f>
        <v>744.99</v>
      </c>
      <c r="Q1262" s="31">
        <f>'Product Details'!F939</f>
        <v>711.99</v>
      </c>
      <c r="R1262" s="86">
        <f t="shared" si="58"/>
        <v>4.4295896589215962E-2</v>
      </c>
      <c r="S1262" s="86">
        <f t="shared" si="59"/>
        <v>4.4295896589215962E-2</v>
      </c>
      <c r="T1262" s="31">
        <f>'Product Details'!F939</f>
        <v>711.99</v>
      </c>
      <c r="U1262" s="31">
        <f t="shared" si="60"/>
        <v>0</v>
      </c>
      <c r="V1262" s="30" t="s">
        <v>2080</v>
      </c>
      <c r="W1262" s="30" t="s">
        <v>1345</v>
      </c>
      <c r="X1262" s="30">
        <v>14</v>
      </c>
      <c r="Y1262" s="87">
        <v>46219</v>
      </c>
      <c r="Z1262" s="87">
        <v>46279</v>
      </c>
    </row>
    <row r="1263" spans="1:26" ht="26.9" customHeight="1" x14ac:dyDescent="0.35">
      <c r="A1263" s="85" t="s">
        <v>11442</v>
      </c>
      <c r="B1263" s="30" t="s">
        <v>7016</v>
      </c>
      <c r="C1263" s="30" t="s">
        <v>1244</v>
      </c>
      <c r="D1263" s="30" t="s">
        <v>11435</v>
      </c>
      <c r="E1263" s="30" t="s">
        <v>10046</v>
      </c>
      <c r="F1263" s="30" t="s">
        <v>7019</v>
      </c>
      <c r="G1263" s="30" t="s">
        <v>7020</v>
      </c>
      <c r="H1263" s="30" t="s">
        <v>5725</v>
      </c>
      <c r="I1263" s="30" t="s">
        <v>8</v>
      </c>
      <c r="J1263" s="30" t="s">
        <v>4807</v>
      </c>
      <c r="K1263" s="30" t="s">
        <v>2026</v>
      </c>
      <c r="L1263" s="76" t="s">
        <v>10021</v>
      </c>
      <c r="M1263" s="30" t="s">
        <v>10047</v>
      </c>
      <c r="N1263" s="30" t="s">
        <v>2087</v>
      </c>
      <c r="O1263" s="31">
        <f>'Product Details'!AH940</f>
        <v>945.99</v>
      </c>
      <c r="P1263" s="31">
        <f>'Product Details'!V940</f>
        <v>945.99</v>
      </c>
      <c r="Q1263" s="31">
        <f>'Product Details'!F940</f>
        <v>859.99</v>
      </c>
      <c r="R1263" s="86">
        <f t="shared" si="58"/>
        <v>9.0910051903297068E-2</v>
      </c>
      <c r="S1263" s="86">
        <f t="shared" si="59"/>
        <v>9.0910051903297068E-2</v>
      </c>
      <c r="T1263" s="31">
        <f>'Product Details'!F940</f>
        <v>859.99</v>
      </c>
      <c r="U1263" s="31">
        <f t="shared" si="60"/>
        <v>0</v>
      </c>
      <c r="V1263" s="30" t="s">
        <v>2080</v>
      </c>
      <c r="W1263" s="30" t="s">
        <v>53</v>
      </c>
      <c r="X1263" s="30">
        <v>14</v>
      </c>
      <c r="Y1263" s="87">
        <v>46232</v>
      </c>
      <c r="Z1263" s="87">
        <v>46260</v>
      </c>
    </row>
    <row r="1264" spans="1:26" ht="26.9" customHeight="1" x14ac:dyDescent="0.35">
      <c r="A1264" s="85" t="s">
        <v>11443</v>
      </c>
      <c r="B1264" s="30" t="s">
        <v>7021</v>
      </c>
      <c r="C1264" s="30" t="s">
        <v>1244</v>
      </c>
      <c r="D1264" s="30" t="s">
        <v>11435</v>
      </c>
      <c r="E1264" s="30" t="s">
        <v>10046</v>
      </c>
      <c r="F1264" s="30" t="s">
        <v>7024</v>
      </c>
      <c r="G1264" s="30" t="s">
        <v>7025</v>
      </c>
      <c r="H1264" s="30" t="s">
        <v>3898</v>
      </c>
      <c r="I1264" s="30" t="s">
        <v>8</v>
      </c>
      <c r="J1264" s="30" t="s">
        <v>4807</v>
      </c>
      <c r="K1264" s="30" t="s">
        <v>2025</v>
      </c>
      <c r="L1264" s="76" t="s">
        <v>10021</v>
      </c>
      <c r="M1264" s="30" t="s">
        <v>10047</v>
      </c>
      <c r="N1264" s="30" t="s">
        <v>2087</v>
      </c>
      <c r="O1264" s="31">
        <f>'Product Details'!AH941</f>
        <v>1087.99</v>
      </c>
      <c r="P1264" s="31">
        <f>'Product Details'!V941</f>
        <v>1030.99</v>
      </c>
      <c r="Q1264" s="31">
        <f>'Product Details'!F941</f>
        <v>937.99</v>
      </c>
      <c r="R1264" s="86">
        <f t="shared" si="58"/>
        <v>9.0204560664991898E-2</v>
      </c>
      <c r="S1264" s="86">
        <f t="shared" si="59"/>
        <v>0.13786891423634409</v>
      </c>
      <c r="T1264" s="31">
        <f>'Product Details'!F941</f>
        <v>937.99</v>
      </c>
      <c r="U1264" s="31">
        <f t="shared" si="60"/>
        <v>0</v>
      </c>
      <c r="V1264" s="30" t="s">
        <v>2080</v>
      </c>
      <c r="W1264" s="30" t="s">
        <v>53</v>
      </c>
      <c r="X1264" s="30">
        <v>14</v>
      </c>
      <c r="Y1264" s="87">
        <v>46169</v>
      </c>
      <c r="Z1264" s="87">
        <v>46264</v>
      </c>
    </row>
    <row r="1265" spans="1:26" ht="26.9" customHeight="1" x14ac:dyDescent="0.35">
      <c r="A1265" s="85" t="s">
        <v>11444</v>
      </c>
      <c r="B1265" s="30" t="s">
        <v>7026</v>
      </c>
      <c r="C1265" s="30" t="s">
        <v>1244</v>
      </c>
      <c r="D1265" s="30" t="s">
        <v>11435</v>
      </c>
      <c r="E1265" s="30" t="s">
        <v>10046</v>
      </c>
      <c r="F1265" s="30" t="s">
        <v>7003</v>
      </c>
      <c r="G1265" s="30" t="s">
        <v>7029</v>
      </c>
      <c r="H1265" s="30" t="s">
        <v>4069</v>
      </c>
      <c r="I1265" s="30" t="s">
        <v>8</v>
      </c>
      <c r="J1265" s="30" t="s">
        <v>4807</v>
      </c>
      <c r="K1265" s="30" t="s">
        <v>2027</v>
      </c>
      <c r="L1265" s="76" t="s">
        <v>10021</v>
      </c>
      <c r="M1265" s="30" t="s">
        <v>10047</v>
      </c>
      <c r="N1265" s="30" t="s">
        <v>2087</v>
      </c>
      <c r="O1265" s="31">
        <f>'Product Details'!AH942</f>
        <v>1837.99</v>
      </c>
      <c r="P1265" s="31">
        <f>'Product Details'!V942</f>
        <v>1766.99</v>
      </c>
      <c r="Q1265" s="31">
        <f>'Product Details'!F942</f>
        <v>1585.99</v>
      </c>
      <c r="R1265" s="86">
        <f t="shared" si="58"/>
        <v>0.10243408281880485</v>
      </c>
      <c r="S1265" s="86">
        <f t="shared" si="59"/>
        <v>0.13710629546406672</v>
      </c>
      <c r="T1265" s="31">
        <f>'Product Details'!F942</f>
        <v>1585.99</v>
      </c>
      <c r="U1265" s="31">
        <f t="shared" si="60"/>
        <v>0</v>
      </c>
      <c r="V1265" s="30" t="s">
        <v>2080</v>
      </c>
      <c r="W1265" s="30" t="s">
        <v>1345</v>
      </c>
      <c r="X1265" s="30">
        <v>14</v>
      </c>
      <c r="Y1265" s="87">
        <v>46107</v>
      </c>
      <c r="Z1265" s="87">
        <v>46236</v>
      </c>
    </row>
    <row r="1266" spans="1:26" ht="26.9" customHeight="1" x14ac:dyDescent="0.35">
      <c r="A1266" s="85" t="s">
        <v>11445</v>
      </c>
      <c r="B1266" s="30" t="s">
        <v>7030</v>
      </c>
      <c r="C1266" s="30" t="s">
        <v>1256</v>
      </c>
      <c r="D1266" s="30" t="s">
        <v>11446</v>
      </c>
      <c r="E1266" s="30" t="s">
        <v>10046</v>
      </c>
      <c r="F1266" s="30" t="s">
        <v>7033</v>
      </c>
      <c r="G1266" s="30" t="s">
        <v>7034</v>
      </c>
      <c r="H1266" s="30" t="s">
        <v>6559</v>
      </c>
      <c r="I1266" s="30" t="s">
        <v>8</v>
      </c>
      <c r="J1266" s="30" t="s">
        <v>4790</v>
      </c>
      <c r="K1266" s="30" t="s">
        <v>2022</v>
      </c>
      <c r="L1266" s="76" t="s">
        <v>10021</v>
      </c>
      <c r="M1266" s="30" t="s">
        <v>10047</v>
      </c>
      <c r="N1266" s="30" t="s">
        <v>2087</v>
      </c>
      <c r="O1266" s="31">
        <f>'Product Details'!AH943</f>
        <v>148.99</v>
      </c>
      <c r="P1266" s="31">
        <f>'Product Details'!V943</f>
        <v>143.99</v>
      </c>
      <c r="Q1266" s="31">
        <f>'Product Details'!F943</f>
        <v>125.99</v>
      </c>
      <c r="R1266" s="86">
        <f t="shared" si="58"/>
        <v>0.12500868115841388</v>
      </c>
      <c r="S1266" s="86">
        <f t="shared" si="59"/>
        <v>0.15437277669642266</v>
      </c>
      <c r="T1266" s="31">
        <f>'Product Details'!F943</f>
        <v>125.99</v>
      </c>
      <c r="U1266" s="31">
        <f t="shared" si="60"/>
        <v>0</v>
      </c>
      <c r="V1266" s="30" t="s">
        <v>2080</v>
      </c>
      <c r="W1266" s="30" t="s">
        <v>53</v>
      </c>
      <c r="X1266" s="30">
        <v>14</v>
      </c>
      <c r="Y1266" s="87">
        <v>46075</v>
      </c>
      <c r="Z1266" s="87">
        <v>46290</v>
      </c>
    </row>
    <row r="1267" spans="1:26" ht="26.9" customHeight="1" x14ac:dyDescent="0.35">
      <c r="A1267" s="85" t="s">
        <v>11447</v>
      </c>
      <c r="B1267" s="30" t="s">
        <v>7035</v>
      </c>
      <c r="C1267" s="30" t="s">
        <v>1256</v>
      </c>
      <c r="D1267" s="30" t="s">
        <v>11446</v>
      </c>
      <c r="E1267" s="30" t="s">
        <v>10046</v>
      </c>
      <c r="F1267" s="30" t="s">
        <v>7038</v>
      </c>
      <c r="G1267" s="30" t="s">
        <v>7039</v>
      </c>
      <c r="H1267" s="30" t="s">
        <v>4398</v>
      </c>
      <c r="I1267" s="30" t="s">
        <v>8</v>
      </c>
      <c r="J1267" s="30" t="s">
        <v>4807</v>
      </c>
      <c r="K1267" s="30" t="s">
        <v>2022</v>
      </c>
      <c r="L1267" s="76" t="s">
        <v>10021</v>
      </c>
      <c r="M1267" s="30" t="s">
        <v>10047</v>
      </c>
      <c r="N1267" s="30" t="s">
        <v>2087</v>
      </c>
      <c r="O1267" s="31">
        <f>'Product Details'!AH944</f>
        <v>261.99</v>
      </c>
      <c r="P1267" s="31">
        <f>'Product Details'!V944</f>
        <v>252.99</v>
      </c>
      <c r="Q1267" s="31">
        <f>'Product Details'!F944</f>
        <v>219.99</v>
      </c>
      <c r="R1267" s="86">
        <f t="shared" si="58"/>
        <v>0.13043993833748369</v>
      </c>
      <c r="S1267" s="86">
        <f t="shared" si="59"/>
        <v>0.16031146226955226</v>
      </c>
      <c r="T1267" s="31">
        <f>'Product Details'!F944</f>
        <v>219.99</v>
      </c>
      <c r="U1267" s="31">
        <f t="shared" si="60"/>
        <v>0</v>
      </c>
      <c r="V1267" s="30" t="s">
        <v>2116</v>
      </c>
      <c r="W1267" s="30" t="s">
        <v>53</v>
      </c>
      <c r="X1267" s="30">
        <v>14</v>
      </c>
      <c r="Y1267" s="87">
        <v>46127</v>
      </c>
      <c r="Z1267" s="87">
        <v>46235</v>
      </c>
    </row>
    <row r="1268" spans="1:26" ht="26.9" customHeight="1" x14ac:dyDescent="0.35">
      <c r="A1268" s="85" t="s">
        <v>11448</v>
      </c>
      <c r="B1268" s="30" t="s">
        <v>7040</v>
      </c>
      <c r="C1268" s="30" t="s">
        <v>1256</v>
      </c>
      <c r="D1268" s="30" t="s">
        <v>11446</v>
      </c>
      <c r="E1268" s="30" t="s">
        <v>10046</v>
      </c>
      <c r="F1268" s="30" t="s">
        <v>7043</v>
      </c>
      <c r="G1268" s="30" t="s">
        <v>7044</v>
      </c>
      <c r="H1268" s="30" t="s">
        <v>5824</v>
      </c>
      <c r="I1268" s="30" t="s">
        <v>8</v>
      </c>
      <c r="J1268" s="30" t="s">
        <v>4790</v>
      </c>
      <c r="K1268" s="30" t="s">
        <v>2023</v>
      </c>
      <c r="L1268" s="76" t="s">
        <v>10021</v>
      </c>
      <c r="M1268" s="30" t="s">
        <v>10047</v>
      </c>
      <c r="N1268" s="30" t="s">
        <v>2087</v>
      </c>
      <c r="O1268" s="31">
        <f>'Product Details'!AH945</f>
        <v>383.99</v>
      </c>
      <c r="P1268" s="31">
        <f>'Product Details'!V945</f>
        <v>382.99</v>
      </c>
      <c r="Q1268" s="31">
        <f>'Product Details'!F945</f>
        <v>362.99</v>
      </c>
      <c r="R1268" s="86">
        <f t="shared" si="58"/>
        <v>5.2220684613175278E-2</v>
      </c>
      <c r="S1268" s="86">
        <f t="shared" si="59"/>
        <v>5.468892419073413E-2</v>
      </c>
      <c r="T1268" s="31">
        <f>'Product Details'!F945</f>
        <v>362.99</v>
      </c>
      <c r="U1268" s="31">
        <f t="shared" si="60"/>
        <v>0</v>
      </c>
      <c r="V1268" s="30" t="s">
        <v>2080</v>
      </c>
      <c r="W1268" s="30" t="s">
        <v>53</v>
      </c>
      <c r="X1268" s="30">
        <v>14</v>
      </c>
      <c r="Y1268" s="87">
        <v>46070</v>
      </c>
      <c r="Z1268" s="87">
        <v>46242</v>
      </c>
    </row>
    <row r="1269" spans="1:26" ht="26.9" customHeight="1" x14ac:dyDescent="0.35">
      <c r="A1269" s="85" t="s">
        <v>11449</v>
      </c>
      <c r="B1269" s="30" t="s">
        <v>7040</v>
      </c>
      <c r="C1269" s="30" t="s">
        <v>1256</v>
      </c>
      <c r="D1269" s="30" t="s">
        <v>10168</v>
      </c>
      <c r="E1269" s="30" t="s">
        <v>10101</v>
      </c>
      <c r="F1269" s="30" t="s">
        <v>7043</v>
      </c>
      <c r="G1269" s="30" t="s">
        <v>7044</v>
      </c>
      <c r="H1269" s="30" t="s">
        <v>5824</v>
      </c>
      <c r="I1269" s="30" t="s">
        <v>8</v>
      </c>
      <c r="J1269" s="30" t="s">
        <v>4790</v>
      </c>
      <c r="K1269" s="30" t="s">
        <v>2023</v>
      </c>
      <c r="L1269" s="81" t="s">
        <v>10022</v>
      </c>
      <c r="M1269" s="30" t="s">
        <v>10102</v>
      </c>
      <c r="N1269" s="30" t="s">
        <v>2087</v>
      </c>
      <c r="O1269" s="31">
        <f>'Product Details'!AH945</f>
        <v>383.99</v>
      </c>
      <c r="P1269" s="31">
        <v>316.99</v>
      </c>
      <c r="Q1269" s="31">
        <v>316.99</v>
      </c>
      <c r="R1269" s="86">
        <f t="shared" si="58"/>
        <v>0</v>
      </c>
      <c r="S1269" s="86">
        <f t="shared" si="59"/>
        <v>0.17448371051329462</v>
      </c>
      <c r="T1269" s="31">
        <f>'Product Details'!F945</f>
        <v>362.99</v>
      </c>
      <c r="U1269" s="31">
        <f t="shared" si="60"/>
        <v>46</v>
      </c>
      <c r="V1269" s="30" t="s">
        <v>2100</v>
      </c>
      <c r="W1269" s="30" t="s">
        <v>10103</v>
      </c>
      <c r="X1269" s="30">
        <v>14</v>
      </c>
      <c r="Y1269" s="87">
        <v>46231</v>
      </c>
      <c r="Z1269" s="87">
        <v>46231</v>
      </c>
    </row>
    <row r="1270" spans="1:26" ht="26.9" customHeight="1" x14ac:dyDescent="0.35">
      <c r="A1270" s="85" t="s">
        <v>11450</v>
      </c>
      <c r="B1270" s="30" t="s">
        <v>7045</v>
      </c>
      <c r="C1270" s="30" t="s">
        <v>1256</v>
      </c>
      <c r="D1270" s="30" t="s">
        <v>11446</v>
      </c>
      <c r="E1270" s="30" t="s">
        <v>10046</v>
      </c>
      <c r="F1270" s="30" t="s">
        <v>7048</v>
      </c>
      <c r="G1270" s="30" t="s">
        <v>7049</v>
      </c>
      <c r="H1270" s="30" t="s">
        <v>5067</v>
      </c>
      <c r="I1270" s="30" t="s">
        <v>8</v>
      </c>
      <c r="J1270" s="30" t="s">
        <v>4790</v>
      </c>
      <c r="K1270" s="30" t="s">
        <v>2024</v>
      </c>
      <c r="L1270" s="76" t="s">
        <v>10021</v>
      </c>
      <c r="M1270" s="30" t="s">
        <v>10047</v>
      </c>
      <c r="N1270" s="30" t="s">
        <v>2087</v>
      </c>
      <c r="O1270" s="31">
        <f>'Product Details'!AH946</f>
        <v>668.99</v>
      </c>
      <c r="P1270" s="31">
        <f>'Product Details'!V946</f>
        <v>668.99</v>
      </c>
      <c r="Q1270" s="31">
        <f>'Product Details'!F946</f>
        <v>631.99</v>
      </c>
      <c r="R1270" s="86">
        <f t="shared" si="58"/>
        <v>5.5307254219046621E-2</v>
      </c>
      <c r="S1270" s="86">
        <f t="shared" si="59"/>
        <v>5.5307254219046621E-2</v>
      </c>
      <c r="T1270" s="31">
        <f>'Product Details'!F946</f>
        <v>631.99</v>
      </c>
      <c r="U1270" s="31">
        <f t="shared" si="60"/>
        <v>0</v>
      </c>
      <c r="V1270" s="30" t="s">
        <v>2080</v>
      </c>
      <c r="W1270" s="30" t="s">
        <v>53</v>
      </c>
      <c r="X1270" s="30">
        <v>14</v>
      </c>
      <c r="Y1270" s="87">
        <v>45701</v>
      </c>
      <c r="Z1270" s="87">
        <v>46270</v>
      </c>
    </row>
    <row r="1271" spans="1:26" ht="26.9" customHeight="1" x14ac:dyDescent="0.35">
      <c r="A1271" s="85" t="s">
        <v>11451</v>
      </c>
      <c r="B1271" s="30" t="s">
        <v>7050</v>
      </c>
      <c r="C1271" s="30" t="s">
        <v>1256</v>
      </c>
      <c r="D1271" s="30" t="s">
        <v>11446</v>
      </c>
      <c r="E1271" s="30" t="s">
        <v>10046</v>
      </c>
      <c r="F1271" s="30" t="s">
        <v>7048</v>
      </c>
      <c r="G1271" s="30" t="s">
        <v>7053</v>
      </c>
      <c r="H1271" s="30" t="s">
        <v>5035</v>
      </c>
      <c r="I1271" s="30" t="s">
        <v>8</v>
      </c>
      <c r="J1271" s="30" t="s">
        <v>4790</v>
      </c>
      <c r="K1271" s="30" t="s">
        <v>2025</v>
      </c>
      <c r="L1271" s="76" t="s">
        <v>10021</v>
      </c>
      <c r="M1271" s="30" t="s">
        <v>10047</v>
      </c>
      <c r="N1271" s="30" t="s">
        <v>2087</v>
      </c>
      <c r="O1271" s="31">
        <f>'Product Details'!AH947</f>
        <v>744.99</v>
      </c>
      <c r="P1271" s="31">
        <f>'Product Details'!V947</f>
        <v>744.99</v>
      </c>
      <c r="Q1271" s="31">
        <f>'Product Details'!F947</f>
        <v>673.99</v>
      </c>
      <c r="R1271" s="86">
        <f t="shared" si="58"/>
        <v>9.5303292661646458E-2</v>
      </c>
      <c r="S1271" s="86">
        <f t="shared" si="59"/>
        <v>9.5303292661646458E-2</v>
      </c>
      <c r="T1271" s="31">
        <f>'Product Details'!F947</f>
        <v>673.99</v>
      </c>
      <c r="U1271" s="31">
        <f t="shared" si="60"/>
        <v>0</v>
      </c>
      <c r="V1271" s="30" t="s">
        <v>2080</v>
      </c>
      <c r="W1271" s="30" t="s">
        <v>1345</v>
      </c>
      <c r="X1271" s="30">
        <v>14</v>
      </c>
      <c r="Y1271" s="87">
        <v>45744</v>
      </c>
      <c r="Z1271" s="87">
        <v>46251</v>
      </c>
    </row>
    <row r="1272" spans="1:26" ht="26.9" customHeight="1" x14ac:dyDescent="0.35">
      <c r="A1272" s="85" t="s">
        <v>11452</v>
      </c>
      <c r="B1272" s="30" t="s">
        <v>7054</v>
      </c>
      <c r="C1272" s="30" t="s">
        <v>1256</v>
      </c>
      <c r="D1272" s="30" t="s">
        <v>11446</v>
      </c>
      <c r="E1272" s="30" t="s">
        <v>10046</v>
      </c>
      <c r="F1272" s="30" t="s">
        <v>7057</v>
      </c>
      <c r="G1272" s="30" t="s">
        <v>7058</v>
      </c>
      <c r="H1272" s="30" t="s">
        <v>4897</v>
      </c>
      <c r="I1272" s="30" t="s">
        <v>8</v>
      </c>
      <c r="J1272" s="30" t="s">
        <v>4807</v>
      </c>
      <c r="K1272" s="30" t="s">
        <v>2025</v>
      </c>
      <c r="L1272" s="76" t="s">
        <v>10021</v>
      </c>
      <c r="M1272" s="30" t="s">
        <v>10047</v>
      </c>
      <c r="N1272" s="30" t="s">
        <v>2087</v>
      </c>
      <c r="O1272" s="31">
        <f>'Product Details'!AH948</f>
        <v>968.99</v>
      </c>
      <c r="P1272" s="31">
        <f>'Product Details'!V948</f>
        <v>968.99</v>
      </c>
      <c r="Q1272" s="31">
        <f>'Product Details'!F948</f>
        <v>923.99</v>
      </c>
      <c r="R1272" s="86">
        <f t="shared" si="58"/>
        <v>4.6440107741049959E-2</v>
      </c>
      <c r="S1272" s="86">
        <f t="shared" si="59"/>
        <v>4.6440107741049959E-2</v>
      </c>
      <c r="T1272" s="31">
        <f>'Product Details'!F948</f>
        <v>923.99</v>
      </c>
      <c r="U1272" s="31">
        <f t="shared" si="60"/>
        <v>0</v>
      </c>
      <c r="V1272" s="30" t="s">
        <v>2080</v>
      </c>
      <c r="W1272" s="30" t="s">
        <v>53</v>
      </c>
      <c r="X1272" s="30">
        <v>14</v>
      </c>
      <c r="Y1272" s="87">
        <v>46179</v>
      </c>
      <c r="Z1272" s="87">
        <v>46262</v>
      </c>
    </row>
    <row r="1273" spans="1:26" ht="26.9" customHeight="1" x14ac:dyDescent="0.35">
      <c r="A1273" s="85" t="s">
        <v>11453</v>
      </c>
      <c r="B1273" s="30" t="s">
        <v>7059</v>
      </c>
      <c r="C1273" s="30" t="s">
        <v>1256</v>
      </c>
      <c r="D1273" s="30" t="s">
        <v>11446</v>
      </c>
      <c r="E1273" s="30" t="s">
        <v>10046</v>
      </c>
      <c r="F1273" s="30" t="s">
        <v>7062</v>
      </c>
      <c r="G1273" s="30" t="s">
        <v>6247</v>
      </c>
      <c r="H1273" s="30" t="s">
        <v>5399</v>
      </c>
      <c r="I1273" s="30" t="s">
        <v>8</v>
      </c>
      <c r="J1273" s="30" t="s">
        <v>4807</v>
      </c>
      <c r="K1273" s="30" t="s">
        <v>2026</v>
      </c>
      <c r="L1273" s="76" t="s">
        <v>10021</v>
      </c>
      <c r="M1273" s="30" t="s">
        <v>10047</v>
      </c>
      <c r="N1273" s="30" t="s">
        <v>2087</v>
      </c>
      <c r="O1273" s="31">
        <f>'Product Details'!AH949</f>
        <v>1072.99</v>
      </c>
      <c r="P1273" s="31">
        <f>'Product Details'!V949</f>
        <v>1072.99</v>
      </c>
      <c r="Q1273" s="31">
        <f>'Product Details'!F949</f>
        <v>984.99</v>
      </c>
      <c r="R1273" s="86">
        <f t="shared" si="58"/>
        <v>8.2013811871499268E-2</v>
      </c>
      <c r="S1273" s="86">
        <f t="shared" si="59"/>
        <v>8.2013811871499268E-2</v>
      </c>
      <c r="T1273" s="31">
        <f>'Product Details'!F949</f>
        <v>984.99</v>
      </c>
      <c r="U1273" s="31">
        <f t="shared" si="60"/>
        <v>0</v>
      </c>
      <c r="V1273" s="30" t="s">
        <v>2100</v>
      </c>
      <c r="W1273" s="30" t="s">
        <v>53</v>
      </c>
      <c r="X1273" s="30">
        <v>14</v>
      </c>
      <c r="Y1273" s="87">
        <v>45789</v>
      </c>
      <c r="Z1273" s="87">
        <v>46252</v>
      </c>
    </row>
    <row r="1274" spans="1:26" ht="26.9" customHeight="1" x14ac:dyDescent="0.35">
      <c r="A1274" s="85" t="s">
        <v>11454</v>
      </c>
      <c r="B1274" s="30" t="s">
        <v>7063</v>
      </c>
      <c r="C1274" s="30" t="s">
        <v>1256</v>
      </c>
      <c r="D1274" s="30" t="s">
        <v>11446</v>
      </c>
      <c r="E1274" s="30" t="s">
        <v>10046</v>
      </c>
      <c r="F1274" s="30" t="s">
        <v>7057</v>
      </c>
      <c r="G1274" s="30" t="s">
        <v>7066</v>
      </c>
      <c r="H1274" s="30" t="s">
        <v>4978</v>
      </c>
      <c r="I1274" s="30" t="s">
        <v>8</v>
      </c>
      <c r="J1274" s="30" t="s">
        <v>4790</v>
      </c>
      <c r="K1274" s="30" t="s">
        <v>2026</v>
      </c>
      <c r="L1274" s="76" t="s">
        <v>10021</v>
      </c>
      <c r="M1274" s="30" t="s">
        <v>10047</v>
      </c>
      <c r="N1274" s="30" t="s">
        <v>2087</v>
      </c>
      <c r="O1274" s="31">
        <f>'Product Details'!AH950</f>
        <v>1080.99</v>
      </c>
      <c r="P1274" s="31">
        <f>'Product Details'!V950</f>
        <v>1057.99</v>
      </c>
      <c r="Q1274" s="31">
        <f>'Product Details'!F950</f>
        <v>1000.99</v>
      </c>
      <c r="R1274" s="86">
        <f t="shared" si="58"/>
        <v>5.3875745517443452E-2</v>
      </c>
      <c r="S1274" s="86">
        <f t="shared" si="59"/>
        <v>7.4006235025300876E-2</v>
      </c>
      <c r="T1274" s="31">
        <f>'Product Details'!F950</f>
        <v>1000.99</v>
      </c>
      <c r="U1274" s="31">
        <f t="shared" si="60"/>
        <v>0</v>
      </c>
      <c r="V1274" s="30" t="s">
        <v>2080</v>
      </c>
      <c r="W1274" s="30" t="s">
        <v>53</v>
      </c>
      <c r="X1274" s="30">
        <v>14</v>
      </c>
      <c r="Y1274" s="87">
        <v>46151</v>
      </c>
      <c r="Z1274" s="87">
        <v>46280</v>
      </c>
    </row>
    <row r="1275" spans="1:26" ht="26.9" customHeight="1" x14ac:dyDescent="0.35">
      <c r="A1275" s="85" t="s">
        <v>11455</v>
      </c>
      <c r="B1275" s="30" t="s">
        <v>7067</v>
      </c>
      <c r="C1275" s="30" t="s">
        <v>1256</v>
      </c>
      <c r="D1275" s="30" t="s">
        <v>11446</v>
      </c>
      <c r="E1275" s="30" t="s">
        <v>10046</v>
      </c>
      <c r="F1275" s="30" t="s">
        <v>7070</v>
      </c>
      <c r="G1275" s="30" t="s">
        <v>7071</v>
      </c>
      <c r="H1275" s="30" t="s">
        <v>4115</v>
      </c>
      <c r="I1275" s="30" t="s">
        <v>8</v>
      </c>
      <c r="J1275" s="30" t="s">
        <v>4807</v>
      </c>
      <c r="K1275" s="30" t="s">
        <v>2027</v>
      </c>
      <c r="L1275" s="76" t="s">
        <v>10021</v>
      </c>
      <c r="M1275" s="30" t="s">
        <v>10047</v>
      </c>
      <c r="N1275" s="30" t="s">
        <v>2087</v>
      </c>
      <c r="O1275" s="31">
        <f>'Product Details'!AH951</f>
        <v>1660.99</v>
      </c>
      <c r="P1275" s="31">
        <f>'Product Details'!V951</f>
        <v>1660.99</v>
      </c>
      <c r="Q1275" s="31">
        <f>'Product Details'!F951</f>
        <v>1493.99</v>
      </c>
      <c r="R1275" s="86">
        <f t="shared" si="58"/>
        <v>0.10054244757644537</v>
      </c>
      <c r="S1275" s="86">
        <f t="shared" si="59"/>
        <v>0.10054244757644537</v>
      </c>
      <c r="T1275" s="31">
        <f>'Product Details'!F951</f>
        <v>1493.99</v>
      </c>
      <c r="U1275" s="31">
        <f t="shared" si="60"/>
        <v>0</v>
      </c>
      <c r="V1275" s="30" t="s">
        <v>2100</v>
      </c>
      <c r="W1275" s="30" t="s">
        <v>1345</v>
      </c>
      <c r="X1275" s="30">
        <v>14</v>
      </c>
      <c r="Y1275" s="87">
        <v>46230</v>
      </c>
      <c r="Z1275" s="87">
        <v>46262</v>
      </c>
    </row>
    <row r="1276" spans="1:26" ht="26.9" customHeight="1" x14ac:dyDescent="0.35">
      <c r="A1276" s="85" t="s">
        <v>11456</v>
      </c>
      <c r="B1276" s="30" t="s">
        <v>7072</v>
      </c>
      <c r="C1276" s="30" t="s">
        <v>1256</v>
      </c>
      <c r="D1276" s="30" t="s">
        <v>11446</v>
      </c>
      <c r="E1276" s="30" t="s">
        <v>10046</v>
      </c>
      <c r="F1276" s="30" t="s">
        <v>7075</v>
      </c>
      <c r="G1276" s="30" t="s">
        <v>7076</v>
      </c>
      <c r="H1276" s="30" t="s">
        <v>3626</v>
      </c>
      <c r="I1276" s="30" t="s">
        <v>8</v>
      </c>
      <c r="J1276" s="30" t="s">
        <v>4807</v>
      </c>
      <c r="K1276" s="30" t="s">
        <v>2027</v>
      </c>
      <c r="L1276" s="76" t="s">
        <v>10021</v>
      </c>
      <c r="M1276" s="30" t="s">
        <v>10047</v>
      </c>
      <c r="N1276" s="30" t="s">
        <v>2087</v>
      </c>
      <c r="O1276" s="31">
        <f>'Product Details'!AH952</f>
        <v>1981.99</v>
      </c>
      <c r="P1276" s="31">
        <f>'Product Details'!V952</f>
        <v>1930.99</v>
      </c>
      <c r="Q1276" s="31">
        <f>'Product Details'!F952</f>
        <v>1864.99</v>
      </c>
      <c r="R1276" s="86">
        <f t="shared" si="58"/>
        <v>3.4179358774514626E-2</v>
      </c>
      <c r="S1276" s="86">
        <f t="shared" si="59"/>
        <v>5.9031579372247088E-2</v>
      </c>
      <c r="T1276" s="31">
        <f>'Product Details'!F952</f>
        <v>1864.99</v>
      </c>
      <c r="U1276" s="31">
        <f t="shared" si="60"/>
        <v>0</v>
      </c>
      <c r="V1276" s="30" t="s">
        <v>2080</v>
      </c>
      <c r="W1276" s="30" t="s">
        <v>53</v>
      </c>
      <c r="X1276" s="30">
        <v>14</v>
      </c>
      <c r="Y1276" s="87">
        <v>46230</v>
      </c>
      <c r="Z1276" s="87">
        <v>46273</v>
      </c>
    </row>
    <row r="1277" spans="1:26" ht="26.9" customHeight="1" x14ac:dyDescent="0.35">
      <c r="A1277" s="85" t="s">
        <v>11457</v>
      </c>
      <c r="B1277" s="30" t="s">
        <v>7077</v>
      </c>
      <c r="C1277" s="30" t="s">
        <v>1268</v>
      </c>
      <c r="D1277" s="30" t="s">
        <v>11458</v>
      </c>
      <c r="E1277" s="30" t="s">
        <v>10046</v>
      </c>
      <c r="F1277" s="30" t="s">
        <v>7080</v>
      </c>
      <c r="G1277" s="30" t="s">
        <v>7081</v>
      </c>
      <c r="H1277" s="30" t="s">
        <v>5383</v>
      </c>
      <c r="I1277" s="30" t="s">
        <v>8</v>
      </c>
      <c r="J1277" s="30" t="s">
        <v>4790</v>
      </c>
      <c r="K1277" s="30" t="s">
        <v>2023</v>
      </c>
      <c r="L1277" s="76" t="s">
        <v>10021</v>
      </c>
      <c r="M1277" s="30" t="s">
        <v>10049</v>
      </c>
      <c r="N1277" s="30" t="s">
        <v>2106</v>
      </c>
      <c r="O1277" s="31">
        <f>'Product Details'!AH953</f>
        <v>261.99</v>
      </c>
      <c r="P1277" s="31">
        <f>'Product Details'!V953</f>
        <v>187.99</v>
      </c>
      <c r="Q1277" s="31">
        <f>'Product Details'!F953</f>
        <v>178.99</v>
      </c>
      <c r="R1277" s="86">
        <f t="shared" si="58"/>
        <v>4.7874886962072448E-2</v>
      </c>
      <c r="S1277" s="86">
        <f t="shared" si="59"/>
        <v>0.31680598496125806</v>
      </c>
      <c r="T1277" s="31">
        <f>'Product Details'!F953</f>
        <v>178.99</v>
      </c>
      <c r="U1277" s="31">
        <f t="shared" si="60"/>
        <v>0</v>
      </c>
      <c r="V1277" s="30" t="s">
        <v>2080</v>
      </c>
      <c r="W1277" s="30" t="s">
        <v>1345</v>
      </c>
      <c r="X1277" s="30">
        <v>45</v>
      </c>
      <c r="Y1277" s="87">
        <v>45497</v>
      </c>
      <c r="Z1277" s="87">
        <v>46268</v>
      </c>
    </row>
    <row r="1278" spans="1:26" ht="26.9" customHeight="1" x14ac:dyDescent="0.35">
      <c r="A1278" s="85" t="s">
        <v>11459</v>
      </c>
      <c r="B1278" s="30" t="s">
        <v>7077</v>
      </c>
      <c r="C1278" s="30" t="s">
        <v>1268</v>
      </c>
      <c r="D1278" s="30" t="s">
        <v>10051</v>
      </c>
      <c r="E1278" s="30" t="s">
        <v>10052</v>
      </c>
      <c r="F1278" s="30" t="s">
        <v>7080</v>
      </c>
      <c r="G1278" s="30" t="s">
        <v>7081</v>
      </c>
      <c r="H1278" s="30" t="s">
        <v>5383</v>
      </c>
      <c r="I1278" s="30" t="s">
        <v>8</v>
      </c>
      <c r="J1278" s="30" t="s">
        <v>4790</v>
      </c>
      <c r="K1278" s="30" t="s">
        <v>2023</v>
      </c>
      <c r="L1278" s="76" t="s">
        <v>10021</v>
      </c>
      <c r="M1278" s="30" t="s">
        <v>10049</v>
      </c>
      <c r="N1278" s="30" t="s">
        <v>2106</v>
      </c>
      <c r="O1278" s="31">
        <f>'Product Details'!AH953</f>
        <v>261.99</v>
      </c>
      <c r="P1278" s="31">
        <v>178.99</v>
      </c>
      <c r="Q1278" s="31">
        <v>151.99</v>
      </c>
      <c r="R1278" s="86">
        <f t="shared" si="58"/>
        <v>0.15084641600089391</v>
      </c>
      <c r="S1278" s="86">
        <f t="shared" si="59"/>
        <v>0.41986335356311311</v>
      </c>
      <c r="T1278" s="31">
        <f>'Product Details'!F953</f>
        <v>178.99</v>
      </c>
      <c r="U1278" s="31">
        <f t="shared" si="60"/>
        <v>27</v>
      </c>
      <c r="V1278" s="30" t="s">
        <v>2100</v>
      </c>
      <c r="W1278" s="30" t="s">
        <v>1345</v>
      </c>
      <c r="X1278" s="30">
        <v>45</v>
      </c>
      <c r="Y1278" s="87">
        <v>46213</v>
      </c>
      <c r="Z1278" s="87">
        <v>46289</v>
      </c>
    </row>
    <row r="1279" spans="1:26" ht="26.9" customHeight="1" x14ac:dyDescent="0.35">
      <c r="A1279" s="85" t="s">
        <v>11460</v>
      </c>
      <c r="B1279" s="30" t="s">
        <v>7082</v>
      </c>
      <c r="C1279" s="30" t="s">
        <v>1268</v>
      </c>
      <c r="D1279" s="30" t="s">
        <v>11458</v>
      </c>
      <c r="E1279" s="30" t="s">
        <v>10046</v>
      </c>
      <c r="F1279" s="30" t="s">
        <v>7080</v>
      </c>
      <c r="G1279" s="30" t="s">
        <v>7085</v>
      </c>
      <c r="H1279" s="30" t="s">
        <v>5014</v>
      </c>
      <c r="I1279" s="30" t="s">
        <v>8</v>
      </c>
      <c r="J1279" s="30" t="s">
        <v>4790</v>
      </c>
      <c r="K1279" s="30" t="s">
        <v>2023</v>
      </c>
      <c r="L1279" s="76" t="s">
        <v>10021</v>
      </c>
      <c r="M1279" s="30" t="s">
        <v>10047</v>
      </c>
      <c r="N1279" s="30" t="s">
        <v>2087</v>
      </c>
      <c r="O1279" s="31">
        <f>'Product Details'!AH954</f>
        <v>337.99</v>
      </c>
      <c r="P1279" s="31">
        <f>'Product Details'!V954</f>
        <v>337.99</v>
      </c>
      <c r="Q1279" s="31">
        <f>'Product Details'!F954</f>
        <v>300.99</v>
      </c>
      <c r="R1279" s="86">
        <f t="shared" si="58"/>
        <v>0.10947069439924258</v>
      </c>
      <c r="S1279" s="86">
        <f t="shared" si="59"/>
        <v>0.10947069439924258</v>
      </c>
      <c r="T1279" s="31">
        <f>'Product Details'!F954</f>
        <v>300.99</v>
      </c>
      <c r="U1279" s="31">
        <f t="shared" si="60"/>
        <v>0</v>
      </c>
      <c r="V1279" s="30" t="s">
        <v>2080</v>
      </c>
      <c r="W1279" s="30" t="s">
        <v>53</v>
      </c>
      <c r="X1279" s="30">
        <v>45</v>
      </c>
      <c r="Y1279" s="87">
        <v>45779</v>
      </c>
      <c r="Z1279" s="87">
        <v>46268</v>
      </c>
    </row>
    <row r="1280" spans="1:26" ht="26.9" customHeight="1" x14ac:dyDescent="0.35">
      <c r="A1280" s="85" t="s">
        <v>11461</v>
      </c>
      <c r="B1280" s="30" t="s">
        <v>7086</v>
      </c>
      <c r="C1280" s="30" t="s">
        <v>1268</v>
      </c>
      <c r="D1280" s="30" t="s">
        <v>11458</v>
      </c>
      <c r="E1280" s="30" t="s">
        <v>10046</v>
      </c>
      <c r="F1280" s="30" t="s">
        <v>7089</v>
      </c>
      <c r="G1280" s="30" t="s">
        <v>7090</v>
      </c>
      <c r="H1280" s="30" t="s">
        <v>5586</v>
      </c>
      <c r="I1280" s="30" t="s">
        <v>8</v>
      </c>
      <c r="J1280" s="30" t="s">
        <v>4807</v>
      </c>
      <c r="K1280" s="30" t="s">
        <v>2023</v>
      </c>
      <c r="L1280" s="76" t="s">
        <v>10021</v>
      </c>
      <c r="M1280" s="30" t="s">
        <v>10047</v>
      </c>
      <c r="N1280" s="30" t="s">
        <v>2087</v>
      </c>
      <c r="O1280" s="31">
        <f>'Product Details'!AH955</f>
        <v>422.99</v>
      </c>
      <c r="P1280" s="31">
        <f>'Product Details'!V955</f>
        <v>406.99</v>
      </c>
      <c r="Q1280" s="31">
        <f>'Product Details'!F955</f>
        <v>389.99</v>
      </c>
      <c r="R1280" s="86">
        <f t="shared" si="58"/>
        <v>4.1770068060640313E-2</v>
      </c>
      <c r="S1280" s="86">
        <f t="shared" si="59"/>
        <v>7.8016028747724536E-2</v>
      </c>
      <c r="T1280" s="31">
        <f>'Product Details'!F955</f>
        <v>389.99</v>
      </c>
      <c r="U1280" s="31">
        <f t="shared" si="60"/>
        <v>0</v>
      </c>
      <c r="V1280" s="30" t="s">
        <v>2080</v>
      </c>
      <c r="W1280" s="30" t="s">
        <v>1345</v>
      </c>
      <c r="X1280" s="30">
        <v>45</v>
      </c>
      <c r="Y1280" s="87">
        <v>46113</v>
      </c>
      <c r="Z1280" s="87">
        <v>46274</v>
      </c>
    </row>
    <row r="1281" spans="1:26" ht="26.9" customHeight="1" x14ac:dyDescent="0.35">
      <c r="A1281" s="85" t="s">
        <v>11462</v>
      </c>
      <c r="B1281" s="30" t="s">
        <v>7091</v>
      </c>
      <c r="C1281" s="30" t="s">
        <v>1268</v>
      </c>
      <c r="D1281" s="30" t="s">
        <v>11458</v>
      </c>
      <c r="E1281" s="30" t="s">
        <v>10046</v>
      </c>
      <c r="F1281" s="30" t="s">
        <v>7094</v>
      </c>
      <c r="G1281" s="30" t="s">
        <v>7095</v>
      </c>
      <c r="H1281" s="30" t="s">
        <v>3848</v>
      </c>
      <c r="I1281" s="30" t="s">
        <v>8</v>
      </c>
      <c r="J1281" s="30" t="s">
        <v>4790</v>
      </c>
      <c r="K1281" s="30" t="s">
        <v>2024</v>
      </c>
      <c r="L1281" s="76" t="s">
        <v>10021</v>
      </c>
      <c r="M1281" s="30" t="s">
        <v>10047</v>
      </c>
      <c r="N1281" s="30" t="s">
        <v>2087</v>
      </c>
      <c r="O1281" s="31">
        <f>'Product Details'!AH956</f>
        <v>500.99</v>
      </c>
      <c r="P1281" s="31">
        <f>'Product Details'!V956</f>
        <v>482.99</v>
      </c>
      <c r="Q1281" s="31">
        <f>'Product Details'!F956</f>
        <v>445.99</v>
      </c>
      <c r="R1281" s="86">
        <f t="shared" si="58"/>
        <v>7.660614091389055E-2</v>
      </c>
      <c r="S1281" s="86">
        <f t="shared" si="59"/>
        <v>0.10978263039182419</v>
      </c>
      <c r="T1281" s="31">
        <f>'Product Details'!F956</f>
        <v>445.99</v>
      </c>
      <c r="U1281" s="31">
        <f t="shared" si="60"/>
        <v>0</v>
      </c>
      <c r="V1281" s="30" t="s">
        <v>2080</v>
      </c>
      <c r="W1281" s="30" t="s">
        <v>53</v>
      </c>
      <c r="X1281" s="30">
        <v>45</v>
      </c>
      <c r="Y1281" s="87">
        <v>46153</v>
      </c>
      <c r="Z1281" s="87">
        <v>46290</v>
      </c>
    </row>
    <row r="1282" spans="1:26" ht="26.9" customHeight="1" x14ac:dyDescent="0.35">
      <c r="A1282" s="85" t="s">
        <v>11463</v>
      </c>
      <c r="B1282" s="30" t="s">
        <v>7096</v>
      </c>
      <c r="C1282" s="30" t="s">
        <v>1268</v>
      </c>
      <c r="D1282" s="30" t="s">
        <v>11458</v>
      </c>
      <c r="E1282" s="30" t="s">
        <v>10046</v>
      </c>
      <c r="F1282" s="30" t="s">
        <v>7099</v>
      </c>
      <c r="G1282" s="30" t="s">
        <v>7100</v>
      </c>
      <c r="H1282" s="30" t="s">
        <v>4252</v>
      </c>
      <c r="I1282" s="30" t="s">
        <v>8</v>
      </c>
      <c r="J1282" s="30" t="s">
        <v>4790</v>
      </c>
      <c r="K1282" s="30" t="s">
        <v>2024</v>
      </c>
      <c r="L1282" s="76" t="s">
        <v>10021</v>
      </c>
      <c r="M1282" s="30" t="s">
        <v>10047</v>
      </c>
      <c r="N1282" s="30" t="s">
        <v>2087</v>
      </c>
      <c r="O1282" s="31">
        <f>'Product Details'!AH957</f>
        <v>551.99</v>
      </c>
      <c r="P1282" s="31">
        <f>'Product Details'!V957</f>
        <v>545.99</v>
      </c>
      <c r="Q1282" s="31">
        <f>'Product Details'!F957</f>
        <v>481.99</v>
      </c>
      <c r="R1282" s="86">
        <f t="shared" si="58"/>
        <v>0.11721826407077053</v>
      </c>
      <c r="S1282" s="86">
        <f t="shared" si="59"/>
        <v>0.12681389155600645</v>
      </c>
      <c r="T1282" s="31">
        <f>'Product Details'!F957</f>
        <v>481.99</v>
      </c>
      <c r="U1282" s="31">
        <f t="shared" si="60"/>
        <v>0</v>
      </c>
      <c r="V1282" s="30" t="s">
        <v>2080</v>
      </c>
      <c r="W1282" s="30" t="s">
        <v>53</v>
      </c>
      <c r="X1282" s="30">
        <v>45</v>
      </c>
      <c r="Y1282" s="87">
        <v>46045</v>
      </c>
      <c r="Z1282" s="87">
        <v>46277</v>
      </c>
    </row>
    <row r="1283" spans="1:26" ht="26.9" customHeight="1" x14ac:dyDescent="0.35">
      <c r="A1283" s="85" t="s">
        <v>11464</v>
      </c>
      <c r="B1283" s="30" t="s">
        <v>7101</v>
      </c>
      <c r="C1283" s="30" t="s">
        <v>1268</v>
      </c>
      <c r="D1283" s="30" t="s">
        <v>11458</v>
      </c>
      <c r="E1283" s="30" t="s">
        <v>10046</v>
      </c>
      <c r="F1283" s="30" t="s">
        <v>7104</v>
      </c>
      <c r="G1283" s="30" t="s">
        <v>7105</v>
      </c>
      <c r="H1283" s="30" t="s">
        <v>5405</v>
      </c>
      <c r="I1283" s="30" t="s">
        <v>8</v>
      </c>
      <c r="J1283" s="30" t="s">
        <v>4807</v>
      </c>
      <c r="K1283" s="30" t="s">
        <v>2026</v>
      </c>
      <c r="L1283" s="76" t="s">
        <v>10021</v>
      </c>
      <c r="M1283" s="30" t="s">
        <v>10047</v>
      </c>
      <c r="N1283" s="30" t="s">
        <v>2087</v>
      </c>
      <c r="O1283" s="31">
        <f>'Product Details'!AH958</f>
        <v>1076.99</v>
      </c>
      <c r="P1283" s="31">
        <f>'Product Details'!V958</f>
        <v>1076.99</v>
      </c>
      <c r="Q1283" s="31">
        <f>'Product Details'!F958</f>
        <v>1036.99</v>
      </c>
      <c r="R1283" s="86">
        <f t="shared" si="58"/>
        <v>3.7140549123018785E-2</v>
      </c>
      <c r="S1283" s="86">
        <f t="shared" si="59"/>
        <v>3.7140549123018785E-2</v>
      </c>
      <c r="T1283" s="31">
        <f>'Product Details'!F958</f>
        <v>1036.99</v>
      </c>
      <c r="U1283" s="31">
        <f t="shared" si="60"/>
        <v>0</v>
      </c>
      <c r="V1283" s="30" t="s">
        <v>2080</v>
      </c>
      <c r="W1283" s="30" t="s">
        <v>53</v>
      </c>
      <c r="X1283" s="30">
        <v>45</v>
      </c>
      <c r="Y1283" s="87">
        <v>46036</v>
      </c>
      <c r="Z1283" s="87">
        <v>46263</v>
      </c>
    </row>
    <row r="1284" spans="1:26" ht="26.9" customHeight="1" x14ac:dyDescent="0.35">
      <c r="A1284" s="85" t="s">
        <v>11465</v>
      </c>
      <c r="B1284" s="30" t="s">
        <v>7106</v>
      </c>
      <c r="C1284" s="30" t="s">
        <v>1268</v>
      </c>
      <c r="D1284" s="30" t="s">
        <v>11458</v>
      </c>
      <c r="E1284" s="30" t="s">
        <v>10046</v>
      </c>
      <c r="F1284" s="30" t="s">
        <v>7109</v>
      </c>
      <c r="G1284" s="30" t="s">
        <v>5361</v>
      </c>
      <c r="H1284" s="30" t="s">
        <v>3854</v>
      </c>
      <c r="I1284" s="30" t="s">
        <v>8</v>
      </c>
      <c r="J1284" s="30" t="s">
        <v>4807</v>
      </c>
      <c r="K1284" s="30" t="s">
        <v>2027</v>
      </c>
      <c r="L1284" s="76" t="s">
        <v>10021</v>
      </c>
      <c r="M1284" s="30" t="s">
        <v>10047</v>
      </c>
      <c r="N1284" s="30" t="s">
        <v>2087</v>
      </c>
      <c r="O1284" s="31">
        <f>'Product Details'!AH959</f>
        <v>1263.99</v>
      </c>
      <c r="P1284" s="31">
        <f>'Product Details'!V959</f>
        <v>1253.99</v>
      </c>
      <c r="Q1284" s="31">
        <f>'Product Details'!F959</f>
        <v>1100.99</v>
      </c>
      <c r="R1284" s="86">
        <f t="shared" si="58"/>
        <v>0.12201054234882255</v>
      </c>
      <c r="S1284" s="86">
        <f t="shared" si="59"/>
        <v>0.12895671642971859</v>
      </c>
      <c r="T1284" s="31">
        <f>'Product Details'!F959</f>
        <v>1100.99</v>
      </c>
      <c r="U1284" s="31">
        <f t="shared" si="60"/>
        <v>0</v>
      </c>
      <c r="V1284" s="30" t="s">
        <v>2080</v>
      </c>
      <c r="W1284" s="30" t="s">
        <v>53</v>
      </c>
      <c r="X1284" s="30">
        <v>45</v>
      </c>
      <c r="Y1284" s="87">
        <v>46040</v>
      </c>
      <c r="Z1284" s="87">
        <v>46288</v>
      </c>
    </row>
    <row r="1285" spans="1:26" ht="26.9" customHeight="1" x14ac:dyDescent="0.35">
      <c r="A1285" s="85" t="s">
        <v>11466</v>
      </c>
      <c r="B1285" s="30" t="s">
        <v>7110</v>
      </c>
      <c r="C1285" s="30" t="s">
        <v>1268</v>
      </c>
      <c r="D1285" s="30" t="s">
        <v>11458</v>
      </c>
      <c r="E1285" s="30" t="s">
        <v>10046</v>
      </c>
      <c r="F1285" s="30" t="s">
        <v>7113</v>
      </c>
      <c r="G1285" s="30" t="s">
        <v>7114</v>
      </c>
      <c r="H1285" s="30" t="s">
        <v>5107</v>
      </c>
      <c r="I1285" s="30" t="s">
        <v>8</v>
      </c>
      <c r="J1285" s="30" t="s">
        <v>4790</v>
      </c>
      <c r="K1285" s="30" t="s">
        <v>2026</v>
      </c>
      <c r="L1285" s="76" t="s">
        <v>10021</v>
      </c>
      <c r="M1285" s="30" t="s">
        <v>10049</v>
      </c>
      <c r="N1285" s="30" t="s">
        <v>2106</v>
      </c>
      <c r="O1285" s="31">
        <f>'Product Details'!AH960</f>
        <v>1761.99</v>
      </c>
      <c r="P1285" s="31">
        <f>'Product Details'!V960</f>
        <v>1353.99</v>
      </c>
      <c r="Q1285" s="31">
        <f>'Product Details'!F960</f>
        <v>1246.99</v>
      </c>
      <c r="R1285" s="86">
        <f t="shared" si="58"/>
        <v>7.9025694429057824E-2</v>
      </c>
      <c r="S1285" s="86">
        <f t="shared" si="59"/>
        <v>0.29228315711212888</v>
      </c>
      <c r="T1285" s="31">
        <f>'Product Details'!F960</f>
        <v>1246.99</v>
      </c>
      <c r="U1285" s="31">
        <f t="shared" si="60"/>
        <v>0</v>
      </c>
      <c r="V1285" s="30" t="s">
        <v>2080</v>
      </c>
      <c r="W1285" s="30" t="s">
        <v>53</v>
      </c>
      <c r="X1285" s="30">
        <v>45</v>
      </c>
      <c r="Y1285" s="87">
        <v>45850</v>
      </c>
      <c r="Z1285" s="87">
        <v>46286</v>
      </c>
    </row>
    <row r="1286" spans="1:26" ht="26.9" customHeight="1" x14ac:dyDescent="0.35">
      <c r="A1286" s="85" t="s">
        <v>11467</v>
      </c>
      <c r="B1286" s="30" t="s">
        <v>7115</v>
      </c>
      <c r="C1286" s="30" t="s">
        <v>1268</v>
      </c>
      <c r="D1286" s="30" t="s">
        <v>11458</v>
      </c>
      <c r="E1286" s="30" t="s">
        <v>10046</v>
      </c>
      <c r="F1286" s="30" t="s">
        <v>7118</v>
      </c>
      <c r="G1286" s="30" t="s">
        <v>6739</v>
      </c>
      <c r="H1286" s="30" t="s">
        <v>3809</v>
      </c>
      <c r="I1286" s="30" t="s">
        <v>8</v>
      </c>
      <c r="J1286" s="30" t="s">
        <v>4807</v>
      </c>
      <c r="K1286" s="30" t="s">
        <v>2027</v>
      </c>
      <c r="L1286" s="76" t="s">
        <v>10021</v>
      </c>
      <c r="M1286" s="30" t="s">
        <v>10049</v>
      </c>
      <c r="N1286" s="30" t="s">
        <v>2106</v>
      </c>
      <c r="O1286" s="31">
        <f>'Product Details'!AH961</f>
        <v>1635.99</v>
      </c>
      <c r="P1286" s="31">
        <f>'Product Details'!V961</f>
        <v>1445.99</v>
      </c>
      <c r="Q1286" s="31">
        <f>'Product Details'!F961</f>
        <v>1265.99</v>
      </c>
      <c r="R1286" s="86">
        <f t="shared" si="58"/>
        <v>0.12448218867350397</v>
      </c>
      <c r="S1286" s="86">
        <f t="shared" si="59"/>
        <v>0.22616275160606117</v>
      </c>
      <c r="T1286" s="31">
        <f>'Product Details'!F961</f>
        <v>1265.99</v>
      </c>
      <c r="U1286" s="31">
        <f t="shared" si="60"/>
        <v>0</v>
      </c>
      <c r="V1286" s="30" t="s">
        <v>2080</v>
      </c>
      <c r="W1286" s="30" t="s">
        <v>53</v>
      </c>
      <c r="X1286" s="30">
        <v>45</v>
      </c>
      <c r="Y1286" s="87">
        <v>45625</v>
      </c>
      <c r="Z1286" s="87">
        <v>46262</v>
      </c>
    </row>
    <row r="1287" spans="1:26" ht="26.9" customHeight="1" x14ac:dyDescent="0.35">
      <c r="A1287" s="85" t="s">
        <v>11468</v>
      </c>
      <c r="B1287" s="30" t="s">
        <v>7119</v>
      </c>
      <c r="C1287" s="30" t="s">
        <v>1268</v>
      </c>
      <c r="D1287" s="30" t="s">
        <v>11458</v>
      </c>
      <c r="E1287" s="30" t="s">
        <v>10046</v>
      </c>
      <c r="F1287" s="30" t="s">
        <v>7104</v>
      </c>
      <c r="G1287" s="30" t="s">
        <v>7122</v>
      </c>
      <c r="H1287" s="30" t="s">
        <v>3578</v>
      </c>
      <c r="I1287" s="30" t="s">
        <v>8</v>
      </c>
      <c r="J1287" s="30" t="s">
        <v>4807</v>
      </c>
      <c r="K1287" s="30" t="s">
        <v>2027</v>
      </c>
      <c r="L1287" s="76" t="s">
        <v>10021</v>
      </c>
      <c r="M1287" s="30" t="s">
        <v>10047</v>
      </c>
      <c r="N1287" s="30" t="s">
        <v>2087</v>
      </c>
      <c r="O1287" s="31">
        <f>'Product Details'!AH962</f>
        <v>2312.9899999999998</v>
      </c>
      <c r="P1287" s="31">
        <f>'Product Details'!V962</f>
        <v>2312.9899999999998</v>
      </c>
      <c r="Q1287" s="31">
        <f>'Product Details'!F962</f>
        <v>2090.9899999999998</v>
      </c>
      <c r="R1287" s="86">
        <f t="shared" si="58"/>
        <v>9.5979662687689968E-2</v>
      </c>
      <c r="S1287" s="86">
        <f t="shared" si="59"/>
        <v>9.5979662687689968E-2</v>
      </c>
      <c r="T1287" s="31">
        <f>'Product Details'!F962</f>
        <v>2090.9899999999998</v>
      </c>
      <c r="U1287" s="31">
        <f t="shared" si="60"/>
        <v>0</v>
      </c>
      <c r="V1287" s="30" t="s">
        <v>2116</v>
      </c>
      <c r="W1287" s="30" t="s">
        <v>1345</v>
      </c>
      <c r="X1287" s="30">
        <v>45</v>
      </c>
      <c r="Y1287" s="87">
        <v>45794</v>
      </c>
      <c r="Z1287" s="87">
        <v>46276</v>
      </c>
    </row>
    <row r="1288" spans="1:26" ht="26.9" customHeight="1" x14ac:dyDescent="0.35">
      <c r="A1288" s="85" t="s">
        <v>11469</v>
      </c>
      <c r="B1288" s="30" t="s">
        <v>7123</v>
      </c>
      <c r="C1288" s="30" t="s">
        <v>1281</v>
      </c>
      <c r="D1288" s="30" t="s">
        <v>11470</v>
      </c>
      <c r="E1288" s="30" t="s">
        <v>10046</v>
      </c>
      <c r="F1288" s="30" t="s">
        <v>7126</v>
      </c>
      <c r="G1288" s="30" t="s">
        <v>7127</v>
      </c>
      <c r="H1288" s="30" t="s">
        <v>4398</v>
      </c>
      <c r="I1288" s="30" t="s">
        <v>8</v>
      </c>
      <c r="J1288" s="30" t="s">
        <v>4790</v>
      </c>
      <c r="K1288" s="30" t="s">
        <v>2023</v>
      </c>
      <c r="L1288" s="76" t="s">
        <v>10021</v>
      </c>
      <c r="M1288" s="30" t="s">
        <v>10047</v>
      </c>
      <c r="N1288" s="30" t="s">
        <v>2087</v>
      </c>
      <c r="O1288" s="31">
        <f>'Product Details'!AH963</f>
        <v>162.99</v>
      </c>
      <c r="P1288" s="31">
        <f>'Product Details'!V963</f>
        <v>153.99</v>
      </c>
      <c r="Q1288" s="31">
        <f>'Product Details'!F963</f>
        <v>136.99</v>
      </c>
      <c r="R1288" s="86">
        <f t="shared" si="58"/>
        <v>0.11039677901162412</v>
      </c>
      <c r="S1288" s="86">
        <f t="shared" si="59"/>
        <v>0.15951898889502422</v>
      </c>
      <c r="T1288" s="31">
        <f>'Product Details'!F963</f>
        <v>136.99</v>
      </c>
      <c r="U1288" s="31">
        <f t="shared" si="60"/>
        <v>0</v>
      </c>
      <c r="V1288" s="30" t="s">
        <v>2080</v>
      </c>
      <c r="W1288" s="30" t="s">
        <v>53</v>
      </c>
      <c r="X1288" s="30">
        <v>14</v>
      </c>
      <c r="Y1288" s="87">
        <v>46233</v>
      </c>
      <c r="Z1288" s="87">
        <v>46240</v>
      </c>
    </row>
    <row r="1289" spans="1:26" ht="26.9" customHeight="1" x14ac:dyDescent="0.35">
      <c r="A1289" s="85" t="s">
        <v>11471</v>
      </c>
      <c r="B1289" s="30" t="s">
        <v>7123</v>
      </c>
      <c r="C1289" s="30" t="s">
        <v>1281</v>
      </c>
      <c r="D1289" s="30" t="s">
        <v>11472</v>
      </c>
      <c r="E1289" s="30" t="s">
        <v>10122</v>
      </c>
      <c r="F1289" s="30" t="s">
        <v>7126</v>
      </c>
      <c r="G1289" s="30" t="s">
        <v>7127</v>
      </c>
      <c r="H1289" s="30" t="s">
        <v>4398</v>
      </c>
      <c r="I1289" s="30" t="s">
        <v>8</v>
      </c>
      <c r="J1289" s="30" t="s">
        <v>4790</v>
      </c>
      <c r="K1289" s="30" t="s">
        <v>2023</v>
      </c>
      <c r="L1289" s="79" t="s">
        <v>10023</v>
      </c>
      <c r="M1289" s="30" t="s">
        <v>10123</v>
      </c>
      <c r="N1289" s="30" t="s">
        <v>2087</v>
      </c>
      <c r="O1289" s="31">
        <f>'Product Details'!AH963</f>
        <v>162.99</v>
      </c>
      <c r="P1289" s="31">
        <v>110.99</v>
      </c>
      <c r="Q1289" s="31">
        <v>110.99</v>
      </c>
      <c r="R1289" s="86">
        <f t="shared" si="58"/>
        <v>0</v>
      </c>
      <c r="S1289" s="86">
        <f t="shared" si="59"/>
        <v>0.31903797779004855</v>
      </c>
      <c r="T1289" s="31">
        <f>'Product Details'!F963</f>
        <v>136.99</v>
      </c>
      <c r="U1289" s="31">
        <f t="shared" si="60"/>
        <v>26.000000000000014</v>
      </c>
      <c r="V1289" s="30" t="s">
        <v>2100</v>
      </c>
      <c r="W1289" s="30" t="s">
        <v>10124</v>
      </c>
      <c r="X1289" s="30">
        <v>30</v>
      </c>
      <c r="Y1289" s="87">
        <v>46247</v>
      </c>
      <c r="Z1289" s="87">
        <v>46247</v>
      </c>
    </row>
    <row r="1290" spans="1:26" ht="26.9" customHeight="1" x14ac:dyDescent="0.35">
      <c r="A1290" s="85" t="s">
        <v>11473</v>
      </c>
      <c r="B1290" s="30" t="s">
        <v>7128</v>
      </c>
      <c r="C1290" s="30" t="s">
        <v>1281</v>
      </c>
      <c r="D1290" s="30" t="s">
        <v>11470</v>
      </c>
      <c r="E1290" s="30" t="s">
        <v>10046</v>
      </c>
      <c r="F1290" s="30" t="s">
        <v>7131</v>
      </c>
      <c r="G1290" s="30" t="s">
        <v>5545</v>
      </c>
      <c r="H1290" s="30" t="s">
        <v>6118</v>
      </c>
      <c r="I1290" s="30" t="s">
        <v>8</v>
      </c>
      <c r="J1290" s="30" t="s">
        <v>4790</v>
      </c>
      <c r="K1290" s="30" t="s">
        <v>2023</v>
      </c>
      <c r="L1290" s="76" t="s">
        <v>10021</v>
      </c>
      <c r="M1290" s="30" t="s">
        <v>10047</v>
      </c>
      <c r="N1290" s="30" t="s">
        <v>2087</v>
      </c>
      <c r="O1290" s="31">
        <f>'Product Details'!AH964</f>
        <v>243.99</v>
      </c>
      <c r="P1290" s="31">
        <f>'Product Details'!V964</f>
        <v>243.99</v>
      </c>
      <c r="Q1290" s="31">
        <f>'Product Details'!F964</f>
        <v>220.99</v>
      </c>
      <c r="R1290" s="86">
        <f t="shared" si="58"/>
        <v>9.426615844911676E-2</v>
      </c>
      <c r="S1290" s="86">
        <f t="shared" si="59"/>
        <v>9.426615844911676E-2</v>
      </c>
      <c r="T1290" s="31">
        <f>'Product Details'!F964</f>
        <v>220.99</v>
      </c>
      <c r="U1290" s="31">
        <f t="shared" si="60"/>
        <v>0</v>
      </c>
      <c r="V1290" s="30" t="s">
        <v>2080</v>
      </c>
      <c r="W1290" s="30" t="s">
        <v>53</v>
      </c>
      <c r="X1290" s="30">
        <v>14</v>
      </c>
      <c r="Y1290" s="87">
        <v>46214</v>
      </c>
      <c r="Z1290" s="87">
        <v>46266</v>
      </c>
    </row>
    <row r="1291" spans="1:26" ht="26.9" customHeight="1" x14ac:dyDescent="0.35">
      <c r="A1291" s="85" t="s">
        <v>11474</v>
      </c>
      <c r="B1291" s="30" t="s">
        <v>7128</v>
      </c>
      <c r="C1291" s="30" t="s">
        <v>1281</v>
      </c>
      <c r="D1291" s="30" t="s">
        <v>10168</v>
      </c>
      <c r="E1291" s="30" t="s">
        <v>10101</v>
      </c>
      <c r="F1291" s="30" t="s">
        <v>7131</v>
      </c>
      <c r="G1291" s="30" t="s">
        <v>5545</v>
      </c>
      <c r="H1291" s="30" t="s">
        <v>6118</v>
      </c>
      <c r="I1291" s="30" t="s">
        <v>8</v>
      </c>
      <c r="J1291" s="30" t="s">
        <v>4790</v>
      </c>
      <c r="K1291" s="30" t="s">
        <v>2023</v>
      </c>
      <c r="L1291" s="81" t="s">
        <v>10022</v>
      </c>
      <c r="M1291" s="30" t="s">
        <v>10102</v>
      </c>
      <c r="N1291" s="30" t="s">
        <v>2087</v>
      </c>
      <c r="O1291" s="31">
        <f>'Product Details'!AH964</f>
        <v>243.99</v>
      </c>
      <c r="P1291" s="31">
        <v>211.99</v>
      </c>
      <c r="Q1291" s="31">
        <v>201.99</v>
      </c>
      <c r="R1291" s="86">
        <f t="shared" si="58"/>
        <v>4.7172036416812113E-2</v>
      </c>
      <c r="S1291" s="86">
        <f t="shared" si="59"/>
        <v>0.17213820238534366</v>
      </c>
      <c r="T1291" s="31">
        <f>'Product Details'!F964</f>
        <v>220.99</v>
      </c>
      <c r="U1291" s="31">
        <f t="shared" si="60"/>
        <v>19</v>
      </c>
      <c r="V1291" s="30" t="s">
        <v>2080</v>
      </c>
      <c r="W1291" s="30" t="s">
        <v>10103</v>
      </c>
      <c r="X1291" s="30">
        <v>14</v>
      </c>
      <c r="Y1291" s="87">
        <v>46214</v>
      </c>
      <c r="Z1291" s="87">
        <v>46245</v>
      </c>
    </row>
    <row r="1292" spans="1:26" ht="26.9" customHeight="1" x14ac:dyDescent="0.35">
      <c r="A1292" s="85" t="s">
        <v>11475</v>
      </c>
      <c r="B1292" s="30" t="s">
        <v>7128</v>
      </c>
      <c r="C1292" s="30" t="s">
        <v>1281</v>
      </c>
      <c r="D1292" s="30" t="s">
        <v>11472</v>
      </c>
      <c r="E1292" s="30" t="s">
        <v>10122</v>
      </c>
      <c r="F1292" s="30" t="s">
        <v>7131</v>
      </c>
      <c r="G1292" s="30" t="s">
        <v>5545</v>
      </c>
      <c r="H1292" s="30" t="s">
        <v>6118</v>
      </c>
      <c r="I1292" s="30" t="s">
        <v>8</v>
      </c>
      <c r="J1292" s="30" t="s">
        <v>4790</v>
      </c>
      <c r="K1292" s="30" t="s">
        <v>2023</v>
      </c>
      <c r="L1292" s="79" t="s">
        <v>10023</v>
      </c>
      <c r="M1292" s="30" t="s">
        <v>10123</v>
      </c>
      <c r="N1292" s="30" t="s">
        <v>2087</v>
      </c>
      <c r="O1292" s="31">
        <f>'Product Details'!AH964</f>
        <v>243.99</v>
      </c>
      <c r="P1292" s="31">
        <v>207.99</v>
      </c>
      <c r="Q1292" s="31">
        <v>181.99</v>
      </c>
      <c r="R1292" s="86">
        <f t="shared" si="58"/>
        <v>0.12500600990432231</v>
      </c>
      <c r="S1292" s="86">
        <f t="shared" si="59"/>
        <v>0.254108774949793</v>
      </c>
      <c r="T1292" s="31">
        <f>'Product Details'!F964</f>
        <v>220.99</v>
      </c>
      <c r="U1292" s="31">
        <f t="shared" si="60"/>
        <v>39</v>
      </c>
      <c r="V1292" s="30" t="s">
        <v>2116</v>
      </c>
      <c r="W1292" s="30" t="s">
        <v>10124</v>
      </c>
      <c r="X1292" s="30">
        <v>30</v>
      </c>
      <c r="Y1292" s="87">
        <v>46214</v>
      </c>
      <c r="Z1292" s="87">
        <v>46260</v>
      </c>
    </row>
    <row r="1293" spans="1:26" ht="26.9" customHeight="1" x14ac:dyDescent="0.35">
      <c r="A1293" s="85" t="s">
        <v>11476</v>
      </c>
      <c r="B1293" s="30" t="s">
        <v>7132</v>
      </c>
      <c r="C1293" s="30" t="s">
        <v>1281</v>
      </c>
      <c r="D1293" s="30" t="s">
        <v>11470</v>
      </c>
      <c r="E1293" s="30" t="s">
        <v>10046</v>
      </c>
      <c r="F1293" s="30" t="s">
        <v>7135</v>
      </c>
      <c r="G1293" s="30" t="s">
        <v>7136</v>
      </c>
      <c r="H1293" s="30" t="s">
        <v>6118</v>
      </c>
      <c r="I1293" s="30" t="s">
        <v>8</v>
      </c>
      <c r="J1293" s="30" t="s">
        <v>4807</v>
      </c>
      <c r="K1293" s="30" t="s">
        <v>2023</v>
      </c>
      <c r="L1293" s="76" t="s">
        <v>10021</v>
      </c>
      <c r="M1293" s="30" t="s">
        <v>10047</v>
      </c>
      <c r="N1293" s="30" t="s">
        <v>2087</v>
      </c>
      <c r="O1293" s="31">
        <f>'Product Details'!AH965</f>
        <v>311.99</v>
      </c>
      <c r="P1293" s="31">
        <f>'Product Details'!V965</f>
        <v>310.99</v>
      </c>
      <c r="Q1293" s="31">
        <f>'Product Details'!F965</f>
        <v>285.99</v>
      </c>
      <c r="R1293" s="86">
        <f t="shared" si="58"/>
        <v>8.0388436927232382E-2</v>
      </c>
      <c r="S1293" s="86">
        <f t="shared" si="59"/>
        <v>8.3336004359114077E-2</v>
      </c>
      <c r="T1293" s="31">
        <f>'Product Details'!F965</f>
        <v>285.99</v>
      </c>
      <c r="U1293" s="31">
        <f t="shared" si="60"/>
        <v>0</v>
      </c>
      <c r="V1293" s="30" t="s">
        <v>2080</v>
      </c>
      <c r="W1293" s="30" t="s">
        <v>53</v>
      </c>
      <c r="X1293" s="30">
        <v>14</v>
      </c>
      <c r="Y1293" s="87">
        <v>46223</v>
      </c>
      <c r="Z1293" s="87">
        <v>46266</v>
      </c>
    </row>
    <row r="1294" spans="1:26" ht="26.9" customHeight="1" x14ac:dyDescent="0.35">
      <c r="A1294" s="85" t="s">
        <v>11477</v>
      </c>
      <c r="B1294" s="30" t="s">
        <v>7137</v>
      </c>
      <c r="C1294" s="30" t="s">
        <v>1281</v>
      </c>
      <c r="D1294" s="30" t="s">
        <v>11470</v>
      </c>
      <c r="E1294" s="30" t="s">
        <v>10046</v>
      </c>
      <c r="F1294" s="30" t="s">
        <v>7140</v>
      </c>
      <c r="G1294" s="30" t="s">
        <v>7141</v>
      </c>
      <c r="H1294" s="30" t="s">
        <v>3898</v>
      </c>
      <c r="I1294" s="30" t="s">
        <v>8</v>
      </c>
      <c r="J1294" s="30" t="s">
        <v>4807</v>
      </c>
      <c r="K1294" s="30" t="s">
        <v>2025</v>
      </c>
      <c r="L1294" s="76" t="s">
        <v>10021</v>
      </c>
      <c r="M1294" s="30" t="s">
        <v>10047</v>
      </c>
      <c r="N1294" s="30" t="s">
        <v>2087</v>
      </c>
      <c r="O1294" s="31">
        <f>'Product Details'!AH966</f>
        <v>752.99</v>
      </c>
      <c r="P1294" s="31">
        <f>'Product Details'!V966</f>
        <v>752.99</v>
      </c>
      <c r="Q1294" s="31">
        <f>'Product Details'!F966</f>
        <v>662.99</v>
      </c>
      <c r="R1294" s="86">
        <f t="shared" ref="R1294:R1357" si="61">IF(P1294&gt;0,(P1294-Q1294)/P1294,"")</f>
        <v>0.1195234996480697</v>
      </c>
      <c r="S1294" s="86">
        <f t="shared" ref="S1294:S1357" si="62">IF(O1294&gt;0,(O1294-Q1294)/O1294,"")</f>
        <v>0.1195234996480697</v>
      </c>
      <c r="T1294" s="31">
        <f>'Product Details'!F966</f>
        <v>662.99</v>
      </c>
      <c r="U1294" s="31">
        <f t="shared" ref="U1294:U1357" si="63">T1294-Q1294</f>
        <v>0</v>
      </c>
      <c r="V1294" s="30" t="s">
        <v>2116</v>
      </c>
      <c r="W1294" s="30" t="s">
        <v>1345</v>
      </c>
      <c r="X1294" s="30">
        <v>14</v>
      </c>
      <c r="Y1294" s="87">
        <v>46091</v>
      </c>
      <c r="Z1294" s="87">
        <v>46274</v>
      </c>
    </row>
    <row r="1295" spans="1:26" ht="26.9" customHeight="1" x14ac:dyDescent="0.35">
      <c r="A1295" s="85" t="s">
        <v>11478</v>
      </c>
      <c r="B1295" s="30" t="s">
        <v>7142</v>
      </c>
      <c r="C1295" s="30" t="s">
        <v>1281</v>
      </c>
      <c r="D1295" s="30" t="s">
        <v>11470</v>
      </c>
      <c r="E1295" s="30" t="s">
        <v>10046</v>
      </c>
      <c r="F1295" s="30" t="s">
        <v>7145</v>
      </c>
      <c r="G1295" s="30" t="s">
        <v>7146</v>
      </c>
      <c r="H1295" s="30" t="s">
        <v>4695</v>
      </c>
      <c r="I1295" s="30" t="s">
        <v>8</v>
      </c>
      <c r="J1295" s="30" t="s">
        <v>4807</v>
      </c>
      <c r="K1295" s="30" t="s">
        <v>2025</v>
      </c>
      <c r="L1295" s="76" t="s">
        <v>10021</v>
      </c>
      <c r="M1295" s="30" t="s">
        <v>10047</v>
      </c>
      <c r="N1295" s="30" t="s">
        <v>2087</v>
      </c>
      <c r="O1295" s="31">
        <f>'Product Details'!AH967</f>
        <v>922.99</v>
      </c>
      <c r="P1295" s="31">
        <f>'Product Details'!V967</f>
        <v>871.99</v>
      </c>
      <c r="Q1295" s="31">
        <f>'Product Details'!F967</f>
        <v>769.99</v>
      </c>
      <c r="R1295" s="86">
        <f t="shared" si="61"/>
        <v>0.11697381850709297</v>
      </c>
      <c r="S1295" s="86">
        <f t="shared" si="62"/>
        <v>0.16576560959490352</v>
      </c>
      <c r="T1295" s="31">
        <f>'Product Details'!F967</f>
        <v>769.99</v>
      </c>
      <c r="U1295" s="31">
        <f t="shared" si="63"/>
        <v>0</v>
      </c>
      <c r="V1295" s="30" t="s">
        <v>2080</v>
      </c>
      <c r="W1295" s="30" t="s">
        <v>53</v>
      </c>
      <c r="X1295" s="30">
        <v>14</v>
      </c>
      <c r="Y1295" s="87">
        <v>45855</v>
      </c>
      <c r="Z1295" s="87">
        <v>46243</v>
      </c>
    </row>
    <row r="1296" spans="1:26" ht="26.9" customHeight="1" x14ac:dyDescent="0.35">
      <c r="A1296" s="85" t="s">
        <v>11479</v>
      </c>
      <c r="B1296" s="30" t="s">
        <v>7147</v>
      </c>
      <c r="C1296" s="30" t="s">
        <v>1281</v>
      </c>
      <c r="D1296" s="30" t="s">
        <v>11470</v>
      </c>
      <c r="E1296" s="30" t="s">
        <v>10046</v>
      </c>
      <c r="F1296" s="30" t="s">
        <v>7150</v>
      </c>
      <c r="G1296" s="30" t="s">
        <v>7151</v>
      </c>
      <c r="H1296" s="30" t="s">
        <v>5035</v>
      </c>
      <c r="I1296" s="30" t="s">
        <v>8</v>
      </c>
      <c r="J1296" s="30" t="s">
        <v>4790</v>
      </c>
      <c r="K1296" s="30" t="s">
        <v>2026</v>
      </c>
      <c r="L1296" s="76" t="s">
        <v>10021</v>
      </c>
      <c r="M1296" s="30" t="s">
        <v>10047</v>
      </c>
      <c r="N1296" s="30" t="s">
        <v>2087</v>
      </c>
      <c r="O1296" s="31">
        <f>'Product Details'!AH968</f>
        <v>1097.99</v>
      </c>
      <c r="P1296" s="31">
        <f>'Product Details'!V968</f>
        <v>1097.99</v>
      </c>
      <c r="Q1296" s="31">
        <f>'Product Details'!F968</f>
        <v>1049.99</v>
      </c>
      <c r="R1296" s="86">
        <f t="shared" si="61"/>
        <v>4.3716245138844617E-2</v>
      </c>
      <c r="S1296" s="86">
        <f t="shared" si="62"/>
        <v>4.3716245138844617E-2</v>
      </c>
      <c r="T1296" s="31">
        <f>'Product Details'!F968</f>
        <v>1049.99</v>
      </c>
      <c r="U1296" s="31">
        <f t="shared" si="63"/>
        <v>0</v>
      </c>
      <c r="V1296" s="30" t="s">
        <v>2080</v>
      </c>
      <c r="W1296" s="30" t="s">
        <v>1345</v>
      </c>
      <c r="X1296" s="30">
        <v>14</v>
      </c>
      <c r="Y1296" s="87">
        <v>45882</v>
      </c>
      <c r="Z1296" s="87">
        <v>46283</v>
      </c>
    </row>
    <row r="1297" spans="1:26" ht="26.9" customHeight="1" x14ac:dyDescent="0.35">
      <c r="A1297" s="85" t="s">
        <v>11480</v>
      </c>
      <c r="B1297" s="30" t="s">
        <v>7152</v>
      </c>
      <c r="C1297" s="30" t="s">
        <v>1281</v>
      </c>
      <c r="D1297" s="30" t="s">
        <v>11470</v>
      </c>
      <c r="E1297" s="30" t="s">
        <v>10046</v>
      </c>
      <c r="F1297" s="30" t="s">
        <v>7155</v>
      </c>
      <c r="G1297" s="30" t="s">
        <v>7156</v>
      </c>
      <c r="H1297" s="30" t="s">
        <v>5725</v>
      </c>
      <c r="I1297" s="30" t="s">
        <v>8</v>
      </c>
      <c r="J1297" s="30" t="s">
        <v>4807</v>
      </c>
      <c r="K1297" s="30" t="s">
        <v>2027</v>
      </c>
      <c r="L1297" s="76" t="s">
        <v>10021</v>
      </c>
      <c r="M1297" s="30" t="s">
        <v>10047</v>
      </c>
      <c r="N1297" s="30" t="s">
        <v>2087</v>
      </c>
      <c r="O1297" s="31">
        <f>'Product Details'!AH969</f>
        <v>1403.99</v>
      </c>
      <c r="P1297" s="31">
        <f>'Product Details'!V969</f>
        <v>1357.99</v>
      </c>
      <c r="Q1297" s="31">
        <f>'Product Details'!F969</f>
        <v>1290.99</v>
      </c>
      <c r="R1297" s="86">
        <f t="shared" si="61"/>
        <v>4.9337623988394613E-2</v>
      </c>
      <c r="S1297" s="86">
        <f t="shared" si="62"/>
        <v>8.0484903738630612E-2</v>
      </c>
      <c r="T1297" s="31">
        <f>'Product Details'!F969</f>
        <v>1290.99</v>
      </c>
      <c r="U1297" s="31">
        <f t="shared" si="63"/>
        <v>0</v>
      </c>
      <c r="V1297" s="30" t="s">
        <v>2080</v>
      </c>
      <c r="W1297" s="30" t="s">
        <v>1345</v>
      </c>
      <c r="X1297" s="30">
        <v>14</v>
      </c>
      <c r="Y1297" s="87">
        <v>46106</v>
      </c>
      <c r="Z1297" s="87">
        <v>46254</v>
      </c>
    </row>
    <row r="1298" spans="1:26" ht="26.9" customHeight="1" x14ac:dyDescent="0.35">
      <c r="A1298" s="85" t="s">
        <v>11481</v>
      </c>
      <c r="B1298" s="30" t="s">
        <v>7157</v>
      </c>
      <c r="C1298" s="30" t="s">
        <v>1281</v>
      </c>
      <c r="D1298" s="30" t="s">
        <v>11470</v>
      </c>
      <c r="E1298" s="30" t="s">
        <v>10046</v>
      </c>
      <c r="F1298" s="30" t="s">
        <v>7160</v>
      </c>
      <c r="G1298" s="30" t="s">
        <v>7161</v>
      </c>
      <c r="H1298" s="30" t="s">
        <v>3626</v>
      </c>
      <c r="I1298" s="30" t="s">
        <v>8</v>
      </c>
      <c r="J1298" s="30" t="s">
        <v>4790</v>
      </c>
      <c r="K1298" s="30" t="s">
        <v>2027</v>
      </c>
      <c r="L1298" s="76" t="s">
        <v>10021</v>
      </c>
      <c r="M1298" s="30" t="s">
        <v>10047</v>
      </c>
      <c r="N1298" s="30" t="s">
        <v>2087</v>
      </c>
      <c r="O1298" s="31">
        <f>'Product Details'!AH970</f>
        <v>1516.99</v>
      </c>
      <c r="P1298" s="31">
        <f>'Product Details'!V970</f>
        <v>1516.99</v>
      </c>
      <c r="Q1298" s="31">
        <f>'Product Details'!F970</f>
        <v>1341.99</v>
      </c>
      <c r="R1298" s="86">
        <f t="shared" si="61"/>
        <v>0.11536002214912425</v>
      </c>
      <c r="S1298" s="86">
        <f t="shared" si="62"/>
        <v>0.11536002214912425</v>
      </c>
      <c r="T1298" s="31">
        <f>'Product Details'!F970</f>
        <v>1341.99</v>
      </c>
      <c r="U1298" s="31">
        <f t="shared" si="63"/>
        <v>0</v>
      </c>
      <c r="V1298" s="30" t="s">
        <v>2080</v>
      </c>
      <c r="W1298" s="30" t="s">
        <v>53</v>
      </c>
      <c r="X1298" s="30">
        <v>14</v>
      </c>
      <c r="Y1298" s="87">
        <v>46205</v>
      </c>
      <c r="Z1298" s="87">
        <v>46256</v>
      </c>
    </row>
    <row r="1299" spans="1:26" ht="26.9" customHeight="1" x14ac:dyDescent="0.35">
      <c r="A1299" s="85" t="s">
        <v>11482</v>
      </c>
      <c r="B1299" s="30" t="s">
        <v>7162</v>
      </c>
      <c r="C1299" s="30" t="s">
        <v>1281</v>
      </c>
      <c r="D1299" s="30" t="s">
        <v>11470</v>
      </c>
      <c r="E1299" s="30" t="s">
        <v>10046</v>
      </c>
      <c r="F1299" s="30" t="s">
        <v>7165</v>
      </c>
      <c r="G1299" s="30" t="s">
        <v>7166</v>
      </c>
      <c r="H1299" s="30" t="s">
        <v>4069</v>
      </c>
      <c r="I1299" s="30" t="s">
        <v>8</v>
      </c>
      <c r="J1299" s="30" t="s">
        <v>4807</v>
      </c>
      <c r="K1299" s="30" t="s">
        <v>2027</v>
      </c>
      <c r="L1299" s="76" t="s">
        <v>10021</v>
      </c>
      <c r="M1299" s="30" t="s">
        <v>10047</v>
      </c>
      <c r="N1299" s="30" t="s">
        <v>2087</v>
      </c>
      <c r="O1299" s="31">
        <f>'Product Details'!AH971</f>
        <v>1823.99</v>
      </c>
      <c r="P1299" s="31">
        <f>'Product Details'!V971</f>
        <v>1766.99</v>
      </c>
      <c r="Q1299" s="31">
        <f>'Product Details'!F971</f>
        <v>1557.99</v>
      </c>
      <c r="R1299" s="86">
        <f t="shared" si="61"/>
        <v>0.11828023927696252</v>
      </c>
      <c r="S1299" s="86">
        <f t="shared" si="62"/>
        <v>0.14583413286257052</v>
      </c>
      <c r="T1299" s="31">
        <f>'Product Details'!F971</f>
        <v>1557.99</v>
      </c>
      <c r="U1299" s="31">
        <f t="shared" si="63"/>
        <v>0</v>
      </c>
      <c r="V1299" s="30" t="s">
        <v>2100</v>
      </c>
      <c r="W1299" s="30" t="s">
        <v>1345</v>
      </c>
      <c r="X1299" s="30">
        <v>14</v>
      </c>
      <c r="Y1299" s="87">
        <v>46174</v>
      </c>
      <c r="Z1299" s="87">
        <v>46237</v>
      </c>
    </row>
    <row r="1300" spans="1:26" ht="26.9" customHeight="1" x14ac:dyDescent="0.35">
      <c r="A1300" s="85" t="s">
        <v>11483</v>
      </c>
      <c r="B1300" s="30" t="s">
        <v>7162</v>
      </c>
      <c r="C1300" s="30" t="s">
        <v>1281</v>
      </c>
      <c r="D1300" s="30" t="s">
        <v>10168</v>
      </c>
      <c r="E1300" s="30" t="s">
        <v>10101</v>
      </c>
      <c r="F1300" s="30" t="s">
        <v>7165</v>
      </c>
      <c r="G1300" s="30" t="s">
        <v>7166</v>
      </c>
      <c r="H1300" s="30" t="s">
        <v>4069</v>
      </c>
      <c r="I1300" s="30" t="s">
        <v>8</v>
      </c>
      <c r="J1300" s="30" t="s">
        <v>4807</v>
      </c>
      <c r="K1300" s="30" t="s">
        <v>2027</v>
      </c>
      <c r="L1300" s="81" t="s">
        <v>10022</v>
      </c>
      <c r="M1300" s="30" t="s">
        <v>10102</v>
      </c>
      <c r="N1300" s="30" t="s">
        <v>2087</v>
      </c>
      <c r="O1300" s="31">
        <f>'Product Details'!AH971</f>
        <v>1823.99</v>
      </c>
      <c r="P1300" s="31">
        <v>1439.99</v>
      </c>
      <c r="Q1300" s="31">
        <v>1439.99</v>
      </c>
      <c r="R1300" s="86">
        <f t="shared" si="61"/>
        <v>0</v>
      </c>
      <c r="S1300" s="86">
        <f t="shared" si="62"/>
        <v>0.21052746999709429</v>
      </c>
      <c r="T1300" s="31">
        <f>'Product Details'!F971</f>
        <v>1557.99</v>
      </c>
      <c r="U1300" s="31">
        <f t="shared" si="63"/>
        <v>118</v>
      </c>
      <c r="V1300" s="30" t="s">
        <v>2080</v>
      </c>
      <c r="W1300" s="30" t="s">
        <v>10514</v>
      </c>
      <c r="X1300" s="30">
        <v>14</v>
      </c>
      <c r="Y1300" s="87">
        <v>46285</v>
      </c>
      <c r="Z1300" s="87">
        <v>46285</v>
      </c>
    </row>
    <row r="1301" spans="1:26" ht="26.9" customHeight="1" x14ac:dyDescent="0.35">
      <c r="A1301" s="85" t="s">
        <v>11484</v>
      </c>
      <c r="B1301" s="30" t="s">
        <v>7162</v>
      </c>
      <c r="C1301" s="30" t="s">
        <v>1281</v>
      </c>
      <c r="D1301" s="30" t="s">
        <v>11472</v>
      </c>
      <c r="E1301" s="30" t="s">
        <v>10122</v>
      </c>
      <c r="F1301" s="30" t="s">
        <v>7165</v>
      </c>
      <c r="G1301" s="30" t="s">
        <v>7166</v>
      </c>
      <c r="H1301" s="30" t="s">
        <v>4069</v>
      </c>
      <c r="I1301" s="30" t="s">
        <v>8</v>
      </c>
      <c r="J1301" s="30" t="s">
        <v>4807</v>
      </c>
      <c r="K1301" s="30" t="s">
        <v>2027</v>
      </c>
      <c r="L1301" s="79" t="s">
        <v>10023</v>
      </c>
      <c r="M1301" s="30" t="s">
        <v>10123</v>
      </c>
      <c r="N1301" s="30" t="s">
        <v>2087</v>
      </c>
      <c r="O1301" s="31">
        <f>'Product Details'!AH971</f>
        <v>1823.99</v>
      </c>
      <c r="P1301" s="31">
        <v>1305.99</v>
      </c>
      <c r="Q1301" s="31">
        <v>1305.99</v>
      </c>
      <c r="R1301" s="86">
        <f t="shared" si="61"/>
        <v>0</v>
      </c>
      <c r="S1301" s="86">
        <f t="shared" si="62"/>
        <v>0.28399278504816367</v>
      </c>
      <c r="T1301" s="31">
        <f>'Product Details'!F971</f>
        <v>1557.99</v>
      </c>
      <c r="U1301" s="31">
        <f t="shared" si="63"/>
        <v>252</v>
      </c>
      <c r="V1301" s="30" t="s">
        <v>2080</v>
      </c>
      <c r="W1301" s="30" t="s">
        <v>10124</v>
      </c>
      <c r="X1301" s="30">
        <v>30</v>
      </c>
      <c r="Y1301" s="87">
        <v>46174</v>
      </c>
      <c r="Z1301" s="87">
        <v>46174</v>
      </c>
    </row>
    <row r="1302" spans="1:26" ht="26.9" customHeight="1" x14ac:dyDescent="0.35">
      <c r="A1302" s="85" t="s">
        <v>11485</v>
      </c>
      <c r="B1302" s="30" t="s">
        <v>7167</v>
      </c>
      <c r="C1302" s="30" t="s">
        <v>1281</v>
      </c>
      <c r="D1302" s="30" t="s">
        <v>11470</v>
      </c>
      <c r="E1302" s="30" t="s">
        <v>10046</v>
      </c>
      <c r="F1302" s="30" t="s">
        <v>7170</v>
      </c>
      <c r="G1302" s="30" t="s">
        <v>5112</v>
      </c>
      <c r="H1302" s="30" t="s">
        <v>3476</v>
      </c>
      <c r="I1302" s="30" t="s">
        <v>8</v>
      </c>
      <c r="J1302" s="30" t="s">
        <v>4807</v>
      </c>
      <c r="K1302" s="30" t="s">
        <v>2027</v>
      </c>
      <c r="L1302" s="76" t="s">
        <v>10021</v>
      </c>
      <c r="M1302" s="30" t="s">
        <v>10047</v>
      </c>
      <c r="N1302" s="30" t="s">
        <v>2087</v>
      </c>
      <c r="O1302" s="31">
        <f>'Product Details'!AH972</f>
        <v>1880.99</v>
      </c>
      <c r="P1302" s="31">
        <f>'Product Details'!V972</f>
        <v>1788.99</v>
      </c>
      <c r="Q1302" s="31">
        <f>'Product Details'!F972</f>
        <v>1720.99</v>
      </c>
      <c r="R1302" s="86">
        <f t="shared" si="61"/>
        <v>3.8010273953459774E-2</v>
      </c>
      <c r="S1302" s="86">
        <f t="shared" si="62"/>
        <v>8.506158990744235E-2</v>
      </c>
      <c r="T1302" s="31">
        <f>'Product Details'!F972</f>
        <v>1720.99</v>
      </c>
      <c r="U1302" s="31">
        <f t="shared" si="63"/>
        <v>0</v>
      </c>
      <c r="V1302" s="30" t="s">
        <v>2100</v>
      </c>
      <c r="W1302" s="30" t="s">
        <v>53</v>
      </c>
      <c r="X1302" s="30">
        <v>14</v>
      </c>
      <c r="Y1302" s="87">
        <v>46170</v>
      </c>
      <c r="Z1302" s="87">
        <v>46255</v>
      </c>
    </row>
    <row r="1303" spans="1:26" ht="26.9" customHeight="1" x14ac:dyDescent="0.35">
      <c r="A1303" s="85" t="s">
        <v>11486</v>
      </c>
      <c r="B1303" s="30" t="s">
        <v>7167</v>
      </c>
      <c r="C1303" s="30" t="s">
        <v>1281</v>
      </c>
      <c r="D1303" s="30" t="s">
        <v>11472</v>
      </c>
      <c r="E1303" s="30" t="s">
        <v>10122</v>
      </c>
      <c r="F1303" s="30" t="s">
        <v>7170</v>
      </c>
      <c r="G1303" s="30" t="s">
        <v>5112</v>
      </c>
      <c r="H1303" s="30" t="s">
        <v>3476</v>
      </c>
      <c r="I1303" s="30" t="s">
        <v>8</v>
      </c>
      <c r="J1303" s="30" t="s">
        <v>4807</v>
      </c>
      <c r="K1303" s="30" t="s">
        <v>2027</v>
      </c>
      <c r="L1303" s="79" t="s">
        <v>10023</v>
      </c>
      <c r="M1303" s="30" t="s">
        <v>10123</v>
      </c>
      <c r="N1303" s="30" t="s">
        <v>2087</v>
      </c>
      <c r="O1303" s="31">
        <f>'Product Details'!AH972</f>
        <v>1880.99</v>
      </c>
      <c r="P1303" s="31">
        <v>1306.99</v>
      </c>
      <c r="Q1303" s="31">
        <v>1306.99</v>
      </c>
      <c r="R1303" s="86">
        <f t="shared" si="61"/>
        <v>0</v>
      </c>
      <c r="S1303" s="86">
        <f t="shared" si="62"/>
        <v>0.30515845379294948</v>
      </c>
      <c r="T1303" s="31">
        <f>'Product Details'!F972</f>
        <v>1720.99</v>
      </c>
      <c r="U1303" s="31">
        <f t="shared" si="63"/>
        <v>414</v>
      </c>
      <c r="V1303" s="30" t="s">
        <v>2100</v>
      </c>
      <c r="W1303" s="30" t="s">
        <v>10124</v>
      </c>
      <c r="X1303" s="30">
        <v>30</v>
      </c>
      <c r="Y1303" s="87">
        <v>46204</v>
      </c>
      <c r="Z1303" s="87">
        <v>46204</v>
      </c>
    </row>
    <row r="1304" spans="1:26" ht="26.9" customHeight="1" x14ac:dyDescent="0.35">
      <c r="A1304" s="85" t="s">
        <v>11487</v>
      </c>
      <c r="B1304" s="30" t="s">
        <v>7167</v>
      </c>
      <c r="C1304" s="30" t="s">
        <v>1281</v>
      </c>
      <c r="D1304" s="30" t="s">
        <v>10088</v>
      </c>
      <c r="E1304" s="30" t="s">
        <v>10089</v>
      </c>
      <c r="F1304" s="30" t="s">
        <v>7170</v>
      </c>
      <c r="G1304" s="30" t="s">
        <v>5112</v>
      </c>
      <c r="H1304" s="30" t="s">
        <v>3476</v>
      </c>
      <c r="I1304" s="30" t="s">
        <v>8</v>
      </c>
      <c r="J1304" s="30" t="s">
        <v>4807</v>
      </c>
      <c r="K1304" s="30" t="s">
        <v>2027</v>
      </c>
      <c r="L1304" s="51" t="s">
        <v>10024</v>
      </c>
      <c r="M1304" s="30" t="s">
        <v>10090</v>
      </c>
      <c r="N1304" s="30" t="s">
        <v>2087</v>
      </c>
      <c r="O1304" s="31">
        <f>'Product Details'!AH972</f>
        <v>1880.99</v>
      </c>
      <c r="P1304" s="31">
        <v>1186.99</v>
      </c>
      <c r="Q1304" s="31">
        <v>1038.99</v>
      </c>
      <c r="R1304" s="86">
        <f t="shared" si="61"/>
        <v>0.12468512792862618</v>
      </c>
      <c r="S1304" s="86">
        <f t="shared" si="62"/>
        <v>0.4476366168879154</v>
      </c>
      <c r="T1304" s="31">
        <f>'Product Details'!F972</f>
        <v>1720.99</v>
      </c>
      <c r="U1304" s="31">
        <f t="shared" si="63"/>
        <v>682</v>
      </c>
      <c r="V1304" s="30" t="s">
        <v>2116</v>
      </c>
      <c r="W1304" s="30" t="s">
        <v>10105</v>
      </c>
      <c r="X1304" s="30">
        <v>14</v>
      </c>
      <c r="Y1304" s="87">
        <v>46214</v>
      </c>
      <c r="Z1304" s="87">
        <v>46238</v>
      </c>
    </row>
    <row r="1305" spans="1:26" ht="26.9" customHeight="1" x14ac:dyDescent="0.35">
      <c r="A1305" s="85" t="s">
        <v>11488</v>
      </c>
      <c r="B1305" s="30" t="s">
        <v>7171</v>
      </c>
      <c r="C1305" s="30" t="s">
        <v>1293</v>
      </c>
      <c r="D1305" s="30" t="s">
        <v>11489</v>
      </c>
      <c r="E1305" s="30" t="s">
        <v>10046</v>
      </c>
      <c r="F1305" s="30" t="s">
        <v>7174</v>
      </c>
      <c r="G1305" s="30" t="s">
        <v>7175</v>
      </c>
      <c r="H1305" s="30" t="s">
        <v>5347</v>
      </c>
      <c r="I1305" s="30" t="s">
        <v>8</v>
      </c>
      <c r="J1305" s="30" t="s">
        <v>4807</v>
      </c>
      <c r="K1305" s="30" t="s">
        <v>2022</v>
      </c>
      <c r="L1305" s="76" t="s">
        <v>10021</v>
      </c>
      <c r="M1305" s="30" t="s">
        <v>10047</v>
      </c>
      <c r="N1305" s="30" t="s">
        <v>2087</v>
      </c>
      <c r="O1305" s="31">
        <f>'Product Details'!AH973</f>
        <v>241.99</v>
      </c>
      <c r="P1305" s="31">
        <f>'Product Details'!V973</f>
        <v>232.99</v>
      </c>
      <c r="Q1305" s="31">
        <f>'Product Details'!F973</f>
        <v>212.99</v>
      </c>
      <c r="R1305" s="86">
        <f t="shared" si="61"/>
        <v>8.584059401691059E-2</v>
      </c>
      <c r="S1305" s="86">
        <f t="shared" si="62"/>
        <v>0.11983966279598331</v>
      </c>
      <c r="T1305" s="31">
        <f>'Product Details'!F973</f>
        <v>212.99</v>
      </c>
      <c r="U1305" s="31">
        <f t="shared" si="63"/>
        <v>0</v>
      </c>
      <c r="V1305" s="30" t="s">
        <v>2080</v>
      </c>
      <c r="W1305" s="30" t="s">
        <v>53</v>
      </c>
      <c r="X1305" s="30">
        <v>14</v>
      </c>
      <c r="Y1305" s="87">
        <v>46116</v>
      </c>
      <c r="Z1305" s="87">
        <v>46288</v>
      </c>
    </row>
    <row r="1306" spans="1:26" ht="26.9" customHeight="1" x14ac:dyDescent="0.35">
      <c r="A1306" s="85" t="s">
        <v>11490</v>
      </c>
      <c r="B1306" s="30" t="s">
        <v>7176</v>
      </c>
      <c r="C1306" s="30" t="s">
        <v>1293</v>
      </c>
      <c r="D1306" s="30" t="s">
        <v>11489</v>
      </c>
      <c r="E1306" s="30" t="s">
        <v>10046</v>
      </c>
      <c r="F1306" s="30" t="s">
        <v>7179</v>
      </c>
      <c r="G1306" s="30" t="s">
        <v>6123</v>
      </c>
      <c r="H1306" s="30" t="s">
        <v>5383</v>
      </c>
      <c r="I1306" s="30" t="s">
        <v>8</v>
      </c>
      <c r="J1306" s="30" t="s">
        <v>4790</v>
      </c>
      <c r="K1306" s="30" t="s">
        <v>2023</v>
      </c>
      <c r="L1306" s="76" t="s">
        <v>10021</v>
      </c>
      <c r="M1306" s="30" t="s">
        <v>10047</v>
      </c>
      <c r="N1306" s="30" t="s">
        <v>2087</v>
      </c>
      <c r="O1306" s="31">
        <f>'Product Details'!AH974</f>
        <v>340.99</v>
      </c>
      <c r="P1306" s="31">
        <f>'Product Details'!V974</f>
        <v>340.99</v>
      </c>
      <c r="Q1306" s="31">
        <f>'Product Details'!F974</f>
        <v>317.99</v>
      </c>
      <c r="R1306" s="86">
        <f t="shared" si="61"/>
        <v>6.7450658377078504E-2</v>
      </c>
      <c r="S1306" s="86">
        <f t="shared" si="62"/>
        <v>6.7450658377078504E-2</v>
      </c>
      <c r="T1306" s="31">
        <f>'Product Details'!F974</f>
        <v>317.99</v>
      </c>
      <c r="U1306" s="31">
        <f t="shared" si="63"/>
        <v>0</v>
      </c>
      <c r="V1306" s="30" t="s">
        <v>2080</v>
      </c>
      <c r="W1306" s="30" t="s">
        <v>53</v>
      </c>
      <c r="X1306" s="30">
        <v>14</v>
      </c>
      <c r="Y1306" s="87">
        <v>45718</v>
      </c>
      <c r="Z1306" s="87">
        <v>46236</v>
      </c>
    </row>
    <row r="1307" spans="1:26" ht="26.9" customHeight="1" x14ac:dyDescent="0.35">
      <c r="A1307" s="85" t="s">
        <v>11491</v>
      </c>
      <c r="B1307" s="30" t="s">
        <v>7180</v>
      </c>
      <c r="C1307" s="30" t="s">
        <v>1293</v>
      </c>
      <c r="D1307" s="30" t="s">
        <v>11489</v>
      </c>
      <c r="E1307" s="30" t="s">
        <v>10046</v>
      </c>
      <c r="F1307" s="30" t="s">
        <v>7183</v>
      </c>
      <c r="G1307" s="30" t="s">
        <v>7184</v>
      </c>
      <c r="H1307" s="30" t="s">
        <v>5550</v>
      </c>
      <c r="I1307" s="30" t="s">
        <v>8</v>
      </c>
      <c r="J1307" s="30" t="s">
        <v>4790</v>
      </c>
      <c r="K1307" s="30" t="s">
        <v>2023</v>
      </c>
      <c r="L1307" s="76" t="s">
        <v>10021</v>
      </c>
      <c r="M1307" s="30" t="s">
        <v>10047</v>
      </c>
      <c r="N1307" s="30" t="s">
        <v>2087</v>
      </c>
      <c r="O1307" s="31">
        <f>'Product Details'!AH975</f>
        <v>357.99</v>
      </c>
      <c r="P1307" s="31">
        <f>'Product Details'!V975</f>
        <v>347.99</v>
      </c>
      <c r="Q1307" s="31">
        <f>'Product Details'!F975</f>
        <v>319.99</v>
      </c>
      <c r="R1307" s="86">
        <f t="shared" si="61"/>
        <v>8.0462082243742628E-2</v>
      </c>
      <c r="S1307" s="86">
        <f t="shared" si="62"/>
        <v>0.10614821643062655</v>
      </c>
      <c r="T1307" s="31">
        <f>'Product Details'!F975</f>
        <v>319.99</v>
      </c>
      <c r="U1307" s="31">
        <f t="shared" si="63"/>
        <v>0</v>
      </c>
      <c r="V1307" s="30" t="s">
        <v>2080</v>
      </c>
      <c r="W1307" s="30" t="s">
        <v>53</v>
      </c>
      <c r="X1307" s="30">
        <v>14</v>
      </c>
      <c r="Y1307" s="87">
        <v>46062</v>
      </c>
      <c r="Z1307" s="87">
        <v>46239</v>
      </c>
    </row>
    <row r="1308" spans="1:26" ht="26.9" customHeight="1" x14ac:dyDescent="0.35">
      <c r="A1308" s="85" t="s">
        <v>11492</v>
      </c>
      <c r="B1308" s="30" t="s">
        <v>7185</v>
      </c>
      <c r="C1308" s="30" t="s">
        <v>1293</v>
      </c>
      <c r="D1308" s="30" t="s">
        <v>11489</v>
      </c>
      <c r="E1308" s="30" t="s">
        <v>10046</v>
      </c>
      <c r="F1308" s="30" t="s">
        <v>7188</v>
      </c>
      <c r="G1308" s="30" t="s">
        <v>7189</v>
      </c>
      <c r="H1308" s="30" t="s">
        <v>6222</v>
      </c>
      <c r="I1308" s="30" t="s">
        <v>8</v>
      </c>
      <c r="J1308" s="30" t="s">
        <v>4807</v>
      </c>
      <c r="K1308" s="30" t="s">
        <v>2023</v>
      </c>
      <c r="L1308" s="76" t="s">
        <v>10021</v>
      </c>
      <c r="M1308" s="30" t="s">
        <v>10047</v>
      </c>
      <c r="N1308" s="30" t="s">
        <v>2087</v>
      </c>
      <c r="O1308" s="31">
        <f>'Product Details'!AH976</f>
        <v>476.99</v>
      </c>
      <c r="P1308" s="31">
        <f>'Product Details'!V976</f>
        <v>459.99</v>
      </c>
      <c r="Q1308" s="31">
        <f>'Product Details'!F976</f>
        <v>417.99</v>
      </c>
      <c r="R1308" s="86">
        <f t="shared" si="61"/>
        <v>9.1306332746364044E-2</v>
      </c>
      <c r="S1308" s="86">
        <f t="shared" si="62"/>
        <v>0.12369232059372313</v>
      </c>
      <c r="T1308" s="31">
        <f>'Product Details'!F976</f>
        <v>417.99</v>
      </c>
      <c r="U1308" s="31">
        <f t="shared" si="63"/>
        <v>0</v>
      </c>
      <c r="V1308" s="30" t="s">
        <v>2080</v>
      </c>
      <c r="W1308" s="30" t="s">
        <v>1345</v>
      </c>
      <c r="X1308" s="30">
        <v>14</v>
      </c>
      <c r="Y1308" s="87">
        <v>46060</v>
      </c>
      <c r="Z1308" s="87">
        <v>46289</v>
      </c>
    </row>
    <row r="1309" spans="1:26" ht="26.9" customHeight="1" x14ac:dyDescent="0.35">
      <c r="A1309" s="85" t="s">
        <v>11493</v>
      </c>
      <c r="B1309" s="30" t="s">
        <v>7190</v>
      </c>
      <c r="C1309" s="30" t="s">
        <v>1293</v>
      </c>
      <c r="D1309" s="30" t="s">
        <v>11489</v>
      </c>
      <c r="E1309" s="30" t="s">
        <v>10046</v>
      </c>
      <c r="F1309" s="30" t="s">
        <v>7174</v>
      </c>
      <c r="G1309" s="30" t="s">
        <v>7193</v>
      </c>
      <c r="H1309" s="30" t="s">
        <v>4405</v>
      </c>
      <c r="I1309" s="30" t="s">
        <v>8</v>
      </c>
      <c r="J1309" s="30" t="s">
        <v>4807</v>
      </c>
      <c r="K1309" s="30" t="s">
        <v>2025</v>
      </c>
      <c r="L1309" s="76" t="s">
        <v>10021</v>
      </c>
      <c r="M1309" s="30" t="s">
        <v>10049</v>
      </c>
      <c r="N1309" s="30" t="s">
        <v>2106</v>
      </c>
      <c r="O1309" s="31">
        <f>'Product Details'!AH977</f>
        <v>1107.99</v>
      </c>
      <c r="P1309" s="31">
        <f>'Product Details'!V977</f>
        <v>723.99</v>
      </c>
      <c r="Q1309" s="31">
        <f>'Product Details'!F977</f>
        <v>660.99</v>
      </c>
      <c r="R1309" s="86">
        <f t="shared" si="61"/>
        <v>8.7017776488625534E-2</v>
      </c>
      <c r="S1309" s="86">
        <f t="shared" si="62"/>
        <v>0.40343324398234642</v>
      </c>
      <c r="T1309" s="31">
        <f>'Product Details'!F977</f>
        <v>660.99</v>
      </c>
      <c r="U1309" s="31">
        <f t="shared" si="63"/>
        <v>0</v>
      </c>
      <c r="V1309" s="30" t="s">
        <v>2080</v>
      </c>
      <c r="W1309" s="30" t="s">
        <v>53</v>
      </c>
      <c r="X1309" s="30">
        <v>14</v>
      </c>
      <c r="Y1309" s="87">
        <v>45784</v>
      </c>
      <c r="Z1309" s="87">
        <v>46289</v>
      </c>
    </row>
    <row r="1310" spans="1:26" ht="26.9" customHeight="1" x14ac:dyDescent="0.35">
      <c r="A1310" s="85" t="s">
        <v>11494</v>
      </c>
      <c r="B1310" s="30" t="s">
        <v>7190</v>
      </c>
      <c r="C1310" s="30" t="s">
        <v>1293</v>
      </c>
      <c r="D1310" s="30" t="s">
        <v>10100</v>
      </c>
      <c r="E1310" s="30" t="s">
        <v>10101</v>
      </c>
      <c r="F1310" s="30" t="s">
        <v>7174</v>
      </c>
      <c r="G1310" s="30" t="s">
        <v>7193</v>
      </c>
      <c r="H1310" s="30" t="s">
        <v>4405</v>
      </c>
      <c r="I1310" s="30" t="s">
        <v>8</v>
      </c>
      <c r="J1310" s="30" t="s">
        <v>4807</v>
      </c>
      <c r="K1310" s="30" t="s">
        <v>2025</v>
      </c>
      <c r="L1310" s="81" t="s">
        <v>10022</v>
      </c>
      <c r="M1310" s="30" t="s">
        <v>10102</v>
      </c>
      <c r="N1310" s="30" t="s">
        <v>2106</v>
      </c>
      <c r="O1310" s="31">
        <f>'Product Details'!AH977</f>
        <v>1107.99</v>
      </c>
      <c r="P1310" s="31">
        <v>615.99</v>
      </c>
      <c r="Q1310" s="31">
        <v>615.99</v>
      </c>
      <c r="R1310" s="86">
        <f t="shared" si="61"/>
        <v>0</v>
      </c>
      <c r="S1310" s="86">
        <f t="shared" si="62"/>
        <v>0.44404732894701215</v>
      </c>
      <c r="T1310" s="31">
        <f>'Product Details'!F977</f>
        <v>660.99</v>
      </c>
      <c r="U1310" s="31">
        <f t="shared" si="63"/>
        <v>45</v>
      </c>
      <c r="V1310" s="30" t="s">
        <v>2080</v>
      </c>
      <c r="W1310" s="30" t="s">
        <v>10103</v>
      </c>
      <c r="X1310" s="30">
        <v>14</v>
      </c>
      <c r="Y1310" s="87">
        <v>46202</v>
      </c>
      <c r="Z1310" s="87">
        <v>46202</v>
      </c>
    </row>
    <row r="1311" spans="1:26" ht="26.9" customHeight="1" x14ac:dyDescent="0.35">
      <c r="A1311" s="85" t="s">
        <v>11495</v>
      </c>
      <c r="B1311" s="30" t="s">
        <v>7190</v>
      </c>
      <c r="C1311" s="30" t="s">
        <v>1293</v>
      </c>
      <c r="D1311" s="30" t="s">
        <v>10088</v>
      </c>
      <c r="E1311" s="30" t="s">
        <v>10089</v>
      </c>
      <c r="F1311" s="30" t="s">
        <v>7174</v>
      </c>
      <c r="G1311" s="30" t="s">
        <v>7193</v>
      </c>
      <c r="H1311" s="30" t="s">
        <v>4405</v>
      </c>
      <c r="I1311" s="30" t="s">
        <v>8</v>
      </c>
      <c r="J1311" s="30" t="s">
        <v>4807</v>
      </c>
      <c r="K1311" s="30" t="s">
        <v>2025</v>
      </c>
      <c r="L1311" s="80" t="s">
        <v>10026</v>
      </c>
      <c r="M1311" s="30" t="s">
        <v>10090</v>
      </c>
      <c r="N1311" s="30" t="s">
        <v>2106</v>
      </c>
      <c r="O1311" s="31">
        <f>'Product Details'!AH977</f>
        <v>1107.99</v>
      </c>
      <c r="P1311" s="31">
        <v>279.99</v>
      </c>
      <c r="Q1311" s="31">
        <v>279.99</v>
      </c>
      <c r="R1311" s="86">
        <f t="shared" si="61"/>
        <v>0</v>
      </c>
      <c r="S1311" s="86">
        <f t="shared" si="62"/>
        <v>0.74729916334984969</v>
      </c>
      <c r="T1311" s="31">
        <f>'Product Details'!F977</f>
        <v>660.99</v>
      </c>
      <c r="U1311" s="31">
        <f t="shared" si="63"/>
        <v>381</v>
      </c>
      <c r="V1311" s="30" t="s">
        <v>2100</v>
      </c>
      <c r="W1311" s="30" t="s">
        <v>10091</v>
      </c>
      <c r="X1311" s="30">
        <v>7</v>
      </c>
      <c r="Y1311" s="87">
        <v>46191</v>
      </c>
      <c r="Z1311" s="87">
        <v>46191</v>
      </c>
    </row>
    <row r="1312" spans="1:26" ht="26.9" customHeight="1" x14ac:dyDescent="0.35">
      <c r="A1312" s="85" t="s">
        <v>11496</v>
      </c>
      <c r="B1312" s="30" t="s">
        <v>7194</v>
      </c>
      <c r="C1312" s="30" t="s">
        <v>1293</v>
      </c>
      <c r="D1312" s="30" t="s">
        <v>11489</v>
      </c>
      <c r="E1312" s="30" t="s">
        <v>10046</v>
      </c>
      <c r="F1312" s="30" t="s">
        <v>7197</v>
      </c>
      <c r="G1312" s="30" t="s">
        <v>7198</v>
      </c>
      <c r="H1312" s="30" t="s">
        <v>5035</v>
      </c>
      <c r="I1312" s="30" t="s">
        <v>8</v>
      </c>
      <c r="J1312" s="30" t="s">
        <v>4807</v>
      </c>
      <c r="K1312" s="30" t="s">
        <v>2026</v>
      </c>
      <c r="L1312" s="76" t="s">
        <v>10021</v>
      </c>
      <c r="M1312" s="30" t="s">
        <v>10049</v>
      </c>
      <c r="N1312" s="30" t="s">
        <v>2106</v>
      </c>
      <c r="O1312" s="31">
        <f>'Product Details'!AH978</f>
        <v>1363.99</v>
      </c>
      <c r="P1312" s="31">
        <f>'Product Details'!V978</f>
        <v>920.99</v>
      </c>
      <c r="Q1312" s="31">
        <f>'Product Details'!F978</f>
        <v>853.99</v>
      </c>
      <c r="R1312" s="86">
        <f t="shared" si="61"/>
        <v>7.2747803993528704E-2</v>
      </c>
      <c r="S1312" s="86">
        <f t="shared" si="62"/>
        <v>0.37390303447972495</v>
      </c>
      <c r="T1312" s="31">
        <f>'Product Details'!F978</f>
        <v>853.99</v>
      </c>
      <c r="U1312" s="31">
        <f t="shared" si="63"/>
        <v>0</v>
      </c>
      <c r="V1312" s="30" t="s">
        <v>2080</v>
      </c>
      <c r="W1312" s="30" t="s">
        <v>53</v>
      </c>
      <c r="X1312" s="30">
        <v>14</v>
      </c>
      <c r="Y1312" s="87">
        <v>45510</v>
      </c>
      <c r="Z1312" s="87">
        <v>46280</v>
      </c>
    </row>
    <row r="1313" spans="1:26" ht="26.9" customHeight="1" x14ac:dyDescent="0.35">
      <c r="A1313" s="85" t="s">
        <v>11497</v>
      </c>
      <c r="B1313" s="30" t="s">
        <v>7194</v>
      </c>
      <c r="C1313" s="30" t="s">
        <v>1293</v>
      </c>
      <c r="D1313" s="30" t="s">
        <v>10051</v>
      </c>
      <c r="E1313" s="30" t="s">
        <v>10052</v>
      </c>
      <c r="F1313" s="30" t="s">
        <v>7197</v>
      </c>
      <c r="G1313" s="30" t="s">
        <v>7198</v>
      </c>
      <c r="H1313" s="30" t="s">
        <v>5035</v>
      </c>
      <c r="I1313" s="30" t="s">
        <v>8</v>
      </c>
      <c r="J1313" s="30" t="s">
        <v>4807</v>
      </c>
      <c r="K1313" s="30" t="s">
        <v>2026</v>
      </c>
      <c r="L1313" s="76" t="s">
        <v>10021</v>
      </c>
      <c r="M1313" s="30" t="s">
        <v>10049</v>
      </c>
      <c r="N1313" s="30" t="s">
        <v>2106</v>
      </c>
      <c r="O1313" s="31">
        <f>'Product Details'!AH978</f>
        <v>1363.99</v>
      </c>
      <c r="P1313" s="31">
        <v>853.99</v>
      </c>
      <c r="Q1313" s="31">
        <v>765.99</v>
      </c>
      <c r="R1313" s="86">
        <f t="shared" si="61"/>
        <v>0.10304570311127764</v>
      </c>
      <c r="S1313" s="86">
        <f t="shared" si="62"/>
        <v>0.43841963650759902</v>
      </c>
      <c r="T1313" s="31">
        <f>'Product Details'!F978</f>
        <v>853.99</v>
      </c>
      <c r="U1313" s="31">
        <f t="shared" si="63"/>
        <v>88</v>
      </c>
      <c r="V1313" s="30" t="s">
        <v>2100</v>
      </c>
      <c r="W1313" s="30" t="s">
        <v>53</v>
      </c>
      <c r="X1313" s="30">
        <v>14</v>
      </c>
      <c r="Y1313" s="87">
        <v>46269</v>
      </c>
      <c r="Z1313" s="87">
        <v>46287</v>
      </c>
    </row>
    <row r="1314" spans="1:26" ht="26.9" customHeight="1" x14ac:dyDescent="0.35">
      <c r="A1314" s="85" t="s">
        <v>11498</v>
      </c>
      <c r="B1314" s="30" t="s">
        <v>7194</v>
      </c>
      <c r="C1314" s="30" t="s">
        <v>1293</v>
      </c>
      <c r="D1314" s="30" t="s">
        <v>10059</v>
      </c>
      <c r="E1314" s="30" t="s">
        <v>10060</v>
      </c>
      <c r="F1314" s="30" t="s">
        <v>7197</v>
      </c>
      <c r="G1314" s="30" t="s">
        <v>7198</v>
      </c>
      <c r="H1314" s="30" t="s">
        <v>5035</v>
      </c>
      <c r="I1314" s="30" t="s">
        <v>8</v>
      </c>
      <c r="J1314" s="30" t="s">
        <v>4807</v>
      </c>
      <c r="K1314" s="30" t="s">
        <v>2026</v>
      </c>
      <c r="L1314" s="79" t="s">
        <v>10023</v>
      </c>
      <c r="M1314" s="30" t="s">
        <v>10023</v>
      </c>
      <c r="N1314" s="30" t="s">
        <v>2106</v>
      </c>
      <c r="O1314" s="31">
        <f>'Product Details'!AH978</f>
        <v>1363.99</v>
      </c>
      <c r="P1314" s="31">
        <v>691.99</v>
      </c>
      <c r="Q1314" s="31">
        <v>649.99</v>
      </c>
      <c r="R1314" s="86">
        <f t="shared" si="61"/>
        <v>6.0694518706917729E-2</v>
      </c>
      <c r="S1314" s="86">
        <f t="shared" si="62"/>
        <v>0.52346424827161486</v>
      </c>
      <c r="T1314" s="31">
        <f>'Product Details'!F978</f>
        <v>853.99</v>
      </c>
      <c r="U1314" s="31">
        <f t="shared" si="63"/>
        <v>204</v>
      </c>
      <c r="V1314" s="30" t="s">
        <v>2100</v>
      </c>
      <c r="W1314" s="30" t="s">
        <v>10061</v>
      </c>
      <c r="X1314" s="30">
        <v>30</v>
      </c>
      <c r="Y1314" s="87">
        <v>46269</v>
      </c>
      <c r="Z1314" s="87">
        <v>46294</v>
      </c>
    </row>
    <row r="1315" spans="1:26" ht="26.9" customHeight="1" x14ac:dyDescent="0.35">
      <c r="A1315" s="85" t="s">
        <v>11499</v>
      </c>
      <c r="B1315" s="30" t="s">
        <v>7194</v>
      </c>
      <c r="C1315" s="30" t="s">
        <v>1293</v>
      </c>
      <c r="D1315" s="30" t="s">
        <v>10088</v>
      </c>
      <c r="E1315" s="30" t="s">
        <v>10089</v>
      </c>
      <c r="F1315" s="30" t="s">
        <v>7197</v>
      </c>
      <c r="G1315" s="30" t="s">
        <v>7198</v>
      </c>
      <c r="H1315" s="30" t="s">
        <v>5035</v>
      </c>
      <c r="I1315" s="30" t="s">
        <v>8</v>
      </c>
      <c r="J1315" s="30" t="s">
        <v>4807</v>
      </c>
      <c r="K1315" s="30" t="s">
        <v>2026</v>
      </c>
      <c r="L1315" s="80" t="s">
        <v>10026</v>
      </c>
      <c r="M1315" s="30" t="s">
        <v>10090</v>
      </c>
      <c r="N1315" s="30" t="s">
        <v>2106</v>
      </c>
      <c r="O1315" s="31">
        <f>'Product Details'!AH978</f>
        <v>1363.99</v>
      </c>
      <c r="P1315" s="31">
        <v>326.99</v>
      </c>
      <c r="Q1315" s="31">
        <v>326.99</v>
      </c>
      <c r="R1315" s="86">
        <f t="shared" si="61"/>
        <v>0</v>
      </c>
      <c r="S1315" s="86">
        <f t="shared" si="62"/>
        <v>0.76026950344210731</v>
      </c>
      <c r="T1315" s="31">
        <f>'Product Details'!F978</f>
        <v>853.99</v>
      </c>
      <c r="U1315" s="31">
        <f t="shared" si="63"/>
        <v>527</v>
      </c>
      <c r="V1315" s="30" t="s">
        <v>2100</v>
      </c>
      <c r="W1315" s="30" t="s">
        <v>10091</v>
      </c>
      <c r="X1315" s="30">
        <v>7</v>
      </c>
      <c r="Y1315" s="87">
        <v>46175</v>
      </c>
      <c r="Z1315" s="87">
        <v>46175</v>
      </c>
    </row>
    <row r="1316" spans="1:26" ht="26.9" customHeight="1" x14ac:dyDescent="0.35">
      <c r="A1316" s="85" t="s">
        <v>11500</v>
      </c>
      <c r="B1316" s="30" t="s">
        <v>7199</v>
      </c>
      <c r="C1316" s="30" t="s">
        <v>1293</v>
      </c>
      <c r="D1316" s="30" t="s">
        <v>11489</v>
      </c>
      <c r="E1316" s="30" t="s">
        <v>10046</v>
      </c>
      <c r="F1316" s="30" t="s">
        <v>7202</v>
      </c>
      <c r="G1316" s="30" t="s">
        <v>7203</v>
      </c>
      <c r="H1316" s="30" t="s">
        <v>5140</v>
      </c>
      <c r="I1316" s="30" t="s">
        <v>8</v>
      </c>
      <c r="J1316" s="30" t="s">
        <v>4790</v>
      </c>
      <c r="K1316" s="30" t="s">
        <v>2026</v>
      </c>
      <c r="L1316" s="76" t="s">
        <v>10021</v>
      </c>
      <c r="M1316" s="30" t="s">
        <v>10047</v>
      </c>
      <c r="N1316" s="30" t="s">
        <v>2087</v>
      </c>
      <c r="O1316" s="31">
        <f>'Product Details'!AH979</f>
        <v>1039.99</v>
      </c>
      <c r="P1316" s="31">
        <f>'Product Details'!V979</f>
        <v>1034.99</v>
      </c>
      <c r="Q1316" s="31">
        <f>'Product Details'!F979</f>
        <v>946.99</v>
      </c>
      <c r="R1316" s="86">
        <f t="shared" si="61"/>
        <v>8.5024976086725476E-2</v>
      </c>
      <c r="S1316" s="86">
        <f t="shared" si="62"/>
        <v>8.9423936768622772E-2</v>
      </c>
      <c r="T1316" s="31">
        <f>'Product Details'!F979</f>
        <v>946.99</v>
      </c>
      <c r="U1316" s="31">
        <f t="shared" si="63"/>
        <v>0</v>
      </c>
      <c r="V1316" s="30" t="s">
        <v>2080</v>
      </c>
      <c r="W1316" s="30" t="s">
        <v>53</v>
      </c>
      <c r="X1316" s="30">
        <v>14</v>
      </c>
      <c r="Y1316" s="87">
        <v>46210</v>
      </c>
      <c r="Z1316" s="87">
        <v>46243</v>
      </c>
    </row>
    <row r="1317" spans="1:26" ht="26.9" customHeight="1" x14ac:dyDescent="0.35">
      <c r="A1317" s="85" t="s">
        <v>11501</v>
      </c>
      <c r="B1317" s="30" t="s">
        <v>7204</v>
      </c>
      <c r="C1317" s="30" t="s">
        <v>1293</v>
      </c>
      <c r="D1317" s="30" t="s">
        <v>11489</v>
      </c>
      <c r="E1317" s="30" t="s">
        <v>10046</v>
      </c>
      <c r="F1317" s="30" t="s">
        <v>7207</v>
      </c>
      <c r="G1317" s="30" t="s">
        <v>7208</v>
      </c>
      <c r="H1317" s="30" t="s">
        <v>3898</v>
      </c>
      <c r="I1317" s="30" t="s">
        <v>8</v>
      </c>
      <c r="J1317" s="30" t="s">
        <v>4807</v>
      </c>
      <c r="K1317" s="30" t="s">
        <v>2025</v>
      </c>
      <c r="L1317" s="76" t="s">
        <v>10021</v>
      </c>
      <c r="M1317" s="30" t="s">
        <v>10047</v>
      </c>
      <c r="N1317" s="30" t="s">
        <v>2087</v>
      </c>
      <c r="O1317" s="31">
        <f>'Product Details'!AH980</f>
        <v>1053.99</v>
      </c>
      <c r="P1317" s="31">
        <f>'Product Details'!V980</f>
        <v>1053.99</v>
      </c>
      <c r="Q1317" s="31">
        <f>'Product Details'!F980</f>
        <v>958.99</v>
      </c>
      <c r="R1317" s="86">
        <f t="shared" si="61"/>
        <v>9.0133682482756008E-2</v>
      </c>
      <c r="S1317" s="86">
        <f t="shared" si="62"/>
        <v>9.0133682482756008E-2</v>
      </c>
      <c r="T1317" s="31">
        <f>'Product Details'!F980</f>
        <v>958.99</v>
      </c>
      <c r="U1317" s="31">
        <f t="shared" si="63"/>
        <v>0</v>
      </c>
      <c r="V1317" s="30" t="s">
        <v>2080</v>
      </c>
      <c r="W1317" s="30" t="s">
        <v>53</v>
      </c>
      <c r="X1317" s="30">
        <v>14</v>
      </c>
      <c r="Y1317" s="87">
        <v>46156</v>
      </c>
      <c r="Z1317" s="87">
        <v>46280</v>
      </c>
    </row>
    <row r="1318" spans="1:26" ht="26.9" customHeight="1" x14ac:dyDescent="0.35">
      <c r="A1318" s="85" t="s">
        <v>11502</v>
      </c>
      <c r="B1318" s="30" t="s">
        <v>7209</v>
      </c>
      <c r="C1318" s="30" t="s">
        <v>1293</v>
      </c>
      <c r="D1318" s="30" t="s">
        <v>11489</v>
      </c>
      <c r="E1318" s="30" t="s">
        <v>10046</v>
      </c>
      <c r="F1318" s="30" t="s">
        <v>7212</v>
      </c>
      <c r="G1318" s="30" t="s">
        <v>7213</v>
      </c>
      <c r="H1318" s="30" t="s">
        <v>3626</v>
      </c>
      <c r="I1318" s="30" t="s">
        <v>8</v>
      </c>
      <c r="J1318" s="30" t="s">
        <v>4807</v>
      </c>
      <c r="K1318" s="30" t="s">
        <v>2027</v>
      </c>
      <c r="L1318" s="76" t="s">
        <v>10021</v>
      </c>
      <c r="M1318" s="30" t="s">
        <v>10047</v>
      </c>
      <c r="N1318" s="30" t="s">
        <v>2087</v>
      </c>
      <c r="O1318" s="31">
        <f>'Product Details'!AH981</f>
        <v>1628.99</v>
      </c>
      <c r="P1318" s="31">
        <f>'Product Details'!V981</f>
        <v>1587.99</v>
      </c>
      <c r="Q1318" s="31">
        <f>'Product Details'!F981</f>
        <v>1533.99</v>
      </c>
      <c r="R1318" s="86">
        <f t="shared" si="61"/>
        <v>3.4005251922241325E-2</v>
      </c>
      <c r="S1318" s="86">
        <f t="shared" si="62"/>
        <v>5.8318344495669097E-2</v>
      </c>
      <c r="T1318" s="31">
        <f>'Product Details'!F981</f>
        <v>1533.99</v>
      </c>
      <c r="U1318" s="31">
        <f t="shared" si="63"/>
        <v>0</v>
      </c>
      <c r="V1318" s="30" t="s">
        <v>2080</v>
      </c>
      <c r="W1318" s="30" t="s">
        <v>1345</v>
      </c>
      <c r="X1318" s="30">
        <v>14</v>
      </c>
      <c r="Y1318" s="87">
        <v>46160</v>
      </c>
      <c r="Z1318" s="87">
        <v>46249</v>
      </c>
    </row>
    <row r="1319" spans="1:26" ht="26.9" customHeight="1" x14ac:dyDescent="0.35">
      <c r="A1319" s="85" t="s">
        <v>11503</v>
      </c>
      <c r="B1319" s="30" t="s">
        <v>7214</v>
      </c>
      <c r="C1319" s="30" t="s">
        <v>1293</v>
      </c>
      <c r="D1319" s="30" t="s">
        <v>11489</v>
      </c>
      <c r="E1319" s="30" t="s">
        <v>10046</v>
      </c>
      <c r="F1319" s="30" t="s">
        <v>7217</v>
      </c>
      <c r="G1319" s="30" t="s">
        <v>5917</v>
      </c>
      <c r="H1319" s="30" t="s">
        <v>3793</v>
      </c>
      <c r="I1319" s="30" t="s">
        <v>8</v>
      </c>
      <c r="J1319" s="30" t="s">
        <v>4790</v>
      </c>
      <c r="K1319" s="30" t="s">
        <v>2027</v>
      </c>
      <c r="L1319" s="76" t="s">
        <v>10021</v>
      </c>
      <c r="M1319" s="30" t="s">
        <v>10047</v>
      </c>
      <c r="N1319" s="30" t="s">
        <v>2087</v>
      </c>
      <c r="O1319" s="31">
        <f>'Product Details'!AH982</f>
        <v>1907.99</v>
      </c>
      <c r="P1319" s="31">
        <f>'Product Details'!V982</f>
        <v>1907.99</v>
      </c>
      <c r="Q1319" s="31">
        <f>'Product Details'!F982</f>
        <v>1715.99</v>
      </c>
      <c r="R1319" s="86">
        <f t="shared" si="61"/>
        <v>0.10062945822567204</v>
      </c>
      <c r="S1319" s="86">
        <f t="shared" si="62"/>
        <v>0.10062945822567204</v>
      </c>
      <c r="T1319" s="31">
        <f>'Product Details'!F982</f>
        <v>1715.99</v>
      </c>
      <c r="U1319" s="31">
        <f t="shared" si="63"/>
        <v>0</v>
      </c>
      <c r="V1319" s="30" t="s">
        <v>2080</v>
      </c>
      <c r="W1319" s="30" t="s">
        <v>1345</v>
      </c>
      <c r="X1319" s="30">
        <v>14</v>
      </c>
      <c r="Y1319" s="87">
        <v>46234</v>
      </c>
      <c r="Z1319" s="87">
        <v>46283</v>
      </c>
    </row>
    <row r="1320" spans="1:26" ht="26.9" customHeight="1" x14ac:dyDescent="0.35">
      <c r="A1320" s="85" t="s">
        <v>11504</v>
      </c>
      <c r="B1320" s="30" t="s">
        <v>7214</v>
      </c>
      <c r="C1320" s="30" t="s">
        <v>1293</v>
      </c>
      <c r="D1320" s="30" t="s">
        <v>10088</v>
      </c>
      <c r="E1320" s="30" t="s">
        <v>10089</v>
      </c>
      <c r="F1320" s="30" t="s">
        <v>7217</v>
      </c>
      <c r="G1320" s="30" t="s">
        <v>5917</v>
      </c>
      <c r="H1320" s="30" t="s">
        <v>3793</v>
      </c>
      <c r="I1320" s="30" t="s">
        <v>8</v>
      </c>
      <c r="J1320" s="30" t="s">
        <v>4790</v>
      </c>
      <c r="K1320" s="30" t="s">
        <v>2027</v>
      </c>
      <c r="L1320" s="51" t="s">
        <v>10024</v>
      </c>
      <c r="M1320" s="30" t="s">
        <v>10090</v>
      </c>
      <c r="N1320" s="30" t="s">
        <v>2087</v>
      </c>
      <c r="O1320" s="31">
        <f>'Product Details'!AH982</f>
        <v>1907.99</v>
      </c>
      <c r="P1320" s="31">
        <v>1046.99</v>
      </c>
      <c r="Q1320" s="31">
        <v>1046.99</v>
      </c>
      <c r="R1320" s="86">
        <f t="shared" si="61"/>
        <v>0</v>
      </c>
      <c r="S1320" s="86">
        <f t="shared" si="62"/>
        <v>0.45126022673074806</v>
      </c>
      <c r="T1320" s="31">
        <f>'Product Details'!F982</f>
        <v>1715.99</v>
      </c>
      <c r="U1320" s="31">
        <f t="shared" si="63"/>
        <v>669</v>
      </c>
      <c r="V1320" s="30" t="s">
        <v>2100</v>
      </c>
      <c r="W1320" s="30" t="s">
        <v>10105</v>
      </c>
      <c r="X1320" s="30">
        <v>14</v>
      </c>
      <c r="Y1320" s="87">
        <v>46234</v>
      </c>
      <c r="Z1320" s="87">
        <v>46234</v>
      </c>
    </row>
    <row r="1321" spans="1:26" ht="26.9" customHeight="1" x14ac:dyDescent="0.35">
      <c r="A1321" s="85" t="s">
        <v>11505</v>
      </c>
      <c r="B1321" s="30" t="s">
        <v>7214</v>
      </c>
      <c r="C1321" s="30" t="s">
        <v>1293</v>
      </c>
      <c r="D1321" s="30" t="s">
        <v>10088</v>
      </c>
      <c r="E1321" s="30" t="s">
        <v>10089</v>
      </c>
      <c r="F1321" s="30" t="s">
        <v>7217</v>
      </c>
      <c r="G1321" s="30" t="s">
        <v>5917</v>
      </c>
      <c r="H1321" s="30" t="s">
        <v>3793</v>
      </c>
      <c r="I1321" s="30" t="s">
        <v>8</v>
      </c>
      <c r="J1321" s="30" t="s">
        <v>4790</v>
      </c>
      <c r="K1321" s="30" t="s">
        <v>2027</v>
      </c>
      <c r="L1321" s="84" t="s">
        <v>10025</v>
      </c>
      <c r="M1321" s="30" t="s">
        <v>10090</v>
      </c>
      <c r="N1321" s="30" t="s">
        <v>2087</v>
      </c>
      <c r="O1321" s="31">
        <f>'Product Details'!AH982</f>
        <v>1907.99</v>
      </c>
      <c r="P1321" s="31">
        <v>955.99</v>
      </c>
      <c r="Q1321" s="31">
        <v>955.99</v>
      </c>
      <c r="R1321" s="86">
        <f t="shared" si="61"/>
        <v>0</v>
      </c>
      <c r="S1321" s="86">
        <f t="shared" si="62"/>
        <v>0.49895439703562389</v>
      </c>
      <c r="T1321" s="31">
        <f>'Product Details'!F982</f>
        <v>1715.99</v>
      </c>
      <c r="U1321" s="31">
        <f t="shared" si="63"/>
        <v>760</v>
      </c>
      <c r="V1321" s="30" t="s">
        <v>2100</v>
      </c>
      <c r="W1321" s="30" t="s">
        <v>10105</v>
      </c>
      <c r="X1321" s="30">
        <v>14</v>
      </c>
      <c r="Y1321" s="87">
        <v>46269</v>
      </c>
      <c r="Z1321" s="87">
        <v>46269</v>
      </c>
    </row>
    <row r="1322" spans="1:26" ht="26.9" customHeight="1" x14ac:dyDescent="0.35">
      <c r="A1322" s="85" t="s">
        <v>11506</v>
      </c>
      <c r="B1322" s="30" t="s">
        <v>7218</v>
      </c>
      <c r="C1322" s="30" t="s">
        <v>1306</v>
      </c>
      <c r="D1322" s="30" t="s">
        <v>11507</v>
      </c>
      <c r="E1322" s="30" t="s">
        <v>10046</v>
      </c>
      <c r="F1322" s="30" t="s">
        <v>7221</v>
      </c>
      <c r="G1322" s="30" t="s">
        <v>7222</v>
      </c>
      <c r="H1322" s="30" t="s">
        <v>6517</v>
      </c>
      <c r="I1322" s="30" t="s">
        <v>8</v>
      </c>
      <c r="J1322" s="30" t="s">
        <v>4790</v>
      </c>
      <c r="K1322" s="30" t="s">
        <v>2023</v>
      </c>
      <c r="L1322" s="76" t="s">
        <v>10021</v>
      </c>
      <c r="M1322" s="30" t="s">
        <v>10047</v>
      </c>
      <c r="N1322" s="30" t="s">
        <v>2087</v>
      </c>
      <c r="O1322" s="31">
        <f>'Product Details'!AH983</f>
        <v>355.99</v>
      </c>
      <c r="P1322" s="31">
        <f>'Product Details'!V983</f>
        <v>355.99</v>
      </c>
      <c r="Q1322" s="31">
        <f>'Product Details'!F983</f>
        <v>331.99</v>
      </c>
      <c r="R1322" s="86">
        <f t="shared" si="61"/>
        <v>6.7417624090564343E-2</v>
      </c>
      <c r="S1322" s="86">
        <f t="shared" si="62"/>
        <v>6.7417624090564343E-2</v>
      </c>
      <c r="T1322" s="31">
        <f>'Product Details'!F983</f>
        <v>331.99</v>
      </c>
      <c r="U1322" s="31">
        <f t="shared" si="63"/>
        <v>0</v>
      </c>
      <c r="V1322" s="30" t="s">
        <v>2080</v>
      </c>
      <c r="W1322" s="30" t="s">
        <v>53</v>
      </c>
      <c r="X1322" s="30">
        <v>14</v>
      </c>
      <c r="Y1322" s="87">
        <v>46217</v>
      </c>
      <c r="Z1322" s="87">
        <v>46289</v>
      </c>
    </row>
    <row r="1323" spans="1:26" ht="26.9" customHeight="1" x14ac:dyDescent="0.35">
      <c r="A1323" s="85" t="s">
        <v>11508</v>
      </c>
      <c r="B1323" s="30" t="s">
        <v>7223</v>
      </c>
      <c r="C1323" s="30" t="s">
        <v>1306</v>
      </c>
      <c r="D1323" s="30" t="s">
        <v>11507</v>
      </c>
      <c r="E1323" s="30" t="s">
        <v>10046</v>
      </c>
      <c r="F1323" s="30" t="s">
        <v>7226</v>
      </c>
      <c r="G1323" s="30" t="s">
        <v>5540</v>
      </c>
      <c r="H1323" s="30" t="s">
        <v>4957</v>
      </c>
      <c r="I1323" s="30" t="s">
        <v>8</v>
      </c>
      <c r="J1323" s="30" t="s">
        <v>4790</v>
      </c>
      <c r="K1323" s="30" t="s">
        <v>2024</v>
      </c>
      <c r="L1323" s="76" t="s">
        <v>10021</v>
      </c>
      <c r="M1323" s="30" t="s">
        <v>10047</v>
      </c>
      <c r="N1323" s="30" t="s">
        <v>2087</v>
      </c>
      <c r="O1323" s="31">
        <f>'Product Details'!AH984</f>
        <v>482.99</v>
      </c>
      <c r="P1323" s="31">
        <f>'Product Details'!V984</f>
        <v>475.99</v>
      </c>
      <c r="Q1323" s="31">
        <f>'Product Details'!F984</f>
        <v>430.99</v>
      </c>
      <c r="R1323" s="86">
        <f t="shared" si="61"/>
        <v>9.4539801256328909E-2</v>
      </c>
      <c r="S1323" s="86">
        <f t="shared" si="62"/>
        <v>0.10766268452762998</v>
      </c>
      <c r="T1323" s="31">
        <f>'Product Details'!F984</f>
        <v>430.99</v>
      </c>
      <c r="U1323" s="31">
        <f t="shared" si="63"/>
        <v>0</v>
      </c>
      <c r="V1323" s="30" t="s">
        <v>2080</v>
      </c>
      <c r="W1323" s="30" t="s">
        <v>53</v>
      </c>
      <c r="X1323" s="30">
        <v>14</v>
      </c>
      <c r="Y1323" s="87">
        <v>46045</v>
      </c>
      <c r="Z1323" s="87">
        <v>46250</v>
      </c>
    </row>
    <row r="1324" spans="1:26" ht="26.9" customHeight="1" x14ac:dyDescent="0.35">
      <c r="A1324" s="85" t="s">
        <v>11509</v>
      </c>
      <c r="B1324" s="30" t="s">
        <v>7227</v>
      </c>
      <c r="C1324" s="30" t="s">
        <v>1306</v>
      </c>
      <c r="D1324" s="30" t="s">
        <v>11507</v>
      </c>
      <c r="E1324" s="30" t="s">
        <v>10046</v>
      </c>
      <c r="F1324" s="30" t="s">
        <v>7230</v>
      </c>
      <c r="G1324" s="30" t="s">
        <v>7231</v>
      </c>
      <c r="H1324" s="30" t="s">
        <v>4053</v>
      </c>
      <c r="I1324" s="30" t="s">
        <v>8</v>
      </c>
      <c r="J1324" s="30" t="s">
        <v>4790</v>
      </c>
      <c r="K1324" s="30" t="s">
        <v>2024</v>
      </c>
      <c r="L1324" s="76" t="s">
        <v>10021</v>
      </c>
      <c r="M1324" s="30" t="s">
        <v>10047</v>
      </c>
      <c r="N1324" s="30" t="s">
        <v>2087</v>
      </c>
      <c r="O1324" s="31">
        <f>'Product Details'!AH985</f>
        <v>524.99</v>
      </c>
      <c r="P1324" s="31">
        <f>'Product Details'!V985</f>
        <v>524.99</v>
      </c>
      <c r="Q1324" s="31">
        <f>'Product Details'!F985</f>
        <v>502.99</v>
      </c>
      <c r="R1324" s="86">
        <f t="shared" si="61"/>
        <v>4.1905560105906778E-2</v>
      </c>
      <c r="S1324" s="86">
        <f t="shared" si="62"/>
        <v>4.1905560105906778E-2</v>
      </c>
      <c r="T1324" s="31">
        <f>'Product Details'!F985</f>
        <v>502.99</v>
      </c>
      <c r="U1324" s="31">
        <f t="shared" si="63"/>
        <v>0</v>
      </c>
      <c r="V1324" s="30" t="s">
        <v>2080</v>
      </c>
      <c r="W1324" s="30" t="s">
        <v>53</v>
      </c>
      <c r="X1324" s="30">
        <v>14</v>
      </c>
      <c r="Y1324" s="87">
        <v>46087</v>
      </c>
      <c r="Z1324" s="87">
        <v>46251</v>
      </c>
    </row>
    <row r="1325" spans="1:26" ht="26.9" customHeight="1" x14ac:dyDescent="0.35">
      <c r="A1325" s="85" t="s">
        <v>11510</v>
      </c>
      <c r="B1325" s="30" t="s">
        <v>7232</v>
      </c>
      <c r="C1325" s="30" t="s">
        <v>1306</v>
      </c>
      <c r="D1325" s="30" t="s">
        <v>11507</v>
      </c>
      <c r="E1325" s="30" t="s">
        <v>10046</v>
      </c>
      <c r="F1325" s="30" t="s">
        <v>7226</v>
      </c>
      <c r="G1325" s="30" t="s">
        <v>7235</v>
      </c>
      <c r="H1325" s="30" t="s">
        <v>6187</v>
      </c>
      <c r="I1325" s="30" t="s">
        <v>8</v>
      </c>
      <c r="J1325" s="30" t="s">
        <v>4807</v>
      </c>
      <c r="K1325" s="30" t="s">
        <v>2024</v>
      </c>
      <c r="L1325" s="76" t="s">
        <v>10021</v>
      </c>
      <c r="M1325" s="30" t="s">
        <v>10047</v>
      </c>
      <c r="N1325" s="30" t="s">
        <v>2087</v>
      </c>
      <c r="O1325" s="31">
        <f>'Product Details'!AH986</f>
        <v>585.99</v>
      </c>
      <c r="P1325" s="31">
        <f>'Product Details'!V986</f>
        <v>584.99</v>
      </c>
      <c r="Q1325" s="31">
        <f>'Product Details'!F986</f>
        <v>513.99</v>
      </c>
      <c r="R1325" s="86">
        <f t="shared" si="61"/>
        <v>0.12136959606147113</v>
      </c>
      <c r="S1325" s="86">
        <f t="shared" si="62"/>
        <v>0.12286899093841191</v>
      </c>
      <c r="T1325" s="31">
        <f>'Product Details'!F986</f>
        <v>513.99</v>
      </c>
      <c r="U1325" s="31">
        <f t="shared" si="63"/>
        <v>0</v>
      </c>
      <c r="V1325" s="30" t="s">
        <v>2100</v>
      </c>
      <c r="W1325" s="30" t="s">
        <v>53</v>
      </c>
      <c r="X1325" s="30">
        <v>14</v>
      </c>
      <c r="Y1325" s="87">
        <v>46081</v>
      </c>
      <c r="Z1325" s="87">
        <v>46237</v>
      </c>
    </row>
    <row r="1326" spans="1:26" ht="26.9" customHeight="1" x14ac:dyDescent="0.35">
      <c r="A1326" s="85" t="s">
        <v>11511</v>
      </c>
      <c r="B1326" s="30" t="s">
        <v>7236</v>
      </c>
      <c r="C1326" s="30" t="s">
        <v>1306</v>
      </c>
      <c r="D1326" s="30" t="s">
        <v>11507</v>
      </c>
      <c r="E1326" s="30" t="s">
        <v>10046</v>
      </c>
      <c r="F1326" s="30" t="s">
        <v>7239</v>
      </c>
      <c r="G1326" s="30" t="s">
        <v>7240</v>
      </c>
      <c r="H1326" s="30" t="s">
        <v>5067</v>
      </c>
      <c r="I1326" s="30" t="s">
        <v>8</v>
      </c>
      <c r="J1326" s="30" t="s">
        <v>4807</v>
      </c>
      <c r="K1326" s="30" t="s">
        <v>2024</v>
      </c>
      <c r="L1326" s="76" t="s">
        <v>10021</v>
      </c>
      <c r="M1326" s="30" t="s">
        <v>10047</v>
      </c>
      <c r="N1326" s="30" t="s">
        <v>2087</v>
      </c>
      <c r="O1326" s="31">
        <f>'Product Details'!AH987</f>
        <v>650.99</v>
      </c>
      <c r="P1326" s="31">
        <f>'Product Details'!V987</f>
        <v>650.99</v>
      </c>
      <c r="Q1326" s="31">
        <f>'Product Details'!F987</f>
        <v>582.99</v>
      </c>
      <c r="R1326" s="86">
        <f t="shared" si="61"/>
        <v>0.10445628965114671</v>
      </c>
      <c r="S1326" s="86">
        <f t="shared" si="62"/>
        <v>0.10445628965114671</v>
      </c>
      <c r="T1326" s="31">
        <f>'Product Details'!F987</f>
        <v>582.99</v>
      </c>
      <c r="U1326" s="31">
        <f t="shared" si="63"/>
        <v>0</v>
      </c>
      <c r="V1326" s="30" t="s">
        <v>2100</v>
      </c>
      <c r="W1326" s="30" t="s">
        <v>1345</v>
      </c>
      <c r="X1326" s="30">
        <v>14</v>
      </c>
      <c r="Y1326" s="87">
        <v>46130</v>
      </c>
      <c r="Z1326" s="87">
        <v>46247</v>
      </c>
    </row>
    <row r="1327" spans="1:26" ht="26.9" customHeight="1" x14ac:dyDescent="0.35">
      <c r="A1327" s="85" t="s">
        <v>11512</v>
      </c>
      <c r="B1327" s="30" t="s">
        <v>7241</v>
      </c>
      <c r="C1327" s="30" t="s">
        <v>1306</v>
      </c>
      <c r="D1327" s="30" t="s">
        <v>11507</v>
      </c>
      <c r="E1327" s="30" t="s">
        <v>10046</v>
      </c>
      <c r="F1327" s="30" t="s">
        <v>7244</v>
      </c>
      <c r="G1327" s="30" t="s">
        <v>7245</v>
      </c>
      <c r="H1327" s="30" t="s">
        <v>3904</v>
      </c>
      <c r="I1327" s="30" t="s">
        <v>8</v>
      </c>
      <c r="J1327" s="30" t="s">
        <v>4790</v>
      </c>
      <c r="K1327" s="30" t="s">
        <v>2024</v>
      </c>
      <c r="L1327" s="76" t="s">
        <v>10021</v>
      </c>
      <c r="M1327" s="30" t="s">
        <v>10047</v>
      </c>
      <c r="N1327" s="30" t="s">
        <v>2087</v>
      </c>
      <c r="O1327" s="31">
        <f>'Product Details'!AH988</f>
        <v>732.99</v>
      </c>
      <c r="P1327" s="31">
        <f>'Product Details'!V988</f>
        <v>732.99</v>
      </c>
      <c r="Q1327" s="31">
        <f>'Product Details'!F988</f>
        <v>649.99</v>
      </c>
      <c r="R1327" s="86">
        <f t="shared" si="61"/>
        <v>0.11323483267165992</v>
      </c>
      <c r="S1327" s="86">
        <f t="shared" si="62"/>
        <v>0.11323483267165992</v>
      </c>
      <c r="T1327" s="31">
        <f>'Product Details'!F988</f>
        <v>649.99</v>
      </c>
      <c r="U1327" s="31">
        <f t="shared" si="63"/>
        <v>0</v>
      </c>
      <c r="V1327" s="30" t="s">
        <v>2116</v>
      </c>
      <c r="W1327" s="30" t="s">
        <v>53</v>
      </c>
      <c r="X1327" s="30">
        <v>14</v>
      </c>
      <c r="Y1327" s="87">
        <v>46144</v>
      </c>
      <c r="Z1327" s="87">
        <v>46243</v>
      </c>
    </row>
    <row r="1328" spans="1:26" ht="26.9" customHeight="1" x14ac:dyDescent="0.35">
      <c r="A1328" s="85" t="s">
        <v>11513</v>
      </c>
      <c r="B1328" s="30" t="s">
        <v>7246</v>
      </c>
      <c r="C1328" s="30" t="s">
        <v>1306</v>
      </c>
      <c r="D1328" s="30" t="s">
        <v>11507</v>
      </c>
      <c r="E1328" s="30" t="s">
        <v>10046</v>
      </c>
      <c r="F1328" s="30" t="s">
        <v>7249</v>
      </c>
      <c r="G1328" s="30" t="s">
        <v>7250</v>
      </c>
      <c r="H1328" s="30" t="s">
        <v>5505</v>
      </c>
      <c r="I1328" s="30" t="s">
        <v>8</v>
      </c>
      <c r="J1328" s="30" t="s">
        <v>4790</v>
      </c>
      <c r="K1328" s="30" t="s">
        <v>2025</v>
      </c>
      <c r="L1328" s="76" t="s">
        <v>10021</v>
      </c>
      <c r="M1328" s="30" t="s">
        <v>10047</v>
      </c>
      <c r="N1328" s="30" t="s">
        <v>2087</v>
      </c>
      <c r="O1328" s="31">
        <f>'Product Details'!AH989</f>
        <v>825.99</v>
      </c>
      <c r="P1328" s="31">
        <f>'Product Details'!V989</f>
        <v>806.99</v>
      </c>
      <c r="Q1328" s="31">
        <f>'Product Details'!F989</f>
        <v>751.99</v>
      </c>
      <c r="R1328" s="86">
        <f t="shared" si="61"/>
        <v>6.8154500055762776E-2</v>
      </c>
      <c r="S1328" s="86">
        <f t="shared" si="62"/>
        <v>8.9589462342159101E-2</v>
      </c>
      <c r="T1328" s="31">
        <f>'Product Details'!F989</f>
        <v>751.99</v>
      </c>
      <c r="U1328" s="31">
        <f t="shared" si="63"/>
        <v>0</v>
      </c>
      <c r="V1328" s="30" t="s">
        <v>2080</v>
      </c>
      <c r="W1328" s="30" t="s">
        <v>1345</v>
      </c>
      <c r="X1328" s="30">
        <v>14</v>
      </c>
      <c r="Y1328" s="87">
        <v>45767</v>
      </c>
      <c r="Z1328" s="87">
        <v>46246</v>
      </c>
    </row>
    <row r="1329" spans="1:26" ht="26.9" customHeight="1" x14ac:dyDescent="0.35">
      <c r="A1329" s="85" t="s">
        <v>11514</v>
      </c>
      <c r="B1329" s="30" t="s">
        <v>7251</v>
      </c>
      <c r="C1329" s="30" t="s">
        <v>1306</v>
      </c>
      <c r="D1329" s="30" t="s">
        <v>11507</v>
      </c>
      <c r="E1329" s="30" t="s">
        <v>10046</v>
      </c>
      <c r="F1329" s="30" t="s">
        <v>7254</v>
      </c>
      <c r="G1329" s="30" t="s">
        <v>7255</v>
      </c>
      <c r="H1329" s="30" t="s">
        <v>6187</v>
      </c>
      <c r="I1329" s="30" t="s">
        <v>8</v>
      </c>
      <c r="J1329" s="30" t="s">
        <v>4807</v>
      </c>
      <c r="K1329" s="30" t="s">
        <v>2025</v>
      </c>
      <c r="L1329" s="76" t="s">
        <v>10021</v>
      </c>
      <c r="M1329" s="30" t="s">
        <v>10047</v>
      </c>
      <c r="N1329" s="30" t="s">
        <v>2087</v>
      </c>
      <c r="O1329" s="31">
        <f>'Product Details'!AH990</f>
        <v>1028.99</v>
      </c>
      <c r="P1329" s="31">
        <f>'Product Details'!V990</f>
        <v>1028.99</v>
      </c>
      <c r="Q1329" s="31">
        <f>'Product Details'!F990</f>
        <v>925.99</v>
      </c>
      <c r="R1329" s="86">
        <f t="shared" si="61"/>
        <v>0.10009815450101556</v>
      </c>
      <c r="S1329" s="86">
        <f t="shared" si="62"/>
        <v>0.10009815450101556</v>
      </c>
      <c r="T1329" s="31">
        <f>'Product Details'!F990</f>
        <v>925.99</v>
      </c>
      <c r="U1329" s="31">
        <f t="shared" si="63"/>
        <v>0</v>
      </c>
      <c r="V1329" s="30" t="s">
        <v>2080</v>
      </c>
      <c r="W1329" s="30" t="s">
        <v>53</v>
      </c>
      <c r="X1329" s="30">
        <v>14</v>
      </c>
      <c r="Y1329" s="87">
        <v>46150</v>
      </c>
      <c r="Z1329" s="87">
        <v>46273</v>
      </c>
    </row>
    <row r="1330" spans="1:26" ht="26.9" customHeight="1" x14ac:dyDescent="0.35">
      <c r="A1330" s="85" t="s">
        <v>11515</v>
      </c>
      <c r="B1330" s="30" t="s">
        <v>7256</v>
      </c>
      <c r="C1330" s="30" t="s">
        <v>1306</v>
      </c>
      <c r="D1330" s="30" t="s">
        <v>11507</v>
      </c>
      <c r="E1330" s="30" t="s">
        <v>10046</v>
      </c>
      <c r="F1330" s="30" t="s">
        <v>7259</v>
      </c>
      <c r="G1330" s="30" t="s">
        <v>7260</v>
      </c>
      <c r="H1330" s="30" t="s">
        <v>3464</v>
      </c>
      <c r="I1330" s="30" t="s">
        <v>8</v>
      </c>
      <c r="J1330" s="30" t="s">
        <v>4807</v>
      </c>
      <c r="K1330" s="30" t="s">
        <v>2027</v>
      </c>
      <c r="L1330" s="76" t="s">
        <v>10021</v>
      </c>
      <c r="M1330" s="30" t="s">
        <v>10047</v>
      </c>
      <c r="N1330" s="30" t="s">
        <v>2087</v>
      </c>
      <c r="O1330" s="31">
        <f>'Product Details'!AH991</f>
        <v>1230.99</v>
      </c>
      <c r="P1330" s="31">
        <f>'Product Details'!V991</f>
        <v>1230.99</v>
      </c>
      <c r="Q1330" s="31">
        <f>'Product Details'!F991</f>
        <v>1123.99</v>
      </c>
      <c r="R1330" s="86">
        <f t="shared" si="61"/>
        <v>8.6921908382683849E-2</v>
      </c>
      <c r="S1330" s="86">
        <f t="shared" si="62"/>
        <v>8.6921908382683849E-2</v>
      </c>
      <c r="T1330" s="31">
        <f>'Product Details'!F991</f>
        <v>1123.99</v>
      </c>
      <c r="U1330" s="31">
        <f t="shared" si="63"/>
        <v>0</v>
      </c>
      <c r="V1330" s="30" t="s">
        <v>2080</v>
      </c>
      <c r="W1330" s="30" t="s">
        <v>53</v>
      </c>
      <c r="X1330" s="30">
        <v>14</v>
      </c>
      <c r="Y1330" s="87">
        <v>46002</v>
      </c>
      <c r="Z1330" s="87">
        <v>46272</v>
      </c>
    </row>
    <row r="1331" spans="1:26" ht="26.9" customHeight="1" x14ac:dyDescent="0.35">
      <c r="A1331" s="85" t="s">
        <v>11516</v>
      </c>
      <c r="B1331" s="30" t="s">
        <v>7261</v>
      </c>
      <c r="C1331" s="30" t="s">
        <v>1306</v>
      </c>
      <c r="D1331" s="30" t="s">
        <v>11507</v>
      </c>
      <c r="E1331" s="30" t="s">
        <v>10046</v>
      </c>
      <c r="F1331" s="30" t="s">
        <v>7264</v>
      </c>
      <c r="G1331" s="30" t="s">
        <v>7265</v>
      </c>
      <c r="H1331" s="30" t="s">
        <v>5107</v>
      </c>
      <c r="I1331" s="30" t="s">
        <v>8</v>
      </c>
      <c r="J1331" s="30" t="s">
        <v>4807</v>
      </c>
      <c r="K1331" s="30" t="s">
        <v>2027</v>
      </c>
      <c r="L1331" s="76" t="s">
        <v>10021</v>
      </c>
      <c r="M1331" s="30" t="s">
        <v>10047</v>
      </c>
      <c r="N1331" s="30" t="s">
        <v>2087</v>
      </c>
      <c r="O1331" s="31">
        <f>'Product Details'!AH992</f>
        <v>1460.99</v>
      </c>
      <c r="P1331" s="31">
        <f>'Product Details'!V992</f>
        <v>1460.99</v>
      </c>
      <c r="Q1331" s="31">
        <f>'Product Details'!F992</f>
        <v>1339.99</v>
      </c>
      <c r="R1331" s="86">
        <f t="shared" si="61"/>
        <v>8.2820553186537901E-2</v>
      </c>
      <c r="S1331" s="86">
        <f t="shared" si="62"/>
        <v>8.2820553186537901E-2</v>
      </c>
      <c r="T1331" s="31">
        <f>'Product Details'!F992</f>
        <v>1339.99</v>
      </c>
      <c r="U1331" s="31">
        <f t="shared" si="63"/>
        <v>0</v>
      </c>
      <c r="V1331" s="30" t="s">
        <v>2100</v>
      </c>
      <c r="W1331" s="30" t="s">
        <v>53</v>
      </c>
      <c r="X1331" s="30">
        <v>14</v>
      </c>
      <c r="Y1331" s="87">
        <v>46087</v>
      </c>
      <c r="Z1331" s="87">
        <v>46251</v>
      </c>
    </row>
    <row r="1332" spans="1:26" ht="26.9" customHeight="1" x14ac:dyDescent="0.35">
      <c r="A1332" s="85" t="s">
        <v>11517</v>
      </c>
      <c r="B1332" s="30" t="s">
        <v>7266</v>
      </c>
      <c r="C1332" s="30" t="s">
        <v>1319</v>
      </c>
      <c r="D1332" s="30" t="s">
        <v>11518</v>
      </c>
      <c r="E1332" s="30" t="s">
        <v>10046</v>
      </c>
      <c r="F1332" s="30" t="s">
        <v>7269</v>
      </c>
      <c r="G1332" s="30" t="s">
        <v>7270</v>
      </c>
      <c r="H1332" s="30" t="s">
        <v>5874</v>
      </c>
      <c r="I1332" s="30" t="s">
        <v>8</v>
      </c>
      <c r="J1332" s="30" t="s">
        <v>4790</v>
      </c>
      <c r="K1332" s="30" t="s">
        <v>2022</v>
      </c>
      <c r="L1332" s="76" t="s">
        <v>10021</v>
      </c>
      <c r="M1332" s="30" t="s">
        <v>10047</v>
      </c>
      <c r="N1332" s="30" t="s">
        <v>2087</v>
      </c>
      <c r="O1332" s="31">
        <f>'Product Details'!AH993</f>
        <v>105.99</v>
      </c>
      <c r="P1332" s="31">
        <f>'Product Details'!V993</f>
        <v>105.99</v>
      </c>
      <c r="Q1332" s="31">
        <f>'Product Details'!F993</f>
        <v>93.99</v>
      </c>
      <c r="R1332" s="86">
        <f t="shared" si="61"/>
        <v>0.1132182281347297</v>
      </c>
      <c r="S1332" s="86">
        <f t="shared" si="62"/>
        <v>0.1132182281347297</v>
      </c>
      <c r="T1332" s="31">
        <f>'Product Details'!F993</f>
        <v>93.99</v>
      </c>
      <c r="U1332" s="31">
        <f t="shared" si="63"/>
        <v>0</v>
      </c>
      <c r="V1332" s="30" t="s">
        <v>2080</v>
      </c>
      <c r="W1332" s="30" t="s">
        <v>53</v>
      </c>
      <c r="X1332" s="30">
        <v>30</v>
      </c>
      <c r="Y1332" s="87">
        <v>46191</v>
      </c>
      <c r="Z1332" s="87">
        <v>46286</v>
      </c>
    </row>
    <row r="1333" spans="1:26" ht="26.9" customHeight="1" x14ac:dyDescent="0.35">
      <c r="A1333" s="85" t="s">
        <v>11519</v>
      </c>
      <c r="B1333" s="30" t="s">
        <v>7266</v>
      </c>
      <c r="C1333" s="30" t="s">
        <v>1319</v>
      </c>
      <c r="D1333" s="30" t="s">
        <v>11520</v>
      </c>
      <c r="E1333" s="30" t="s">
        <v>10122</v>
      </c>
      <c r="F1333" s="30" t="s">
        <v>7269</v>
      </c>
      <c r="G1333" s="30" t="s">
        <v>7270</v>
      </c>
      <c r="H1333" s="30" t="s">
        <v>5874</v>
      </c>
      <c r="I1333" s="30" t="s">
        <v>8</v>
      </c>
      <c r="J1333" s="30" t="s">
        <v>4790</v>
      </c>
      <c r="K1333" s="30" t="s">
        <v>2022</v>
      </c>
      <c r="L1333" s="79" t="s">
        <v>10023</v>
      </c>
      <c r="M1333" s="30" t="s">
        <v>10123</v>
      </c>
      <c r="N1333" s="30" t="s">
        <v>2087</v>
      </c>
      <c r="O1333" s="31">
        <f>'Product Details'!AH993</f>
        <v>105.99</v>
      </c>
      <c r="P1333" s="31">
        <v>77.989999999999995</v>
      </c>
      <c r="Q1333" s="31">
        <v>77.989999999999995</v>
      </c>
      <c r="R1333" s="86">
        <f t="shared" si="61"/>
        <v>0</v>
      </c>
      <c r="S1333" s="86">
        <f t="shared" si="62"/>
        <v>0.26417586564770262</v>
      </c>
      <c r="T1333" s="31">
        <f>'Product Details'!F993</f>
        <v>93.99</v>
      </c>
      <c r="U1333" s="31">
        <f t="shared" si="63"/>
        <v>16</v>
      </c>
      <c r="V1333" s="30" t="s">
        <v>2080</v>
      </c>
      <c r="W1333" s="30" t="s">
        <v>10124</v>
      </c>
      <c r="X1333" s="30">
        <v>30</v>
      </c>
      <c r="Y1333" s="87">
        <v>46215</v>
      </c>
      <c r="Z1333" s="87">
        <v>46215</v>
      </c>
    </row>
    <row r="1334" spans="1:26" ht="26.9" customHeight="1" x14ac:dyDescent="0.35">
      <c r="A1334" s="85" t="s">
        <v>11521</v>
      </c>
      <c r="B1334" s="30" t="s">
        <v>7271</v>
      </c>
      <c r="C1334" s="30" t="s">
        <v>1319</v>
      </c>
      <c r="D1334" s="30" t="s">
        <v>11518</v>
      </c>
      <c r="E1334" s="30" t="s">
        <v>10046</v>
      </c>
      <c r="F1334" s="30" t="s">
        <v>7274</v>
      </c>
      <c r="G1334" s="30" t="s">
        <v>7275</v>
      </c>
      <c r="H1334" s="30" t="s">
        <v>5824</v>
      </c>
      <c r="I1334" s="30" t="s">
        <v>8</v>
      </c>
      <c r="J1334" s="30" t="s">
        <v>4790</v>
      </c>
      <c r="K1334" s="30" t="s">
        <v>2023</v>
      </c>
      <c r="L1334" s="76" t="s">
        <v>10021</v>
      </c>
      <c r="M1334" s="30" t="s">
        <v>10047</v>
      </c>
      <c r="N1334" s="30" t="s">
        <v>2087</v>
      </c>
      <c r="O1334" s="31">
        <f>'Product Details'!AH994</f>
        <v>311.99</v>
      </c>
      <c r="P1334" s="31">
        <f>'Product Details'!V994</f>
        <v>297.99</v>
      </c>
      <c r="Q1334" s="31">
        <f>'Product Details'!F994</f>
        <v>259.99</v>
      </c>
      <c r="R1334" s="86">
        <f t="shared" si="61"/>
        <v>0.12752105775361589</v>
      </c>
      <c r="S1334" s="86">
        <f t="shared" si="62"/>
        <v>0.16667200871822815</v>
      </c>
      <c r="T1334" s="31">
        <f>'Product Details'!F994</f>
        <v>259.99</v>
      </c>
      <c r="U1334" s="31">
        <f t="shared" si="63"/>
        <v>0</v>
      </c>
      <c r="V1334" s="30" t="s">
        <v>2080</v>
      </c>
      <c r="W1334" s="30" t="s">
        <v>53</v>
      </c>
      <c r="X1334" s="30">
        <v>30</v>
      </c>
      <c r="Y1334" s="87">
        <v>45733</v>
      </c>
      <c r="Z1334" s="87">
        <v>46290</v>
      </c>
    </row>
    <row r="1335" spans="1:26" ht="26.9" customHeight="1" x14ac:dyDescent="0.35">
      <c r="A1335" s="85" t="s">
        <v>11522</v>
      </c>
      <c r="B1335" s="30" t="s">
        <v>7276</v>
      </c>
      <c r="C1335" s="30" t="s">
        <v>1319</v>
      </c>
      <c r="D1335" s="30" t="s">
        <v>11518</v>
      </c>
      <c r="E1335" s="30" t="s">
        <v>10046</v>
      </c>
      <c r="F1335" s="30" t="s">
        <v>7279</v>
      </c>
      <c r="G1335" s="30" t="s">
        <v>7280</v>
      </c>
      <c r="H1335" s="30" t="s">
        <v>7281</v>
      </c>
      <c r="I1335" s="30" t="s">
        <v>8</v>
      </c>
      <c r="J1335" s="30" t="s">
        <v>4807</v>
      </c>
      <c r="K1335" s="30" t="s">
        <v>2023</v>
      </c>
      <c r="L1335" s="76" t="s">
        <v>10021</v>
      </c>
      <c r="M1335" s="30" t="s">
        <v>10047</v>
      </c>
      <c r="N1335" s="30" t="s">
        <v>2087</v>
      </c>
      <c r="O1335" s="31">
        <f>'Product Details'!AH995</f>
        <v>372.99</v>
      </c>
      <c r="P1335" s="31">
        <f>'Product Details'!V995</f>
        <v>372.99</v>
      </c>
      <c r="Q1335" s="31">
        <f>'Product Details'!F995</f>
        <v>323.99</v>
      </c>
      <c r="R1335" s="86">
        <f t="shared" si="61"/>
        <v>0.13137081423094452</v>
      </c>
      <c r="S1335" s="86">
        <f t="shared" si="62"/>
        <v>0.13137081423094452</v>
      </c>
      <c r="T1335" s="31">
        <f>'Product Details'!F995</f>
        <v>323.99</v>
      </c>
      <c r="U1335" s="31">
        <f t="shared" si="63"/>
        <v>0</v>
      </c>
      <c r="V1335" s="30" t="s">
        <v>2100</v>
      </c>
      <c r="W1335" s="30" t="s">
        <v>1345</v>
      </c>
      <c r="X1335" s="30">
        <v>30</v>
      </c>
      <c r="Y1335" s="87">
        <v>46171</v>
      </c>
      <c r="Z1335" s="87">
        <v>46251</v>
      </c>
    </row>
    <row r="1336" spans="1:26" ht="26.9" customHeight="1" x14ac:dyDescent="0.35">
      <c r="A1336" s="85" t="s">
        <v>11523</v>
      </c>
      <c r="B1336" s="30" t="s">
        <v>7276</v>
      </c>
      <c r="C1336" s="30" t="s">
        <v>1319</v>
      </c>
      <c r="D1336" s="30" t="s">
        <v>11520</v>
      </c>
      <c r="E1336" s="30" t="s">
        <v>10122</v>
      </c>
      <c r="F1336" s="30" t="s">
        <v>7279</v>
      </c>
      <c r="G1336" s="30" t="s">
        <v>7280</v>
      </c>
      <c r="H1336" s="30" t="s">
        <v>7281</v>
      </c>
      <c r="I1336" s="30" t="s">
        <v>8</v>
      </c>
      <c r="J1336" s="30" t="s">
        <v>4807</v>
      </c>
      <c r="K1336" s="30" t="s">
        <v>2023</v>
      </c>
      <c r="L1336" s="79" t="s">
        <v>10023</v>
      </c>
      <c r="M1336" s="30" t="s">
        <v>10123</v>
      </c>
      <c r="N1336" s="30" t="s">
        <v>2087</v>
      </c>
      <c r="O1336" s="31">
        <f>'Product Details'!AH995</f>
        <v>372.99</v>
      </c>
      <c r="P1336" s="31">
        <v>256.99</v>
      </c>
      <c r="Q1336" s="31">
        <v>256.99</v>
      </c>
      <c r="R1336" s="86">
        <f t="shared" si="61"/>
        <v>0</v>
      </c>
      <c r="S1336" s="86">
        <f t="shared" si="62"/>
        <v>0.31100029491407277</v>
      </c>
      <c r="T1336" s="31">
        <f>'Product Details'!F995</f>
        <v>323.99</v>
      </c>
      <c r="U1336" s="31">
        <f t="shared" si="63"/>
        <v>67</v>
      </c>
      <c r="V1336" s="30" t="s">
        <v>2080</v>
      </c>
      <c r="W1336" s="30" t="s">
        <v>10124</v>
      </c>
      <c r="X1336" s="30">
        <v>30</v>
      </c>
      <c r="Y1336" s="87">
        <v>46276</v>
      </c>
      <c r="Z1336" s="87">
        <v>46276</v>
      </c>
    </row>
    <row r="1337" spans="1:26" ht="26.9" customHeight="1" x14ac:dyDescent="0.35">
      <c r="A1337" s="85" t="s">
        <v>11524</v>
      </c>
      <c r="B1337" s="30" t="s">
        <v>7282</v>
      </c>
      <c r="C1337" s="30" t="s">
        <v>1319</v>
      </c>
      <c r="D1337" s="30" t="s">
        <v>11518</v>
      </c>
      <c r="E1337" s="30" t="s">
        <v>10046</v>
      </c>
      <c r="F1337" s="30" t="s">
        <v>7285</v>
      </c>
      <c r="G1337" s="30" t="s">
        <v>7286</v>
      </c>
      <c r="H1337" s="30" t="s">
        <v>3434</v>
      </c>
      <c r="I1337" s="30" t="s">
        <v>8</v>
      </c>
      <c r="J1337" s="30" t="s">
        <v>4807</v>
      </c>
      <c r="K1337" s="30" t="s">
        <v>2024</v>
      </c>
      <c r="L1337" s="76" t="s">
        <v>10021</v>
      </c>
      <c r="M1337" s="30" t="s">
        <v>10047</v>
      </c>
      <c r="N1337" s="30" t="s">
        <v>2087</v>
      </c>
      <c r="O1337" s="31">
        <f>'Product Details'!AH996</f>
        <v>383.99</v>
      </c>
      <c r="P1337" s="31">
        <f>'Product Details'!V996</f>
        <v>383.99</v>
      </c>
      <c r="Q1337" s="31">
        <f>'Product Details'!F996</f>
        <v>355.99</v>
      </c>
      <c r="R1337" s="86">
        <f t="shared" si="61"/>
        <v>7.2918565587645506E-2</v>
      </c>
      <c r="S1337" s="86">
        <f t="shared" si="62"/>
        <v>7.2918565587645506E-2</v>
      </c>
      <c r="T1337" s="31">
        <f>'Product Details'!F996</f>
        <v>355.99</v>
      </c>
      <c r="U1337" s="31">
        <f t="shared" si="63"/>
        <v>0</v>
      </c>
      <c r="V1337" s="30" t="s">
        <v>2080</v>
      </c>
      <c r="W1337" s="30" t="s">
        <v>1345</v>
      </c>
      <c r="X1337" s="30">
        <v>30</v>
      </c>
      <c r="Y1337" s="87">
        <v>45762</v>
      </c>
      <c r="Z1337" s="87">
        <v>46277</v>
      </c>
    </row>
    <row r="1338" spans="1:26" ht="26.9" customHeight="1" x14ac:dyDescent="0.35">
      <c r="A1338" s="85" t="s">
        <v>11525</v>
      </c>
      <c r="B1338" s="30" t="s">
        <v>7282</v>
      </c>
      <c r="C1338" s="30" t="s">
        <v>1319</v>
      </c>
      <c r="D1338" s="30" t="s">
        <v>11520</v>
      </c>
      <c r="E1338" s="30" t="s">
        <v>10122</v>
      </c>
      <c r="F1338" s="30" t="s">
        <v>7285</v>
      </c>
      <c r="G1338" s="30" t="s">
        <v>7286</v>
      </c>
      <c r="H1338" s="30" t="s">
        <v>3434</v>
      </c>
      <c r="I1338" s="30" t="s">
        <v>8</v>
      </c>
      <c r="J1338" s="30" t="s">
        <v>4807</v>
      </c>
      <c r="K1338" s="30" t="s">
        <v>2024</v>
      </c>
      <c r="L1338" s="79" t="s">
        <v>10023</v>
      </c>
      <c r="M1338" s="30" t="s">
        <v>10123</v>
      </c>
      <c r="N1338" s="30" t="s">
        <v>2087</v>
      </c>
      <c r="O1338" s="31">
        <f>'Product Details'!AH996</f>
        <v>383.99</v>
      </c>
      <c r="P1338" s="31">
        <v>332.99</v>
      </c>
      <c r="Q1338" s="31">
        <v>295.99</v>
      </c>
      <c r="R1338" s="86">
        <f t="shared" si="61"/>
        <v>0.11111444788131776</v>
      </c>
      <c r="S1338" s="86">
        <f t="shared" si="62"/>
        <v>0.22917263470402874</v>
      </c>
      <c r="T1338" s="31">
        <f>'Product Details'!F996</f>
        <v>355.99</v>
      </c>
      <c r="U1338" s="31">
        <f t="shared" si="63"/>
        <v>60</v>
      </c>
      <c r="V1338" s="30" t="s">
        <v>2100</v>
      </c>
      <c r="W1338" s="30" t="s">
        <v>10124</v>
      </c>
      <c r="X1338" s="30">
        <v>30</v>
      </c>
      <c r="Y1338" s="87">
        <v>46260</v>
      </c>
      <c r="Z1338" s="87">
        <v>46291</v>
      </c>
    </row>
    <row r="1339" spans="1:26" ht="26.9" customHeight="1" x14ac:dyDescent="0.35">
      <c r="A1339" s="85" t="s">
        <v>11526</v>
      </c>
      <c r="B1339" s="30" t="s">
        <v>7287</v>
      </c>
      <c r="C1339" s="30" t="s">
        <v>1319</v>
      </c>
      <c r="D1339" s="30" t="s">
        <v>11518</v>
      </c>
      <c r="E1339" s="30" t="s">
        <v>10046</v>
      </c>
      <c r="F1339" s="30" t="s">
        <v>7290</v>
      </c>
      <c r="G1339" s="30" t="s">
        <v>7291</v>
      </c>
      <c r="H1339" s="30" t="s">
        <v>5029</v>
      </c>
      <c r="I1339" s="30" t="s">
        <v>8</v>
      </c>
      <c r="J1339" s="30" t="s">
        <v>4790</v>
      </c>
      <c r="K1339" s="30" t="s">
        <v>2025</v>
      </c>
      <c r="L1339" s="76" t="s">
        <v>10021</v>
      </c>
      <c r="M1339" s="30" t="s">
        <v>10047</v>
      </c>
      <c r="N1339" s="30" t="s">
        <v>2087</v>
      </c>
      <c r="O1339" s="31">
        <f>'Product Details'!AH997</f>
        <v>481.99</v>
      </c>
      <c r="P1339" s="31">
        <f>'Product Details'!V997</f>
        <v>481.99</v>
      </c>
      <c r="Q1339" s="31">
        <f>'Product Details'!F997</f>
        <v>419.99</v>
      </c>
      <c r="R1339" s="86">
        <f t="shared" si="61"/>
        <v>0.12863337413639286</v>
      </c>
      <c r="S1339" s="86">
        <f t="shared" si="62"/>
        <v>0.12863337413639286</v>
      </c>
      <c r="T1339" s="31">
        <f>'Product Details'!F997</f>
        <v>419.99</v>
      </c>
      <c r="U1339" s="31">
        <f t="shared" si="63"/>
        <v>0</v>
      </c>
      <c r="V1339" s="30" t="s">
        <v>2080</v>
      </c>
      <c r="W1339" s="30" t="s">
        <v>53</v>
      </c>
      <c r="X1339" s="30">
        <v>30</v>
      </c>
      <c r="Y1339" s="87">
        <v>46174</v>
      </c>
      <c r="Z1339" s="87">
        <v>46289</v>
      </c>
    </row>
    <row r="1340" spans="1:26" ht="26.9" customHeight="1" x14ac:dyDescent="0.35">
      <c r="A1340" s="85" t="s">
        <v>11527</v>
      </c>
      <c r="B1340" s="30" t="s">
        <v>7292</v>
      </c>
      <c r="C1340" s="30" t="s">
        <v>1319</v>
      </c>
      <c r="D1340" s="30" t="s">
        <v>11518</v>
      </c>
      <c r="E1340" s="30" t="s">
        <v>10046</v>
      </c>
      <c r="F1340" s="30" t="s">
        <v>7295</v>
      </c>
      <c r="G1340" s="30" t="s">
        <v>7296</v>
      </c>
      <c r="H1340" s="30" t="s">
        <v>3620</v>
      </c>
      <c r="I1340" s="30" t="s">
        <v>8</v>
      </c>
      <c r="J1340" s="30" t="s">
        <v>4807</v>
      </c>
      <c r="K1340" s="30" t="s">
        <v>2024</v>
      </c>
      <c r="L1340" s="76" t="s">
        <v>10021</v>
      </c>
      <c r="M1340" s="30" t="s">
        <v>10047</v>
      </c>
      <c r="N1340" s="30" t="s">
        <v>2087</v>
      </c>
      <c r="O1340" s="31">
        <f>'Product Details'!AH998</f>
        <v>607.99</v>
      </c>
      <c r="P1340" s="31">
        <f>'Product Details'!V998</f>
        <v>605.99</v>
      </c>
      <c r="Q1340" s="31">
        <f>'Product Details'!F998</f>
        <v>545.99</v>
      </c>
      <c r="R1340" s="86">
        <f t="shared" si="61"/>
        <v>9.9011534843809298E-2</v>
      </c>
      <c r="S1340" s="86">
        <f t="shared" si="62"/>
        <v>0.10197536143686574</v>
      </c>
      <c r="T1340" s="31">
        <f>'Product Details'!F998</f>
        <v>545.99</v>
      </c>
      <c r="U1340" s="31">
        <f t="shared" si="63"/>
        <v>0</v>
      </c>
      <c r="V1340" s="30" t="s">
        <v>2080</v>
      </c>
      <c r="W1340" s="30" t="s">
        <v>53</v>
      </c>
      <c r="X1340" s="30">
        <v>30</v>
      </c>
      <c r="Y1340" s="87">
        <v>45763</v>
      </c>
      <c r="Z1340" s="87">
        <v>46267</v>
      </c>
    </row>
    <row r="1341" spans="1:26" ht="26.9" customHeight="1" x14ac:dyDescent="0.35">
      <c r="A1341" s="85" t="s">
        <v>11528</v>
      </c>
      <c r="B1341" s="30" t="s">
        <v>7297</v>
      </c>
      <c r="C1341" s="30" t="s">
        <v>1319</v>
      </c>
      <c r="D1341" s="30" t="s">
        <v>11518</v>
      </c>
      <c r="E1341" s="30" t="s">
        <v>10046</v>
      </c>
      <c r="F1341" s="30" t="s">
        <v>7300</v>
      </c>
      <c r="G1341" s="30" t="s">
        <v>7301</v>
      </c>
      <c r="H1341" s="30" t="s">
        <v>5029</v>
      </c>
      <c r="I1341" s="30" t="s">
        <v>8</v>
      </c>
      <c r="J1341" s="30" t="s">
        <v>4807</v>
      </c>
      <c r="K1341" s="30" t="s">
        <v>2026</v>
      </c>
      <c r="L1341" s="76" t="s">
        <v>10021</v>
      </c>
      <c r="M1341" s="30" t="s">
        <v>10047</v>
      </c>
      <c r="N1341" s="30" t="s">
        <v>2087</v>
      </c>
      <c r="O1341" s="31">
        <f>'Product Details'!AH999</f>
        <v>1240.99</v>
      </c>
      <c r="P1341" s="31">
        <f>'Product Details'!V999</f>
        <v>1196.99</v>
      </c>
      <c r="Q1341" s="31">
        <f>'Product Details'!F999</f>
        <v>1052.99</v>
      </c>
      <c r="R1341" s="86">
        <f t="shared" si="61"/>
        <v>0.12030175690690816</v>
      </c>
      <c r="S1341" s="86">
        <f t="shared" si="62"/>
        <v>0.15149195400446416</v>
      </c>
      <c r="T1341" s="31">
        <f>'Product Details'!F999</f>
        <v>1052.99</v>
      </c>
      <c r="U1341" s="31">
        <f t="shared" si="63"/>
        <v>0</v>
      </c>
      <c r="V1341" s="30" t="s">
        <v>2080</v>
      </c>
      <c r="W1341" s="30" t="s">
        <v>53</v>
      </c>
      <c r="X1341" s="30">
        <v>30</v>
      </c>
      <c r="Y1341" s="87">
        <v>46033</v>
      </c>
      <c r="Z1341" s="87">
        <v>46235</v>
      </c>
    </row>
    <row r="1342" spans="1:26" ht="26.9" customHeight="1" x14ac:dyDescent="0.35">
      <c r="A1342" s="85" t="s">
        <v>11529</v>
      </c>
      <c r="B1342" s="30" t="s">
        <v>7297</v>
      </c>
      <c r="C1342" s="30" t="s">
        <v>1319</v>
      </c>
      <c r="D1342" s="30" t="s">
        <v>11520</v>
      </c>
      <c r="E1342" s="30" t="s">
        <v>10122</v>
      </c>
      <c r="F1342" s="30" t="s">
        <v>7300</v>
      </c>
      <c r="G1342" s="30" t="s">
        <v>7301</v>
      </c>
      <c r="H1342" s="30" t="s">
        <v>5029</v>
      </c>
      <c r="I1342" s="30" t="s">
        <v>8</v>
      </c>
      <c r="J1342" s="30" t="s">
        <v>4807</v>
      </c>
      <c r="K1342" s="30" t="s">
        <v>2026</v>
      </c>
      <c r="L1342" s="79" t="s">
        <v>10023</v>
      </c>
      <c r="M1342" s="30" t="s">
        <v>10123</v>
      </c>
      <c r="N1342" s="30" t="s">
        <v>2087</v>
      </c>
      <c r="O1342" s="31">
        <f>'Product Details'!AH999</f>
        <v>1240.99</v>
      </c>
      <c r="P1342" s="31">
        <v>859.99</v>
      </c>
      <c r="Q1342" s="31">
        <v>859.99</v>
      </c>
      <c r="R1342" s="86">
        <f t="shared" si="61"/>
        <v>0</v>
      </c>
      <c r="S1342" s="86">
        <f t="shared" si="62"/>
        <v>0.30701294933883433</v>
      </c>
      <c r="T1342" s="31">
        <f>'Product Details'!F999</f>
        <v>1052.99</v>
      </c>
      <c r="U1342" s="31">
        <f t="shared" si="63"/>
        <v>193</v>
      </c>
      <c r="V1342" s="30" t="s">
        <v>2080</v>
      </c>
      <c r="W1342" s="30" t="s">
        <v>10124</v>
      </c>
      <c r="X1342" s="30">
        <v>30</v>
      </c>
      <c r="Y1342" s="87">
        <v>46220</v>
      </c>
      <c r="Z1342" s="87">
        <v>46220</v>
      </c>
    </row>
    <row r="1343" spans="1:26" ht="26.9" customHeight="1" x14ac:dyDescent="0.35">
      <c r="A1343" s="85" t="s">
        <v>11530</v>
      </c>
      <c r="B1343" s="30" t="s">
        <v>7302</v>
      </c>
      <c r="C1343" s="30" t="s">
        <v>1319</v>
      </c>
      <c r="D1343" s="30" t="s">
        <v>11518</v>
      </c>
      <c r="E1343" s="30" t="s">
        <v>10046</v>
      </c>
      <c r="F1343" s="30" t="s">
        <v>7305</v>
      </c>
      <c r="G1343" s="30" t="s">
        <v>5455</v>
      </c>
      <c r="H1343" s="30" t="s">
        <v>5399</v>
      </c>
      <c r="I1343" s="30" t="s">
        <v>8</v>
      </c>
      <c r="J1343" s="30" t="s">
        <v>4790</v>
      </c>
      <c r="K1343" s="30" t="s">
        <v>2026</v>
      </c>
      <c r="L1343" s="76" t="s">
        <v>10021</v>
      </c>
      <c r="M1343" s="30" t="s">
        <v>10047</v>
      </c>
      <c r="N1343" s="30" t="s">
        <v>2087</v>
      </c>
      <c r="O1343" s="31">
        <f>'Product Details'!AH1000</f>
        <v>1214.99</v>
      </c>
      <c r="P1343" s="31">
        <f>'Product Details'!V1000</f>
        <v>1214.99</v>
      </c>
      <c r="Q1343" s="31">
        <f>'Product Details'!F1000</f>
        <v>1097.99</v>
      </c>
      <c r="R1343" s="86">
        <f t="shared" si="61"/>
        <v>9.6297088864928923E-2</v>
      </c>
      <c r="S1343" s="86">
        <f t="shared" si="62"/>
        <v>9.6297088864928923E-2</v>
      </c>
      <c r="T1343" s="31">
        <f>'Product Details'!F1000</f>
        <v>1097.99</v>
      </c>
      <c r="U1343" s="31">
        <f t="shared" si="63"/>
        <v>0</v>
      </c>
      <c r="V1343" s="30" t="s">
        <v>2080</v>
      </c>
      <c r="W1343" s="30" t="s">
        <v>1345</v>
      </c>
      <c r="X1343" s="30">
        <v>30</v>
      </c>
      <c r="Y1343" s="87">
        <v>46139</v>
      </c>
      <c r="Z1343" s="87">
        <v>46269</v>
      </c>
    </row>
    <row r="1344" spans="1:26" ht="26.9" customHeight="1" x14ac:dyDescent="0.35">
      <c r="A1344" s="85" t="s">
        <v>11531</v>
      </c>
      <c r="B1344" s="30" t="s">
        <v>7306</v>
      </c>
      <c r="C1344" s="30" t="s">
        <v>1319</v>
      </c>
      <c r="D1344" s="30" t="s">
        <v>11518</v>
      </c>
      <c r="E1344" s="30" t="s">
        <v>10046</v>
      </c>
      <c r="F1344" s="30" t="s">
        <v>7290</v>
      </c>
      <c r="G1344" s="30" t="s">
        <v>7309</v>
      </c>
      <c r="H1344" s="30" t="s">
        <v>3548</v>
      </c>
      <c r="I1344" s="30" t="s">
        <v>8</v>
      </c>
      <c r="J1344" s="30" t="s">
        <v>4807</v>
      </c>
      <c r="K1344" s="30" t="s">
        <v>2027</v>
      </c>
      <c r="L1344" s="76" t="s">
        <v>10021</v>
      </c>
      <c r="M1344" s="30" t="s">
        <v>10047</v>
      </c>
      <c r="N1344" s="30" t="s">
        <v>2087</v>
      </c>
      <c r="O1344" s="31">
        <f>'Product Details'!AH1001</f>
        <v>1435.99</v>
      </c>
      <c r="P1344" s="31">
        <f>'Product Details'!V1001</f>
        <v>1392.99</v>
      </c>
      <c r="Q1344" s="31">
        <f>'Product Details'!F1001</f>
        <v>1267.99</v>
      </c>
      <c r="R1344" s="86">
        <f t="shared" si="61"/>
        <v>8.97350304022283E-2</v>
      </c>
      <c r="S1344" s="86">
        <f t="shared" si="62"/>
        <v>0.11699245816475046</v>
      </c>
      <c r="T1344" s="31">
        <f>'Product Details'!F1001</f>
        <v>1267.99</v>
      </c>
      <c r="U1344" s="31">
        <f t="shared" si="63"/>
        <v>0</v>
      </c>
      <c r="V1344" s="30" t="s">
        <v>2080</v>
      </c>
      <c r="W1344" s="30" t="s">
        <v>1345</v>
      </c>
      <c r="X1344" s="30">
        <v>30</v>
      </c>
      <c r="Y1344" s="87">
        <v>46163</v>
      </c>
      <c r="Z1344" s="87">
        <v>46285</v>
      </c>
    </row>
    <row r="1345" spans="1:26" ht="26.9" customHeight="1" x14ac:dyDescent="0.35">
      <c r="A1345" s="85" t="s">
        <v>11532</v>
      </c>
      <c r="B1345" s="30" t="s">
        <v>7310</v>
      </c>
      <c r="C1345" s="30" t="s">
        <v>1319</v>
      </c>
      <c r="D1345" s="30" t="s">
        <v>11518</v>
      </c>
      <c r="E1345" s="30" t="s">
        <v>10046</v>
      </c>
      <c r="F1345" s="30" t="s">
        <v>7313</v>
      </c>
      <c r="G1345" s="30" t="s">
        <v>7314</v>
      </c>
      <c r="H1345" s="30" t="s">
        <v>4910</v>
      </c>
      <c r="I1345" s="30" t="s">
        <v>8</v>
      </c>
      <c r="J1345" s="30" t="s">
        <v>4807</v>
      </c>
      <c r="K1345" s="30" t="s">
        <v>2027</v>
      </c>
      <c r="L1345" s="76" t="s">
        <v>10021</v>
      </c>
      <c r="M1345" s="30" t="s">
        <v>10047</v>
      </c>
      <c r="N1345" s="30" t="s">
        <v>2087</v>
      </c>
      <c r="O1345" s="31">
        <f>'Product Details'!AH1002</f>
        <v>1500.99</v>
      </c>
      <c r="P1345" s="31">
        <f>'Product Details'!V1002</f>
        <v>1472.99</v>
      </c>
      <c r="Q1345" s="31">
        <f>'Product Details'!F1002</f>
        <v>1396.99</v>
      </c>
      <c r="R1345" s="86">
        <f t="shared" si="61"/>
        <v>5.1595733847480292E-2</v>
      </c>
      <c r="S1345" s="86">
        <f t="shared" si="62"/>
        <v>6.9287603515013424E-2</v>
      </c>
      <c r="T1345" s="31">
        <f>'Product Details'!F1002</f>
        <v>1396.99</v>
      </c>
      <c r="U1345" s="31">
        <f t="shared" si="63"/>
        <v>0</v>
      </c>
      <c r="V1345" s="30" t="s">
        <v>2080</v>
      </c>
      <c r="W1345" s="30" t="s">
        <v>53</v>
      </c>
      <c r="X1345" s="30">
        <v>30</v>
      </c>
      <c r="Y1345" s="87">
        <v>45873</v>
      </c>
      <c r="Z1345" s="87">
        <v>46269</v>
      </c>
    </row>
    <row r="1346" spans="1:26" ht="26.9" customHeight="1" x14ac:dyDescent="0.35">
      <c r="A1346" s="85" t="s">
        <v>11533</v>
      </c>
      <c r="B1346" s="30" t="s">
        <v>7315</v>
      </c>
      <c r="C1346" s="30" t="s">
        <v>1331</v>
      </c>
      <c r="D1346" s="30" t="s">
        <v>11534</v>
      </c>
      <c r="E1346" s="30" t="s">
        <v>10046</v>
      </c>
      <c r="F1346" s="30" t="s">
        <v>7318</v>
      </c>
      <c r="G1346" s="30" t="s">
        <v>7319</v>
      </c>
      <c r="H1346" s="30" t="s">
        <v>4957</v>
      </c>
      <c r="I1346" s="30" t="s">
        <v>8</v>
      </c>
      <c r="J1346" s="30" t="s">
        <v>4790</v>
      </c>
      <c r="K1346" s="30" t="s">
        <v>2023</v>
      </c>
      <c r="L1346" s="76" t="s">
        <v>10021</v>
      </c>
      <c r="M1346" s="30" t="s">
        <v>10047</v>
      </c>
      <c r="N1346" s="30" t="s">
        <v>2087</v>
      </c>
      <c r="O1346" s="31">
        <f>'Product Details'!AH1003</f>
        <v>148.99</v>
      </c>
      <c r="P1346" s="31">
        <f>'Product Details'!V1003</f>
        <v>144.99</v>
      </c>
      <c r="Q1346" s="31">
        <f>'Product Details'!F1003</f>
        <v>131.99</v>
      </c>
      <c r="R1346" s="86">
        <f t="shared" si="61"/>
        <v>8.9661355955583139E-2</v>
      </c>
      <c r="S1346" s="86">
        <f t="shared" si="62"/>
        <v>0.11410161755822537</v>
      </c>
      <c r="T1346" s="31">
        <f>'Product Details'!F1003</f>
        <v>131.99</v>
      </c>
      <c r="U1346" s="31">
        <f t="shared" si="63"/>
        <v>0</v>
      </c>
      <c r="V1346" s="30" t="s">
        <v>2080</v>
      </c>
      <c r="W1346" s="30" t="s">
        <v>53</v>
      </c>
      <c r="X1346" s="30">
        <v>15</v>
      </c>
      <c r="Y1346" s="87">
        <v>46099</v>
      </c>
      <c r="Z1346" s="87">
        <v>46287</v>
      </c>
    </row>
    <row r="1347" spans="1:26" ht="26.9" customHeight="1" x14ac:dyDescent="0.35">
      <c r="A1347" s="85" t="s">
        <v>11535</v>
      </c>
      <c r="B1347" s="30" t="s">
        <v>7315</v>
      </c>
      <c r="C1347" s="30" t="s">
        <v>1331</v>
      </c>
      <c r="D1347" s="30" t="s">
        <v>10168</v>
      </c>
      <c r="E1347" s="30" t="s">
        <v>10101</v>
      </c>
      <c r="F1347" s="30" t="s">
        <v>7318</v>
      </c>
      <c r="G1347" s="30" t="s">
        <v>7319</v>
      </c>
      <c r="H1347" s="30" t="s">
        <v>4957</v>
      </c>
      <c r="I1347" s="30" t="s">
        <v>8</v>
      </c>
      <c r="J1347" s="30" t="s">
        <v>4790</v>
      </c>
      <c r="K1347" s="30" t="s">
        <v>2023</v>
      </c>
      <c r="L1347" s="81" t="s">
        <v>10022</v>
      </c>
      <c r="M1347" s="30" t="s">
        <v>10102</v>
      </c>
      <c r="N1347" s="30" t="s">
        <v>2087</v>
      </c>
      <c r="O1347" s="31">
        <f>'Product Details'!AH1003</f>
        <v>148.99</v>
      </c>
      <c r="P1347" s="31">
        <v>114.99</v>
      </c>
      <c r="Q1347" s="31">
        <v>114.99</v>
      </c>
      <c r="R1347" s="86">
        <f t="shared" si="61"/>
        <v>0</v>
      </c>
      <c r="S1347" s="86">
        <f t="shared" si="62"/>
        <v>0.22820323511645085</v>
      </c>
      <c r="T1347" s="31">
        <f>'Product Details'!F1003</f>
        <v>131.99</v>
      </c>
      <c r="U1347" s="31">
        <f t="shared" si="63"/>
        <v>17.000000000000014</v>
      </c>
      <c r="V1347" s="30" t="s">
        <v>2100</v>
      </c>
      <c r="W1347" s="30" t="s">
        <v>10103</v>
      </c>
      <c r="X1347" s="30">
        <v>15</v>
      </c>
      <c r="Y1347" s="87">
        <v>46174</v>
      </c>
      <c r="Z1347" s="87">
        <v>46174</v>
      </c>
    </row>
    <row r="1348" spans="1:26" ht="26.9" customHeight="1" x14ac:dyDescent="0.35">
      <c r="A1348" s="85" t="s">
        <v>11536</v>
      </c>
      <c r="B1348" s="30" t="s">
        <v>7320</v>
      </c>
      <c r="C1348" s="30" t="s">
        <v>1331</v>
      </c>
      <c r="D1348" s="30" t="s">
        <v>11534</v>
      </c>
      <c r="E1348" s="30" t="s">
        <v>10046</v>
      </c>
      <c r="F1348" s="30" t="s">
        <v>7323</v>
      </c>
      <c r="G1348" s="30" t="s">
        <v>7324</v>
      </c>
      <c r="H1348" s="30" t="s">
        <v>3449</v>
      </c>
      <c r="I1348" s="30" t="s">
        <v>8</v>
      </c>
      <c r="J1348" s="30" t="s">
        <v>4807</v>
      </c>
      <c r="K1348" s="30" t="s">
        <v>2024</v>
      </c>
      <c r="L1348" s="76" t="s">
        <v>10021</v>
      </c>
      <c r="M1348" s="30" t="s">
        <v>10047</v>
      </c>
      <c r="N1348" s="30" t="s">
        <v>2087</v>
      </c>
      <c r="O1348" s="31">
        <f>'Product Details'!AH1004</f>
        <v>413.99</v>
      </c>
      <c r="P1348" s="31">
        <f>'Product Details'!V1004</f>
        <v>413.99</v>
      </c>
      <c r="Q1348" s="31">
        <f>'Product Details'!F1004</f>
        <v>383.99</v>
      </c>
      <c r="R1348" s="86">
        <f t="shared" si="61"/>
        <v>7.2465518490784794E-2</v>
      </c>
      <c r="S1348" s="86">
        <f t="shared" si="62"/>
        <v>7.2465518490784794E-2</v>
      </c>
      <c r="T1348" s="31">
        <f>'Product Details'!F1004</f>
        <v>383.99</v>
      </c>
      <c r="U1348" s="31">
        <f t="shared" si="63"/>
        <v>0</v>
      </c>
      <c r="V1348" s="30" t="s">
        <v>2080</v>
      </c>
      <c r="W1348" s="30" t="s">
        <v>1345</v>
      </c>
      <c r="X1348" s="30">
        <v>15</v>
      </c>
      <c r="Y1348" s="87">
        <v>46225</v>
      </c>
      <c r="Z1348" s="87">
        <v>46261</v>
      </c>
    </row>
    <row r="1349" spans="1:26" ht="26.9" customHeight="1" x14ac:dyDescent="0.35">
      <c r="A1349" s="85" t="s">
        <v>11537</v>
      </c>
      <c r="B1349" s="30" t="s">
        <v>7325</v>
      </c>
      <c r="C1349" s="30" t="s">
        <v>1331</v>
      </c>
      <c r="D1349" s="30" t="s">
        <v>11534</v>
      </c>
      <c r="E1349" s="30" t="s">
        <v>10046</v>
      </c>
      <c r="F1349" s="30" t="s">
        <v>7328</v>
      </c>
      <c r="G1349" s="30" t="s">
        <v>7329</v>
      </c>
      <c r="H1349" s="30" t="s">
        <v>6187</v>
      </c>
      <c r="I1349" s="30" t="s">
        <v>8</v>
      </c>
      <c r="J1349" s="30" t="s">
        <v>4790</v>
      </c>
      <c r="K1349" s="30" t="s">
        <v>2025</v>
      </c>
      <c r="L1349" s="76" t="s">
        <v>10021</v>
      </c>
      <c r="M1349" s="30" t="s">
        <v>10047</v>
      </c>
      <c r="N1349" s="30" t="s">
        <v>2087</v>
      </c>
      <c r="O1349" s="31">
        <f>'Product Details'!AH1005</f>
        <v>489.99</v>
      </c>
      <c r="P1349" s="31">
        <f>'Product Details'!V1005</f>
        <v>489.99</v>
      </c>
      <c r="Q1349" s="31">
        <f>'Product Details'!F1005</f>
        <v>443.99</v>
      </c>
      <c r="R1349" s="86">
        <f t="shared" si="61"/>
        <v>9.3879466927896491E-2</v>
      </c>
      <c r="S1349" s="86">
        <f t="shared" si="62"/>
        <v>9.3879466927896491E-2</v>
      </c>
      <c r="T1349" s="31">
        <f>'Product Details'!F1005</f>
        <v>443.99</v>
      </c>
      <c r="U1349" s="31">
        <f t="shared" si="63"/>
        <v>0</v>
      </c>
      <c r="V1349" s="30" t="s">
        <v>2080</v>
      </c>
      <c r="W1349" s="30" t="s">
        <v>53</v>
      </c>
      <c r="X1349" s="30">
        <v>15</v>
      </c>
      <c r="Y1349" s="87">
        <v>46211</v>
      </c>
      <c r="Z1349" s="87">
        <v>46277</v>
      </c>
    </row>
    <row r="1350" spans="1:26" ht="26.9" customHeight="1" x14ac:dyDescent="0.35">
      <c r="A1350" s="85" t="s">
        <v>11538</v>
      </c>
      <c r="B1350" s="30" t="s">
        <v>7325</v>
      </c>
      <c r="C1350" s="30" t="s">
        <v>1331</v>
      </c>
      <c r="D1350" s="30" t="s">
        <v>10168</v>
      </c>
      <c r="E1350" s="30" t="s">
        <v>10101</v>
      </c>
      <c r="F1350" s="30" t="s">
        <v>7328</v>
      </c>
      <c r="G1350" s="30" t="s">
        <v>7329</v>
      </c>
      <c r="H1350" s="30" t="s">
        <v>6187</v>
      </c>
      <c r="I1350" s="30" t="s">
        <v>8</v>
      </c>
      <c r="J1350" s="30" t="s">
        <v>4790</v>
      </c>
      <c r="K1350" s="30" t="s">
        <v>2025</v>
      </c>
      <c r="L1350" s="81" t="s">
        <v>10022</v>
      </c>
      <c r="M1350" s="30" t="s">
        <v>10102</v>
      </c>
      <c r="N1350" s="30" t="s">
        <v>2087</v>
      </c>
      <c r="O1350" s="31">
        <f>'Product Details'!AH1005</f>
        <v>489.99</v>
      </c>
      <c r="P1350" s="31">
        <v>431.99</v>
      </c>
      <c r="Q1350" s="31">
        <v>389.99</v>
      </c>
      <c r="R1350" s="86">
        <f t="shared" si="61"/>
        <v>9.7224472788721955E-2</v>
      </c>
      <c r="S1350" s="86">
        <f t="shared" si="62"/>
        <v>0.20408579766934018</v>
      </c>
      <c r="T1350" s="31">
        <f>'Product Details'!F1005</f>
        <v>443.99</v>
      </c>
      <c r="U1350" s="31">
        <f t="shared" si="63"/>
        <v>54</v>
      </c>
      <c r="V1350" s="30" t="s">
        <v>2100</v>
      </c>
      <c r="W1350" s="30" t="s">
        <v>10103</v>
      </c>
      <c r="X1350" s="30">
        <v>15</v>
      </c>
      <c r="Y1350" s="87">
        <v>46268</v>
      </c>
      <c r="Z1350" s="87">
        <v>46279</v>
      </c>
    </row>
    <row r="1351" spans="1:26" ht="26.9" customHeight="1" x14ac:dyDescent="0.35">
      <c r="A1351" s="85" t="s">
        <v>11539</v>
      </c>
      <c r="B1351" s="30" t="s">
        <v>7325</v>
      </c>
      <c r="C1351" s="30" t="s">
        <v>1331</v>
      </c>
      <c r="D1351" s="30" t="s">
        <v>11540</v>
      </c>
      <c r="E1351" s="30" t="s">
        <v>10122</v>
      </c>
      <c r="F1351" s="30" t="s">
        <v>7328</v>
      </c>
      <c r="G1351" s="30" t="s">
        <v>7329</v>
      </c>
      <c r="H1351" s="30" t="s">
        <v>6187</v>
      </c>
      <c r="I1351" s="30" t="s">
        <v>8</v>
      </c>
      <c r="J1351" s="30" t="s">
        <v>4790</v>
      </c>
      <c r="K1351" s="30" t="s">
        <v>2025</v>
      </c>
      <c r="L1351" s="79" t="s">
        <v>10023</v>
      </c>
      <c r="M1351" s="30" t="s">
        <v>10123</v>
      </c>
      <c r="N1351" s="30" t="s">
        <v>2087</v>
      </c>
      <c r="O1351" s="31">
        <f>'Product Details'!AH1005</f>
        <v>489.99</v>
      </c>
      <c r="P1351" s="31">
        <v>402.99</v>
      </c>
      <c r="Q1351" s="31">
        <v>372.99</v>
      </c>
      <c r="R1351" s="86">
        <f t="shared" si="61"/>
        <v>7.4443534579021808E-2</v>
      </c>
      <c r="S1351" s="86">
        <f t="shared" si="62"/>
        <v>0.23878038327312801</v>
      </c>
      <c r="T1351" s="31">
        <f>'Product Details'!F1005</f>
        <v>443.99</v>
      </c>
      <c r="U1351" s="31">
        <f t="shared" si="63"/>
        <v>71</v>
      </c>
      <c r="V1351" s="30" t="s">
        <v>2100</v>
      </c>
      <c r="W1351" s="30" t="s">
        <v>10124</v>
      </c>
      <c r="X1351" s="30">
        <v>30</v>
      </c>
      <c r="Y1351" s="87">
        <v>46211</v>
      </c>
      <c r="Z1351" s="87">
        <v>46234</v>
      </c>
    </row>
    <row r="1352" spans="1:26" ht="26.9" customHeight="1" x14ac:dyDescent="0.35">
      <c r="A1352" s="85" t="s">
        <v>11541</v>
      </c>
      <c r="B1352" s="30" t="s">
        <v>7325</v>
      </c>
      <c r="C1352" s="30" t="s">
        <v>1331</v>
      </c>
      <c r="D1352" s="30" t="s">
        <v>10088</v>
      </c>
      <c r="E1352" s="30" t="s">
        <v>10089</v>
      </c>
      <c r="F1352" s="30" t="s">
        <v>7328</v>
      </c>
      <c r="G1352" s="30" t="s">
        <v>7329</v>
      </c>
      <c r="H1352" s="30" t="s">
        <v>6187</v>
      </c>
      <c r="I1352" s="30" t="s">
        <v>8</v>
      </c>
      <c r="J1352" s="30" t="s">
        <v>4790</v>
      </c>
      <c r="K1352" s="30" t="s">
        <v>2025</v>
      </c>
      <c r="L1352" s="51" t="s">
        <v>10024</v>
      </c>
      <c r="M1352" s="30" t="s">
        <v>10090</v>
      </c>
      <c r="N1352" s="30" t="s">
        <v>2087</v>
      </c>
      <c r="O1352" s="31">
        <f>'Product Details'!AH1005</f>
        <v>489.99</v>
      </c>
      <c r="P1352" s="31">
        <v>298.99</v>
      </c>
      <c r="Q1352" s="31">
        <v>263.99</v>
      </c>
      <c r="R1352" s="86">
        <f t="shared" si="61"/>
        <v>0.11706077126325294</v>
      </c>
      <c r="S1352" s="86">
        <f t="shared" si="62"/>
        <v>0.46123390273270881</v>
      </c>
      <c r="T1352" s="31">
        <f>'Product Details'!F1005</f>
        <v>443.99</v>
      </c>
      <c r="U1352" s="31">
        <f t="shared" si="63"/>
        <v>180</v>
      </c>
      <c r="V1352" s="30" t="s">
        <v>2116</v>
      </c>
      <c r="W1352" s="30" t="s">
        <v>10105</v>
      </c>
      <c r="X1352" s="30">
        <v>14</v>
      </c>
      <c r="Y1352" s="87">
        <v>46211</v>
      </c>
      <c r="Z1352" s="87">
        <v>46240</v>
      </c>
    </row>
    <row r="1353" spans="1:26" ht="26.9" customHeight="1" x14ac:dyDescent="0.35">
      <c r="A1353" s="85" t="s">
        <v>11542</v>
      </c>
      <c r="B1353" s="30" t="s">
        <v>7330</v>
      </c>
      <c r="C1353" s="30" t="s">
        <v>1331</v>
      </c>
      <c r="D1353" s="30" t="s">
        <v>11534</v>
      </c>
      <c r="E1353" s="30" t="s">
        <v>10046</v>
      </c>
      <c r="F1353" s="30" t="s">
        <v>7333</v>
      </c>
      <c r="G1353" s="30" t="s">
        <v>7334</v>
      </c>
      <c r="H1353" s="30" t="s">
        <v>3449</v>
      </c>
      <c r="I1353" s="30" t="s">
        <v>8</v>
      </c>
      <c r="J1353" s="30" t="s">
        <v>4790</v>
      </c>
      <c r="K1353" s="30" t="s">
        <v>2024</v>
      </c>
      <c r="L1353" s="76" t="s">
        <v>10021</v>
      </c>
      <c r="M1353" s="30" t="s">
        <v>10047</v>
      </c>
      <c r="N1353" s="30" t="s">
        <v>2087</v>
      </c>
      <c r="O1353" s="31">
        <f>'Product Details'!AH1006</f>
        <v>495.99</v>
      </c>
      <c r="P1353" s="31">
        <f>'Product Details'!V1006</f>
        <v>472.99</v>
      </c>
      <c r="Q1353" s="31">
        <f>'Product Details'!F1006</f>
        <v>455.99</v>
      </c>
      <c r="R1353" s="86">
        <f t="shared" si="61"/>
        <v>3.5941563246580266E-2</v>
      </c>
      <c r="S1353" s="86">
        <f t="shared" si="62"/>
        <v>8.0646787233613584E-2</v>
      </c>
      <c r="T1353" s="31">
        <f>'Product Details'!F1006</f>
        <v>455.99</v>
      </c>
      <c r="U1353" s="31">
        <f t="shared" si="63"/>
        <v>0</v>
      </c>
      <c r="V1353" s="30" t="s">
        <v>2080</v>
      </c>
      <c r="W1353" s="30" t="s">
        <v>53</v>
      </c>
      <c r="X1353" s="30">
        <v>15</v>
      </c>
      <c r="Y1353" s="87">
        <v>46079</v>
      </c>
      <c r="Z1353" s="87">
        <v>46284</v>
      </c>
    </row>
    <row r="1354" spans="1:26" ht="26.9" customHeight="1" x14ac:dyDescent="0.35">
      <c r="A1354" s="85" t="s">
        <v>11543</v>
      </c>
      <c r="B1354" s="30" t="s">
        <v>7330</v>
      </c>
      <c r="C1354" s="30" t="s">
        <v>1331</v>
      </c>
      <c r="D1354" s="30" t="s">
        <v>11540</v>
      </c>
      <c r="E1354" s="30" t="s">
        <v>10122</v>
      </c>
      <c r="F1354" s="30" t="s">
        <v>7333</v>
      </c>
      <c r="G1354" s="30" t="s">
        <v>7334</v>
      </c>
      <c r="H1354" s="30" t="s">
        <v>3449</v>
      </c>
      <c r="I1354" s="30" t="s">
        <v>8</v>
      </c>
      <c r="J1354" s="30" t="s">
        <v>4790</v>
      </c>
      <c r="K1354" s="30" t="s">
        <v>2024</v>
      </c>
      <c r="L1354" s="79" t="s">
        <v>10023</v>
      </c>
      <c r="M1354" s="30" t="s">
        <v>10123</v>
      </c>
      <c r="N1354" s="30" t="s">
        <v>2087</v>
      </c>
      <c r="O1354" s="31">
        <f>'Product Details'!AH1006</f>
        <v>495.99</v>
      </c>
      <c r="P1354" s="31">
        <v>386.99</v>
      </c>
      <c r="Q1354" s="31">
        <v>344.99</v>
      </c>
      <c r="R1354" s="86">
        <f t="shared" si="61"/>
        <v>0.10852993617406134</v>
      </c>
      <c r="S1354" s="86">
        <f t="shared" si="62"/>
        <v>0.30444162180689127</v>
      </c>
      <c r="T1354" s="31">
        <f>'Product Details'!F1006</f>
        <v>455.99</v>
      </c>
      <c r="U1354" s="31">
        <f t="shared" si="63"/>
        <v>111</v>
      </c>
      <c r="V1354" s="30" t="s">
        <v>2080</v>
      </c>
      <c r="W1354" s="30" t="s">
        <v>10124</v>
      </c>
      <c r="X1354" s="30">
        <v>30</v>
      </c>
      <c r="Y1354" s="87">
        <v>46284</v>
      </c>
      <c r="Z1354" s="87">
        <v>46294</v>
      </c>
    </row>
    <row r="1355" spans="1:26" ht="26.9" customHeight="1" x14ac:dyDescent="0.35">
      <c r="A1355" s="85" t="s">
        <v>11544</v>
      </c>
      <c r="B1355" s="30" t="s">
        <v>7335</v>
      </c>
      <c r="C1355" s="30" t="s">
        <v>1331</v>
      </c>
      <c r="D1355" s="30" t="s">
        <v>11534</v>
      </c>
      <c r="E1355" s="30" t="s">
        <v>10046</v>
      </c>
      <c r="F1355" s="30" t="s">
        <v>7338</v>
      </c>
      <c r="G1355" s="30" t="s">
        <v>7339</v>
      </c>
      <c r="H1355" s="30" t="s">
        <v>3898</v>
      </c>
      <c r="I1355" s="30" t="s">
        <v>8</v>
      </c>
      <c r="J1355" s="30" t="s">
        <v>4807</v>
      </c>
      <c r="K1355" s="30" t="s">
        <v>2025</v>
      </c>
      <c r="L1355" s="76" t="s">
        <v>10021</v>
      </c>
      <c r="M1355" s="30" t="s">
        <v>10047</v>
      </c>
      <c r="N1355" s="30" t="s">
        <v>2087</v>
      </c>
      <c r="O1355" s="31">
        <f>'Product Details'!AH1007</f>
        <v>847.99</v>
      </c>
      <c r="P1355" s="31">
        <f>'Product Details'!V1007</f>
        <v>847.99</v>
      </c>
      <c r="Q1355" s="31">
        <f>'Product Details'!F1007</f>
        <v>743.99</v>
      </c>
      <c r="R1355" s="86">
        <f t="shared" si="61"/>
        <v>0.12264295569523226</v>
      </c>
      <c r="S1355" s="86">
        <f t="shared" si="62"/>
        <v>0.12264295569523226</v>
      </c>
      <c r="T1355" s="31">
        <f>'Product Details'!F1007</f>
        <v>743.99</v>
      </c>
      <c r="U1355" s="31">
        <f t="shared" si="63"/>
        <v>0</v>
      </c>
      <c r="V1355" s="30" t="s">
        <v>2100</v>
      </c>
      <c r="W1355" s="30" t="s">
        <v>53</v>
      </c>
      <c r="X1355" s="30">
        <v>15</v>
      </c>
      <c r="Y1355" s="87">
        <v>46156</v>
      </c>
      <c r="Z1355" s="87">
        <v>46250</v>
      </c>
    </row>
    <row r="1356" spans="1:26" ht="26.9" customHeight="1" x14ac:dyDescent="0.35">
      <c r="A1356" s="85" t="s">
        <v>11545</v>
      </c>
      <c r="B1356" s="30" t="s">
        <v>7340</v>
      </c>
      <c r="C1356" s="30" t="s">
        <v>1331</v>
      </c>
      <c r="D1356" s="30" t="s">
        <v>11534</v>
      </c>
      <c r="E1356" s="30" t="s">
        <v>10046</v>
      </c>
      <c r="F1356" s="30" t="s">
        <v>7343</v>
      </c>
      <c r="G1356" s="30" t="s">
        <v>7344</v>
      </c>
      <c r="H1356" s="30" t="s">
        <v>5505</v>
      </c>
      <c r="I1356" s="30" t="s">
        <v>8</v>
      </c>
      <c r="J1356" s="30" t="s">
        <v>4790</v>
      </c>
      <c r="K1356" s="30" t="s">
        <v>2025</v>
      </c>
      <c r="L1356" s="76" t="s">
        <v>10021</v>
      </c>
      <c r="M1356" s="30" t="s">
        <v>10047</v>
      </c>
      <c r="N1356" s="30" t="s">
        <v>2087</v>
      </c>
      <c r="O1356" s="31">
        <f>'Product Details'!AH1008</f>
        <v>1010.99</v>
      </c>
      <c r="P1356" s="31">
        <f>'Product Details'!V1008</f>
        <v>972.99</v>
      </c>
      <c r="Q1356" s="31">
        <f>'Product Details'!F1008</f>
        <v>850.99</v>
      </c>
      <c r="R1356" s="86">
        <f t="shared" si="61"/>
        <v>0.12538669462173302</v>
      </c>
      <c r="S1356" s="86">
        <f t="shared" si="62"/>
        <v>0.15826071474495296</v>
      </c>
      <c r="T1356" s="31">
        <f>'Product Details'!F1008</f>
        <v>850.99</v>
      </c>
      <c r="U1356" s="31">
        <f t="shared" si="63"/>
        <v>0</v>
      </c>
      <c r="V1356" s="30" t="s">
        <v>2080</v>
      </c>
      <c r="W1356" s="30" t="s">
        <v>53</v>
      </c>
      <c r="X1356" s="30">
        <v>15</v>
      </c>
      <c r="Y1356" s="87">
        <v>46155</v>
      </c>
      <c r="Z1356" s="87">
        <v>46248</v>
      </c>
    </row>
    <row r="1357" spans="1:26" ht="26.9" customHeight="1" x14ac:dyDescent="0.35">
      <c r="A1357" s="85" t="s">
        <v>11546</v>
      </c>
      <c r="B1357" s="30" t="s">
        <v>7345</v>
      </c>
      <c r="C1357" s="30" t="s">
        <v>1331</v>
      </c>
      <c r="D1357" s="30" t="s">
        <v>11534</v>
      </c>
      <c r="E1357" s="30" t="s">
        <v>10046</v>
      </c>
      <c r="F1357" s="30" t="s">
        <v>7348</v>
      </c>
      <c r="G1357" s="30" t="s">
        <v>7349</v>
      </c>
      <c r="H1357" s="30" t="s">
        <v>4910</v>
      </c>
      <c r="I1357" s="30" t="s">
        <v>8</v>
      </c>
      <c r="J1357" s="30" t="s">
        <v>4807</v>
      </c>
      <c r="K1357" s="30" t="s">
        <v>2026</v>
      </c>
      <c r="L1357" s="76" t="s">
        <v>10021</v>
      </c>
      <c r="M1357" s="30" t="s">
        <v>10047</v>
      </c>
      <c r="N1357" s="30" t="s">
        <v>2087</v>
      </c>
      <c r="O1357" s="31">
        <f>'Product Details'!AH1009</f>
        <v>1295.99</v>
      </c>
      <c r="P1357" s="31">
        <f>'Product Details'!V1009</f>
        <v>1268.99</v>
      </c>
      <c r="Q1357" s="31">
        <f>'Product Details'!F1009</f>
        <v>1113.99</v>
      </c>
      <c r="R1357" s="86">
        <f t="shared" si="61"/>
        <v>0.12214438254044555</v>
      </c>
      <c r="S1357" s="86">
        <f t="shared" si="62"/>
        <v>0.14043318235480212</v>
      </c>
      <c r="T1357" s="31">
        <f>'Product Details'!F1009</f>
        <v>1113.99</v>
      </c>
      <c r="U1357" s="31">
        <f t="shared" si="63"/>
        <v>0</v>
      </c>
      <c r="V1357" s="30" t="s">
        <v>2080</v>
      </c>
      <c r="W1357" s="30" t="s">
        <v>1345</v>
      </c>
      <c r="X1357" s="30">
        <v>15</v>
      </c>
      <c r="Y1357" s="87">
        <v>46117</v>
      </c>
      <c r="Z1357" s="87">
        <v>46242</v>
      </c>
    </row>
    <row r="1358" spans="1:26" ht="26.9" customHeight="1" x14ac:dyDescent="0.35">
      <c r="A1358" s="85" t="s">
        <v>11547</v>
      </c>
      <c r="B1358" s="30" t="s">
        <v>7350</v>
      </c>
      <c r="C1358" s="30" t="s">
        <v>1331</v>
      </c>
      <c r="D1358" s="30" t="s">
        <v>11534</v>
      </c>
      <c r="E1358" s="30" t="s">
        <v>10046</v>
      </c>
      <c r="F1358" s="30" t="s">
        <v>7353</v>
      </c>
      <c r="G1358" s="30" t="s">
        <v>7354</v>
      </c>
      <c r="H1358" s="30" t="s">
        <v>3793</v>
      </c>
      <c r="I1358" s="30" t="s">
        <v>8</v>
      </c>
      <c r="J1358" s="30" t="s">
        <v>4807</v>
      </c>
      <c r="K1358" s="30" t="s">
        <v>2027</v>
      </c>
      <c r="L1358" s="76" t="s">
        <v>10021</v>
      </c>
      <c r="M1358" s="30" t="s">
        <v>10047</v>
      </c>
      <c r="N1358" s="30" t="s">
        <v>2087</v>
      </c>
      <c r="O1358" s="31">
        <f>'Product Details'!AH1010</f>
        <v>1325.99</v>
      </c>
      <c r="P1358" s="31">
        <f>'Product Details'!V1010</f>
        <v>1325.99</v>
      </c>
      <c r="Q1358" s="31">
        <f>'Product Details'!F1010</f>
        <v>1198.99</v>
      </c>
      <c r="R1358" s="86">
        <f t="shared" ref="R1358:R1421" si="64">IF(P1358&gt;0,(P1358-Q1358)/P1358,"")</f>
        <v>9.577749455124096E-2</v>
      </c>
      <c r="S1358" s="86">
        <f t="shared" ref="S1358:S1421" si="65">IF(O1358&gt;0,(O1358-Q1358)/O1358,"")</f>
        <v>9.577749455124096E-2</v>
      </c>
      <c r="T1358" s="31">
        <f>'Product Details'!F1010</f>
        <v>1198.99</v>
      </c>
      <c r="U1358" s="31">
        <f t="shared" ref="U1358:U1421" si="66">T1358-Q1358</f>
        <v>0</v>
      </c>
      <c r="V1358" s="30" t="s">
        <v>2100</v>
      </c>
      <c r="W1358" s="30" t="s">
        <v>1345</v>
      </c>
      <c r="X1358" s="30">
        <v>15</v>
      </c>
      <c r="Y1358" s="87">
        <v>46194</v>
      </c>
      <c r="Z1358" s="87">
        <v>46279</v>
      </c>
    </row>
    <row r="1359" spans="1:26" ht="26.9" customHeight="1" x14ac:dyDescent="0.35">
      <c r="A1359" s="85" t="s">
        <v>11548</v>
      </c>
      <c r="B1359" s="30" t="s">
        <v>7355</v>
      </c>
      <c r="C1359" s="30" t="s">
        <v>1331</v>
      </c>
      <c r="D1359" s="30" t="s">
        <v>11534</v>
      </c>
      <c r="E1359" s="30" t="s">
        <v>10046</v>
      </c>
      <c r="F1359" s="30" t="s">
        <v>7358</v>
      </c>
      <c r="G1359" s="30" t="s">
        <v>7359</v>
      </c>
      <c r="H1359" s="30" t="s">
        <v>5669</v>
      </c>
      <c r="I1359" s="30" t="s">
        <v>8</v>
      </c>
      <c r="J1359" s="30" t="s">
        <v>4790</v>
      </c>
      <c r="K1359" s="30" t="s">
        <v>2026</v>
      </c>
      <c r="L1359" s="76" t="s">
        <v>10021</v>
      </c>
      <c r="M1359" s="30" t="s">
        <v>10047</v>
      </c>
      <c r="N1359" s="30" t="s">
        <v>2087</v>
      </c>
      <c r="O1359" s="31">
        <f>'Product Details'!AH1011</f>
        <v>1411.99</v>
      </c>
      <c r="P1359" s="31">
        <f>'Product Details'!V1011</f>
        <v>1388.99</v>
      </c>
      <c r="Q1359" s="31">
        <f>'Product Details'!F1011</f>
        <v>1211.99</v>
      </c>
      <c r="R1359" s="86">
        <f t="shared" si="64"/>
        <v>0.12743072304336245</v>
      </c>
      <c r="S1359" s="86">
        <f t="shared" si="65"/>
        <v>0.14164406263500451</v>
      </c>
      <c r="T1359" s="31">
        <f>'Product Details'!F1011</f>
        <v>1211.99</v>
      </c>
      <c r="U1359" s="31">
        <f t="shared" si="66"/>
        <v>0</v>
      </c>
      <c r="V1359" s="30" t="s">
        <v>2080</v>
      </c>
      <c r="W1359" s="30" t="s">
        <v>1345</v>
      </c>
      <c r="X1359" s="30">
        <v>15</v>
      </c>
      <c r="Y1359" s="87">
        <v>45675</v>
      </c>
      <c r="Z1359" s="87">
        <v>46254</v>
      </c>
    </row>
    <row r="1360" spans="1:26" ht="26.9" customHeight="1" x14ac:dyDescent="0.35">
      <c r="A1360" s="85" t="s">
        <v>11549</v>
      </c>
      <c r="B1360" s="30" t="s">
        <v>7360</v>
      </c>
      <c r="C1360" s="30" t="s">
        <v>1331</v>
      </c>
      <c r="D1360" s="30" t="s">
        <v>11534</v>
      </c>
      <c r="E1360" s="30" t="s">
        <v>10046</v>
      </c>
      <c r="F1360" s="30" t="s">
        <v>7363</v>
      </c>
      <c r="G1360" s="30" t="s">
        <v>7364</v>
      </c>
      <c r="H1360" s="30" t="s">
        <v>3485</v>
      </c>
      <c r="I1360" s="30" t="s">
        <v>8</v>
      </c>
      <c r="J1360" s="30" t="s">
        <v>4807</v>
      </c>
      <c r="K1360" s="30" t="s">
        <v>2027</v>
      </c>
      <c r="L1360" s="76" t="s">
        <v>10021</v>
      </c>
      <c r="M1360" s="30" t="s">
        <v>10047</v>
      </c>
      <c r="N1360" s="30" t="s">
        <v>2087</v>
      </c>
      <c r="O1360" s="31">
        <f>'Product Details'!AH1012</f>
        <v>1668.99</v>
      </c>
      <c r="P1360" s="31">
        <f>'Product Details'!V1012</f>
        <v>1668.99</v>
      </c>
      <c r="Q1360" s="31">
        <f>'Product Details'!F1012</f>
        <v>1584.99</v>
      </c>
      <c r="R1360" s="86">
        <f t="shared" si="64"/>
        <v>5.0329840202757353E-2</v>
      </c>
      <c r="S1360" s="86">
        <f t="shared" si="65"/>
        <v>5.0329840202757353E-2</v>
      </c>
      <c r="T1360" s="31">
        <f>'Product Details'!F1012</f>
        <v>1584.99</v>
      </c>
      <c r="U1360" s="31">
        <f t="shared" si="66"/>
        <v>0</v>
      </c>
      <c r="V1360" s="30" t="s">
        <v>2080</v>
      </c>
      <c r="W1360" s="30" t="s">
        <v>53</v>
      </c>
      <c r="X1360" s="30">
        <v>15</v>
      </c>
      <c r="Y1360" s="87">
        <v>45895</v>
      </c>
      <c r="Z1360" s="87">
        <v>46259</v>
      </c>
    </row>
    <row r="1361" spans="1:26" ht="15" customHeight="1" x14ac:dyDescent="0.35">
      <c r="A1361" s="88" t="s">
        <v>11550</v>
      </c>
      <c r="B1361" s="36" t="s">
        <v>7365</v>
      </c>
      <c r="C1361" s="36" t="s">
        <v>1343</v>
      </c>
      <c r="D1361" s="36" t="s">
        <v>11551</v>
      </c>
      <c r="E1361" s="36" t="s">
        <v>10046</v>
      </c>
      <c r="F1361" s="36" t="s">
        <v>7373</v>
      </c>
      <c r="G1361" s="36" t="s">
        <v>7374</v>
      </c>
      <c r="H1361" s="36" t="s">
        <v>2147</v>
      </c>
      <c r="I1361" s="36" t="s">
        <v>9</v>
      </c>
      <c r="J1361" s="36" t="s">
        <v>7366</v>
      </c>
      <c r="K1361" s="36" t="s">
        <v>2024</v>
      </c>
      <c r="L1361" s="76" t="s">
        <v>10021</v>
      </c>
      <c r="M1361" s="36" t="s">
        <v>10047</v>
      </c>
      <c r="N1361" s="36" t="s">
        <v>2087</v>
      </c>
      <c r="O1361" s="37">
        <f>'Product Details'!AH1013</f>
        <v>65.989999999999995</v>
      </c>
      <c r="P1361" s="37">
        <f>'Product Details'!V1013</f>
        <v>65.989999999999995</v>
      </c>
      <c r="Q1361" s="37">
        <f>'Product Details'!F1013</f>
        <v>60.99</v>
      </c>
      <c r="R1361" s="89">
        <f t="shared" si="64"/>
        <v>7.5769055917563166E-2</v>
      </c>
      <c r="S1361" s="89">
        <f t="shared" si="65"/>
        <v>7.5769055917563166E-2</v>
      </c>
      <c r="T1361" s="37">
        <f>'Product Details'!F1013</f>
        <v>60.99</v>
      </c>
      <c r="U1361" s="37">
        <f t="shared" si="66"/>
        <v>0</v>
      </c>
      <c r="V1361" s="36" t="s">
        <v>2080</v>
      </c>
      <c r="W1361" s="36" t="s">
        <v>1345</v>
      </c>
      <c r="X1361" s="36">
        <v>30</v>
      </c>
      <c r="Y1361" s="90">
        <v>45887</v>
      </c>
      <c r="Z1361" s="90">
        <v>46242</v>
      </c>
    </row>
    <row r="1362" spans="1:26" ht="15" customHeight="1" x14ac:dyDescent="0.35">
      <c r="A1362" s="88" t="s">
        <v>11552</v>
      </c>
      <c r="B1362" s="36" t="s">
        <v>7365</v>
      </c>
      <c r="C1362" s="36" t="s">
        <v>1343</v>
      </c>
      <c r="D1362" s="36" t="s">
        <v>10059</v>
      </c>
      <c r="E1362" s="36" t="s">
        <v>10060</v>
      </c>
      <c r="F1362" s="36" t="s">
        <v>7373</v>
      </c>
      <c r="G1362" s="36" t="s">
        <v>7374</v>
      </c>
      <c r="H1362" s="36" t="s">
        <v>2147</v>
      </c>
      <c r="I1362" s="36" t="s">
        <v>9</v>
      </c>
      <c r="J1362" s="36" t="s">
        <v>7366</v>
      </c>
      <c r="K1362" s="36" t="s">
        <v>2024</v>
      </c>
      <c r="L1362" s="79" t="s">
        <v>10023</v>
      </c>
      <c r="M1362" s="36" t="s">
        <v>10023</v>
      </c>
      <c r="N1362" s="36" t="s">
        <v>2087</v>
      </c>
      <c r="O1362" s="37">
        <f>'Product Details'!AH1013</f>
        <v>65.989999999999995</v>
      </c>
      <c r="P1362" s="37">
        <v>44.99</v>
      </c>
      <c r="Q1362" s="37">
        <v>44.99</v>
      </c>
      <c r="R1362" s="89">
        <f t="shared" si="64"/>
        <v>0</v>
      </c>
      <c r="S1362" s="89">
        <f t="shared" si="65"/>
        <v>0.31823003485376566</v>
      </c>
      <c r="T1362" s="37">
        <f>'Product Details'!F1013</f>
        <v>60.99</v>
      </c>
      <c r="U1362" s="37">
        <f t="shared" si="66"/>
        <v>16</v>
      </c>
      <c r="V1362" s="36" t="s">
        <v>2080</v>
      </c>
      <c r="W1362" s="36" t="s">
        <v>10061</v>
      </c>
      <c r="X1362" s="36">
        <v>30</v>
      </c>
      <c r="Y1362" s="90">
        <v>46255</v>
      </c>
      <c r="Z1362" s="90">
        <v>46255</v>
      </c>
    </row>
    <row r="1363" spans="1:26" ht="15" customHeight="1" x14ac:dyDescent="0.35">
      <c r="A1363" s="88" t="s">
        <v>11553</v>
      </c>
      <c r="B1363" s="36" t="s">
        <v>7377</v>
      </c>
      <c r="C1363" s="36" t="s">
        <v>1343</v>
      </c>
      <c r="D1363" s="36" t="s">
        <v>11551</v>
      </c>
      <c r="E1363" s="36" t="s">
        <v>10046</v>
      </c>
      <c r="F1363" s="36" t="s">
        <v>7385</v>
      </c>
      <c r="G1363" s="36" t="s">
        <v>7386</v>
      </c>
      <c r="H1363" s="36" t="s">
        <v>2268</v>
      </c>
      <c r="I1363" s="36" t="s">
        <v>9</v>
      </c>
      <c r="J1363" s="36" t="s">
        <v>7378</v>
      </c>
      <c r="K1363" s="36" t="s">
        <v>2023</v>
      </c>
      <c r="L1363" s="76" t="s">
        <v>10021</v>
      </c>
      <c r="M1363" s="36" t="s">
        <v>10047</v>
      </c>
      <c r="N1363" s="36" t="s">
        <v>2087</v>
      </c>
      <c r="O1363" s="37">
        <f>'Product Details'!AH1014</f>
        <v>77.989999999999995</v>
      </c>
      <c r="P1363" s="37">
        <f>'Product Details'!V1014</f>
        <v>77.989999999999995</v>
      </c>
      <c r="Q1363" s="37">
        <f>'Product Details'!F1014</f>
        <v>74.989999999999995</v>
      </c>
      <c r="R1363" s="89">
        <f t="shared" si="64"/>
        <v>3.8466470060264137E-2</v>
      </c>
      <c r="S1363" s="89">
        <f t="shared" si="65"/>
        <v>3.8466470060264137E-2</v>
      </c>
      <c r="T1363" s="37">
        <f>'Product Details'!F1014</f>
        <v>74.989999999999995</v>
      </c>
      <c r="U1363" s="37">
        <f t="shared" si="66"/>
        <v>0</v>
      </c>
      <c r="V1363" s="36" t="s">
        <v>2080</v>
      </c>
      <c r="W1363" s="36" t="s">
        <v>1345</v>
      </c>
      <c r="X1363" s="36">
        <v>30</v>
      </c>
      <c r="Y1363" s="90">
        <v>45904</v>
      </c>
      <c r="Z1363" s="90">
        <v>46247</v>
      </c>
    </row>
    <row r="1364" spans="1:26" ht="15" customHeight="1" x14ac:dyDescent="0.35">
      <c r="A1364" s="88" t="s">
        <v>11554</v>
      </c>
      <c r="B1364" s="36" t="s">
        <v>7389</v>
      </c>
      <c r="C1364" s="36" t="s">
        <v>1343</v>
      </c>
      <c r="D1364" s="36" t="s">
        <v>11551</v>
      </c>
      <c r="E1364" s="36" t="s">
        <v>10046</v>
      </c>
      <c r="F1364" s="36" t="s">
        <v>7397</v>
      </c>
      <c r="G1364" s="36" t="s">
        <v>7398</v>
      </c>
      <c r="H1364" s="36" t="s">
        <v>2171</v>
      </c>
      <c r="I1364" s="36" t="s">
        <v>9</v>
      </c>
      <c r="J1364" s="36" t="s">
        <v>7390</v>
      </c>
      <c r="K1364" s="36" t="s">
        <v>2024</v>
      </c>
      <c r="L1364" s="76" t="s">
        <v>10021</v>
      </c>
      <c r="M1364" s="36" t="s">
        <v>10047</v>
      </c>
      <c r="N1364" s="36" t="s">
        <v>2087</v>
      </c>
      <c r="O1364" s="37">
        <f>'Product Details'!AH1015</f>
        <v>147.99</v>
      </c>
      <c r="P1364" s="37">
        <f>'Product Details'!V1015</f>
        <v>139.99</v>
      </c>
      <c r="Q1364" s="37">
        <f>'Product Details'!F1015</f>
        <v>129.99</v>
      </c>
      <c r="R1364" s="89">
        <f t="shared" si="64"/>
        <v>7.1433673833845274E-2</v>
      </c>
      <c r="S1364" s="89">
        <f t="shared" si="65"/>
        <v>0.12162983985404419</v>
      </c>
      <c r="T1364" s="37">
        <f>'Product Details'!F1015</f>
        <v>129.99</v>
      </c>
      <c r="U1364" s="37">
        <f t="shared" si="66"/>
        <v>0</v>
      </c>
      <c r="V1364" s="36" t="s">
        <v>2080</v>
      </c>
      <c r="W1364" s="36" t="s">
        <v>1345</v>
      </c>
      <c r="X1364" s="36">
        <v>30</v>
      </c>
      <c r="Y1364" s="90">
        <v>46045</v>
      </c>
      <c r="Z1364" s="90">
        <v>46270</v>
      </c>
    </row>
    <row r="1365" spans="1:26" ht="15" customHeight="1" x14ac:dyDescent="0.35">
      <c r="A1365" s="88" t="s">
        <v>11555</v>
      </c>
      <c r="B1365" s="36" t="s">
        <v>7401</v>
      </c>
      <c r="C1365" s="36" t="s">
        <v>1343</v>
      </c>
      <c r="D1365" s="36" t="s">
        <v>11551</v>
      </c>
      <c r="E1365" s="36" t="s">
        <v>10046</v>
      </c>
      <c r="F1365" s="36" t="s">
        <v>7409</v>
      </c>
      <c r="G1365" s="36" t="s">
        <v>7410</v>
      </c>
      <c r="H1365" s="36" t="s">
        <v>2179</v>
      </c>
      <c r="I1365" s="36" t="s">
        <v>9</v>
      </c>
      <c r="J1365" s="36" t="s">
        <v>7402</v>
      </c>
      <c r="K1365" s="36" t="s">
        <v>2024</v>
      </c>
      <c r="L1365" s="76" t="s">
        <v>10021</v>
      </c>
      <c r="M1365" s="36" t="s">
        <v>10047</v>
      </c>
      <c r="N1365" s="36" t="s">
        <v>2087</v>
      </c>
      <c r="O1365" s="37">
        <f>'Product Details'!AH1016</f>
        <v>202.99</v>
      </c>
      <c r="P1365" s="37">
        <f>'Product Details'!V1016</f>
        <v>192.99</v>
      </c>
      <c r="Q1365" s="37">
        <f>'Product Details'!F1016</f>
        <v>168.99</v>
      </c>
      <c r="R1365" s="89">
        <f t="shared" si="64"/>
        <v>0.12435877506606559</v>
      </c>
      <c r="S1365" s="89">
        <f t="shared" si="65"/>
        <v>0.16749593576038227</v>
      </c>
      <c r="T1365" s="37">
        <f>'Product Details'!F1016</f>
        <v>168.99</v>
      </c>
      <c r="U1365" s="37">
        <f t="shared" si="66"/>
        <v>0</v>
      </c>
      <c r="V1365" s="36" t="s">
        <v>2080</v>
      </c>
      <c r="W1365" s="36" t="s">
        <v>7404</v>
      </c>
      <c r="X1365" s="36">
        <v>30</v>
      </c>
      <c r="Y1365" s="90">
        <v>46140</v>
      </c>
      <c r="Z1365" s="90">
        <v>46253</v>
      </c>
    </row>
    <row r="1366" spans="1:26" ht="15" customHeight="1" x14ac:dyDescent="0.35">
      <c r="A1366" s="88" t="s">
        <v>11556</v>
      </c>
      <c r="B1366" s="36" t="s">
        <v>7413</v>
      </c>
      <c r="C1366" s="36" t="s">
        <v>1343</v>
      </c>
      <c r="D1366" s="36" t="s">
        <v>11551</v>
      </c>
      <c r="E1366" s="36" t="s">
        <v>10046</v>
      </c>
      <c r="F1366" s="36" t="s">
        <v>7420</v>
      </c>
      <c r="G1366" s="36" t="s">
        <v>7421</v>
      </c>
      <c r="H1366" s="36" t="s">
        <v>2171</v>
      </c>
      <c r="I1366" s="36" t="s">
        <v>9</v>
      </c>
      <c r="J1366" s="36" t="s">
        <v>7414</v>
      </c>
      <c r="K1366" s="36" t="s">
        <v>2026</v>
      </c>
      <c r="L1366" s="76" t="s">
        <v>10021</v>
      </c>
      <c r="M1366" s="36" t="s">
        <v>10047</v>
      </c>
      <c r="N1366" s="36" t="s">
        <v>2087</v>
      </c>
      <c r="O1366" s="37">
        <f>'Product Details'!AH1017</f>
        <v>189.99</v>
      </c>
      <c r="P1366" s="37">
        <f>'Product Details'!V1017</f>
        <v>189.99</v>
      </c>
      <c r="Q1366" s="37">
        <f>'Product Details'!F1017</f>
        <v>178.99</v>
      </c>
      <c r="R1366" s="89">
        <f t="shared" si="64"/>
        <v>5.7897784093899674E-2</v>
      </c>
      <c r="S1366" s="89">
        <f t="shared" si="65"/>
        <v>5.7897784093899674E-2</v>
      </c>
      <c r="T1366" s="37">
        <f>'Product Details'!F1017</f>
        <v>178.99</v>
      </c>
      <c r="U1366" s="37">
        <f t="shared" si="66"/>
        <v>0</v>
      </c>
      <c r="V1366" s="36" t="s">
        <v>2080</v>
      </c>
      <c r="W1366" s="36" t="s">
        <v>1345</v>
      </c>
      <c r="X1366" s="36">
        <v>30</v>
      </c>
      <c r="Y1366" s="90">
        <v>45983</v>
      </c>
      <c r="Z1366" s="90">
        <v>46275</v>
      </c>
    </row>
    <row r="1367" spans="1:26" ht="15" customHeight="1" x14ac:dyDescent="0.35">
      <c r="A1367" s="88" t="s">
        <v>11557</v>
      </c>
      <c r="B1367" s="36" t="s">
        <v>7424</v>
      </c>
      <c r="C1367" s="36" t="s">
        <v>1343</v>
      </c>
      <c r="D1367" s="36" t="s">
        <v>11551</v>
      </c>
      <c r="E1367" s="36" t="s">
        <v>10046</v>
      </c>
      <c r="F1367" s="36" t="s">
        <v>7432</v>
      </c>
      <c r="G1367" s="36" t="s">
        <v>7433</v>
      </c>
      <c r="H1367" s="36" t="s">
        <v>2120</v>
      </c>
      <c r="I1367" s="36" t="s">
        <v>9</v>
      </c>
      <c r="J1367" s="36" t="s">
        <v>7425</v>
      </c>
      <c r="K1367" s="36" t="s">
        <v>2026</v>
      </c>
      <c r="L1367" s="76" t="s">
        <v>10021</v>
      </c>
      <c r="M1367" s="36" t="s">
        <v>10047</v>
      </c>
      <c r="N1367" s="36" t="s">
        <v>2087</v>
      </c>
      <c r="O1367" s="37">
        <f>'Product Details'!AH1018</f>
        <v>252.99</v>
      </c>
      <c r="P1367" s="37">
        <f>'Product Details'!V1018</f>
        <v>252.99</v>
      </c>
      <c r="Q1367" s="37">
        <f>'Product Details'!F1018</f>
        <v>224.99</v>
      </c>
      <c r="R1367" s="89">
        <f t="shared" si="64"/>
        <v>0.11067631131665283</v>
      </c>
      <c r="S1367" s="89">
        <f t="shared" si="65"/>
        <v>0.11067631131665283</v>
      </c>
      <c r="T1367" s="37">
        <f>'Product Details'!F1018</f>
        <v>224.99</v>
      </c>
      <c r="U1367" s="37">
        <f t="shared" si="66"/>
        <v>0</v>
      </c>
      <c r="V1367" s="36" t="s">
        <v>2080</v>
      </c>
      <c r="W1367" s="36" t="s">
        <v>7427</v>
      </c>
      <c r="X1367" s="36">
        <v>30</v>
      </c>
      <c r="Y1367" s="90">
        <v>46199</v>
      </c>
      <c r="Z1367" s="90">
        <v>46247</v>
      </c>
    </row>
    <row r="1368" spans="1:26" ht="15" customHeight="1" x14ac:dyDescent="0.35">
      <c r="A1368" s="88" t="s">
        <v>11558</v>
      </c>
      <c r="B1368" s="36" t="s">
        <v>7436</v>
      </c>
      <c r="C1368" s="36" t="s">
        <v>1343</v>
      </c>
      <c r="D1368" s="36" t="s">
        <v>11551</v>
      </c>
      <c r="E1368" s="36" t="s">
        <v>10046</v>
      </c>
      <c r="F1368" s="36" t="s">
        <v>7444</v>
      </c>
      <c r="G1368" s="36" t="s">
        <v>7445</v>
      </c>
      <c r="H1368" s="36" t="s">
        <v>2224</v>
      </c>
      <c r="I1368" s="36" t="s">
        <v>9</v>
      </c>
      <c r="J1368" s="36" t="s">
        <v>7437</v>
      </c>
      <c r="K1368" s="36" t="s">
        <v>2023</v>
      </c>
      <c r="L1368" s="76" t="s">
        <v>10021</v>
      </c>
      <c r="M1368" s="36" t="s">
        <v>10047</v>
      </c>
      <c r="N1368" s="36" t="s">
        <v>2087</v>
      </c>
      <c r="O1368" s="37">
        <f>'Product Details'!AH1019</f>
        <v>262.99</v>
      </c>
      <c r="P1368" s="37">
        <f>'Product Details'!V1019</f>
        <v>253.99</v>
      </c>
      <c r="Q1368" s="37">
        <f>'Product Details'!F1019</f>
        <v>229.99</v>
      </c>
      <c r="R1368" s="89">
        <f t="shared" si="64"/>
        <v>9.4491909130280716E-2</v>
      </c>
      <c r="S1368" s="89">
        <f t="shared" si="65"/>
        <v>0.12548005627590403</v>
      </c>
      <c r="T1368" s="37">
        <f>'Product Details'!F1019</f>
        <v>229.99</v>
      </c>
      <c r="U1368" s="37">
        <f t="shared" si="66"/>
        <v>0</v>
      </c>
      <c r="V1368" s="36" t="s">
        <v>2100</v>
      </c>
      <c r="W1368" s="36" t="s">
        <v>7439</v>
      </c>
      <c r="X1368" s="36">
        <v>30</v>
      </c>
      <c r="Y1368" s="90">
        <v>46216</v>
      </c>
      <c r="Z1368" s="90">
        <v>46277</v>
      </c>
    </row>
    <row r="1369" spans="1:26" ht="26.9" customHeight="1" x14ac:dyDescent="0.35">
      <c r="A1369" s="88" t="s">
        <v>11559</v>
      </c>
      <c r="B1369" s="36" t="s">
        <v>7436</v>
      </c>
      <c r="C1369" s="36" t="s">
        <v>1343</v>
      </c>
      <c r="D1369" s="36" t="s">
        <v>10100</v>
      </c>
      <c r="E1369" s="36" t="s">
        <v>10101</v>
      </c>
      <c r="F1369" s="36" t="s">
        <v>7444</v>
      </c>
      <c r="G1369" s="36" t="s">
        <v>7445</v>
      </c>
      <c r="H1369" s="36" t="s">
        <v>2224</v>
      </c>
      <c r="I1369" s="36" t="s">
        <v>9</v>
      </c>
      <c r="J1369" s="36" t="s">
        <v>7437</v>
      </c>
      <c r="K1369" s="36" t="s">
        <v>2023</v>
      </c>
      <c r="L1369" s="81" t="s">
        <v>10022</v>
      </c>
      <c r="M1369" s="36" t="s">
        <v>10102</v>
      </c>
      <c r="N1369" s="36" t="s">
        <v>2087</v>
      </c>
      <c r="O1369" s="37">
        <f>'Product Details'!AH1019</f>
        <v>262.99</v>
      </c>
      <c r="P1369" s="37">
        <v>220.99</v>
      </c>
      <c r="Q1369" s="37">
        <v>211.99</v>
      </c>
      <c r="R1369" s="89">
        <f t="shared" si="64"/>
        <v>4.0725824697950129E-2</v>
      </c>
      <c r="S1369" s="89">
        <f t="shared" si="65"/>
        <v>0.19392372333548805</v>
      </c>
      <c r="T1369" s="37">
        <f>'Product Details'!F1019</f>
        <v>229.99</v>
      </c>
      <c r="U1369" s="37">
        <f t="shared" si="66"/>
        <v>18</v>
      </c>
      <c r="V1369" s="36" t="s">
        <v>2080</v>
      </c>
      <c r="W1369" s="36" t="s">
        <v>11560</v>
      </c>
      <c r="X1369" s="36">
        <v>30</v>
      </c>
      <c r="Y1369" s="90">
        <v>46260</v>
      </c>
      <c r="Z1369" s="90">
        <v>46294</v>
      </c>
    </row>
    <row r="1370" spans="1:26" ht="15" customHeight="1" x14ac:dyDescent="0.35">
      <c r="A1370" s="88" t="s">
        <v>11561</v>
      </c>
      <c r="B1370" s="36" t="s">
        <v>7436</v>
      </c>
      <c r="C1370" s="36" t="s">
        <v>1343</v>
      </c>
      <c r="D1370" s="36" t="s">
        <v>10059</v>
      </c>
      <c r="E1370" s="36" t="s">
        <v>10060</v>
      </c>
      <c r="F1370" s="36" t="s">
        <v>7444</v>
      </c>
      <c r="G1370" s="36" t="s">
        <v>7445</v>
      </c>
      <c r="H1370" s="36" t="s">
        <v>2224</v>
      </c>
      <c r="I1370" s="36" t="s">
        <v>9</v>
      </c>
      <c r="J1370" s="36" t="s">
        <v>7437</v>
      </c>
      <c r="K1370" s="36" t="s">
        <v>2023</v>
      </c>
      <c r="L1370" s="79" t="s">
        <v>10023</v>
      </c>
      <c r="M1370" s="36" t="s">
        <v>10023</v>
      </c>
      <c r="N1370" s="36" t="s">
        <v>2087</v>
      </c>
      <c r="O1370" s="37">
        <f>'Product Details'!AH1019</f>
        <v>262.99</v>
      </c>
      <c r="P1370" s="37">
        <v>153.99</v>
      </c>
      <c r="Q1370" s="37">
        <v>146.99</v>
      </c>
      <c r="R1370" s="89">
        <f t="shared" si="64"/>
        <v>4.5457497240080524E-2</v>
      </c>
      <c r="S1370" s="89">
        <f t="shared" si="65"/>
        <v>0.44108140993954142</v>
      </c>
      <c r="T1370" s="37">
        <f>'Product Details'!F1019</f>
        <v>229.99</v>
      </c>
      <c r="U1370" s="37">
        <f t="shared" si="66"/>
        <v>83</v>
      </c>
      <c r="V1370" s="36" t="s">
        <v>2100</v>
      </c>
      <c r="W1370" s="36" t="s">
        <v>10061</v>
      </c>
      <c r="X1370" s="36">
        <v>30</v>
      </c>
      <c r="Y1370" s="90">
        <v>46216</v>
      </c>
      <c r="Z1370" s="90">
        <v>46243</v>
      </c>
    </row>
    <row r="1371" spans="1:26" ht="15" customHeight="1" x14ac:dyDescent="0.35">
      <c r="A1371" s="88" t="s">
        <v>11562</v>
      </c>
      <c r="B1371" s="36" t="s">
        <v>7436</v>
      </c>
      <c r="C1371" s="36" t="s">
        <v>1343</v>
      </c>
      <c r="D1371" s="36" t="s">
        <v>10088</v>
      </c>
      <c r="E1371" s="36" t="s">
        <v>10089</v>
      </c>
      <c r="F1371" s="36" t="s">
        <v>7444</v>
      </c>
      <c r="G1371" s="36" t="s">
        <v>7445</v>
      </c>
      <c r="H1371" s="36" t="s">
        <v>2224</v>
      </c>
      <c r="I1371" s="36" t="s">
        <v>9</v>
      </c>
      <c r="J1371" s="36" t="s">
        <v>7437</v>
      </c>
      <c r="K1371" s="36" t="s">
        <v>2023</v>
      </c>
      <c r="L1371" s="84" t="s">
        <v>10025</v>
      </c>
      <c r="M1371" s="36" t="s">
        <v>10090</v>
      </c>
      <c r="N1371" s="36" t="s">
        <v>2087</v>
      </c>
      <c r="O1371" s="37">
        <f>'Product Details'!AH1019</f>
        <v>262.99</v>
      </c>
      <c r="P1371" s="37">
        <v>110.99</v>
      </c>
      <c r="Q1371" s="37">
        <v>110.99</v>
      </c>
      <c r="R1371" s="89">
        <f t="shared" si="64"/>
        <v>0</v>
      </c>
      <c r="S1371" s="89">
        <f t="shared" si="65"/>
        <v>0.57796874405870946</v>
      </c>
      <c r="T1371" s="37">
        <f>'Product Details'!F1019</f>
        <v>229.99</v>
      </c>
      <c r="U1371" s="37">
        <f t="shared" si="66"/>
        <v>119.00000000000001</v>
      </c>
      <c r="V1371" s="36" t="s">
        <v>2100</v>
      </c>
      <c r="W1371" s="36" t="s">
        <v>10105</v>
      </c>
      <c r="X1371" s="36">
        <v>14</v>
      </c>
      <c r="Y1371" s="90">
        <v>46216</v>
      </c>
      <c r="Z1371" s="90">
        <v>46216</v>
      </c>
    </row>
    <row r="1372" spans="1:26" ht="15" customHeight="1" x14ac:dyDescent="0.35">
      <c r="A1372" s="88" t="s">
        <v>11563</v>
      </c>
      <c r="B1372" s="36" t="s">
        <v>7448</v>
      </c>
      <c r="C1372" s="36" t="s">
        <v>1343</v>
      </c>
      <c r="D1372" s="36" t="s">
        <v>11551</v>
      </c>
      <c r="E1372" s="36" t="s">
        <v>10046</v>
      </c>
      <c r="F1372" s="36" t="s">
        <v>7385</v>
      </c>
      <c r="G1372" s="36" t="s">
        <v>7456</v>
      </c>
      <c r="H1372" s="36" t="s">
        <v>2224</v>
      </c>
      <c r="I1372" s="36" t="s">
        <v>9</v>
      </c>
      <c r="J1372" s="36" t="s">
        <v>7449</v>
      </c>
      <c r="K1372" s="36" t="s">
        <v>2026</v>
      </c>
      <c r="L1372" s="76" t="s">
        <v>10021</v>
      </c>
      <c r="M1372" s="36" t="s">
        <v>10047</v>
      </c>
      <c r="N1372" s="36" t="s">
        <v>2087</v>
      </c>
      <c r="O1372" s="37">
        <f>'Product Details'!AH1020</f>
        <v>322.99</v>
      </c>
      <c r="P1372" s="37">
        <f>'Product Details'!V1020</f>
        <v>319.99</v>
      </c>
      <c r="Q1372" s="37">
        <f>'Product Details'!F1020</f>
        <v>294.99</v>
      </c>
      <c r="R1372" s="89">
        <f t="shared" si="64"/>
        <v>7.8127441482546328E-2</v>
      </c>
      <c r="S1372" s="89">
        <f t="shared" si="65"/>
        <v>8.6689990402179631E-2</v>
      </c>
      <c r="T1372" s="37">
        <f>'Product Details'!F1020</f>
        <v>294.99</v>
      </c>
      <c r="U1372" s="37">
        <f t="shared" si="66"/>
        <v>0</v>
      </c>
      <c r="V1372" s="36" t="s">
        <v>2080</v>
      </c>
      <c r="W1372" s="36" t="s">
        <v>7451</v>
      </c>
      <c r="X1372" s="36">
        <v>30</v>
      </c>
      <c r="Y1372" s="90">
        <v>46057</v>
      </c>
      <c r="Z1372" s="90">
        <v>46236</v>
      </c>
    </row>
    <row r="1373" spans="1:26" ht="15" customHeight="1" x14ac:dyDescent="0.35">
      <c r="A1373" s="88" t="s">
        <v>11564</v>
      </c>
      <c r="B1373" s="36" t="s">
        <v>7459</v>
      </c>
      <c r="C1373" s="36" t="s">
        <v>1343</v>
      </c>
      <c r="D1373" s="36" t="s">
        <v>11551</v>
      </c>
      <c r="E1373" s="36" t="s">
        <v>10046</v>
      </c>
      <c r="F1373" s="36" t="s">
        <v>7468</v>
      </c>
      <c r="G1373" s="36" t="s">
        <v>7469</v>
      </c>
      <c r="H1373" s="36" t="s">
        <v>2120</v>
      </c>
      <c r="I1373" s="36" t="s">
        <v>9</v>
      </c>
      <c r="J1373" s="36" t="s">
        <v>7460</v>
      </c>
      <c r="K1373" s="36" t="s">
        <v>2026</v>
      </c>
      <c r="L1373" s="76" t="s">
        <v>10021</v>
      </c>
      <c r="M1373" s="36" t="s">
        <v>10047</v>
      </c>
      <c r="N1373" s="36" t="s">
        <v>2087</v>
      </c>
      <c r="O1373" s="37">
        <f>'Product Details'!AH1021</f>
        <v>686.99</v>
      </c>
      <c r="P1373" s="37">
        <f>'Product Details'!V1021</f>
        <v>686.99</v>
      </c>
      <c r="Q1373" s="37">
        <f>'Product Details'!F1021</f>
        <v>596.99</v>
      </c>
      <c r="R1373" s="89">
        <f t="shared" si="64"/>
        <v>0.1310062737448871</v>
      </c>
      <c r="S1373" s="89">
        <f t="shared" si="65"/>
        <v>0.1310062737448871</v>
      </c>
      <c r="T1373" s="37">
        <f>'Product Details'!F1021</f>
        <v>596.99</v>
      </c>
      <c r="U1373" s="37">
        <f t="shared" si="66"/>
        <v>0</v>
      </c>
      <c r="V1373" s="36" t="s">
        <v>2080</v>
      </c>
      <c r="W1373" s="36" t="s">
        <v>7439</v>
      </c>
      <c r="X1373" s="36">
        <v>30</v>
      </c>
      <c r="Y1373" s="90">
        <v>46073</v>
      </c>
      <c r="Z1373" s="90">
        <v>46257</v>
      </c>
    </row>
    <row r="1374" spans="1:26" ht="26.9" customHeight="1" x14ac:dyDescent="0.35">
      <c r="A1374" s="88" t="s">
        <v>11565</v>
      </c>
      <c r="B1374" s="36" t="s">
        <v>7472</v>
      </c>
      <c r="C1374" s="36" t="s">
        <v>1343</v>
      </c>
      <c r="D1374" s="36" t="s">
        <v>11551</v>
      </c>
      <c r="E1374" s="36" t="s">
        <v>10046</v>
      </c>
      <c r="F1374" s="36" t="s">
        <v>7373</v>
      </c>
      <c r="G1374" s="36" t="s">
        <v>7479</v>
      </c>
      <c r="H1374" s="36" t="s">
        <v>2254</v>
      </c>
      <c r="I1374" s="36" t="s">
        <v>9</v>
      </c>
      <c r="J1374" s="36" t="s">
        <v>7473</v>
      </c>
      <c r="K1374" s="36" t="s">
        <v>2025</v>
      </c>
      <c r="L1374" s="76" t="s">
        <v>10021</v>
      </c>
      <c r="M1374" s="36" t="s">
        <v>10047</v>
      </c>
      <c r="N1374" s="36" t="s">
        <v>2087</v>
      </c>
      <c r="O1374" s="37">
        <f>'Product Details'!AH1022</f>
        <v>1766.99</v>
      </c>
      <c r="P1374" s="37">
        <f>'Product Details'!V1022</f>
        <v>1691.99</v>
      </c>
      <c r="Q1374" s="37">
        <f>'Product Details'!F1022</f>
        <v>1593.99</v>
      </c>
      <c r="R1374" s="89">
        <f t="shared" si="64"/>
        <v>5.7919964065981475E-2</v>
      </c>
      <c r="S1374" s="89">
        <f t="shared" si="65"/>
        <v>9.7906609545045528E-2</v>
      </c>
      <c r="T1374" s="37">
        <f>'Product Details'!F1022</f>
        <v>1593.99</v>
      </c>
      <c r="U1374" s="37">
        <f t="shared" si="66"/>
        <v>0</v>
      </c>
      <c r="V1374" s="36" t="s">
        <v>2080</v>
      </c>
      <c r="W1374" s="36" t="s">
        <v>7439</v>
      </c>
      <c r="X1374" s="36">
        <v>30</v>
      </c>
      <c r="Y1374" s="90">
        <v>46222</v>
      </c>
      <c r="Z1374" s="90">
        <v>46279</v>
      </c>
    </row>
    <row r="1375" spans="1:26" ht="15" customHeight="1" x14ac:dyDescent="0.35">
      <c r="A1375" s="88" t="s">
        <v>11566</v>
      </c>
      <c r="B1375" s="36" t="s">
        <v>7482</v>
      </c>
      <c r="C1375" s="36" t="s">
        <v>1358</v>
      </c>
      <c r="D1375" s="36" t="s">
        <v>11567</v>
      </c>
      <c r="E1375" s="36" t="s">
        <v>10046</v>
      </c>
      <c r="F1375" s="36" t="s">
        <v>7487</v>
      </c>
      <c r="G1375" s="36" t="s">
        <v>7488</v>
      </c>
      <c r="H1375" s="36" t="s">
        <v>2147</v>
      </c>
      <c r="I1375" s="36" t="s">
        <v>9</v>
      </c>
      <c r="J1375" s="36" t="s">
        <v>7378</v>
      </c>
      <c r="K1375" s="36" t="s">
        <v>2022</v>
      </c>
      <c r="L1375" s="76" t="s">
        <v>10021</v>
      </c>
      <c r="M1375" s="36" t="s">
        <v>10047</v>
      </c>
      <c r="N1375" s="36" t="s">
        <v>2087</v>
      </c>
      <c r="O1375" s="37">
        <f>'Product Details'!AH1023</f>
        <v>21.99</v>
      </c>
      <c r="P1375" s="37">
        <f>'Product Details'!V1023</f>
        <v>21.99</v>
      </c>
      <c r="Q1375" s="37">
        <f>'Product Details'!F1023</f>
        <v>18.989999999999998</v>
      </c>
      <c r="R1375" s="89">
        <f t="shared" si="64"/>
        <v>0.13642564802182811</v>
      </c>
      <c r="S1375" s="89">
        <f t="shared" si="65"/>
        <v>0.13642564802182811</v>
      </c>
      <c r="T1375" s="37">
        <f>'Product Details'!F1023</f>
        <v>18.989999999999998</v>
      </c>
      <c r="U1375" s="37">
        <f t="shared" si="66"/>
        <v>0</v>
      </c>
      <c r="V1375" s="36" t="s">
        <v>2080</v>
      </c>
      <c r="W1375" s="36" t="s">
        <v>1345</v>
      </c>
      <c r="X1375" s="36">
        <v>30</v>
      </c>
      <c r="Y1375" s="90">
        <v>46222</v>
      </c>
      <c r="Z1375" s="90">
        <v>46289</v>
      </c>
    </row>
    <row r="1376" spans="1:26" ht="15" customHeight="1" x14ac:dyDescent="0.35">
      <c r="A1376" s="88" t="s">
        <v>11568</v>
      </c>
      <c r="B1376" s="36" t="s">
        <v>7490</v>
      </c>
      <c r="C1376" s="36" t="s">
        <v>1358</v>
      </c>
      <c r="D1376" s="36" t="s">
        <v>11567</v>
      </c>
      <c r="E1376" s="36" t="s">
        <v>10046</v>
      </c>
      <c r="F1376" s="36" t="s">
        <v>7494</v>
      </c>
      <c r="G1376" s="36" t="s">
        <v>7495</v>
      </c>
      <c r="H1376" s="36" t="s">
        <v>2120</v>
      </c>
      <c r="I1376" s="36" t="s">
        <v>9</v>
      </c>
      <c r="J1376" s="36" t="s">
        <v>7366</v>
      </c>
      <c r="K1376" s="36" t="s">
        <v>2023</v>
      </c>
      <c r="L1376" s="76" t="s">
        <v>10021</v>
      </c>
      <c r="M1376" s="36" t="s">
        <v>10047</v>
      </c>
      <c r="N1376" s="36" t="s">
        <v>2087</v>
      </c>
      <c r="O1376" s="37">
        <f>'Product Details'!AH1024</f>
        <v>45.99</v>
      </c>
      <c r="P1376" s="37">
        <f>'Product Details'!V1024</f>
        <v>45.99</v>
      </c>
      <c r="Q1376" s="37">
        <f>'Product Details'!F1024</f>
        <v>42.99</v>
      </c>
      <c r="R1376" s="89">
        <f t="shared" si="64"/>
        <v>6.5231572080887146E-2</v>
      </c>
      <c r="S1376" s="89">
        <f t="shared" si="65"/>
        <v>6.5231572080887146E-2</v>
      </c>
      <c r="T1376" s="37">
        <f>'Product Details'!F1024</f>
        <v>42.99</v>
      </c>
      <c r="U1376" s="37">
        <f t="shared" si="66"/>
        <v>0</v>
      </c>
      <c r="V1376" s="36" t="s">
        <v>2080</v>
      </c>
      <c r="W1376" s="36" t="s">
        <v>1345</v>
      </c>
      <c r="X1376" s="36">
        <v>30</v>
      </c>
      <c r="Y1376" s="90">
        <v>45677</v>
      </c>
      <c r="Z1376" s="90">
        <v>46268</v>
      </c>
    </row>
    <row r="1377" spans="1:26" ht="15" customHeight="1" x14ac:dyDescent="0.35">
      <c r="A1377" s="88" t="s">
        <v>11569</v>
      </c>
      <c r="B1377" s="36" t="s">
        <v>7496</v>
      </c>
      <c r="C1377" s="36" t="s">
        <v>1358</v>
      </c>
      <c r="D1377" s="36" t="s">
        <v>11567</v>
      </c>
      <c r="E1377" s="36" t="s">
        <v>10046</v>
      </c>
      <c r="F1377" s="36" t="s">
        <v>7502</v>
      </c>
      <c r="G1377" s="36" t="s">
        <v>7503</v>
      </c>
      <c r="H1377" s="36" t="s">
        <v>2104</v>
      </c>
      <c r="I1377" s="36" t="s">
        <v>9</v>
      </c>
      <c r="J1377" s="36" t="s">
        <v>7425</v>
      </c>
      <c r="K1377" s="36" t="s">
        <v>2023</v>
      </c>
      <c r="L1377" s="76" t="s">
        <v>10021</v>
      </c>
      <c r="M1377" s="36" t="s">
        <v>10047</v>
      </c>
      <c r="N1377" s="36" t="s">
        <v>2087</v>
      </c>
      <c r="O1377" s="37">
        <f>'Product Details'!AH1025</f>
        <v>105.99</v>
      </c>
      <c r="P1377" s="37">
        <f>'Product Details'!V1025</f>
        <v>105.99</v>
      </c>
      <c r="Q1377" s="37">
        <f>'Product Details'!F1025</f>
        <v>93.99</v>
      </c>
      <c r="R1377" s="89">
        <f t="shared" si="64"/>
        <v>0.1132182281347297</v>
      </c>
      <c r="S1377" s="89">
        <f t="shared" si="65"/>
        <v>0.1132182281347297</v>
      </c>
      <c r="T1377" s="37">
        <f>'Product Details'!F1025</f>
        <v>93.99</v>
      </c>
      <c r="U1377" s="37">
        <f t="shared" si="66"/>
        <v>0</v>
      </c>
      <c r="V1377" s="36" t="s">
        <v>2080</v>
      </c>
      <c r="W1377" s="36" t="s">
        <v>7498</v>
      </c>
      <c r="X1377" s="36">
        <v>30</v>
      </c>
      <c r="Y1377" s="90">
        <v>46168</v>
      </c>
      <c r="Z1377" s="90">
        <v>46276</v>
      </c>
    </row>
    <row r="1378" spans="1:26" ht="15" customHeight="1" x14ac:dyDescent="0.35">
      <c r="A1378" s="88" t="s">
        <v>11570</v>
      </c>
      <c r="B1378" s="36" t="s">
        <v>7504</v>
      </c>
      <c r="C1378" s="36" t="s">
        <v>1358</v>
      </c>
      <c r="D1378" s="36" t="s">
        <v>11567</v>
      </c>
      <c r="E1378" s="36" t="s">
        <v>10046</v>
      </c>
      <c r="F1378" s="36" t="s">
        <v>7507</v>
      </c>
      <c r="G1378" s="36" t="s">
        <v>7508</v>
      </c>
      <c r="H1378" s="36" t="s">
        <v>2224</v>
      </c>
      <c r="I1378" s="36" t="s">
        <v>9</v>
      </c>
      <c r="J1378" s="36" t="s">
        <v>7390</v>
      </c>
      <c r="K1378" s="36" t="s">
        <v>2023</v>
      </c>
      <c r="L1378" s="76" t="s">
        <v>10021</v>
      </c>
      <c r="M1378" s="36" t="s">
        <v>10047</v>
      </c>
      <c r="N1378" s="36" t="s">
        <v>2087</v>
      </c>
      <c r="O1378" s="37">
        <f>'Product Details'!AH1026</f>
        <v>112.99</v>
      </c>
      <c r="P1378" s="37">
        <f>'Product Details'!V1026</f>
        <v>112.99</v>
      </c>
      <c r="Q1378" s="37">
        <f>'Product Details'!F1026</f>
        <v>107.99</v>
      </c>
      <c r="R1378" s="89">
        <f t="shared" si="64"/>
        <v>4.4251703690592087E-2</v>
      </c>
      <c r="S1378" s="89">
        <f t="shared" si="65"/>
        <v>4.4251703690592087E-2</v>
      </c>
      <c r="T1378" s="37">
        <f>'Product Details'!F1026</f>
        <v>107.99</v>
      </c>
      <c r="U1378" s="37">
        <f t="shared" si="66"/>
        <v>0</v>
      </c>
      <c r="V1378" s="36" t="s">
        <v>2080</v>
      </c>
      <c r="W1378" s="36" t="s">
        <v>1345</v>
      </c>
      <c r="X1378" s="36">
        <v>30</v>
      </c>
      <c r="Y1378" s="90">
        <v>46216</v>
      </c>
      <c r="Z1378" s="90">
        <v>46248</v>
      </c>
    </row>
    <row r="1379" spans="1:26" ht="26.9" customHeight="1" x14ac:dyDescent="0.35">
      <c r="A1379" s="88" t="s">
        <v>11571</v>
      </c>
      <c r="B1379" s="36" t="s">
        <v>7509</v>
      </c>
      <c r="C1379" s="36" t="s">
        <v>1358</v>
      </c>
      <c r="D1379" s="36" t="s">
        <v>11567</v>
      </c>
      <c r="E1379" s="36" t="s">
        <v>10046</v>
      </c>
      <c r="F1379" s="36" t="s">
        <v>7516</v>
      </c>
      <c r="G1379" s="36" t="s">
        <v>7517</v>
      </c>
      <c r="H1379" s="36" t="s">
        <v>2179</v>
      </c>
      <c r="I1379" s="36" t="s">
        <v>9</v>
      </c>
      <c r="J1379" s="36" t="s">
        <v>7510</v>
      </c>
      <c r="K1379" s="36" t="s">
        <v>2025</v>
      </c>
      <c r="L1379" s="76" t="s">
        <v>10021</v>
      </c>
      <c r="M1379" s="36" t="s">
        <v>10047</v>
      </c>
      <c r="N1379" s="36" t="s">
        <v>2087</v>
      </c>
      <c r="O1379" s="37">
        <f>'Product Details'!AH1027</f>
        <v>136.99</v>
      </c>
      <c r="P1379" s="37">
        <f>'Product Details'!V1027</f>
        <v>136.99</v>
      </c>
      <c r="Q1379" s="37">
        <f>'Product Details'!F1027</f>
        <v>125.99</v>
      </c>
      <c r="R1379" s="89">
        <f t="shared" si="64"/>
        <v>8.0297831958537222E-2</v>
      </c>
      <c r="S1379" s="89">
        <f t="shared" si="65"/>
        <v>8.0297831958537222E-2</v>
      </c>
      <c r="T1379" s="37">
        <f>'Product Details'!F1027</f>
        <v>125.99</v>
      </c>
      <c r="U1379" s="37">
        <f t="shared" si="66"/>
        <v>0</v>
      </c>
      <c r="V1379" s="36" t="s">
        <v>2080</v>
      </c>
      <c r="W1379" s="36" t="s">
        <v>7512</v>
      </c>
      <c r="X1379" s="36">
        <v>30</v>
      </c>
      <c r="Y1379" s="90">
        <v>46161</v>
      </c>
      <c r="Z1379" s="90">
        <v>46265</v>
      </c>
    </row>
    <row r="1380" spans="1:26" ht="15" customHeight="1" x14ac:dyDescent="0.35">
      <c r="A1380" s="88" t="s">
        <v>11572</v>
      </c>
      <c r="B1380" s="36" t="s">
        <v>7520</v>
      </c>
      <c r="C1380" s="36" t="s">
        <v>1358</v>
      </c>
      <c r="D1380" s="36" t="s">
        <v>11567</v>
      </c>
      <c r="E1380" s="36" t="s">
        <v>10046</v>
      </c>
      <c r="F1380" s="36" t="s">
        <v>7523</v>
      </c>
      <c r="G1380" s="36" t="s">
        <v>7524</v>
      </c>
      <c r="H1380" s="36" t="s">
        <v>2120</v>
      </c>
      <c r="I1380" s="36" t="s">
        <v>9</v>
      </c>
      <c r="J1380" s="36" t="s">
        <v>7402</v>
      </c>
      <c r="K1380" s="36" t="s">
        <v>2024</v>
      </c>
      <c r="L1380" s="76" t="s">
        <v>10021</v>
      </c>
      <c r="M1380" s="36" t="s">
        <v>10047</v>
      </c>
      <c r="N1380" s="36" t="s">
        <v>2087</v>
      </c>
      <c r="O1380" s="37">
        <f>'Product Details'!AH1028</f>
        <v>183.99</v>
      </c>
      <c r="P1380" s="37">
        <f>'Product Details'!V1028</f>
        <v>177.99</v>
      </c>
      <c r="Q1380" s="37">
        <f>'Product Details'!F1028</f>
        <v>160.99</v>
      </c>
      <c r="R1380" s="89">
        <f t="shared" si="64"/>
        <v>9.5510983763132759E-2</v>
      </c>
      <c r="S1380" s="89">
        <f t="shared" si="65"/>
        <v>0.12500679384749169</v>
      </c>
      <c r="T1380" s="37">
        <f>'Product Details'!F1028</f>
        <v>160.99</v>
      </c>
      <c r="U1380" s="37">
        <f t="shared" si="66"/>
        <v>0</v>
      </c>
      <c r="V1380" s="36" t="s">
        <v>2080</v>
      </c>
      <c r="W1380" s="36" t="s">
        <v>7404</v>
      </c>
      <c r="X1380" s="36">
        <v>30</v>
      </c>
      <c r="Y1380" s="90">
        <v>46069</v>
      </c>
      <c r="Z1380" s="90">
        <v>46255</v>
      </c>
    </row>
    <row r="1381" spans="1:26" ht="26.9" customHeight="1" x14ac:dyDescent="0.35">
      <c r="A1381" s="88" t="s">
        <v>11573</v>
      </c>
      <c r="B1381" s="36" t="s">
        <v>7525</v>
      </c>
      <c r="C1381" s="36" t="s">
        <v>1358</v>
      </c>
      <c r="D1381" s="36" t="s">
        <v>11567</v>
      </c>
      <c r="E1381" s="36" t="s">
        <v>10046</v>
      </c>
      <c r="F1381" s="36" t="s">
        <v>7532</v>
      </c>
      <c r="G1381" s="36" t="s">
        <v>7533</v>
      </c>
      <c r="H1381" s="36" t="s">
        <v>2179</v>
      </c>
      <c r="I1381" s="36" t="s">
        <v>9</v>
      </c>
      <c r="J1381" s="36" t="s">
        <v>7526</v>
      </c>
      <c r="K1381" s="36" t="s">
        <v>2024</v>
      </c>
      <c r="L1381" s="76" t="s">
        <v>10021</v>
      </c>
      <c r="M1381" s="36" t="s">
        <v>10047</v>
      </c>
      <c r="N1381" s="36" t="s">
        <v>2087</v>
      </c>
      <c r="O1381" s="37">
        <f>'Product Details'!AH1029</f>
        <v>210.99</v>
      </c>
      <c r="P1381" s="37">
        <f>'Product Details'!V1029</f>
        <v>201.99</v>
      </c>
      <c r="Q1381" s="37">
        <f>'Product Details'!F1029</f>
        <v>181.99</v>
      </c>
      <c r="R1381" s="89">
        <f t="shared" si="64"/>
        <v>9.9014802713005584E-2</v>
      </c>
      <c r="S1381" s="89">
        <f t="shared" si="65"/>
        <v>0.13744727238257737</v>
      </c>
      <c r="T1381" s="37">
        <f>'Product Details'!F1029</f>
        <v>181.99</v>
      </c>
      <c r="U1381" s="37">
        <f t="shared" si="66"/>
        <v>0</v>
      </c>
      <c r="V1381" s="36" t="s">
        <v>2080</v>
      </c>
      <c r="W1381" s="36" t="s">
        <v>1345</v>
      </c>
      <c r="X1381" s="36">
        <v>30</v>
      </c>
      <c r="Y1381" s="90">
        <v>46107</v>
      </c>
      <c r="Z1381" s="90">
        <v>46287</v>
      </c>
    </row>
    <row r="1382" spans="1:26" ht="15" customHeight="1" x14ac:dyDescent="0.35">
      <c r="A1382" s="88" t="s">
        <v>11574</v>
      </c>
      <c r="B1382" s="36" t="s">
        <v>7536</v>
      </c>
      <c r="C1382" s="36" t="s">
        <v>1358</v>
      </c>
      <c r="D1382" s="36" t="s">
        <v>11567</v>
      </c>
      <c r="E1382" s="36" t="s">
        <v>10046</v>
      </c>
      <c r="F1382" s="36" t="s">
        <v>7539</v>
      </c>
      <c r="G1382" s="36" t="s">
        <v>7540</v>
      </c>
      <c r="H1382" s="36" t="s">
        <v>2084</v>
      </c>
      <c r="I1382" s="36" t="s">
        <v>9</v>
      </c>
      <c r="J1382" s="36" t="s">
        <v>7449</v>
      </c>
      <c r="K1382" s="36" t="s">
        <v>2026</v>
      </c>
      <c r="L1382" s="76" t="s">
        <v>10021</v>
      </c>
      <c r="M1382" s="36" t="s">
        <v>10047</v>
      </c>
      <c r="N1382" s="36" t="s">
        <v>2087</v>
      </c>
      <c r="O1382" s="37">
        <f>'Product Details'!AH1030</f>
        <v>324.99</v>
      </c>
      <c r="P1382" s="37">
        <f>'Product Details'!V1030</f>
        <v>324.99</v>
      </c>
      <c r="Q1382" s="37">
        <f>'Product Details'!F1030</f>
        <v>296.99</v>
      </c>
      <c r="R1382" s="89">
        <f t="shared" si="64"/>
        <v>8.6156497122988396E-2</v>
      </c>
      <c r="S1382" s="89">
        <f t="shared" si="65"/>
        <v>8.6156497122988396E-2</v>
      </c>
      <c r="T1382" s="37">
        <f>'Product Details'!F1030</f>
        <v>296.99</v>
      </c>
      <c r="U1382" s="37">
        <f t="shared" si="66"/>
        <v>0</v>
      </c>
      <c r="V1382" s="36" t="s">
        <v>2080</v>
      </c>
      <c r="W1382" s="36" t="s">
        <v>7451</v>
      </c>
      <c r="X1382" s="36">
        <v>30</v>
      </c>
      <c r="Y1382" s="90">
        <v>45972</v>
      </c>
      <c r="Z1382" s="90">
        <v>46252</v>
      </c>
    </row>
    <row r="1383" spans="1:26" ht="26.9" customHeight="1" x14ac:dyDescent="0.35">
      <c r="A1383" s="88" t="s">
        <v>11575</v>
      </c>
      <c r="B1383" s="36" t="s">
        <v>7541</v>
      </c>
      <c r="C1383" s="36" t="s">
        <v>1358</v>
      </c>
      <c r="D1383" s="36" t="s">
        <v>11567</v>
      </c>
      <c r="E1383" s="36" t="s">
        <v>10046</v>
      </c>
      <c r="F1383" s="36" t="s">
        <v>7545</v>
      </c>
      <c r="G1383" s="36" t="s">
        <v>7546</v>
      </c>
      <c r="H1383" s="36" t="s">
        <v>2179</v>
      </c>
      <c r="I1383" s="36" t="s">
        <v>9</v>
      </c>
      <c r="J1383" s="36" t="s">
        <v>7437</v>
      </c>
      <c r="K1383" s="36" t="s">
        <v>2025</v>
      </c>
      <c r="L1383" s="76" t="s">
        <v>10021</v>
      </c>
      <c r="M1383" s="36" t="s">
        <v>10047</v>
      </c>
      <c r="N1383" s="36" t="s">
        <v>2087</v>
      </c>
      <c r="O1383" s="37">
        <f>'Product Details'!AH1031</f>
        <v>341.99</v>
      </c>
      <c r="P1383" s="37">
        <f>'Product Details'!V1031</f>
        <v>341.99</v>
      </c>
      <c r="Q1383" s="37">
        <f>'Product Details'!F1031</f>
        <v>322.99</v>
      </c>
      <c r="R1383" s="89">
        <f t="shared" si="64"/>
        <v>5.5557180034503932E-2</v>
      </c>
      <c r="S1383" s="89">
        <f t="shared" si="65"/>
        <v>5.5557180034503932E-2</v>
      </c>
      <c r="T1383" s="37">
        <f>'Product Details'!F1031</f>
        <v>322.99</v>
      </c>
      <c r="U1383" s="37">
        <f t="shared" si="66"/>
        <v>0</v>
      </c>
      <c r="V1383" s="36" t="s">
        <v>2080</v>
      </c>
      <c r="W1383" s="36" t="s">
        <v>7439</v>
      </c>
      <c r="X1383" s="36">
        <v>30</v>
      </c>
      <c r="Y1383" s="90">
        <v>46152</v>
      </c>
      <c r="Z1383" s="90">
        <v>46268</v>
      </c>
    </row>
    <row r="1384" spans="1:26" ht="26.9" customHeight="1" x14ac:dyDescent="0.35">
      <c r="A1384" s="88" t="s">
        <v>11576</v>
      </c>
      <c r="B1384" s="36" t="s">
        <v>7547</v>
      </c>
      <c r="C1384" s="36" t="s">
        <v>1358</v>
      </c>
      <c r="D1384" s="36" t="s">
        <v>11567</v>
      </c>
      <c r="E1384" s="36" t="s">
        <v>10046</v>
      </c>
      <c r="F1384" s="36" t="s">
        <v>7552</v>
      </c>
      <c r="G1384" s="36" t="s">
        <v>7553</v>
      </c>
      <c r="H1384" s="36" t="s">
        <v>2104</v>
      </c>
      <c r="I1384" s="36" t="s">
        <v>9</v>
      </c>
      <c r="J1384" s="36" t="s">
        <v>7473</v>
      </c>
      <c r="K1384" s="36" t="s">
        <v>2025</v>
      </c>
      <c r="L1384" s="76" t="s">
        <v>10021</v>
      </c>
      <c r="M1384" s="36" t="s">
        <v>10047</v>
      </c>
      <c r="N1384" s="36" t="s">
        <v>2087</v>
      </c>
      <c r="O1384" s="37">
        <f>'Product Details'!AH1032</f>
        <v>988.99</v>
      </c>
      <c r="P1384" s="37">
        <f>'Product Details'!V1032</f>
        <v>953.99</v>
      </c>
      <c r="Q1384" s="37">
        <f>'Product Details'!F1032</f>
        <v>880.99</v>
      </c>
      <c r="R1384" s="89">
        <f t="shared" si="64"/>
        <v>7.6520718246522498E-2</v>
      </c>
      <c r="S1384" s="89">
        <f t="shared" si="65"/>
        <v>0.1092023175158495</v>
      </c>
      <c r="T1384" s="37">
        <f>'Product Details'!F1032</f>
        <v>880.99</v>
      </c>
      <c r="U1384" s="37">
        <f t="shared" si="66"/>
        <v>0</v>
      </c>
      <c r="V1384" s="36" t="s">
        <v>2116</v>
      </c>
      <c r="W1384" s="36" t="s">
        <v>7439</v>
      </c>
      <c r="X1384" s="36">
        <v>30</v>
      </c>
      <c r="Y1384" s="90">
        <v>46040</v>
      </c>
      <c r="Z1384" s="90">
        <v>46269</v>
      </c>
    </row>
    <row r="1385" spans="1:26" ht="26.9" customHeight="1" x14ac:dyDescent="0.35">
      <c r="A1385" s="88" t="s">
        <v>11577</v>
      </c>
      <c r="B1385" s="36" t="s">
        <v>7547</v>
      </c>
      <c r="C1385" s="36" t="s">
        <v>1358</v>
      </c>
      <c r="D1385" s="36" t="s">
        <v>10100</v>
      </c>
      <c r="E1385" s="36" t="s">
        <v>10101</v>
      </c>
      <c r="F1385" s="36" t="s">
        <v>7552</v>
      </c>
      <c r="G1385" s="36" t="s">
        <v>7553</v>
      </c>
      <c r="H1385" s="36" t="s">
        <v>2104</v>
      </c>
      <c r="I1385" s="36" t="s">
        <v>9</v>
      </c>
      <c r="J1385" s="36" t="s">
        <v>7473</v>
      </c>
      <c r="K1385" s="36" t="s">
        <v>2025</v>
      </c>
      <c r="L1385" s="81" t="s">
        <v>10022</v>
      </c>
      <c r="M1385" s="36" t="s">
        <v>10102</v>
      </c>
      <c r="N1385" s="36" t="s">
        <v>2087</v>
      </c>
      <c r="O1385" s="37">
        <f>'Product Details'!AH1032</f>
        <v>988.99</v>
      </c>
      <c r="P1385" s="37">
        <v>776.99</v>
      </c>
      <c r="Q1385" s="37">
        <v>776.99</v>
      </c>
      <c r="R1385" s="89">
        <f t="shared" si="64"/>
        <v>0</v>
      </c>
      <c r="S1385" s="89">
        <f t="shared" si="65"/>
        <v>0.2143601047533342</v>
      </c>
      <c r="T1385" s="37">
        <f>'Product Details'!F1032</f>
        <v>880.99</v>
      </c>
      <c r="U1385" s="37">
        <f t="shared" si="66"/>
        <v>104</v>
      </c>
      <c r="V1385" s="36" t="s">
        <v>2100</v>
      </c>
      <c r="W1385" s="36" t="s">
        <v>11560</v>
      </c>
      <c r="X1385" s="36">
        <v>30</v>
      </c>
      <c r="Y1385" s="90">
        <v>46279</v>
      </c>
      <c r="Z1385" s="90">
        <v>46279</v>
      </c>
    </row>
    <row r="1386" spans="1:26" ht="26.9" customHeight="1" x14ac:dyDescent="0.35">
      <c r="A1386" s="88" t="s">
        <v>11578</v>
      </c>
      <c r="B1386" s="36" t="s">
        <v>7554</v>
      </c>
      <c r="C1386" s="36" t="s">
        <v>1372</v>
      </c>
      <c r="D1386" s="36" t="s">
        <v>11579</v>
      </c>
      <c r="E1386" s="36" t="s">
        <v>10046</v>
      </c>
      <c r="F1386" s="36" t="s">
        <v>7557</v>
      </c>
      <c r="G1386" s="36" t="s">
        <v>7558</v>
      </c>
      <c r="H1386" s="36" t="s">
        <v>2120</v>
      </c>
      <c r="I1386" s="36" t="s">
        <v>9</v>
      </c>
      <c r="J1386" s="36" t="s">
        <v>7378</v>
      </c>
      <c r="K1386" s="36" t="s">
        <v>2022</v>
      </c>
      <c r="L1386" s="76" t="s">
        <v>10021</v>
      </c>
      <c r="M1386" s="36" t="s">
        <v>10049</v>
      </c>
      <c r="N1386" s="36" t="s">
        <v>4399</v>
      </c>
      <c r="O1386" s="37">
        <f>'Product Details'!AH1033</f>
        <v>65.989999999999995</v>
      </c>
      <c r="P1386" s="37">
        <f>'Product Details'!V1033</f>
        <v>57.99</v>
      </c>
      <c r="Q1386" s="37">
        <f>'Product Details'!F1033</f>
        <v>50.99</v>
      </c>
      <c r="R1386" s="89">
        <f t="shared" si="64"/>
        <v>0.12071046732195205</v>
      </c>
      <c r="S1386" s="89">
        <f t="shared" si="65"/>
        <v>0.22730716775268972</v>
      </c>
      <c r="T1386" s="37">
        <f>'Product Details'!F1033</f>
        <v>50.99</v>
      </c>
      <c r="U1386" s="37">
        <f t="shared" si="66"/>
        <v>0</v>
      </c>
      <c r="V1386" s="36" t="s">
        <v>2116</v>
      </c>
      <c r="W1386" s="36" t="s">
        <v>1345</v>
      </c>
      <c r="X1386" s="36">
        <v>60</v>
      </c>
      <c r="Y1386" s="90">
        <v>45860</v>
      </c>
      <c r="Z1386" s="90">
        <v>46275</v>
      </c>
    </row>
    <row r="1387" spans="1:26" ht="15" customHeight="1" x14ac:dyDescent="0.35">
      <c r="A1387" s="88" t="s">
        <v>11580</v>
      </c>
      <c r="B1387" s="36" t="s">
        <v>7559</v>
      </c>
      <c r="C1387" s="36" t="s">
        <v>1372</v>
      </c>
      <c r="D1387" s="36" t="s">
        <v>11579</v>
      </c>
      <c r="E1387" s="36" t="s">
        <v>10046</v>
      </c>
      <c r="F1387" s="36" t="s">
        <v>7565</v>
      </c>
      <c r="G1387" s="36" t="s">
        <v>7566</v>
      </c>
      <c r="H1387" s="36" t="s">
        <v>2147</v>
      </c>
      <c r="I1387" s="36" t="s">
        <v>9</v>
      </c>
      <c r="J1387" s="36" t="s">
        <v>7560</v>
      </c>
      <c r="K1387" s="36" t="s">
        <v>2024</v>
      </c>
      <c r="L1387" s="76" t="s">
        <v>10021</v>
      </c>
      <c r="M1387" s="36" t="s">
        <v>10047</v>
      </c>
      <c r="N1387" s="36" t="s">
        <v>2087</v>
      </c>
      <c r="O1387" s="37">
        <f>'Product Details'!AH1034</f>
        <v>83.99</v>
      </c>
      <c r="P1387" s="37">
        <f>'Product Details'!V1034</f>
        <v>80.989999999999995</v>
      </c>
      <c r="Q1387" s="37">
        <f>'Product Details'!F1034</f>
        <v>73.989999999999995</v>
      </c>
      <c r="R1387" s="89">
        <f t="shared" si="64"/>
        <v>8.6430423509075205E-2</v>
      </c>
      <c r="S1387" s="89">
        <f t="shared" si="65"/>
        <v>0.11906179307060365</v>
      </c>
      <c r="T1387" s="37">
        <f>'Product Details'!F1034</f>
        <v>73.989999999999995</v>
      </c>
      <c r="U1387" s="37">
        <f t="shared" si="66"/>
        <v>0</v>
      </c>
      <c r="V1387" s="36" t="s">
        <v>2080</v>
      </c>
      <c r="W1387" s="36" t="s">
        <v>1345</v>
      </c>
      <c r="X1387" s="36">
        <v>60</v>
      </c>
      <c r="Y1387" s="90">
        <v>46182</v>
      </c>
      <c r="Z1387" s="90">
        <v>46252</v>
      </c>
    </row>
    <row r="1388" spans="1:26" ht="15" customHeight="1" x14ac:dyDescent="0.35">
      <c r="A1388" s="88" t="s">
        <v>11581</v>
      </c>
      <c r="B1388" s="36" t="s">
        <v>7569</v>
      </c>
      <c r="C1388" s="36" t="s">
        <v>1372</v>
      </c>
      <c r="D1388" s="36" t="s">
        <v>11579</v>
      </c>
      <c r="E1388" s="36" t="s">
        <v>10046</v>
      </c>
      <c r="F1388" s="36" t="s">
        <v>7573</v>
      </c>
      <c r="G1388" s="36" t="s">
        <v>7574</v>
      </c>
      <c r="H1388" s="36" t="s">
        <v>2179</v>
      </c>
      <c r="I1388" s="36" t="s">
        <v>9</v>
      </c>
      <c r="J1388" s="36" t="s">
        <v>7366</v>
      </c>
      <c r="K1388" s="36" t="s">
        <v>2024</v>
      </c>
      <c r="L1388" s="76" t="s">
        <v>10021</v>
      </c>
      <c r="M1388" s="36" t="s">
        <v>10047</v>
      </c>
      <c r="N1388" s="36" t="s">
        <v>2087</v>
      </c>
      <c r="O1388" s="37">
        <f>'Product Details'!AH1035</f>
        <v>94.99</v>
      </c>
      <c r="P1388" s="37">
        <f>'Product Details'!V1035</f>
        <v>90.99</v>
      </c>
      <c r="Q1388" s="37">
        <f>'Product Details'!F1035</f>
        <v>79.989999999999995</v>
      </c>
      <c r="R1388" s="89">
        <f t="shared" si="64"/>
        <v>0.12089240575887461</v>
      </c>
      <c r="S1388" s="89">
        <f t="shared" si="65"/>
        <v>0.15791135909043058</v>
      </c>
      <c r="T1388" s="37">
        <f>'Product Details'!F1035</f>
        <v>79.989999999999995</v>
      </c>
      <c r="U1388" s="37">
        <f t="shared" si="66"/>
        <v>0</v>
      </c>
      <c r="V1388" s="36" t="s">
        <v>2100</v>
      </c>
      <c r="W1388" s="36" t="s">
        <v>1345</v>
      </c>
      <c r="X1388" s="36">
        <v>60</v>
      </c>
      <c r="Y1388" s="90">
        <v>45994</v>
      </c>
      <c r="Z1388" s="90">
        <v>46248</v>
      </c>
    </row>
    <row r="1389" spans="1:26" ht="26.9" customHeight="1" x14ac:dyDescent="0.35">
      <c r="A1389" s="88" t="s">
        <v>11582</v>
      </c>
      <c r="B1389" s="36" t="s">
        <v>7575</v>
      </c>
      <c r="C1389" s="36" t="s">
        <v>1372</v>
      </c>
      <c r="D1389" s="36" t="s">
        <v>11579</v>
      </c>
      <c r="E1389" s="36" t="s">
        <v>10046</v>
      </c>
      <c r="F1389" s="36" t="s">
        <v>7557</v>
      </c>
      <c r="G1389" s="36" t="s">
        <v>7579</v>
      </c>
      <c r="H1389" s="36" t="s">
        <v>2147</v>
      </c>
      <c r="I1389" s="36" t="s">
        <v>9</v>
      </c>
      <c r="J1389" s="36" t="s">
        <v>7526</v>
      </c>
      <c r="K1389" s="36" t="s">
        <v>2023</v>
      </c>
      <c r="L1389" s="76" t="s">
        <v>10021</v>
      </c>
      <c r="M1389" s="36" t="s">
        <v>10047</v>
      </c>
      <c r="N1389" s="36" t="s">
        <v>2087</v>
      </c>
      <c r="O1389" s="37">
        <f>'Product Details'!AH1036</f>
        <v>105.99</v>
      </c>
      <c r="P1389" s="37">
        <f>'Product Details'!V1036</f>
        <v>105.99</v>
      </c>
      <c r="Q1389" s="37">
        <f>'Product Details'!F1036</f>
        <v>94.99</v>
      </c>
      <c r="R1389" s="89">
        <f t="shared" si="64"/>
        <v>0.10378337579016889</v>
      </c>
      <c r="S1389" s="89">
        <f t="shared" si="65"/>
        <v>0.10378337579016889</v>
      </c>
      <c r="T1389" s="37">
        <f>'Product Details'!F1036</f>
        <v>94.99</v>
      </c>
      <c r="U1389" s="37">
        <f t="shared" si="66"/>
        <v>0</v>
      </c>
      <c r="V1389" s="36" t="s">
        <v>2080</v>
      </c>
      <c r="W1389" s="36" t="s">
        <v>1345</v>
      </c>
      <c r="X1389" s="36">
        <v>60</v>
      </c>
      <c r="Y1389" s="90">
        <v>46103</v>
      </c>
      <c r="Z1389" s="90">
        <v>46249</v>
      </c>
    </row>
    <row r="1390" spans="1:26" ht="26.9" customHeight="1" x14ac:dyDescent="0.35">
      <c r="A1390" s="88" t="s">
        <v>11583</v>
      </c>
      <c r="B1390" s="36" t="s">
        <v>7580</v>
      </c>
      <c r="C1390" s="36" t="s">
        <v>1372</v>
      </c>
      <c r="D1390" s="36" t="s">
        <v>11579</v>
      </c>
      <c r="E1390" s="36" t="s">
        <v>10046</v>
      </c>
      <c r="F1390" s="36" t="s">
        <v>7583</v>
      </c>
      <c r="G1390" s="36" t="s">
        <v>7584</v>
      </c>
      <c r="H1390" s="36" t="s">
        <v>2254</v>
      </c>
      <c r="I1390" s="36" t="s">
        <v>9</v>
      </c>
      <c r="J1390" s="36" t="s">
        <v>7414</v>
      </c>
      <c r="K1390" s="36" t="s">
        <v>2025</v>
      </c>
      <c r="L1390" s="76" t="s">
        <v>10021</v>
      </c>
      <c r="M1390" s="36" t="s">
        <v>10049</v>
      </c>
      <c r="N1390" s="36" t="s">
        <v>2106</v>
      </c>
      <c r="O1390" s="37">
        <f>'Product Details'!AH1037</f>
        <v>193.99</v>
      </c>
      <c r="P1390" s="37">
        <f>'Product Details'!V1037</f>
        <v>148.99</v>
      </c>
      <c r="Q1390" s="37">
        <f>'Product Details'!F1037</f>
        <v>136.99</v>
      </c>
      <c r="R1390" s="89">
        <f t="shared" si="64"/>
        <v>8.0542318276394381E-2</v>
      </c>
      <c r="S1390" s="89">
        <f t="shared" si="65"/>
        <v>0.2938295788442703</v>
      </c>
      <c r="T1390" s="37">
        <f>'Product Details'!F1037</f>
        <v>136.99</v>
      </c>
      <c r="U1390" s="37">
        <f t="shared" si="66"/>
        <v>0</v>
      </c>
      <c r="V1390" s="36" t="s">
        <v>2100</v>
      </c>
      <c r="W1390" s="36" t="s">
        <v>1345</v>
      </c>
      <c r="X1390" s="36">
        <v>60</v>
      </c>
      <c r="Y1390" s="90">
        <v>45948</v>
      </c>
      <c r="Z1390" s="90">
        <v>46275</v>
      </c>
    </row>
    <row r="1391" spans="1:26" ht="26.9" customHeight="1" x14ac:dyDescent="0.35">
      <c r="A1391" s="88" t="s">
        <v>11584</v>
      </c>
      <c r="B1391" s="36" t="s">
        <v>7585</v>
      </c>
      <c r="C1391" s="36" t="s">
        <v>1372</v>
      </c>
      <c r="D1391" s="36" t="s">
        <v>11579</v>
      </c>
      <c r="E1391" s="36" t="s">
        <v>10046</v>
      </c>
      <c r="F1391" s="36" t="s">
        <v>7557</v>
      </c>
      <c r="G1391" s="36" t="s">
        <v>7589</v>
      </c>
      <c r="H1391" s="36" t="s">
        <v>2084</v>
      </c>
      <c r="I1391" s="36" t="s">
        <v>9</v>
      </c>
      <c r="J1391" s="36" t="s">
        <v>7425</v>
      </c>
      <c r="K1391" s="36" t="s">
        <v>2025</v>
      </c>
      <c r="L1391" s="76" t="s">
        <v>10021</v>
      </c>
      <c r="M1391" s="36" t="s">
        <v>10047</v>
      </c>
      <c r="N1391" s="36" t="s">
        <v>2087</v>
      </c>
      <c r="O1391" s="37">
        <f>'Product Details'!AH1038</f>
        <v>189.99</v>
      </c>
      <c r="P1391" s="37">
        <f>'Product Details'!V1038</f>
        <v>189.99</v>
      </c>
      <c r="Q1391" s="37">
        <f>'Product Details'!F1038</f>
        <v>169.99</v>
      </c>
      <c r="R1391" s="89">
        <f t="shared" si="64"/>
        <v>0.10526869835254486</v>
      </c>
      <c r="S1391" s="89">
        <f t="shared" si="65"/>
        <v>0.10526869835254486</v>
      </c>
      <c r="T1391" s="37">
        <f>'Product Details'!F1038</f>
        <v>169.99</v>
      </c>
      <c r="U1391" s="37">
        <f t="shared" si="66"/>
        <v>0</v>
      </c>
      <c r="V1391" s="36" t="s">
        <v>2100</v>
      </c>
      <c r="W1391" s="36" t="s">
        <v>7427</v>
      </c>
      <c r="X1391" s="36">
        <v>60</v>
      </c>
      <c r="Y1391" s="90">
        <v>45988</v>
      </c>
      <c r="Z1391" s="90">
        <v>46270</v>
      </c>
    </row>
    <row r="1392" spans="1:26" ht="26.9" customHeight="1" x14ac:dyDescent="0.35">
      <c r="A1392" s="88" t="s">
        <v>11585</v>
      </c>
      <c r="B1392" s="36" t="s">
        <v>7585</v>
      </c>
      <c r="C1392" s="36" t="s">
        <v>1372</v>
      </c>
      <c r="D1392" s="36" t="s">
        <v>10059</v>
      </c>
      <c r="E1392" s="36" t="s">
        <v>10060</v>
      </c>
      <c r="F1392" s="36" t="s">
        <v>7557</v>
      </c>
      <c r="G1392" s="36" t="s">
        <v>7589</v>
      </c>
      <c r="H1392" s="36" t="s">
        <v>2084</v>
      </c>
      <c r="I1392" s="36" t="s">
        <v>9</v>
      </c>
      <c r="J1392" s="36" t="s">
        <v>7425</v>
      </c>
      <c r="K1392" s="36" t="s">
        <v>2025</v>
      </c>
      <c r="L1392" s="79" t="s">
        <v>10023</v>
      </c>
      <c r="M1392" s="36" t="s">
        <v>10023</v>
      </c>
      <c r="N1392" s="36" t="s">
        <v>2087</v>
      </c>
      <c r="O1392" s="37">
        <f>'Product Details'!AH1038</f>
        <v>189.99</v>
      </c>
      <c r="P1392" s="37">
        <v>113.99</v>
      </c>
      <c r="Q1392" s="37">
        <v>113.99</v>
      </c>
      <c r="R1392" s="89">
        <f t="shared" si="64"/>
        <v>0</v>
      </c>
      <c r="S1392" s="89">
        <f t="shared" si="65"/>
        <v>0.40002105373967056</v>
      </c>
      <c r="T1392" s="37">
        <f>'Product Details'!F1038</f>
        <v>169.99</v>
      </c>
      <c r="U1392" s="37">
        <f t="shared" si="66"/>
        <v>56.000000000000014</v>
      </c>
      <c r="V1392" s="36" t="s">
        <v>2080</v>
      </c>
      <c r="W1392" s="36" t="s">
        <v>10061</v>
      </c>
      <c r="X1392" s="36">
        <v>30</v>
      </c>
      <c r="Y1392" s="90">
        <v>46284</v>
      </c>
      <c r="Z1392" s="90">
        <v>46284</v>
      </c>
    </row>
    <row r="1393" spans="1:26" ht="15" customHeight="1" x14ac:dyDescent="0.35">
      <c r="A1393" s="88" t="s">
        <v>11586</v>
      </c>
      <c r="B1393" s="36" t="s">
        <v>7590</v>
      </c>
      <c r="C1393" s="36" t="s">
        <v>1372</v>
      </c>
      <c r="D1393" s="36" t="s">
        <v>11579</v>
      </c>
      <c r="E1393" s="36" t="s">
        <v>10046</v>
      </c>
      <c r="F1393" s="36" t="s">
        <v>7593</v>
      </c>
      <c r="G1393" s="36" t="s">
        <v>7594</v>
      </c>
      <c r="H1393" s="36" t="s">
        <v>2268</v>
      </c>
      <c r="I1393" s="36" t="s">
        <v>9</v>
      </c>
      <c r="J1393" s="36" t="s">
        <v>7390</v>
      </c>
      <c r="K1393" s="36" t="s">
        <v>2026</v>
      </c>
      <c r="L1393" s="76" t="s">
        <v>10021</v>
      </c>
      <c r="M1393" s="36" t="s">
        <v>10047</v>
      </c>
      <c r="N1393" s="36" t="s">
        <v>2087</v>
      </c>
      <c r="O1393" s="37">
        <f>'Product Details'!AH1039</f>
        <v>252.99</v>
      </c>
      <c r="P1393" s="37">
        <f>'Product Details'!V1039</f>
        <v>252.99</v>
      </c>
      <c r="Q1393" s="37">
        <f>'Product Details'!F1039</f>
        <v>227.99</v>
      </c>
      <c r="R1393" s="89">
        <f t="shared" si="64"/>
        <v>9.8818135104154312E-2</v>
      </c>
      <c r="S1393" s="89">
        <f t="shared" si="65"/>
        <v>9.8818135104154312E-2</v>
      </c>
      <c r="T1393" s="37">
        <f>'Product Details'!F1039</f>
        <v>227.99</v>
      </c>
      <c r="U1393" s="37">
        <f t="shared" si="66"/>
        <v>0</v>
      </c>
      <c r="V1393" s="36" t="s">
        <v>2080</v>
      </c>
      <c r="W1393" s="36" t="s">
        <v>1345</v>
      </c>
      <c r="X1393" s="36">
        <v>60</v>
      </c>
      <c r="Y1393" s="90">
        <v>46055</v>
      </c>
      <c r="Z1393" s="90">
        <v>46236</v>
      </c>
    </row>
    <row r="1394" spans="1:26" ht="26.9" customHeight="1" x14ac:dyDescent="0.35">
      <c r="A1394" s="88" t="s">
        <v>11587</v>
      </c>
      <c r="B1394" s="36" t="s">
        <v>7595</v>
      </c>
      <c r="C1394" s="36" t="s">
        <v>1372</v>
      </c>
      <c r="D1394" s="36" t="s">
        <v>11579</v>
      </c>
      <c r="E1394" s="36" t="s">
        <v>10046</v>
      </c>
      <c r="F1394" s="36" t="s">
        <v>7599</v>
      </c>
      <c r="G1394" s="36" t="s">
        <v>7600</v>
      </c>
      <c r="H1394" s="36" t="s">
        <v>2147</v>
      </c>
      <c r="I1394" s="36" t="s">
        <v>9</v>
      </c>
      <c r="J1394" s="36" t="s">
        <v>7437</v>
      </c>
      <c r="K1394" s="36" t="s">
        <v>2025</v>
      </c>
      <c r="L1394" s="76" t="s">
        <v>10021</v>
      </c>
      <c r="M1394" s="36" t="s">
        <v>10047</v>
      </c>
      <c r="N1394" s="36" t="s">
        <v>2087</v>
      </c>
      <c r="O1394" s="37">
        <f>'Product Details'!AH1040</f>
        <v>351.99</v>
      </c>
      <c r="P1394" s="37">
        <f>'Product Details'!V1040</f>
        <v>347.99</v>
      </c>
      <c r="Q1394" s="37">
        <f>'Product Details'!F1040</f>
        <v>310.99</v>
      </c>
      <c r="R1394" s="89">
        <f t="shared" si="64"/>
        <v>0.10632489439351706</v>
      </c>
      <c r="S1394" s="89">
        <f t="shared" si="65"/>
        <v>0.11648058183471122</v>
      </c>
      <c r="T1394" s="37">
        <f>'Product Details'!F1040</f>
        <v>310.99</v>
      </c>
      <c r="U1394" s="37">
        <f t="shared" si="66"/>
        <v>0</v>
      </c>
      <c r="V1394" s="36" t="s">
        <v>2080</v>
      </c>
      <c r="W1394" s="36" t="s">
        <v>7439</v>
      </c>
      <c r="X1394" s="36">
        <v>60</v>
      </c>
      <c r="Y1394" s="90">
        <v>46133</v>
      </c>
      <c r="Z1394" s="90">
        <v>46246</v>
      </c>
    </row>
    <row r="1395" spans="1:26" ht="15" customHeight="1" x14ac:dyDescent="0.35">
      <c r="A1395" s="88" t="s">
        <v>11588</v>
      </c>
      <c r="B1395" s="36" t="s">
        <v>7602</v>
      </c>
      <c r="C1395" s="36" t="s">
        <v>1372</v>
      </c>
      <c r="D1395" s="36" t="s">
        <v>11579</v>
      </c>
      <c r="E1395" s="36" t="s">
        <v>10046</v>
      </c>
      <c r="F1395" s="36" t="s">
        <v>7608</v>
      </c>
      <c r="G1395" s="36" t="s">
        <v>7609</v>
      </c>
      <c r="H1395" s="36" t="s">
        <v>2104</v>
      </c>
      <c r="I1395" s="36" t="s">
        <v>9</v>
      </c>
      <c r="J1395" s="36" t="s">
        <v>2034</v>
      </c>
      <c r="K1395" s="36" t="s">
        <v>2026</v>
      </c>
      <c r="L1395" s="76" t="s">
        <v>10021</v>
      </c>
      <c r="M1395" s="36" t="s">
        <v>10047</v>
      </c>
      <c r="N1395" s="36" t="s">
        <v>2087</v>
      </c>
      <c r="O1395" s="37">
        <f>'Product Details'!AH1041</f>
        <v>656.99</v>
      </c>
      <c r="P1395" s="37">
        <f>'Product Details'!V1041</f>
        <v>656.99</v>
      </c>
      <c r="Q1395" s="37">
        <f>'Product Details'!F1041</f>
        <v>575.99</v>
      </c>
      <c r="R1395" s="89">
        <f t="shared" si="64"/>
        <v>0.12328954778611546</v>
      </c>
      <c r="S1395" s="89">
        <f t="shared" si="65"/>
        <v>0.12328954778611546</v>
      </c>
      <c r="T1395" s="37">
        <f>'Product Details'!F1041</f>
        <v>575.99</v>
      </c>
      <c r="U1395" s="37">
        <f t="shared" si="66"/>
        <v>0</v>
      </c>
      <c r="V1395" s="36" t="s">
        <v>2080</v>
      </c>
      <c r="W1395" s="36" t="s">
        <v>7439</v>
      </c>
      <c r="X1395" s="36">
        <v>60</v>
      </c>
      <c r="Y1395" s="90">
        <v>46078</v>
      </c>
      <c r="Z1395" s="90">
        <v>46255</v>
      </c>
    </row>
    <row r="1396" spans="1:26" ht="15" customHeight="1" x14ac:dyDescent="0.35">
      <c r="A1396" s="88" t="s">
        <v>11589</v>
      </c>
      <c r="B1396" s="36" t="s">
        <v>7612</v>
      </c>
      <c r="C1396" s="36" t="s">
        <v>1372</v>
      </c>
      <c r="D1396" s="36" t="s">
        <v>11579</v>
      </c>
      <c r="E1396" s="36" t="s">
        <v>10046</v>
      </c>
      <c r="F1396" s="36" t="s">
        <v>7557</v>
      </c>
      <c r="G1396" s="36" t="s">
        <v>7616</v>
      </c>
      <c r="H1396" s="36" t="s">
        <v>2268</v>
      </c>
      <c r="I1396" s="36" t="s">
        <v>9</v>
      </c>
      <c r="J1396" s="36" t="s">
        <v>7460</v>
      </c>
      <c r="K1396" s="36" t="s">
        <v>2027</v>
      </c>
      <c r="L1396" s="76" t="s">
        <v>10021</v>
      </c>
      <c r="M1396" s="36" t="s">
        <v>10047</v>
      </c>
      <c r="N1396" s="36" t="s">
        <v>2087</v>
      </c>
      <c r="O1396" s="37">
        <f>'Product Details'!AH1042</f>
        <v>677.99</v>
      </c>
      <c r="P1396" s="37">
        <f>'Product Details'!V1042</f>
        <v>640.99</v>
      </c>
      <c r="Q1396" s="37">
        <f>'Product Details'!F1042</f>
        <v>615.99</v>
      </c>
      <c r="R1396" s="89">
        <f t="shared" si="64"/>
        <v>3.9002168520569744E-2</v>
      </c>
      <c r="S1396" s="89">
        <f t="shared" si="65"/>
        <v>9.1446776501128341E-2</v>
      </c>
      <c r="T1396" s="37">
        <f>'Product Details'!F1042</f>
        <v>615.99</v>
      </c>
      <c r="U1396" s="37">
        <f t="shared" si="66"/>
        <v>0</v>
      </c>
      <c r="V1396" s="36" t="s">
        <v>2080</v>
      </c>
      <c r="W1396" s="36" t="s">
        <v>7439</v>
      </c>
      <c r="X1396" s="36">
        <v>60</v>
      </c>
      <c r="Y1396" s="90">
        <v>46145</v>
      </c>
      <c r="Z1396" s="90">
        <v>46273</v>
      </c>
    </row>
    <row r="1397" spans="1:26" ht="15" customHeight="1" x14ac:dyDescent="0.35">
      <c r="A1397" s="88" t="s">
        <v>11590</v>
      </c>
      <c r="B1397" s="36" t="s">
        <v>7617</v>
      </c>
      <c r="C1397" s="36" t="s">
        <v>1386</v>
      </c>
      <c r="D1397" s="36" t="s">
        <v>11591</v>
      </c>
      <c r="E1397" s="36" t="s">
        <v>10046</v>
      </c>
      <c r="F1397" s="36" t="s">
        <v>7620</v>
      </c>
      <c r="G1397" s="36" t="s">
        <v>7621</v>
      </c>
      <c r="H1397" s="36" t="s">
        <v>2120</v>
      </c>
      <c r="I1397" s="36" t="s">
        <v>9</v>
      </c>
      <c r="J1397" s="36" t="s">
        <v>7560</v>
      </c>
      <c r="K1397" s="36" t="s">
        <v>2024</v>
      </c>
      <c r="L1397" s="76" t="s">
        <v>10021</v>
      </c>
      <c r="M1397" s="36" t="s">
        <v>10047</v>
      </c>
      <c r="N1397" s="36" t="s">
        <v>2087</v>
      </c>
      <c r="O1397" s="37">
        <f>'Product Details'!AH1043</f>
        <v>87.99</v>
      </c>
      <c r="P1397" s="37">
        <f>'Product Details'!V1043</f>
        <v>82.99</v>
      </c>
      <c r="Q1397" s="37">
        <f>'Product Details'!F1043</f>
        <v>72.989999999999995</v>
      </c>
      <c r="R1397" s="89">
        <f t="shared" si="64"/>
        <v>0.12049644535486204</v>
      </c>
      <c r="S1397" s="89">
        <f t="shared" si="65"/>
        <v>0.17047391749062393</v>
      </c>
      <c r="T1397" s="37">
        <f>'Product Details'!F1043</f>
        <v>72.989999999999995</v>
      </c>
      <c r="U1397" s="37">
        <f t="shared" si="66"/>
        <v>0</v>
      </c>
      <c r="V1397" s="36" t="s">
        <v>2080</v>
      </c>
      <c r="W1397" s="36" t="s">
        <v>1345</v>
      </c>
      <c r="X1397" s="36">
        <v>30</v>
      </c>
      <c r="Y1397" s="90">
        <v>46043</v>
      </c>
      <c r="Z1397" s="90">
        <v>46253</v>
      </c>
    </row>
    <row r="1398" spans="1:26" ht="15" customHeight="1" x14ac:dyDescent="0.35">
      <c r="A1398" s="88" t="s">
        <v>11592</v>
      </c>
      <c r="B1398" s="36" t="s">
        <v>7622</v>
      </c>
      <c r="C1398" s="36" t="s">
        <v>1386</v>
      </c>
      <c r="D1398" s="36" t="s">
        <v>11591</v>
      </c>
      <c r="E1398" s="36" t="s">
        <v>10046</v>
      </c>
      <c r="F1398" s="36" t="s">
        <v>7627</v>
      </c>
      <c r="G1398" s="36" t="s">
        <v>7628</v>
      </c>
      <c r="H1398" s="36" t="s">
        <v>2268</v>
      </c>
      <c r="I1398" s="36" t="s">
        <v>9</v>
      </c>
      <c r="J1398" s="36" t="s">
        <v>7449</v>
      </c>
      <c r="K1398" s="36" t="s">
        <v>2023</v>
      </c>
      <c r="L1398" s="76" t="s">
        <v>10021</v>
      </c>
      <c r="M1398" s="36" t="s">
        <v>10047</v>
      </c>
      <c r="N1398" s="36" t="s">
        <v>2087</v>
      </c>
      <c r="O1398" s="37">
        <f>'Product Details'!AH1044</f>
        <v>125.99</v>
      </c>
      <c r="P1398" s="37">
        <f>'Product Details'!V1044</f>
        <v>125.99</v>
      </c>
      <c r="Q1398" s="37">
        <f>'Product Details'!F1044</f>
        <v>109.99</v>
      </c>
      <c r="R1398" s="89">
        <f t="shared" si="64"/>
        <v>0.12699420588935631</v>
      </c>
      <c r="S1398" s="89">
        <f t="shared" si="65"/>
        <v>0.12699420588935631</v>
      </c>
      <c r="T1398" s="37">
        <f>'Product Details'!F1044</f>
        <v>109.99</v>
      </c>
      <c r="U1398" s="37">
        <f t="shared" si="66"/>
        <v>0</v>
      </c>
      <c r="V1398" s="36" t="s">
        <v>2080</v>
      </c>
      <c r="W1398" s="36" t="s">
        <v>1345</v>
      </c>
      <c r="X1398" s="36">
        <v>30</v>
      </c>
      <c r="Y1398" s="90">
        <v>46055</v>
      </c>
      <c r="Z1398" s="90">
        <v>46254</v>
      </c>
    </row>
    <row r="1399" spans="1:26" ht="26.9" customHeight="1" x14ac:dyDescent="0.35">
      <c r="A1399" s="88" t="s">
        <v>11593</v>
      </c>
      <c r="B1399" s="36" t="s">
        <v>7631</v>
      </c>
      <c r="C1399" s="36" t="s">
        <v>1386</v>
      </c>
      <c r="D1399" s="36" t="s">
        <v>11591</v>
      </c>
      <c r="E1399" s="36" t="s">
        <v>10046</v>
      </c>
      <c r="F1399" s="36" t="s">
        <v>7635</v>
      </c>
      <c r="G1399" s="36" t="s">
        <v>7636</v>
      </c>
      <c r="H1399" s="36" t="s">
        <v>2254</v>
      </c>
      <c r="I1399" s="36" t="s">
        <v>9</v>
      </c>
      <c r="J1399" s="36" t="s">
        <v>7378</v>
      </c>
      <c r="K1399" s="36" t="s">
        <v>2025</v>
      </c>
      <c r="L1399" s="76" t="s">
        <v>10021</v>
      </c>
      <c r="M1399" s="36" t="s">
        <v>10047</v>
      </c>
      <c r="N1399" s="36" t="s">
        <v>2087</v>
      </c>
      <c r="O1399" s="37">
        <f>'Product Details'!AH1045</f>
        <v>151.99</v>
      </c>
      <c r="P1399" s="37">
        <f>'Product Details'!V1045</f>
        <v>151.99</v>
      </c>
      <c r="Q1399" s="37">
        <f>'Product Details'!F1045</f>
        <v>132.99</v>
      </c>
      <c r="R1399" s="89">
        <f t="shared" si="64"/>
        <v>0.12500822422527796</v>
      </c>
      <c r="S1399" s="89">
        <f t="shared" si="65"/>
        <v>0.12500822422527796</v>
      </c>
      <c r="T1399" s="37">
        <f>'Product Details'!F1045</f>
        <v>132.99</v>
      </c>
      <c r="U1399" s="37">
        <f t="shared" si="66"/>
        <v>0</v>
      </c>
      <c r="V1399" s="36" t="s">
        <v>2080</v>
      </c>
      <c r="W1399" s="36" t="s">
        <v>1345</v>
      </c>
      <c r="X1399" s="36">
        <v>30</v>
      </c>
      <c r="Y1399" s="90">
        <v>46105</v>
      </c>
      <c r="Z1399" s="90">
        <v>46264</v>
      </c>
    </row>
    <row r="1400" spans="1:26" ht="15" customHeight="1" x14ac:dyDescent="0.35">
      <c r="A1400" s="88" t="s">
        <v>11594</v>
      </c>
      <c r="B1400" s="36" t="s">
        <v>7637</v>
      </c>
      <c r="C1400" s="36" t="s">
        <v>1386</v>
      </c>
      <c r="D1400" s="36" t="s">
        <v>11591</v>
      </c>
      <c r="E1400" s="36" t="s">
        <v>10046</v>
      </c>
      <c r="F1400" s="36" t="s">
        <v>7640</v>
      </c>
      <c r="G1400" s="36" t="s">
        <v>7641</v>
      </c>
      <c r="H1400" s="36" t="s">
        <v>2268</v>
      </c>
      <c r="I1400" s="36" t="s">
        <v>9</v>
      </c>
      <c r="J1400" s="36" t="s">
        <v>7390</v>
      </c>
      <c r="K1400" s="36" t="s">
        <v>2024</v>
      </c>
      <c r="L1400" s="76" t="s">
        <v>10021</v>
      </c>
      <c r="M1400" s="36" t="s">
        <v>10047</v>
      </c>
      <c r="N1400" s="36" t="s">
        <v>2087</v>
      </c>
      <c r="O1400" s="37">
        <f>'Product Details'!AH1046</f>
        <v>164.99</v>
      </c>
      <c r="P1400" s="37">
        <f>'Product Details'!V1046</f>
        <v>156.99</v>
      </c>
      <c r="Q1400" s="37">
        <f>'Product Details'!F1046</f>
        <v>137.99</v>
      </c>
      <c r="R1400" s="89">
        <f t="shared" si="64"/>
        <v>0.12102681699471303</v>
      </c>
      <c r="S1400" s="89">
        <f t="shared" si="65"/>
        <v>0.16364628159282379</v>
      </c>
      <c r="T1400" s="37">
        <f>'Product Details'!F1046</f>
        <v>137.99</v>
      </c>
      <c r="U1400" s="37">
        <f t="shared" si="66"/>
        <v>0</v>
      </c>
      <c r="V1400" s="36" t="s">
        <v>2080</v>
      </c>
      <c r="W1400" s="36" t="s">
        <v>1345</v>
      </c>
      <c r="X1400" s="36">
        <v>30</v>
      </c>
      <c r="Y1400" s="90">
        <v>45794</v>
      </c>
      <c r="Z1400" s="90">
        <v>46255</v>
      </c>
    </row>
    <row r="1401" spans="1:26" ht="15" customHeight="1" x14ac:dyDescent="0.35">
      <c r="A1401" s="88" t="s">
        <v>11595</v>
      </c>
      <c r="B1401" s="36" t="s">
        <v>7642</v>
      </c>
      <c r="C1401" s="36" t="s">
        <v>1386</v>
      </c>
      <c r="D1401" s="36" t="s">
        <v>11591</v>
      </c>
      <c r="E1401" s="36" t="s">
        <v>10046</v>
      </c>
      <c r="F1401" s="36" t="s">
        <v>7645</v>
      </c>
      <c r="G1401" s="36" t="s">
        <v>7646</v>
      </c>
      <c r="H1401" s="36" t="s">
        <v>2120</v>
      </c>
      <c r="I1401" s="36" t="s">
        <v>9</v>
      </c>
      <c r="J1401" s="36" t="s">
        <v>7510</v>
      </c>
      <c r="K1401" s="36" t="s">
        <v>2026</v>
      </c>
      <c r="L1401" s="76" t="s">
        <v>10021</v>
      </c>
      <c r="M1401" s="36" t="s">
        <v>10047</v>
      </c>
      <c r="N1401" s="36" t="s">
        <v>2087</v>
      </c>
      <c r="O1401" s="37">
        <f>'Product Details'!AH1047</f>
        <v>198.99</v>
      </c>
      <c r="P1401" s="37">
        <f>'Product Details'!V1047</f>
        <v>193.99</v>
      </c>
      <c r="Q1401" s="37">
        <f>'Product Details'!F1047</f>
        <v>169.99</v>
      </c>
      <c r="R1401" s="89">
        <f t="shared" si="64"/>
        <v>0.12371771740811381</v>
      </c>
      <c r="S1401" s="89">
        <f t="shared" si="65"/>
        <v>0.14573596663148902</v>
      </c>
      <c r="T1401" s="37">
        <f>'Product Details'!F1047</f>
        <v>169.99</v>
      </c>
      <c r="U1401" s="37">
        <f t="shared" si="66"/>
        <v>0</v>
      </c>
      <c r="V1401" s="36" t="s">
        <v>2080</v>
      </c>
      <c r="W1401" s="36" t="s">
        <v>7512</v>
      </c>
      <c r="X1401" s="36">
        <v>30</v>
      </c>
      <c r="Y1401" s="90">
        <v>46125</v>
      </c>
      <c r="Z1401" s="90">
        <v>46258</v>
      </c>
    </row>
    <row r="1402" spans="1:26" ht="26.9" customHeight="1" x14ac:dyDescent="0.35">
      <c r="A1402" s="88" t="s">
        <v>11596</v>
      </c>
      <c r="B1402" s="36" t="s">
        <v>7642</v>
      </c>
      <c r="C1402" s="36" t="s">
        <v>1386</v>
      </c>
      <c r="D1402" s="36" t="s">
        <v>10168</v>
      </c>
      <c r="E1402" s="36" t="s">
        <v>10101</v>
      </c>
      <c r="F1402" s="36" t="s">
        <v>7645</v>
      </c>
      <c r="G1402" s="36" t="s">
        <v>7646</v>
      </c>
      <c r="H1402" s="36" t="s">
        <v>2120</v>
      </c>
      <c r="I1402" s="36" t="s">
        <v>9</v>
      </c>
      <c r="J1402" s="36" t="s">
        <v>7510</v>
      </c>
      <c r="K1402" s="36" t="s">
        <v>2026</v>
      </c>
      <c r="L1402" s="81" t="s">
        <v>10022</v>
      </c>
      <c r="M1402" s="36" t="s">
        <v>10102</v>
      </c>
      <c r="N1402" s="36" t="s">
        <v>2087</v>
      </c>
      <c r="O1402" s="37">
        <f>'Product Details'!AH1047</f>
        <v>198.99</v>
      </c>
      <c r="P1402" s="37">
        <v>153.99</v>
      </c>
      <c r="Q1402" s="37">
        <v>153.99</v>
      </c>
      <c r="R1402" s="89">
        <f t="shared" si="64"/>
        <v>0</v>
      </c>
      <c r="S1402" s="89">
        <f t="shared" si="65"/>
        <v>0.2261420171867933</v>
      </c>
      <c r="T1402" s="37">
        <f>'Product Details'!F1047</f>
        <v>169.99</v>
      </c>
      <c r="U1402" s="37">
        <f t="shared" si="66"/>
        <v>16</v>
      </c>
      <c r="V1402" s="36" t="s">
        <v>2100</v>
      </c>
      <c r="W1402" s="36" t="s">
        <v>11597</v>
      </c>
      <c r="X1402" s="36">
        <v>30</v>
      </c>
      <c r="Y1402" s="90">
        <v>46273</v>
      </c>
      <c r="Z1402" s="90">
        <v>46273</v>
      </c>
    </row>
    <row r="1403" spans="1:26" ht="26.9" customHeight="1" x14ac:dyDescent="0.35">
      <c r="A1403" s="88" t="s">
        <v>11598</v>
      </c>
      <c r="B1403" s="36" t="s">
        <v>7647</v>
      </c>
      <c r="C1403" s="36" t="s">
        <v>1386</v>
      </c>
      <c r="D1403" s="36" t="s">
        <v>11591</v>
      </c>
      <c r="E1403" s="36" t="s">
        <v>10046</v>
      </c>
      <c r="F1403" s="36" t="s">
        <v>7650</v>
      </c>
      <c r="G1403" s="36" t="s">
        <v>7651</v>
      </c>
      <c r="H1403" s="36" t="s">
        <v>2268</v>
      </c>
      <c r="I1403" s="36" t="s">
        <v>9</v>
      </c>
      <c r="J1403" s="36" t="s">
        <v>7425</v>
      </c>
      <c r="K1403" s="36" t="s">
        <v>2025</v>
      </c>
      <c r="L1403" s="76" t="s">
        <v>10021</v>
      </c>
      <c r="M1403" s="36" t="s">
        <v>10047</v>
      </c>
      <c r="N1403" s="36" t="s">
        <v>2087</v>
      </c>
      <c r="O1403" s="37">
        <f>'Product Details'!AH1048</f>
        <v>213.99</v>
      </c>
      <c r="P1403" s="37">
        <f>'Product Details'!V1048</f>
        <v>201.99</v>
      </c>
      <c r="Q1403" s="37">
        <f>'Product Details'!F1048</f>
        <v>186.99</v>
      </c>
      <c r="R1403" s="89">
        <f t="shared" si="64"/>
        <v>7.4261102034754195E-2</v>
      </c>
      <c r="S1403" s="89">
        <f t="shared" si="65"/>
        <v>0.12617412028599467</v>
      </c>
      <c r="T1403" s="37">
        <f>'Product Details'!F1048</f>
        <v>186.99</v>
      </c>
      <c r="U1403" s="37">
        <f t="shared" si="66"/>
        <v>0</v>
      </c>
      <c r="V1403" s="36" t="s">
        <v>2080</v>
      </c>
      <c r="W1403" s="36" t="s">
        <v>7498</v>
      </c>
      <c r="X1403" s="36">
        <v>30</v>
      </c>
      <c r="Y1403" s="90">
        <v>46048</v>
      </c>
      <c r="Z1403" s="90">
        <v>46254</v>
      </c>
    </row>
    <row r="1404" spans="1:26" ht="26.9" customHeight="1" x14ac:dyDescent="0.35">
      <c r="A1404" s="88" t="s">
        <v>11599</v>
      </c>
      <c r="B1404" s="36" t="s">
        <v>7647</v>
      </c>
      <c r="C1404" s="36" t="s">
        <v>1386</v>
      </c>
      <c r="D1404" s="36" t="s">
        <v>10168</v>
      </c>
      <c r="E1404" s="36" t="s">
        <v>10101</v>
      </c>
      <c r="F1404" s="36" t="s">
        <v>7650</v>
      </c>
      <c r="G1404" s="36" t="s">
        <v>7651</v>
      </c>
      <c r="H1404" s="36" t="s">
        <v>2268</v>
      </c>
      <c r="I1404" s="36" t="s">
        <v>9</v>
      </c>
      <c r="J1404" s="36" t="s">
        <v>7425</v>
      </c>
      <c r="K1404" s="36" t="s">
        <v>2025</v>
      </c>
      <c r="L1404" s="81" t="s">
        <v>10022</v>
      </c>
      <c r="M1404" s="36" t="s">
        <v>10102</v>
      </c>
      <c r="N1404" s="36" t="s">
        <v>2087</v>
      </c>
      <c r="O1404" s="37">
        <f>'Product Details'!AH1048</f>
        <v>213.99</v>
      </c>
      <c r="P1404" s="37">
        <v>163.99</v>
      </c>
      <c r="Q1404" s="37">
        <v>163.99</v>
      </c>
      <c r="R1404" s="89">
        <f t="shared" si="64"/>
        <v>0</v>
      </c>
      <c r="S1404" s="89">
        <f t="shared" si="65"/>
        <v>0.23365577830739753</v>
      </c>
      <c r="T1404" s="37">
        <f>'Product Details'!F1048</f>
        <v>186.99</v>
      </c>
      <c r="U1404" s="37">
        <f t="shared" si="66"/>
        <v>23</v>
      </c>
      <c r="V1404" s="36" t="s">
        <v>2100</v>
      </c>
      <c r="W1404" s="36" t="s">
        <v>11600</v>
      </c>
      <c r="X1404" s="36">
        <v>30</v>
      </c>
      <c r="Y1404" s="90">
        <v>46233</v>
      </c>
      <c r="Z1404" s="90">
        <v>46233</v>
      </c>
    </row>
    <row r="1405" spans="1:26" ht="26.9" customHeight="1" x14ac:dyDescent="0.35">
      <c r="A1405" s="88" t="s">
        <v>11601</v>
      </c>
      <c r="B1405" s="36" t="s">
        <v>7652</v>
      </c>
      <c r="C1405" s="36" t="s">
        <v>1386</v>
      </c>
      <c r="D1405" s="36" t="s">
        <v>11591</v>
      </c>
      <c r="E1405" s="36" t="s">
        <v>10046</v>
      </c>
      <c r="F1405" s="36" t="s">
        <v>7627</v>
      </c>
      <c r="G1405" s="36" t="s">
        <v>7656</v>
      </c>
      <c r="H1405" s="36" t="s">
        <v>2268</v>
      </c>
      <c r="I1405" s="36" t="s">
        <v>9</v>
      </c>
      <c r="J1405" s="36" t="s">
        <v>7402</v>
      </c>
      <c r="K1405" s="36" t="s">
        <v>2025</v>
      </c>
      <c r="L1405" s="76" t="s">
        <v>10021</v>
      </c>
      <c r="M1405" s="36" t="s">
        <v>10047</v>
      </c>
      <c r="N1405" s="36" t="s">
        <v>2087</v>
      </c>
      <c r="O1405" s="37">
        <f>'Product Details'!AH1049</f>
        <v>225.99</v>
      </c>
      <c r="P1405" s="37">
        <f>'Product Details'!V1049</f>
        <v>223.99</v>
      </c>
      <c r="Q1405" s="37">
        <f>'Product Details'!F1049</f>
        <v>204.99</v>
      </c>
      <c r="R1405" s="89">
        <f t="shared" si="64"/>
        <v>8.4825215411402297E-2</v>
      </c>
      <c r="S1405" s="89">
        <f t="shared" si="65"/>
        <v>9.2924465684322305E-2</v>
      </c>
      <c r="T1405" s="37">
        <f>'Product Details'!F1049</f>
        <v>204.99</v>
      </c>
      <c r="U1405" s="37">
        <f t="shared" si="66"/>
        <v>0</v>
      </c>
      <c r="V1405" s="36" t="s">
        <v>2080</v>
      </c>
      <c r="W1405" s="36" t="s">
        <v>7404</v>
      </c>
      <c r="X1405" s="36">
        <v>30</v>
      </c>
      <c r="Y1405" s="90">
        <v>45750</v>
      </c>
      <c r="Z1405" s="90">
        <v>46268</v>
      </c>
    </row>
    <row r="1406" spans="1:26" ht="26.9" customHeight="1" x14ac:dyDescent="0.35">
      <c r="A1406" s="88" t="s">
        <v>11602</v>
      </c>
      <c r="B1406" s="36" t="s">
        <v>7652</v>
      </c>
      <c r="C1406" s="36" t="s">
        <v>1386</v>
      </c>
      <c r="D1406" s="36" t="s">
        <v>10168</v>
      </c>
      <c r="E1406" s="36" t="s">
        <v>10101</v>
      </c>
      <c r="F1406" s="36" t="s">
        <v>7627</v>
      </c>
      <c r="G1406" s="36" t="s">
        <v>7656</v>
      </c>
      <c r="H1406" s="36" t="s">
        <v>2268</v>
      </c>
      <c r="I1406" s="36" t="s">
        <v>9</v>
      </c>
      <c r="J1406" s="36" t="s">
        <v>7402</v>
      </c>
      <c r="K1406" s="36" t="s">
        <v>2025</v>
      </c>
      <c r="L1406" s="81" t="s">
        <v>10022</v>
      </c>
      <c r="M1406" s="36" t="s">
        <v>10102</v>
      </c>
      <c r="N1406" s="36" t="s">
        <v>2087</v>
      </c>
      <c r="O1406" s="37">
        <f>'Product Details'!AH1049</f>
        <v>225.99</v>
      </c>
      <c r="P1406" s="37">
        <v>185.99</v>
      </c>
      <c r="Q1406" s="37">
        <v>185.99</v>
      </c>
      <c r="R1406" s="89">
        <f t="shared" si="64"/>
        <v>0</v>
      </c>
      <c r="S1406" s="89">
        <f t="shared" si="65"/>
        <v>0.17699898225585203</v>
      </c>
      <c r="T1406" s="37">
        <f>'Product Details'!F1049</f>
        <v>204.99</v>
      </c>
      <c r="U1406" s="37">
        <f t="shared" si="66"/>
        <v>19</v>
      </c>
      <c r="V1406" s="36" t="s">
        <v>2100</v>
      </c>
      <c r="W1406" s="36" t="s">
        <v>11603</v>
      </c>
      <c r="X1406" s="36">
        <v>30</v>
      </c>
      <c r="Y1406" s="90">
        <v>46260</v>
      </c>
      <c r="Z1406" s="90">
        <v>46260</v>
      </c>
    </row>
    <row r="1407" spans="1:26" ht="26.9" customHeight="1" x14ac:dyDescent="0.35">
      <c r="A1407" s="88" t="s">
        <v>11604</v>
      </c>
      <c r="B1407" s="36" t="s">
        <v>7657</v>
      </c>
      <c r="C1407" s="36" t="s">
        <v>1386</v>
      </c>
      <c r="D1407" s="36" t="s">
        <v>11591</v>
      </c>
      <c r="E1407" s="36" t="s">
        <v>10046</v>
      </c>
      <c r="F1407" s="36" t="s">
        <v>7661</v>
      </c>
      <c r="G1407" s="36" t="s">
        <v>7662</v>
      </c>
      <c r="H1407" s="36" t="s">
        <v>2120</v>
      </c>
      <c r="I1407" s="36" t="s">
        <v>9</v>
      </c>
      <c r="J1407" s="36" t="s">
        <v>2034</v>
      </c>
      <c r="K1407" s="36" t="s">
        <v>2025</v>
      </c>
      <c r="L1407" s="76" t="s">
        <v>10021</v>
      </c>
      <c r="M1407" s="36" t="s">
        <v>10047</v>
      </c>
      <c r="N1407" s="36" t="s">
        <v>2087</v>
      </c>
      <c r="O1407" s="37">
        <f>'Product Details'!AH1050</f>
        <v>354.99</v>
      </c>
      <c r="P1407" s="37">
        <f>'Product Details'!V1050</f>
        <v>354.99</v>
      </c>
      <c r="Q1407" s="37">
        <f>'Product Details'!F1050</f>
        <v>342.99</v>
      </c>
      <c r="R1407" s="89">
        <f t="shared" si="64"/>
        <v>3.3803769120256906E-2</v>
      </c>
      <c r="S1407" s="89">
        <f t="shared" si="65"/>
        <v>3.3803769120256906E-2</v>
      </c>
      <c r="T1407" s="37">
        <f>'Product Details'!F1050</f>
        <v>342.99</v>
      </c>
      <c r="U1407" s="37">
        <f t="shared" si="66"/>
        <v>0</v>
      </c>
      <c r="V1407" s="36" t="s">
        <v>2116</v>
      </c>
      <c r="W1407" s="36" t="s">
        <v>7439</v>
      </c>
      <c r="X1407" s="36">
        <v>30</v>
      </c>
      <c r="Y1407" s="90">
        <v>46200</v>
      </c>
      <c r="Z1407" s="90">
        <v>46255</v>
      </c>
    </row>
    <row r="1408" spans="1:26" ht="15" customHeight="1" x14ac:dyDescent="0.35">
      <c r="A1408" s="88" t="s">
        <v>11605</v>
      </c>
      <c r="B1408" s="36" t="s">
        <v>7664</v>
      </c>
      <c r="C1408" s="36" t="s">
        <v>1386</v>
      </c>
      <c r="D1408" s="36" t="s">
        <v>11591</v>
      </c>
      <c r="E1408" s="36" t="s">
        <v>10046</v>
      </c>
      <c r="F1408" s="36" t="s">
        <v>7635</v>
      </c>
      <c r="G1408" s="36" t="s">
        <v>7668</v>
      </c>
      <c r="H1408" s="36" t="s">
        <v>2120</v>
      </c>
      <c r="I1408" s="36" t="s">
        <v>9</v>
      </c>
      <c r="J1408" s="36" t="s">
        <v>7437</v>
      </c>
      <c r="K1408" s="36" t="s">
        <v>2027</v>
      </c>
      <c r="L1408" s="76" t="s">
        <v>10021</v>
      </c>
      <c r="M1408" s="36" t="s">
        <v>10047</v>
      </c>
      <c r="N1408" s="36" t="s">
        <v>2087</v>
      </c>
      <c r="O1408" s="37">
        <f>'Product Details'!AH1051</f>
        <v>611.99</v>
      </c>
      <c r="P1408" s="37">
        <f>'Product Details'!V1051</f>
        <v>587.99</v>
      </c>
      <c r="Q1408" s="37">
        <f>'Product Details'!F1051</f>
        <v>516.99</v>
      </c>
      <c r="R1408" s="89">
        <f t="shared" si="64"/>
        <v>0.12075035289715812</v>
      </c>
      <c r="S1408" s="89">
        <f t="shared" si="65"/>
        <v>0.15523129462899721</v>
      </c>
      <c r="T1408" s="37">
        <f>'Product Details'!F1051</f>
        <v>516.99</v>
      </c>
      <c r="U1408" s="37">
        <f t="shared" si="66"/>
        <v>0</v>
      </c>
      <c r="V1408" s="36" t="s">
        <v>2080</v>
      </c>
      <c r="W1408" s="36" t="s">
        <v>7439</v>
      </c>
      <c r="X1408" s="36">
        <v>30</v>
      </c>
      <c r="Y1408" s="90">
        <v>46174</v>
      </c>
      <c r="Z1408" s="90">
        <v>46261</v>
      </c>
    </row>
    <row r="1409" spans="1:26" ht="15" customHeight="1" x14ac:dyDescent="0.35">
      <c r="A1409" s="88" t="s">
        <v>11606</v>
      </c>
      <c r="B1409" s="36" t="s">
        <v>7669</v>
      </c>
      <c r="C1409" s="36" t="s">
        <v>1386</v>
      </c>
      <c r="D1409" s="36" t="s">
        <v>11591</v>
      </c>
      <c r="E1409" s="36" t="s">
        <v>10046</v>
      </c>
      <c r="F1409" s="36" t="s">
        <v>7672</v>
      </c>
      <c r="G1409" s="36" t="s">
        <v>7673</v>
      </c>
      <c r="H1409" s="36" t="s">
        <v>2171</v>
      </c>
      <c r="I1409" s="36" t="s">
        <v>9</v>
      </c>
      <c r="J1409" s="36" t="s">
        <v>7460</v>
      </c>
      <c r="K1409" s="36" t="s">
        <v>2027</v>
      </c>
      <c r="L1409" s="76" t="s">
        <v>10021</v>
      </c>
      <c r="M1409" s="36" t="s">
        <v>10047</v>
      </c>
      <c r="N1409" s="36" t="s">
        <v>2087</v>
      </c>
      <c r="O1409" s="37">
        <f>'Product Details'!AH1052</f>
        <v>703.99</v>
      </c>
      <c r="P1409" s="37">
        <f>'Product Details'!V1052</f>
        <v>690.99</v>
      </c>
      <c r="Q1409" s="37">
        <f>'Product Details'!F1052</f>
        <v>618.99</v>
      </c>
      <c r="R1409" s="89">
        <f t="shared" si="64"/>
        <v>0.10419832414362003</v>
      </c>
      <c r="S1409" s="89">
        <f t="shared" si="65"/>
        <v>0.12074035142544638</v>
      </c>
      <c r="T1409" s="37">
        <f>'Product Details'!F1052</f>
        <v>618.99</v>
      </c>
      <c r="U1409" s="37">
        <f t="shared" si="66"/>
        <v>0</v>
      </c>
      <c r="V1409" s="36" t="s">
        <v>2080</v>
      </c>
      <c r="W1409" s="36" t="s">
        <v>7439</v>
      </c>
      <c r="X1409" s="36">
        <v>30</v>
      </c>
      <c r="Y1409" s="90">
        <v>45792</v>
      </c>
      <c r="Z1409" s="90">
        <v>46287</v>
      </c>
    </row>
    <row r="1410" spans="1:26" ht="15" customHeight="1" x14ac:dyDescent="0.35">
      <c r="A1410" s="88" t="s">
        <v>11607</v>
      </c>
      <c r="B1410" s="36" t="s">
        <v>7674</v>
      </c>
      <c r="C1410" s="36" t="s">
        <v>1400</v>
      </c>
      <c r="D1410" s="36" t="s">
        <v>11608</v>
      </c>
      <c r="E1410" s="36" t="s">
        <v>10046</v>
      </c>
      <c r="F1410" s="36" t="s">
        <v>7678</v>
      </c>
      <c r="G1410" s="36" t="s">
        <v>7679</v>
      </c>
      <c r="H1410" s="36" t="s">
        <v>2120</v>
      </c>
      <c r="I1410" s="36" t="s">
        <v>9</v>
      </c>
      <c r="J1410" s="36" t="s">
        <v>7402</v>
      </c>
      <c r="K1410" s="36" t="s">
        <v>2023</v>
      </c>
      <c r="L1410" s="76" t="s">
        <v>10021</v>
      </c>
      <c r="M1410" s="36" t="s">
        <v>10047</v>
      </c>
      <c r="N1410" s="36" t="s">
        <v>2087</v>
      </c>
      <c r="O1410" s="37">
        <f>'Product Details'!AH1053</f>
        <v>90.99</v>
      </c>
      <c r="P1410" s="37">
        <f>'Product Details'!V1053</f>
        <v>90.99</v>
      </c>
      <c r="Q1410" s="37">
        <f>'Product Details'!F1053</f>
        <v>86.99</v>
      </c>
      <c r="R1410" s="89">
        <f t="shared" si="64"/>
        <v>4.3960874821408952E-2</v>
      </c>
      <c r="S1410" s="89">
        <f t="shared" si="65"/>
        <v>4.3960874821408952E-2</v>
      </c>
      <c r="T1410" s="37">
        <f>'Product Details'!F1053</f>
        <v>86.99</v>
      </c>
      <c r="U1410" s="37">
        <f t="shared" si="66"/>
        <v>0</v>
      </c>
      <c r="V1410" s="36" t="s">
        <v>2080</v>
      </c>
      <c r="W1410" s="36" t="s">
        <v>7404</v>
      </c>
      <c r="X1410" s="36">
        <v>60</v>
      </c>
      <c r="Y1410" s="90">
        <v>45837</v>
      </c>
      <c r="Z1410" s="90">
        <v>46251</v>
      </c>
    </row>
    <row r="1411" spans="1:26" ht="26.9" customHeight="1" x14ac:dyDescent="0.35">
      <c r="A1411" s="88" t="s">
        <v>11609</v>
      </c>
      <c r="B1411" s="36" t="s">
        <v>7680</v>
      </c>
      <c r="C1411" s="36" t="s">
        <v>1400</v>
      </c>
      <c r="D1411" s="36" t="s">
        <v>11608</v>
      </c>
      <c r="E1411" s="36" t="s">
        <v>10046</v>
      </c>
      <c r="F1411" s="36" t="s">
        <v>7683</v>
      </c>
      <c r="G1411" s="36" t="s">
        <v>7684</v>
      </c>
      <c r="H1411" s="36" t="s">
        <v>2120</v>
      </c>
      <c r="I1411" s="36" t="s">
        <v>9</v>
      </c>
      <c r="J1411" s="36" t="s">
        <v>7560</v>
      </c>
      <c r="K1411" s="36" t="s">
        <v>2025</v>
      </c>
      <c r="L1411" s="76" t="s">
        <v>10021</v>
      </c>
      <c r="M1411" s="36" t="s">
        <v>10049</v>
      </c>
      <c r="N1411" s="36" t="s">
        <v>2106</v>
      </c>
      <c r="O1411" s="37">
        <f>'Product Details'!AH1054</f>
        <v>125.99</v>
      </c>
      <c r="P1411" s="37">
        <f>'Product Details'!V1054</f>
        <v>98.99</v>
      </c>
      <c r="Q1411" s="37">
        <f>'Product Details'!F1054</f>
        <v>89.99</v>
      </c>
      <c r="R1411" s="89">
        <f t="shared" si="64"/>
        <v>9.0918274573189212E-2</v>
      </c>
      <c r="S1411" s="89">
        <f t="shared" si="65"/>
        <v>0.28573696325105169</v>
      </c>
      <c r="T1411" s="37">
        <f>'Product Details'!F1054</f>
        <v>89.99</v>
      </c>
      <c r="U1411" s="37">
        <f t="shared" si="66"/>
        <v>0</v>
      </c>
      <c r="V1411" s="36" t="s">
        <v>2080</v>
      </c>
      <c r="W1411" s="36" t="s">
        <v>1345</v>
      </c>
      <c r="X1411" s="36">
        <v>60</v>
      </c>
      <c r="Y1411" s="90">
        <v>45529</v>
      </c>
      <c r="Z1411" s="90">
        <v>46264</v>
      </c>
    </row>
    <row r="1412" spans="1:26" ht="15" customHeight="1" x14ac:dyDescent="0.35">
      <c r="A1412" s="88" t="s">
        <v>11610</v>
      </c>
      <c r="B1412" s="36" t="s">
        <v>7685</v>
      </c>
      <c r="C1412" s="36" t="s">
        <v>1400</v>
      </c>
      <c r="D1412" s="36" t="s">
        <v>11608</v>
      </c>
      <c r="E1412" s="36" t="s">
        <v>10046</v>
      </c>
      <c r="F1412" s="36" t="s">
        <v>7688</v>
      </c>
      <c r="G1412" s="36" t="s">
        <v>7689</v>
      </c>
      <c r="H1412" s="36" t="s">
        <v>2179</v>
      </c>
      <c r="I1412" s="36" t="s">
        <v>9</v>
      </c>
      <c r="J1412" s="36" t="s">
        <v>7510</v>
      </c>
      <c r="K1412" s="36" t="s">
        <v>2024</v>
      </c>
      <c r="L1412" s="76" t="s">
        <v>10021</v>
      </c>
      <c r="M1412" s="36" t="s">
        <v>10047</v>
      </c>
      <c r="N1412" s="36" t="s">
        <v>2087</v>
      </c>
      <c r="O1412" s="37">
        <f>'Product Details'!AH1055</f>
        <v>118.99</v>
      </c>
      <c r="P1412" s="37">
        <f>'Product Details'!V1055</f>
        <v>117.99</v>
      </c>
      <c r="Q1412" s="37">
        <f>'Product Details'!F1055</f>
        <v>106.99</v>
      </c>
      <c r="R1412" s="89">
        <f t="shared" si="64"/>
        <v>9.3228239681328928E-2</v>
      </c>
      <c r="S1412" s="89">
        <f t="shared" si="65"/>
        <v>0.10084881082443903</v>
      </c>
      <c r="T1412" s="37">
        <f>'Product Details'!F1055</f>
        <v>106.99</v>
      </c>
      <c r="U1412" s="37">
        <f t="shared" si="66"/>
        <v>0</v>
      </c>
      <c r="V1412" s="36" t="s">
        <v>2100</v>
      </c>
      <c r="W1412" s="36" t="s">
        <v>7512</v>
      </c>
      <c r="X1412" s="36">
        <v>60</v>
      </c>
      <c r="Y1412" s="90">
        <v>46078</v>
      </c>
      <c r="Z1412" s="90">
        <v>46265</v>
      </c>
    </row>
    <row r="1413" spans="1:26" ht="15" customHeight="1" x14ac:dyDescent="0.35">
      <c r="A1413" s="88" t="s">
        <v>11611</v>
      </c>
      <c r="B1413" s="36" t="s">
        <v>7690</v>
      </c>
      <c r="C1413" s="36" t="s">
        <v>1400</v>
      </c>
      <c r="D1413" s="36" t="s">
        <v>11608</v>
      </c>
      <c r="E1413" s="36" t="s">
        <v>10046</v>
      </c>
      <c r="F1413" s="36" t="s">
        <v>7693</v>
      </c>
      <c r="G1413" s="36" t="s">
        <v>7694</v>
      </c>
      <c r="H1413" s="36" t="s">
        <v>2120</v>
      </c>
      <c r="I1413" s="36" t="s">
        <v>9</v>
      </c>
      <c r="J1413" s="36" t="s">
        <v>7449</v>
      </c>
      <c r="K1413" s="36" t="s">
        <v>2023</v>
      </c>
      <c r="L1413" s="76" t="s">
        <v>10021</v>
      </c>
      <c r="M1413" s="36" t="s">
        <v>10047</v>
      </c>
      <c r="N1413" s="36" t="s">
        <v>2087</v>
      </c>
      <c r="O1413" s="37">
        <f>'Product Details'!AH1056</f>
        <v>146.99</v>
      </c>
      <c r="P1413" s="37">
        <f>'Product Details'!V1056</f>
        <v>146.99</v>
      </c>
      <c r="Q1413" s="37">
        <f>'Product Details'!F1056</f>
        <v>136.99</v>
      </c>
      <c r="R1413" s="89">
        <f t="shared" si="64"/>
        <v>6.8031838900605476E-2</v>
      </c>
      <c r="S1413" s="89">
        <f t="shared" si="65"/>
        <v>6.8031838900605476E-2</v>
      </c>
      <c r="T1413" s="37">
        <f>'Product Details'!F1056</f>
        <v>136.99</v>
      </c>
      <c r="U1413" s="37">
        <f t="shared" si="66"/>
        <v>0</v>
      </c>
      <c r="V1413" s="36" t="s">
        <v>2100</v>
      </c>
      <c r="W1413" s="36" t="s">
        <v>1345</v>
      </c>
      <c r="X1413" s="36">
        <v>60</v>
      </c>
      <c r="Y1413" s="90">
        <v>45764</v>
      </c>
      <c r="Z1413" s="90">
        <v>46238</v>
      </c>
    </row>
    <row r="1414" spans="1:26" ht="26.9" customHeight="1" x14ac:dyDescent="0.35">
      <c r="A1414" s="88" t="s">
        <v>11612</v>
      </c>
      <c r="B1414" s="36" t="s">
        <v>7695</v>
      </c>
      <c r="C1414" s="36" t="s">
        <v>1400</v>
      </c>
      <c r="D1414" s="36" t="s">
        <v>11608</v>
      </c>
      <c r="E1414" s="36" t="s">
        <v>10046</v>
      </c>
      <c r="F1414" s="36" t="s">
        <v>7698</v>
      </c>
      <c r="G1414" s="36" t="s">
        <v>7699</v>
      </c>
      <c r="H1414" s="36" t="s">
        <v>2120</v>
      </c>
      <c r="I1414" s="36" t="s">
        <v>9</v>
      </c>
      <c r="J1414" s="36" t="s">
        <v>7378</v>
      </c>
      <c r="K1414" s="36" t="s">
        <v>2026</v>
      </c>
      <c r="L1414" s="76" t="s">
        <v>10021</v>
      </c>
      <c r="M1414" s="36" t="s">
        <v>10049</v>
      </c>
      <c r="N1414" s="36" t="s">
        <v>2106</v>
      </c>
      <c r="O1414" s="37">
        <f>'Product Details'!AH1057</f>
        <v>260.99</v>
      </c>
      <c r="P1414" s="37">
        <f>'Product Details'!V1057</f>
        <v>178.99</v>
      </c>
      <c r="Q1414" s="37">
        <f>'Product Details'!F1057</f>
        <v>158.99</v>
      </c>
      <c r="R1414" s="89">
        <f t="shared" si="64"/>
        <v>0.11173808592658807</v>
      </c>
      <c r="S1414" s="89">
        <f t="shared" si="65"/>
        <v>0.39081957163109698</v>
      </c>
      <c r="T1414" s="37">
        <f>'Product Details'!F1057</f>
        <v>158.99</v>
      </c>
      <c r="U1414" s="37">
        <f t="shared" si="66"/>
        <v>0</v>
      </c>
      <c r="V1414" s="36" t="s">
        <v>2080</v>
      </c>
      <c r="W1414" s="36" t="s">
        <v>1345</v>
      </c>
      <c r="X1414" s="36">
        <v>60</v>
      </c>
      <c r="Y1414" s="90">
        <v>45830</v>
      </c>
      <c r="Z1414" s="90">
        <v>46286</v>
      </c>
    </row>
    <row r="1415" spans="1:26" ht="26.9" customHeight="1" x14ac:dyDescent="0.35">
      <c r="A1415" s="88" t="s">
        <v>11613</v>
      </c>
      <c r="B1415" s="36" t="s">
        <v>7695</v>
      </c>
      <c r="C1415" s="36" t="s">
        <v>1400</v>
      </c>
      <c r="D1415" s="36" t="s">
        <v>10051</v>
      </c>
      <c r="E1415" s="36" t="s">
        <v>10052</v>
      </c>
      <c r="F1415" s="36" t="s">
        <v>7698</v>
      </c>
      <c r="G1415" s="36" t="s">
        <v>7699</v>
      </c>
      <c r="H1415" s="36" t="s">
        <v>2120</v>
      </c>
      <c r="I1415" s="36" t="s">
        <v>9</v>
      </c>
      <c r="J1415" s="36" t="s">
        <v>7378</v>
      </c>
      <c r="K1415" s="36" t="s">
        <v>2026</v>
      </c>
      <c r="L1415" s="76" t="s">
        <v>10021</v>
      </c>
      <c r="M1415" s="36" t="s">
        <v>10049</v>
      </c>
      <c r="N1415" s="36" t="s">
        <v>2106</v>
      </c>
      <c r="O1415" s="37">
        <f>'Product Details'!AH1057</f>
        <v>260.99</v>
      </c>
      <c r="P1415" s="37">
        <v>158.99</v>
      </c>
      <c r="Q1415" s="37">
        <v>131.99</v>
      </c>
      <c r="R1415" s="89">
        <f t="shared" si="64"/>
        <v>0.16982200138373482</v>
      </c>
      <c r="S1415" s="89">
        <f t="shared" si="65"/>
        <v>0.49427181118050501</v>
      </c>
      <c r="T1415" s="37">
        <f>'Product Details'!F1057</f>
        <v>158.99</v>
      </c>
      <c r="U1415" s="37">
        <f t="shared" si="66"/>
        <v>27</v>
      </c>
      <c r="V1415" s="36" t="s">
        <v>2080</v>
      </c>
      <c r="W1415" s="36" t="s">
        <v>1345</v>
      </c>
      <c r="X1415" s="36">
        <v>60</v>
      </c>
      <c r="Y1415" s="90">
        <v>46223</v>
      </c>
      <c r="Z1415" s="90">
        <v>46282</v>
      </c>
    </row>
    <row r="1416" spans="1:26" ht="26.9" customHeight="1" x14ac:dyDescent="0.35">
      <c r="A1416" s="88" t="s">
        <v>11614</v>
      </c>
      <c r="B1416" s="36" t="s">
        <v>7695</v>
      </c>
      <c r="C1416" s="36" t="s">
        <v>1400</v>
      </c>
      <c r="D1416" s="36" t="s">
        <v>10088</v>
      </c>
      <c r="E1416" s="36" t="s">
        <v>10089</v>
      </c>
      <c r="F1416" s="36" t="s">
        <v>7698</v>
      </c>
      <c r="G1416" s="36" t="s">
        <v>7699</v>
      </c>
      <c r="H1416" s="36" t="s">
        <v>2120</v>
      </c>
      <c r="I1416" s="36" t="s">
        <v>9</v>
      </c>
      <c r="J1416" s="36" t="s">
        <v>7378</v>
      </c>
      <c r="K1416" s="36" t="s">
        <v>2026</v>
      </c>
      <c r="L1416" s="84" t="s">
        <v>10025</v>
      </c>
      <c r="M1416" s="36" t="s">
        <v>10090</v>
      </c>
      <c r="N1416" s="36" t="s">
        <v>2106</v>
      </c>
      <c r="O1416" s="37">
        <f>'Product Details'!AH1057</f>
        <v>260.99</v>
      </c>
      <c r="P1416" s="37">
        <v>101.99</v>
      </c>
      <c r="Q1416" s="37">
        <v>88.99</v>
      </c>
      <c r="R1416" s="89">
        <f t="shared" si="64"/>
        <v>0.12746347681145212</v>
      </c>
      <c r="S1416" s="89">
        <f t="shared" si="65"/>
        <v>0.65902908157400664</v>
      </c>
      <c r="T1416" s="37">
        <f>'Product Details'!F1057</f>
        <v>158.99</v>
      </c>
      <c r="U1416" s="37">
        <f t="shared" si="66"/>
        <v>70.000000000000014</v>
      </c>
      <c r="V1416" s="36" t="s">
        <v>2116</v>
      </c>
      <c r="W1416" s="36" t="s">
        <v>10105</v>
      </c>
      <c r="X1416" s="36">
        <v>14</v>
      </c>
      <c r="Y1416" s="90">
        <v>46238</v>
      </c>
      <c r="Z1416" s="90">
        <v>46243</v>
      </c>
    </row>
    <row r="1417" spans="1:26" ht="26.9" customHeight="1" x14ac:dyDescent="0.35">
      <c r="A1417" s="88" t="s">
        <v>11615</v>
      </c>
      <c r="B1417" s="36" t="s">
        <v>7700</v>
      </c>
      <c r="C1417" s="36" t="s">
        <v>1400</v>
      </c>
      <c r="D1417" s="36" t="s">
        <v>11608</v>
      </c>
      <c r="E1417" s="36" t="s">
        <v>10046</v>
      </c>
      <c r="F1417" s="36" t="s">
        <v>7698</v>
      </c>
      <c r="G1417" s="36" t="s">
        <v>7703</v>
      </c>
      <c r="H1417" s="36" t="s">
        <v>2268</v>
      </c>
      <c r="I1417" s="36" t="s">
        <v>9</v>
      </c>
      <c r="J1417" s="36" t="s">
        <v>7390</v>
      </c>
      <c r="K1417" s="36" t="s">
        <v>2026</v>
      </c>
      <c r="L1417" s="76" t="s">
        <v>10021</v>
      </c>
      <c r="M1417" s="36" t="s">
        <v>10049</v>
      </c>
      <c r="N1417" s="36" t="s">
        <v>2106</v>
      </c>
      <c r="O1417" s="37">
        <f>'Product Details'!AH1058</f>
        <v>313.99</v>
      </c>
      <c r="P1417" s="37">
        <f>'Product Details'!V1058</f>
        <v>223.99</v>
      </c>
      <c r="Q1417" s="37">
        <f>'Product Details'!F1058</f>
        <v>203.99</v>
      </c>
      <c r="R1417" s="89">
        <f t="shared" si="64"/>
        <v>8.928970043305505E-2</v>
      </c>
      <c r="S1417" s="89">
        <f t="shared" si="65"/>
        <v>0.35032962833211245</v>
      </c>
      <c r="T1417" s="37">
        <f>'Product Details'!F1058</f>
        <v>203.99</v>
      </c>
      <c r="U1417" s="37">
        <f t="shared" si="66"/>
        <v>0</v>
      </c>
      <c r="V1417" s="36" t="s">
        <v>2080</v>
      </c>
      <c r="W1417" s="36" t="s">
        <v>1345</v>
      </c>
      <c r="X1417" s="36">
        <v>60</v>
      </c>
      <c r="Y1417" s="90">
        <v>45622</v>
      </c>
      <c r="Z1417" s="90">
        <v>46268</v>
      </c>
    </row>
    <row r="1418" spans="1:26" ht="26.9" customHeight="1" x14ac:dyDescent="0.35">
      <c r="A1418" s="88" t="s">
        <v>11616</v>
      </c>
      <c r="B1418" s="36" t="s">
        <v>7700</v>
      </c>
      <c r="C1418" s="36" t="s">
        <v>1400</v>
      </c>
      <c r="D1418" s="36" t="s">
        <v>10051</v>
      </c>
      <c r="E1418" s="36" t="s">
        <v>10052</v>
      </c>
      <c r="F1418" s="36" t="s">
        <v>7698</v>
      </c>
      <c r="G1418" s="36" t="s">
        <v>7703</v>
      </c>
      <c r="H1418" s="36" t="s">
        <v>2268</v>
      </c>
      <c r="I1418" s="36" t="s">
        <v>9</v>
      </c>
      <c r="J1418" s="36" t="s">
        <v>7390</v>
      </c>
      <c r="K1418" s="36" t="s">
        <v>2026</v>
      </c>
      <c r="L1418" s="76" t="s">
        <v>10021</v>
      </c>
      <c r="M1418" s="36" t="s">
        <v>10049</v>
      </c>
      <c r="N1418" s="36" t="s">
        <v>2106</v>
      </c>
      <c r="O1418" s="37">
        <f>'Product Details'!AH1058</f>
        <v>313.99</v>
      </c>
      <c r="P1418" s="37">
        <v>203.99</v>
      </c>
      <c r="Q1418" s="37">
        <v>168.99</v>
      </c>
      <c r="R1418" s="89">
        <f t="shared" si="64"/>
        <v>0.17157703809010244</v>
      </c>
      <c r="S1418" s="89">
        <f t="shared" si="65"/>
        <v>0.46179814643778461</v>
      </c>
      <c r="T1418" s="37">
        <f>'Product Details'!F1058</f>
        <v>203.99</v>
      </c>
      <c r="U1418" s="37">
        <f t="shared" si="66"/>
        <v>35</v>
      </c>
      <c r="V1418" s="36" t="s">
        <v>2080</v>
      </c>
      <c r="W1418" s="36" t="s">
        <v>1345</v>
      </c>
      <c r="X1418" s="36">
        <v>60</v>
      </c>
      <c r="Y1418" s="90">
        <v>46210</v>
      </c>
      <c r="Z1418" s="90">
        <v>46292</v>
      </c>
    </row>
    <row r="1419" spans="1:26" ht="26.9" customHeight="1" x14ac:dyDescent="0.35">
      <c r="A1419" s="88" t="s">
        <v>11617</v>
      </c>
      <c r="B1419" s="36" t="s">
        <v>7704</v>
      </c>
      <c r="C1419" s="36" t="s">
        <v>1400</v>
      </c>
      <c r="D1419" s="36" t="s">
        <v>11608</v>
      </c>
      <c r="E1419" s="36" t="s">
        <v>10046</v>
      </c>
      <c r="F1419" s="36" t="s">
        <v>7707</v>
      </c>
      <c r="G1419" s="36" t="s">
        <v>7708</v>
      </c>
      <c r="H1419" s="36" t="s">
        <v>2120</v>
      </c>
      <c r="I1419" s="36" t="s">
        <v>9</v>
      </c>
      <c r="J1419" s="36" t="s">
        <v>7526</v>
      </c>
      <c r="K1419" s="36" t="s">
        <v>2025</v>
      </c>
      <c r="L1419" s="76" t="s">
        <v>10021</v>
      </c>
      <c r="M1419" s="36" t="s">
        <v>10047</v>
      </c>
      <c r="N1419" s="36" t="s">
        <v>2087</v>
      </c>
      <c r="O1419" s="37">
        <f>'Product Details'!AH1059</f>
        <v>269.99</v>
      </c>
      <c r="P1419" s="37">
        <f>'Product Details'!V1059</f>
        <v>268.99</v>
      </c>
      <c r="Q1419" s="37">
        <f>'Product Details'!F1059</f>
        <v>241.99</v>
      </c>
      <c r="R1419" s="89">
        <f t="shared" si="64"/>
        <v>0.10037547864232871</v>
      </c>
      <c r="S1419" s="89">
        <f t="shared" si="65"/>
        <v>0.10370754472387866</v>
      </c>
      <c r="T1419" s="37">
        <f>'Product Details'!F1059</f>
        <v>241.99</v>
      </c>
      <c r="U1419" s="37">
        <f t="shared" si="66"/>
        <v>0</v>
      </c>
      <c r="V1419" s="36" t="s">
        <v>2080</v>
      </c>
      <c r="W1419" s="36" t="s">
        <v>1345</v>
      </c>
      <c r="X1419" s="36">
        <v>60</v>
      </c>
      <c r="Y1419" s="90">
        <v>46224</v>
      </c>
      <c r="Z1419" s="90">
        <v>46239</v>
      </c>
    </row>
    <row r="1420" spans="1:26" ht="15" customHeight="1" x14ac:dyDescent="0.35">
      <c r="A1420" s="88" t="s">
        <v>11618</v>
      </c>
      <c r="B1420" s="36" t="s">
        <v>7709</v>
      </c>
      <c r="C1420" s="36" t="s">
        <v>1400</v>
      </c>
      <c r="D1420" s="36" t="s">
        <v>11608</v>
      </c>
      <c r="E1420" s="36" t="s">
        <v>10046</v>
      </c>
      <c r="F1420" s="36" t="s">
        <v>7712</v>
      </c>
      <c r="G1420" s="36" t="s">
        <v>7713</v>
      </c>
      <c r="H1420" s="36" t="s">
        <v>2179</v>
      </c>
      <c r="I1420" s="36" t="s">
        <v>9</v>
      </c>
      <c r="J1420" s="36" t="s">
        <v>7437</v>
      </c>
      <c r="K1420" s="36" t="s">
        <v>2026</v>
      </c>
      <c r="L1420" s="76" t="s">
        <v>10021</v>
      </c>
      <c r="M1420" s="36" t="s">
        <v>10047</v>
      </c>
      <c r="N1420" s="36" t="s">
        <v>2087</v>
      </c>
      <c r="O1420" s="37">
        <f>'Product Details'!AH1060</f>
        <v>408.99</v>
      </c>
      <c r="P1420" s="37">
        <f>'Product Details'!V1060</f>
        <v>406.99</v>
      </c>
      <c r="Q1420" s="37">
        <f>'Product Details'!F1060</f>
        <v>368.99</v>
      </c>
      <c r="R1420" s="89">
        <f t="shared" si="64"/>
        <v>9.3368387429666577E-2</v>
      </c>
      <c r="S1420" s="89">
        <f t="shared" si="65"/>
        <v>9.7801902246998695E-2</v>
      </c>
      <c r="T1420" s="37">
        <f>'Product Details'!F1060</f>
        <v>368.99</v>
      </c>
      <c r="U1420" s="37">
        <f t="shared" si="66"/>
        <v>0</v>
      </c>
      <c r="V1420" s="36" t="s">
        <v>2080</v>
      </c>
      <c r="W1420" s="36" t="s">
        <v>7439</v>
      </c>
      <c r="X1420" s="36">
        <v>60</v>
      </c>
      <c r="Y1420" s="90">
        <v>45938</v>
      </c>
      <c r="Z1420" s="90">
        <v>46259</v>
      </c>
    </row>
    <row r="1421" spans="1:26" ht="15" customHeight="1" x14ac:dyDescent="0.35">
      <c r="A1421" s="88" t="s">
        <v>11619</v>
      </c>
      <c r="B1421" s="36" t="s">
        <v>7714</v>
      </c>
      <c r="C1421" s="36" t="s">
        <v>1400</v>
      </c>
      <c r="D1421" s="36" t="s">
        <v>11608</v>
      </c>
      <c r="E1421" s="36" t="s">
        <v>10046</v>
      </c>
      <c r="F1421" s="36" t="s">
        <v>7719</v>
      </c>
      <c r="G1421" s="36" t="s">
        <v>7720</v>
      </c>
      <c r="H1421" s="36" t="s">
        <v>2147</v>
      </c>
      <c r="I1421" s="36" t="s">
        <v>9</v>
      </c>
      <c r="J1421" s="36" t="s">
        <v>7460</v>
      </c>
      <c r="K1421" s="36" t="s">
        <v>2023</v>
      </c>
      <c r="L1421" s="76" t="s">
        <v>10021</v>
      </c>
      <c r="M1421" s="36" t="s">
        <v>10047</v>
      </c>
      <c r="N1421" s="36" t="s">
        <v>2087</v>
      </c>
      <c r="O1421" s="37">
        <f>'Product Details'!AH1061</f>
        <v>391.99</v>
      </c>
      <c r="P1421" s="37">
        <f>'Product Details'!V1061</f>
        <v>388.99</v>
      </c>
      <c r="Q1421" s="37">
        <f>'Product Details'!F1061</f>
        <v>371.99</v>
      </c>
      <c r="R1421" s="89">
        <f t="shared" si="64"/>
        <v>4.3702922954317588E-2</v>
      </c>
      <c r="S1421" s="89">
        <f t="shared" si="65"/>
        <v>5.1021709737493301E-2</v>
      </c>
      <c r="T1421" s="37">
        <f>'Product Details'!F1061</f>
        <v>371.99</v>
      </c>
      <c r="U1421" s="37">
        <f t="shared" si="66"/>
        <v>0</v>
      </c>
      <c r="V1421" s="36" t="s">
        <v>2080</v>
      </c>
      <c r="W1421" s="36" t="s">
        <v>7439</v>
      </c>
      <c r="X1421" s="36">
        <v>60</v>
      </c>
      <c r="Y1421" s="90">
        <v>46048</v>
      </c>
      <c r="Z1421" s="90">
        <v>46243</v>
      </c>
    </row>
    <row r="1422" spans="1:26" ht="26.9" customHeight="1" x14ac:dyDescent="0.35">
      <c r="A1422" s="88" t="s">
        <v>11620</v>
      </c>
      <c r="B1422" s="36" t="s">
        <v>7721</v>
      </c>
      <c r="C1422" s="36" t="s">
        <v>1400</v>
      </c>
      <c r="D1422" s="36" t="s">
        <v>11608</v>
      </c>
      <c r="E1422" s="36" t="s">
        <v>10046</v>
      </c>
      <c r="F1422" s="36" t="s">
        <v>7725</v>
      </c>
      <c r="G1422" s="36" t="s">
        <v>7726</v>
      </c>
      <c r="H1422" s="36" t="s">
        <v>2120</v>
      </c>
      <c r="I1422" s="36" t="s">
        <v>9</v>
      </c>
      <c r="J1422" s="36" t="s">
        <v>7473</v>
      </c>
      <c r="K1422" s="36" t="s">
        <v>2023</v>
      </c>
      <c r="L1422" s="76" t="s">
        <v>10021</v>
      </c>
      <c r="M1422" s="36" t="s">
        <v>10049</v>
      </c>
      <c r="N1422" s="36" t="s">
        <v>2106</v>
      </c>
      <c r="O1422" s="37">
        <f>'Product Details'!AH1062</f>
        <v>764.99</v>
      </c>
      <c r="P1422" s="37">
        <f>'Product Details'!V1062</f>
        <v>624.99</v>
      </c>
      <c r="Q1422" s="37">
        <f>'Product Details'!F1062</f>
        <v>569.99</v>
      </c>
      <c r="R1422" s="89">
        <f t="shared" ref="R1422:R1485" si="67">IF(P1422&gt;0,(P1422-Q1422)/P1422,"")</f>
        <v>8.8001408022528357E-2</v>
      </c>
      <c r="S1422" s="89">
        <f t="shared" ref="S1422:S1485" si="68">IF(O1422&gt;0,(O1422-Q1422)/O1422,"")</f>
        <v>0.25490529287964547</v>
      </c>
      <c r="T1422" s="37">
        <f>'Product Details'!F1062</f>
        <v>569.99</v>
      </c>
      <c r="U1422" s="37">
        <f t="shared" ref="U1422:U1485" si="69">T1422-Q1422</f>
        <v>0</v>
      </c>
      <c r="V1422" s="36" t="s">
        <v>2080</v>
      </c>
      <c r="W1422" s="36" t="s">
        <v>7439</v>
      </c>
      <c r="X1422" s="36">
        <v>60</v>
      </c>
      <c r="Y1422" s="90">
        <v>45398</v>
      </c>
      <c r="Z1422" s="90">
        <v>46273</v>
      </c>
    </row>
    <row r="1423" spans="1:26" ht="26.9" customHeight="1" x14ac:dyDescent="0.35">
      <c r="A1423" s="88" t="s">
        <v>11621</v>
      </c>
      <c r="B1423" s="36" t="s">
        <v>7721</v>
      </c>
      <c r="C1423" s="36" t="s">
        <v>1400</v>
      </c>
      <c r="D1423" s="36" t="s">
        <v>10088</v>
      </c>
      <c r="E1423" s="36" t="s">
        <v>10089</v>
      </c>
      <c r="F1423" s="36" t="s">
        <v>7725</v>
      </c>
      <c r="G1423" s="36" t="s">
        <v>7726</v>
      </c>
      <c r="H1423" s="36" t="s">
        <v>2120</v>
      </c>
      <c r="I1423" s="36" t="s">
        <v>9</v>
      </c>
      <c r="J1423" s="36" t="s">
        <v>7473</v>
      </c>
      <c r="K1423" s="36" t="s">
        <v>2023</v>
      </c>
      <c r="L1423" s="84" t="s">
        <v>10025</v>
      </c>
      <c r="M1423" s="36" t="s">
        <v>10090</v>
      </c>
      <c r="N1423" s="36" t="s">
        <v>2106</v>
      </c>
      <c r="O1423" s="37">
        <f>'Product Details'!AH1062</f>
        <v>764.99</v>
      </c>
      <c r="P1423" s="37">
        <v>294.99</v>
      </c>
      <c r="Q1423" s="37">
        <v>294.99</v>
      </c>
      <c r="R1423" s="89">
        <f t="shared" si="67"/>
        <v>0</v>
      </c>
      <c r="S1423" s="89">
        <f t="shared" si="68"/>
        <v>0.61438711617145325</v>
      </c>
      <c r="T1423" s="37">
        <f>'Product Details'!F1062</f>
        <v>569.99</v>
      </c>
      <c r="U1423" s="37">
        <f t="shared" si="69"/>
        <v>275</v>
      </c>
      <c r="V1423" s="36" t="s">
        <v>2100</v>
      </c>
      <c r="W1423" s="36" t="s">
        <v>10105</v>
      </c>
      <c r="X1423" s="36">
        <v>14</v>
      </c>
      <c r="Y1423" s="90">
        <v>46151</v>
      </c>
      <c r="Z1423" s="90">
        <v>46151</v>
      </c>
    </row>
    <row r="1424" spans="1:26" ht="15" customHeight="1" x14ac:dyDescent="0.35">
      <c r="A1424" s="88" t="s">
        <v>11622</v>
      </c>
      <c r="B1424" s="36" t="s">
        <v>7728</v>
      </c>
      <c r="C1424" s="36" t="s">
        <v>1414</v>
      </c>
      <c r="D1424" s="36" t="s">
        <v>11623</v>
      </c>
      <c r="E1424" s="36" t="s">
        <v>10046</v>
      </c>
      <c r="F1424" s="36" t="s">
        <v>7731</v>
      </c>
      <c r="G1424" s="36" t="s">
        <v>7732</v>
      </c>
      <c r="H1424" s="36" t="s">
        <v>2179</v>
      </c>
      <c r="I1424" s="36" t="s">
        <v>9</v>
      </c>
      <c r="J1424" s="36" t="s">
        <v>7560</v>
      </c>
      <c r="K1424" s="36" t="s">
        <v>2022</v>
      </c>
      <c r="L1424" s="76" t="s">
        <v>10021</v>
      </c>
      <c r="M1424" s="36" t="s">
        <v>10047</v>
      </c>
      <c r="N1424" s="36" t="s">
        <v>2087</v>
      </c>
      <c r="O1424" s="37">
        <f>'Product Details'!AH1063</f>
        <v>35.99</v>
      </c>
      <c r="P1424" s="37">
        <f>'Product Details'!V1063</f>
        <v>35.99</v>
      </c>
      <c r="Q1424" s="37">
        <f>'Product Details'!F1063</f>
        <v>31.99</v>
      </c>
      <c r="R1424" s="89">
        <f t="shared" si="67"/>
        <v>0.11114198388441243</v>
      </c>
      <c r="S1424" s="89">
        <f t="shared" si="68"/>
        <v>0.11114198388441243</v>
      </c>
      <c r="T1424" s="37">
        <f>'Product Details'!F1063</f>
        <v>31.99</v>
      </c>
      <c r="U1424" s="37">
        <f t="shared" si="69"/>
        <v>0</v>
      </c>
      <c r="V1424" s="36" t="s">
        <v>2080</v>
      </c>
      <c r="W1424" s="36" t="s">
        <v>1345</v>
      </c>
      <c r="X1424" s="36">
        <v>45</v>
      </c>
      <c r="Y1424" s="90">
        <v>46121</v>
      </c>
      <c r="Z1424" s="90">
        <v>46236</v>
      </c>
    </row>
    <row r="1425" spans="1:26" ht="15" customHeight="1" x14ac:dyDescent="0.35">
      <c r="A1425" s="88" t="s">
        <v>11624</v>
      </c>
      <c r="B1425" s="36" t="s">
        <v>7733</v>
      </c>
      <c r="C1425" s="36" t="s">
        <v>1414</v>
      </c>
      <c r="D1425" s="36" t="s">
        <v>11623</v>
      </c>
      <c r="E1425" s="36" t="s">
        <v>10046</v>
      </c>
      <c r="F1425" s="36" t="s">
        <v>7736</v>
      </c>
      <c r="G1425" s="36" t="s">
        <v>7737</v>
      </c>
      <c r="H1425" s="36" t="s">
        <v>2147</v>
      </c>
      <c r="I1425" s="36" t="s">
        <v>9</v>
      </c>
      <c r="J1425" s="36" t="s">
        <v>7366</v>
      </c>
      <c r="K1425" s="36" t="s">
        <v>2023</v>
      </c>
      <c r="L1425" s="76" t="s">
        <v>10021</v>
      </c>
      <c r="M1425" s="36" t="s">
        <v>10047</v>
      </c>
      <c r="N1425" s="36" t="s">
        <v>2087</v>
      </c>
      <c r="O1425" s="37">
        <f>'Product Details'!AH1064</f>
        <v>58.99</v>
      </c>
      <c r="P1425" s="37">
        <f>'Product Details'!V1064</f>
        <v>56.99</v>
      </c>
      <c r="Q1425" s="37">
        <f>'Product Details'!F1064</f>
        <v>49.99</v>
      </c>
      <c r="R1425" s="89">
        <f t="shared" si="67"/>
        <v>0.12282856641516054</v>
      </c>
      <c r="S1425" s="89">
        <f t="shared" si="68"/>
        <v>0.15256823190371249</v>
      </c>
      <c r="T1425" s="37">
        <f>'Product Details'!F1064</f>
        <v>49.99</v>
      </c>
      <c r="U1425" s="37">
        <f t="shared" si="69"/>
        <v>0</v>
      </c>
      <c r="V1425" s="36" t="s">
        <v>2080</v>
      </c>
      <c r="W1425" s="36" t="s">
        <v>1345</v>
      </c>
      <c r="X1425" s="36">
        <v>45</v>
      </c>
      <c r="Y1425" s="90">
        <v>46126</v>
      </c>
      <c r="Z1425" s="90">
        <v>46243</v>
      </c>
    </row>
    <row r="1426" spans="1:26" ht="26.9" customHeight="1" x14ac:dyDescent="0.35">
      <c r="A1426" s="88" t="s">
        <v>11625</v>
      </c>
      <c r="B1426" s="36" t="s">
        <v>7738</v>
      </c>
      <c r="C1426" s="36" t="s">
        <v>1414</v>
      </c>
      <c r="D1426" s="36" t="s">
        <v>11623</v>
      </c>
      <c r="E1426" s="36" t="s">
        <v>10046</v>
      </c>
      <c r="F1426" s="36" t="s">
        <v>7741</v>
      </c>
      <c r="G1426" s="36" t="s">
        <v>7742</v>
      </c>
      <c r="H1426" s="36" t="s">
        <v>2120</v>
      </c>
      <c r="I1426" s="36" t="s">
        <v>9</v>
      </c>
      <c r="J1426" s="36" t="s">
        <v>7378</v>
      </c>
      <c r="K1426" s="36" t="s">
        <v>2025</v>
      </c>
      <c r="L1426" s="76" t="s">
        <v>10021</v>
      </c>
      <c r="M1426" s="36" t="s">
        <v>10047</v>
      </c>
      <c r="N1426" s="36" t="s">
        <v>2087</v>
      </c>
      <c r="O1426" s="37">
        <f>'Product Details'!AH1065</f>
        <v>148.99</v>
      </c>
      <c r="P1426" s="37">
        <f>'Product Details'!V1065</f>
        <v>148.99</v>
      </c>
      <c r="Q1426" s="37">
        <f>'Product Details'!F1065</f>
        <v>139.99</v>
      </c>
      <c r="R1426" s="89">
        <f t="shared" si="67"/>
        <v>6.0406738707295786E-2</v>
      </c>
      <c r="S1426" s="89">
        <f t="shared" si="68"/>
        <v>6.0406738707295786E-2</v>
      </c>
      <c r="T1426" s="37">
        <f>'Product Details'!F1065</f>
        <v>139.99</v>
      </c>
      <c r="U1426" s="37">
        <f t="shared" si="69"/>
        <v>0</v>
      </c>
      <c r="V1426" s="36" t="s">
        <v>2100</v>
      </c>
      <c r="W1426" s="36" t="s">
        <v>1345</v>
      </c>
      <c r="X1426" s="36">
        <v>45</v>
      </c>
      <c r="Y1426" s="90">
        <v>45734</v>
      </c>
      <c r="Z1426" s="90">
        <v>46255</v>
      </c>
    </row>
    <row r="1427" spans="1:26" ht="26.9" customHeight="1" x14ac:dyDescent="0.35">
      <c r="A1427" s="88" t="s">
        <v>11626</v>
      </c>
      <c r="B1427" s="36" t="s">
        <v>7743</v>
      </c>
      <c r="C1427" s="36" t="s">
        <v>1414</v>
      </c>
      <c r="D1427" s="36" t="s">
        <v>11623</v>
      </c>
      <c r="E1427" s="36" t="s">
        <v>10046</v>
      </c>
      <c r="F1427" s="36" t="s">
        <v>7746</v>
      </c>
      <c r="G1427" s="36" t="s">
        <v>7747</v>
      </c>
      <c r="H1427" s="36" t="s">
        <v>2268</v>
      </c>
      <c r="I1427" s="36" t="s">
        <v>9</v>
      </c>
      <c r="J1427" s="36" t="s">
        <v>7414</v>
      </c>
      <c r="K1427" s="36" t="s">
        <v>2025</v>
      </c>
      <c r="L1427" s="76" t="s">
        <v>10021</v>
      </c>
      <c r="M1427" s="36" t="s">
        <v>10047</v>
      </c>
      <c r="N1427" s="36" t="s">
        <v>2087</v>
      </c>
      <c r="O1427" s="37">
        <f>'Product Details'!AH1066</f>
        <v>160.99</v>
      </c>
      <c r="P1427" s="37">
        <f>'Product Details'!V1066</f>
        <v>160.99</v>
      </c>
      <c r="Q1427" s="37">
        <f>'Product Details'!F1066</f>
        <v>150.99</v>
      </c>
      <c r="R1427" s="89">
        <f t="shared" si="67"/>
        <v>6.2115659357724076E-2</v>
      </c>
      <c r="S1427" s="89">
        <f t="shared" si="68"/>
        <v>6.2115659357724076E-2</v>
      </c>
      <c r="T1427" s="37">
        <f>'Product Details'!F1066</f>
        <v>150.99</v>
      </c>
      <c r="U1427" s="37">
        <f t="shared" si="69"/>
        <v>0</v>
      </c>
      <c r="V1427" s="36" t="s">
        <v>2080</v>
      </c>
      <c r="W1427" s="36" t="s">
        <v>1345</v>
      </c>
      <c r="X1427" s="36">
        <v>45</v>
      </c>
      <c r="Y1427" s="90">
        <v>46035</v>
      </c>
      <c r="Z1427" s="90">
        <v>46243</v>
      </c>
    </row>
    <row r="1428" spans="1:26" ht="26.9" customHeight="1" x14ac:dyDescent="0.35">
      <c r="A1428" s="88" t="s">
        <v>11627</v>
      </c>
      <c r="B1428" s="36" t="s">
        <v>7748</v>
      </c>
      <c r="C1428" s="36" t="s">
        <v>1414</v>
      </c>
      <c r="D1428" s="36" t="s">
        <v>11623</v>
      </c>
      <c r="E1428" s="36" t="s">
        <v>10046</v>
      </c>
      <c r="F1428" s="36" t="s">
        <v>7731</v>
      </c>
      <c r="G1428" s="36" t="s">
        <v>7753</v>
      </c>
      <c r="H1428" s="36" t="s">
        <v>2120</v>
      </c>
      <c r="I1428" s="36" t="s">
        <v>9</v>
      </c>
      <c r="J1428" s="36" t="s">
        <v>7749</v>
      </c>
      <c r="K1428" s="36" t="s">
        <v>2025</v>
      </c>
      <c r="L1428" s="76" t="s">
        <v>10021</v>
      </c>
      <c r="M1428" s="36" t="s">
        <v>10047</v>
      </c>
      <c r="N1428" s="36" t="s">
        <v>2087</v>
      </c>
      <c r="O1428" s="37">
        <f>'Product Details'!AH1067</f>
        <v>183.99</v>
      </c>
      <c r="P1428" s="37">
        <f>'Product Details'!V1067</f>
        <v>183.99</v>
      </c>
      <c r="Q1428" s="37">
        <f>'Product Details'!F1067</f>
        <v>170.99</v>
      </c>
      <c r="R1428" s="89">
        <f t="shared" si="67"/>
        <v>7.0656013913799665E-2</v>
      </c>
      <c r="S1428" s="89">
        <f t="shared" si="68"/>
        <v>7.0656013913799665E-2</v>
      </c>
      <c r="T1428" s="37">
        <f>'Product Details'!F1067</f>
        <v>170.99</v>
      </c>
      <c r="U1428" s="37">
        <f t="shared" si="69"/>
        <v>0</v>
      </c>
      <c r="V1428" s="36" t="s">
        <v>2080</v>
      </c>
      <c r="W1428" s="36" t="s">
        <v>1345</v>
      </c>
      <c r="X1428" s="36">
        <v>45</v>
      </c>
      <c r="Y1428" s="90">
        <v>45819</v>
      </c>
      <c r="Z1428" s="90">
        <v>46256</v>
      </c>
    </row>
    <row r="1429" spans="1:26" ht="26.9" customHeight="1" x14ac:dyDescent="0.35">
      <c r="A1429" s="88" t="s">
        <v>11628</v>
      </c>
      <c r="B1429" s="36" t="s">
        <v>7756</v>
      </c>
      <c r="C1429" s="36" t="s">
        <v>1414</v>
      </c>
      <c r="D1429" s="36" t="s">
        <v>11623</v>
      </c>
      <c r="E1429" s="36" t="s">
        <v>10046</v>
      </c>
      <c r="F1429" s="36" t="s">
        <v>7759</v>
      </c>
      <c r="G1429" s="36" t="s">
        <v>7760</v>
      </c>
      <c r="H1429" s="36" t="s">
        <v>2120</v>
      </c>
      <c r="I1429" s="36" t="s">
        <v>9</v>
      </c>
      <c r="J1429" s="36" t="s">
        <v>7390</v>
      </c>
      <c r="K1429" s="36" t="s">
        <v>2025</v>
      </c>
      <c r="L1429" s="76" t="s">
        <v>10021</v>
      </c>
      <c r="M1429" s="36" t="s">
        <v>10047</v>
      </c>
      <c r="N1429" s="36" t="s">
        <v>2087</v>
      </c>
      <c r="O1429" s="37">
        <f>'Product Details'!AH1068</f>
        <v>185.99</v>
      </c>
      <c r="P1429" s="37">
        <f>'Product Details'!V1068</f>
        <v>183.99</v>
      </c>
      <c r="Q1429" s="37">
        <f>'Product Details'!F1068</f>
        <v>173.99</v>
      </c>
      <c r="R1429" s="89">
        <f t="shared" si="67"/>
        <v>5.4350779933692049E-2</v>
      </c>
      <c r="S1429" s="89">
        <f t="shared" si="68"/>
        <v>6.4519597827840197E-2</v>
      </c>
      <c r="T1429" s="37">
        <f>'Product Details'!F1068</f>
        <v>173.99</v>
      </c>
      <c r="U1429" s="37">
        <f t="shared" si="69"/>
        <v>0</v>
      </c>
      <c r="V1429" s="36" t="s">
        <v>2080</v>
      </c>
      <c r="W1429" s="36" t="s">
        <v>1345</v>
      </c>
      <c r="X1429" s="36">
        <v>45</v>
      </c>
      <c r="Y1429" s="90">
        <v>46074</v>
      </c>
      <c r="Z1429" s="90">
        <v>46253</v>
      </c>
    </row>
    <row r="1430" spans="1:26" ht="26.9" customHeight="1" x14ac:dyDescent="0.35">
      <c r="A1430" s="88" t="s">
        <v>11629</v>
      </c>
      <c r="B1430" s="36" t="s">
        <v>7761</v>
      </c>
      <c r="C1430" s="36" t="s">
        <v>1414</v>
      </c>
      <c r="D1430" s="36" t="s">
        <v>11623</v>
      </c>
      <c r="E1430" s="36" t="s">
        <v>10046</v>
      </c>
      <c r="F1430" s="36" t="s">
        <v>7764</v>
      </c>
      <c r="G1430" s="36" t="s">
        <v>7765</v>
      </c>
      <c r="H1430" s="36" t="s">
        <v>2084</v>
      </c>
      <c r="I1430" s="36" t="s">
        <v>9</v>
      </c>
      <c r="J1430" s="36" t="s">
        <v>7402</v>
      </c>
      <c r="K1430" s="36" t="s">
        <v>2025</v>
      </c>
      <c r="L1430" s="76" t="s">
        <v>10021</v>
      </c>
      <c r="M1430" s="36" t="s">
        <v>10047</v>
      </c>
      <c r="N1430" s="36" t="s">
        <v>2087</v>
      </c>
      <c r="O1430" s="37">
        <f>'Product Details'!AH1069</f>
        <v>194.99</v>
      </c>
      <c r="P1430" s="37">
        <f>'Product Details'!V1069</f>
        <v>194.99</v>
      </c>
      <c r="Q1430" s="37">
        <f>'Product Details'!F1069</f>
        <v>178.99</v>
      </c>
      <c r="R1430" s="89">
        <f t="shared" si="67"/>
        <v>8.2055490025129491E-2</v>
      </c>
      <c r="S1430" s="89">
        <f t="shared" si="68"/>
        <v>8.2055490025129491E-2</v>
      </c>
      <c r="T1430" s="37">
        <f>'Product Details'!F1069</f>
        <v>178.99</v>
      </c>
      <c r="U1430" s="37">
        <f t="shared" si="69"/>
        <v>0</v>
      </c>
      <c r="V1430" s="36" t="s">
        <v>2080</v>
      </c>
      <c r="W1430" s="36" t="s">
        <v>7404</v>
      </c>
      <c r="X1430" s="36">
        <v>45</v>
      </c>
      <c r="Y1430" s="90">
        <v>46203</v>
      </c>
      <c r="Z1430" s="90">
        <v>46253</v>
      </c>
    </row>
    <row r="1431" spans="1:26" ht="26.9" customHeight="1" x14ac:dyDescent="0.35">
      <c r="A1431" s="88" t="s">
        <v>11630</v>
      </c>
      <c r="B1431" s="36" t="s">
        <v>7766</v>
      </c>
      <c r="C1431" s="36" t="s">
        <v>1414</v>
      </c>
      <c r="D1431" s="36" t="s">
        <v>11623</v>
      </c>
      <c r="E1431" s="36" t="s">
        <v>10046</v>
      </c>
      <c r="F1431" s="36" t="s">
        <v>7736</v>
      </c>
      <c r="G1431" s="36" t="s">
        <v>7769</v>
      </c>
      <c r="H1431" s="36" t="s">
        <v>2120</v>
      </c>
      <c r="I1431" s="36" t="s">
        <v>9</v>
      </c>
      <c r="J1431" s="36" t="s">
        <v>7449</v>
      </c>
      <c r="K1431" s="36" t="s">
        <v>2025</v>
      </c>
      <c r="L1431" s="76" t="s">
        <v>10021</v>
      </c>
      <c r="M1431" s="36" t="s">
        <v>10049</v>
      </c>
      <c r="N1431" s="36" t="s">
        <v>2106</v>
      </c>
      <c r="O1431" s="37">
        <f>'Product Details'!AH1070</f>
        <v>404.99</v>
      </c>
      <c r="P1431" s="37">
        <f>'Product Details'!V1070</f>
        <v>280.99</v>
      </c>
      <c r="Q1431" s="37">
        <f>'Product Details'!F1070</f>
        <v>261.99</v>
      </c>
      <c r="R1431" s="89">
        <f t="shared" si="67"/>
        <v>6.7618064699811381E-2</v>
      </c>
      <c r="S1431" s="89">
        <f t="shared" si="68"/>
        <v>0.3530951381515593</v>
      </c>
      <c r="T1431" s="37">
        <f>'Product Details'!F1070</f>
        <v>261.99</v>
      </c>
      <c r="U1431" s="37">
        <f t="shared" si="69"/>
        <v>0</v>
      </c>
      <c r="V1431" s="36" t="s">
        <v>2080</v>
      </c>
      <c r="W1431" s="36" t="s">
        <v>7451</v>
      </c>
      <c r="X1431" s="36">
        <v>45</v>
      </c>
      <c r="Y1431" s="90">
        <v>45835</v>
      </c>
      <c r="Z1431" s="90">
        <v>46270</v>
      </c>
    </row>
    <row r="1432" spans="1:26" ht="26.9" customHeight="1" x14ac:dyDescent="0.35">
      <c r="A1432" s="88" t="s">
        <v>11631</v>
      </c>
      <c r="B1432" s="36" t="s">
        <v>7766</v>
      </c>
      <c r="C1432" s="36" t="s">
        <v>1414</v>
      </c>
      <c r="D1432" s="36" t="s">
        <v>10051</v>
      </c>
      <c r="E1432" s="36" t="s">
        <v>10052</v>
      </c>
      <c r="F1432" s="36" t="s">
        <v>7736</v>
      </c>
      <c r="G1432" s="36" t="s">
        <v>7769</v>
      </c>
      <c r="H1432" s="36" t="s">
        <v>2120</v>
      </c>
      <c r="I1432" s="36" t="s">
        <v>9</v>
      </c>
      <c r="J1432" s="36" t="s">
        <v>7449</v>
      </c>
      <c r="K1432" s="36" t="s">
        <v>2025</v>
      </c>
      <c r="L1432" s="76" t="s">
        <v>10021</v>
      </c>
      <c r="M1432" s="36" t="s">
        <v>10049</v>
      </c>
      <c r="N1432" s="36" t="s">
        <v>2106</v>
      </c>
      <c r="O1432" s="37">
        <f>'Product Details'!AH1070</f>
        <v>404.99</v>
      </c>
      <c r="P1432" s="37">
        <v>261.99</v>
      </c>
      <c r="Q1432" s="37">
        <v>223.99</v>
      </c>
      <c r="R1432" s="89">
        <f t="shared" si="67"/>
        <v>0.14504370395816635</v>
      </c>
      <c r="S1432" s="89">
        <f t="shared" si="68"/>
        <v>0.44692461542260303</v>
      </c>
      <c r="T1432" s="37">
        <f>'Product Details'!F1070</f>
        <v>261.99</v>
      </c>
      <c r="U1432" s="37">
        <f t="shared" si="69"/>
        <v>38</v>
      </c>
      <c r="V1432" s="36" t="s">
        <v>2080</v>
      </c>
      <c r="W1432" s="36" t="s">
        <v>7451</v>
      </c>
      <c r="X1432" s="36">
        <v>45</v>
      </c>
      <c r="Y1432" s="90">
        <v>46227</v>
      </c>
      <c r="Z1432" s="90">
        <v>46292</v>
      </c>
    </row>
    <row r="1433" spans="1:26" ht="26.9" customHeight="1" x14ac:dyDescent="0.35">
      <c r="A1433" s="88" t="s">
        <v>11632</v>
      </c>
      <c r="B1433" s="36" t="s">
        <v>7766</v>
      </c>
      <c r="C1433" s="36" t="s">
        <v>1414</v>
      </c>
      <c r="D1433" s="36" t="s">
        <v>10059</v>
      </c>
      <c r="E1433" s="36" t="s">
        <v>10060</v>
      </c>
      <c r="F1433" s="36" t="s">
        <v>7736</v>
      </c>
      <c r="G1433" s="36" t="s">
        <v>7769</v>
      </c>
      <c r="H1433" s="36" t="s">
        <v>2120</v>
      </c>
      <c r="I1433" s="36" t="s">
        <v>9</v>
      </c>
      <c r="J1433" s="36" t="s">
        <v>7449</v>
      </c>
      <c r="K1433" s="36" t="s">
        <v>2025</v>
      </c>
      <c r="L1433" s="79" t="s">
        <v>10023</v>
      </c>
      <c r="M1433" s="36" t="s">
        <v>10023</v>
      </c>
      <c r="N1433" s="36" t="s">
        <v>2106</v>
      </c>
      <c r="O1433" s="37">
        <f>'Product Details'!AH1070</f>
        <v>404.99</v>
      </c>
      <c r="P1433" s="37">
        <v>183.99</v>
      </c>
      <c r="Q1433" s="37">
        <v>183.99</v>
      </c>
      <c r="R1433" s="89">
        <f t="shared" si="67"/>
        <v>0</v>
      </c>
      <c r="S1433" s="89">
        <f t="shared" si="68"/>
        <v>0.54569248623422795</v>
      </c>
      <c r="T1433" s="37">
        <f>'Product Details'!F1070</f>
        <v>261.99</v>
      </c>
      <c r="U1433" s="37">
        <f t="shared" si="69"/>
        <v>78</v>
      </c>
      <c r="V1433" s="36" t="s">
        <v>2100</v>
      </c>
      <c r="W1433" s="36" t="s">
        <v>10061</v>
      </c>
      <c r="X1433" s="36">
        <v>30</v>
      </c>
      <c r="Y1433" s="90">
        <v>46200</v>
      </c>
      <c r="Z1433" s="90">
        <v>46200</v>
      </c>
    </row>
    <row r="1434" spans="1:26" ht="26.9" customHeight="1" x14ac:dyDescent="0.35">
      <c r="A1434" s="88" t="s">
        <v>11633</v>
      </c>
      <c r="B1434" s="36" t="s">
        <v>7766</v>
      </c>
      <c r="C1434" s="36" t="s">
        <v>1414</v>
      </c>
      <c r="D1434" s="36" t="s">
        <v>10088</v>
      </c>
      <c r="E1434" s="36" t="s">
        <v>10089</v>
      </c>
      <c r="F1434" s="36" t="s">
        <v>7736</v>
      </c>
      <c r="G1434" s="36" t="s">
        <v>7769</v>
      </c>
      <c r="H1434" s="36" t="s">
        <v>2120</v>
      </c>
      <c r="I1434" s="36" t="s">
        <v>9</v>
      </c>
      <c r="J1434" s="36" t="s">
        <v>7449</v>
      </c>
      <c r="K1434" s="36" t="s">
        <v>2025</v>
      </c>
      <c r="L1434" s="84" t="s">
        <v>10025</v>
      </c>
      <c r="M1434" s="36" t="s">
        <v>10090</v>
      </c>
      <c r="N1434" s="36" t="s">
        <v>2106</v>
      </c>
      <c r="O1434" s="37">
        <f>'Product Details'!AH1070</f>
        <v>404.99</v>
      </c>
      <c r="P1434" s="37">
        <v>126.99</v>
      </c>
      <c r="Q1434" s="37">
        <v>126.99</v>
      </c>
      <c r="R1434" s="89">
        <f t="shared" si="67"/>
        <v>0</v>
      </c>
      <c r="S1434" s="89">
        <f t="shared" si="68"/>
        <v>0.68643670214079355</v>
      </c>
      <c r="T1434" s="37">
        <f>'Product Details'!F1070</f>
        <v>261.99</v>
      </c>
      <c r="U1434" s="37">
        <f t="shared" si="69"/>
        <v>135</v>
      </c>
      <c r="V1434" s="36" t="s">
        <v>2100</v>
      </c>
      <c r="W1434" s="36" t="s">
        <v>10105</v>
      </c>
      <c r="X1434" s="36">
        <v>14</v>
      </c>
      <c r="Y1434" s="90">
        <v>46219</v>
      </c>
      <c r="Z1434" s="90">
        <v>46219</v>
      </c>
    </row>
    <row r="1435" spans="1:26" ht="15" customHeight="1" x14ac:dyDescent="0.35">
      <c r="A1435" s="88" t="s">
        <v>11634</v>
      </c>
      <c r="B1435" s="36" t="s">
        <v>7770</v>
      </c>
      <c r="C1435" s="36" t="s">
        <v>1414</v>
      </c>
      <c r="D1435" s="36" t="s">
        <v>11623</v>
      </c>
      <c r="E1435" s="36" t="s">
        <v>10046</v>
      </c>
      <c r="F1435" s="36" t="s">
        <v>7774</v>
      </c>
      <c r="G1435" s="36" t="s">
        <v>7775</v>
      </c>
      <c r="H1435" s="36" t="s">
        <v>2268</v>
      </c>
      <c r="I1435" s="36" t="s">
        <v>9</v>
      </c>
      <c r="J1435" s="36" t="s">
        <v>7437</v>
      </c>
      <c r="K1435" s="36" t="s">
        <v>2024</v>
      </c>
      <c r="L1435" s="76" t="s">
        <v>10021</v>
      </c>
      <c r="M1435" s="36" t="s">
        <v>10047</v>
      </c>
      <c r="N1435" s="36" t="s">
        <v>2087</v>
      </c>
      <c r="O1435" s="37">
        <f>'Product Details'!AH1071</f>
        <v>343.99</v>
      </c>
      <c r="P1435" s="37">
        <f>'Product Details'!V1071</f>
        <v>327.99</v>
      </c>
      <c r="Q1435" s="37">
        <f>'Product Details'!F1071</f>
        <v>305.99</v>
      </c>
      <c r="R1435" s="89">
        <f t="shared" si="67"/>
        <v>6.7075215707795968E-2</v>
      </c>
      <c r="S1435" s="89">
        <f t="shared" si="68"/>
        <v>0.11046832756766185</v>
      </c>
      <c r="T1435" s="37">
        <f>'Product Details'!F1071</f>
        <v>305.99</v>
      </c>
      <c r="U1435" s="37">
        <f t="shared" si="69"/>
        <v>0</v>
      </c>
      <c r="V1435" s="36" t="s">
        <v>2080</v>
      </c>
      <c r="W1435" s="36" t="s">
        <v>7439</v>
      </c>
      <c r="X1435" s="36">
        <v>45</v>
      </c>
      <c r="Y1435" s="90">
        <v>46092</v>
      </c>
      <c r="Z1435" s="90">
        <v>46241</v>
      </c>
    </row>
    <row r="1436" spans="1:26" ht="15" customHeight="1" x14ac:dyDescent="0.35">
      <c r="A1436" s="88" t="s">
        <v>11635</v>
      </c>
      <c r="B1436" s="36" t="s">
        <v>7777</v>
      </c>
      <c r="C1436" s="36" t="s">
        <v>1414</v>
      </c>
      <c r="D1436" s="36" t="s">
        <v>11623</v>
      </c>
      <c r="E1436" s="36" t="s">
        <v>10046</v>
      </c>
      <c r="F1436" s="36" t="s">
        <v>7781</v>
      </c>
      <c r="G1436" s="36" t="s">
        <v>7782</v>
      </c>
      <c r="H1436" s="36" t="s">
        <v>2120</v>
      </c>
      <c r="I1436" s="36" t="s">
        <v>9</v>
      </c>
      <c r="J1436" s="36" t="s">
        <v>7460</v>
      </c>
      <c r="K1436" s="36" t="s">
        <v>2023</v>
      </c>
      <c r="L1436" s="76" t="s">
        <v>10021</v>
      </c>
      <c r="M1436" s="36" t="s">
        <v>10047</v>
      </c>
      <c r="N1436" s="36" t="s">
        <v>2087</v>
      </c>
      <c r="O1436" s="37">
        <f>'Product Details'!AH1072</f>
        <v>367.99</v>
      </c>
      <c r="P1436" s="37">
        <f>'Product Details'!V1072</f>
        <v>367.99</v>
      </c>
      <c r="Q1436" s="37">
        <f>'Product Details'!F1072</f>
        <v>319.99</v>
      </c>
      <c r="R1436" s="89">
        <f t="shared" si="67"/>
        <v>0.13043832712845457</v>
      </c>
      <c r="S1436" s="89">
        <f t="shared" si="68"/>
        <v>0.13043832712845457</v>
      </c>
      <c r="T1436" s="37">
        <f>'Product Details'!F1072</f>
        <v>319.99</v>
      </c>
      <c r="U1436" s="37">
        <f t="shared" si="69"/>
        <v>0</v>
      </c>
      <c r="V1436" s="36" t="s">
        <v>2080</v>
      </c>
      <c r="W1436" s="36" t="s">
        <v>7439</v>
      </c>
      <c r="X1436" s="36">
        <v>45</v>
      </c>
      <c r="Y1436" s="90">
        <v>45917</v>
      </c>
      <c r="Z1436" s="90">
        <v>46246</v>
      </c>
    </row>
    <row r="1437" spans="1:26" ht="26.9" customHeight="1" x14ac:dyDescent="0.35">
      <c r="A1437" s="88" t="s">
        <v>11636</v>
      </c>
      <c r="B1437" s="36" t="s">
        <v>7777</v>
      </c>
      <c r="C1437" s="36" t="s">
        <v>1414</v>
      </c>
      <c r="D1437" s="36" t="s">
        <v>10088</v>
      </c>
      <c r="E1437" s="36" t="s">
        <v>10089</v>
      </c>
      <c r="F1437" s="36" t="s">
        <v>7781</v>
      </c>
      <c r="G1437" s="36" t="s">
        <v>7782</v>
      </c>
      <c r="H1437" s="36" t="s">
        <v>2120</v>
      </c>
      <c r="I1437" s="36" t="s">
        <v>9</v>
      </c>
      <c r="J1437" s="36" t="s">
        <v>7460</v>
      </c>
      <c r="K1437" s="36" t="s">
        <v>2023</v>
      </c>
      <c r="L1437" s="51" t="s">
        <v>10024</v>
      </c>
      <c r="M1437" s="36" t="s">
        <v>10090</v>
      </c>
      <c r="N1437" s="36" t="s">
        <v>2087</v>
      </c>
      <c r="O1437" s="37">
        <f>'Product Details'!AH1072</f>
        <v>367.99</v>
      </c>
      <c r="P1437" s="37">
        <v>215.99</v>
      </c>
      <c r="Q1437" s="37">
        <v>215.99</v>
      </c>
      <c r="R1437" s="89">
        <f t="shared" si="67"/>
        <v>0</v>
      </c>
      <c r="S1437" s="89">
        <f t="shared" si="68"/>
        <v>0.41305470257343946</v>
      </c>
      <c r="T1437" s="37">
        <f>'Product Details'!F1072</f>
        <v>319.99</v>
      </c>
      <c r="U1437" s="37">
        <f t="shared" si="69"/>
        <v>104</v>
      </c>
      <c r="V1437" s="36" t="s">
        <v>2116</v>
      </c>
      <c r="W1437" s="36" t="s">
        <v>10105</v>
      </c>
      <c r="X1437" s="36">
        <v>14</v>
      </c>
      <c r="Y1437" s="90">
        <v>46267</v>
      </c>
      <c r="Z1437" s="90">
        <v>46267</v>
      </c>
    </row>
    <row r="1438" spans="1:26" ht="15" customHeight="1" x14ac:dyDescent="0.35">
      <c r="A1438" s="88" t="s">
        <v>11637</v>
      </c>
      <c r="B1438" s="36" t="s">
        <v>7777</v>
      </c>
      <c r="C1438" s="36" t="s">
        <v>1414</v>
      </c>
      <c r="D1438" s="36" t="s">
        <v>10088</v>
      </c>
      <c r="E1438" s="36" t="s">
        <v>10089</v>
      </c>
      <c r="F1438" s="36" t="s">
        <v>7781</v>
      </c>
      <c r="G1438" s="36" t="s">
        <v>7782</v>
      </c>
      <c r="H1438" s="36" t="s">
        <v>2120</v>
      </c>
      <c r="I1438" s="36" t="s">
        <v>9</v>
      </c>
      <c r="J1438" s="36" t="s">
        <v>7460</v>
      </c>
      <c r="K1438" s="36" t="s">
        <v>2023</v>
      </c>
      <c r="L1438" s="84" t="s">
        <v>10025</v>
      </c>
      <c r="M1438" s="36" t="s">
        <v>10090</v>
      </c>
      <c r="N1438" s="36" t="s">
        <v>2087</v>
      </c>
      <c r="O1438" s="37">
        <f>'Product Details'!AH1072</f>
        <v>367.99</v>
      </c>
      <c r="P1438" s="37">
        <v>179.99</v>
      </c>
      <c r="Q1438" s="37">
        <v>179.99</v>
      </c>
      <c r="R1438" s="89">
        <f t="shared" si="67"/>
        <v>0</v>
      </c>
      <c r="S1438" s="89">
        <f t="shared" si="68"/>
        <v>0.51088344791978046</v>
      </c>
      <c r="T1438" s="37">
        <f>'Product Details'!F1072</f>
        <v>319.99</v>
      </c>
      <c r="U1438" s="37">
        <f t="shared" si="69"/>
        <v>140</v>
      </c>
      <c r="V1438" s="36" t="s">
        <v>2100</v>
      </c>
      <c r="W1438" s="36" t="s">
        <v>10105</v>
      </c>
      <c r="X1438" s="36">
        <v>14</v>
      </c>
      <c r="Y1438" s="90">
        <v>46159</v>
      </c>
      <c r="Z1438" s="90">
        <v>46159</v>
      </c>
    </row>
    <row r="1439" spans="1:26" ht="15" customHeight="1" x14ac:dyDescent="0.35">
      <c r="A1439" s="88" t="s">
        <v>11638</v>
      </c>
      <c r="B1439" s="36" t="s">
        <v>7783</v>
      </c>
      <c r="C1439" s="36" t="s">
        <v>1427</v>
      </c>
      <c r="D1439" s="36" t="s">
        <v>11639</v>
      </c>
      <c r="E1439" s="36" t="s">
        <v>10046</v>
      </c>
      <c r="F1439" s="36" t="s">
        <v>7786</v>
      </c>
      <c r="G1439" s="36" t="s">
        <v>7787</v>
      </c>
      <c r="H1439" s="36" t="s">
        <v>2179</v>
      </c>
      <c r="I1439" s="36" t="s">
        <v>9</v>
      </c>
      <c r="J1439" s="36" t="s">
        <v>7560</v>
      </c>
      <c r="K1439" s="36" t="s">
        <v>2024</v>
      </c>
      <c r="L1439" s="76" t="s">
        <v>10021</v>
      </c>
      <c r="M1439" s="36" t="s">
        <v>10047</v>
      </c>
      <c r="N1439" s="36" t="s">
        <v>2087</v>
      </c>
      <c r="O1439" s="37">
        <f>'Product Details'!AH1073</f>
        <v>83.99</v>
      </c>
      <c r="P1439" s="37">
        <f>'Product Details'!V1073</f>
        <v>82.99</v>
      </c>
      <c r="Q1439" s="37">
        <f>'Product Details'!F1073</f>
        <v>76.989999999999995</v>
      </c>
      <c r="R1439" s="89">
        <f t="shared" si="67"/>
        <v>7.2297867212917227E-2</v>
      </c>
      <c r="S1439" s="89">
        <f t="shared" si="68"/>
        <v>8.3343255149422549E-2</v>
      </c>
      <c r="T1439" s="37">
        <f>'Product Details'!F1073</f>
        <v>76.989999999999995</v>
      </c>
      <c r="U1439" s="37">
        <f t="shared" si="69"/>
        <v>0</v>
      </c>
      <c r="V1439" s="36" t="s">
        <v>2080</v>
      </c>
      <c r="W1439" s="36" t="s">
        <v>1345</v>
      </c>
      <c r="X1439" s="36">
        <v>14</v>
      </c>
      <c r="Y1439" s="90">
        <v>46213</v>
      </c>
      <c r="Z1439" s="90">
        <v>46260</v>
      </c>
    </row>
    <row r="1440" spans="1:26" ht="15" customHeight="1" x14ac:dyDescent="0.35">
      <c r="A1440" s="88" t="s">
        <v>11640</v>
      </c>
      <c r="B1440" s="36" t="s">
        <v>7788</v>
      </c>
      <c r="C1440" s="36" t="s">
        <v>1427</v>
      </c>
      <c r="D1440" s="36" t="s">
        <v>11639</v>
      </c>
      <c r="E1440" s="36" t="s">
        <v>10046</v>
      </c>
      <c r="F1440" s="36" t="s">
        <v>7791</v>
      </c>
      <c r="G1440" s="36" t="s">
        <v>7792</v>
      </c>
      <c r="H1440" s="36" t="s">
        <v>2120</v>
      </c>
      <c r="I1440" s="36" t="s">
        <v>9</v>
      </c>
      <c r="J1440" s="36" t="s">
        <v>7414</v>
      </c>
      <c r="K1440" s="36" t="s">
        <v>2024</v>
      </c>
      <c r="L1440" s="76" t="s">
        <v>10021</v>
      </c>
      <c r="M1440" s="36" t="s">
        <v>10047</v>
      </c>
      <c r="N1440" s="36" t="s">
        <v>2087</v>
      </c>
      <c r="O1440" s="37">
        <f>'Product Details'!AH1074</f>
        <v>126.99</v>
      </c>
      <c r="P1440" s="37">
        <f>'Product Details'!V1074</f>
        <v>123.99</v>
      </c>
      <c r="Q1440" s="37">
        <f>'Product Details'!F1074</f>
        <v>116.99</v>
      </c>
      <c r="R1440" s="89">
        <f t="shared" si="67"/>
        <v>5.6456165819824183E-2</v>
      </c>
      <c r="S1440" s="89">
        <f t="shared" si="68"/>
        <v>7.8746357980943385E-2</v>
      </c>
      <c r="T1440" s="37">
        <f>'Product Details'!F1074</f>
        <v>116.99</v>
      </c>
      <c r="U1440" s="37">
        <f t="shared" si="69"/>
        <v>0</v>
      </c>
      <c r="V1440" s="36" t="s">
        <v>2100</v>
      </c>
      <c r="W1440" s="36" t="s">
        <v>1345</v>
      </c>
      <c r="X1440" s="36">
        <v>14</v>
      </c>
      <c r="Y1440" s="90">
        <v>46204</v>
      </c>
      <c r="Z1440" s="90">
        <v>46267</v>
      </c>
    </row>
    <row r="1441" spans="1:26" ht="26.9" customHeight="1" x14ac:dyDescent="0.35">
      <c r="A1441" s="88" t="s">
        <v>11641</v>
      </c>
      <c r="B1441" s="36" t="s">
        <v>7793</v>
      </c>
      <c r="C1441" s="36" t="s">
        <v>1427</v>
      </c>
      <c r="D1441" s="36" t="s">
        <v>11639</v>
      </c>
      <c r="E1441" s="36" t="s">
        <v>10046</v>
      </c>
      <c r="F1441" s="36" t="s">
        <v>7796</v>
      </c>
      <c r="G1441" s="36" t="s">
        <v>7797</v>
      </c>
      <c r="H1441" s="36" t="s">
        <v>2171</v>
      </c>
      <c r="I1441" s="36" t="s">
        <v>9</v>
      </c>
      <c r="J1441" s="36" t="s">
        <v>7526</v>
      </c>
      <c r="K1441" s="36" t="s">
        <v>2023</v>
      </c>
      <c r="L1441" s="76" t="s">
        <v>10021</v>
      </c>
      <c r="M1441" s="36" t="s">
        <v>10047</v>
      </c>
      <c r="N1441" s="36" t="s">
        <v>2087</v>
      </c>
      <c r="O1441" s="37">
        <f>'Product Details'!AH1075</f>
        <v>126.99</v>
      </c>
      <c r="P1441" s="37">
        <f>'Product Details'!V1075</f>
        <v>126.99</v>
      </c>
      <c r="Q1441" s="37">
        <f>'Product Details'!F1075</f>
        <v>121.99</v>
      </c>
      <c r="R1441" s="89">
        <f t="shared" si="67"/>
        <v>3.9373178990471693E-2</v>
      </c>
      <c r="S1441" s="89">
        <f t="shared" si="68"/>
        <v>3.9373178990471693E-2</v>
      </c>
      <c r="T1441" s="37">
        <f>'Product Details'!F1075</f>
        <v>121.99</v>
      </c>
      <c r="U1441" s="37">
        <f t="shared" si="69"/>
        <v>0</v>
      </c>
      <c r="V1441" s="36" t="s">
        <v>2080</v>
      </c>
      <c r="W1441" s="36" t="s">
        <v>1345</v>
      </c>
      <c r="X1441" s="36">
        <v>14</v>
      </c>
      <c r="Y1441" s="90">
        <v>46128</v>
      </c>
      <c r="Z1441" s="90">
        <v>46277</v>
      </c>
    </row>
    <row r="1442" spans="1:26" ht="15" customHeight="1" x14ac:dyDescent="0.35">
      <c r="A1442" s="88" t="s">
        <v>11642</v>
      </c>
      <c r="B1442" s="36" t="s">
        <v>7798</v>
      </c>
      <c r="C1442" s="36" t="s">
        <v>1427</v>
      </c>
      <c r="D1442" s="36" t="s">
        <v>11639</v>
      </c>
      <c r="E1442" s="36" t="s">
        <v>10046</v>
      </c>
      <c r="F1442" s="36" t="s">
        <v>7803</v>
      </c>
      <c r="G1442" s="36" t="s">
        <v>7804</v>
      </c>
      <c r="H1442" s="36" t="s">
        <v>2254</v>
      </c>
      <c r="I1442" s="36" t="s">
        <v>9</v>
      </c>
      <c r="J1442" s="36" t="s">
        <v>7449</v>
      </c>
      <c r="K1442" s="36" t="s">
        <v>2024</v>
      </c>
      <c r="L1442" s="76" t="s">
        <v>10021</v>
      </c>
      <c r="M1442" s="36" t="s">
        <v>10047</v>
      </c>
      <c r="N1442" s="36" t="s">
        <v>2087</v>
      </c>
      <c r="O1442" s="37">
        <f>'Product Details'!AH1076</f>
        <v>183.99</v>
      </c>
      <c r="P1442" s="37">
        <f>'Product Details'!V1076</f>
        <v>173.99</v>
      </c>
      <c r="Q1442" s="37">
        <f>'Product Details'!F1076</f>
        <v>155.99</v>
      </c>
      <c r="R1442" s="89">
        <f t="shared" si="67"/>
        <v>0.10345422150698315</v>
      </c>
      <c r="S1442" s="89">
        <f t="shared" si="68"/>
        <v>0.15218218381433773</v>
      </c>
      <c r="T1442" s="37">
        <f>'Product Details'!F1076</f>
        <v>155.99</v>
      </c>
      <c r="U1442" s="37">
        <f t="shared" si="69"/>
        <v>0</v>
      </c>
      <c r="V1442" s="36" t="s">
        <v>2080</v>
      </c>
      <c r="W1442" s="36" t="s">
        <v>7451</v>
      </c>
      <c r="X1442" s="36">
        <v>14</v>
      </c>
      <c r="Y1442" s="90">
        <v>46077</v>
      </c>
      <c r="Z1442" s="90">
        <v>46264</v>
      </c>
    </row>
    <row r="1443" spans="1:26" ht="26.9" customHeight="1" x14ac:dyDescent="0.35">
      <c r="A1443" s="88" t="s">
        <v>11643</v>
      </c>
      <c r="B1443" s="36" t="s">
        <v>7807</v>
      </c>
      <c r="C1443" s="36" t="s">
        <v>1427</v>
      </c>
      <c r="D1443" s="36" t="s">
        <v>11639</v>
      </c>
      <c r="E1443" s="36" t="s">
        <v>10046</v>
      </c>
      <c r="F1443" s="36" t="s">
        <v>7796</v>
      </c>
      <c r="G1443" s="36" t="s">
        <v>7810</v>
      </c>
      <c r="H1443" s="36" t="s">
        <v>2104</v>
      </c>
      <c r="I1443" s="36" t="s">
        <v>9</v>
      </c>
      <c r="J1443" s="36" t="s">
        <v>7390</v>
      </c>
      <c r="K1443" s="36" t="s">
        <v>2025</v>
      </c>
      <c r="L1443" s="76" t="s">
        <v>10021</v>
      </c>
      <c r="M1443" s="36" t="s">
        <v>10047</v>
      </c>
      <c r="N1443" s="36" t="s">
        <v>2087</v>
      </c>
      <c r="O1443" s="37">
        <f>'Product Details'!AH1077</f>
        <v>208.99</v>
      </c>
      <c r="P1443" s="37">
        <f>'Product Details'!V1077</f>
        <v>208.99</v>
      </c>
      <c r="Q1443" s="37">
        <f>'Product Details'!F1077</f>
        <v>185.99</v>
      </c>
      <c r="R1443" s="89">
        <f t="shared" si="67"/>
        <v>0.1100531125891191</v>
      </c>
      <c r="S1443" s="89">
        <f t="shared" si="68"/>
        <v>0.1100531125891191</v>
      </c>
      <c r="T1443" s="37">
        <f>'Product Details'!F1077</f>
        <v>185.99</v>
      </c>
      <c r="U1443" s="37">
        <f t="shared" si="69"/>
        <v>0</v>
      </c>
      <c r="V1443" s="36" t="s">
        <v>2080</v>
      </c>
      <c r="W1443" s="36" t="s">
        <v>1345</v>
      </c>
      <c r="X1443" s="36">
        <v>14</v>
      </c>
      <c r="Y1443" s="90">
        <v>46229</v>
      </c>
      <c r="Z1443" s="90">
        <v>46256</v>
      </c>
    </row>
    <row r="1444" spans="1:26" ht="15" customHeight="1" x14ac:dyDescent="0.35">
      <c r="A1444" s="88" t="s">
        <v>11644</v>
      </c>
      <c r="B1444" s="36" t="s">
        <v>7811</v>
      </c>
      <c r="C1444" s="36" t="s">
        <v>1427</v>
      </c>
      <c r="D1444" s="36" t="s">
        <v>11639</v>
      </c>
      <c r="E1444" s="36" t="s">
        <v>10046</v>
      </c>
      <c r="F1444" s="36" t="s">
        <v>7814</v>
      </c>
      <c r="G1444" s="36" t="s">
        <v>7815</v>
      </c>
      <c r="H1444" s="36" t="s">
        <v>2147</v>
      </c>
      <c r="I1444" s="36" t="s">
        <v>9</v>
      </c>
      <c r="J1444" s="36" t="s">
        <v>7749</v>
      </c>
      <c r="K1444" s="36" t="s">
        <v>2026</v>
      </c>
      <c r="L1444" s="76" t="s">
        <v>10021</v>
      </c>
      <c r="M1444" s="36" t="s">
        <v>10047</v>
      </c>
      <c r="N1444" s="36" t="s">
        <v>2087</v>
      </c>
      <c r="O1444" s="37">
        <f>'Product Details'!AH1078</f>
        <v>196.99</v>
      </c>
      <c r="P1444" s="37">
        <f>'Product Details'!V1078</f>
        <v>194.99</v>
      </c>
      <c r="Q1444" s="37">
        <f>'Product Details'!F1078</f>
        <v>186.99</v>
      </c>
      <c r="R1444" s="89">
        <f t="shared" si="67"/>
        <v>4.1027745012564745E-2</v>
      </c>
      <c r="S1444" s="89">
        <f t="shared" si="68"/>
        <v>5.0763998172496064E-2</v>
      </c>
      <c r="T1444" s="37">
        <f>'Product Details'!F1078</f>
        <v>186.99</v>
      </c>
      <c r="U1444" s="37">
        <f t="shared" si="69"/>
        <v>0</v>
      </c>
      <c r="V1444" s="36" t="s">
        <v>2080</v>
      </c>
      <c r="W1444" s="36" t="s">
        <v>1345</v>
      </c>
      <c r="X1444" s="36">
        <v>14</v>
      </c>
      <c r="Y1444" s="90">
        <v>45722</v>
      </c>
      <c r="Z1444" s="90">
        <v>46286</v>
      </c>
    </row>
    <row r="1445" spans="1:26" ht="26.9" customHeight="1" x14ac:dyDescent="0.35">
      <c r="A1445" s="88" t="s">
        <v>11645</v>
      </c>
      <c r="B1445" s="36" t="s">
        <v>7817</v>
      </c>
      <c r="C1445" s="36" t="s">
        <v>1427</v>
      </c>
      <c r="D1445" s="36" t="s">
        <v>11639</v>
      </c>
      <c r="E1445" s="36" t="s">
        <v>10046</v>
      </c>
      <c r="F1445" s="36" t="s">
        <v>7822</v>
      </c>
      <c r="G1445" s="36" t="s">
        <v>7823</v>
      </c>
      <c r="H1445" s="36" t="s">
        <v>2120</v>
      </c>
      <c r="I1445" s="36" t="s">
        <v>9</v>
      </c>
      <c r="J1445" s="36" t="s">
        <v>2034</v>
      </c>
      <c r="K1445" s="36" t="s">
        <v>2023</v>
      </c>
      <c r="L1445" s="76" t="s">
        <v>10021</v>
      </c>
      <c r="M1445" s="36" t="s">
        <v>10047</v>
      </c>
      <c r="N1445" s="36" t="s">
        <v>2087</v>
      </c>
      <c r="O1445" s="37">
        <f>'Product Details'!AH1079</f>
        <v>202.99</v>
      </c>
      <c r="P1445" s="37">
        <f>'Product Details'!V1079</f>
        <v>202.99</v>
      </c>
      <c r="Q1445" s="37">
        <f>'Product Details'!F1079</f>
        <v>191.99</v>
      </c>
      <c r="R1445" s="89">
        <f t="shared" si="67"/>
        <v>5.4189861569535445E-2</v>
      </c>
      <c r="S1445" s="89">
        <f t="shared" si="68"/>
        <v>5.4189861569535445E-2</v>
      </c>
      <c r="T1445" s="37">
        <f>'Product Details'!F1079</f>
        <v>191.99</v>
      </c>
      <c r="U1445" s="37">
        <f t="shared" si="69"/>
        <v>0</v>
      </c>
      <c r="V1445" s="36" t="s">
        <v>2116</v>
      </c>
      <c r="W1445" s="36" t="s">
        <v>7439</v>
      </c>
      <c r="X1445" s="36">
        <v>14</v>
      </c>
      <c r="Y1445" s="90">
        <v>45949</v>
      </c>
      <c r="Z1445" s="90">
        <v>46239</v>
      </c>
    </row>
    <row r="1446" spans="1:26" ht="26.9" customHeight="1" x14ac:dyDescent="0.35">
      <c r="A1446" s="88" t="s">
        <v>11646</v>
      </c>
      <c r="B1446" s="36" t="s">
        <v>7817</v>
      </c>
      <c r="C1446" s="36" t="s">
        <v>1427</v>
      </c>
      <c r="D1446" s="36" t="s">
        <v>10100</v>
      </c>
      <c r="E1446" s="36" t="s">
        <v>10101</v>
      </c>
      <c r="F1446" s="36" t="s">
        <v>7822</v>
      </c>
      <c r="G1446" s="36" t="s">
        <v>7823</v>
      </c>
      <c r="H1446" s="36" t="s">
        <v>2120</v>
      </c>
      <c r="I1446" s="36" t="s">
        <v>9</v>
      </c>
      <c r="J1446" s="36" t="s">
        <v>2034</v>
      </c>
      <c r="K1446" s="36" t="s">
        <v>2023</v>
      </c>
      <c r="L1446" s="81" t="s">
        <v>10022</v>
      </c>
      <c r="M1446" s="36" t="s">
        <v>10102</v>
      </c>
      <c r="N1446" s="36" t="s">
        <v>2087</v>
      </c>
      <c r="O1446" s="37">
        <f>'Product Details'!AH1079</f>
        <v>202.99</v>
      </c>
      <c r="P1446" s="37">
        <v>196.99</v>
      </c>
      <c r="Q1446" s="37">
        <v>179.99</v>
      </c>
      <c r="R1446" s="89">
        <f t="shared" si="67"/>
        <v>8.629879689324331E-2</v>
      </c>
      <c r="S1446" s="89">
        <f t="shared" si="68"/>
        <v>0.11330607419084683</v>
      </c>
      <c r="T1446" s="37">
        <f>'Product Details'!F1079</f>
        <v>191.99</v>
      </c>
      <c r="U1446" s="37">
        <f t="shared" si="69"/>
        <v>12</v>
      </c>
      <c r="V1446" s="36" t="s">
        <v>2080</v>
      </c>
      <c r="W1446" s="36" t="s">
        <v>11560</v>
      </c>
      <c r="X1446" s="36">
        <v>14</v>
      </c>
      <c r="Y1446" s="90">
        <v>46241</v>
      </c>
      <c r="Z1446" s="90">
        <v>46281</v>
      </c>
    </row>
    <row r="1447" spans="1:26" ht="26.9" customHeight="1" x14ac:dyDescent="0.35">
      <c r="A1447" s="88" t="s">
        <v>11647</v>
      </c>
      <c r="B1447" s="36" t="s">
        <v>7817</v>
      </c>
      <c r="C1447" s="36" t="s">
        <v>1427</v>
      </c>
      <c r="D1447" s="36" t="s">
        <v>11648</v>
      </c>
      <c r="E1447" s="36" t="s">
        <v>10122</v>
      </c>
      <c r="F1447" s="36" t="s">
        <v>7822</v>
      </c>
      <c r="G1447" s="36" t="s">
        <v>7823</v>
      </c>
      <c r="H1447" s="36" t="s">
        <v>2120</v>
      </c>
      <c r="I1447" s="36" t="s">
        <v>9</v>
      </c>
      <c r="J1447" s="36" t="s">
        <v>2034</v>
      </c>
      <c r="K1447" s="36" t="s">
        <v>2023</v>
      </c>
      <c r="L1447" s="79" t="s">
        <v>10023</v>
      </c>
      <c r="M1447" s="36" t="s">
        <v>10123</v>
      </c>
      <c r="N1447" s="36" t="s">
        <v>2087</v>
      </c>
      <c r="O1447" s="37">
        <f>'Product Details'!AH1079</f>
        <v>202.99</v>
      </c>
      <c r="P1447" s="37">
        <v>150.99</v>
      </c>
      <c r="Q1447" s="37">
        <v>150.99</v>
      </c>
      <c r="R1447" s="89">
        <f t="shared" si="67"/>
        <v>0</v>
      </c>
      <c r="S1447" s="89">
        <f t="shared" si="68"/>
        <v>0.25617025469234939</v>
      </c>
      <c r="T1447" s="37">
        <f>'Product Details'!F1079</f>
        <v>191.99</v>
      </c>
      <c r="U1447" s="37">
        <f t="shared" si="69"/>
        <v>41</v>
      </c>
      <c r="V1447" s="36" t="s">
        <v>2116</v>
      </c>
      <c r="W1447" s="36" t="s">
        <v>10124</v>
      </c>
      <c r="X1447" s="36">
        <v>30</v>
      </c>
      <c r="Y1447" s="90">
        <v>46274</v>
      </c>
      <c r="Z1447" s="90">
        <v>46274</v>
      </c>
    </row>
    <row r="1448" spans="1:26" ht="15" customHeight="1" x14ac:dyDescent="0.35">
      <c r="A1448" s="88" t="s">
        <v>11649</v>
      </c>
      <c r="B1448" s="36" t="s">
        <v>7825</v>
      </c>
      <c r="C1448" s="36" t="s">
        <v>1427</v>
      </c>
      <c r="D1448" s="36" t="s">
        <v>11639</v>
      </c>
      <c r="E1448" s="36" t="s">
        <v>10046</v>
      </c>
      <c r="F1448" s="36" t="s">
        <v>7828</v>
      </c>
      <c r="G1448" s="36" t="s">
        <v>7829</v>
      </c>
      <c r="H1448" s="36" t="s">
        <v>2254</v>
      </c>
      <c r="I1448" s="36" t="s">
        <v>9</v>
      </c>
      <c r="J1448" s="36" t="s">
        <v>7510</v>
      </c>
      <c r="K1448" s="36" t="s">
        <v>2026</v>
      </c>
      <c r="L1448" s="76" t="s">
        <v>10021</v>
      </c>
      <c r="M1448" s="36" t="s">
        <v>10047</v>
      </c>
      <c r="N1448" s="36" t="s">
        <v>2087</v>
      </c>
      <c r="O1448" s="37">
        <f>'Product Details'!AH1080</f>
        <v>226.99</v>
      </c>
      <c r="P1448" s="37">
        <f>'Product Details'!V1080</f>
        <v>220.99</v>
      </c>
      <c r="Q1448" s="37">
        <f>'Product Details'!F1080</f>
        <v>202.99</v>
      </c>
      <c r="R1448" s="89">
        <f t="shared" si="67"/>
        <v>8.1451649395900258E-2</v>
      </c>
      <c r="S1448" s="89">
        <f t="shared" si="68"/>
        <v>0.10573153002334904</v>
      </c>
      <c r="T1448" s="37">
        <f>'Product Details'!F1080</f>
        <v>202.99</v>
      </c>
      <c r="U1448" s="37">
        <f t="shared" si="69"/>
        <v>0</v>
      </c>
      <c r="V1448" s="36" t="s">
        <v>2100</v>
      </c>
      <c r="W1448" s="36" t="s">
        <v>7512</v>
      </c>
      <c r="X1448" s="36">
        <v>14</v>
      </c>
      <c r="Y1448" s="90">
        <v>46183</v>
      </c>
      <c r="Z1448" s="90">
        <v>46240</v>
      </c>
    </row>
    <row r="1449" spans="1:26" ht="26.9" customHeight="1" x14ac:dyDescent="0.35">
      <c r="A1449" s="88" t="s">
        <v>11650</v>
      </c>
      <c r="B1449" s="36" t="s">
        <v>7825</v>
      </c>
      <c r="C1449" s="36" t="s">
        <v>1427</v>
      </c>
      <c r="D1449" s="36" t="s">
        <v>11648</v>
      </c>
      <c r="E1449" s="36" t="s">
        <v>10122</v>
      </c>
      <c r="F1449" s="36" t="s">
        <v>7828</v>
      </c>
      <c r="G1449" s="36" t="s">
        <v>7829</v>
      </c>
      <c r="H1449" s="36" t="s">
        <v>2254</v>
      </c>
      <c r="I1449" s="36" t="s">
        <v>9</v>
      </c>
      <c r="J1449" s="36" t="s">
        <v>7510</v>
      </c>
      <c r="K1449" s="36" t="s">
        <v>2026</v>
      </c>
      <c r="L1449" s="79" t="s">
        <v>10023</v>
      </c>
      <c r="M1449" s="36" t="s">
        <v>10123</v>
      </c>
      <c r="N1449" s="36" t="s">
        <v>2087</v>
      </c>
      <c r="O1449" s="37">
        <f>'Product Details'!AH1080</f>
        <v>226.99</v>
      </c>
      <c r="P1449" s="37">
        <v>162.99</v>
      </c>
      <c r="Q1449" s="37">
        <v>162.99</v>
      </c>
      <c r="R1449" s="89">
        <f t="shared" si="67"/>
        <v>0</v>
      </c>
      <c r="S1449" s="89">
        <f t="shared" si="68"/>
        <v>0.28195074672893078</v>
      </c>
      <c r="T1449" s="37">
        <f>'Product Details'!F1080</f>
        <v>202.99</v>
      </c>
      <c r="U1449" s="37">
        <f t="shared" si="69"/>
        <v>40</v>
      </c>
      <c r="V1449" s="36" t="s">
        <v>2100</v>
      </c>
      <c r="W1449" s="36" t="s">
        <v>10124</v>
      </c>
      <c r="X1449" s="36">
        <v>30</v>
      </c>
      <c r="Y1449" s="90">
        <v>46284</v>
      </c>
      <c r="Z1449" s="90">
        <v>46284</v>
      </c>
    </row>
    <row r="1450" spans="1:26" ht="15" customHeight="1" x14ac:dyDescent="0.35">
      <c r="A1450" s="88" t="s">
        <v>11651</v>
      </c>
      <c r="B1450" s="36" t="s">
        <v>7830</v>
      </c>
      <c r="C1450" s="36" t="s">
        <v>1427</v>
      </c>
      <c r="D1450" s="36" t="s">
        <v>11639</v>
      </c>
      <c r="E1450" s="36" t="s">
        <v>10046</v>
      </c>
      <c r="F1450" s="36" t="s">
        <v>7834</v>
      </c>
      <c r="G1450" s="36" t="s">
        <v>7835</v>
      </c>
      <c r="H1450" s="36" t="s">
        <v>2254</v>
      </c>
      <c r="I1450" s="36" t="s">
        <v>9</v>
      </c>
      <c r="J1450" s="36" t="s">
        <v>7460</v>
      </c>
      <c r="K1450" s="36" t="s">
        <v>2024</v>
      </c>
      <c r="L1450" s="76" t="s">
        <v>10021</v>
      </c>
      <c r="M1450" s="36" t="s">
        <v>10047</v>
      </c>
      <c r="N1450" s="36" t="s">
        <v>2087</v>
      </c>
      <c r="O1450" s="37">
        <f>'Product Details'!AH1081</f>
        <v>487.99</v>
      </c>
      <c r="P1450" s="37">
        <f>'Product Details'!V1081</f>
        <v>460.99</v>
      </c>
      <c r="Q1450" s="37">
        <f>'Product Details'!F1081</f>
        <v>423.99</v>
      </c>
      <c r="R1450" s="89">
        <f t="shared" si="67"/>
        <v>8.0262044729820597E-2</v>
      </c>
      <c r="S1450" s="89">
        <f t="shared" si="68"/>
        <v>0.13115022848828869</v>
      </c>
      <c r="T1450" s="37">
        <f>'Product Details'!F1081</f>
        <v>423.99</v>
      </c>
      <c r="U1450" s="37">
        <f t="shared" si="69"/>
        <v>0</v>
      </c>
      <c r="V1450" s="36" t="s">
        <v>2080</v>
      </c>
      <c r="W1450" s="36" t="s">
        <v>7439</v>
      </c>
      <c r="X1450" s="36">
        <v>14</v>
      </c>
      <c r="Y1450" s="90">
        <v>45973</v>
      </c>
      <c r="Z1450" s="90">
        <v>46255</v>
      </c>
    </row>
    <row r="1451" spans="1:26" ht="26.9" customHeight="1" x14ac:dyDescent="0.35">
      <c r="A1451" s="88" t="s">
        <v>11652</v>
      </c>
      <c r="B1451" s="36" t="s">
        <v>7830</v>
      </c>
      <c r="C1451" s="36" t="s">
        <v>1427</v>
      </c>
      <c r="D1451" s="36" t="s">
        <v>10100</v>
      </c>
      <c r="E1451" s="36" t="s">
        <v>10101</v>
      </c>
      <c r="F1451" s="36" t="s">
        <v>7834</v>
      </c>
      <c r="G1451" s="36" t="s">
        <v>7835</v>
      </c>
      <c r="H1451" s="36" t="s">
        <v>2254</v>
      </c>
      <c r="I1451" s="36" t="s">
        <v>9</v>
      </c>
      <c r="J1451" s="36" t="s">
        <v>7460</v>
      </c>
      <c r="K1451" s="36" t="s">
        <v>2024</v>
      </c>
      <c r="L1451" s="81" t="s">
        <v>10022</v>
      </c>
      <c r="M1451" s="36" t="s">
        <v>10102</v>
      </c>
      <c r="N1451" s="36" t="s">
        <v>2087</v>
      </c>
      <c r="O1451" s="37">
        <f>'Product Details'!AH1081</f>
        <v>487.99</v>
      </c>
      <c r="P1451" s="37">
        <v>375.99</v>
      </c>
      <c r="Q1451" s="37">
        <v>375.99</v>
      </c>
      <c r="R1451" s="89">
        <f t="shared" si="67"/>
        <v>0</v>
      </c>
      <c r="S1451" s="89">
        <f t="shared" si="68"/>
        <v>0.22951289985450521</v>
      </c>
      <c r="T1451" s="37">
        <f>'Product Details'!F1081</f>
        <v>423.99</v>
      </c>
      <c r="U1451" s="37">
        <f t="shared" si="69"/>
        <v>48</v>
      </c>
      <c r="V1451" s="36" t="s">
        <v>2080</v>
      </c>
      <c r="W1451" s="36" t="s">
        <v>11560</v>
      </c>
      <c r="X1451" s="36">
        <v>14</v>
      </c>
      <c r="Y1451" s="90">
        <v>46274</v>
      </c>
      <c r="Z1451" s="90">
        <v>46274</v>
      </c>
    </row>
    <row r="1452" spans="1:26" ht="26.9" customHeight="1" x14ac:dyDescent="0.35">
      <c r="A1452" s="88" t="s">
        <v>11653</v>
      </c>
      <c r="B1452" s="36" t="s">
        <v>7830</v>
      </c>
      <c r="C1452" s="36" t="s">
        <v>1427</v>
      </c>
      <c r="D1452" s="36" t="s">
        <v>11648</v>
      </c>
      <c r="E1452" s="36" t="s">
        <v>10122</v>
      </c>
      <c r="F1452" s="36" t="s">
        <v>7834</v>
      </c>
      <c r="G1452" s="36" t="s">
        <v>7835</v>
      </c>
      <c r="H1452" s="36" t="s">
        <v>2254</v>
      </c>
      <c r="I1452" s="36" t="s">
        <v>9</v>
      </c>
      <c r="J1452" s="36" t="s">
        <v>7460</v>
      </c>
      <c r="K1452" s="36" t="s">
        <v>2024</v>
      </c>
      <c r="L1452" s="79" t="s">
        <v>10023</v>
      </c>
      <c r="M1452" s="36" t="s">
        <v>10123</v>
      </c>
      <c r="N1452" s="36" t="s">
        <v>2087</v>
      </c>
      <c r="O1452" s="37">
        <f>'Product Details'!AH1081</f>
        <v>487.99</v>
      </c>
      <c r="P1452" s="37">
        <v>350.99</v>
      </c>
      <c r="Q1452" s="37">
        <v>350.99</v>
      </c>
      <c r="R1452" s="89">
        <f t="shared" si="67"/>
        <v>0</v>
      </c>
      <c r="S1452" s="89">
        <f t="shared" si="68"/>
        <v>0.28074345785774296</v>
      </c>
      <c r="T1452" s="37">
        <f>'Product Details'!F1081</f>
        <v>423.99</v>
      </c>
      <c r="U1452" s="37">
        <f t="shared" si="69"/>
        <v>73</v>
      </c>
      <c r="V1452" s="36" t="s">
        <v>2100</v>
      </c>
      <c r="W1452" s="36" t="s">
        <v>10124</v>
      </c>
      <c r="X1452" s="36">
        <v>30</v>
      </c>
      <c r="Y1452" s="90">
        <v>46165</v>
      </c>
      <c r="Z1452" s="90">
        <v>46165</v>
      </c>
    </row>
    <row r="1453" spans="1:26" ht="15" customHeight="1" x14ac:dyDescent="0.35">
      <c r="A1453" s="88" t="s">
        <v>11654</v>
      </c>
      <c r="B1453" s="36" t="s">
        <v>7836</v>
      </c>
      <c r="C1453" s="36" t="s">
        <v>1427</v>
      </c>
      <c r="D1453" s="36" t="s">
        <v>11639</v>
      </c>
      <c r="E1453" s="36" t="s">
        <v>10046</v>
      </c>
      <c r="F1453" s="36" t="s">
        <v>7839</v>
      </c>
      <c r="G1453" s="36" t="s">
        <v>7840</v>
      </c>
      <c r="H1453" s="36" t="s">
        <v>2084</v>
      </c>
      <c r="I1453" s="36" t="s">
        <v>9</v>
      </c>
      <c r="J1453" s="36" t="s">
        <v>7437</v>
      </c>
      <c r="K1453" s="36" t="s">
        <v>2027</v>
      </c>
      <c r="L1453" s="76" t="s">
        <v>10021</v>
      </c>
      <c r="M1453" s="36" t="s">
        <v>10047</v>
      </c>
      <c r="N1453" s="36" t="s">
        <v>2087</v>
      </c>
      <c r="O1453" s="37">
        <f>'Product Details'!AH1082</f>
        <v>669.99</v>
      </c>
      <c r="P1453" s="37">
        <f>'Product Details'!V1082</f>
        <v>635.99</v>
      </c>
      <c r="Q1453" s="37">
        <f>'Product Details'!F1082</f>
        <v>578.99</v>
      </c>
      <c r="R1453" s="89">
        <f t="shared" si="67"/>
        <v>8.9624050692620957E-2</v>
      </c>
      <c r="S1453" s="89">
        <f t="shared" si="68"/>
        <v>0.13582292273019</v>
      </c>
      <c r="T1453" s="37">
        <f>'Product Details'!F1082</f>
        <v>578.99</v>
      </c>
      <c r="U1453" s="37">
        <f t="shared" si="69"/>
        <v>0</v>
      </c>
      <c r="V1453" s="36" t="s">
        <v>2080</v>
      </c>
      <c r="W1453" s="36" t="s">
        <v>7439</v>
      </c>
      <c r="X1453" s="36">
        <v>14</v>
      </c>
      <c r="Y1453" s="90">
        <v>46215</v>
      </c>
      <c r="Z1453" s="90">
        <v>46268</v>
      </c>
    </row>
    <row r="1454" spans="1:26" ht="26.9" customHeight="1" x14ac:dyDescent="0.35">
      <c r="A1454" s="88" t="s">
        <v>11655</v>
      </c>
      <c r="B1454" s="36" t="s">
        <v>7836</v>
      </c>
      <c r="C1454" s="36" t="s">
        <v>1427</v>
      </c>
      <c r="D1454" s="36" t="s">
        <v>10100</v>
      </c>
      <c r="E1454" s="36" t="s">
        <v>10101</v>
      </c>
      <c r="F1454" s="36" t="s">
        <v>7839</v>
      </c>
      <c r="G1454" s="36" t="s">
        <v>7840</v>
      </c>
      <c r="H1454" s="36" t="s">
        <v>2084</v>
      </c>
      <c r="I1454" s="36" t="s">
        <v>9</v>
      </c>
      <c r="J1454" s="36" t="s">
        <v>7437</v>
      </c>
      <c r="K1454" s="36" t="s">
        <v>2027</v>
      </c>
      <c r="L1454" s="81" t="s">
        <v>10022</v>
      </c>
      <c r="M1454" s="36" t="s">
        <v>10102</v>
      </c>
      <c r="N1454" s="36" t="s">
        <v>2087</v>
      </c>
      <c r="O1454" s="37">
        <f>'Product Details'!AH1082</f>
        <v>669.99</v>
      </c>
      <c r="P1454" s="37">
        <v>518.99</v>
      </c>
      <c r="Q1454" s="37">
        <v>518.99</v>
      </c>
      <c r="R1454" s="89">
        <f t="shared" si="67"/>
        <v>0</v>
      </c>
      <c r="S1454" s="89">
        <f t="shared" si="68"/>
        <v>0.22537649815668889</v>
      </c>
      <c r="T1454" s="37">
        <f>'Product Details'!F1082</f>
        <v>578.99</v>
      </c>
      <c r="U1454" s="37">
        <f t="shared" si="69"/>
        <v>60</v>
      </c>
      <c r="V1454" s="36" t="s">
        <v>2100</v>
      </c>
      <c r="W1454" s="36" t="s">
        <v>11560</v>
      </c>
      <c r="X1454" s="36">
        <v>14</v>
      </c>
      <c r="Y1454" s="90">
        <v>46281</v>
      </c>
      <c r="Z1454" s="90">
        <v>46281</v>
      </c>
    </row>
    <row r="1455" spans="1:26" ht="26.9" customHeight="1" x14ac:dyDescent="0.35">
      <c r="A1455" s="88" t="s">
        <v>11656</v>
      </c>
      <c r="B1455" s="36" t="s">
        <v>7836</v>
      </c>
      <c r="C1455" s="36" t="s">
        <v>1427</v>
      </c>
      <c r="D1455" s="36" t="s">
        <v>11648</v>
      </c>
      <c r="E1455" s="36" t="s">
        <v>10122</v>
      </c>
      <c r="F1455" s="36" t="s">
        <v>7839</v>
      </c>
      <c r="G1455" s="36" t="s">
        <v>7840</v>
      </c>
      <c r="H1455" s="36" t="s">
        <v>2084</v>
      </c>
      <c r="I1455" s="36" t="s">
        <v>9</v>
      </c>
      <c r="J1455" s="36" t="s">
        <v>7437</v>
      </c>
      <c r="K1455" s="36" t="s">
        <v>2027</v>
      </c>
      <c r="L1455" s="79" t="s">
        <v>10023</v>
      </c>
      <c r="M1455" s="36" t="s">
        <v>10123</v>
      </c>
      <c r="N1455" s="36" t="s">
        <v>2087</v>
      </c>
      <c r="O1455" s="37">
        <f>'Product Details'!AH1082</f>
        <v>669.99</v>
      </c>
      <c r="P1455" s="37">
        <v>497.99</v>
      </c>
      <c r="Q1455" s="37">
        <v>497.99</v>
      </c>
      <c r="R1455" s="89">
        <f t="shared" si="67"/>
        <v>0</v>
      </c>
      <c r="S1455" s="89">
        <f t="shared" si="68"/>
        <v>0.25672024955596351</v>
      </c>
      <c r="T1455" s="37">
        <f>'Product Details'!F1082</f>
        <v>578.99</v>
      </c>
      <c r="U1455" s="37">
        <f t="shared" si="69"/>
        <v>81</v>
      </c>
      <c r="V1455" s="36" t="s">
        <v>2100</v>
      </c>
      <c r="W1455" s="36" t="s">
        <v>10124</v>
      </c>
      <c r="X1455" s="36">
        <v>30</v>
      </c>
      <c r="Y1455" s="90">
        <v>46223</v>
      </c>
      <c r="Z1455" s="90">
        <v>46223</v>
      </c>
    </row>
    <row r="1456" spans="1:26" ht="15" customHeight="1" x14ac:dyDescent="0.35">
      <c r="A1456" s="88" t="s">
        <v>11657</v>
      </c>
      <c r="B1456" s="36" t="s">
        <v>7841</v>
      </c>
      <c r="C1456" s="36" t="s">
        <v>1441</v>
      </c>
      <c r="D1456" s="36" t="s">
        <v>11658</v>
      </c>
      <c r="E1456" s="36" t="s">
        <v>10046</v>
      </c>
      <c r="F1456" s="36" t="s">
        <v>7844</v>
      </c>
      <c r="G1456" s="36" t="s">
        <v>7845</v>
      </c>
      <c r="H1456" s="36" t="s">
        <v>2084</v>
      </c>
      <c r="I1456" s="36" t="s">
        <v>9</v>
      </c>
      <c r="J1456" s="36" t="s">
        <v>7378</v>
      </c>
      <c r="K1456" s="36" t="s">
        <v>2022</v>
      </c>
      <c r="L1456" s="76" t="s">
        <v>10021</v>
      </c>
      <c r="M1456" s="36" t="s">
        <v>10047</v>
      </c>
      <c r="N1456" s="36" t="s">
        <v>2087</v>
      </c>
      <c r="O1456" s="37">
        <f>'Product Details'!AH1083</f>
        <v>45.99</v>
      </c>
      <c r="P1456" s="37">
        <f>'Product Details'!V1083</f>
        <v>45.99</v>
      </c>
      <c r="Q1456" s="37">
        <f>'Product Details'!F1083</f>
        <v>40.99</v>
      </c>
      <c r="R1456" s="89">
        <f t="shared" si="67"/>
        <v>0.10871928680147858</v>
      </c>
      <c r="S1456" s="89">
        <f t="shared" si="68"/>
        <v>0.10871928680147858</v>
      </c>
      <c r="T1456" s="37">
        <f>'Product Details'!F1083</f>
        <v>40.99</v>
      </c>
      <c r="U1456" s="37">
        <f t="shared" si="69"/>
        <v>0</v>
      </c>
      <c r="V1456" s="36" t="s">
        <v>2080</v>
      </c>
      <c r="W1456" s="36" t="s">
        <v>1345</v>
      </c>
      <c r="X1456" s="36">
        <v>30</v>
      </c>
      <c r="Y1456" s="90">
        <v>45816</v>
      </c>
      <c r="Z1456" s="90">
        <v>46286</v>
      </c>
    </row>
    <row r="1457" spans="1:26" ht="26.9" customHeight="1" x14ac:dyDescent="0.35">
      <c r="A1457" s="88" t="s">
        <v>11659</v>
      </c>
      <c r="B1457" s="36" t="s">
        <v>7846</v>
      </c>
      <c r="C1457" s="36" t="s">
        <v>1441</v>
      </c>
      <c r="D1457" s="36" t="s">
        <v>11658</v>
      </c>
      <c r="E1457" s="36" t="s">
        <v>10046</v>
      </c>
      <c r="F1457" s="36" t="s">
        <v>7849</v>
      </c>
      <c r="G1457" s="36" t="s">
        <v>7850</v>
      </c>
      <c r="H1457" s="36" t="s">
        <v>2224</v>
      </c>
      <c r="I1457" s="36" t="s">
        <v>9</v>
      </c>
      <c r="J1457" s="36" t="s">
        <v>7560</v>
      </c>
      <c r="K1457" s="36" t="s">
        <v>2023</v>
      </c>
      <c r="L1457" s="76" t="s">
        <v>10021</v>
      </c>
      <c r="M1457" s="36" t="s">
        <v>10047</v>
      </c>
      <c r="N1457" s="36" t="s">
        <v>2087</v>
      </c>
      <c r="O1457" s="37">
        <f>'Product Details'!AH1084</f>
        <v>58.99</v>
      </c>
      <c r="P1457" s="37">
        <f>'Product Details'!V1084</f>
        <v>58.99</v>
      </c>
      <c r="Q1457" s="37">
        <f>'Product Details'!F1084</f>
        <v>55.99</v>
      </c>
      <c r="R1457" s="89">
        <f t="shared" si="67"/>
        <v>5.0856077301237493E-2</v>
      </c>
      <c r="S1457" s="89">
        <f t="shared" si="68"/>
        <v>5.0856077301237493E-2</v>
      </c>
      <c r="T1457" s="37">
        <f>'Product Details'!F1084</f>
        <v>55.99</v>
      </c>
      <c r="U1457" s="37">
        <f t="shared" si="69"/>
        <v>0</v>
      </c>
      <c r="V1457" s="36" t="s">
        <v>2116</v>
      </c>
      <c r="W1457" s="36" t="s">
        <v>1345</v>
      </c>
      <c r="X1457" s="36">
        <v>30</v>
      </c>
      <c r="Y1457" s="90">
        <v>46064</v>
      </c>
      <c r="Z1457" s="90">
        <v>46290</v>
      </c>
    </row>
    <row r="1458" spans="1:26" ht="26.9" customHeight="1" x14ac:dyDescent="0.35">
      <c r="A1458" s="88" t="s">
        <v>11660</v>
      </c>
      <c r="B1458" s="36" t="s">
        <v>7846</v>
      </c>
      <c r="C1458" s="36" t="s">
        <v>1441</v>
      </c>
      <c r="D1458" s="36" t="s">
        <v>10168</v>
      </c>
      <c r="E1458" s="36" t="s">
        <v>10101</v>
      </c>
      <c r="F1458" s="36" t="s">
        <v>7849</v>
      </c>
      <c r="G1458" s="36" t="s">
        <v>7850</v>
      </c>
      <c r="H1458" s="36" t="s">
        <v>2224</v>
      </c>
      <c r="I1458" s="36" t="s">
        <v>9</v>
      </c>
      <c r="J1458" s="36" t="s">
        <v>7560</v>
      </c>
      <c r="K1458" s="36" t="s">
        <v>2023</v>
      </c>
      <c r="L1458" s="81" t="s">
        <v>10022</v>
      </c>
      <c r="M1458" s="36" t="s">
        <v>10102</v>
      </c>
      <c r="N1458" s="36" t="s">
        <v>2087</v>
      </c>
      <c r="O1458" s="37">
        <f>'Product Details'!AH1084</f>
        <v>58.99</v>
      </c>
      <c r="P1458" s="37">
        <v>52.99</v>
      </c>
      <c r="Q1458" s="37">
        <v>52.99</v>
      </c>
      <c r="R1458" s="89">
        <f t="shared" si="67"/>
        <v>0</v>
      </c>
      <c r="S1458" s="89">
        <f t="shared" si="68"/>
        <v>0.10171215460247499</v>
      </c>
      <c r="T1458" s="37">
        <f>'Product Details'!F1084</f>
        <v>55.99</v>
      </c>
      <c r="U1458" s="37">
        <f t="shared" si="69"/>
        <v>3</v>
      </c>
      <c r="V1458" s="36" t="s">
        <v>2100</v>
      </c>
      <c r="W1458" s="36" t="s">
        <v>10514</v>
      </c>
      <c r="X1458" s="36">
        <v>30</v>
      </c>
      <c r="Y1458" s="90">
        <v>46252</v>
      </c>
      <c r="Z1458" s="90">
        <v>46252</v>
      </c>
    </row>
    <row r="1459" spans="1:26" ht="15" customHeight="1" x14ac:dyDescent="0.35">
      <c r="A1459" s="88" t="s">
        <v>11661</v>
      </c>
      <c r="B1459" s="36" t="s">
        <v>7846</v>
      </c>
      <c r="C1459" s="36" t="s">
        <v>1441</v>
      </c>
      <c r="D1459" s="36" t="s">
        <v>10059</v>
      </c>
      <c r="E1459" s="36" t="s">
        <v>10060</v>
      </c>
      <c r="F1459" s="36" t="s">
        <v>7849</v>
      </c>
      <c r="G1459" s="36" t="s">
        <v>7850</v>
      </c>
      <c r="H1459" s="36" t="s">
        <v>2224</v>
      </c>
      <c r="I1459" s="36" t="s">
        <v>9</v>
      </c>
      <c r="J1459" s="36" t="s">
        <v>7560</v>
      </c>
      <c r="K1459" s="36" t="s">
        <v>2023</v>
      </c>
      <c r="L1459" s="79" t="s">
        <v>10023</v>
      </c>
      <c r="M1459" s="36" t="s">
        <v>10023</v>
      </c>
      <c r="N1459" s="36" t="s">
        <v>2087</v>
      </c>
      <c r="O1459" s="37">
        <f>'Product Details'!AH1084</f>
        <v>58.99</v>
      </c>
      <c r="P1459" s="37">
        <v>40.99</v>
      </c>
      <c r="Q1459" s="37">
        <v>40.99</v>
      </c>
      <c r="R1459" s="89">
        <f t="shared" si="67"/>
        <v>0</v>
      </c>
      <c r="S1459" s="89">
        <f t="shared" si="68"/>
        <v>0.30513646380742498</v>
      </c>
      <c r="T1459" s="37">
        <f>'Product Details'!F1084</f>
        <v>55.99</v>
      </c>
      <c r="U1459" s="37">
        <f t="shared" si="69"/>
        <v>15</v>
      </c>
      <c r="V1459" s="36" t="s">
        <v>2100</v>
      </c>
      <c r="W1459" s="36" t="s">
        <v>10061</v>
      </c>
      <c r="X1459" s="36">
        <v>30</v>
      </c>
      <c r="Y1459" s="90">
        <v>46147</v>
      </c>
      <c r="Z1459" s="90">
        <v>46147</v>
      </c>
    </row>
    <row r="1460" spans="1:26" ht="26.9" customHeight="1" x14ac:dyDescent="0.35">
      <c r="A1460" s="88" t="s">
        <v>11662</v>
      </c>
      <c r="B1460" s="36" t="s">
        <v>7851</v>
      </c>
      <c r="C1460" s="36" t="s">
        <v>1441</v>
      </c>
      <c r="D1460" s="36" t="s">
        <v>11658</v>
      </c>
      <c r="E1460" s="36" t="s">
        <v>10046</v>
      </c>
      <c r="F1460" s="36" t="s">
        <v>7854</v>
      </c>
      <c r="G1460" s="36" t="s">
        <v>7855</v>
      </c>
      <c r="H1460" s="36" t="s">
        <v>2179</v>
      </c>
      <c r="I1460" s="36" t="s">
        <v>9</v>
      </c>
      <c r="J1460" s="36" t="s">
        <v>7414</v>
      </c>
      <c r="K1460" s="36" t="s">
        <v>2023</v>
      </c>
      <c r="L1460" s="76" t="s">
        <v>10021</v>
      </c>
      <c r="M1460" s="36" t="s">
        <v>10049</v>
      </c>
      <c r="N1460" s="36" t="s">
        <v>2106</v>
      </c>
      <c r="O1460" s="37">
        <f>'Product Details'!AH1085</f>
        <v>143.99</v>
      </c>
      <c r="P1460" s="37">
        <f>'Product Details'!V1085</f>
        <v>119.99</v>
      </c>
      <c r="Q1460" s="37">
        <f>'Product Details'!F1085</f>
        <v>109.99</v>
      </c>
      <c r="R1460" s="89">
        <f t="shared" si="67"/>
        <v>8.3340278356529712E-2</v>
      </c>
      <c r="S1460" s="89">
        <f t="shared" si="68"/>
        <v>0.23612750885478168</v>
      </c>
      <c r="T1460" s="37">
        <f>'Product Details'!F1085</f>
        <v>109.99</v>
      </c>
      <c r="U1460" s="37">
        <f t="shared" si="69"/>
        <v>0</v>
      </c>
      <c r="V1460" s="36" t="s">
        <v>2080</v>
      </c>
      <c r="W1460" s="36" t="s">
        <v>1345</v>
      </c>
      <c r="X1460" s="36">
        <v>30</v>
      </c>
      <c r="Y1460" s="90">
        <v>45669</v>
      </c>
      <c r="Z1460" s="90">
        <v>46272</v>
      </c>
    </row>
    <row r="1461" spans="1:26" ht="26.9" customHeight="1" x14ac:dyDescent="0.35">
      <c r="A1461" s="88" t="s">
        <v>11663</v>
      </c>
      <c r="B1461" s="36" t="s">
        <v>7851</v>
      </c>
      <c r="C1461" s="36" t="s">
        <v>1441</v>
      </c>
      <c r="D1461" s="36" t="s">
        <v>10088</v>
      </c>
      <c r="E1461" s="36" t="s">
        <v>10089</v>
      </c>
      <c r="F1461" s="36" t="s">
        <v>7854</v>
      </c>
      <c r="G1461" s="36" t="s">
        <v>7855</v>
      </c>
      <c r="H1461" s="36" t="s">
        <v>2179</v>
      </c>
      <c r="I1461" s="36" t="s">
        <v>9</v>
      </c>
      <c r="J1461" s="36" t="s">
        <v>7414</v>
      </c>
      <c r="K1461" s="36" t="s">
        <v>2023</v>
      </c>
      <c r="L1461" s="51" t="s">
        <v>10024</v>
      </c>
      <c r="M1461" s="36" t="s">
        <v>10090</v>
      </c>
      <c r="N1461" s="36" t="s">
        <v>2106</v>
      </c>
      <c r="O1461" s="37">
        <f>'Product Details'!AH1085</f>
        <v>143.99</v>
      </c>
      <c r="P1461" s="37">
        <v>76.989999999999995</v>
      </c>
      <c r="Q1461" s="37">
        <v>66.989999999999995</v>
      </c>
      <c r="R1461" s="89">
        <f t="shared" si="67"/>
        <v>0.12988699831146902</v>
      </c>
      <c r="S1461" s="89">
        <f t="shared" si="68"/>
        <v>0.53475935828877008</v>
      </c>
      <c r="T1461" s="37">
        <f>'Product Details'!F1085</f>
        <v>109.99</v>
      </c>
      <c r="U1461" s="37">
        <f t="shared" si="69"/>
        <v>43</v>
      </c>
      <c r="V1461" s="36" t="s">
        <v>2100</v>
      </c>
      <c r="W1461" s="36" t="s">
        <v>10105</v>
      </c>
      <c r="X1461" s="36">
        <v>14</v>
      </c>
      <c r="Y1461" s="90">
        <v>46157</v>
      </c>
      <c r="Z1461" s="90">
        <v>46180</v>
      </c>
    </row>
    <row r="1462" spans="1:26" ht="15" customHeight="1" x14ac:dyDescent="0.35">
      <c r="A1462" s="88" t="s">
        <v>11664</v>
      </c>
      <c r="B1462" s="36" t="s">
        <v>7856</v>
      </c>
      <c r="C1462" s="36" t="s">
        <v>1441</v>
      </c>
      <c r="D1462" s="36" t="s">
        <v>11658</v>
      </c>
      <c r="E1462" s="36" t="s">
        <v>10046</v>
      </c>
      <c r="F1462" s="36" t="s">
        <v>7859</v>
      </c>
      <c r="G1462" s="36" t="s">
        <v>7860</v>
      </c>
      <c r="H1462" s="36" t="s">
        <v>2120</v>
      </c>
      <c r="I1462" s="36" t="s">
        <v>9</v>
      </c>
      <c r="J1462" s="36" t="s">
        <v>7749</v>
      </c>
      <c r="K1462" s="36" t="s">
        <v>2023</v>
      </c>
      <c r="L1462" s="76" t="s">
        <v>10021</v>
      </c>
      <c r="M1462" s="36" t="s">
        <v>10047</v>
      </c>
      <c r="N1462" s="36" t="s">
        <v>2087</v>
      </c>
      <c r="O1462" s="37">
        <f>'Product Details'!AH1086</f>
        <v>149.99</v>
      </c>
      <c r="P1462" s="37">
        <f>'Product Details'!V1086</f>
        <v>146.99</v>
      </c>
      <c r="Q1462" s="37">
        <f>'Product Details'!F1086</f>
        <v>129.99</v>
      </c>
      <c r="R1462" s="89">
        <f t="shared" si="67"/>
        <v>0.11565412613102931</v>
      </c>
      <c r="S1462" s="89">
        <f t="shared" si="68"/>
        <v>0.13334222281485431</v>
      </c>
      <c r="T1462" s="37">
        <f>'Product Details'!F1086</f>
        <v>129.99</v>
      </c>
      <c r="U1462" s="37">
        <f t="shared" si="69"/>
        <v>0</v>
      </c>
      <c r="V1462" s="36" t="s">
        <v>2100</v>
      </c>
      <c r="W1462" s="36" t="s">
        <v>1345</v>
      </c>
      <c r="X1462" s="36">
        <v>30</v>
      </c>
      <c r="Y1462" s="90">
        <v>45698</v>
      </c>
      <c r="Z1462" s="90">
        <v>46283</v>
      </c>
    </row>
    <row r="1463" spans="1:26" ht="15" customHeight="1" x14ac:dyDescent="0.35">
      <c r="A1463" s="88" t="s">
        <v>11665</v>
      </c>
      <c r="B1463" s="36" t="s">
        <v>7862</v>
      </c>
      <c r="C1463" s="36" t="s">
        <v>1441</v>
      </c>
      <c r="D1463" s="36" t="s">
        <v>11658</v>
      </c>
      <c r="E1463" s="36" t="s">
        <v>10046</v>
      </c>
      <c r="F1463" s="36" t="s">
        <v>7865</v>
      </c>
      <c r="G1463" s="36" t="s">
        <v>7866</v>
      </c>
      <c r="H1463" s="36" t="s">
        <v>2268</v>
      </c>
      <c r="I1463" s="36" t="s">
        <v>9</v>
      </c>
      <c r="J1463" s="36" t="s">
        <v>7449</v>
      </c>
      <c r="K1463" s="36" t="s">
        <v>2023</v>
      </c>
      <c r="L1463" s="76" t="s">
        <v>10021</v>
      </c>
      <c r="M1463" s="36" t="s">
        <v>10047</v>
      </c>
      <c r="N1463" s="36" t="s">
        <v>2087</v>
      </c>
      <c r="O1463" s="37">
        <f>'Product Details'!AH1087</f>
        <v>139.99</v>
      </c>
      <c r="P1463" s="37">
        <f>'Product Details'!V1087</f>
        <v>139.99</v>
      </c>
      <c r="Q1463" s="37">
        <f>'Product Details'!F1087</f>
        <v>130.99</v>
      </c>
      <c r="R1463" s="89">
        <f t="shared" si="67"/>
        <v>6.4290306450460744E-2</v>
      </c>
      <c r="S1463" s="89">
        <f t="shared" si="68"/>
        <v>6.4290306450460744E-2</v>
      </c>
      <c r="T1463" s="37">
        <f>'Product Details'!F1087</f>
        <v>130.99</v>
      </c>
      <c r="U1463" s="37">
        <f t="shared" si="69"/>
        <v>0</v>
      </c>
      <c r="V1463" s="36" t="s">
        <v>2080</v>
      </c>
      <c r="W1463" s="36" t="s">
        <v>7451</v>
      </c>
      <c r="X1463" s="36">
        <v>30</v>
      </c>
      <c r="Y1463" s="90">
        <v>46193</v>
      </c>
      <c r="Z1463" s="90">
        <v>46260</v>
      </c>
    </row>
    <row r="1464" spans="1:26" ht="15" customHeight="1" x14ac:dyDescent="0.35">
      <c r="A1464" s="88" t="s">
        <v>11666</v>
      </c>
      <c r="B1464" s="36" t="s">
        <v>7867</v>
      </c>
      <c r="C1464" s="36" t="s">
        <v>1441</v>
      </c>
      <c r="D1464" s="36" t="s">
        <v>11658</v>
      </c>
      <c r="E1464" s="36" t="s">
        <v>10046</v>
      </c>
      <c r="F1464" s="36" t="s">
        <v>7870</v>
      </c>
      <c r="G1464" s="36" t="s">
        <v>7871</v>
      </c>
      <c r="H1464" s="36" t="s">
        <v>2179</v>
      </c>
      <c r="I1464" s="36" t="s">
        <v>9</v>
      </c>
      <c r="J1464" s="36" t="s">
        <v>7510</v>
      </c>
      <c r="K1464" s="36" t="s">
        <v>2026</v>
      </c>
      <c r="L1464" s="76" t="s">
        <v>10021</v>
      </c>
      <c r="M1464" s="36" t="s">
        <v>10047</v>
      </c>
      <c r="N1464" s="36" t="s">
        <v>2087</v>
      </c>
      <c r="O1464" s="37">
        <f>'Product Details'!AH1088</f>
        <v>210.99</v>
      </c>
      <c r="P1464" s="37">
        <f>'Product Details'!V1088</f>
        <v>210.99</v>
      </c>
      <c r="Q1464" s="37">
        <f>'Product Details'!F1088</f>
        <v>202.99</v>
      </c>
      <c r="R1464" s="89">
        <f t="shared" si="67"/>
        <v>3.7916488933124791E-2</v>
      </c>
      <c r="S1464" s="89">
        <f t="shared" si="68"/>
        <v>3.7916488933124791E-2</v>
      </c>
      <c r="T1464" s="37">
        <f>'Product Details'!F1088</f>
        <v>202.99</v>
      </c>
      <c r="U1464" s="37">
        <f t="shared" si="69"/>
        <v>0</v>
      </c>
      <c r="V1464" s="36" t="s">
        <v>2080</v>
      </c>
      <c r="W1464" s="36" t="s">
        <v>7512</v>
      </c>
      <c r="X1464" s="36">
        <v>30</v>
      </c>
      <c r="Y1464" s="90">
        <v>46214</v>
      </c>
      <c r="Z1464" s="90">
        <v>46250</v>
      </c>
    </row>
    <row r="1465" spans="1:26" ht="15" customHeight="1" x14ac:dyDescent="0.35">
      <c r="A1465" s="88" t="s">
        <v>11667</v>
      </c>
      <c r="B1465" s="36" t="s">
        <v>7872</v>
      </c>
      <c r="C1465" s="36" t="s">
        <v>1441</v>
      </c>
      <c r="D1465" s="36" t="s">
        <v>11658</v>
      </c>
      <c r="E1465" s="36" t="s">
        <v>10046</v>
      </c>
      <c r="F1465" s="36" t="s">
        <v>7876</v>
      </c>
      <c r="G1465" s="36" t="s">
        <v>7877</v>
      </c>
      <c r="H1465" s="36" t="s">
        <v>2268</v>
      </c>
      <c r="I1465" s="36" t="s">
        <v>9</v>
      </c>
      <c r="J1465" s="36" t="s">
        <v>2034</v>
      </c>
      <c r="K1465" s="36" t="s">
        <v>2024</v>
      </c>
      <c r="L1465" s="76" t="s">
        <v>10021</v>
      </c>
      <c r="M1465" s="36" t="s">
        <v>10047</v>
      </c>
      <c r="N1465" s="36" t="s">
        <v>2087</v>
      </c>
      <c r="O1465" s="37">
        <f>'Product Details'!AH1089</f>
        <v>230.99</v>
      </c>
      <c r="P1465" s="37">
        <f>'Product Details'!V1089</f>
        <v>230.99</v>
      </c>
      <c r="Q1465" s="37">
        <f>'Product Details'!F1089</f>
        <v>208.99</v>
      </c>
      <c r="R1465" s="89">
        <f t="shared" si="67"/>
        <v>9.5242218277847526E-2</v>
      </c>
      <c r="S1465" s="89">
        <f t="shared" si="68"/>
        <v>9.5242218277847526E-2</v>
      </c>
      <c r="T1465" s="37">
        <f>'Product Details'!F1089</f>
        <v>208.99</v>
      </c>
      <c r="U1465" s="37">
        <f t="shared" si="69"/>
        <v>0</v>
      </c>
      <c r="V1465" s="36" t="s">
        <v>2080</v>
      </c>
      <c r="W1465" s="36" t="s">
        <v>7439</v>
      </c>
      <c r="X1465" s="36">
        <v>30</v>
      </c>
      <c r="Y1465" s="90">
        <v>46187</v>
      </c>
      <c r="Z1465" s="90">
        <v>46267</v>
      </c>
    </row>
    <row r="1466" spans="1:26" ht="26.9" customHeight="1" x14ac:dyDescent="0.35">
      <c r="A1466" s="88" t="s">
        <v>11668</v>
      </c>
      <c r="B1466" s="36" t="s">
        <v>7879</v>
      </c>
      <c r="C1466" s="36" t="s">
        <v>1441</v>
      </c>
      <c r="D1466" s="36" t="s">
        <v>11658</v>
      </c>
      <c r="E1466" s="36" t="s">
        <v>10046</v>
      </c>
      <c r="F1466" s="36" t="s">
        <v>7882</v>
      </c>
      <c r="G1466" s="36" t="s">
        <v>7883</v>
      </c>
      <c r="H1466" s="36" t="s">
        <v>2171</v>
      </c>
      <c r="I1466" s="36" t="s">
        <v>9</v>
      </c>
      <c r="J1466" s="36" t="s">
        <v>7437</v>
      </c>
      <c r="K1466" s="36" t="s">
        <v>2025</v>
      </c>
      <c r="L1466" s="76" t="s">
        <v>10021</v>
      </c>
      <c r="M1466" s="36" t="s">
        <v>10047</v>
      </c>
      <c r="N1466" s="36" t="s">
        <v>2087</v>
      </c>
      <c r="O1466" s="37">
        <f>'Product Details'!AH1090</f>
        <v>386.99</v>
      </c>
      <c r="P1466" s="37">
        <f>'Product Details'!V1090</f>
        <v>371.99</v>
      </c>
      <c r="Q1466" s="37">
        <f>'Product Details'!F1090</f>
        <v>351.99</v>
      </c>
      <c r="R1466" s="89">
        <f t="shared" si="67"/>
        <v>5.3764886152853568E-2</v>
      </c>
      <c r="S1466" s="89">
        <f t="shared" si="68"/>
        <v>9.0441613478384447E-2</v>
      </c>
      <c r="T1466" s="37">
        <f>'Product Details'!F1090</f>
        <v>351.99</v>
      </c>
      <c r="U1466" s="37">
        <f t="shared" si="69"/>
        <v>0</v>
      </c>
      <c r="V1466" s="36" t="s">
        <v>2080</v>
      </c>
      <c r="W1466" s="36" t="s">
        <v>7439</v>
      </c>
      <c r="X1466" s="36">
        <v>30</v>
      </c>
      <c r="Y1466" s="90">
        <v>46040</v>
      </c>
      <c r="Z1466" s="90">
        <v>46243</v>
      </c>
    </row>
    <row r="1467" spans="1:26" ht="15" customHeight="1" x14ac:dyDescent="0.35">
      <c r="A1467" s="88" t="s">
        <v>11669</v>
      </c>
      <c r="B1467" s="36" t="s">
        <v>7884</v>
      </c>
      <c r="C1467" s="36" t="s">
        <v>1441</v>
      </c>
      <c r="D1467" s="36" t="s">
        <v>11658</v>
      </c>
      <c r="E1467" s="36" t="s">
        <v>10046</v>
      </c>
      <c r="F1467" s="36" t="s">
        <v>7887</v>
      </c>
      <c r="G1467" s="36" t="s">
        <v>7888</v>
      </c>
      <c r="H1467" s="36" t="s">
        <v>2084</v>
      </c>
      <c r="I1467" s="36" t="s">
        <v>9</v>
      </c>
      <c r="J1467" s="36" t="s">
        <v>7460</v>
      </c>
      <c r="K1467" s="36" t="s">
        <v>2027</v>
      </c>
      <c r="L1467" s="76" t="s">
        <v>10021</v>
      </c>
      <c r="M1467" s="36" t="s">
        <v>10047</v>
      </c>
      <c r="N1467" s="36" t="s">
        <v>2087</v>
      </c>
      <c r="O1467" s="37">
        <f>'Product Details'!AH1091</f>
        <v>684.99</v>
      </c>
      <c r="P1467" s="37">
        <f>'Product Details'!V1091</f>
        <v>684.99</v>
      </c>
      <c r="Q1467" s="37">
        <f>'Product Details'!F1091</f>
        <v>636.99</v>
      </c>
      <c r="R1467" s="89">
        <f t="shared" si="67"/>
        <v>7.0074015679061005E-2</v>
      </c>
      <c r="S1467" s="89">
        <f t="shared" si="68"/>
        <v>7.0074015679061005E-2</v>
      </c>
      <c r="T1467" s="37">
        <f>'Product Details'!F1091</f>
        <v>636.99</v>
      </c>
      <c r="U1467" s="37">
        <f t="shared" si="69"/>
        <v>0</v>
      </c>
      <c r="V1467" s="36" t="s">
        <v>2100</v>
      </c>
      <c r="W1467" s="36" t="s">
        <v>7439</v>
      </c>
      <c r="X1467" s="36">
        <v>30</v>
      </c>
      <c r="Y1467" s="90">
        <v>46109</v>
      </c>
      <c r="Z1467" s="90">
        <v>46289</v>
      </c>
    </row>
    <row r="1468" spans="1:26" ht="15" customHeight="1" x14ac:dyDescent="0.35">
      <c r="A1468" s="88" t="s">
        <v>11670</v>
      </c>
      <c r="B1468" s="36" t="s">
        <v>7889</v>
      </c>
      <c r="C1468" s="36" t="s">
        <v>1441</v>
      </c>
      <c r="D1468" s="36" t="s">
        <v>11658</v>
      </c>
      <c r="E1468" s="36" t="s">
        <v>10046</v>
      </c>
      <c r="F1468" s="36" t="s">
        <v>7893</v>
      </c>
      <c r="G1468" s="36" t="s">
        <v>7894</v>
      </c>
      <c r="H1468" s="36" t="s">
        <v>2254</v>
      </c>
      <c r="I1468" s="36" t="s">
        <v>9</v>
      </c>
      <c r="J1468" s="36" t="s">
        <v>7473</v>
      </c>
      <c r="K1468" s="36" t="s">
        <v>2026</v>
      </c>
      <c r="L1468" s="76" t="s">
        <v>10021</v>
      </c>
      <c r="M1468" s="36" t="s">
        <v>10047</v>
      </c>
      <c r="N1468" s="36" t="s">
        <v>2087</v>
      </c>
      <c r="O1468" s="37">
        <f>'Product Details'!AH1092</f>
        <v>2237.9899999999998</v>
      </c>
      <c r="P1468" s="37">
        <f>'Product Details'!V1092</f>
        <v>2118.9899999999998</v>
      </c>
      <c r="Q1468" s="37">
        <f>'Product Details'!F1092</f>
        <v>1956.99</v>
      </c>
      <c r="R1468" s="89">
        <f t="shared" si="67"/>
        <v>7.6451516996304744E-2</v>
      </c>
      <c r="S1468" s="89">
        <f t="shared" si="68"/>
        <v>0.12555909543831734</v>
      </c>
      <c r="T1468" s="37">
        <f>'Product Details'!F1092</f>
        <v>1956.99</v>
      </c>
      <c r="U1468" s="37">
        <f t="shared" si="69"/>
        <v>0</v>
      </c>
      <c r="V1468" s="36" t="s">
        <v>2080</v>
      </c>
      <c r="W1468" s="36" t="s">
        <v>7439</v>
      </c>
      <c r="X1468" s="36">
        <v>30</v>
      </c>
      <c r="Y1468" s="90">
        <v>46158</v>
      </c>
      <c r="Z1468" s="90">
        <v>46281</v>
      </c>
    </row>
    <row r="1469" spans="1:26" ht="15" customHeight="1" x14ac:dyDescent="0.35">
      <c r="A1469" s="88" t="s">
        <v>11671</v>
      </c>
      <c r="B1469" s="36" t="s">
        <v>7897</v>
      </c>
      <c r="C1469" s="36" t="s">
        <v>1455</v>
      </c>
      <c r="D1469" s="36" t="s">
        <v>11672</v>
      </c>
      <c r="E1469" s="36" t="s">
        <v>10046</v>
      </c>
      <c r="F1469" s="36" t="s">
        <v>7900</v>
      </c>
      <c r="G1469" s="36" t="s">
        <v>7901</v>
      </c>
      <c r="H1469" s="36" t="s">
        <v>2120</v>
      </c>
      <c r="I1469" s="36" t="s">
        <v>9</v>
      </c>
      <c r="J1469" s="36" t="s">
        <v>7560</v>
      </c>
      <c r="K1469" s="36" t="s">
        <v>2022</v>
      </c>
      <c r="L1469" s="76" t="s">
        <v>10021</v>
      </c>
      <c r="M1469" s="36" t="s">
        <v>10047</v>
      </c>
      <c r="N1469" s="36" t="s">
        <v>2087</v>
      </c>
      <c r="O1469" s="37">
        <f>'Product Details'!AH1093</f>
        <v>43.99</v>
      </c>
      <c r="P1469" s="37">
        <f>'Product Details'!V1093</f>
        <v>43.99</v>
      </c>
      <c r="Q1469" s="37">
        <f>'Product Details'!F1093</f>
        <v>40.99</v>
      </c>
      <c r="R1469" s="89">
        <f t="shared" si="67"/>
        <v>6.8197317572175495E-2</v>
      </c>
      <c r="S1469" s="89">
        <f t="shared" si="68"/>
        <v>6.8197317572175495E-2</v>
      </c>
      <c r="T1469" s="37">
        <f>'Product Details'!F1093</f>
        <v>40.99</v>
      </c>
      <c r="U1469" s="37">
        <f t="shared" si="69"/>
        <v>0</v>
      </c>
      <c r="V1469" s="36" t="s">
        <v>2080</v>
      </c>
      <c r="W1469" s="36" t="s">
        <v>1345</v>
      </c>
      <c r="X1469" s="36">
        <v>30</v>
      </c>
      <c r="Y1469" s="90">
        <v>45742</v>
      </c>
      <c r="Z1469" s="90">
        <v>46254</v>
      </c>
    </row>
    <row r="1470" spans="1:26" ht="26.9" customHeight="1" x14ac:dyDescent="0.35">
      <c r="A1470" s="88" t="s">
        <v>11673</v>
      </c>
      <c r="B1470" s="36" t="s">
        <v>7902</v>
      </c>
      <c r="C1470" s="36" t="s">
        <v>1455</v>
      </c>
      <c r="D1470" s="36" t="s">
        <v>11672</v>
      </c>
      <c r="E1470" s="36" t="s">
        <v>10046</v>
      </c>
      <c r="F1470" s="36" t="s">
        <v>7905</v>
      </c>
      <c r="G1470" s="36" t="s">
        <v>7906</v>
      </c>
      <c r="H1470" s="36" t="s">
        <v>2268</v>
      </c>
      <c r="I1470" s="36" t="s">
        <v>9</v>
      </c>
      <c r="J1470" s="36" t="s">
        <v>7366</v>
      </c>
      <c r="K1470" s="36" t="s">
        <v>2024</v>
      </c>
      <c r="L1470" s="76" t="s">
        <v>10021</v>
      </c>
      <c r="M1470" s="36" t="s">
        <v>10047</v>
      </c>
      <c r="N1470" s="36" t="s">
        <v>2087</v>
      </c>
      <c r="O1470" s="37">
        <f>'Product Details'!AH1094</f>
        <v>105.99</v>
      </c>
      <c r="P1470" s="37">
        <f>'Product Details'!V1094</f>
        <v>101.99</v>
      </c>
      <c r="Q1470" s="37">
        <f>'Product Details'!F1094</f>
        <v>90.99</v>
      </c>
      <c r="R1470" s="89">
        <f t="shared" si="67"/>
        <v>0.10785371114815179</v>
      </c>
      <c r="S1470" s="89">
        <f t="shared" si="68"/>
        <v>0.14152278516841213</v>
      </c>
      <c r="T1470" s="37">
        <f>'Product Details'!F1094</f>
        <v>90.99</v>
      </c>
      <c r="U1470" s="37">
        <f t="shared" si="69"/>
        <v>0</v>
      </c>
      <c r="V1470" s="36" t="s">
        <v>2116</v>
      </c>
      <c r="W1470" s="36" t="s">
        <v>1345</v>
      </c>
      <c r="X1470" s="36">
        <v>30</v>
      </c>
      <c r="Y1470" s="90">
        <v>46106</v>
      </c>
      <c r="Z1470" s="90">
        <v>46248</v>
      </c>
    </row>
    <row r="1471" spans="1:26" ht="26.9" customHeight="1" x14ac:dyDescent="0.35">
      <c r="A1471" s="88" t="s">
        <v>11674</v>
      </c>
      <c r="B1471" s="36" t="s">
        <v>7902</v>
      </c>
      <c r="C1471" s="36" t="s">
        <v>1455</v>
      </c>
      <c r="D1471" s="36" t="s">
        <v>10100</v>
      </c>
      <c r="E1471" s="36" t="s">
        <v>10101</v>
      </c>
      <c r="F1471" s="36" t="s">
        <v>7905</v>
      </c>
      <c r="G1471" s="36" t="s">
        <v>7906</v>
      </c>
      <c r="H1471" s="36" t="s">
        <v>2268</v>
      </c>
      <c r="I1471" s="36" t="s">
        <v>9</v>
      </c>
      <c r="J1471" s="36" t="s">
        <v>7366</v>
      </c>
      <c r="K1471" s="36" t="s">
        <v>2024</v>
      </c>
      <c r="L1471" s="81" t="s">
        <v>10022</v>
      </c>
      <c r="M1471" s="36" t="s">
        <v>10102</v>
      </c>
      <c r="N1471" s="36" t="s">
        <v>2087</v>
      </c>
      <c r="O1471" s="37">
        <f>'Product Details'!AH1094</f>
        <v>105.99</v>
      </c>
      <c r="P1471" s="37">
        <v>84.99</v>
      </c>
      <c r="Q1471" s="37">
        <v>84.99</v>
      </c>
      <c r="R1471" s="89">
        <f t="shared" si="67"/>
        <v>0</v>
      </c>
      <c r="S1471" s="89">
        <f t="shared" si="68"/>
        <v>0.19813189923577698</v>
      </c>
      <c r="T1471" s="37">
        <f>'Product Details'!F1094</f>
        <v>90.99</v>
      </c>
      <c r="U1471" s="37">
        <f t="shared" si="69"/>
        <v>6</v>
      </c>
      <c r="V1471" s="36" t="s">
        <v>2080</v>
      </c>
      <c r="W1471" s="36" t="s">
        <v>10514</v>
      </c>
      <c r="X1471" s="36">
        <v>30</v>
      </c>
      <c r="Y1471" s="90">
        <v>46222</v>
      </c>
      <c r="Z1471" s="90">
        <v>46222</v>
      </c>
    </row>
    <row r="1472" spans="1:26" ht="26.9" customHeight="1" x14ac:dyDescent="0.35">
      <c r="A1472" s="88" t="s">
        <v>11675</v>
      </c>
      <c r="B1472" s="36" t="s">
        <v>7902</v>
      </c>
      <c r="C1472" s="36" t="s">
        <v>1455</v>
      </c>
      <c r="D1472" s="36" t="s">
        <v>11676</v>
      </c>
      <c r="E1472" s="36" t="s">
        <v>10122</v>
      </c>
      <c r="F1472" s="36" t="s">
        <v>7905</v>
      </c>
      <c r="G1472" s="36" t="s">
        <v>7906</v>
      </c>
      <c r="H1472" s="36" t="s">
        <v>2268</v>
      </c>
      <c r="I1472" s="36" t="s">
        <v>9</v>
      </c>
      <c r="J1472" s="36" t="s">
        <v>7366</v>
      </c>
      <c r="K1472" s="36" t="s">
        <v>2024</v>
      </c>
      <c r="L1472" s="79" t="s">
        <v>10023</v>
      </c>
      <c r="M1472" s="36" t="s">
        <v>10123</v>
      </c>
      <c r="N1472" s="36" t="s">
        <v>2087</v>
      </c>
      <c r="O1472" s="37">
        <f>'Product Details'!AH1094</f>
        <v>105.99</v>
      </c>
      <c r="P1472" s="37">
        <v>80.989999999999995</v>
      </c>
      <c r="Q1472" s="37">
        <v>77.989999999999995</v>
      </c>
      <c r="R1472" s="89">
        <f t="shared" si="67"/>
        <v>3.7041610075317942E-2</v>
      </c>
      <c r="S1472" s="89">
        <f t="shared" si="68"/>
        <v>0.26417586564770262</v>
      </c>
      <c r="T1472" s="37">
        <f>'Product Details'!F1094</f>
        <v>90.99</v>
      </c>
      <c r="U1472" s="37">
        <f t="shared" si="69"/>
        <v>13</v>
      </c>
      <c r="V1472" s="36" t="s">
        <v>2080</v>
      </c>
      <c r="W1472" s="36" t="s">
        <v>10124</v>
      </c>
      <c r="X1472" s="36">
        <v>30</v>
      </c>
      <c r="Y1472" s="90">
        <v>46258</v>
      </c>
      <c r="Z1472" s="90">
        <v>46294</v>
      </c>
    </row>
    <row r="1473" spans="1:26" ht="15" customHeight="1" x14ac:dyDescent="0.35">
      <c r="A1473" s="88" t="s">
        <v>11677</v>
      </c>
      <c r="B1473" s="36" t="s">
        <v>7907</v>
      </c>
      <c r="C1473" s="36" t="s">
        <v>1455</v>
      </c>
      <c r="D1473" s="36" t="s">
        <v>11672</v>
      </c>
      <c r="E1473" s="36" t="s">
        <v>10046</v>
      </c>
      <c r="F1473" s="36" t="s">
        <v>7910</v>
      </c>
      <c r="G1473" s="36" t="s">
        <v>7911</v>
      </c>
      <c r="H1473" s="36" t="s">
        <v>2171</v>
      </c>
      <c r="I1473" s="36" t="s">
        <v>9</v>
      </c>
      <c r="J1473" s="36" t="s">
        <v>7449</v>
      </c>
      <c r="K1473" s="36" t="s">
        <v>2023</v>
      </c>
      <c r="L1473" s="76" t="s">
        <v>10021</v>
      </c>
      <c r="M1473" s="36" t="s">
        <v>10047</v>
      </c>
      <c r="N1473" s="36" t="s">
        <v>2087</v>
      </c>
      <c r="O1473" s="37">
        <f>'Product Details'!AH1095</f>
        <v>100.99</v>
      </c>
      <c r="P1473" s="37">
        <f>'Product Details'!V1095</f>
        <v>100.99</v>
      </c>
      <c r="Q1473" s="37">
        <f>'Product Details'!F1095</f>
        <v>92.99</v>
      </c>
      <c r="R1473" s="89">
        <f t="shared" si="67"/>
        <v>7.9215763937023467E-2</v>
      </c>
      <c r="S1473" s="89">
        <f t="shared" si="68"/>
        <v>7.9215763937023467E-2</v>
      </c>
      <c r="T1473" s="37">
        <f>'Product Details'!F1095</f>
        <v>92.99</v>
      </c>
      <c r="U1473" s="37">
        <f t="shared" si="69"/>
        <v>0</v>
      </c>
      <c r="V1473" s="36" t="s">
        <v>2100</v>
      </c>
      <c r="W1473" s="36" t="s">
        <v>1345</v>
      </c>
      <c r="X1473" s="36">
        <v>30</v>
      </c>
      <c r="Y1473" s="90">
        <v>46125</v>
      </c>
      <c r="Z1473" s="90">
        <v>46235</v>
      </c>
    </row>
    <row r="1474" spans="1:26" ht="26.9" customHeight="1" x14ac:dyDescent="0.35">
      <c r="A1474" s="88" t="s">
        <v>11678</v>
      </c>
      <c r="B1474" s="36" t="s">
        <v>7907</v>
      </c>
      <c r="C1474" s="36" t="s">
        <v>1455</v>
      </c>
      <c r="D1474" s="36" t="s">
        <v>11676</v>
      </c>
      <c r="E1474" s="36" t="s">
        <v>10122</v>
      </c>
      <c r="F1474" s="36" t="s">
        <v>7910</v>
      </c>
      <c r="G1474" s="36" t="s">
        <v>7911</v>
      </c>
      <c r="H1474" s="36" t="s">
        <v>2171</v>
      </c>
      <c r="I1474" s="36" t="s">
        <v>9</v>
      </c>
      <c r="J1474" s="36" t="s">
        <v>7449</v>
      </c>
      <c r="K1474" s="36" t="s">
        <v>2023</v>
      </c>
      <c r="L1474" s="79" t="s">
        <v>10023</v>
      </c>
      <c r="M1474" s="36" t="s">
        <v>10123</v>
      </c>
      <c r="N1474" s="36" t="s">
        <v>2087</v>
      </c>
      <c r="O1474" s="37">
        <f>'Product Details'!AH1095</f>
        <v>100.99</v>
      </c>
      <c r="P1474" s="37">
        <v>79.989999999999995</v>
      </c>
      <c r="Q1474" s="37">
        <v>79.989999999999995</v>
      </c>
      <c r="R1474" s="89">
        <f t="shared" si="67"/>
        <v>0</v>
      </c>
      <c r="S1474" s="89">
        <f t="shared" si="68"/>
        <v>0.20794138033468662</v>
      </c>
      <c r="T1474" s="37">
        <f>'Product Details'!F1095</f>
        <v>92.99</v>
      </c>
      <c r="U1474" s="37">
        <f t="shared" si="69"/>
        <v>13</v>
      </c>
      <c r="V1474" s="36" t="s">
        <v>2100</v>
      </c>
      <c r="W1474" s="36" t="s">
        <v>10124</v>
      </c>
      <c r="X1474" s="36">
        <v>30</v>
      </c>
      <c r="Y1474" s="90">
        <v>46238</v>
      </c>
      <c r="Z1474" s="90">
        <v>46238</v>
      </c>
    </row>
    <row r="1475" spans="1:26" ht="15" customHeight="1" x14ac:dyDescent="0.35">
      <c r="A1475" s="88" t="s">
        <v>11679</v>
      </c>
      <c r="B1475" s="36" t="s">
        <v>7912</v>
      </c>
      <c r="C1475" s="36" t="s">
        <v>1455</v>
      </c>
      <c r="D1475" s="36" t="s">
        <v>11672</v>
      </c>
      <c r="E1475" s="36" t="s">
        <v>10046</v>
      </c>
      <c r="F1475" s="36" t="s">
        <v>7910</v>
      </c>
      <c r="G1475" s="36" t="s">
        <v>7915</v>
      </c>
      <c r="H1475" s="36" t="s">
        <v>2179</v>
      </c>
      <c r="I1475" s="36" t="s">
        <v>9</v>
      </c>
      <c r="J1475" s="36" t="s">
        <v>7749</v>
      </c>
      <c r="K1475" s="36" t="s">
        <v>2022</v>
      </c>
      <c r="L1475" s="76" t="s">
        <v>10021</v>
      </c>
      <c r="M1475" s="36" t="s">
        <v>10047</v>
      </c>
      <c r="N1475" s="36" t="s">
        <v>2087</v>
      </c>
      <c r="O1475" s="37">
        <f>'Product Details'!AH1096</f>
        <v>132.99</v>
      </c>
      <c r="P1475" s="37">
        <f>'Product Details'!V1096</f>
        <v>128.99</v>
      </c>
      <c r="Q1475" s="37">
        <f>'Product Details'!F1096</f>
        <v>118.99</v>
      </c>
      <c r="R1475" s="89">
        <f t="shared" si="67"/>
        <v>7.7525389565082675E-2</v>
      </c>
      <c r="S1475" s="89">
        <f t="shared" si="68"/>
        <v>0.1052710730130086</v>
      </c>
      <c r="T1475" s="37">
        <f>'Product Details'!F1096</f>
        <v>118.99</v>
      </c>
      <c r="U1475" s="37">
        <f t="shared" si="69"/>
        <v>0</v>
      </c>
      <c r="V1475" s="36" t="s">
        <v>2100</v>
      </c>
      <c r="W1475" s="36" t="s">
        <v>1345</v>
      </c>
      <c r="X1475" s="36">
        <v>30</v>
      </c>
      <c r="Y1475" s="90">
        <v>45884</v>
      </c>
      <c r="Z1475" s="90">
        <v>46266</v>
      </c>
    </row>
    <row r="1476" spans="1:26" ht="26.9" customHeight="1" x14ac:dyDescent="0.35">
      <c r="A1476" s="88" t="s">
        <v>11680</v>
      </c>
      <c r="B1476" s="36" t="s">
        <v>7912</v>
      </c>
      <c r="C1476" s="36" t="s">
        <v>1455</v>
      </c>
      <c r="D1476" s="36" t="s">
        <v>11676</v>
      </c>
      <c r="E1476" s="36" t="s">
        <v>10122</v>
      </c>
      <c r="F1476" s="36" t="s">
        <v>7910</v>
      </c>
      <c r="G1476" s="36" t="s">
        <v>7915</v>
      </c>
      <c r="H1476" s="36" t="s">
        <v>2179</v>
      </c>
      <c r="I1476" s="36" t="s">
        <v>9</v>
      </c>
      <c r="J1476" s="36" t="s">
        <v>7749</v>
      </c>
      <c r="K1476" s="36" t="s">
        <v>2022</v>
      </c>
      <c r="L1476" s="79" t="s">
        <v>10023</v>
      </c>
      <c r="M1476" s="36" t="s">
        <v>10123</v>
      </c>
      <c r="N1476" s="36" t="s">
        <v>2087</v>
      </c>
      <c r="O1476" s="37">
        <f>'Product Details'!AH1096</f>
        <v>132.99</v>
      </c>
      <c r="P1476" s="37">
        <v>97.99</v>
      </c>
      <c r="Q1476" s="37">
        <v>97.99</v>
      </c>
      <c r="R1476" s="89">
        <f t="shared" si="67"/>
        <v>0</v>
      </c>
      <c r="S1476" s="89">
        <f t="shared" si="68"/>
        <v>0.26317768253252133</v>
      </c>
      <c r="T1476" s="37">
        <f>'Product Details'!F1096</f>
        <v>118.99</v>
      </c>
      <c r="U1476" s="37">
        <f t="shared" si="69"/>
        <v>21</v>
      </c>
      <c r="V1476" s="36" t="s">
        <v>2100</v>
      </c>
      <c r="W1476" s="36" t="s">
        <v>10124</v>
      </c>
      <c r="X1476" s="36">
        <v>30</v>
      </c>
      <c r="Y1476" s="90">
        <v>46172</v>
      </c>
      <c r="Z1476" s="90">
        <v>46172</v>
      </c>
    </row>
    <row r="1477" spans="1:26" ht="26.9" customHeight="1" x14ac:dyDescent="0.35">
      <c r="A1477" s="88" t="s">
        <v>11681</v>
      </c>
      <c r="B1477" s="36" t="s">
        <v>7917</v>
      </c>
      <c r="C1477" s="36" t="s">
        <v>1455</v>
      </c>
      <c r="D1477" s="36" t="s">
        <v>11672</v>
      </c>
      <c r="E1477" s="36" t="s">
        <v>10046</v>
      </c>
      <c r="F1477" s="36" t="s">
        <v>7920</v>
      </c>
      <c r="G1477" s="36" t="s">
        <v>7921</v>
      </c>
      <c r="H1477" s="36" t="s">
        <v>2254</v>
      </c>
      <c r="I1477" s="36" t="s">
        <v>9</v>
      </c>
      <c r="J1477" s="36" t="s">
        <v>7526</v>
      </c>
      <c r="K1477" s="36" t="s">
        <v>2023</v>
      </c>
      <c r="L1477" s="76" t="s">
        <v>10021</v>
      </c>
      <c r="M1477" s="36" t="s">
        <v>10047</v>
      </c>
      <c r="N1477" s="36" t="s">
        <v>2087</v>
      </c>
      <c r="O1477" s="37">
        <f>'Product Details'!AH1097</f>
        <v>151.99</v>
      </c>
      <c r="P1477" s="37">
        <f>'Product Details'!V1097</f>
        <v>147.99</v>
      </c>
      <c r="Q1477" s="37">
        <f>'Product Details'!F1097</f>
        <v>129.99</v>
      </c>
      <c r="R1477" s="89">
        <f t="shared" si="67"/>
        <v>0.12162983985404419</v>
      </c>
      <c r="S1477" s="89">
        <f t="shared" si="68"/>
        <v>0.14474636489242712</v>
      </c>
      <c r="T1477" s="37">
        <f>'Product Details'!F1097</f>
        <v>129.99</v>
      </c>
      <c r="U1477" s="37">
        <f t="shared" si="69"/>
        <v>0</v>
      </c>
      <c r="V1477" s="36" t="s">
        <v>2080</v>
      </c>
      <c r="W1477" s="36" t="s">
        <v>1345</v>
      </c>
      <c r="X1477" s="36">
        <v>30</v>
      </c>
      <c r="Y1477" s="90">
        <v>45944</v>
      </c>
      <c r="Z1477" s="90">
        <v>46285</v>
      </c>
    </row>
    <row r="1478" spans="1:26" ht="15" customHeight="1" x14ac:dyDescent="0.35">
      <c r="A1478" s="88" t="s">
        <v>11682</v>
      </c>
      <c r="B1478" s="36" t="s">
        <v>7922</v>
      </c>
      <c r="C1478" s="36" t="s">
        <v>1455</v>
      </c>
      <c r="D1478" s="36" t="s">
        <v>11672</v>
      </c>
      <c r="E1478" s="36" t="s">
        <v>10046</v>
      </c>
      <c r="F1478" s="36" t="s">
        <v>7925</v>
      </c>
      <c r="G1478" s="36" t="s">
        <v>7926</v>
      </c>
      <c r="H1478" s="36" t="s">
        <v>2147</v>
      </c>
      <c r="I1478" s="36" t="s">
        <v>9</v>
      </c>
      <c r="J1478" s="36" t="s">
        <v>7378</v>
      </c>
      <c r="K1478" s="36" t="s">
        <v>2026</v>
      </c>
      <c r="L1478" s="76" t="s">
        <v>10021</v>
      </c>
      <c r="M1478" s="36" t="s">
        <v>10047</v>
      </c>
      <c r="N1478" s="36" t="s">
        <v>2087</v>
      </c>
      <c r="O1478" s="37">
        <f>'Product Details'!AH1098</f>
        <v>162.99</v>
      </c>
      <c r="P1478" s="37">
        <f>'Product Details'!V1098</f>
        <v>157.99</v>
      </c>
      <c r="Q1478" s="37">
        <f>'Product Details'!F1098</f>
        <v>142.99</v>
      </c>
      <c r="R1478" s="89">
        <f t="shared" si="67"/>
        <v>9.4942717893537559E-2</v>
      </c>
      <c r="S1478" s="89">
        <f t="shared" si="68"/>
        <v>0.12270691453463402</v>
      </c>
      <c r="T1478" s="37">
        <f>'Product Details'!F1098</f>
        <v>142.99</v>
      </c>
      <c r="U1478" s="37">
        <f t="shared" si="69"/>
        <v>0</v>
      </c>
      <c r="V1478" s="36" t="s">
        <v>2080</v>
      </c>
      <c r="W1478" s="36" t="s">
        <v>1345</v>
      </c>
      <c r="X1478" s="36">
        <v>30</v>
      </c>
      <c r="Y1478" s="90">
        <v>46212</v>
      </c>
      <c r="Z1478" s="90">
        <v>46276</v>
      </c>
    </row>
    <row r="1479" spans="1:26" ht="26.9" customHeight="1" x14ac:dyDescent="0.35">
      <c r="A1479" s="88" t="s">
        <v>11683</v>
      </c>
      <c r="B1479" s="36" t="s">
        <v>7927</v>
      </c>
      <c r="C1479" s="36" t="s">
        <v>1455</v>
      </c>
      <c r="D1479" s="36" t="s">
        <v>11672</v>
      </c>
      <c r="E1479" s="36" t="s">
        <v>10046</v>
      </c>
      <c r="F1479" s="36" t="s">
        <v>7930</v>
      </c>
      <c r="G1479" s="36" t="s">
        <v>7931</v>
      </c>
      <c r="H1479" s="36" t="s">
        <v>2179</v>
      </c>
      <c r="I1479" s="36" t="s">
        <v>9</v>
      </c>
      <c r="J1479" s="36" t="s">
        <v>7390</v>
      </c>
      <c r="K1479" s="36" t="s">
        <v>2025</v>
      </c>
      <c r="L1479" s="76" t="s">
        <v>10021</v>
      </c>
      <c r="M1479" s="36" t="s">
        <v>10047</v>
      </c>
      <c r="N1479" s="36" t="s">
        <v>2087</v>
      </c>
      <c r="O1479" s="37">
        <f>'Product Details'!AH1099</f>
        <v>184.99</v>
      </c>
      <c r="P1479" s="37">
        <f>'Product Details'!V1099</f>
        <v>177.99</v>
      </c>
      <c r="Q1479" s="37">
        <f>'Product Details'!F1099</f>
        <v>154.99</v>
      </c>
      <c r="R1479" s="89">
        <f t="shared" si="67"/>
        <v>0.12922074273835607</v>
      </c>
      <c r="S1479" s="89">
        <f t="shared" si="68"/>
        <v>0.16217092815827883</v>
      </c>
      <c r="T1479" s="37">
        <f>'Product Details'!F1099</f>
        <v>154.99</v>
      </c>
      <c r="U1479" s="37">
        <f t="shared" si="69"/>
        <v>0</v>
      </c>
      <c r="V1479" s="36" t="s">
        <v>2100</v>
      </c>
      <c r="W1479" s="36" t="s">
        <v>1345</v>
      </c>
      <c r="X1479" s="36">
        <v>30</v>
      </c>
      <c r="Y1479" s="90">
        <v>46143</v>
      </c>
      <c r="Z1479" s="90">
        <v>46281</v>
      </c>
    </row>
    <row r="1480" spans="1:26" ht="15" customHeight="1" x14ac:dyDescent="0.35">
      <c r="A1480" s="88" t="s">
        <v>11684</v>
      </c>
      <c r="B1480" s="36" t="s">
        <v>7932</v>
      </c>
      <c r="C1480" s="36" t="s">
        <v>1455</v>
      </c>
      <c r="D1480" s="36" t="s">
        <v>11672</v>
      </c>
      <c r="E1480" s="36" t="s">
        <v>10046</v>
      </c>
      <c r="F1480" s="36" t="s">
        <v>7935</v>
      </c>
      <c r="G1480" s="36" t="s">
        <v>7936</v>
      </c>
      <c r="H1480" s="36" t="s">
        <v>2268</v>
      </c>
      <c r="I1480" s="36" t="s">
        <v>9</v>
      </c>
      <c r="J1480" s="36" t="s">
        <v>7414</v>
      </c>
      <c r="K1480" s="36" t="s">
        <v>2026</v>
      </c>
      <c r="L1480" s="76" t="s">
        <v>10021</v>
      </c>
      <c r="M1480" s="36" t="s">
        <v>10047</v>
      </c>
      <c r="N1480" s="36" t="s">
        <v>2087</v>
      </c>
      <c r="O1480" s="37">
        <f>'Product Details'!AH1100</f>
        <v>237.99</v>
      </c>
      <c r="P1480" s="37">
        <f>'Product Details'!V1100</f>
        <v>235.99</v>
      </c>
      <c r="Q1480" s="37">
        <f>'Product Details'!F1100</f>
        <v>216.99</v>
      </c>
      <c r="R1480" s="89">
        <f t="shared" si="67"/>
        <v>8.0511886096868504E-2</v>
      </c>
      <c r="S1480" s="89">
        <f t="shared" si="68"/>
        <v>8.8239001638724307E-2</v>
      </c>
      <c r="T1480" s="37">
        <f>'Product Details'!F1100</f>
        <v>216.99</v>
      </c>
      <c r="U1480" s="37">
        <f t="shared" si="69"/>
        <v>0</v>
      </c>
      <c r="V1480" s="36" t="s">
        <v>2100</v>
      </c>
      <c r="W1480" s="36" t="s">
        <v>1345</v>
      </c>
      <c r="X1480" s="36">
        <v>30</v>
      </c>
      <c r="Y1480" s="90">
        <v>46150</v>
      </c>
      <c r="Z1480" s="90">
        <v>46258</v>
      </c>
    </row>
    <row r="1481" spans="1:26" ht="15" customHeight="1" x14ac:dyDescent="0.35">
      <c r="A1481" s="88" t="s">
        <v>11685</v>
      </c>
      <c r="B1481" s="36" t="s">
        <v>7937</v>
      </c>
      <c r="C1481" s="36" t="s">
        <v>1455</v>
      </c>
      <c r="D1481" s="36" t="s">
        <v>11672</v>
      </c>
      <c r="E1481" s="36" t="s">
        <v>10046</v>
      </c>
      <c r="F1481" s="36" t="s">
        <v>7940</v>
      </c>
      <c r="G1481" s="36" t="s">
        <v>7941</v>
      </c>
      <c r="H1481" s="36" t="s">
        <v>2179</v>
      </c>
      <c r="I1481" s="36" t="s">
        <v>9</v>
      </c>
      <c r="J1481" s="36" t="s">
        <v>7460</v>
      </c>
      <c r="K1481" s="36" t="s">
        <v>2024</v>
      </c>
      <c r="L1481" s="76" t="s">
        <v>10021</v>
      </c>
      <c r="M1481" s="36" t="s">
        <v>10047</v>
      </c>
      <c r="N1481" s="36" t="s">
        <v>2087</v>
      </c>
      <c r="O1481" s="37">
        <f>'Product Details'!AH1101</f>
        <v>495.99</v>
      </c>
      <c r="P1481" s="37">
        <f>'Product Details'!V1101</f>
        <v>495.99</v>
      </c>
      <c r="Q1481" s="37">
        <f>'Product Details'!F1101</f>
        <v>440.99</v>
      </c>
      <c r="R1481" s="89">
        <f t="shared" si="67"/>
        <v>0.11088933244621867</v>
      </c>
      <c r="S1481" s="89">
        <f t="shared" si="68"/>
        <v>0.11088933244621867</v>
      </c>
      <c r="T1481" s="37">
        <f>'Product Details'!F1101</f>
        <v>440.99</v>
      </c>
      <c r="U1481" s="37">
        <f t="shared" si="69"/>
        <v>0</v>
      </c>
      <c r="V1481" s="36" t="s">
        <v>2100</v>
      </c>
      <c r="W1481" s="36" t="s">
        <v>7439</v>
      </c>
      <c r="X1481" s="36">
        <v>30</v>
      </c>
      <c r="Y1481" s="90">
        <v>45913</v>
      </c>
      <c r="Z1481" s="90">
        <v>46278</v>
      </c>
    </row>
    <row r="1482" spans="1:26" ht="26.9" customHeight="1" x14ac:dyDescent="0.35">
      <c r="A1482" s="88" t="s">
        <v>11686</v>
      </c>
      <c r="B1482" s="36" t="s">
        <v>7942</v>
      </c>
      <c r="C1482" s="36" t="s">
        <v>1455</v>
      </c>
      <c r="D1482" s="36" t="s">
        <v>11672</v>
      </c>
      <c r="E1482" s="36" t="s">
        <v>10046</v>
      </c>
      <c r="F1482" s="36" t="s">
        <v>7946</v>
      </c>
      <c r="G1482" s="36" t="s">
        <v>7947</v>
      </c>
      <c r="H1482" s="36" t="s">
        <v>2171</v>
      </c>
      <c r="I1482" s="36" t="s">
        <v>9</v>
      </c>
      <c r="J1482" s="36" t="s">
        <v>7473</v>
      </c>
      <c r="K1482" s="36" t="s">
        <v>2025</v>
      </c>
      <c r="L1482" s="76" t="s">
        <v>10021</v>
      </c>
      <c r="M1482" s="36" t="s">
        <v>10047</v>
      </c>
      <c r="N1482" s="36" t="s">
        <v>2087</v>
      </c>
      <c r="O1482" s="37">
        <f>'Product Details'!AH1102</f>
        <v>1464.99</v>
      </c>
      <c r="P1482" s="37">
        <f>'Product Details'!V1102</f>
        <v>1401.99</v>
      </c>
      <c r="Q1482" s="37">
        <f>'Product Details'!F1102</f>
        <v>1344.99</v>
      </c>
      <c r="R1482" s="89">
        <f t="shared" si="67"/>
        <v>4.0656495410095653E-2</v>
      </c>
      <c r="S1482" s="89">
        <f t="shared" si="68"/>
        <v>8.1911821923699141E-2</v>
      </c>
      <c r="T1482" s="37">
        <f>'Product Details'!F1102</f>
        <v>1344.99</v>
      </c>
      <c r="U1482" s="37">
        <f t="shared" si="69"/>
        <v>0</v>
      </c>
      <c r="V1482" s="36" t="s">
        <v>2080</v>
      </c>
      <c r="W1482" s="36" t="s">
        <v>7439</v>
      </c>
      <c r="X1482" s="36">
        <v>30</v>
      </c>
      <c r="Y1482" s="90">
        <v>46215</v>
      </c>
      <c r="Z1482" s="90">
        <v>46238</v>
      </c>
    </row>
    <row r="1483" spans="1:26" ht="26.9" customHeight="1" x14ac:dyDescent="0.35">
      <c r="A1483" s="88" t="s">
        <v>11687</v>
      </c>
      <c r="B1483" s="36" t="s">
        <v>7942</v>
      </c>
      <c r="C1483" s="36" t="s">
        <v>1455</v>
      </c>
      <c r="D1483" s="36" t="s">
        <v>11676</v>
      </c>
      <c r="E1483" s="36" t="s">
        <v>10122</v>
      </c>
      <c r="F1483" s="36" t="s">
        <v>7946</v>
      </c>
      <c r="G1483" s="36" t="s">
        <v>7947</v>
      </c>
      <c r="H1483" s="36" t="s">
        <v>2171</v>
      </c>
      <c r="I1483" s="36" t="s">
        <v>9</v>
      </c>
      <c r="J1483" s="36" t="s">
        <v>7473</v>
      </c>
      <c r="K1483" s="36" t="s">
        <v>2025</v>
      </c>
      <c r="L1483" s="79" t="s">
        <v>10023</v>
      </c>
      <c r="M1483" s="36" t="s">
        <v>10123</v>
      </c>
      <c r="N1483" s="36" t="s">
        <v>2087</v>
      </c>
      <c r="O1483" s="37">
        <f>'Product Details'!AH1102</f>
        <v>1464.99</v>
      </c>
      <c r="P1483" s="37">
        <v>1064.99</v>
      </c>
      <c r="Q1483" s="37">
        <v>1004.99</v>
      </c>
      <c r="R1483" s="89">
        <f t="shared" si="67"/>
        <v>5.6338557169550885E-2</v>
      </c>
      <c r="S1483" s="89">
        <f t="shared" si="68"/>
        <v>0.31399531737418002</v>
      </c>
      <c r="T1483" s="37">
        <f>'Product Details'!F1102</f>
        <v>1344.99</v>
      </c>
      <c r="U1483" s="37">
        <f t="shared" si="69"/>
        <v>340</v>
      </c>
      <c r="V1483" s="36" t="s">
        <v>2080</v>
      </c>
      <c r="W1483" s="36" t="s">
        <v>10124</v>
      </c>
      <c r="X1483" s="36">
        <v>30</v>
      </c>
      <c r="Y1483" s="90">
        <v>46278</v>
      </c>
      <c r="Z1483" s="90">
        <v>46294</v>
      </c>
    </row>
    <row r="1484" spans="1:26" ht="15" customHeight="1" x14ac:dyDescent="0.35">
      <c r="A1484" s="88" t="s">
        <v>11688</v>
      </c>
      <c r="B1484" s="36" t="s">
        <v>7948</v>
      </c>
      <c r="C1484" s="36" t="s">
        <v>1469</v>
      </c>
      <c r="D1484" s="36" t="s">
        <v>11689</v>
      </c>
      <c r="E1484" s="36" t="s">
        <v>10046</v>
      </c>
      <c r="F1484" s="36" t="s">
        <v>7951</v>
      </c>
      <c r="G1484" s="36" t="s">
        <v>7952</v>
      </c>
      <c r="H1484" s="36" t="s">
        <v>2254</v>
      </c>
      <c r="I1484" s="36" t="s">
        <v>9</v>
      </c>
      <c r="J1484" s="36" t="s">
        <v>7366</v>
      </c>
      <c r="K1484" s="36" t="s">
        <v>2024</v>
      </c>
      <c r="L1484" s="76" t="s">
        <v>10021</v>
      </c>
      <c r="M1484" s="36" t="s">
        <v>10047</v>
      </c>
      <c r="N1484" s="36" t="s">
        <v>2087</v>
      </c>
      <c r="O1484" s="37">
        <f>'Product Details'!AH1103</f>
        <v>75.989999999999995</v>
      </c>
      <c r="P1484" s="37">
        <f>'Product Details'!V1103</f>
        <v>75.989999999999995</v>
      </c>
      <c r="Q1484" s="37">
        <f>'Product Details'!F1103</f>
        <v>67.989999999999995</v>
      </c>
      <c r="R1484" s="89">
        <f t="shared" si="67"/>
        <v>0.10527701013291223</v>
      </c>
      <c r="S1484" s="89">
        <f t="shared" si="68"/>
        <v>0.10527701013291223</v>
      </c>
      <c r="T1484" s="37">
        <f>'Product Details'!F1103</f>
        <v>67.989999999999995</v>
      </c>
      <c r="U1484" s="37">
        <f t="shared" si="69"/>
        <v>0</v>
      </c>
      <c r="V1484" s="36" t="s">
        <v>2100</v>
      </c>
      <c r="W1484" s="36" t="s">
        <v>1345</v>
      </c>
      <c r="X1484" s="36">
        <v>45</v>
      </c>
      <c r="Y1484" s="90">
        <v>46125</v>
      </c>
      <c r="Z1484" s="90">
        <v>46285</v>
      </c>
    </row>
    <row r="1485" spans="1:26" ht="26.9" customHeight="1" x14ac:dyDescent="0.35">
      <c r="A1485" s="88" t="s">
        <v>11690</v>
      </c>
      <c r="B1485" s="36" t="s">
        <v>7953</v>
      </c>
      <c r="C1485" s="36" t="s">
        <v>1469</v>
      </c>
      <c r="D1485" s="36" t="s">
        <v>11689</v>
      </c>
      <c r="E1485" s="36" t="s">
        <v>10046</v>
      </c>
      <c r="F1485" s="36" t="s">
        <v>7956</v>
      </c>
      <c r="G1485" s="36" t="s">
        <v>7957</v>
      </c>
      <c r="H1485" s="36" t="s">
        <v>2171</v>
      </c>
      <c r="I1485" s="36" t="s">
        <v>9</v>
      </c>
      <c r="J1485" s="36" t="s">
        <v>7560</v>
      </c>
      <c r="K1485" s="36" t="s">
        <v>2025</v>
      </c>
      <c r="L1485" s="76" t="s">
        <v>10021</v>
      </c>
      <c r="M1485" s="36" t="s">
        <v>10047</v>
      </c>
      <c r="N1485" s="36" t="s">
        <v>2087</v>
      </c>
      <c r="O1485" s="37">
        <f>'Product Details'!AH1104</f>
        <v>92.99</v>
      </c>
      <c r="P1485" s="37">
        <f>'Product Details'!V1104</f>
        <v>92.99</v>
      </c>
      <c r="Q1485" s="37">
        <f>'Product Details'!F1104</f>
        <v>84.99</v>
      </c>
      <c r="R1485" s="89">
        <f t="shared" si="67"/>
        <v>8.6030755995268313E-2</v>
      </c>
      <c r="S1485" s="89">
        <f t="shared" si="68"/>
        <v>8.6030755995268313E-2</v>
      </c>
      <c r="T1485" s="37">
        <f>'Product Details'!F1104</f>
        <v>84.99</v>
      </c>
      <c r="U1485" s="37">
        <f t="shared" si="69"/>
        <v>0</v>
      </c>
      <c r="V1485" s="36" t="s">
        <v>2080</v>
      </c>
      <c r="W1485" s="36" t="s">
        <v>1345</v>
      </c>
      <c r="X1485" s="36">
        <v>45</v>
      </c>
      <c r="Y1485" s="90">
        <v>46205</v>
      </c>
      <c r="Z1485" s="90">
        <v>46270</v>
      </c>
    </row>
    <row r="1486" spans="1:26" ht="15" customHeight="1" x14ac:dyDescent="0.35">
      <c r="A1486" s="88" t="s">
        <v>11691</v>
      </c>
      <c r="B1486" s="36" t="s">
        <v>7958</v>
      </c>
      <c r="C1486" s="36" t="s">
        <v>1469</v>
      </c>
      <c r="D1486" s="36" t="s">
        <v>11689</v>
      </c>
      <c r="E1486" s="36" t="s">
        <v>10046</v>
      </c>
      <c r="F1486" s="36" t="s">
        <v>7961</v>
      </c>
      <c r="G1486" s="36" t="s">
        <v>7962</v>
      </c>
      <c r="H1486" s="36" t="s">
        <v>2268</v>
      </c>
      <c r="I1486" s="36" t="s">
        <v>9</v>
      </c>
      <c r="J1486" s="36" t="s">
        <v>7390</v>
      </c>
      <c r="K1486" s="36" t="s">
        <v>2023</v>
      </c>
      <c r="L1486" s="76" t="s">
        <v>10021</v>
      </c>
      <c r="M1486" s="36" t="s">
        <v>10047</v>
      </c>
      <c r="N1486" s="36" t="s">
        <v>2087</v>
      </c>
      <c r="O1486" s="37">
        <f>'Product Details'!AH1105</f>
        <v>117.99</v>
      </c>
      <c r="P1486" s="37">
        <f>'Product Details'!V1105</f>
        <v>113.99</v>
      </c>
      <c r="Q1486" s="37">
        <f>'Product Details'!F1105</f>
        <v>102.99</v>
      </c>
      <c r="R1486" s="89">
        <f t="shared" ref="R1486:R1549" si="70">IF(P1486&gt;0,(P1486-Q1486)/P1486,"")</f>
        <v>9.6499692955522423E-2</v>
      </c>
      <c r="S1486" s="89">
        <f t="shared" ref="S1486:S1549" si="71">IF(O1486&gt;0,(O1486-Q1486)/O1486,"")</f>
        <v>0.12712941774726672</v>
      </c>
      <c r="T1486" s="37">
        <f>'Product Details'!F1105</f>
        <v>102.99</v>
      </c>
      <c r="U1486" s="37">
        <f t="shared" ref="U1486:U1549" si="72">T1486-Q1486</f>
        <v>0</v>
      </c>
      <c r="V1486" s="36" t="s">
        <v>2080</v>
      </c>
      <c r="W1486" s="36" t="s">
        <v>1345</v>
      </c>
      <c r="X1486" s="36">
        <v>45</v>
      </c>
      <c r="Y1486" s="90">
        <v>46205</v>
      </c>
      <c r="Z1486" s="90">
        <v>46253</v>
      </c>
    </row>
    <row r="1487" spans="1:26" ht="15" customHeight="1" x14ac:dyDescent="0.35">
      <c r="A1487" s="88" t="s">
        <v>11692</v>
      </c>
      <c r="B1487" s="36" t="s">
        <v>7963</v>
      </c>
      <c r="C1487" s="36" t="s">
        <v>1469</v>
      </c>
      <c r="D1487" s="36" t="s">
        <v>11689</v>
      </c>
      <c r="E1487" s="36" t="s">
        <v>10046</v>
      </c>
      <c r="F1487" s="36" t="s">
        <v>7966</v>
      </c>
      <c r="G1487" s="36" t="s">
        <v>7967</v>
      </c>
      <c r="H1487" s="36" t="s">
        <v>2104</v>
      </c>
      <c r="I1487" s="36" t="s">
        <v>9</v>
      </c>
      <c r="J1487" s="36" t="s">
        <v>7425</v>
      </c>
      <c r="K1487" s="36" t="s">
        <v>2023</v>
      </c>
      <c r="L1487" s="76" t="s">
        <v>10021</v>
      </c>
      <c r="M1487" s="36" t="s">
        <v>10047</v>
      </c>
      <c r="N1487" s="36" t="s">
        <v>2087</v>
      </c>
      <c r="O1487" s="37">
        <f>'Product Details'!AH1106</f>
        <v>122.99</v>
      </c>
      <c r="P1487" s="37">
        <f>'Product Details'!V1106</f>
        <v>121.99</v>
      </c>
      <c r="Q1487" s="37">
        <f>'Product Details'!F1106</f>
        <v>110.99</v>
      </c>
      <c r="R1487" s="89">
        <f t="shared" si="70"/>
        <v>9.0171325518485126E-2</v>
      </c>
      <c r="S1487" s="89">
        <f t="shared" si="71"/>
        <v>9.7568908041304178E-2</v>
      </c>
      <c r="T1487" s="37">
        <f>'Product Details'!F1106</f>
        <v>110.99</v>
      </c>
      <c r="U1487" s="37">
        <f t="shared" si="72"/>
        <v>0</v>
      </c>
      <c r="V1487" s="36" t="s">
        <v>2080</v>
      </c>
      <c r="W1487" s="36" t="s">
        <v>7427</v>
      </c>
      <c r="X1487" s="36">
        <v>45</v>
      </c>
      <c r="Y1487" s="90">
        <v>46196</v>
      </c>
      <c r="Z1487" s="90">
        <v>46235</v>
      </c>
    </row>
    <row r="1488" spans="1:26" ht="26.9" customHeight="1" x14ac:dyDescent="0.35">
      <c r="A1488" s="88" t="s">
        <v>11693</v>
      </c>
      <c r="B1488" s="36" t="s">
        <v>7968</v>
      </c>
      <c r="C1488" s="36" t="s">
        <v>1469</v>
      </c>
      <c r="D1488" s="36" t="s">
        <v>11689</v>
      </c>
      <c r="E1488" s="36" t="s">
        <v>10046</v>
      </c>
      <c r="F1488" s="36" t="s">
        <v>7971</v>
      </c>
      <c r="G1488" s="36" t="s">
        <v>7972</v>
      </c>
      <c r="H1488" s="36" t="s">
        <v>2104</v>
      </c>
      <c r="I1488" s="36" t="s">
        <v>9</v>
      </c>
      <c r="J1488" s="36" t="s">
        <v>7510</v>
      </c>
      <c r="K1488" s="36" t="s">
        <v>2025</v>
      </c>
      <c r="L1488" s="76" t="s">
        <v>10021</v>
      </c>
      <c r="M1488" s="36" t="s">
        <v>10049</v>
      </c>
      <c r="N1488" s="36" t="s">
        <v>2106</v>
      </c>
      <c r="O1488" s="37">
        <f>'Product Details'!AH1107</f>
        <v>270.99</v>
      </c>
      <c r="P1488" s="37">
        <f>'Product Details'!V1107</f>
        <v>165.99</v>
      </c>
      <c r="Q1488" s="37">
        <f>'Product Details'!F1107</f>
        <v>159.99</v>
      </c>
      <c r="R1488" s="89">
        <f t="shared" si="70"/>
        <v>3.6146755828664376E-2</v>
      </c>
      <c r="S1488" s="89">
        <f t="shared" si="71"/>
        <v>0.40960921067198053</v>
      </c>
      <c r="T1488" s="37">
        <f>'Product Details'!F1107</f>
        <v>159.99</v>
      </c>
      <c r="U1488" s="37">
        <f t="shared" si="72"/>
        <v>0</v>
      </c>
      <c r="V1488" s="36" t="s">
        <v>2080</v>
      </c>
      <c r="W1488" s="36" t="s">
        <v>7451</v>
      </c>
      <c r="X1488" s="36">
        <v>45</v>
      </c>
      <c r="Y1488" s="90">
        <v>45893</v>
      </c>
      <c r="Z1488" s="90">
        <v>46281</v>
      </c>
    </row>
    <row r="1489" spans="1:26" ht="26.9" customHeight="1" x14ac:dyDescent="0.35">
      <c r="A1489" s="88" t="s">
        <v>11694</v>
      </c>
      <c r="B1489" s="36" t="s">
        <v>7968</v>
      </c>
      <c r="C1489" s="36" t="s">
        <v>1469</v>
      </c>
      <c r="D1489" s="36" t="s">
        <v>10168</v>
      </c>
      <c r="E1489" s="36" t="s">
        <v>10101</v>
      </c>
      <c r="F1489" s="36" t="s">
        <v>7971</v>
      </c>
      <c r="G1489" s="36" t="s">
        <v>7972</v>
      </c>
      <c r="H1489" s="36" t="s">
        <v>2104</v>
      </c>
      <c r="I1489" s="36" t="s">
        <v>9</v>
      </c>
      <c r="J1489" s="36" t="s">
        <v>7510</v>
      </c>
      <c r="K1489" s="36" t="s">
        <v>2025</v>
      </c>
      <c r="L1489" s="81" t="s">
        <v>10022</v>
      </c>
      <c r="M1489" s="36" t="s">
        <v>10102</v>
      </c>
      <c r="N1489" s="36" t="s">
        <v>2106</v>
      </c>
      <c r="O1489" s="37">
        <f>'Product Details'!AH1107</f>
        <v>270.99</v>
      </c>
      <c r="P1489" s="37">
        <v>135.99</v>
      </c>
      <c r="Q1489" s="37">
        <v>135.99</v>
      </c>
      <c r="R1489" s="89">
        <f t="shared" si="70"/>
        <v>0</v>
      </c>
      <c r="S1489" s="89">
        <f t="shared" si="71"/>
        <v>0.49817336433078707</v>
      </c>
      <c r="T1489" s="37">
        <f>'Product Details'!F1107</f>
        <v>159.99</v>
      </c>
      <c r="U1489" s="37">
        <f t="shared" si="72"/>
        <v>24</v>
      </c>
      <c r="V1489" s="36" t="s">
        <v>2100</v>
      </c>
      <c r="W1489" s="36" t="s">
        <v>11695</v>
      </c>
      <c r="X1489" s="36">
        <v>45</v>
      </c>
      <c r="Y1489" s="90">
        <v>46280</v>
      </c>
      <c r="Z1489" s="90">
        <v>46280</v>
      </c>
    </row>
    <row r="1490" spans="1:26" ht="26.9" customHeight="1" x14ac:dyDescent="0.35">
      <c r="A1490" s="88" t="s">
        <v>11696</v>
      </c>
      <c r="B1490" s="36" t="s">
        <v>7968</v>
      </c>
      <c r="C1490" s="36" t="s">
        <v>1469</v>
      </c>
      <c r="D1490" s="36" t="s">
        <v>10088</v>
      </c>
      <c r="E1490" s="36" t="s">
        <v>10089</v>
      </c>
      <c r="F1490" s="36" t="s">
        <v>7971</v>
      </c>
      <c r="G1490" s="36" t="s">
        <v>7972</v>
      </c>
      <c r="H1490" s="36" t="s">
        <v>2104</v>
      </c>
      <c r="I1490" s="36" t="s">
        <v>9</v>
      </c>
      <c r="J1490" s="36" t="s">
        <v>7510</v>
      </c>
      <c r="K1490" s="36" t="s">
        <v>2025</v>
      </c>
      <c r="L1490" s="51" t="s">
        <v>10024</v>
      </c>
      <c r="M1490" s="36" t="s">
        <v>10090</v>
      </c>
      <c r="N1490" s="36" t="s">
        <v>2106</v>
      </c>
      <c r="O1490" s="37">
        <f>'Product Details'!AH1107</f>
        <v>270.99</v>
      </c>
      <c r="P1490" s="37">
        <v>99.99</v>
      </c>
      <c r="Q1490" s="37">
        <v>99.99</v>
      </c>
      <c r="R1490" s="89">
        <f t="shared" si="70"/>
        <v>0</v>
      </c>
      <c r="S1490" s="89">
        <f t="shared" si="71"/>
        <v>0.63101959481899694</v>
      </c>
      <c r="T1490" s="37">
        <f>'Product Details'!F1107</f>
        <v>159.99</v>
      </c>
      <c r="U1490" s="37">
        <f t="shared" si="72"/>
        <v>60.000000000000014</v>
      </c>
      <c r="V1490" s="36" t="s">
        <v>2100</v>
      </c>
      <c r="W1490" s="36" t="s">
        <v>10105</v>
      </c>
      <c r="X1490" s="36">
        <v>14</v>
      </c>
      <c r="Y1490" s="90">
        <v>46268</v>
      </c>
      <c r="Z1490" s="90">
        <v>46268</v>
      </c>
    </row>
    <row r="1491" spans="1:26" ht="15" customHeight="1" x14ac:dyDescent="0.35">
      <c r="A1491" s="88" t="s">
        <v>11697</v>
      </c>
      <c r="B1491" s="36" t="s">
        <v>7973</v>
      </c>
      <c r="C1491" s="36" t="s">
        <v>1469</v>
      </c>
      <c r="D1491" s="36" t="s">
        <v>11689</v>
      </c>
      <c r="E1491" s="36" t="s">
        <v>10046</v>
      </c>
      <c r="F1491" s="36" t="s">
        <v>7977</v>
      </c>
      <c r="G1491" s="36" t="s">
        <v>7978</v>
      </c>
      <c r="H1491" s="36" t="s">
        <v>2268</v>
      </c>
      <c r="I1491" s="36" t="s">
        <v>9</v>
      </c>
      <c r="J1491" s="36" t="s">
        <v>7449</v>
      </c>
      <c r="K1491" s="36" t="s">
        <v>2024</v>
      </c>
      <c r="L1491" s="76" t="s">
        <v>10021</v>
      </c>
      <c r="M1491" s="36" t="s">
        <v>10047</v>
      </c>
      <c r="N1491" s="36" t="s">
        <v>2087</v>
      </c>
      <c r="O1491" s="37">
        <f>'Product Details'!AH1108</f>
        <v>176.99</v>
      </c>
      <c r="P1491" s="37">
        <f>'Product Details'!V1108</f>
        <v>176.99</v>
      </c>
      <c r="Q1491" s="37">
        <f>'Product Details'!F1108</f>
        <v>166.99</v>
      </c>
      <c r="R1491" s="89">
        <f t="shared" si="70"/>
        <v>5.6500367252387135E-2</v>
      </c>
      <c r="S1491" s="89">
        <f t="shared" si="71"/>
        <v>5.6500367252387135E-2</v>
      </c>
      <c r="T1491" s="37">
        <f>'Product Details'!F1108</f>
        <v>166.99</v>
      </c>
      <c r="U1491" s="37">
        <f t="shared" si="72"/>
        <v>0</v>
      </c>
      <c r="V1491" s="36" t="s">
        <v>2080</v>
      </c>
      <c r="W1491" s="36" t="s">
        <v>7451</v>
      </c>
      <c r="X1491" s="36">
        <v>45</v>
      </c>
      <c r="Y1491" s="90">
        <v>45798</v>
      </c>
      <c r="Z1491" s="90">
        <v>46269</v>
      </c>
    </row>
    <row r="1492" spans="1:26" ht="26.9" customHeight="1" x14ac:dyDescent="0.35">
      <c r="A1492" s="88" t="s">
        <v>11698</v>
      </c>
      <c r="B1492" s="36" t="s">
        <v>7979</v>
      </c>
      <c r="C1492" s="36" t="s">
        <v>1469</v>
      </c>
      <c r="D1492" s="36" t="s">
        <v>11689</v>
      </c>
      <c r="E1492" s="36" t="s">
        <v>10046</v>
      </c>
      <c r="F1492" s="36" t="s">
        <v>7971</v>
      </c>
      <c r="G1492" s="36" t="s">
        <v>7983</v>
      </c>
      <c r="H1492" s="36" t="s">
        <v>2120</v>
      </c>
      <c r="I1492" s="36" t="s">
        <v>9</v>
      </c>
      <c r="J1492" s="36" t="s">
        <v>7526</v>
      </c>
      <c r="K1492" s="36" t="s">
        <v>2025</v>
      </c>
      <c r="L1492" s="76" t="s">
        <v>10021</v>
      </c>
      <c r="M1492" s="36" t="s">
        <v>10049</v>
      </c>
      <c r="N1492" s="36" t="s">
        <v>2106</v>
      </c>
      <c r="O1492" s="37">
        <f>'Product Details'!AH1109</f>
        <v>398.99</v>
      </c>
      <c r="P1492" s="37">
        <f>'Product Details'!V1109</f>
        <v>292.99</v>
      </c>
      <c r="Q1492" s="37">
        <f>'Product Details'!F1109</f>
        <v>269.99</v>
      </c>
      <c r="R1492" s="89">
        <f t="shared" si="70"/>
        <v>7.8500972729444687E-2</v>
      </c>
      <c r="S1492" s="89">
        <f t="shared" si="71"/>
        <v>0.32331637384395601</v>
      </c>
      <c r="T1492" s="37">
        <f>'Product Details'!F1109</f>
        <v>269.99</v>
      </c>
      <c r="U1492" s="37">
        <f t="shared" si="72"/>
        <v>0</v>
      </c>
      <c r="V1492" s="36" t="s">
        <v>2080</v>
      </c>
      <c r="W1492" s="36" t="s">
        <v>1345</v>
      </c>
      <c r="X1492" s="36">
        <v>45</v>
      </c>
      <c r="Y1492" s="90">
        <v>45776</v>
      </c>
      <c r="Z1492" s="90">
        <v>46282</v>
      </c>
    </row>
    <row r="1493" spans="1:26" ht="26.9" customHeight="1" x14ac:dyDescent="0.35">
      <c r="A1493" s="88" t="s">
        <v>11699</v>
      </c>
      <c r="B1493" s="36" t="s">
        <v>7979</v>
      </c>
      <c r="C1493" s="36" t="s">
        <v>1469</v>
      </c>
      <c r="D1493" s="36" t="s">
        <v>10168</v>
      </c>
      <c r="E1493" s="36" t="s">
        <v>10101</v>
      </c>
      <c r="F1493" s="36" t="s">
        <v>7971</v>
      </c>
      <c r="G1493" s="36" t="s">
        <v>7983</v>
      </c>
      <c r="H1493" s="36" t="s">
        <v>2120</v>
      </c>
      <c r="I1493" s="36" t="s">
        <v>9</v>
      </c>
      <c r="J1493" s="36" t="s">
        <v>7526</v>
      </c>
      <c r="K1493" s="36" t="s">
        <v>2025</v>
      </c>
      <c r="L1493" s="81" t="s">
        <v>10022</v>
      </c>
      <c r="M1493" s="36" t="s">
        <v>10102</v>
      </c>
      <c r="N1493" s="36" t="s">
        <v>2106</v>
      </c>
      <c r="O1493" s="37">
        <f>'Product Details'!AH1109</f>
        <v>398.99</v>
      </c>
      <c r="P1493" s="37">
        <v>253.99</v>
      </c>
      <c r="Q1493" s="37">
        <v>253.99</v>
      </c>
      <c r="R1493" s="89">
        <f t="shared" si="70"/>
        <v>0</v>
      </c>
      <c r="S1493" s="89">
        <f t="shared" si="71"/>
        <v>0.36341762951452417</v>
      </c>
      <c r="T1493" s="37">
        <f>'Product Details'!F1109</f>
        <v>269.99</v>
      </c>
      <c r="U1493" s="37">
        <f t="shared" si="72"/>
        <v>16</v>
      </c>
      <c r="V1493" s="36" t="s">
        <v>2080</v>
      </c>
      <c r="W1493" s="36" t="s">
        <v>10514</v>
      </c>
      <c r="X1493" s="36">
        <v>45</v>
      </c>
      <c r="Y1493" s="90">
        <v>46214</v>
      </c>
      <c r="Z1493" s="90">
        <v>46214</v>
      </c>
    </row>
    <row r="1494" spans="1:26" ht="26.9" customHeight="1" x14ac:dyDescent="0.35">
      <c r="A1494" s="88" t="s">
        <v>11700</v>
      </c>
      <c r="B1494" s="36" t="s">
        <v>7979</v>
      </c>
      <c r="C1494" s="36" t="s">
        <v>1469</v>
      </c>
      <c r="D1494" s="36" t="s">
        <v>10088</v>
      </c>
      <c r="E1494" s="36" t="s">
        <v>10089</v>
      </c>
      <c r="F1494" s="36" t="s">
        <v>7971</v>
      </c>
      <c r="G1494" s="36" t="s">
        <v>7983</v>
      </c>
      <c r="H1494" s="36" t="s">
        <v>2120</v>
      </c>
      <c r="I1494" s="36" t="s">
        <v>9</v>
      </c>
      <c r="J1494" s="36" t="s">
        <v>7526</v>
      </c>
      <c r="K1494" s="36" t="s">
        <v>2025</v>
      </c>
      <c r="L1494" s="84" t="s">
        <v>10025</v>
      </c>
      <c r="M1494" s="36" t="s">
        <v>10090</v>
      </c>
      <c r="N1494" s="36" t="s">
        <v>2106</v>
      </c>
      <c r="O1494" s="37">
        <f>'Product Details'!AH1109</f>
        <v>398.99</v>
      </c>
      <c r="P1494" s="37">
        <v>152.99</v>
      </c>
      <c r="Q1494" s="37">
        <v>139.99</v>
      </c>
      <c r="R1494" s="89">
        <f t="shared" si="70"/>
        <v>8.4972874044055166E-2</v>
      </c>
      <c r="S1494" s="89">
        <f t="shared" si="71"/>
        <v>0.64913907616732247</v>
      </c>
      <c r="T1494" s="37">
        <f>'Product Details'!F1109</f>
        <v>269.99</v>
      </c>
      <c r="U1494" s="37">
        <f t="shared" si="72"/>
        <v>130</v>
      </c>
      <c r="V1494" s="36" t="s">
        <v>2100</v>
      </c>
      <c r="W1494" s="36" t="s">
        <v>10105</v>
      </c>
      <c r="X1494" s="36">
        <v>14</v>
      </c>
      <c r="Y1494" s="90">
        <v>46274</v>
      </c>
      <c r="Z1494" s="90">
        <v>46294</v>
      </c>
    </row>
    <row r="1495" spans="1:26" ht="15" customHeight="1" x14ac:dyDescent="0.35">
      <c r="A1495" s="88" t="s">
        <v>11701</v>
      </c>
      <c r="B1495" s="36" t="s">
        <v>7984</v>
      </c>
      <c r="C1495" s="36" t="s">
        <v>1469</v>
      </c>
      <c r="D1495" s="36" t="s">
        <v>11689</v>
      </c>
      <c r="E1495" s="36" t="s">
        <v>10046</v>
      </c>
      <c r="F1495" s="36" t="s">
        <v>7987</v>
      </c>
      <c r="G1495" s="36" t="s">
        <v>7988</v>
      </c>
      <c r="H1495" s="36" t="s">
        <v>2179</v>
      </c>
      <c r="I1495" s="36" t="s">
        <v>9</v>
      </c>
      <c r="J1495" s="36" t="s">
        <v>7437</v>
      </c>
      <c r="K1495" s="36" t="s">
        <v>2026</v>
      </c>
      <c r="L1495" s="76" t="s">
        <v>10021</v>
      </c>
      <c r="M1495" s="36" t="s">
        <v>10047</v>
      </c>
      <c r="N1495" s="36" t="s">
        <v>2087</v>
      </c>
      <c r="O1495" s="37">
        <f>'Product Details'!AH1110</f>
        <v>453.99</v>
      </c>
      <c r="P1495" s="37">
        <f>'Product Details'!V1110</f>
        <v>453.99</v>
      </c>
      <c r="Q1495" s="37">
        <f>'Product Details'!F1110</f>
        <v>411.99</v>
      </c>
      <c r="R1495" s="89">
        <f t="shared" si="70"/>
        <v>9.2513050948258777E-2</v>
      </c>
      <c r="S1495" s="89">
        <f t="shared" si="71"/>
        <v>9.2513050948258777E-2</v>
      </c>
      <c r="T1495" s="37">
        <f>'Product Details'!F1110</f>
        <v>411.99</v>
      </c>
      <c r="U1495" s="37">
        <f t="shared" si="72"/>
        <v>0</v>
      </c>
      <c r="V1495" s="36" t="s">
        <v>2100</v>
      </c>
      <c r="W1495" s="36" t="s">
        <v>7439</v>
      </c>
      <c r="X1495" s="36">
        <v>45</v>
      </c>
      <c r="Y1495" s="90">
        <v>46071</v>
      </c>
      <c r="Z1495" s="90">
        <v>46264</v>
      </c>
    </row>
    <row r="1496" spans="1:26" ht="26.9" customHeight="1" x14ac:dyDescent="0.35">
      <c r="A1496" s="88" t="s">
        <v>11702</v>
      </c>
      <c r="B1496" s="36" t="s">
        <v>7989</v>
      </c>
      <c r="C1496" s="36" t="s">
        <v>1469</v>
      </c>
      <c r="D1496" s="36" t="s">
        <v>11689</v>
      </c>
      <c r="E1496" s="36" t="s">
        <v>10046</v>
      </c>
      <c r="F1496" s="36" t="s">
        <v>7992</v>
      </c>
      <c r="G1496" s="36" t="s">
        <v>7993</v>
      </c>
      <c r="H1496" s="36" t="s">
        <v>2084</v>
      </c>
      <c r="I1496" s="36" t="s">
        <v>9</v>
      </c>
      <c r="J1496" s="36" t="s">
        <v>7460</v>
      </c>
      <c r="K1496" s="36" t="s">
        <v>2025</v>
      </c>
      <c r="L1496" s="76" t="s">
        <v>10021</v>
      </c>
      <c r="M1496" s="36" t="s">
        <v>10047</v>
      </c>
      <c r="N1496" s="36" t="s">
        <v>2087</v>
      </c>
      <c r="O1496" s="37">
        <f>'Product Details'!AH1111</f>
        <v>609.99</v>
      </c>
      <c r="P1496" s="37">
        <f>'Product Details'!V1111</f>
        <v>609.99</v>
      </c>
      <c r="Q1496" s="37">
        <f>'Product Details'!F1111</f>
        <v>577.99</v>
      </c>
      <c r="R1496" s="89">
        <f t="shared" si="70"/>
        <v>5.2459876391416249E-2</v>
      </c>
      <c r="S1496" s="89">
        <f t="shared" si="71"/>
        <v>5.2459876391416249E-2</v>
      </c>
      <c r="T1496" s="37">
        <f>'Product Details'!F1111</f>
        <v>577.99</v>
      </c>
      <c r="U1496" s="37">
        <f t="shared" si="72"/>
        <v>0</v>
      </c>
      <c r="V1496" s="36" t="s">
        <v>2080</v>
      </c>
      <c r="W1496" s="36" t="s">
        <v>7439</v>
      </c>
      <c r="X1496" s="36">
        <v>45</v>
      </c>
      <c r="Y1496" s="90">
        <v>45767</v>
      </c>
      <c r="Z1496" s="90">
        <v>46241</v>
      </c>
    </row>
    <row r="1497" spans="1:26" ht="15" customHeight="1" x14ac:dyDescent="0.35">
      <c r="A1497" s="88" t="s">
        <v>11703</v>
      </c>
      <c r="B1497" s="36" t="s">
        <v>7994</v>
      </c>
      <c r="C1497" s="36" t="s">
        <v>1469</v>
      </c>
      <c r="D1497" s="36" t="s">
        <v>11689</v>
      </c>
      <c r="E1497" s="36" t="s">
        <v>10046</v>
      </c>
      <c r="F1497" s="36" t="s">
        <v>7998</v>
      </c>
      <c r="G1497" s="36" t="s">
        <v>7999</v>
      </c>
      <c r="H1497" s="36" t="s">
        <v>2120</v>
      </c>
      <c r="I1497" s="36" t="s">
        <v>9</v>
      </c>
      <c r="J1497" s="36" t="s">
        <v>7473</v>
      </c>
      <c r="K1497" s="36" t="s">
        <v>2027</v>
      </c>
      <c r="L1497" s="76" t="s">
        <v>10021</v>
      </c>
      <c r="M1497" s="36" t="s">
        <v>10047</v>
      </c>
      <c r="N1497" s="36" t="s">
        <v>2087</v>
      </c>
      <c r="O1497" s="37">
        <f>'Product Details'!AH1112</f>
        <v>1979.99</v>
      </c>
      <c r="P1497" s="37">
        <f>'Product Details'!V1112</f>
        <v>1871.99</v>
      </c>
      <c r="Q1497" s="37">
        <f>'Product Details'!F1112</f>
        <v>1673.99</v>
      </c>
      <c r="R1497" s="89">
        <f t="shared" si="70"/>
        <v>0.1057697957788236</v>
      </c>
      <c r="S1497" s="89">
        <f t="shared" si="71"/>
        <v>0.15454623508199536</v>
      </c>
      <c r="T1497" s="37">
        <f>'Product Details'!F1112</f>
        <v>1673.99</v>
      </c>
      <c r="U1497" s="37">
        <f t="shared" si="72"/>
        <v>0</v>
      </c>
      <c r="V1497" s="36" t="s">
        <v>2100</v>
      </c>
      <c r="W1497" s="36" t="s">
        <v>7439</v>
      </c>
      <c r="X1497" s="36">
        <v>45</v>
      </c>
      <c r="Y1497" s="90">
        <v>45670</v>
      </c>
      <c r="Z1497" s="90">
        <v>46287</v>
      </c>
    </row>
    <row r="1498" spans="1:26" ht="26.9" customHeight="1" x14ac:dyDescent="0.35">
      <c r="A1498" s="88" t="s">
        <v>11704</v>
      </c>
      <c r="B1498" s="36" t="s">
        <v>8001</v>
      </c>
      <c r="C1498" s="36" t="s">
        <v>1482</v>
      </c>
      <c r="D1498" s="36" t="s">
        <v>11705</v>
      </c>
      <c r="E1498" s="36" t="s">
        <v>10046</v>
      </c>
      <c r="F1498" s="36" t="s">
        <v>8004</v>
      </c>
      <c r="G1498" s="36" t="s">
        <v>8005</v>
      </c>
      <c r="H1498" s="36" t="s">
        <v>2120</v>
      </c>
      <c r="I1498" s="36" t="s">
        <v>9</v>
      </c>
      <c r="J1498" s="36" t="s">
        <v>7560</v>
      </c>
      <c r="K1498" s="36" t="s">
        <v>2025</v>
      </c>
      <c r="L1498" s="76" t="s">
        <v>10021</v>
      </c>
      <c r="M1498" s="36" t="s">
        <v>10047</v>
      </c>
      <c r="N1498" s="36" t="s">
        <v>2087</v>
      </c>
      <c r="O1498" s="37">
        <f>'Product Details'!AH1113</f>
        <v>102.99</v>
      </c>
      <c r="P1498" s="37">
        <f>'Product Details'!V1113</f>
        <v>102.99</v>
      </c>
      <c r="Q1498" s="37">
        <f>'Product Details'!F1113</f>
        <v>92.99</v>
      </c>
      <c r="R1498" s="89">
        <f t="shared" si="70"/>
        <v>9.7096805515098555E-2</v>
      </c>
      <c r="S1498" s="89">
        <f t="shared" si="71"/>
        <v>9.7096805515098555E-2</v>
      </c>
      <c r="T1498" s="37">
        <f>'Product Details'!F1113</f>
        <v>92.99</v>
      </c>
      <c r="U1498" s="37">
        <f t="shared" si="72"/>
        <v>0</v>
      </c>
      <c r="V1498" s="36" t="s">
        <v>2080</v>
      </c>
      <c r="W1498" s="36" t="s">
        <v>1345</v>
      </c>
      <c r="X1498" s="36">
        <v>30</v>
      </c>
      <c r="Y1498" s="90">
        <v>46091</v>
      </c>
      <c r="Z1498" s="90">
        <v>46237</v>
      </c>
    </row>
    <row r="1499" spans="1:26" ht="26.9" customHeight="1" x14ac:dyDescent="0.35">
      <c r="A1499" s="88" t="s">
        <v>11706</v>
      </c>
      <c r="B1499" s="36" t="s">
        <v>8006</v>
      </c>
      <c r="C1499" s="36" t="s">
        <v>1482</v>
      </c>
      <c r="D1499" s="36" t="s">
        <v>11705</v>
      </c>
      <c r="E1499" s="36" t="s">
        <v>10046</v>
      </c>
      <c r="F1499" s="36" t="s">
        <v>8009</v>
      </c>
      <c r="G1499" s="36" t="s">
        <v>8010</v>
      </c>
      <c r="H1499" s="36" t="s">
        <v>2171</v>
      </c>
      <c r="I1499" s="36" t="s">
        <v>9</v>
      </c>
      <c r="J1499" s="36" t="s">
        <v>7366</v>
      </c>
      <c r="K1499" s="36" t="s">
        <v>2025</v>
      </c>
      <c r="L1499" s="76" t="s">
        <v>10021</v>
      </c>
      <c r="M1499" s="36" t="s">
        <v>10047</v>
      </c>
      <c r="N1499" s="36" t="s">
        <v>2087</v>
      </c>
      <c r="O1499" s="37">
        <f>'Product Details'!AH1114</f>
        <v>110.99</v>
      </c>
      <c r="P1499" s="37">
        <f>'Product Details'!V1114</f>
        <v>106.99</v>
      </c>
      <c r="Q1499" s="37">
        <f>'Product Details'!F1114</f>
        <v>96.99</v>
      </c>
      <c r="R1499" s="89">
        <f t="shared" si="70"/>
        <v>9.3466679128890562E-2</v>
      </c>
      <c r="S1499" s="89">
        <f t="shared" si="71"/>
        <v>0.12613748986395171</v>
      </c>
      <c r="T1499" s="37">
        <f>'Product Details'!F1114</f>
        <v>96.99</v>
      </c>
      <c r="U1499" s="37">
        <f t="shared" si="72"/>
        <v>0</v>
      </c>
      <c r="V1499" s="36" t="s">
        <v>2100</v>
      </c>
      <c r="W1499" s="36" t="s">
        <v>1345</v>
      </c>
      <c r="X1499" s="36">
        <v>30</v>
      </c>
      <c r="Y1499" s="90">
        <v>46092</v>
      </c>
      <c r="Z1499" s="90">
        <v>46254</v>
      </c>
    </row>
    <row r="1500" spans="1:26" ht="26.9" customHeight="1" x14ac:dyDescent="0.35">
      <c r="A1500" s="88" t="s">
        <v>11707</v>
      </c>
      <c r="B1500" s="36" t="s">
        <v>8006</v>
      </c>
      <c r="C1500" s="36" t="s">
        <v>1482</v>
      </c>
      <c r="D1500" s="36" t="s">
        <v>10168</v>
      </c>
      <c r="E1500" s="36" t="s">
        <v>10101</v>
      </c>
      <c r="F1500" s="36" t="s">
        <v>8009</v>
      </c>
      <c r="G1500" s="36" t="s">
        <v>8010</v>
      </c>
      <c r="H1500" s="36" t="s">
        <v>2171</v>
      </c>
      <c r="I1500" s="36" t="s">
        <v>9</v>
      </c>
      <c r="J1500" s="36" t="s">
        <v>7366</v>
      </c>
      <c r="K1500" s="36" t="s">
        <v>2025</v>
      </c>
      <c r="L1500" s="81" t="s">
        <v>10022</v>
      </c>
      <c r="M1500" s="36" t="s">
        <v>10102</v>
      </c>
      <c r="N1500" s="36" t="s">
        <v>2087</v>
      </c>
      <c r="O1500" s="37">
        <f>'Product Details'!AH1114</f>
        <v>110.99</v>
      </c>
      <c r="P1500" s="37">
        <v>82.99</v>
      </c>
      <c r="Q1500" s="37">
        <v>82.99</v>
      </c>
      <c r="R1500" s="89">
        <f t="shared" si="70"/>
        <v>0</v>
      </c>
      <c r="S1500" s="89">
        <f t="shared" si="71"/>
        <v>0.25227497972790341</v>
      </c>
      <c r="T1500" s="37">
        <f>'Product Details'!F1114</f>
        <v>96.99</v>
      </c>
      <c r="U1500" s="37">
        <f t="shared" si="72"/>
        <v>14</v>
      </c>
      <c r="V1500" s="36" t="s">
        <v>2100</v>
      </c>
      <c r="W1500" s="36" t="s">
        <v>10514</v>
      </c>
      <c r="X1500" s="36">
        <v>30</v>
      </c>
      <c r="Y1500" s="90">
        <v>46246</v>
      </c>
      <c r="Z1500" s="90">
        <v>46246</v>
      </c>
    </row>
    <row r="1501" spans="1:26" ht="15" customHeight="1" x14ac:dyDescent="0.35">
      <c r="A1501" s="88" t="s">
        <v>11708</v>
      </c>
      <c r="B1501" s="36" t="s">
        <v>8011</v>
      </c>
      <c r="C1501" s="36" t="s">
        <v>1482</v>
      </c>
      <c r="D1501" s="36" t="s">
        <v>11705</v>
      </c>
      <c r="E1501" s="36" t="s">
        <v>10046</v>
      </c>
      <c r="F1501" s="36" t="s">
        <v>8014</v>
      </c>
      <c r="G1501" s="36" t="s">
        <v>8015</v>
      </c>
      <c r="H1501" s="36" t="s">
        <v>2120</v>
      </c>
      <c r="I1501" s="36" t="s">
        <v>9</v>
      </c>
      <c r="J1501" s="36" t="s">
        <v>7449</v>
      </c>
      <c r="K1501" s="36" t="s">
        <v>2023</v>
      </c>
      <c r="L1501" s="76" t="s">
        <v>10021</v>
      </c>
      <c r="M1501" s="36" t="s">
        <v>10047</v>
      </c>
      <c r="N1501" s="36" t="s">
        <v>2087</v>
      </c>
      <c r="O1501" s="37">
        <f>'Product Details'!AH1115</f>
        <v>124.99</v>
      </c>
      <c r="P1501" s="37">
        <f>'Product Details'!V1115</f>
        <v>124.99</v>
      </c>
      <c r="Q1501" s="37">
        <f>'Product Details'!F1115</f>
        <v>112.99</v>
      </c>
      <c r="R1501" s="89">
        <f t="shared" si="70"/>
        <v>9.6007680614449156E-2</v>
      </c>
      <c r="S1501" s="89">
        <f t="shared" si="71"/>
        <v>9.6007680614449156E-2</v>
      </c>
      <c r="T1501" s="37">
        <f>'Product Details'!F1115</f>
        <v>112.99</v>
      </c>
      <c r="U1501" s="37">
        <f t="shared" si="72"/>
        <v>0</v>
      </c>
      <c r="V1501" s="36" t="s">
        <v>2080</v>
      </c>
      <c r="W1501" s="36" t="s">
        <v>7451</v>
      </c>
      <c r="X1501" s="36">
        <v>30</v>
      </c>
      <c r="Y1501" s="90">
        <v>46204</v>
      </c>
      <c r="Z1501" s="90">
        <v>46262</v>
      </c>
    </row>
    <row r="1502" spans="1:26" ht="15" customHeight="1" x14ac:dyDescent="0.35">
      <c r="A1502" s="88" t="s">
        <v>11709</v>
      </c>
      <c r="B1502" s="36" t="s">
        <v>8016</v>
      </c>
      <c r="C1502" s="36" t="s">
        <v>1482</v>
      </c>
      <c r="D1502" s="36" t="s">
        <v>11705</v>
      </c>
      <c r="E1502" s="36" t="s">
        <v>10046</v>
      </c>
      <c r="F1502" s="36" t="s">
        <v>8019</v>
      </c>
      <c r="G1502" s="36" t="s">
        <v>8020</v>
      </c>
      <c r="H1502" s="36" t="s">
        <v>2104</v>
      </c>
      <c r="I1502" s="36" t="s">
        <v>9</v>
      </c>
      <c r="J1502" s="36" t="s">
        <v>7414</v>
      </c>
      <c r="K1502" s="36" t="s">
        <v>2026</v>
      </c>
      <c r="L1502" s="76" t="s">
        <v>10021</v>
      </c>
      <c r="M1502" s="36" t="s">
        <v>10047</v>
      </c>
      <c r="N1502" s="36" t="s">
        <v>2087</v>
      </c>
      <c r="O1502" s="37">
        <f>'Product Details'!AH1116</f>
        <v>171.99</v>
      </c>
      <c r="P1502" s="37">
        <f>'Product Details'!V1116</f>
        <v>162.99</v>
      </c>
      <c r="Q1502" s="37">
        <f>'Product Details'!F1116</f>
        <v>152.99</v>
      </c>
      <c r="R1502" s="89">
        <f t="shared" si="70"/>
        <v>6.1353457267317009E-2</v>
      </c>
      <c r="S1502" s="89">
        <f t="shared" si="71"/>
        <v>0.11047153904296761</v>
      </c>
      <c r="T1502" s="37">
        <f>'Product Details'!F1116</f>
        <v>152.99</v>
      </c>
      <c r="U1502" s="37">
        <f t="shared" si="72"/>
        <v>0</v>
      </c>
      <c r="V1502" s="36" t="s">
        <v>2100</v>
      </c>
      <c r="W1502" s="36" t="s">
        <v>1345</v>
      </c>
      <c r="X1502" s="36">
        <v>30</v>
      </c>
      <c r="Y1502" s="90">
        <v>46058</v>
      </c>
      <c r="Z1502" s="90">
        <v>46263</v>
      </c>
    </row>
    <row r="1503" spans="1:26" ht="15" customHeight="1" x14ac:dyDescent="0.35">
      <c r="A1503" s="88" t="s">
        <v>11710</v>
      </c>
      <c r="B1503" s="36" t="s">
        <v>8021</v>
      </c>
      <c r="C1503" s="36" t="s">
        <v>1482</v>
      </c>
      <c r="D1503" s="36" t="s">
        <v>11705</v>
      </c>
      <c r="E1503" s="36" t="s">
        <v>10046</v>
      </c>
      <c r="F1503" s="36" t="s">
        <v>8024</v>
      </c>
      <c r="G1503" s="36" t="s">
        <v>8025</v>
      </c>
      <c r="H1503" s="36" t="s">
        <v>2224</v>
      </c>
      <c r="I1503" s="36" t="s">
        <v>9</v>
      </c>
      <c r="J1503" s="36" t="s">
        <v>7449</v>
      </c>
      <c r="K1503" s="36" t="s">
        <v>2024</v>
      </c>
      <c r="L1503" s="76" t="s">
        <v>10021</v>
      </c>
      <c r="M1503" s="36" t="s">
        <v>10047</v>
      </c>
      <c r="N1503" s="36" t="s">
        <v>2087</v>
      </c>
      <c r="O1503" s="37">
        <f>'Product Details'!AH1117</f>
        <v>198.99</v>
      </c>
      <c r="P1503" s="37">
        <f>'Product Details'!V1117</f>
        <v>198.99</v>
      </c>
      <c r="Q1503" s="37">
        <f>'Product Details'!F1117</f>
        <v>175.99</v>
      </c>
      <c r="R1503" s="89">
        <f t="shared" si="70"/>
        <v>0.11558369767324991</v>
      </c>
      <c r="S1503" s="89">
        <f t="shared" si="71"/>
        <v>0.11558369767324991</v>
      </c>
      <c r="T1503" s="37">
        <f>'Product Details'!F1117</f>
        <v>175.99</v>
      </c>
      <c r="U1503" s="37">
        <f t="shared" si="72"/>
        <v>0</v>
      </c>
      <c r="V1503" s="36" t="s">
        <v>2080</v>
      </c>
      <c r="W1503" s="36" t="s">
        <v>1345</v>
      </c>
      <c r="X1503" s="36">
        <v>30</v>
      </c>
      <c r="Y1503" s="90">
        <v>45952</v>
      </c>
      <c r="Z1503" s="90">
        <v>46238</v>
      </c>
    </row>
    <row r="1504" spans="1:26" ht="15" customHeight="1" x14ac:dyDescent="0.35">
      <c r="A1504" s="88" t="s">
        <v>11711</v>
      </c>
      <c r="B1504" s="36" t="s">
        <v>8026</v>
      </c>
      <c r="C1504" s="36" t="s">
        <v>1482</v>
      </c>
      <c r="D1504" s="36" t="s">
        <v>11705</v>
      </c>
      <c r="E1504" s="36" t="s">
        <v>10046</v>
      </c>
      <c r="F1504" s="36" t="s">
        <v>8029</v>
      </c>
      <c r="G1504" s="36" t="s">
        <v>8030</v>
      </c>
      <c r="H1504" s="36" t="s">
        <v>2254</v>
      </c>
      <c r="I1504" s="36" t="s">
        <v>9</v>
      </c>
      <c r="J1504" s="36" t="s">
        <v>7749</v>
      </c>
      <c r="K1504" s="36" t="s">
        <v>2026</v>
      </c>
      <c r="L1504" s="76" t="s">
        <v>10021</v>
      </c>
      <c r="M1504" s="36" t="s">
        <v>10047</v>
      </c>
      <c r="N1504" s="36" t="s">
        <v>2087</v>
      </c>
      <c r="O1504" s="37">
        <f>'Product Details'!AH1118</f>
        <v>236.99</v>
      </c>
      <c r="P1504" s="37">
        <f>'Product Details'!V1118</f>
        <v>236.99</v>
      </c>
      <c r="Q1504" s="37">
        <f>'Product Details'!F1118</f>
        <v>228.99</v>
      </c>
      <c r="R1504" s="89">
        <f t="shared" si="70"/>
        <v>3.375669859487742E-2</v>
      </c>
      <c r="S1504" s="89">
        <f t="shared" si="71"/>
        <v>3.375669859487742E-2</v>
      </c>
      <c r="T1504" s="37">
        <f>'Product Details'!F1118</f>
        <v>228.99</v>
      </c>
      <c r="U1504" s="37">
        <f t="shared" si="72"/>
        <v>0</v>
      </c>
      <c r="V1504" s="36" t="s">
        <v>2080</v>
      </c>
      <c r="W1504" s="36" t="s">
        <v>1345</v>
      </c>
      <c r="X1504" s="36">
        <v>30</v>
      </c>
      <c r="Y1504" s="90">
        <v>46090</v>
      </c>
      <c r="Z1504" s="90">
        <v>46256</v>
      </c>
    </row>
    <row r="1505" spans="1:26" ht="15" customHeight="1" x14ac:dyDescent="0.35">
      <c r="A1505" s="88" t="s">
        <v>11712</v>
      </c>
      <c r="B1505" s="36" t="s">
        <v>8031</v>
      </c>
      <c r="C1505" s="36" t="s">
        <v>1482</v>
      </c>
      <c r="D1505" s="36" t="s">
        <v>11705</v>
      </c>
      <c r="E1505" s="36" t="s">
        <v>10046</v>
      </c>
      <c r="F1505" s="36" t="s">
        <v>8034</v>
      </c>
      <c r="G1505" s="36" t="s">
        <v>8035</v>
      </c>
      <c r="H1505" s="36" t="s">
        <v>2104</v>
      </c>
      <c r="I1505" s="36" t="s">
        <v>9</v>
      </c>
      <c r="J1505" s="36" t="s">
        <v>7460</v>
      </c>
      <c r="K1505" s="36" t="s">
        <v>2024</v>
      </c>
      <c r="L1505" s="76" t="s">
        <v>10021</v>
      </c>
      <c r="M1505" s="36" t="s">
        <v>10047</v>
      </c>
      <c r="N1505" s="36" t="s">
        <v>2087</v>
      </c>
      <c r="O1505" s="37">
        <f>'Product Details'!AH1119</f>
        <v>488.99</v>
      </c>
      <c r="P1505" s="37">
        <f>'Product Details'!V1119</f>
        <v>462.99</v>
      </c>
      <c r="Q1505" s="37">
        <f>'Product Details'!F1119</f>
        <v>426.99</v>
      </c>
      <c r="R1505" s="89">
        <f t="shared" si="70"/>
        <v>7.7755459081189651E-2</v>
      </c>
      <c r="S1505" s="89">
        <f t="shared" si="71"/>
        <v>0.12679195893576556</v>
      </c>
      <c r="T1505" s="37">
        <f>'Product Details'!F1119</f>
        <v>426.99</v>
      </c>
      <c r="U1505" s="37">
        <f t="shared" si="72"/>
        <v>0</v>
      </c>
      <c r="V1505" s="36" t="s">
        <v>2080</v>
      </c>
      <c r="W1505" s="36" t="s">
        <v>7439</v>
      </c>
      <c r="X1505" s="36">
        <v>30</v>
      </c>
      <c r="Y1505" s="90">
        <v>46060</v>
      </c>
      <c r="Z1505" s="90">
        <v>46252</v>
      </c>
    </row>
    <row r="1506" spans="1:26" ht="26.9" customHeight="1" x14ac:dyDescent="0.35">
      <c r="A1506" s="88" t="s">
        <v>11713</v>
      </c>
      <c r="B1506" s="36" t="s">
        <v>8031</v>
      </c>
      <c r="C1506" s="36" t="s">
        <v>1482</v>
      </c>
      <c r="D1506" s="36" t="s">
        <v>11714</v>
      </c>
      <c r="E1506" s="36" t="s">
        <v>10122</v>
      </c>
      <c r="F1506" s="36" t="s">
        <v>8034</v>
      </c>
      <c r="G1506" s="36" t="s">
        <v>8035</v>
      </c>
      <c r="H1506" s="36" t="s">
        <v>2104</v>
      </c>
      <c r="I1506" s="36" t="s">
        <v>9</v>
      </c>
      <c r="J1506" s="36" t="s">
        <v>7460</v>
      </c>
      <c r="K1506" s="36" t="s">
        <v>2024</v>
      </c>
      <c r="L1506" s="79" t="s">
        <v>10023</v>
      </c>
      <c r="M1506" s="36" t="s">
        <v>10123</v>
      </c>
      <c r="N1506" s="36" t="s">
        <v>2087</v>
      </c>
      <c r="O1506" s="37">
        <f>'Product Details'!AH1119</f>
        <v>488.99</v>
      </c>
      <c r="P1506" s="37">
        <v>356.99</v>
      </c>
      <c r="Q1506" s="37">
        <v>356.99</v>
      </c>
      <c r="R1506" s="89">
        <f t="shared" si="70"/>
        <v>0</v>
      </c>
      <c r="S1506" s="89">
        <f t="shared" si="71"/>
        <v>0.26994417063743636</v>
      </c>
      <c r="T1506" s="37">
        <f>'Product Details'!F1119</f>
        <v>426.99</v>
      </c>
      <c r="U1506" s="37">
        <f t="shared" si="72"/>
        <v>70</v>
      </c>
      <c r="V1506" s="36" t="s">
        <v>2100</v>
      </c>
      <c r="W1506" s="36" t="s">
        <v>10124</v>
      </c>
      <c r="X1506" s="36">
        <v>30</v>
      </c>
      <c r="Y1506" s="90">
        <v>46172</v>
      </c>
      <c r="Z1506" s="90">
        <v>46172</v>
      </c>
    </row>
    <row r="1507" spans="1:26" ht="15" customHeight="1" x14ac:dyDescent="0.35">
      <c r="A1507" s="88" t="s">
        <v>11715</v>
      </c>
      <c r="B1507" s="36" t="s">
        <v>8036</v>
      </c>
      <c r="C1507" s="36" t="s">
        <v>1482</v>
      </c>
      <c r="D1507" s="36" t="s">
        <v>11705</v>
      </c>
      <c r="E1507" s="36" t="s">
        <v>10046</v>
      </c>
      <c r="F1507" s="36" t="s">
        <v>8019</v>
      </c>
      <c r="G1507" s="36" t="s">
        <v>8039</v>
      </c>
      <c r="H1507" s="36" t="s">
        <v>2224</v>
      </c>
      <c r="I1507" s="36" t="s">
        <v>9</v>
      </c>
      <c r="J1507" s="36" t="s">
        <v>7437</v>
      </c>
      <c r="K1507" s="36" t="s">
        <v>2027</v>
      </c>
      <c r="L1507" s="76" t="s">
        <v>10021</v>
      </c>
      <c r="M1507" s="36" t="s">
        <v>10047</v>
      </c>
      <c r="N1507" s="36" t="s">
        <v>2087</v>
      </c>
      <c r="O1507" s="37">
        <f>'Product Details'!AH1120</f>
        <v>668.99</v>
      </c>
      <c r="P1507" s="37">
        <f>'Product Details'!V1120</f>
        <v>631.99</v>
      </c>
      <c r="Q1507" s="37">
        <f>'Product Details'!F1120</f>
        <v>596.99</v>
      </c>
      <c r="R1507" s="89">
        <f t="shared" si="70"/>
        <v>5.5380623111125175E-2</v>
      </c>
      <c r="S1507" s="89">
        <f t="shared" si="71"/>
        <v>0.10762492712895559</v>
      </c>
      <c r="T1507" s="37">
        <f>'Product Details'!F1120</f>
        <v>596.99</v>
      </c>
      <c r="U1507" s="37">
        <f t="shared" si="72"/>
        <v>0</v>
      </c>
      <c r="V1507" s="36" t="s">
        <v>2080</v>
      </c>
      <c r="W1507" s="36" t="s">
        <v>7439</v>
      </c>
      <c r="X1507" s="36">
        <v>30</v>
      </c>
      <c r="Y1507" s="90">
        <v>45860</v>
      </c>
      <c r="Z1507" s="90">
        <v>46288</v>
      </c>
    </row>
    <row r="1508" spans="1:26" ht="26.9" customHeight="1" x14ac:dyDescent="0.35">
      <c r="A1508" s="88" t="s">
        <v>11716</v>
      </c>
      <c r="B1508" s="36" t="s">
        <v>8036</v>
      </c>
      <c r="C1508" s="36" t="s">
        <v>1482</v>
      </c>
      <c r="D1508" s="36" t="s">
        <v>10168</v>
      </c>
      <c r="E1508" s="36" t="s">
        <v>10101</v>
      </c>
      <c r="F1508" s="36" t="s">
        <v>8019</v>
      </c>
      <c r="G1508" s="36" t="s">
        <v>8039</v>
      </c>
      <c r="H1508" s="36" t="s">
        <v>2224</v>
      </c>
      <c r="I1508" s="36" t="s">
        <v>9</v>
      </c>
      <c r="J1508" s="36" t="s">
        <v>7437</v>
      </c>
      <c r="K1508" s="36" t="s">
        <v>2027</v>
      </c>
      <c r="L1508" s="81" t="s">
        <v>10022</v>
      </c>
      <c r="M1508" s="36" t="s">
        <v>10102</v>
      </c>
      <c r="N1508" s="36" t="s">
        <v>2087</v>
      </c>
      <c r="O1508" s="37">
        <f>'Product Details'!AH1120</f>
        <v>668.99</v>
      </c>
      <c r="P1508" s="37">
        <v>566.99</v>
      </c>
      <c r="Q1508" s="37">
        <v>508.99</v>
      </c>
      <c r="R1508" s="89">
        <f t="shared" si="70"/>
        <v>0.10229457309652727</v>
      </c>
      <c r="S1508" s="89">
        <f t="shared" si="71"/>
        <v>0.23916650473101242</v>
      </c>
      <c r="T1508" s="37">
        <f>'Product Details'!F1120</f>
        <v>596.99</v>
      </c>
      <c r="U1508" s="37">
        <f t="shared" si="72"/>
        <v>88</v>
      </c>
      <c r="V1508" s="36" t="s">
        <v>2100</v>
      </c>
      <c r="W1508" s="36" t="s">
        <v>11560</v>
      </c>
      <c r="X1508" s="36">
        <v>30</v>
      </c>
      <c r="Y1508" s="90">
        <v>46157</v>
      </c>
      <c r="Z1508" s="90">
        <v>46188</v>
      </c>
    </row>
    <row r="1509" spans="1:26" ht="26.9" customHeight="1" x14ac:dyDescent="0.35">
      <c r="A1509" s="88" t="s">
        <v>11717</v>
      </c>
      <c r="B1509" s="36" t="s">
        <v>8036</v>
      </c>
      <c r="C1509" s="36" t="s">
        <v>1482</v>
      </c>
      <c r="D1509" s="36" t="s">
        <v>11714</v>
      </c>
      <c r="E1509" s="36" t="s">
        <v>10122</v>
      </c>
      <c r="F1509" s="36" t="s">
        <v>8019</v>
      </c>
      <c r="G1509" s="36" t="s">
        <v>8039</v>
      </c>
      <c r="H1509" s="36" t="s">
        <v>2224</v>
      </c>
      <c r="I1509" s="36" t="s">
        <v>9</v>
      </c>
      <c r="J1509" s="36" t="s">
        <v>7437</v>
      </c>
      <c r="K1509" s="36" t="s">
        <v>2027</v>
      </c>
      <c r="L1509" s="79" t="s">
        <v>10023</v>
      </c>
      <c r="M1509" s="36" t="s">
        <v>10123</v>
      </c>
      <c r="N1509" s="36" t="s">
        <v>2087</v>
      </c>
      <c r="O1509" s="37">
        <f>'Product Details'!AH1120</f>
        <v>668.99</v>
      </c>
      <c r="P1509" s="37">
        <v>475.99</v>
      </c>
      <c r="Q1509" s="37">
        <v>475.99</v>
      </c>
      <c r="R1509" s="89">
        <f t="shared" si="70"/>
        <v>0</v>
      </c>
      <c r="S1509" s="89">
        <f t="shared" si="71"/>
        <v>0.2884945963317837</v>
      </c>
      <c r="T1509" s="37">
        <f>'Product Details'!F1120</f>
        <v>596.99</v>
      </c>
      <c r="U1509" s="37">
        <f t="shared" si="72"/>
        <v>121</v>
      </c>
      <c r="V1509" s="36" t="s">
        <v>2100</v>
      </c>
      <c r="W1509" s="36" t="s">
        <v>10124</v>
      </c>
      <c r="X1509" s="36">
        <v>30</v>
      </c>
      <c r="Y1509" s="90">
        <v>46203</v>
      </c>
      <c r="Z1509" s="90">
        <v>46203</v>
      </c>
    </row>
    <row r="1510" spans="1:26" ht="26.9" customHeight="1" x14ac:dyDescent="0.35">
      <c r="A1510" s="88" t="s">
        <v>11718</v>
      </c>
      <c r="B1510" s="36" t="s">
        <v>8036</v>
      </c>
      <c r="C1510" s="36" t="s">
        <v>1482</v>
      </c>
      <c r="D1510" s="36" t="s">
        <v>10088</v>
      </c>
      <c r="E1510" s="36" t="s">
        <v>10089</v>
      </c>
      <c r="F1510" s="36" t="s">
        <v>8019</v>
      </c>
      <c r="G1510" s="36" t="s">
        <v>8039</v>
      </c>
      <c r="H1510" s="36" t="s">
        <v>2224</v>
      </c>
      <c r="I1510" s="36" t="s">
        <v>9</v>
      </c>
      <c r="J1510" s="36" t="s">
        <v>7437</v>
      </c>
      <c r="K1510" s="36" t="s">
        <v>2027</v>
      </c>
      <c r="L1510" s="51" t="s">
        <v>10024</v>
      </c>
      <c r="M1510" s="36" t="s">
        <v>10090</v>
      </c>
      <c r="N1510" s="36" t="s">
        <v>2087</v>
      </c>
      <c r="O1510" s="37">
        <f>'Product Details'!AH1120</f>
        <v>668.99</v>
      </c>
      <c r="P1510" s="37">
        <v>333.99</v>
      </c>
      <c r="Q1510" s="37">
        <v>333.99</v>
      </c>
      <c r="R1510" s="89">
        <f t="shared" si="70"/>
        <v>0</v>
      </c>
      <c r="S1510" s="89">
        <f t="shared" si="71"/>
        <v>0.50075486928055724</v>
      </c>
      <c r="T1510" s="37">
        <f>'Product Details'!F1120</f>
        <v>596.99</v>
      </c>
      <c r="U1510" s="37">
        <f t="shared" si="72"/>
        <v>263</v>
      </c>
      <c r="V1510" s="36" t="s">
        <v>2100</v>
      </c>
      <c r="W1510" s="36" t="s">
        <v>10105</v>
      </c>
      <c r="X1510" s="36">
        <v>14</v>
      </c>
      <c r="Y1510" s="90">
        <v>46219</v>
      </c>
      <c r="Z1510" s="90">
        <v>46219</v>
      </c>
    </row>
    <row r="1511" spans="1:26" ht="15" customHeight="1" x14ac:dyDescent="0.35">
      <c r="A1511" s="88" t="s">
        <v>11719</v>
      </c>
      <c r="B1511" s="36" t="s">
        <v>8040</v>
      </c>
      <c r="C1511" s="36" t="s">
        <v>1482</v>
      </c>
      <c r="D1511" s="36" t="s">
        <v>11705</v>
      </c>
      <c r="E1511" s="36" t="s">
        <v>10046</v>
      </c>
      <c r="F1511" s="36" t="s">
        <v>8044</v>
      </c>
      <c r="G1511" s="36" t="s">
        <v>8045</v>
      </c>
      <c r="H1511" s="36" t="s">
        <v>2171</v>
      </c>
      <c r="I1511" s="36" t="s">
        <v>9</v>
      </c>
      <c r="J1511" s="36" t="s">
        <v>2034</v>
      </c>
      <c r="K1511" s="36" t="s">
        <v>2027</v>
      </c>
      <c r="L1511" s="76" t="s">
        <v>10021</v>
      </c>
      <c r="M1511" s="36" t="s">
        <v>10047</v>
      </c>
      <c r="N1511" s="36" t="s">
        <v>2087</v>
      </c>
      <c r="O1511" s="37">
        <f>'Product Details'!AH1121</f>
        <v>830.99</v>
      </c>
      <c r="P1511" s="37">
        <f>'Product Details'!V1121</f>
        <v>791.99</v>
      </c>
      <c r="Q1511" s="37">
        <f>'Product Details'!F1121</f>
        <v>692.99</v>
      </c>
      <c r="R1511" s="89">
        <f t="shared" si="70"/>
        <v>0.12500157830275635</v>
      </c>
      <c r="S1511" s="89">
        <f t="shared" si="71"/>
        <v>0.16606698034874065</v>
      </c>
      <c r="T1511" s="37">
        <f>'Product Details'!F1121</f>
        <v>692.99</v>
      </c>
      <c r="U1511" s="37">
        <f t="shared" si="72"/>
        <v>0</v>
      </c>
      <c r="V1511" s="36" t="s">
        <v>2080</v>
      </c>
      <c r="W1511" s="36" t="s">
        <v>7439</v>
      </c>
      <c r="X1511" s="36">
        <v>30</v>
      </c>
      <c r="Y1511" s="90">
        <v>45812</v>
      </c>
      <c r="Z1511" s="90">
        <v>46269</v>
      </c>
    </row>
    <row r="1512" spans="1:26" ht="26.9" customHeight="1" x14ac:dyDescent="0.35">
      <c r="A1512" s="88" t="s">
        <v>11720</v>
      </c>
      <c r="B1512" s="36" t="s">
        <v>8040</v>
      </c>
      <c r="C1512" s="36" t="s">
        <v>1482</v>
      </c>
      <c r="D1512" s="36" t="s">
        <v>11714</v>
      </c>
      <c r="E1512" s="36" t="s">
        <v>10122</v>
      </c>
      <c r="F1512" s="36" t="s">
        <v>8044</v>
      </c>
      <c r="G1512" s="36" t="s">
        <v>8045</v>
      </c>
      <c r="H1512" s="36" t="s">
        <v>2171</v>
      </c>
      <c r="I1512" s="36" t="s">
        <v>9</v>
      </c>
      <c r="J1512" s="36" t="s">
        <v>2034</v>
      </c>
      <c r="K1512" s="36" t="s">
        <v>2027</v>
      </c>
      <c r="L1512" s="79" t="s">
        <v>10023</v>
      </c>
      <c r="M1512" s="36" t="s">
        <v>10123</v>
      </c>
      <c r="N1512" s="36" t="s">
        <v>2087</v>
      </c>
      <c r="O1512" s="37">
        <f>'Product Details'!AH1121</f>
        <v>830.99</v>
      </c>
      <c r="P1512" s="37">
        <v>555.99</v>
      </c>
      <c r="Q1512" s="37">
        <v>555.99</v>
      </c>
      <c r="R1512" s="89">
        <f t="shared" si="70"/>
        <v>0</v>
      </c>
      <c r="S1512" s="89">
        <f t="shared" si="71"/>
        <v>0.33093057678191073</v>
      </c>
      <c r="T1512" s="37">
        <f>'Product Details'!F1121</f>
        <v>692.99</v>
      </c>
      <c r="U1512" s="37">
        <f t="shared" si="72"/>
        <v>137</v>
      </c>
      <c r="V1512" s="36" t="s">
        <v>2116</v>
      </c>
      <c r="W1512" s="36" t="s">
        <v>10124</v>
      </c>
      <c r="X1512" s="36">
        <v>30</v>
      </c>
      <c r="Y1512" s="90">
        <v>46184</v>
      </c>
      <c r="Z1512" s="90">
        <v>46184</v>
      </c>
    </row>
    <row r="1513" spans="1:26" ht="26.9" customHeight="1" x14ac:dyDescent="0.35">
      <c r="A1513" s="88" t="s">
        <v>11721</v>
      </c>
      <c r="B1513" s="36" t="s">
        <v>8047</v>
      </c>
      <c r="C1513" s="36" t="s">
        <v>1482</v>
      </c>
      <c r="D1513" s="36" t="s">
        <v>11705</v>
      </c>
      <c r="E1513" s="36" t="s">
        <v>10046</v>
      </c>
      <c r="F1513" s="36" t="s">
        <v>8051</v>
      </c>
      <c r="G1513" s="36" t="s">
        <v>8052</v>
      </c>
      <c r="H1513" s="36" t="s">
        <v>2147</v>
      </c>
      <c r="I1513" s="36" t="s">
        <v>9</v>
      </c>
      <c r="J1513" s="36" t="s">
        <v>7473</v>
      </c>
      <c r="K1513" s="36" t="s">
        <v>2025</v>
      </c>
      <c r="L1513" s="76" t="s">
        <v>10021</v>
      </c>
      <c r="M1513" s="36" t="s">
        <v>10047</v>
      </c>
      <c r="N1513" s="36" t="s">
        <v>2087</v>
      </c>
      <c r="O1513" s="37">
        <f>'Product Details'!AH1122</f>
        <v>1098.99</v>
      </c>
      <c r="P1513" s="37">
        <f>'Product Details'!V1122</f>
        <v>1044.99</v>
      </c>
      <c r="Q1513" s="37">
        <f>'Product Details'!F1122</f>
        <v>1010.99</v>
      </c>
      <c r="R1513" s="89">
        <f t="shared" si="70"/>
        <v>3.2536196518626971E-2</v>
      </c>
      <c r="S1513" s="89">
        <f t="shared" si="71"/>
        <v>8.0073522052065985E-2</v>
      </c>
      <c r="T1513" s="37">
        <f>'Product Details'!F1122</f>
        <v>1010.99</v>
      </c>
      <c r="U1513" s="37">
        <f t="shared" si="72"/>
        <v>0</v>
      </c>
      <c r="V1513" s="36" t="s">
        <v>2080</v>
      </c>
      <c r="W1513" s="36" t="s">
        <v>7439</v>
      </c>
      <c r="X1513" s="36">
        <v>30</v>
      </c>
      <c r="Y1513" s="90">
        <v>45734</v>
      </c>
      <c r="Z1513" s="90">
        <v>46268</v>
      </c>
    </row>
    <row r="1514" spans="1:26" ht="15" customHeight="1" x14ac:dyDescent="0.35">
      <c r="A1514" s="88" t="s">
        <v>11722</v>
      </c>
      <c r="B1514" s="36" t="s">
        <v>8053</v>
      </c>
      <c r="C1514" s="36" t="s">
        <v>1495</v>
      </c>
      <c r="D1514" s="36" t="s">
        <v>11723</v>
      </c>
      <c r="E1514" s="36" t="s">
        <v>10046</v>
      </c>
      <c r="F1514" s="36" t="s">
        <v>8056</v>
      </c>
      <c r="G1514" s="36" t="s">
        <v>8057</v>
      </c>
      <c r="H1514" s="36" t="s">
        <v>2268</v>
      </c>
      <c r="I1514" s="36" t="s">
        <v>9</v>
      </c>
      <c r="J1514" s="36" t="s">
        <v>7366</v>
      </c>
      <c r="K1514" s="36" t="s">
        <v>2024</v>
      </c>
      <c r="L1514" s="76" t="s">
        <v>10021</v>
      </c>
      <c r="M1514" s="36" t="s">
        <v>10047</v>
      </c>
      <c r="N1514" s="36" t="s">
        <v>2087</v>
      </c>
      <c r="O1514" s="37">
        <f>'Product Details'!AH1123</f>
        <v>80.989999999999995</v>
      </c>
      <c r="P1514" s="37">
        <f>'Product Details'!V1123</f>
        <v>76.989999999999995</v>
      </c>
      <c r="Q1514" s="37">
        <f>'Product Details'!F1123</f>
        <v>72.989999999999995</v>
      </c>
      <c r="R1514" s="89">
        <f t="shared" si="70"/>
        <v>5.195479932458761E-2</v>
      </c>
      <c r="S1514" s="89">
        <f t="shared" si="71"/>
        <v>9.8777626867514512E-2</v>
      </c>
      <c r="T1514" s="37">
        <f>'Product Details'!F1123</f>
        <v>72.989999999999995</v>
      </c>
      <c r="U1514" s="37">
        <f t="shared" si="72"/>
        <v>0</v>
      </c>
      <c r="V1514" s="36" t="s">
        <v>2080</v>
      </c>
      <c r="W1514" s="36" t="s">
        <v>1345</v>
      </c>
      <c r="X1514" s="36">
        <v>60</v>
      </c>
      <c r="Y1514" s="90">
        <v>46135</v>
      </c>
      <c r="Z1514" s="90">
        <v>46238</v>
      </c>
    </row>
    <row r="1515" spans="1:26" ht="26.9" customHeight="1" x14ac:dyDescent="0.35">
      <c r="A1515" s="88" t="s">
        <v>11724</v>
      </c>
      <c r="B1515" s="36" t="s">
        <v>8053</v>
      </c>
      <c r="C1515" s="36" t="s">
        <v>1495</v>
      </c>
      <c r="D1515" s="36" t="s">
        <v>11725</v>
      </c>
      <c r="E1515" s="36" t="s">
        <v>10122</v>
      </c>
      <c r="F1515" s="36" t="s">
        <v>8056</v>
      </c>
      <c r="G1515" s="36" t="s">
        <v>8057</v>
      </c>
      <c r="H1515" s="36" t="s">
        <v>2268</v>
      </c>
      <c r="I1515" s="36" t="s">
        <v>9</v>
      </c>
      <c r="J1515" s="36" t="s">
        <v>7366</v>
      </c>
      <c r="K1515" s="36" t="s">
        <v>2024</v>
      </c>
      <c r="L1515" s="79" t="s">
        <v>10023</v>
      </c>
      <c r="M1515" s="36" t="s">
        <v>10123</v>
      </c>
      <c r="N1515" s="36" t="s">
        <v>2087</v>
      </c>
      <c r="O1515" s="37">
        <f>'Product Details'!AH1123</f>
        <v>80.989999999999995</v>
      </c>
      <c r="P1515" s="37">
        <v>59.99</v>
      </c>
      <c r="Q1515" s="37">
        <v>59.99</v>
      </c>
      <c r="R1515" s="89">
        <f t="shared" si="70"/>
        <v>0</v>
      </c>
      <c r="S1515" s="89">
        <f t="shared" si="71"/>
        <v>0.2592912705272255</v>
      </c>
      <c r="T1515" s="37">
        <f>'Product Details'!F1123</f>
        <v>72.989999999999995</v>
      </c>
      <c r="U1515" s="37">
        <f t="shared" si="72"/>
        <v>12.999999999999993</v>
      </c>
      <c r="V1515" s="36" t="s">
        <v>2080</v>
      </c>
      <c r="W1515" s="36" t="s">
        <v>10124</v>
      </c>
      <c r="X1515" s="36">
        <v>30</v>
      </c>
      <c r="Y1515" s="90">
        <v>46252</v>
      </c>
      <c r="Z1515" s="90">
        <v>46252</v>
      </c>
    </row>
    <row r="1516" spans="1:26" ht="15" customHeight="1" x14ac:dyDescent="0.35">
      <c r="A1516" s="88" t="s">
        <v>11726</v>
      </c>
      <c r="B1516" s="36" t="s">
        <v>8058</v>
      </c>
      <c r="C1516" s="36" t="s">
        <v>1495</v>
      </c>
      <c r="D1516" s="36" t="s">
        <v>11723</v>
      </c>
      <c r="E1516" s="36" t="s">
        <v>10046</v>
      </c>
      <c r="F1516" s="36" t="s">
        <v>8061</v>
      </c>
      <c r="G1516" s="36" t="s">
        <v>8062</v>
      </c>
      <c r="H1516" s="36" t="s">
        <v>2254</v>
      </c>
      <c r="I1516" s="36" t="s">
        <v>9</v>
      </c>
      <c r="J1516" s="36" t="s">
        <v>7414</v>
      </c>
      <c r="K1516" s="36" t="s">
        <v>2024</v>
      </c>
      <c r="L1516" s="76" t="s">
        <v>10021</v>
      </c>
      <c r="M1516" s="36" t="s">
        <v>10047</v>
      </c>
      <c r="N1516" s="36" t="s">
        <v>2087</v>
      </c>
      <c r="O1516" s="37">
        <f>'Product Details'!AH1124</f>
        <v>140.99</v>
      </c>
      <c r="P1516" s="37">
        <f>'Product Details'!V1124</f>
        <v>134.99</v>
      </c>
      <c r="Q1516" s="37">
        <f>'Product Details'!F1124</f>
        <v>122.99</v>
      </c>
      <c r="R1516" s="89">
        <f t="shared" si="70"/>
        <v>8.8895473738795569E-2</v>
      </c>
      <c r="S1516" s="89">
        <f t="shared" si="71"/>
        <v>0.12766862898077888</v>
      </c>
      <c r="T1516" s="37">
        <f>'Product Details'!F1124</f>
        <v>122.99</v>
      </c>
      <c r="U1516" s="37">
        <f t="shared" si="72"/>
        <v>0</v>
      </c>
      <c r="V1516" s="36" t="s">
        <v>2080</v>
      </c>
      <c r="W1516" s="36" t="s">
        <v>1345</v>
      </c>
      <c r="X1516" s="36">
        <v>60</v>
      </c>
      <c r="Y1516" s="90">
        <v>46100</v>
      </c>
      <c r="Z1516" s="90">
        <v>46256</v>
      </c>
    </row>
    <row r="1517" spans="1:26" ht="26.9" customHeight="1" x14ac:dyDescent="0.35">
      <c r="A1517" s="88" t="s">
        <v>11727</v>
      </c>
      <c r="B1517" s="36" t="s">
        <v>8058</v>
      </c>
      <c r="C1517" s="36" t="s">
        <v>1495</v>
      </c>
      <c r="D1517" s="36" t="s">
        <v>11725</v>
      </c>
      <c r="E1517" s="36" t="s">
        <v>10122</v>
      </c>
      <c r="F1517" s="36" t="s">
        <v>8061</v>
      </c>
      <c r="G1517" s="36" t="s">
        <v>8062</v>
      </c>
      <c r="H1517" s="36" t="s">
        <v>2254</v>
      </c>
      <c r="I1517" s="36" t="s">
        <v>9</v>
      </c>
      <c r="J1517" s="36" t="s">
        <v>7414</v>
      </c>
      <c r="K1517" s="36" t="s">
        <v>2024</v>
      </c>
      <c r="L1517" s="79" t="s">
        <v>10023</v>
      </c>
      <c r="M1517" s="36" t="s">
        <v>10123</v>
      </c>
      <c r="N1517" s="36" t="s">
        <v>2087</v>
      </c>
      <c r="O1517" s="37">
        <f>'Product Details'!AH1124</f>
        <v>140.99</v>
      </c>
      <c r="P1517" s="37">
        <v>104.99</v>
      </c>
      <c r="Q1517" s="37">
        <v>104.99</v>
      </c>
      <c r="R1517" s="89">
        <f t="shared" si="70"/>
        <v>0</v>
      </c>
      <c r="S1517" s="89">
        <f t="shared" si="71"/>
        <v>0.25533725796155765</v>
      </c>
      <c r="T1517" s="37">
        <f>'Product Details'!F1124</f>
        <v>122.99</v>
      </c>
      <c r="U1517" s="37">
        <f t="shared" si="72"/>
        <v>18</v>
      </c>
      <c r="V1517" s="36" t="s">
        <v>2080</v>
      </c>
      <c r="W1517" s="36" t="s">
        <v>10124</v>
      </c>
      <c r="X1517" s="36">
        <v>30</v>
      </c>
      <c r="Y1517" s="90">
        <v>46237</v>
      </c>
      <c r="Z1517" s="90">
        <v>46237</v>
      </c>
    </row>
    <row r="1518" spans="1:26" ht="15" customHeight="1" x14ac:dyDescent="0.35">
      <c r="A1518" s="88" t="s">
        <v>11728</v>
      </c>
      <c r="B1518" s="36" t="s">
        <v>8063</v>
      </c>
      <c r="C1518" s="36" t="s">
        <v>1495</v>
      </c>
      <c r="D1518" s="36" t="s">
        <v>11723</v>
      </c>
      <c r="E1518" s="36" t="s">
        <v>10046</v>
      </c>
      <c r="F1518" s="36" t="s">
        <v>8066</v>
      </c>
      <c r="G1518" s="36" t="s">
        <v>8067</v>
      </c>
      <c r="H1518" s="36" t="s">
        <v>2147</v>
      </c>
      <c r="I1518" s="36" t="s">
        <v>9</v>
      </c>
      <c r="J1518" s="36" t="s">
        <v>7425</v>
      </c>
      <c r="K1518" s="36" t="s">
        <v>2024</v>
      </c>
      <c r="L1518" s="76" t="s">
        <v>10021</v>
      </c>
      <c r="M1518" s="36" t="s">
        <v>10047</v>
      </c>
      <c r="N1518" s="36" t="s">
        <v>2087</v>
      </c>
      <c r="O1518" s="37">
        <f>'Product Details'!AH1125</f>
        <v>138.99</v>
      </c>
      <c r="P1518" s="37">
        <f>'Product Details'!V1125</f>
        <v>138.99</v>
      </c>
      <c r="Q1518" s="37">
        <f>'Product Details'!F1125</f>
        <v>129.99</v>
      </c>
      <c r="R1518" s="89">
        <f t="shared" si="70"/>
        <v>6.4752859917979702E-2</v>
      </c>
      <c r="S1518" s="89">
        <f t="shared" si="71"/>
        <v>6.4752859917979702E-2</v>
      </c>
      <c r="T1518" s="37">
        <f>'Product Details'!F1125</f>
        <v>129.99</v>
      </c>
      <c r="U1518" s="37">
        <f t="shared" si="72"/>
        <v>0</v>
      </c>
      <c r="V1518" s="36" t="s">
        <v>2080</v>
      </c>
      <c r="W1518" s="36" t="s">
        <v>7427</v>
      </c>
      <c r="X1518" s="36">
        <v>60</v>
      </c>
      <c r="Y1518" s="90">
        <v>45681</v>
      </c>
      <c r="Z1518" s="90">
        <v>46239</v>
      </c>
    </row>
    <row r="1519" spans="1:26" ht="15" customHeight="1" x14ac:dyDescent="0.35">
      <c r="A1519" s="88" t="s">
        <v>11729</v>
      </c>
      <c r="B1519" s="36" t="s">
        <v>8068</v>
      </c>
      <c r="C1519" s="36" t="s">
        <v>1495</v>
      </c>
      <c r="D1519" s="36" t="s">
        <v>11723</v>
      </c>
      <c r="E1519" s="36" t="s">
        <v>10046</v>
      </c>
      <c r="F1519" s="36" t="s">
        <v>8071</v>
      </c>
      <c r="G1519" s="36" t="s">
        <v>8072</v>
      </c>
      <c r="H1519" s="36" t="s">
        <v>2120</v>
      </c>
      <c r="I1519" s="36" t="s">
        <v>9</v>
      </c>
      <c r="J1519" s="36" t="s">
        <v>7449</v>
      </c>
      <c r="K1519" s="36" t="s">
        <v>2024</v>
      </c>
      <c r="L1519" s="76" t="s">
        <v>10021</v>
      </c>
      <c r="M1519" s="36" t="s">
        <v>10047</v>
      </c>
      <c r="N1519" s="36" t="s">
        <v>2087</v>
      </c>
      <c r="O1519" s="37">
        <f>'Product Details'!AH1126</f>
        <v>168.99</v>
      </c>
      <c r="P1519" s="37">
        <f>'Product Details'!V1126</f>
        <v>166.99</v>
      </c>
      <c r="Q1519" s="37">
        <f>'Product Details'!F1126</f>
        <v>153.99</v>
      </c>
      <c r="R1519" s="89">
        <f t="shared" si="70"/>
        <v>7.7848972992394752E-2</v>
      </c>
      <c r="S1519" s="89">
        <f t="shared" si="71"/>
        <v>8.8762648677436523E-2</v>
      </c>
      <c r="T1519" s="37">
        <f>'Product Details'!F1126</f>
        <v>153.99</v>
      </c>
      <c r="U1519" s="37">
        <f t="shared" si="72"/>
        <v>0</v>
      </c>
      <c r="V1519" s="36" t="s">
        <v>2080</v>
      </c>
      <c r="W1519" s="36" t="s">
        <v>1345</v>
      </c>
      <c r="X1519" s="36">
        <v>60</v>
      </c>
      <c r="Y1519" s="90">
        <v>45695</v>
      </c>
      <c r="Z1519" s="90">
        <v>46260</v>
      </c>
    </row>
    <row r="1520" spans="1:26" ht="26.9" customHeight="1" x14ac:dyDescent="0.35">
      <c r="A1520" s="88" t="s">
        <v>11730</v>
      </c>
      <c r="B1520" s="36" t="s">
        <v>8073</v>
      </c>
      <c r="C1520" s="36" t="s">
        <v>1495</v>
      </c>
      <c r="D1520" s="36" t="s">
        <v>11723</v>
      </c>
      <c r="E1520" s="36" t="s">
        <v>10046</v>
      </c>
      <c r="F1520" s="36" t="s">
        <v>8066</v>
      </c>
      <c r="G1520" s="36" t="s">
        <v>8076</v>
      </c>
      <c r="H1520" s="36" t="s">
        <v>2224</v>
      </c>
      <c r="I1520" s="36" t="s">
        <v>9</v>
      </c>
      <c r="J1520" s="36" t="s">
        <v>7526</v>
      </c>
      <c r="K1520" s="36" t="s">
        <v>2024</v>
      </c>
      <c r="L1520" s="76" t="s">
        <v>10021</v>
      </c>
      <c r="M1520" s="36" t="s">
        <v>10047</v>
      </c>
      <c r="N1520" s="36" t="s">
        <v>2087</v>
      </c>
      <c r="O1520" s="37">
        <f>'Product Details'!AH1127</f>
        <v>216.99</v>
      </c>
      <c r="P1520" s="37">
        <f>'Product Details'!V1127</f>
        <v>209.99</v>
      </c>
      <c r="Q1520" s="37">
        <f>'Product Details'!F1127</f>
        <v>187.99</v>
      </c>
      <c r="R1520" s="89">
        <f t="shared" si="70"/>
        <v>0.10476689366160293</v>
      </c>
      <c r="S1520" s="89">
        <f t="shared" si="71"/>
        <v>0.13364671183003823</v>
      </c>
      <c r="T1520" s="37">
        <f>'Product Details'!F1127</f>
        <v>187.99</v>
      </c>
      <c r="U1520" s="37">
        <f t="shared" si="72"/>
        <v>0</v>
      </c>
      <c r="V1520" s="36" t="s">
        <v>2080</v>
      </c>
      <c r="W1520" s="36" t="s">
        <v>1345</v>
      </c>
      <c r="X1520" s="36">
        <v>60</v>
      </c>
      <c r="Y1520" s="90">
        <v>46065</v>
      </c>
      <c r="Z1520" s="90">
        <v>46244</v>
      </c>
    </row>
    <row r="1521" spans="1:26" ht="26.9" customHeight="1" x14ac:dyDescent="0.35">
      <c r="A1521" s="88" t="s">
        <v>11731</v>
      </c>
      <c r="B1521" s="36" t="s">
        <v>8073</v>
      </c>
      <c r="C1521" s="36" t="s">
        <v>1495</v>
      </c>
      <c r="D1521" s="36" t="s">
        <v>10168</v>
      </c>
      <c r="E1521" s="36" t="s">
        <v>10101</v>
      </c>
      <c r="F1521" s="36" t="s">
        <v>8066</v>
      </c>
      <c r="G1521" s="36" t="s">
        <v>8076</v>
      </c>
      <c r="H1521" s="36" t="s">
        <v>2224</v>
      </c>
      <c r="I1521" s="36" t="s">
        <v>9</v>
      </c>
      <c r="J1521" s="36" t="s">
        <v>7526</v>
      </c>
      <c r="K1521" s="36" t="s">
        <v>2024</v>
      </c>
      <c r="L1521" s="81" t="s">
        <v>10022</v>
      </c>
      <c r="M1521" s="36" t="s">
        <v>10102</v>
      </c>
      <c r="N1521" s="36" t="s">
        <v>2087</v>
      </c>
      <c r="O1521" s="37">
        <f>'Product Details'!AH1127</f>
        <v>216.99</v>
      </c>
      <c r="P1521" s="37">
        <v>181.99</v>
      </c>
      <c r="Q1521" s="37">
        <v>164.99</v>
      </c>
      <c r="R1521" s="89">
        <f t="shared" si="70"/>
        <v>9.3411725919006539E-2</v>
      </c>
      <c r="S1521" s="89">
        <f t="shared" si="71"/>
        <v>0.23964237983317202</v>
      </c>
      <c r="T1521" s="37">
        <f>'Product Details'!F1127</f>
        <v>187.99</v>
      </c>
      <c r="U1521" s="37">
        <f t="shared" si="72"/>
        <v>23</v>
      </c>
      <c r="V1521" s="36" t="s">
        <v>2100</v>
      </c>
      <c r="W1521" s="36" t="s">
        <v>10514</v>
      </c>
      <c r="X1521" s="36">
        <v>60</v>
      </c>
      <c r="Y1521" s="90">
        <v>46241</v>
      </c>
      <c r="Z1521" s="90">
        <v>46249</v>
      </c>
    </row>
    <row r="1522" spans="1:26" ht="26.9" customHeight="1" x14ac:dyDescent="0.35">
      <c r="A1522" s="88" t="s">
        <v>11732</v>
      </c>
      <c r="B1522" s="36" t="s">
        <v>8073</v>
      </c>
      <c r="C1522" s="36" t="s">
        <v>1495</v>
      </c>
      <c r="D1522" s="36" t="s">
        <v>10088</v>
      </c>
      <c r="E1522" s="36" t="s">
        <v>10089</v>
      </c>
      <c r="F1522" s="36" t="s">
        <v>8066</v>
      </c>
      <c r="G1522" s="36" t="s">
        <v>8076</v>
      </c>
      <c r="H1522" s="36" t="s">
        <v>2224</v>
      </c>
      <c r="I1522" s="36" t="s">
        <v>9</v>
      </c>
      <c r="J1522" s="36" t="s">
        <v>7526</v>
      </c>
      <c r="K1522" s="36" t="s">
        <v>2024</v>
      </c>
      <c r="L1522" s="51" t="s">
        <v>10024</v>
      </c>
      <c r="M1522" s="36" t="s">
        <v>10090</v>
      </c>
      <c r="N1522" s="36" t="s">
        <v>2087</v>
      </c>
      <c r="O1522" s="37">
        <f>'Product Details'!AH1127</f>
        <v>216.99</v>
      </c>
      <c r="P1522" s="37">
        <v>134.99</v>
      </c>
      <c r="Q1522" s="37">
        <v>122.99</v>
      </c>
      <c r="R1522" s="89">
        <f t="shared" si="70"/>
        <v>8.8895473738795569E-2</v>
      </c>
      <c r="S1522" s="89">
        <f t="shared" si="71"/>
        <v>0.43319968662150332</v>
      </c>
      <c r="T1522" s="37">
        <f>'Product Details'!F1127</f>
        <v>187.99</v>
      </c>
      <c r="U1522" s="37">
        <f t="shared" si="72"/>
        <v>65.000000000000014</v>
      </c>
      <c r="V1522" s="36" t="s">
        <v>2100</v>
      </c>
      <c r="W1522" s="36" t="s">
        <v>10105</v>
      </c>
      <c r="X1522" s="36">
        <v>14</v>
      </c>
      <c r="Y1522" s="90">
        <v>46158</v>
      </c>
      <c r="Z1522" s="90">
        <v>46212</v>
      </c>
    </row>
    <row r="1523" spans="1:26" ht="15" customHeight="1" x14ac:dyDescent="0.35">
      <c r="A1523" s="88" t="s">
        <v>11733</v>
      </c>
      <c r="B1523" s="36" t="s">
        <v>8077</v>
      </c>
      <c r="C1523" s="36" t="s">
        <v>1495</v>
      </c>
      <c r="D1523" s="36" t="s">
        <v>11723</v>
      </c>
      <c r="E1523" s="36" t="s">
        <v>10046</v>
      </c>
      <c r="F1523" s="36" t="s">
        <v>8080</v>
      </c>
      <c r="G1523" s="36" t="s">
        <v>8081</v>
      </c>
      <c r="H1523" s="36" t="s">
        <v>2147</v>
      </c>
      <c r="I1523" s="36" t="s">
        <v>9</v>
      </c>
      <c r="J1523" s="36" t="s">
        <v>7390</v>
      </c>
      <c r="K1523" s="36" t="s">
        <v>2026</v>
      </c>
      <c r="L1523" s="76" t="s">
        <v>10021</v>
      </c>
      <c r="M1523" s="36" t="s">
        <v>10047</v>
      </c>
      <c r="N1523" s="36" t="s">
        <v>2087</v>
      </c>
      <c r="O1523" s="37">
        <f>'Product Details'!AH1128</f>
        <v>240.99</v>
      </c>
      <c r="P1523" s="37">
        <f>'Product Details'!V1128</f>
        <v>234.99</v>
      </c>
      <c r="Q1523" s="37">
        <f>'Product Details'!F1128</f>
        <v>213.99</v>
      </c>
      <c r="R1523" s="89">
        <f t="shared" si="70"/>
        <v>8.936550491510277E-2</v>
      </c>
      <c r="S1523" s="89">
        <f t="shared" si="71"/>
        <v>0.11203784389393751</v>
      </c>
      <c r="T1523" s="37">
        <f>'Product Details'!F1128</f>
        <v>213.99</v>
      </c>
      <c r="U1523" s="37">
        <f t="shared" si="72"/>
        <v>0</v>
      </c>
      <c r="V1523" s="36" t="s">
        <v>2080</v>
      </c>
      <c r="W1523" s="36" t="s">
        <v>1345</v>
      </c>
      <c r="X1523" s="36">
        <v>60</v>
      </c>
      <c r="Y1523" s="90">
        <v>46139</v>
      </c>
      <c r="Z1523" s="90">
        <v>46235</v>
      </c>
    </row>
    <row r="1524" spans="1:26" ht="26.9" customHeight="1" x14ac:dyDescent="0.35">
      <c r="A1524" s="88" t="s">
        <v>11734</v>
      </c>
      <c r="B1524" s="36" t="s">
        <v>8077</v>
      </c>
      <c r="C1524" s="36" t="s">
        <v>1495</v>
      </c>
      <c r="D1524" s="36" t="s">
        <v>10100</v>
      </c>
      <c r="E1524" s="36" t="s">
        <v>10101</v>
      </c>
      <c r="F1524" s="36" t="s">
        <v>8080</v>
      </c>
      <c r="G1524" s="36" t="s">
        <v>8081</v>
      </c>
      <c r="H1524" s="36" t="s">
        <v>2147</v>
      </c>
      <c r="I1524" s="36" t="s">
        <v>9</v>
      </c>
      <c r="J1524" s="36" t="s">
        <v>7390</v>
      </c>
      <c r="K1524" s="36" t="s">
        <v>2026</v>
      </c>
      <c r="L1524" s="81" t="s">
        <v>10022</v>
      </c>
      <c r="M1524" s="36" t="s">
        <v>10102</v>
      </c>
      <c r="N1524" s="36" t="s">
        <v>2087</v>
      </c>
      <c r="O1524" s="37">
        <f>'Product Details'!AH1128</f>
        <v>240.99</v>
      </c>
      <c r="P1524" s="37">
        <v>196.99</v>
      </c>
      <c r="Q1524" s="37">
        <v>196.99</v>
      </c>
      <c r="R1524" s="89">
        <f t="shared" si="70"/>
        <v>0</v>
      </c>
      <c r="S1524" s="89">
        <f t="shared" si="71"/>
        <v>0.18258019004937964</v>
      </c>
      <c r="T1524" s="37">
        <f>'Product Details'!F1128</f>
        <v>213.99</v>
      </c>
      <c r="U1524" s="37">
        <f t="shared" si="72"/>
        <v>17</v>
      </c>
      <c r="V1524" s="36" t="s">
        <v>2100</v>
      </c>
      <c r="W1524" s="36" t="s">
        <v>10514</v>
      </c>
      <c r="X1524" s="36">
        <v>60</v>
      </c>
      <c r="Y1524" s="90">
        <v>46211</v>
      </c>
      <c r="Z1524" s="90">
        <v>46211</v>
      </c>
    </row>
    <row r="1525" spans="1:26" ht="26.9" customHeight="1" x14ac:dyDescent="0.35">
      <c r="A1525" s="88" t="s">
        <v>11735</v>
      </c>
      <c r="B1525" s="36" t="s">
        <v>8077</v>
      </c>
      <c r="C1525" s="36" t="s">
        <v>1495</v>
      </c>
      <c r="D1525" s="36" t="s">
        <v>11725</v>
      </c>
      <c r="E1525" s="36" t="s">
        <v>10122</v>
      </c>
      <c r="F1525" s="36" t="s">
        <v>8080</v>
      </c>
      <c r="G1525" s="36" t="s">
        <v>8081</v>
      </c>
      <c r="H1525" s="36" t="s">
        <v>2147</v>
      </c>
      <c r="I1525" s="36" t="s">
        <v>9</v>
      </c>
      <c r="J1525" s="36" t="s">
        <v>7390</v>
      </c>
      <c r="K1525" s="36" t="s">
        <v>2026</v>
      </c>
      <c r="L1525" s="79" t="s">
        <v>10023</v>
      </c>
      <c r="M1525" s="36" t="s">
        <v>10123</v>
      </c>
      <c r="N1525" s="36" t="s">
        <v>2087</v>
      </c>
      <c r="O1525" s="37">
        <f>'Product Details'!AH1128</f>
        <v>240.99</v>
      </c>
      <c r="P1525" s="37">
        <v>193.99</v>
      </c>
      <c r="Q1525" s="37">
        <v>176.99</v>
      </c>
      <c r="R1525" s="89">
        <f t="shared" si="70"/>
        <v>8.7633383164080619E-2</v>
      </c>
      <c r="S1525" s="89">
        <f t="shared" si="71"/>
        <v>0.26557118552637038</v>
      </c>
      <c r="T1525" s="37">
        <f>'Product Details'!F1128</f>
        <v>213.99</v>
      </c>
      <c r="U1525" s="37">
        <f t="shared" si="72"/>
        <v>37</v>
      </c>
      <c r="V1525" s="36" t="s">
        <v>2080</v>
      </c>
      <c r="W1525" s="36" t="s">
        <v>10124</v>
      </c>
      <c r="X1525" s="36">
        <v>30</v>
      </c>
      <c r="Y1525" s="90">
        <v>46211</v>
      </c>
      <c r="Z1525" s="90">
        <v>46250</v>
      </c>
    </row>
    <row r="1526" spans="1:26" ht="15" customHeight="1" x14ac:dyDescent="0.35">
      <c r="A1526" s="88" t="s">
        <v>11736</v>
      </c>
      <c r="B1526" s="36" t="s">
        <v>8082</v>
      </c>
      <c r="C1526" s="36" t="s">
        <v>1495</v>
      </c>
      <c r="D1526" s="36" t="s">
        <v>11723</v>
      </c>
      <c r="E1526" s="36" t="s">
        <v>10046</v>
      </c>
      <c r="F1526" s="36" t="s">
        <v>8085</v>
      </c>
      <c r="G1526" s="36" t="s">
        <v>8086</v>
      </c>
      <c r="H1526" s="36" t="s">
        <v>2254</v>
      </c>
      <c r="I1526" s="36" t="s">
        <v>9</v>
      </c>
      <c r="J1526" s="36" t="s">
        <v>7749</v>
      </c>
      <c r="K1526" s="36" t="s">
        <v>2026</v>
      </c>
      <c r="L1526" s="76" t="s">
        <v>10021</v>
      </c>
      <c r="M1526" s="36" t="s">
        <v>10047</v>
      </c>
      <c r="N1526" s="36" t="s">
        <v>2087</v>
      </c>
      <c r="O1526" s="37">
        <f>'Product Details'!AH1129</f>
        <v>257.99</v>
      </c>
      <c r="P1526" s="37">
        <f>'Product Details'!V1129</f>
        <v>255.99</v>
      </c>
      <c r="Q1526" s="37">
        <f>'Product Details'!F1129</f>
        <v>230.99</v>
      </c>
      <c r="R1526" s="89">
        <f t="shared" si="70"/>
        <v>9.7660064846283048E-2</v>
      </c>
      <c r="S1526" s="89">
        <f t="shared" si="71"/>
        <v>0.10465521919454242</v>
      </c>
      <c r="T1526" s="37">
        <f>'Product Details'!F1129</f>
        <v>230.99</v>
      </c>
      <c r="U1526" s="37">
        <f t="shared" si="72"/>
        <v>0</v>
      </c>
      <c r="V1526" s="36" t="s">
        <v>2100</v>
      </c>
      <c r="W1526" s="36" t="s">
        <v>1345</v>
      </c>
      <c r="X1526" s="36">
        <v>60</v>
      </c>
      <c r="Y1526" s="90">
        <v>45731</v>
      </c>
      <c r="Z1526" s="90">
        <v>46278</v>
      </c>
    </row>
    <row r="1527" spans="1:26" ht="26.9" customHeight="1" x14ac:dyDescent="0.35">
      <c r="A1527" s="88" t="s">
        <v>11737</v>
      </c>
      <c r="B1527" s="36" t="s">
        <v>8082</v>
      </c>
      <c r="C1527" s="36" t="s">
        <v>1495</v>
      </c>
      <c r="D1527" s="36" t="s">
        <v>10100</v>
      </c>
      <c r="E1527" s="36" t="s">
        <v>10101</v>
      </c>
      <c r="F1527" s="36" t="s">
        <v>8085</v>
      </c>
      <c r="G1527" s="36" t="s">
        <v>8086</v>
      </c>
      <c r="H1527" s="36" t="s">
        <v>2254</v>
      </c>
      <c r="I1527" s="36" t="s">
        <v>9</v>
      </c>
      <c r="J1527" s="36" t="s">
        <v>7749</v>
      </c>
      <c r="K1527" s="36" t="s">
        <v>2026</v>
      </c>
      <c r="L1527" s="81" t="s">
        <v>10022</v>
      </c>
      <c r="M1527" s="36" t="s">
        <v>10102</v>
      </c>
      <c r="N1527" s="36" t="s">
        <v>2087</v>
      </c>
      <c r="O1527" s="37">
        <f>'Product Details'!AH1129</f>
        <v>257.99</v>
      </c>
      <c r="P1527" s="37">
        <v>211.99</v>
      </c>
      <c r="Q1527" s="37">
        <v>211.99</v>
      </c>
      <c r="R1527" s="89">
        <f t="shared" si="70"/>
        <v>0</v>
      </c>
      <c r="S1527" s="89">
        <f t="shared" si="71"/>
        <v>0.17830148455366487</v>
      </c>
      <c r="T1527" s="37">
        <f>'Product Details'!F1129</f>
        <v>230.99</v>
      </c>
      <c r="U1527" s="37">
        <f t="shared" si="72"/>
        <v>19</v>
      </c>
      <c r="V1527" s="36" t="s">
        <v>2080</v>
      </c>
      <c r="W1527" s="36" t="s">
        <v>10514</v>
      </c>
      <c r="X1527" s="36">
        <v>60</v>
      </c>
      <c r="Y1527" s="90">
        <v>46187</v>
      </c>
      <c r="Z1527" s="90">
        <v>46187</v>
      </c>
    </row>
    <row r="1528" spans="1:26" ht="26.9" customHeight="1" x14ac:dyDescent="0.35">
      <c r="A1528" s="88" t="s">
        <v>11738</v>
      </c>
      <c r="B1528" s="36" t="s">
        <v>8082</v>
      </c>
      <c r="C1528" s="36" t="s">
        <v>1495</v>
      </c>
      <c r="D1528" s="36" t="s">
        <v>11725</v>
      </c>
      <c r="E1528" s="36" t="s">
        <v>10122</v>
      </c>
      <c r="F1528" s="36" t="s">
        <v>8085</v>
      </c>
      <c r="G1528" s="36" t="s">
        <v>8086</v>
      </c>
      <c r="H1528" s="36" t="s">
        <v>2254</v>
      </c>
      <c r="I1528" s="36" t="s">
        <v>9</v>
      </c>
      <c r="J1528" s="36" t="s">
        <v>7749</v>
      </c>
      <c r="K1528" s="36" t="s">
        <v>2026</v>
      </c>
      <c r="L1528" s="79" t="s">
        <v>10023</v>
      </c>
      <c r="M1528" s="36" t="s">
        <v>10123</v>
      </c>
      <c r="N1528" s="36" t="s">
        <v>2087</v>
      </c>
      <c r="O1528" s="37">
        <f>'Product Details'!AH1129</f>
        <v>257.99</v>
      </c>
      <c r="P1528" s="37">
        <v>185.99</v>
      </c>
      <c r="Q1528" s="37">
        <v>171.99</v>
      </c>
      <c r="R1528" s="89">
        <f t="shared" si="70"/>
        <v>7.5272864132480244E-2</v>
      </c>
      <c r="S1528" s="89">
        <f t="shared" si="71"/>
        <v>0.33334625373076476</v>
      </c>
      <c r="T1528" s="37">
        <f>'Product Details'!F1129</f>
        <v>230.99</v>
      </c>
      <c r="U1528" s="37">
        <f t="shared" si="72"/>
        <v>59</v>
      </c>
      <c r="V1528" s="36" t="s">
        <v>2100</v>
      </c>
      <c r="W1528" s="36" t="s">
        <v>10124</v>
      </c>
      <c r="X1528" s="36">
        <v>30</v>
      </c>
      <c r="Y1528" s="90">
        <v>46232</v>
      </c>
      <c r="Z1528" s="90">
        <v>46262</v>
      </c>
    </row>
    <row r="1529" spans="1:26" ht="26.9" customHeight="1" x14ac:dyDescent="0.35">
      <c r="A1529" s="88" t="s">
        <v>11739</v>
      </c>
      <c r="B1529" s="36" t="s">
        <v>8087</v>
      </c>
      <c r="C1529" s="36" t="s">
        <v>1495</v>
      </c>
      <c r="D1529" s="36" t="s">
        <v>11723</v>
      </c>
      <c r="E1529" s="36" t="s">
        <v>10046</v>
      </c>
      <c r="F1529" s="36" t="s">
        <v>8090</v>
      </c>
      <c r="G1529" s="36" t="s">
        <v>8091</v>
      </c>
      <c r="H1529" s="36" t="s">
        <v>2224</v>
      </c>
      <c r="I1529" s="36" t="s">
        <v>9</v>
      </c>
      <c r="J1529" s="36" t="s">
        <v>7449</v>
      </c>
      <c r="K1529" s="36" t="s">
        <v>2025</v>
      </c>
      <c r="L1529" s="76" t="s">
        <v>10021</v>
      </c>
      <c r="M1529" s="36" t="s">
        <v>10047</v>
      </c>
      <c r="N1529" s="36" t="s">
        <v>2087</v>
      </c>
      <c r="O1529" s="37">
        <f>'Product Details'!AH1130</f>
        <v>283.99</v>
      </c>
      <c r="P1529" s="37">
        <f>'Product Details'!V1130</f>
        <v>277.99</v>
      </c>
      <c r="Q1529" s="37">
        <f>'Product Details'!F1130</f>
        <v>263.99</v>
      </c>
      <c r="R1529" s="89">
        <f t="shared" si="70"/>
        <v>5.0361523795819992E-2</v>
      </c>
      <c r="S1529" s="89">
        <f t="shared" si="71"/>
        <v>7.0425014965315683E-2</v>
      </c>
      <c r="T1529" s="37">
        <f>'Product Details'!F1130</f>
        <v>263.99</v>
      </c>
      <c r="U1529" s="37">
        <f t="shared" si="72"/>
        <v>0</v>
      </c>
      <c r="V1529" s="36" t="s">
        <v>2100</v>
      </c>
      <c r="W1529" s="36" t="s">
        <v>7451</v>
      </c>
      <c r="X1529" s="36">
        <v>60</v>
      </c>
      <c r="Y1529" s="90">
        <v>46164</v>
      </c>
      <c r="Z1529" s="90">
        <v>46281</v>
      </c>
    </row>
    <row r="1530" spans="1:26" ht="15" customHeight="1" x14ac:dyDescent="0.35">
      <c r="A1530" s="88" t="s">
        <v>11740</v>
      </c>
      <c r="B1530" s="36" t="s">
        <v>8092</v>
      </c>
      <c r="C1530" s="36" t="s">
        <v>1495</v>
      </c>
      <c r="D1530" s="36" t="s">
        <v>11723</v>
      </c>
      <c r="E1530" s="36" t="s">
        <v>10046</v>
      </c>
      <c r="F1530" s="36" t="s">
        <v>8096</v>
      </c>
      <c r="G1530" s="36" t="s">
        <v>8097</v>
      </c>
      <c r="H1530" s="36" t="s">
        <v>2179</v>
      </c>
      <c r="I1530" s="36" t="s">
        <v>9</v>
      </c>
      <c r="J1530" s="36" t="s">
        <v>2034</v>
      </c>
      <c r="K1530" s="36" t="s">
        <v>2027</v>
      </c>
      <c r="L1530" s="76" t="s">
        <v>10021</v>
      </c>
      <c r="M1530" s="36" t="s">
        <v>10047</v>
      </c>
      <c r="N1530" s="36" t="s">
        <v>2087</v>
      </c>
      <c r="O1530" s="37">
        <f>'Product Details'!AH1131</f>
        <v>673.99</v>
      </c>
      <c r="P1530" s="37">
        <f>'Product Details'!V1131</f>
        <v>673.99</v>
      </c>
      <c r="Q1530" s="37">
        <f>'Product Details'!F1131</f>
        <v>613.99</v>
      </c>
      <c r="R1530" s="89">
        <f t="shared" si="70"/>
        <v>8.9022092315909726E-2</v>
      </c>
      <c r="S1530" s="89">
        <f t="shared" si="71"/>
        <v>8.9022092315909726E-2</v>
      </c>
      <c r="T1530" s="37">
        <f>'Product Details'!F1131</f>
        <v>613.99</v>
      </c>
      <c r="U1530" s="37">
        <f t="shared" si="72"/>
        <v>0</v>
      </c>
      <c r="V1530" s="36" t="s">
        <v>2080</v>
      </c>
      <c r="W1530" s="36" t="s">
        <v>7439</v>
      </c>
      <c r="X1530" s="36">
        <v>60</v>
      </c>
      <c r="Y1530" s="90">
        <v>46051</v>
      </c>
      <c r="Z1530" s="90">
        <v>46274</v>
      </c>
    </row>
    <row r="1531" spans="1:26" ht="15" customHeight="1" x14ac:dyDescent="0.35">
      <c r="A1531" s="88" t="s">
        <v>11741</v>
      </c>
      <c r="B1531" s="36" t="s">
        <v>8099</v>
      </c>
      <c r="C1531" s="36" t="s">
        <v>1495</v>
      </c>
      <c r="D1531" s="36" t="s">
        <v>11723</v>
      </c>
      <c r="E1531" s="36" t="s">
        <v>10046</v>
      </c>
      <c r="F1531" s="36" t="s">
        <v>8071</v>
      </c>
      <c r="G1531" s="36" t="s">
        <v>8103</v>
      </c>
      <c r="H1531" s="36" t="s">
        <v>2224</v>
      </c>
      <c r="I1531" s="36" t="s">
        <v>9</v>
      </c>
      <c r="J1531" s="36" t="s">
        <v>7473</v>
      </c>
      <c r="K1531" s="36" t="s">
        <v>2027</v>
      </c>
      <c r="L1531" s="76" t="s">
        <v>10021</v>
      </c>
      <c r="M1531" s="36" t="s">
        <v>10047</v>
      </c>
      <c r="N1531" s="36" t="s">
        <v>2087</v>
      </c>
      <c r="O1531" s="37">
        <f>'Product Details'!AH1132</f>
        <v>1976.99</v>
      </c>
      <c r="P1531" s="37">
        <f>'Product Details'!V1132</f>
        <v>1976.99</v>
      </c>
      <c r="Q1531" s="37">
        <f>'Product Details'!F1132</f>
        <v>1888.99</v>
      </c>
      <c r="R1531" s="89">
        <f t="shared" si="70"/>
        <v>4.4512111846797403E-2</v>
      </c>
      <c r="S1531" s="89">
        <f t="shared" si="71"/>
        <v>4.4512111846797403E-2</v>
      </c>
      <c r="T1531" s="37">
        <f>'Product Details'!F1132</f>
        <v>1888.99</v>
      </c>
      <c r="U1531" s="37">
        <f t="shared" si="72"/>
        <v>0</v>
      </c>
      <c r="V1531" s="36" t="s">
        <v>2100</v>
      </c>
      <c r="W1531" s="36" t="s">
        <v>7439</v>
      </c>
      <c r="X1531" s="36">
        <v>60</v>
      </c>
      <c r="Y1531" s="90">
        <v>46129</v>
      </c>
      <c r="Z1531" s="90">
        <v>46284</v>
      </c>
    </row>
    <row r="1532" spans="1:26" ht="15" customHeight="1" x14ac:dyDescent="0.35">
      <c r="A1532" s="88" t="s">
        <v>11742</v>
      </c>
      <c r="B1532" s="36" t="s">
        <v>8104</v>
      </c>
      <c r="C1532" s="36" t="s">
        <v>1508</v>
      </c>
      <c r="D1532" s="36" t="s">
        <v>11743</v>
      </c>
      <c r="E1532" s="36" t="s">
        <v>10046</v>
      </c>
      <c r="F1532" s="36" t="s">
        <v>8107</v>
      </c>
      <c r="G1532" s="36" t="s">
        <v>7421</v>
      </c>
      <c r="H1532" s="36" t="s">
        <v>2171</v>
      </c>
      <c r="I1532" s="36" t="s">
        <v>9</v>
      </c>
      <c r="J1532" s="36" t="s">
        <v>7414</v>
      </c>
      <c r="K1532" s="36" t="s">
        <v>2022</v>
      </c>
      <c r="L1532" s="76" t="s">
        <v>10021</v>
      </c>
      <c r="M1532" s="36" t="s">
        <v>10047</v>
      </c>
      <c r="N1532" s="36" t="s">
        <v>2087</v>
      </c>
      <c r="O1532" s="37">
        <f>'Product Details'!AH1133</f>
        <v>65.989999999999995</v>
      </c>
      <c r="P1532" s="37">
        <f>'Product Details'!V1133</f>
        <v>65.989999999999995</v>
      </c>
      <c r="Q1532" s="37">
        <f>'Product Details'!F1133</f>
        <v>59.99</v>
      </c>
      <c r="R1532" s="89">
        <f t="shared" si="70"/>
        <v>9.0922867101075819E-2</v>
      </c>
      <c r="S1532" s="89">
        <f t="shared" si="71"/>
        <v>9.0922867101075819E-2</v>
      </c>
      <c r="T1532" s="37">
        <f>'Product Details'!F1133</f>
        <v>59.99</v>
      </c>
      <c r="U1532" s="37">
        <f t="shared" si="72"/>
        <v>0</v>
      </c>
      <c r="V1532" s="36" t="s">
        <v>2100</v>
      </c>
      <c r="W1532" s="36" t="s">
        <v>1345</v>
      </c>
      <c r="X1532" s="36">
        <v>30</v>
      </c>
      <c r="Y1532" s="90">
        <v>45758</v>
      </c>
      <c r="Z1532" s="90">
        <v>46282</v>
      </c>
    </row>
    <row r="1533" spans="1:26" ht="15" customHeight="1" x14ac:dyDescent="0.35">
      <c r="A1533" s="88" t="s">
        <v>11744</v>
      </c>
      <c r="B1533" s="36" t="s">
        <v>8108</v>
      </c>
      <c r="C1533" s="36" t="s">
        <v>1508</v>
      </c>
      <c r="D1533" s="36" t="s">
        <v>11743</v>
      </c>
      <c r="E1533" s="36" t="s">
        <v>10046</v>
      </c>
      <c r="F1533" s="36" t="s">
        <v>8111</v>
      </c>
      <c r="G1533" s="36" t="s">
        <v>8112</v>
      </c>
      <c r="H1533" s="36" t="s">
        <v>2084</v>
      </c>
      <c r="I1533" s="36" t="s">
        <v>9</v>
      </c>
      <c r="J1533" s="36" t="s">
        <v>7366</v>
      </c>
      <c r="K1533" s="36" t="s">
        <v>2024</v>
      </c>
      <c r="L1533" s="76" t="s">
        <v>10021</v>
      </c>
      <c r="M1533" s="36" t="s">
        <v>10047</v>
      </c>
      <c r="N1533" s="36" t="s">
        <v>2087</v>
      </c>
      <c r="O1533" s="37">
        <f>'Product Details'!AH1134</f>
        <v>66.989999999999995</v>
      </c>
      <c r="P1533" s="37">
        <f>'Product Details'!V1134</f>
        <v>66.989999999999995</v>
      </c>
      <c r="Q1533" s="37">
        <f>'Product Details'!F1134</f>
        <v>62.99</v>
      </c>
      <c r="R1533" s="89">
        <f t="shared" si="70"/>
        <v>5.9710404537990647E-2</v>
      </c>
      <c r="S1533" s="89">
        <f t="shared" si="71"/>
        <v>5.9710404537990647E-2</v>
      </c>
      <c r="T1533" s="37">
        <f>'Product Details'!F1134</f>
        <v>62.99</v>
      </c>
      <c r="U1533" s="37">
        <f t="shared" si="72"/>
        <v>0</v>
      </c>
      <c r="V1533" s="36" t="s">
        <v>2080</v>
      </c>
      <c r="W1533" s="36" t="s">
        <v>1345</v>
      </c>
      <c r="X1533" s="36">
        <v>30</v>
      </c>
      <c r="Y1533" s="90">
        <v>45711</v>
      </c>
      <c r="Z1533" s="90">
        <v>46251</v>
      </c>
    </row>
    <row r="1534" spans="1:26" ht="15" customHeight="1" x14ac:dyDescent="0.35">
      <c r="A1534" s="88" t="s">
        <v>11745</v>
      </c>
      <c r="B1534" s="36" t="s">
        <v>8113</v>
      </c>
      <c r="C1534" s="36" t="s">
        <v>1508</v>
      </c>
      <c r="D1534" s="36" t="s">
        <v>11743</v>
      </c>
      <c r="E1534" s="36" t="s">
        <v>10046</v>
      </c>
      <c r="F1534" s="36" t="s">
        <v>8116</v>
      </c>
      <c r="G1534" s="36" t="s">
        <v>8117</v>
      </c>
      <c r="H1534" s="36" t="s">
        <v>2254</v>
      </c>
      <c r="I1534" s="36" t="s">
        <v>9</v>
      </c>
      <c r="J1534" s="36" t="s">
        <v>7402</v>
      </c>
      <c r="K1534" s="36" t="s">
        <v>2024</v>
      </c>
      <c r="L1534" s="76" t="s">
        <v>10021</v>
      </c>
      <c r="M1534" s="36" t="s">
        <v>10047</v>
      </c>
      <c r="N1534" s="36" t="s">
        <v>2087</v>
      </c>
      <c r="O1534" s="37">
        <f>'Product Details'!AH1135</f>
        <v>170.99</v>
      </c>
      <c r="P1534" s="37">
        <f>'Product Details'!V1135</f>
        <v>169.99</v>
      </c>
      <c r="Q1534" s="37">
        <f>'Product Details'!F1135</f>
        <v>148.99</v>
      </c>
      <c r="R1534" s="89">
        <f t="shared" si="70"/>
        <v>0.12353667862815459</v>
      </c>
      <c r="S1534" s="89">
        <f t="shared" si="71"/>
        <v>0.12866249488274167</v>
      </c>
      <c r="T1534" s="37">
        <f>'Product Details'!F1135</f>
        <v>148.99</v>
      </c>
      <c r="U1534" s="37">
        <f t="shared" si="72"/>
        <v>0</v>
      </c>
      <c r="V1534" s="36" t="s">
        <v>2080</v>
      </c>
      <c r="W1534" s="36" t="s">
        <v>7404</v>
      </c>
      <c r="X1534" s="36">
        <v>30</v>
      </c>
      <c r="Y1534" s="90">
        <v>46234</v>
      </c>
      <c r="Z1534" s="90">
        <v>46263</v>
      </c>
    </row>
    <row r="1535" spans="1:26" ht="15" customHeight="1" x14ac:dyDescent="0.35">
      <c r="A1535" s="88" t="s">
        <v>11746</v>
      </c>
      <c r="B1535" s="36" t="s">
        <v>8118</v>
      </c>
      <c r="C1535" s="36" t="s">
        <v>1508</v>
      </c>
      <c r="D1535" s="36" t="s">
        <v>11743</v>
      </c>
      <c r="E1535" s="36" t="s">
        <v>10046</v>
      </c>
      <c r="F1535" s="36" t="s">
        <v>8121</v>
      </c>
      <c r="G1535" s="36" t="s">
        <v>8122</v>
      </c>
      <c r="H1535" s="36" t="s">
        <v>2120</v>
      </c>
      <c r="I1535" s="36" t="s">
        <v>9</v>
      </c>
      <c r="J1535" s="36" t="s">
        <v>7390</v>
      </c>
      <c r="K1535" s="36" t="s">
        <v>2024</v>
      </c>
      <c r="L1535" s="76" t="s">
        <v>10021</v>
      </c>
      <c r="M1535" s="36" t="s">
        <v>10047</v>
      </c>
      <c r="N1535" s="36" t="s">
        <v>2087</v>
      </c>
      <c r="O1535" s="37">
        <f>'Product Details'!AH1136</f>
        <v>170.99</v>
      </c>
      <c r="P1535" s="37">
        <f>'Product Details'!V1136</f>
        <v>168.99</v>
      </c>
      <c r="Q1535" s="37">
        <f>'Product Details'!F1136</f>
        <v>149.99</v>
      </c>
      <c r="R1535" s="89">
        <f t="shared" si="70"/>
        <v>0.11243268832475294</v>
      </c>
      <c r="S1535" s="89">
        <f t="shared" si="71"/>
        <v>0.12281419966079887</v>
      </c>
      <c r="T1535" s="37">
        <f>'Product Details'!F1136</f>
        <v>149.99</v>
      </c>
      <c r="U1535" s="37">
        <f t="shared" si="72"/>
        <v>0</v>
      </c>
      <c r="V1535" s="36" t="s">
        <v>2080</v>
      </c>
      <c r="W1535" s="36" t="s">
        <v>1345</v>
      </c>
      <c r="X1535" s="36">
        <v>30</v>
      </c>
      <c r="Y1535" s="90">
        <v>46156</v>
      </c>
      <c r="Z1535" s="90">
        <v>46242</v>
      </c>
    </row>
    <row r="1536" spans="1:26" ht="26.9" customHeight="1" x14ac:dyDescent="0.35">
      <c r="A1536" s="88" t="s">
        <v>11747</v>
      </c>
      <c r="B1536" s="36" t="s">
        <v>8123</v>
      </c>
      <c r="C1536" s="36" t="s">
        <v>1508</v>
      </c>
      <c r="D1536" s="36" t="s">
        <v>11743</v>
      </c>
      <c r="E1536" s="36" t="s">
        <v>10046</v>
      </c>
      <c r="F1536" s="36" t="s">
        <v>8126</v>
      </c>
      <c r="G1536" s="36" t="s">
        <v>8127</v>
      </c>
      <c r="H1536" s="36" t="s">
        <v>2120</v>
      </c>
      <c r="I1536" s="36" t="s">
        <v>9</v>
      </c>
      <c r="J1536" s="36" t="s">
        <v>7425</v>
      </c>
      <c r="K1536" s="36" t="s">
        <v>2025</v>
      </c>
      <c r="L1536" s="76" t="s">
        <v>10021</v>
      </c>
      <c r="M1536" s="36" t="s">
        <v>10047</v>
      </c>
      <c r="N1536" s="36" t="s">
        <v>2087</v>
      </c>
      <c r="O1536" s="37">
        <f>'Product Details'!AH1137</f>
        <v>182.99</v>
      </c>
      <c r="P1536" s="37">
        <f>'Product Details'!V1137</f>
        <v>181.99</v>
      </c>
      <c r="Q1536" s="37">
        <f>'Product Details'!F1137</f>
        <v>160.99</v>
      </c>
      <c r="R1536" s="89">
        <f t="shared" si="70"/>
        <v>0.11539095554700807</v>
      </c>
      <c r="S1536" s="89">
        <f t="shared" si="71"/>
        <v>0.12022514891524126</v>
      </c>
      <c r="T1536" s="37">
        <f>'Product Details'!F1137</f>
        <v>160.99</v>
      </c>
      <c r="U1536" s="37">
        <f t="shared" si="72"/>
        <v>0</v>
      </c>
      <c r="V1536" s="36" t="s">
        <v>2080</v>
      </c>
      <c r="W1536" s="36" t="s">
        <v>7427</v>
      </c>
      <c r="X1536" s="36">
        <v>30</v>
      </c>
      <c r="Y1536" s="90">
        <v>46071</v>
      </c>
      <c r="Z1536" s="90">
        <v>46279</v>
      </c>
    </row>
    <row r="1537" spans="1:26" ht="26.9" customHeight="1" x14ac:dyDescent="0.35">
      <c r="A1537" s="88" t="s">
        <v>11748</v>
      </c>
      <c r="B1537" s="36" t="s">
        <v>8128</v>
      </c>
      <c r="C1537" s="36" t="s">
        <v>1508</v>
      </c>
      <c r="D1537" s="36" t="s">
        <v>11743</v>
      </c>
      <c r="E1537" s="36" t="s">
        <v>10046</v>
      </c>
      <c r="F1537" s="36" t="s">
        <v>8131</v>
      </c>
      <c r="G1537" s="36" t="s">
        <v>8132</v>
      </c>
      <c r="H1537" s="36" t="s">
        <v>2171</v>
      </c>
      <c r="I1537" s="36" t="s">
        <v>9</v>
      </c>
      <c r="J1537" s="36" t="s">
        <v>7449</v>
      </c>
      <c r="K1537" s="36" t="s">
        <v>2024</v>
      </c>
      <c r="L1537" s="76" t="s">
        <v>10021</v>
      </c>
      <c r="M1537" s="36" t="s">
        <v>10047</v>
      </c>
      <c r="N1537" s="36" t="s">
        <v>2087</v>
      </c>
      <c r="O1537" s="37">
        <f>'Product Details'!AH1138</f>
        <v>183.99</v>
      </c>
      <c r="P1537" s="37">
        <f>'Product Details'!V1138</f>
        <v>175.99</v>
      </c>
      <c r="Q1537" s="37">
        <f>'Product Details'!F1138</f>
        <v>168.99</v>
      </c>
      <c r="R1537" s="89">
        <f t="shared" si="70"/>
        <v>3.9774987215182682E-2</v>
      </c>
      <c r="S1537" s="89">
        <f t="shared" si="71"/>
        <v>8.152616990053807E-2</v>
      </c>
      <c r="T1537" s="37">
        <f>'Product Details'!F1138</f>
        <v>168.99</v>
      </c>
      <c r="U1537" s="37">
        <f t="shared" si="72"/>
        <v>0</v>
      </c>
      <c r="V1537" s="36" t="s">
        <v>2116</v>
      </c>
      <c r="W1537" s="36" t="s">
        <v>7451</v>
      </c>
      <c r="X1537" s="36">
        <v>30</v>
      </c>
      <c r="Y1537" s="90">
        <v>46069</v>
      </c>
      <c r="Z1537" s="90">
        <v>46255</v>
      </c>
    </row>
    <row r="1538" spans="1:26" ht="15" customHeight="1" x14ac:dyDescent="0.35">
      <c r="A1538" s="88" t="s">
        <v>11749</v>
      </c>
      <c r="B1538" s="36" t="s">
        <v>8133</v>
      </c>
      <c r="C1538" s="36" t="s">
        <v>1508</v>
      </c>
      <c r="D1538" s="36" t="s">
        <v>11743</v>
      </c>
      <c r="E1538" s="36" t="s">
        <v>10046</v>
      </c>
      <c r="F1538" s="36" t="s">
        <v>8136</v>
      </c>
      <c r="G1538" s="36" t="s">
        <v>8137</v>
      </c>
      <c r="H1538" s="36" t="s">
        <v>2147</v>
      </c>
      <c r="I1538" s="36" t="s">
        <v>9</v>
      </c>
      <c r="J1538" s="36" t="s">
        <v>7449</v>
      </c>
      <c r="K1538" s="36" t="s">
        <v>2024</v>
      </c>
      <c r="L1538" s="76" t="s">
        <v>10021</v>
      </c>
      <c r="M1538" s="36" t="s">
        <v>10047</v>
      </c>
      <c r="N1538" s="36" t="s">
        <v>2087</v>
      </c>
      <c r="O1538" s="37">
        <f>'Product Details'!AH1139</f>
        <v>217.99</v>
      </c>
      <c r="P1538" s="37">
        <f>'Product Details'!V1139</f>
        <v>210.99</v>
      </c>
      <c r="Q1538" s="37">
        <f>'Product Details'!F1139</f>
        <v>191.99</v>
      </c>
      <c r="R1538" s="89">
        <f t="shared" si="70"/>
        <v>9.0051661216171378E-2</v>
      </c>
      <c r="S1538" s="89">
        <f t="shared" si="71"/>
        <v>0.11927152621679893</v>
      </c>
      <c r="T1538" s="37">
        <f>'Product Details'!F1139</f>
        <v>191.99</v>
      </c>
      <c r="U1538" s="37">
        <f t="shared" si="72"/>
        <v>0</v>
      </c>
      <c r="V1538" s="36" t="s">
        <v>2080</v>
      </c>
      <c r="W1538" s="36" t="s">
        <v>1345</v>
      </c>
      <c r="X1538" s="36">
        <v>30</v>
      </c>
      <c r="Y1538" s="90">
        <v>45829</v>
      </c>
      <c r="Z1538" s="90">
        <v>46266</v>
      </c>
    </row>
    <row r="1539" spans="1:26" ht="15" customHeight="1" x14ac:dyDescent="0.35">
      <c r="A1539" s="88" t="s">
        <v>11750</v>
      </c>
      <c r="B1539" s="36" t="s">
        <v>8138</v>
      </c>
      <c r="C1539" s="36" t="s">
        <v>1508</v>
      </c>
      <c r="D1539" s="36" t="s">
        <v>11743</v>
      </c>
      <c r="E1539" s="36" t="s">
        <v>10046</v>
      </c>
      <c r="F1539" s="36" t="s">
        <v>8143</v>
      </c>
      <c r="G1539" s="36" t="s">
        <v>8144</v>
      </c>
      <c r="H1539" s="36" t="s">
        <v>2171</v>
      </c>
      <c r="I1539" s="36" t="s">
        <v>9</v>
      </c>
      <c r="J1539" s="36" t="s">
        <v>7510</v>
      </c>
      <c r="K1539" s="36" t="s">
        <v>2026</v>
      </c>
      <c r="L1539" s="76" t="s">
        <v>10021</v>
      </c>
      <c r="M1539" s="36" t="s">
        <v>10047</v>
      </c>
      <c r="N1539" s="36" t="s">
        <v>2087</v>
      </c>
      <c r="O1539" s="37">
        <f>'Product Details'!AH1140</f>
        <v>251.99</v>
      </c>
      <c r="P1539" s="37">
        <f>'Product Details'!V1140</f>
        <v>239.99</v>
      </c>
      <c r="Q1539" s="37">
        <f>'Product Details'!F1140</f>
        <v>211.99</v>
      </c>
      <c r="R1539" s="89">
        <f t="shared" si="70"/>
        <v>0.11667152798033251</v>
      </c>
      <c r="S1539" s="89">
        <f t="shared" si="71"/>
        <v>0.15873645779594428</v>
      </c>
      <c r="T1539" s="37">
        <f>'Product Details'!F1140</f>
        <v>211.99</v>
      </c>
      <c r="U1539" s="37">
        <f t="shared" si="72"/>
        <v>0</v>
      </c>
      <c r="V1539" s="36" t="s">
        <v>2080</v>
      </c>
      <c r="W1539" s="36" t="s">
        <v>7451</v>
      </c>
      <c r="X1539" s="36">
        <v>30</v>
      </c>
      <c r="Y1539" s="90">
        <v>45860</v>
      </c>
      <c r="Z1539" s="90">
        <v>46265</v>
      </c>
    </row>
    <row r="1540" spans="1:26" ht="26.9" customHeight="1" x14ac:dyDescent="0.35">
      <c r="A1540" s="88" t="s">
        <v>11751</v>
      </c>
      <c r="B1540" s="36" t="s">
        <v>8145</v>
      </c>
      <c r="C1540" s="36" t="s">
        <v>1508</v>
      </c>
      <c r="D1540" s="36" t="s">
        <v>11743</v>
      </c>
      <c r="E1540" s="36" t="s">
        <v>10046</v>
      </c>
      <c r="F1540" s="36" t="s">
        <v>8148</v>
      </c>
      <c r="G1540" s="36" t="s">
        <v>8149</v>
      </c>
      <c r="H1540" s="36" t="s">
        <v>2147</v>
      </c>
      <c r="I1540" s="36" t="s">
        <v>9</v>
      </c>
      <c r="J1540" s="36" t="s">
        <v>7526</v>
      </c>
      <c r="K1540" s="36" t="s">
        <v>2026</v>
      </c>
      <c r="L1540" s="76" t="s">
        <v>10021</v>
      </c>
      <c r="M1540" s="36" t="s">
        <v>10047</v>
      </c>
      <c r="N1540" s="36" t="s">
        <v>2087</v>
      </c>
      <c r="O1540" s="37">
        <f>'Product Details'!AH1141</f>
        <v>368.99</v>
      </c>
      <c r="P1540" s="37">
        <f>'Product Details'!V1141</f>
        <v>368.99</v>
      </c>
      <c r="Q1540" s="37">
        <f>'Product Details'!F1141</f>
        <v>344.99</v>
      </c>
      <c r="R1540" s="89">
        <f t="shared" si="70"/>
        <v>6.5042413073525027E-2</v>
      </c>
      <c r="S1540" s="89">
        <f t="shared" si="71"/>
        <v>6.5042413073525027E-2</v>
      </c>
      <c r="T1540" s="37">
        <f>'Product Details'!F1141</f>
        <v>344.99</v>
      </c>
      <c r="U1540" s="37">
        <f t="shared" si="72"/>
        <v>0</v>
      </c>
      <c r="V1540" s="36" t="s">
        <v>2080</v>
      </c>
      <c r="W1540" s="36" t="s">
        <v>1345</v>
      </c>
      <c r="X1540" s="36">
        <v>30</v>
      </c>
      <c r="Y1540" s="90">
        <v>46162</v>
      </c>
      <c r="Z1540" s="90">
        <v>46254</v>
      </c>
    </row>
    <row r="1541" spans="1:26" ht="15" customHeight="1" x14ac:dyDescent="0.35">
      <c r="A1541" s="88" t="s">
        <v>11752</v>
      </c>
      <c r="B1541" s="36" t="s">
        <v>8150</v>
      </c>
      <c r="C1541" s="36" t="s">
        <v>1508</v>
      </c>
      <c r="D1541" s="36" t="s">
        <v>11743</v>
      </c>
      <c r="E1541" s="36" t="s">
        <v>10046</v>
      </c>
      <c r="F1541" s="36" t="s">
        <v>8153</v>
      </c>
      <c r="G1541" s="36" t="s">
        <v>8154</v>
      </c>
      <c r="H1541" s="36" t="s">
        <v>2120</v>
      </c>
      <c r="I1541" s="36" t="s">
        <v>9</v>
      </c>
      <c r="J1541" s="36" t="s">
        <v>7460</v>
      </c>
      <c r="K1541" s="36" t="s">
        <v>2026</v>
      </c>
      <c r="L1541" s="76" t="s">
        <v>10021</v>
      </c>
      <c r="M1541" s="36" t="s">
        <v>10047</v>
      </c>
      <c r="N1541" s="36" t="s">
        <v>2087</v>
      </c>
      <c r="O1541" s="37">
        <f>'Product Details'!AH1142</f>
        <v>632.99</v>
      </c>
      <c r="P1541" s="37">
        <f>'Product Details'!V1142</f>
        <v>609.99</v>
      </c>
      <c r="Q1541" s="37">
        <f>'Product Details'!F1142</f>
        <v>589.99</v>
      </c>
      <c r="R1541" s="89">
        <f t="shared" si="70"/>
        <v>3.2787422744635156E-2</v>
      </c>
      <c r="S1541" s="89">
        <f t="shared" si="71"/>
        <v>6.7931562899887832E-2</v>
      </c>
      <c r="T1541" s="37">
        <f>'Product Details'!F1142</f>
        <v>589.99</v>
      </c>
      <c r="U1541" s="37">
        <f t="shared" si="72"/>
        <v>0</v>
      </c>
      <c r="V1541" s="36" t="s">
        <v>2080</v>
      </c>
      <c r="W1541" s="36" t="s">
        <v>7439</v>
      </c>
      <c r="X1541" s="36">
        <v>30</v>
      </c>
      <c r="Y1541" s="90">
        <v>46056</v>
      </c>
      <c r="Z1541" s="90">
        <v>46286</v>
      </c>
    </row>
    <row r="1542" spans="1:26" ht="15" customHeight="1" x14ac:dyDescent="0.35">
      <c r="A1542" s="88" t="s">
        <v>11753</v>
      </c>
      <c r="B1542" s="36" t="s">
        <v>8155</v>
      </c>
      <c r="C1542" s="36" t="s">
        <v>1521</v>
      </c>
      <c r="D1542" s="36" t="s">
        <v>11754</v>
      </c>
      <c r="E1542" s="36" t="s">
        <v>10046</v>
      </c>
      <c r="F1542" s="36" t="s">
        <v>8158</v>
      </c>
      <c r="G1542" s="36" t="s">
        <v>8159</v>
      </c>
      <c r="H1542" s="36" t="s">
        <v>2224</v>
      </c>
      <c r="I1542" s="36" t="s">
        <v>9</v>
      </c>
      <c r="J1542" s="36" t="s">
        <v>7425</v>
      </c>
      <c r="K1542" s="36" t="s">
        <v>2024</v>
      </c>
      <c r="L1542" s="76" t="s">
        <v>10021</v>
      </c>
      <c r="M1542" s="36" t="s">
        <v>10047</v>
      </c>
      <c r="N1542" s="36" t="s">
        <v>2087</v>
      </c>
      <c r="O1542" s="37">
        <f>'Product Details'!AH1143</f>
        <v>144.99</v>
      </c>
      <c r="P1542" s="37">
        <f>'Product Details'!V1143</f>
        <v>143.99</v>
      </c>
      <c r="Q1542" s="37">
        <f>'Product Details'!F1143</f>
        <v>136.99</v>
      </c>
      <c r="R1542" s="89">
        <f t="shared" si="70"/>
        <v>4.8614487117160911E-2</v>
      </c>
      <c r="S1542" s="89">
        <f t="shared" si="71"/>
        <v>5.5176219049589623E-2</v>
      </c>
      <c r="T1542" s="37">
        <f>'Product Details'!F1143</f>
        <v>136.99</v>
      </c>
      <c r="U1542" s="37">
        <f t="shared" si="72"/>
        <v>0</v>
      </c>
      <c r="V1542" s="36" t="s">
        <v>2080</v>
      </c>
      <c r="W1542" s="36" t="s">
        <v>7427</v>
      </c>
      <c r="X1542" s="36">
        <v>30</v>
      </c>
      <c r="Y1542" s="90">
        <v>45786</v>
      </c>
      <c r="Z1542" s="90">
        <v>46276</v>
      </c>
    </row>
    <row r="1543" spans="1:26" ht="15" customHeight="1" x14ac:dyDescent="0.35">
      <c r="A1543" s="88" t="s">
        <v>11755</v>
      </c>
      <c r="B1543" s="36" t="s">
        <v>8160</v>
      </c>
      <c r="C1543" s="36" t="s">
        <v>1521</v>
      </c>
      <c r="D1543" s="36" t="s">
        <v>11754</v>
      </c>
      <c r="E1543" s="36" t="s">
        <v>10046</v>
      </c>
      <c r="F1543" s="36" t="s">
        <v>8163</v>
      </c>
      <c r="G1543" s="36" t="s">
        <v>8164</v>
      </c>
      <c r="H1543" s="36" t="s">
        <v>2120</v>
      </c>
      <c r="I1543" s="36" t="s">
        <v>9</v>
      </c>
      <c r="J1543" s="36" t="s">
        <v>7449</v>
      </c>
      <c r="K1543" s="36" t="s">
        <v>2023</v>
      </c>
      <c r="L1543" s="76" t="s">
        <v>10021</v>
      </c>
      <c r="M1543" s="36" t="s">
        <v>10047</v>
      </c>
      <c r="N1543" s="36" t="s">
        <v>2087</v>
      </c>
      <c r="O1543" s="37">
        <f>'Product Details'!AH1144</f>
        <v>152.99</v>
      </c>
      <c r="P1543" s="37">
        <f>'Product Details'!V1144</f>
        <v>152.99</v>
      </c>
      <c r="Q1543" s="37">
        <f>'Product Details'!F1144</f>
        <v>139.99</v>
      </c>
      <c r="R1543" s="89">
        <f t="shared" si="70"/>
        <v>8.4972874044055166E-2</v>
      </c>
      <c r="S1543" s="89">
        <f t="shared" si="71"/>
        <v>8.4972874044055166E-2</v>
      </c>
      <c r="T1543" s="37">
        <f>'Product Details'!F1144</f>
        <v>139.99</v>
      </c>
      <c r="U1543" s="37">
        <f t="shared" si="72"/>
        <v>0</v>
      </c>
      <c r="V1543" s="36" t="s">
        <v>2080</v>
      </c>
      <c r="W1543" s="36" t="s">
        <v>1345</v>
      </c>
      <c r="X1543" s="36">
        <v>30</v>
      </c>
      <c r="Y1543" s="90">
        <v>46129</v>
      </c>
      <c r="Z1543" s="90">
        <v>46287</v>
      </c>
    </row>
    <row r="1544" spans="1:26" ht="26.9" customHeight="1" x14ac:dyDescent="0.35">
      <c r="A1544" s="88" t="s">
        <v>11756</v>
      </c>
      <c r="B1544" s="36" t="s">
        <v>8160</v>
      </c>
      <c r="C1544" s="36" t="s">
        <v>1521</v>
      </c>
      <c r="D1544" s="36" t="s">
        <v>10168</v>
      </c>
      <c r="E1544" s="36" t="s">
        <v>10101</v>
      </c>
      <c r="F1544" s="36" t="s">
        <v>8163</v>
      </c>
      <c r="G1544" s="36" t="s">
        <v>8164</v>
      </c>
      <c r="H1544" s="36" t="s">
        <v>2120</v>
      </c>
      <c r="I1544" s="36" t="s">
        <v>9</v>
      </c>
      <c r="J1544" s="36" t="s">
        <v>7449</v>
      </c>
      <c r="K1544" s="36" t="s">
        <v>2023</v>
      </c>
      <c r="L1544" s="81" t="s">
        <v>10022</v>
      </c>
      <c r="M1544" s="36" t="s">
        <v>10102</v>
      </c>
      <c r="N1544" s="36" t="s">
        <v>2087</v>
      </c>
      <c r="O1544" s="37">
        <f>'Product Details'!AH1144</f>
        <v>152.99</v>
      </c>
      <c r="P1544" s="37">
        <v>120.99</v>
      </c>
      <c r="Q1544" s="37">
        <v>120.99</v>
      </c>
      <c r="R1544" s="89">
        <f t="shared" si="70"/>
        <v>0</v>
      </c>
      <c r="S1544" s="89">
        <f t="shared" si="71"/>
        <v>0.2091639976469051</v>
      </c>
      <c r="T1544" s="37">
        <f>'Product Details'!F1144</f>
        <v>139.99</v>
      </c>
      <c r="U1544" s="37">
        <f t="shared" si="72"/>
        <v>19.000000000000014</v>
      </c>
      <c r="V1544" s="36" t="s">
        <v>2080</v>
      </c>
      <c r="W1544" s="36" t="s">
        <v>10514</v>
      </c>
      <c r="X1544" s="36">
        <v>30</v>
      </c>
      <c r="Y1544" s="90">
        <v>46152</v>
      </c>
      <c r="Z1544" s="90">
        <v>46152</v>
      </c>
    </row>
    <row r="1545" spans="1:26" ht="26.9" customHeight="1" x14ac:dyDescent="0.35">
      <c r="A1545" s="88" t="s">
        <v>11757</v>
      </c>
      <c r="B1545" s="36" t="s">
        <v>8160</v>
      </c>
      <c r="C1545" s="36" t="s">
        <v>1521</v>
      </c>
      <c r="D1545" s="36" t="s">
        <v>11758</v>
      </c>
      <c r="E1545" s="36" t="s">
        <v>10122</v>
      </c>
      <c r="F1545" s="36" t="s">
        <v>8163</v>
      </c>
      <c r="G1545" s="36" t="s">
        <v>8164</v>
      </c>
      <c r="H1545" s="36" t="s">
        <v>2120</v>
      </c>
      <c r="I1545" s="36" t="s">
        <v>9</v>
      </c>
      <c r="J1545" s="36" t="s">
        <v>7449</v>
      </c>
      <c r="K1545" s="36" t="s">
        <v>2023</v>
      </c>
      <c r="L1545" s="79" t="s">
        <v>10023</v>
      </c>
      <c r="M1545" s="36" t="s">
        <v>10123</v>
      </c>
      <c r="N1545" s="36" t="s">
        <v>2087</v>
      </c>
      <c r="O1545" s="37">
        <f>'Product Details'!AH1144</f>
        <v>152.99</v>
      </c>
      <c r="P1545" s="37">
        <v>124.99</v>
      </c>
      <c r="Q1545" s="37">
        <v>114.99</v>
      </c>
      <c r="R1545" s="89">
        <f t="shared" si="70"/>
        <v>8.000640051204097E-2</v>
      </c>
      <c r="S1545" s="89">
        <f t="shared" si="71"/>
        <v>0.24838224720569979</v>
      </c>
      <c r="T1545" s="37">
        <f>'Product Details'!F1144</f>
        <v>139.99</v>
      </c>
      <c r="U1545" s="37">
        <f t="shared" si="72"/>
        <v>25.000000000000014</v>
      </c>
      <c r="V1545" s="36" t="s">
        <v>2100</v>
      </c>
      <c r="W1545" s="36" t="s">
        <v>10124</v>
      </c>
      <c r="X1545" s="36">
        <v>30</v>
      </c>
      <c r="Y1545" s="90">
        <v>46277</v>
      </c>
      <c r="Z1545" s="90">
        <v>46285</v>
      </c>
    </row>
    <row r="1546" spans="1:26" ht="15" customHeight="1" x14ac:dyDescent="0.35">
      <c r="A1546" s="88" t="s">
        <v>11759</v>
      </c>
      <c r="B1546" s="36" t="s">
        <v>8165</v>
      </c>
      <c r="C1546" s="36" t="s">
        <v>1521</v>
      </c>
      <c r="D1546" s="36" t="s">
        <v>11754</v>
      </c>
      <c r="E1546" s="36" t="s">
        <v>10046</v>
      </c>
      <c r="F1546" s="36" t="s">
        <v>8168</v>
      </c>
      <c r="G1546" s="36" t="s">
        <v>7769</v>
      </c>
      <c r="H1546" s="36" t="s">
        <v>2120</v>
      </c>
      <c r="I1546" s="36" t="s">
        <v>9</v>
      </c>
      <c r="J1546" s="36" t="s">
        <v>7449</v>
      </c>
      <c r="K1546" s="36" t="s">
        <v>2023</v>
      </c>
      <c r="L1546" s="76" t="s">
        <v>10021</v>
      </c>
      <c r="M1546" s="36" t="s">
        <v>10047</v>
      </c>
      <c r="N1546" s="36" t="s">
        <v>2087</v>
      </c>
      <c r="O1546" s="37">
        <f>'Product Details'!AH1145</f>
        <v>166.99</v>
      </c>
      <c r="P1546" s="37">
        <f>'Product Details'!V1145</f>
        <v>165.99</v>
      </c>
      <c r="Q1546" s="37">
        <f>'Product Details'!F1145</f>
        <v>144.99</v>
      </c>
      <c r="R1546" s="89">
        <f t="shared" si="70"/>
        <v>0.12651364540032531</v>
      </c>
      <c r="S1546" s="89">
        <f t="shared" si="71"/>
        <v>0.13174441583328342</v>
      </c>
      <c r="T1546" s="37">
        <f>'Product Details'!F1145</f>
        <v>144.99</v>
      </c>
      <c r="U1546" s="37">
        <f t="shared" si="72"/>
        <v>0</v>
      </c>
      <c r="V1546" s="36" t="s">
        <v>2100</v>
      </c>
      <c r="W1546" s="36" t="s">
        <v>7451</v>
      </c>
      <c r="X1546" s="36">
        <v>30</v>
      </c>
      <c r="Y1546" s="90">
        <v>46038</v>
      </c>
      <c r="Z1546" s="90">
        <v>46277</v>
      </c>
    </row>
    <row r="1547" spans="1:26" ht="26.9" customHeight="1" x14ac:dyDescent="0.35">
      <c r="A1547" s="88" t="s">
        <v>11760</v>
      </c>
      <c r="B1547" s="36" t="s">
        <v>8169</v>
      </c>
      <c r="C1547" s="36" t="s">
        <v>1521</v>
      </c>
      <c r="D1547" s="36" t="s">
        <v>11754</v>
      </c>
      <c r="E1547" s="36" t="s">
        <v>10046</v>
      </c>
      <c r="F1547" s="36" t="s">
        <v>8172</v>
      </c>
      <c r="G1547" s="36" t="s">
        <v>8173</v>
      </c>
      <c r="H1547" s="36" t="s">
        <v>2254</v>
      </c>
      <c r="I1547" s="36" t="s">
        <v>9</v>
      </c>
      <c r="J1547" s="36" t="s">
        <v>7749</v>
      </c>
      <c r="K1547" s="36" t="s">
        <v>2025</v>
      </c>
      <c r="L1547" s="76" t="s">
        <v>10021</v>
      </c>
      <c r="M1547" s="36" t="s">
        <v>10047</v>
      </c>
      <c r="N1547" s="36" t="s">
        <v>2087</v>
      </c>
      <c r="O1547" s="37">
        <f>'Product Details'!AH1146</f>
        <v>200.99</v>
      </c>
      <c r="P1547" s="37">
        <f>'Product Details'!V1146</f>
        <v>189.99</v>
      </c>
      <c r="Q1547" s="37">
        <f>'Product Details'!F1146</f>
        <v>168.99</v>
      </c>
      <c r="R1547" s="89">
        <f t="shared" si="70"/>
        <v>0.11053213327017211</v>
      </c>
      <c r="S1547" s="89">
        <f t="shared" si="71"/>
        <v>0.15921190108960645</v>
      </c>
      <c r="T1547" s="37">
        <f>'Product Details'!F1146</f>
        <v>168.99</v>
      </c>
      <c r="U1547" s="37">
        <f t="shared" si="72"/>
        <v>0</v>
      </c>
      <c r="V1547" s="36" t="s">
        <v>2080</v>
      </c>
      <c r="W1547" s="36" t="s">
        <v>1345</v>
      </c>
      <c r="X1547" s="36">
        <v>30</v>
      </c>
      <c r="Y1547" s="90">
        <v>46187</v>
      </c>
      <c r="Z1547" s="90">
        <v>46245</v>
      </c>
    </row>
    <row r="1548" spans="1:26" ht="15" customHeight="1" x14ac:dyDescent="0.35">
      <c r="A1548" s="88" t="s">
        <v>11761</v>
      </c>
      <c r="B1548" s="36" t="s">
        <v>8174</v>
      </c>
      <c r="C1548" s="36" t="s">
        <v>1521</v>
      </c>
      <c r="D1548" s="36" t="s">
        <v>11754</v>
      </c>
      <c r="E1548" s="36" t="s">
        <v>10046</v>
      </c>
      <c r="F1548" s="36" t="s">
        <v>8178</v>
      </c>
      <c r="G1548" s="36" t="s">
        <v>8179</v>
      </c>
      <c r="H1548" s="36" t="s">
        <v>2179</v>
      </c>
      <c r="I1548" s="36" t="s">
        <v>9</v>
      </c>
      <c r="J1548" s="36" t="s">
        <v>7402</v>
      </c>
      <c r="K1548" s="36" t="s">
        <v>2026</v>
      </c>
      <c r="L1548" s="76" t="s">
        <v>10021</v>
      </c>
      <c r="M1548" s="36" t="s">
        <v>10047</v>
      </c>
      <c r="N1548" s="36" t="s">
        <v>2087</v>
      </c>
      <c r="O1548" s="37">
        <f>'Product Details'!AH1147</f>
        <v>251.99</v>
      </c>
      <c r="P1548" s="37">
        <f>'Product Details'!V1147</f>
        <v>242.99</v>
      </c>
      <c r="Q1548" s="37">
        <f>'Product Details'!F1147</f>
        <v>221.99</v>
      </c>
      <c r="R1548" s="89">
        <f t="shared" si="70"/>
        <v>8.6423309601218148E-2</v>
      </c>
      <c r="S1548" s="89">
        <f t="shared" si="71"/>
        <v>0.1190523433469582</v>
      </c>
      <c r="T1548" s="37">
        <f>'Product Details'!F1147</f>
        <v>221.99</v>
      </c>
      <c r="U1548" s="37">
        <f t="shared" si="72"/>
        <v>0</v>
      </c>
      <c r="V1548" s="36" t="s">
        <v>2080</v>
      </c>
      <c r="W1548" s="36" t="s">
        <v>7404</v>
      </c>
      <c r="X1548" s="36">
        <v>30</v>
      </c>
      <c r="Y1548" s="90">
        <v>45691</v>
      </c>
      <c r="Z1548" s="90">
        <v>46284</v>
      </c>
    </row>
    <row r="1549" spans="1:26" ht="15" customHeight="1" x14ac:dyDescent="0.35">
      <c r="A1549" s="88" t="s">
        <v>11762</v>
      </c>
      <c r="B1549" s="36" t="s">
        <v>8180</v>
      </c>
      <c r="C1549" s="36" t="s">
        <v>1521</v>
      </c>
      <c r="D1549" s="36" t="s">
        <v>11754</v>
      </c>
      <c r="E1549" s="36" t="s">
        <v>10046</v>
      </c>
      <c r="F1549" s="36" t="s">
        <v>8183</v>
      </c>
      <c r="G1549" s="36" t="s">
        <v>8184</v>
      </c>
      <c r="H1549" s="36" t="s">
        <v>2104</v>
      </c>
      <c r="I1549" s="36" t="s">
        <v>9</v>
      </c>
      <c r="J1549" s="36" t="s">
        <v>7390</v>
      </c>
      <c r="K1549" s="36" t="s">
        <v>2026</v>
      </c>
      <c r="L1549" s="76" t="s">
        <v>10021</v>
      </c>
      <c r="M1549" s="36" t="s">
        <v>10047</v>
      </c>
      <c r="N1549" s="36" t="s">
        <v>2087</v>
      </c>
      <c r="O1549" s="37">
        <f>'Product Details'!AH1148</f>
        <v>249.99</v>
      </c>
      <c r="P1549" s="37">
        <f>'Product Details'!V1148</f>
        <v>249.99</v>
      </c>
      <c r="Q1549" s="37">
        <f>'Product Details'!F1148</f>
        <v>223.99</v>
      </c>
      <c r="R1549" s="89">
        <f t="shared" si="70"/>
        <v>0.10400416016640665</v>
      </c>
      <c r="S1549" s="89">
        <f t="shared" si="71"/>
        <v>0.10400416016640665</v>
      </c>
      <c r="T1549" s="37">
        <f>'Product Details'!F1148</f>
        <v>223.99</v>
      </c>
      <c r="U1549" s="37">
        <f t="shared" si="72"/>
        <v>0</v>
      </c>
      <c r="V1549" s="36" t="s">
        <v>2100</v>
      </c>
      <c r="W1549" s="36" t="s">
        <v>1345</v>
      </c>
      <c r="X1549" s="36">
        <v>30</v>
      </c>
      <c r="Y1549" s="90">
        <v>46123</v>
      </c>
      <c r="Z1549" s="90">
        <v>46275</v>
      </c>
    </row>
    <row r="1550" spans="1:26" ht="15" customHeight="1" x14ac:dyDescent="0.35">
      <c r="A1550" s="88" t="s">
        <v>11763</v>
      </c>
      <c r="B1550" s="36" t="s">
        <v>8185</v>
      </c>
      <c r="C1550" s="36" t="s">
        <v>1521</v>
      </c>
      <c r="D1550" s="36" t="s">
        <v>11754</v>
      </c>
      <c r="E1550" s="36" t="s">
        <v>10046</v>
      </c>
      <c r="F1550" s="36" t="s">
        <v>8188</v>
      </c>
      <c r="G1550" s="36" t="s">
        <v>8189</v>
      </c>
      <c r="H1550" s="36" t="s">
        <v>2084</v>
      </c>
      <c r="I1550" s="36" t="s">
        <v>9</v>
      </c>
      <c r="J1550" s="36" t="s">
        <v>7510</v>
      </c>
      <c r="K1550" s="36" t="s">
        <v>2027</v>
      </c>
      <c r="L1550" s="76" t="s">
        <v>10021</v>
      </c>
      <c r="M1550" s="36" t="s">
        <v>10047</v>
      </c>
      <c r="N1550" s="36" t="s">
        <v>2087</v>
      </c>
      <c r="O1550" s="37">
        <f>'Product Details'!AH1149</f>
        <v>279.99</v>
      </c>
      <c r="P1550" s="37">
        <f>'Product Details'!V1149</f>
        <v>274.99</v>
      </c>
      <c r="Q1550" s="37">
        <f>'Product Details'!F1149</f>
        <v>256.99</v>
      </c>
      <c r="R1550" s="89">
        <f t="shared" ref="R1550:R1613" si="73">IF(P1550&gt;0,(P1550-Q1550)/P1550,"")</f>
        <v>6.5456925706389321E-2</v>
      </c>
      <c r="S1550" s="89">
        <f t="shared" ref="S1550:S1613" si="74">IF(O1550&gt;0,(O1550-Q1550)/O1550,"")</f>
        <v>8.2145790921104328E-2</v>
      </c>
      <c r="T1550" s="37">
        <f>'Product Details'!F1149</f>
        <v>256.99</v>
      </c>
      <c r="U1550" s="37">
        <f t="shared" ref="U1550:U1613" si="75">T1550-Q1550</f>
        <v>0</v>
      </c>
      <c r="V1550" s="36" t="s">
        <v>2080</v>
      </c>
      <c r="W1550" s="36" t="s">
        <v>7512</v>
      </c>
      <c r="X1550" s="36">
        <v>30</v>
      </c>
      <c r="Y1550" s="90">
        <v>46062</v>
      </c>
      <c r="Z1550" s="90">
        <v>46270</v>
      </c>
    </row>
    <row r="1551" spans="1:26" ht="15" customHeight="1" x14ac:dyDescent="0.35">
      <c r="A1551" s="88" t="s">
        <v>11764</v>
      </c>
      <c r="B1551" s="36" t="s">
        <v>8190</v>
      </c>
      <c r="C1551" s="36" t="s">
        <v>1521</v>
      </c>
      <c r="D1551" s="36" t="s">
        <v>11754</v>
      </c>
      <c r="E1551" s="36" t="s">
        <v>10046</v>
      </c>
      <c r="F1551" s="36" t="s">
        <v>8193</v>
      </c>
      <c r="G1551" s="36" t="s">
        <v>8194</v>
      </c>
      <c r="H1551" s="36" t="s">
        <v>2084</v>
      </c>
      <c r="I1551" s="36" t="s">
        <v>9</v>
      </c>
      <c r="J1551" s="36" t="s">
        <v>7437</v>
      </c>
      <c r="K1551" s="36" t="s">
        <v>2027</v>
      </c>
      <c r="L1551" s="76" t="s">
        <v>10021</v>
      </c>
      <c r="M1551" s="36" t="s">
        <v>10047</v>
      </c>
      <c r="N1551" s="36" t="s">
        <v>2087</v>
      </c>
      <c r="O1551" s="37">
        <f>'Product Details'!AH1150</f>
        <v>562.99</v>
      </c>
      <c r="P1551" s="37">
        <f>'Product Details'!V1150</f>
        <v>545.99</v>
      </c>
      <c r="Q1551" s="37">
        <f>'Product Details'!F1150</f>
        <v>491.99</v>
      </c>
      <c r="R1551" s="89">
        <f t="shared" si="73"/>
        <v>9.8902910309712627E-2</v>
      </c>
      <c r="S1551" s="89">
        <f t="shared" si="74"/>
        <v>0.1261123643403968</v>
      </c>
      <c r="T1551" s="37">
        <f>'Product Details'!F1150</f>
        <v>491.99</v>
      </c>
      <c r="U1551" s="37">
        <f t="shared" si="75"/>
        <v>0</v>
      </c>
      <c r="V1551" s="36" t="s">
        <v>2100</v>
      </c>
      <c r="W1551" s="36" t="s">
        <v>7439</v>
      </c>
      <c r="X1551" s="36">
        <v>30</v>
      </c>
      <c r="Y1551" s="90">
        <v>45792</v>
      </c>
      <c r="Z1551" s="90">
        <v>46265</v>
      </c>
    </row>
    <row r="1552" spans="1:26" ht="26.9" customHeight="1" x14ac:dyDescent="0.35">
      <c r="A1552" s="88" t="s">
        <v>11765</v>
      </c>
      <c r="B1552" s="36" t="s">
        <v>8190</v>
      </c>
      <c r="C1552" s="36" t="s">
        <v>1521</v>
      </c>
      <c r="D1552" s="36" t="s">
        <v>10168</v>
      </c>
      <c r="E1552" s="36" t="s">
        <v>10101</v>
      </c>
      <c r="F1552" s="36" t="s">
        <v>8193</v>
      </c>
      <c r="G1552" s="36" t="s">
        <v>8194</v>
      </c>
      <c r="H1552" s="36" t="s">
        <v>2084</v>
      </c>
      <c r="I1552" s="36" t="s">
        <v>9</v>
      </c>
      <c r="J1552" s="36" t="s">
        <v>7437</v>
      </c>
      <c r="K1552" s="36" t="s">
        <v>2027</v>
      </c>
      <c r="L1552" s="81" t="s">
        <v>10022</v>
      </c>
      <c r="M1552" s="36" t="s">
        <v>10102</v>
      </c>
      <c r="N1552" s="36" t="s">
        <v>2087</v>
      </c>
      <c r="O1552" s="37">
        <f>'Product Details'!AH1150</f>
        <v>562.99</v>
      </c>
      <c r="P1552" s="37">
        <v>447.99</v>
      </c>
      <c r="Q1552" s="37">
        <v>447.99</v>
      </c>
      <c r="R1552" s="89">
        <f t="shared" si="73"/>
        <v>0</v>
      </c>
      <c r="S1552" s="89">
        <f t="shared" si="74"/>
        <v>0.20426650562176948</v>
      </c>
      <c r="T1552" s="37">
        <f>'Product Details'!F1150</f>
        <v>491.99</v>
      </c>
      <c r="U1552" s="37">
        <f t="shared" si="75"/>
        <v>44</v>
      </c>
      <c r="V1552" s="36" t="s">
        <v>2100</v>
      </c>
      <c r="W1552" s="36" t="s">
        <v>11560</v>
      </c>
      <c r="X1552" s="36">
        <v>30</v>
      </c>
      <c r="Y1552" s="90">
        <v>46198</v>
      </c>
      <c r="Z1552" s="90">
        <v>46198</v>
      </c>
    </row>
    <row r="1553" spans="1:26" ht="26.9" customHeight="1" x14ac:dyDescent="0.35">
      <c r="A1553" s="88" t="s">
        <v>11766</v>
      </c>
      <c r="B1553" s="36" t="s">
        <v>8190</v>
      </c>
      <c r="C1553" s="36" t="s">
        <v>1521</v>
      </c>
      <c r="D1553" s="36" t="s">
        <v>11758</v>
      </c>
      <c r="E1553" s="36" t="s">
        <v>10122</v>
      </c>
      <c r="F1553" s="36" t="s">
        <v>8193</v>
      </c>
      <c r="G1553" s="36" t="s">
        <v>8194</v>
      </c>
      <c r="H1553" s="36" t="s">
        <v>2084</v>
      </c>
      <c r="I1553" s="36" t="s">
        <v>9</v>
      </c>
      <c r="J1553" s="36" t="s">
        <v>7437</v>
      </c>
      <c r="K1553" s="36" t="s">
        <v>2027</v>
      </c>
      <c r="L1553" s="79" t="s">
        <v>10023</v>
      </c>
      <c r="M1553" s="36" t="s">
        <v>10123</v>
      </c>
      <c r="N1553" s="36" t="s">
        <v>2087</v>
      </c>
      <c r="O1553" s="37">
        <f>'Product Details'!AH1150</f>
        <v>562.99</v>
      </c>
      <c r="P1553" s="37">
        <v>381.99</v>
      </c>
      <c r="Q1553" s="37">
        <v>381.99</v>
      </c>
      <c r="R1553" s="89">
        <f t="shared" si="73"/>
        <v>0</v>
      </c>
      <c r="S1553" s="89">
        <f t="shared" si="74"/>
        <v>0.3214977175438285</v>
      </c>
      <c r="T1553" s="37">
        <f>'Product Details'!F1150</f>
        <v>491.99</v>
      </c>
      <c r="U1553" s="37">
        <f t="shared" si="75"/>
        <v>110</v>
      </c>
      <c r="V1553" s="36" t="s">
        <v>2080</v>
      </c>
      <c r="W1553" s="36" t="s">
        <v>10124</v>
      </c>
      <c r="X1553" s="36">
        <v>30</v>
      </c>
      <c r="Y1553" s="90">
        <v>46156</v>
      </c>
      <c r="Z1553" s="90">
        <v>46156</v>
      </c>
    </row>
    <row r="1554" spans="1:26" ht="26.9" customHeight="1" x14ac:dyDescent="0.35">
      <c r="A1554" s="88" t="s">
        <v>11767</v>
      </c>
      <c r="B1554" s="36" t="s">
        <v>8190</v>
      </c>
      <c r="C1554" s="36" t="s">
        <v>1521</v>
      </c>
      <c r="D1554" s="36" t="s">
        <v>10088</v>
      </c>
      <c r="E1554" s="36" t="s">
        <v>10089</v>
      </c>
      <c r="F1554" s="36" t="s">
        <v>8193</v>
      </c>
      <c r="G1554" s="36" t="s">
        <v>8194</v>
      </c>
      <c r="H1554" s="36" t="s">
        <v>2084</v>
      </c>
      <c r="I1554" s="36" t="s">
        <v>9</v>
      </c>
      <c r="J1554" s="36" t="s">
        <v>7437</v>
      </c>
      <c r="K1554" s="36" t="s">
        <v>2027</v>
      </c>
      <c r="L1554" s="51" t="s">
        <v>10024</v>
      </c>
      <c r="M1554" s="36" t="s">
        <v>10090</v>
      </c>
      <c r="N1554" s="36" t="s">
        <v>2087</v>
      </c>
      <c r="O1554" s="37">
        <f>'Product Details'!AH1150</f>
        <v>562.99</v>
      </c>
      <c r="P1554" s="37">
        <v>292.99</v>
      </c>
      <c r="Q1554" s="37">
        <v>292.99</v>
      </c>
      <c r="R1554" s="89">
        <f t="shared" si="73"/>
        <v>0</v>
      </c>
      <c r="S1554" s="89">
        <f t="shared" si="74"/>
        <v>0.47958223059024141</v>
      </c>
      <c r="T1554" s="37">
        <f>'Product Details'!F1150</f>
        <v>491.99</v>
      </c>
      <c r="U1554" s="37">
        <f t="shared" si="75"/>
        <v>199</v>
      </c>
      <c r="V1554" s="36" t="s">
        <v>2100</v>
      </c>
      <c r="W1554" s="36" t="s">
        <v>10105</v>
      </c>
      <c r="X1554" s="36">
        <v>14</v>
      </c>
      <c r="Y1554" s="90">
        <v>46236</v>
      </c>
      <c r="Z1554" s="90">
        <v>46236</v>
      </c>
    </row>
    <row r="1555" spans="1:26" ht="15" customHeight="1" x14ac:dyDescent="0.35">
      <c r="A1555" s="88" t="s">
        <v>11768</v>
      </c>
      <c r="B1555" s="36" t="s">
        <v>8195</v>
      </c>
      <c r="C1555" s="36" t="s">
        <v>1521</v>
      </c>
      <c r="D1555" s="36" t="s">
        <v>11754</v>
      </c>
      <c r="E1555" s="36" t="s">
        <v>10046</v>
      </c>
      <c r="F1555" s="36" t="s">
        <v>8198</v>
      </c>
      <c r="G1555" s="36" t="s">
        <v>8199</v>
      </c>
      <c r="H1555" s="36" t="s">
        <v>2147</v>
      </c>
      <c r="I1555" s="36" t="s">
        <v>9</v>
      </c>
      <c r="J1555" s="36" t="s">
        <v>7460</v>
      </c>
      <c r="K1555" s="36" t="s">
        <v>2024</v>
      </c>
      <c r="L1555" s="76" t="s">
        <v>10021</v>
      </c>
      <c r="M1555" s="36" t="s">
        <v>10047</v>
      </c>
      <c r="N1555" s="36" t="s">
        <v>2087</v>
      </c>
      <c r="O1555" s="37">
        <f>'Product Details'!AH1151</f>
        <v>536.99</v>
      </c>
      <c r="P1555" s="37">
        <f>'Product Details'!V1151</f>
        <v>536.99</v>
      </c>
      <c r="Q1555" s="37">
        <f>'Product Details'!F1151</f>
        <v>496.99</v>
      </c>
      <c r="R1555" s="89">
        <f t="shared" si="73"/>
        <v>7.4489282854429323E-2</v>
      </c>
      <c r="S1555" s="89">
        <f t="shared" si="74"/>
        <v>7.4489282854429323E-2</v>
      </c>
      <c r="T1555" s="37">
        <f>'Product Details'!F1151</f>
        <v>496.99</v>
      </c>
      <c r="U1555" s="37">
        <f t="shared" si="75"/>
        <v>0</v>
      </c>
      <c r="V1555" s="36" t="s">
        <v>2080</v>
      </c>
      <c r="W1555" s="36" t="s">
        <v>7439</v>
      </c>
      <c r="X1555" s="36">
        <v>30</v>
      </c>
      <c r="Y1555" s="90">
        <v>46159</v>
      </c>
      <c r="Z1555" s="90">
        <v>46262</v>
      </c>
    </row>
    <row r="1556" spans="1:26" ht="26.9" customHeight="1" x14ac:dyDescent="0.35">
      <c r="A1556" s="88" t="s">
        <v>11769</v>
      </c>
      <c r="B1556" s="36" t="s">
        <v>8200</v>
      </c>
      <c r="C1556" s="36" t="s">
        <v>1521</v>
      </c>
      <c r="D1556" s="36" t="s">
        <v>11754</v>
      </c>
      <c r="E1556" s="36" t="s">
        <v>10046</v>
      </c>
      <c r="F1556" s="36" t="s">
        <v>8204</v>
      </c>
      <c r="G1556" s="36" t="s">
        <v>8205</v>
      </c>
      <c r="H1556" s="36" t="s">
        <v>2179</v>
      </c>
      <c r="I1556" s="36" t="s">
        <v>9</v>
      </c>
      <c r="J1556" s="36" t="s">
        <v>7473</v>
      </c>
      <c r="K1556" s="36" t="s">
        <v>2025</v>
      </c>
      <c r="L1556" s="76" t="s">
        <v>10021</v>
      </c>
      <c r="M1556" s="36" t="s">
        <v>10047</v>
      </c>
      <c r="N1556" s="36" t="s">
        <v>2087</v>
      </c>
      <c r="O1556" s="37">
        <f>'Product Details'!AH1152</f>
        <v>970.99</v>
      </c>
      <c r="P1556" s="37">
        <f>'Product Details'!V1152</f>
        <v>970.99</v>
      </c>
      <c r="Q1556" s="37">
        <f>'Product Details'!F1152</f>
        <v>862.99</v>
      </c>
      <c r="R1556" s="89">
        <f t="shared" si="73"/>
        <v>0.11122668616566597</v>
      </c>
      <c r="S1556" s="89">
        <f t="shared" si="74"/>
        <v>0.11122668616566597</v>
      </c>
      <c r="T1556" s="37">
        <f>'Product Details'!F1152</f>
        <v>862.99</v>
      </c>
      <c r="U1556" s="37">
        <f t="shared" si="75"/>
        <v>0</v>
      </c>
      <c r="V1556" s="36" t="s">
        <v>2080</v>
      </c>
      <c r="W1556" s="36" t="s">
        <v>7439</v>
      </c>
      <c r="X1556" s="36">
        <v>30</v>
      </c>
      <c r="Y1556" s="90">
        <v>45862</v>
      </c>
      <c r="Z1556" s="90">
        <v>46278</v>
      </c>
    </row>
    <row r="1557" spans="1:26" ht="26.9" customHeight="1" x14ac:dyDescent="0.35">
      <c r="A1557" s="88" t="s">
        <v>11770</v>
      </c>
      <c r="B1557" s="36" t="s">
        <v>8200</v>
      </c>
      <c r="C1557" s="36" t="s">
        <v>1521</v>
      </c>
      <c r="D1557" s="36" t="s">
        <v>10168</v>
      </c>
      <c r="E1557" s="36" t="s">
        <v>10101</v>
      </c>
      <c r="F1557" s="36" t="s">
        <v>8204</v>
      </c>
      <c r="G1557" s="36" t="s">
        <v>8205</v>
      </c>
      <c r="H1557" s="36" t="s">
        <v>2179</v>
      </c>
      <c r="I1557" s="36" t="s">
        <v>9</v>
      </c>
      <c r="J1557" s="36" t="s">
        <v>7473</v>
      </c>
      <c r="K1557" s="36" t="s">
        <v>2025</v>
      </c>
      <c r="L1557" s="81" t="s">
        <v>10022</v>
      </c>
      <c r="M1557" s="36" t="s">
        <v>10102</v>
      </c>
      <c r="N1557" s="36" t="s">
        <v>2087</v>
      </c>
      <c r="O1557" s="37">
        <f>'Product Details'!AH1152</f>
        <v>970.99</v>
      </c>
      <c r="P1557" s="37">
        <v>864.99</v>
      </c>
      <c r="Q1557" s="37">
        <v>754.99</v>
      </c>
      <c r="R1557" s="89">
        <f t="shared" si="73"/>
        <v>0.12716910022081179</v>
      </c>
      <c r="S1557" s="89">
        <f t="shared" si="74"/>
        <v>0.22245337233133194</v>
      </c>
      <c r="T1557" s="37">
        <f>'Product Details'!F1152</f>
        <v>862.99</v>
      </c>
      <c r="U1557" s="37">
        <f t="shared" si="75"/>
        <v>108</v>
      </c>
      <c r="V1557" s="36" t="s">
        <v>2100</v>
      </c>
      <c r="W1557" s="36" t="s">
        <v>11560</v>
      </c>
      <c r="X1557" s="36">
        <v>30</v>
      </c>
      <c r="Y1557" s="90">
        <v>46266</v>
      </c>
      <c r="Z1557" s="90">
        <v>46283</v>
      </c>
    </row>
    <row r="1558" spans="1:26" ht="26.9" customHeight="1" x14ac:dyDescent="0.35">
      <c r="A1558" s="88" t="s">
        <v>11771</v>
      </c>
      <c r="B1558" s="36" t="s">
        <v>8200</v>
      </c>
      <c r="C1558" s="36" t="s">
        <v>1521</v>
      </c>
      <c r="D1558" s="36" t="s">
        <v>11758</v>
      </c>
      <c r="E1558" s="36" t="s">
        <v>10122</v>
      </c>
      <c r="F1558" s="36" t="s">
        <v>8204</v>
      </c>
      <c r="G1558" s="36" t="s">
        <v>8205</v>
      </c>
      <c r="H1558" s="36" t="s">
        <v>2179</v>
      </c>
      <c r="I1558" s="36" t="s">
        <v>9</v>
      </c>
      <c r="J1558" s="36" t="s">
        <v>7473</v>
      </c>
      <c r="K1558" s="36" t="s">
        <v>2025</v>
      </c>
      <c r="L1558" s="79" t="s">
        <v>10023</v>
      </c>
      <c r="M1558" s="36" t="s">
        <v>10123</v>
      </c>
      <c r="N1558" s="36" t="s">
        <v>2087</v>
      </c>
      <c r="O1558" s="37">
        <f>'Product Details'!AH1152</f>
        <v>970.99</v>
      </c>
      <c r="P1558" s="37">
        <v>709.99</v>
      </c>
      <c r="Q1558" s="37">
        <v>709.99</v>
      </c>
      <c r="R1558" s="89">
        <f t="shared" si="73"/>
        <v>0</v>
      </c>
      <c r="S1558" s="89">
        <f t="shared" si="74"/>
        <v>0.26879782490035942</v>
      </c>
      <c r="T1558" s="37">
        <f>'Product Details'!F1152</f>
        <v>862.99</v>
      </c>
      <c r="U1558" s="37">
        <f t="shared" si="75"/>
        <v>153</v>
      </c>
      <c r="V1558" s="36" t="s">
        <v>2080</v>
      </c>
      <c r="W1558" s="36" t="s">
        <v>10124</v>
      </c>
      <c r="X1558" s="36">
        <v>30</v>
      </c>
      <c r="Y1558" s="90">
        <v>46209</v>
      </c>
      <c r="Z1558" s="90">
        <v>46209</v>
      </c>
    </row>
    <row r="1559" spans="1:26" ht="15" customHeight="1" x14ac:dyDescent="0.35">
      <c r="A1559" s="88" t="s">
        <v>11772</v>
      </c>
      <c r="B1559" s="36" t="s">
        <v>8206</v>
      </c>
      <c r="C1559" s="36" t="s">
        <v>1534</v>
      </c>
      <c r="D1559" s="36" t="s">
        <v>11773</v>
      </c>
      <c r="E1559" s="36" t="s">
        <v>10046</v>
      </c>
      <c r="F1559" s="36" t="s">
        <v>8209</v>
      </c>
      <c r="G1559" s="36" t="s">
        <v>8210</v>
      </c>
      <c r="H1559" s="36" t="s">
        <v>2171</v>
      </c>
      <c r="I1559" s="36" t="s">
        <v>9</v>
      </c>
      <c r="J1559" s="36" t="s">
        <v>7366</v>
      </c>
      <c r="K1559" s="36" t="s">
        <v>2023</v>
      </c>
      <c r="L1559" s="76" t="s">
        <v>10021</v>
      </c>
      <c r="M1559" s="36" t="s">
        <v>10047</v>
      </c>
      <c r="N1559" s="36" t="s">
        <v>2087</v>
      </c>
      <c r="O1559" s="37">
        <f>'Product Details'!AH1153</f>
        <v>63.99</v>
      </c>
      <c r="P1559" s="37">
        <f>'Product Details'!V1153</f>
        <v>63.99</v>
      </c>
      <c r="Q1559" s="37">
        <f>'Product Details'!F1153</f>
        <v>55.99</v>
      </c>
      <c r="R1559" s="89">
        <f t="shared" si="73"/>
        <v>0.12501953430223472</v>
      </c>
      <c r="S1559" s="89">
        <f t="shared" si="74"/>
        <v>0.12501953430223472</v>
      </c>
      <c r="T1559" s="37">
        <f>'Product Details'!F1153</f>
        <v>55.99</v>
      </c>
      <c r="U1559" s="37">
        <f t="shared" si="75"/>
        <v>0</v>
      </c>
      <c r="V1559" s="36" t="s">
        <v>2100</v>
      </c>
      <c r="W1559" s="36" t="s">
        <v>1345</v>
      </c>
      <c r="X1559" s="36">
        <v>30</v>
      </c>
      <c r="Y1559" s="90">
        <v>45829</v>
      </c>
      <c r="Z1559" s="90">
        <v>46246</v>
      </c>
    </row>
    <row r="1560" spans="1:26" ht="15" customHeight="1" x14ac:dyDescent="0.35">
      <c r="A1560" s="88" t="s">
        <v>11774</v>
      </c>
      <c r="B1560" s="36" t="s">
        <v>8211</v>
      </c>
      <c r="C1560" s="36" t="s">
        <v>1534</v>
      </c>
      <c r="D1560" s="36" t="s">
        <v>11773</v>
      </c>
      <c r="E1560" s="36" t="s">
        <v>10046</v>
      </c>
      <c r="F1560" s="36" t="s">
        <v>8214</v>
      </c>
      <c r="G1560" s="36" t="s">
        <v>8215</v>
      </c>
      <c r="H1560" s="36" t="s">
        <v>2179</v>
      </c>
      <c r="I1560" s="36" t="s">
        <v>9</v>
      </c>
      <c r="J1560" s="36" t="s">
        <v>7414</v>
      </c>
      <c r="K1560" s="36" t="s">
        <v>2022</v>
      </c>
      <c r="L1560" s="76" t="s">
        <v>10021</v>
      </c>
      <c r="M1560" s="36" t="s">
        <v>10047</v>
      </c>
      <c r="N1560" s="36" t="s">
        <v>2087</v>
      </c>
      <c r="O1560" s="37">
        <f>'Product Details'!AH1154</f>
        <v>75.989999999999995</v>
      </c>
      <c r="P1560" s="37">
        <f>'Product Details'!V1154</f>
        <v>74.989999999999995</v>
      </c>
      <c r="Q1560" s="37">
        <f>'Product Details'!F1154</f>
        <v>71.989999999999995</v>
      </c>
      <c r="R1560" s="89">
        <f t="shared" si="73"/>
        <v>4.0005334044539272E-2</v>
      </c>
      <c r="S1560" s="89">
        <f t="shared" si="74"/>
        <v>5.2638505066456114E-2</v>
      </c>
      <c r="T1560" s="37">
        <f>'Product Details'!F1154</f>
        <v>71.989999999999995</v>
      </c>
      <c r="U1560" s="37">
        <f t="shared" si="75"/>
        <v>0</v>
      </c>
      <c r="V1560" s="36" t="s">
        <v>2100</v>
      </c>
      <c r="W1560" s="36" t="s">
        <v>1345</v>
      </c>
      <c r="X1560" s="36">
        <v>30</v>
      </c>
      <c r="Y1560" s="90">
        <v>46061</v>
      </c>
      <c r="Z1560" s="90">
        <v>46242</v>
      </c>
    </row>
    <row r="1561" spans="1:26" ht="26.9" customHeight="1" x14ac:dyDescent="0.35">
      <c r="A1561" s="88" t="s">
        <v>11775</v>
      </c>
      <c r="B1561" s="36" t="s">
        <v>8216</v>
      </c>
      <c r="C1561" s="36" t="s">
        <v>1534</v>
      </c>
      <c r="D1561" s="36" t="s">
        <v>11773</v>
      </c>
      <c r="E1561" s="36" t="s">
        <v>10046</v>
      </c>
      <c r="F1561" s="36" t="s">
        <v>8214</v>
      </c>
      <c r="G1561" s="36" t="s">
        <v>8219</v>
      </c>
      <c r="H1561" s="36" t="s">
        <v>2120</v>
      </c>
      <c r="I1561" s="36" t="s">
        <v>9</v>
      </c>
      <c r="J1561" s="36" t="s">
        <v>7560</v>
      </c>
      <c r="K1561" s="36" t="s">
        <v>2025</v>
      </c>
      <c r="L1561" s="76" t="s">
        <v>10021</v>
      </c>
      <c r="M1561" s="36" t="s">
        <v>10047</v>
      </c>
      <c r="N1561" s="36" t="s">
        <v>2087</v>
      </c>
      <c r="O1561" s="37">
        <f>'Product Details'!AH1155</f>
        <v>103.99</v>
      </c>
      <c r="P1561" s="37">
        <f>'Product Details'!V1155</f>
        <v>100.99</v>
      </c>
      <c r="Q1561" s="37">
        <f>'Product Details'!F1155</f>
        <v>87.99</v>
      </c>
      <c r="R1561" s="89">
        <f t="shared" si="73"/>
        <v>0.12872561639766314</v>
      </c>
      <c r="S1561" s="89">
        <f t="shared" si="74"/>
        <v>0.15386094816809309</v>
      </c>
      <c r="T1561" s="37">
        <f>'Product Details'!F1155</f>
        <v>87.99</v>
      </c>
      <c r="U1561" s="37">
        <f t="shared" si="75"/>
        <v>0</v>
      </c>
      <c r="V1561" s="36" t="s">
        <v>2080</v>
      </c>
      <c r="W1561" s="36" t="s">
        <v>1345</v>
      </c>
      <c r="X1561" s="36">
        <v>30</v>
      </c>
      <c r="Y1561" s="90">
        <v>45688</v>
      </c>
      <c r="Z1561" s="90">
        <v>46254</v>
      </c>
    </row>
    <row r="1562" spans="1:26" ht="15" customHeight="1" x14ac:dyDescent="0.35">
      <c r="A1562" s="88" t="s">
        <v>11776</v>
      </c>
      <c r="B1562" s="36" t="s">
        <v>8220</v>
      </c>
      <c r="C1562" s="36" t="s">
        <v>1534</v>
      </c>
      <c r="D1562" s="36" t="s">
        <v>11773</v>
      </c>
      <c r="E1562" s="36" t="s">
        <v>10046</v>
      </c>
      <c r="F1562" s="36" t="s">
        <v>8223</v>
      </c>
      <c r="G1562" s="36" t="s">
        <v>8224</v>
      </c>
      <c r="H1562" s="36" t="s">
        <v>2268</v>
      </c>
      <c r="I1562" s="36" t="s">
        <v>9</v>
      </c>
      <c r="J1562" s="36" t="s">
        <v>7449</v>
      </c>
      <c r="K1562" s="36" t="s">
        <v>2023</v>
      </c>
      <c r="L1562" s="76" t="s">
        <v>10021</v>
      </c>
      <c r="M1562" s="36" t="s">
        <v>10047</v>
      </c>
      <c r="N1562" s="36" t="s">
        <v>2087</v>
      </c>
      <c r="O1562" s="37">
        <f>'Product Details'!AH1156</f>
        <v>177.99</v>
      </c>
      <c r="P1562" s="37">
        <f>'Product Details'!V1156</f>
        <v>172.99</v>
      </c>
      <c r="Q1562" s="37">
        <f>'Product Details'!F1156</f>
        <v>152.99</v>
      </c>
      <c r="R1562" s="89">
        <f t="shared" si="73"/>
        <v>0.1156136192843517</v>
      </c>
      <c r="S1562" s="89">
        <f t="shared" si="74"/>
        <v>0.14045732906343053</v>
      </c>
      <c r="T1562" s="37">
        <f>'Product Details'!F1156</f>
        <v>152.99</v>
      </c>
      <c r="U1562" s="37">
        <f t="shared" si="75"/>
        <v>0</v>
      </c>
      <c r="V1562" s="36" t="s">
        <v>2080</v>
      </c>
      <c r="W1562" s="36" t="s">
        <v>1345</v>
      </c>
      <c r="X1562" s="36">
        <v>30</v>
      </c>
      <c r="Y1562" s="90">
        <v>46164</v>
      </c>
      <c r="Z1562" s="90">
        <v>46246</v>
      </c>
    </row>
    <row r="1563" spans="1:26" ht="15" customHeight="1" x14ac:dyDescent="0.35">
      <c r="A1563" s="88" t="s">
        <v>11777</v>
      </c>
      <c r="B1563" s="36" t="s">
        <v>8225</v>
      </c>
      <c r="C1563" s="36" t="s">
        <v>1534</v>
      </c>
      <c r="D1563" s="36" t="s">
        <v>11773</v>
      </c>
      <c r="E1563" s="36" t="s">
        <v>10046</v>
      </c>
      <c r="F1563" s="36" t="s">
        <v>8228</v>
      </c>
      <c r="G1563" s="36" t="s">
        <v>8229</v>
      </c>
      <c r="H1563" s="36" t="s">
        <v>2224</v>
      </c>
      <c r="I1563" s="36" t="s">
        <v>9</v>
      </c>
      <c r="J1563" s="36" t="s">
        <v>7425</v>
      </c>
      <c r="K1563" s="36" t="s">
        <v>2026</v>
      </c>
      <c r="L1563" s="76" t="s">
        <v>10021</v>
      </c>
      <c r="M1563" s="36" t="s">
        <v>10047</v>
      </c>
      <c r="N1563" s="36" t="s">
        <v>2087</v>
      </c>
      <c r="O1563" s="37">
        <f>'Product Details'!AH1157</f>
        <v>232.99</v>
      </c>
      <c r="P1563" s="37">
        <f>'Product Details'!V1157</f>
        <v>222.99</v>
      </c>
      <c r="Q1563" s="37">
        <f>'Product Details'!F1157</f>
        <v>208.99</v>
      </c>
      <c r="R1563" s="89">
        <f t="shared" si="73"/>
        <v>6.278308444324858E-2</v>
      </c>
      <c r="S1563" s="89">
        <f t="shared" si="74"/>
        <v>0.10300871282029271</v>
      </c>
      <c r="T1563" s="37">
        <f>'Product Details'!F1157</f>
        <v>208.99</v>
      </c>
      <c r="U1563" s="37">
        <f t="shared" si="75"/>
        <v>0</v>
      </c>
      <c r="V1563" s="36" t="s">
        <v>2080</v>
      </c>
      <c r="W1563" s="36" t="s">
        <v>7427</v>
      </c>
      <c r="X1563" s="36">
        <v>30</v>
      </c>
      <c r="Y1563" s="90">
        <v>46073</v>
      </c>
      <c r="Z1563" s="90">
        <v>46258</v>
      </c>
    </row>
    <row r="1564" spans="1:26" ht="15" customHeight="1" x14ac:dyDescent="0.35">
      <c r="A1564" s="88" t="s">
        <v>11778</v>
      </c>
      <c r="B1564" s="36" t="s">
        <v>8230</v>
      </c>
      <c r="C1564" s="36" t="s">
        <v>1534</v>
      </c>
      <c r="D1564" s="36" t="s">
        <v>11773</v>
      </c>
      <c r="E1564" s="36" t="s">
        <v>10046</v>
      </c>
      <c r="F1564" s="36" t="s">
        <v>8233</v>
      </c>
      <c r="G1564" s="36" t="s">
        <v>8234</v>
      </c>
      <c r="H1564" s="36" t="s">
        <v>2120</v>
      </c>
      <c r="I1564" s="36" t="s">
        <v>9</v>
      </c>
      <c r="J1564" s="36" t="s">
        <v>7402</v>
      </c>
      <c r="K1564" s="36" t="s">
        <v>2026</v>
      </c>
      <c r="L1564" s="76" t="s">
        <v>10021</v>
      </c>
      <c r="M1564" s="36" t="s">
        <v>10047</v>
      </c>
      <c r="N1564" s="36" t="s">
        <v>2087</v>
      </c>
      <c r="O1564" s="37">
        <f>'Product Details'!AH1158</f>
        <v>265.99</v>
      </c>
      <c r="P1564" s="37">
        <f>'Product Details'!V1158</f>
        <v>250.99</v>
      </c>
      <c r="Q1564" s="37">
        <f>'Product Details'!F1158</f>
        <v>226.99</v>
      </c>
      <c r="R1564" s="89">
        <f t="shared" si="73"/>
        <v>9.5621339495597424E-2</v>
      </c>
      <c r="S1564" s="89">
        <f t="shared" si="74"/>
        <v>0.1466220534606564</v>
      </c>
      <c r="T1564" s="37">
        <f>'Product Details'!F1158</f>
        <v>226.99</v>
      </c>
      <c r="U1564" s="37">
        <f t="shared" si="75"/>
        <v>0</v>
      </c>
      <c r="V1564" s="36" t="s">
        <v>2080</v>
      </c>
      <c r="W1564" s="36" t="s">
        <v>7404</v>
      </c>
      <c r="X1564" s="36">
        <v>30</v>
      </c>
      <c r="Y1564" s="90">
        <v>46170</v>
      </c>
      <c r="Z1564" s="90">
        <v>46260</v>
      </c>
    </row>
    <row r="1565" spans="1:26" ht="26.9" customHeight="1" x14ac:dyDescent="0.35">
      <c r="A1565" s="88" t="s">
        <v>11779</v>
      </c>
      <c r="B1565" s="36" t="s">
        <v>8235</v>
      </c>
      <c r="C1565" s="36" t="s">
        <v>1534</v>
      </c>
      <c r="D1565" s="36" t="s">
        <v>11773</v>
      </c>
      <c r="E1565" s="36" t="s">
        <v>10046</v>
      </c>
      <c r="F1565" s="36" t="s">
        <v>8238</v>
      </c>
      <c r="G1565" s="36" t="s">
        <v>8239</v>
      </c>
      <c r="H1565" s="36" t="s">
        <v>2268</v>
      </c>
      <c r="I1565" s="36" t="s">
        <v>9</v>
      </c>
      <c r="J1565" s="36" t="s">
        <v>7449</v>
      </c>
      <c r="K1565" s="36" t="s">
        <v>2025</v>
      </c>
      <c r="L1565" s="76" t="s">
        <v>10021</v>
      </c>
      <c r="M1565" s="36" t="s">
        <v>10047</v>
      </c>
      <c r="N1565" s="36" t="s">
        <v>2087</v>
      </c>
      <c r="O1565" s="37">
        <f>'Product Details'!AH1159</f>
        <v>277.99</v>
      </c>
      <c r="P1565" s="37">
        <f>'Product Details'!V1159</f>
        <v>266.99</v>
      </c>
      <c r="Q1565" s="37">
        <f>'Product Details'!F1159</f>
        <v>233.99</v>
      </c>
      <c r="R1565" s="89">
        <f t="shared" si="73"/>
        <v>0.12360013483651072</v>
      </c>
      <c r="S1565" s="89">
        <f t="shared" si="74"/>
        <v>0.15827907478686284</v>
      </c>
      <c r="T1565" s="37">
        <f>'Product Details'!F1159</f>
        <v>233.99</v>
      </c>
      <c r="U1565" s="37">
        <f t="shared" si="75"/>
        <v>0</v>
      </c>
      <c r="V1565" s="36" t="s">
        <v>2080</v>
      </c>
      <c r="W1565" s="36" t="s">
        <v>7451</v>
      </c>
      <c r="X1565" s="36">
        <v>30</v>
      </c>
      <c r="Y1565" s="90">
        <v>46054</v>
      </c>
      <c r="Z1565" s="90">
        <v>46265</v>
      </c>
    </row>
    <row r="1566" spans="1:26" ht="15" customHeight="1" x14ac:dyDescent="0.35">
      <c r="A1566" s="88" t="s">
        <v>11780</v>
      </c>
      <c r="B1566" s="36" t="s">
        <v>8240</v>
      </c>
      <c r="C1566" s="36" t="s">
        <v>1534</v>
      </c>
      <c r="D1566" s="36" t="s">
        <v>11773</v>
      </c>
      <c r="E1566" s="36" t="s">
        <v>10046</v>
      </c>
      <c r="F1566" s="36" t="s">
        <v>8243</v>
      </c>
      <c r="G1566" s="36" t="s">
        <v>8244</v>
      </c>
      <c r="H1566" s="36" t="s">
        <v>2254</v>
      </c>
      <c r="I1566" s="36" t="s">
        <v>9</v>
      </c>
      <c r="J1566" s="36" t="s">
        <v>7460</v>
      </c>
      <c r="K1566" s="36" t="s">
        <v>2023</v>
      </c>
      <c r="L1566" s="76" t="s">
        <v>10021</v>
      </c>
      <c r="M1566" s="36" t="s">
        <v>10047</v>
      </c>
      <c r="N1566" s="36" t="s">
        <v>2087</v>
      </c>
      <c r="O1566" s="37">
        <f>'Product Details'!AH1160</f>
        <v>376.99</v>
      </c>
      <c r="P1566" s="37">
        <f>'Product Details'!V1160</f>
        <v>371.99</v>
      </c>
      <c r="Q1566" s="37">
        <f>'Product Details'!F1160</f>
        <v>331.99</v>
      </c>
      <c r="R1566" s="89">
        <f t="shared" si="73"/>
        <v>0.10752977230570714</v>
      </c>
      <c r="S1566" s="89">
        <f t="shared" si="74"/>
        <v>0.11936656144725324</v>
      </c>
      <c r="T1566" s="37">
        <f>'Product Details'!F1160</f>
        <v>331.99</v>
      </c>
      <c r="U1566" s="37">
        <f t="shared" si="75"/>
        <v>0</v>
      </c>
      <c r="V1566" s="36" t="s">
        <v>2080</v>
      </c>
      <c r="W1566" s="36" t="s">
        <v>7439</v>
      </c>
      <c r="X1566" s="36">
        <v>30</v>
      </c>
      <c r="Y1566" s="90">
        <v>46149</v>
      </c>
      <c r="Z1566" s="90">
        <v>46269</v>
      </c>
    </row>
    <row r="1567" spans="1:26" ht="26.9" customHeight="1" x14ac:dyDescent="0.35">
      <c r="A1567" s="88" t="s">
        <v>11781</v>
      </c>
      <c r="B1567" s="36" t="s">
        <v>8245</v>
      </c>
      <c r="C1567" s="36" t="s">
        <v>1534</v>
      </c>
      <c r="D1567" s="36" t="s">
        <v>11773</v>
      </c>
      <c r="E1567" s="36" t="s">
        <v>10046</v>
      </c>
      <c r="F1567" s="36" t="s">
        <v>8243</v>
      </c>
      <c r="G1567" s="36" t="s">
        <v>8248</v>
      </c>
      <c r="H1567" s="36" t="s">
        <v>2104</v>
      </c>
      <c r="I1567" s="36" t="s">
        <v>9</v>
      </c>
      <c r="J1567" s="36" t="s">
        <v>7437</v>
      </c>
      <c r="K1567" s="36" t="s">
        <v>2026</v>
      </c>
      <c r="L1567" s="76" t="s">
        <v>10021</v>
      </c>
      <c r="M1567" s="36" t="s">
        <v>10047</v>
      </c>
      <c r="N1567" s="36" t="s">
        <v>2087</v>
      </c>
      <c r="O1567" s="37">
        <f>'Product Details'!AH1161</f>
        <v>377.99</v>
      </c>
      <c r="P1567" s="37">
        <f>'Product Details'!V1161</f>
        <v>374.99</v>
      </c>
      <c r="Q1567" s="37">
        <f>'Product Details'!F1161</f>
        <v>357.99</v>
      </c>
      <c r="R1567" s="89">
        <f t="shared" si="73"/>
        <v>4.5334542254460118E-2</v>
      </c>
      <c r="S1567" s="89">
        <f t="shared" si="74"/>
        <v>5.2911452683933435E-2</v>
      </c>
      <c r="T1567" s="37">
        <f>'Product Details'!F1161</f>
        <v>357.99</v>
      </c>
      <c r="U1567" s="37">
        <f t="shared" si="75"/>
        <v>0</v>
      </c>
      <c r="V1567" s="36" t="s">
        <v>2116</v>
      </c>
      <c r="W1567" s="36" t="s">
        <v>7439</v>
      </c>
      <c r="X1567" s="36">
        <v>30</v>
      </c>
      <c r="Y1567" s="90">
        <v>46089</v>
      </c>
      <c r="Z1567" s="90">
        <v>46252</v>
      </c>
    </row>
    <row r="1568" spans="1:26" ht="15" customHeight="1" x14ac:dyDescent="0.35">
      <c r="A1568" s="88" t="s">
        <v>11782</v>
      </c>
      <c r="B1568" s="36" t="s">
        <v>8249</v>
      </c>
      <c r="C1568" s="36" t="s">
        <v>1534</v>
      </c>
      <c r="D1568" s="36" t="s">
        <v>11773</v>
      </c>
      <c r="E1568" s="36" t="s">
        <v>10046</v>
      </c>
      <c r="F1568" s="36" t="s">
        <v>8253</v>
      </c>
      <c r="G1568" s="36" t="s">
        <v>8254</v>
      </c>
      <c r="H1568" s="36" t="s">
        <v>2147</v>
      </c>
      <c r="I1568" s="36" t="s">
        <v>9</v>
      </c>
      <c r="J1568" s="36" t="s">
        <v>2034</v>
      </c>
      <c r="K1568" s="36" t="s">
        <v>2027</v>
      </c>
      <c r="L1568" s="76" t="s">
        <v>10021</v>
      </c>
      <c r="M1568" s="36" t="s">
        <v>10047</v>
      </c>
      <c r="N1568" s="36" t="s">
        <v>2087</v>
      </c>
      <c r="O1568" s="37">
        <f>'Product Details'!AH1162</f>
        <v>646.99</v>
      </c>
      <c r="P1568" s="37">
        <f>'Product Details'!V1162</f>
        <v>646.99</v>
      </c>
      <c r="Q1568" s="37">
        <f>'Product Details'!F1162</f>
        <v>609.99</v>
      </c>
      <c r="R1568" s="89">
        <f t="shared" si="73"/>
        <v>5.7187900894913365E-2</v>
      </c>
      <c r="S1568" s="89">
        <f t="shared" si="74"/>
        <v>5.7187900894913365E-2</v>
      </c>
      <c r="T1568" s="37">
        <f>'Product Details'!F1162</f>
        <v>609.99</v>
      </c>
      <c r="U1568" s="37">
        <f t="shared" si="75"/>
        <v>0</v>
      </c>
      <c r="V1568" s="36" t="s">
        <v>2080</v>
      </c>
      <c r="W1568" s="36" t="s">
        <v>7439</v>
      </c>
      <c r="X1568" s="36">
        <v>30</v>
      </c>
      <c r="Y1568" s="90">
        <v>45739</v>
      </c>
      <c r="Z1568" s="90">
        <v>46273</v>
      </c>
    </row>
    <row r="1569" spans="1:26" ht="15" customHeight="1" x14ac:dyDescent="0.35">
      <c r="A1569" s="88" t="s">
        <v>11783</v>
      </c>
      <c r="B1569" s="36" t="s">
        <v>8256</v>
      </c>
      <c r="C1569" s="36" t="s">
        <v>1547</v>
      </c>
      <c r="D1569" s="36" t="s">
        <v>11784</v>
      </c>
      <c r="E1569" s="36" t="s">
        <v>10046</v>
      </c>
      <c r="F1569" s="36" t="s">
        <v>8259</v>
      </c>
      <c r="G1569" s="36" t="s">
        <v>8260</v>
      </c>
      <c r="H1569" s="36" t="s">
        <v>2224</v>
      </c>
      <c r="I1569" s="36" t="s">
        <v>9</v>
      </c>
      <c r="J1569" s="36" t="s">
        <v>7390</v>
      </c>
      <c r="K1569" s="36" t="s">
        <v>2023</v>
      </c>
      <c r="L1569" s="76" t="s">
        <v>10021</v>
      </c>
      <c r="M1569" s="36" t="s">
        <v>10047</v>
      </c>
      <c r="N1569" s="36" t="s">
        <v>2087</v>
      </c>
      <c r="O1569" s="37">
        <f>'Product Details'!AH1163</f>
        <v>62.99</v>
      </c>
      <c r="P1569" s="37">
        <f>'Product Details'!V1163</f>
        <v>60.99</v>
      </c>
      <c r="Q1569" s="37">
        <f>'Product Details'!F1163</f>
        <v>57.99</v>
      </c>
      <c r="R1569" s="89">
        <f t="shared" si="73"/>
        <v>4.9188391539596657E-2</v>
      </c>
      <c r="S1569" s="89">
        <f t="shared" si="74"/>
        <v>7.9377678996666132E-2</v>
      </c>
      <c r="T1569" s="37">
        <f>'Product Details'!F1163</f>
        <v>57.99</v>
      </c>
      <c r="U1569" s="37">
        <f t="shared" si="75"/>
        <v>0</v>
      </c>
      <c r="V1569" s="36" t="s">
        <v>2100</v>
      </c>
      <c r="W1569" s="36" t="s">
        <v>1345</v>
      </c>
      <c r="X1569" s="36">
        <v>30</v>
      </c>
      <c r="Y1569" s="90">
        <v>46174</v>
      </c>
      <c r="Z1569" s="90">
        <v>46255</v>
      </c>
    </row>
    <row r="1570" spans="1:26" ht="26.9" customHeight="1" x14ac:dyDescent="0.35">
      <c r="A1570" s="88" t="s">
        <v>11785</v>
      </c>
      <c r="B1570" s="36" t="s">
        <v>8261</v>
      </c>
      <c r="C1570" s="36" t="s">
        <v>1547</v>
      </c>
      <c r="D1570" s="36" t="s">
        <v>11784</v>
      </c>
      <c r="E1570" s="36" t="s">
        <v>10046</v>
      </c>
      <c r="F1570" s="36" t="s">
        <v>8264</v>
      </c>
      <c r="G1570" s="36" t="s">
        <v>8265</v>
      </c>
      <c r="H1570" s="36" t="s">
        <v>2120</v>
      </c>
      <c r="I1570" s="36" t="s">
        <v>9</v>
      </c>
      <c r="J1570" s="36" t="s">
        <v>7366</v>
      </c>
      <c r="K1570" s="36" t="s">
        <v>2025</v>
      </c>
      <c r="L1570" s="76" t="s">
        <v>10021</v>
      </c>
      <c r="M1570" s="36" t="s">
        <v>10047</v>
      </c>
      <c r="N1570" s="36" t="s">
        <v>2087</v>
      </c>
      <c r="O1570" s="37">
        <f>'Product Details'!AH1164</f>
        <v>110.99</v>
      </c>
      <c r="P1570" s="37">
        <f>'Product Details'!V1164</f>
        <v>109.99</v>
      </c>
      <c r="Q1570" s="37">
        <f>'Product Details'!F1164</f>
        <v>100.99</v>
      </c>
      <c r="R1570" s="89">
        <f t="shared" si="73"/>
        <v>8.1825620510955543E-2</v>
      </c>
      <c r="S1570" s="89">
        <f t="shared" si="74"/>
        <v>9.0098207045679793E-2</v>
      </c>
      <c r="T1570" s="37">
        <f>'Product Details'!F1164</f>
        <v>100.99</v>
      </c>
      <c r="U1570" s="37">
        <f t="shared" si="75"/>
        <v>0</v>
      </c>
      <c r="V1570" s="36" t="s">
        <v>2080</v>
      </c>
      <c r="W1570" s="36" t="s">
        <v>1345</v>
      </c>
      <c r="X1570" s="36">
        <v>30</v>
      </c>
      <c r="Y1570" s="90">
        <v>45816</v>
      </c>
      <c r="Z1570" s="90">
        <v>46278</v>
      </c>
    </row>
    <row r="1571" spans="1:26" ht="15" customHeight="1" x14ac:dyDescent="0.35">
      <c r="A1571" s="88" t="s">
        <v>11786</v>
      </c>
      <c r="B1571" s="36" t="s">
        <v>8266</v>
      </c>
      <c r="C1571" s="36" t="s">
        <v>1547</v>
      </c>
      <c r="D1571" s="36" t="s">
        <v>11784</v>
      </c>
      <c r="E1571" s="36" t="s">
        <v>10046</v>
      </c>
      <c r="F1571" s="36" t="s">
        <v>8269</v>
      </c>
      <c r="G1571" s="36" t="s">
        <v>8270</v>
      </c>
      <c r="H1571" s="36" t="s">
        <v>2120</v>
      </c>
      <c r="I1571" s="36" t="s">
        <v>9</v>
      </c>
      <c r="J1571" s="36" t="s">
        <v>7378</v>
      </c>
      <c r="K1571" s="36" t="s">
        <v>2026</v>
      </c>
      <c r="L1571" s="76" t="s">
        <v>10021</v>
      </c>
      <c r="M1571" s="36" t="s">
        <v>10047</v>
      </c>
      <c r="N1571" s="36" t="s">
        <v>2087</v>
      </c>
      <c r="O1571" s="37">
        <f>'Product Details'!AH1165</f>
        <v>171.99</v>
      </c>
      <c r="P1571" s="37">
        <f>'Product Details'!V1165</f>
        <v>171.99</v>
      </c>
      <c r="Q1571" s="37">
        <f>'Product Details'!F1165</f>
        <v>153.99</v>
      </c>
      <c r="R1571" s="89">
        <f t="shared" si="73"/>
        <v>0.10465724751439037</v>
      </c>
      <c r="S1571" s="89">
        <f t="shared" si="74"/>
        <v>0.10465724751439037</v>
      </c>
      <c r="T1571" s="37">
        <f>'Product Details'!F1165</f>
        <v>153.99</v>
      </c>
      <c r="U1571" s="37">
        <f t="shared" si="75"/>
        <v>0</v>
      </c>
      <c r="V1571" s="36" t="s">
        <v>2080</v>
      </c>
      <c r="W1571" s="36" t="s">
        <v>1345</v>
      </c>
      <c r="X1571" s="36">
        <v>30</v>
      </c>
      <c r="Y1571" s="90">
        <v>45895</v>
      </c>
      <c r="Z1571" s="90">
        <v>46269</v>
      </c>
    </row>
    <row r="1572" spans="1:26" ht="26.9" customHeight="1" x14ac:dyDescent="0.35">
      <c r="A1572" s="88" t="s">
        <v>11787</v>
      </c>
      <c r="B1572" s="36" t="s">
        <v>8266</v>
      </c>
      <c r="C1572" s="36" t="s">
        <v>1547</v>
      </c>
      <c r="D1572" s="36" t="s">
        <v>10168</v>
      </c>
      <c r="E1572" s="36" t="s">
        <v>10101</v>
      </c>
      <c r="F1572" s="36" t="s">
        <v>8269</v>
      </c>
      <c r="G1572" s="36" t="s">
        <v>8270</v>
      </c>
      <c r="H1572" s="36" t="s">
        <v>2120</v>
      </c>
      <c r="I1572" s="36" t="s">
        <v>9</v>
      </c>
      <c r="J1572" s="36" t="s">
        <v>7378</v>
      </c>
      <c r="K1572" s="36" t="s">
        <v>2026</v>
      </c>
      <c r="L1572" s="81" t="s">
        <v>10022</v>
      </c>
      <c r="M1572" s="36" t="s">
        <v>10102</v>
      </c>
      <c r="N1572" s="36" t="s">
        <v>2087</v>
      </c>
      <c r="O1572" s="37">
        <f>'Product Details'!AH1165</f>
        <v>171.99</v>
      </c>
      <c r="P1572" s="37">
        <v>139.99</v>
      </c>
      <c r="Q1572" s="37">
        <v>133.99</v>
      </c>
      <c r="R1572" s="89">
        <f t="shared" si="73"/>
        <v>4.286020430030716E-2</v>
      </c>
      <c r="S1572" s="89">
        <f t="shared" si="74"/>
        <v>0.22094307808593522</v>
      </c>
      <c r="T1572" s="37">
        <f>'Product Details'!F1165</f>
        <v>153.99</v>
      </c>
      <c r="U1572" s="37">
        <f t="shared" si="75"/>
        <v>20</v>
      </c>
      <c r="V1572" s="36" t="s">
        <v>2100</v>
      </c>
      <c r="W1572" s="36" t="s">
        <v>10514</v>
      </c>
      <c r="X1572" s="36">
        <v>30</v>
      </c>
      <c r="Y1572" s="90">
        <v>46177</v>
      </c>
      <c r="Z1572" s="90">
        <v>46220</v>
      </c>
    </row>
    <row r="1573" spans="1:26" ht="26.9" customHeight="1" x14ac:dyDescent="0.35">
      <c r="A1573" s="88" t="s">
        <v>11788</v>
      </c>
      <c r="B1573" s="36" t="s">
        <v>8266</v>
      </c>
      <c r="C1573" s="36" t="s">
        <v>1547</v>
      </c>
      <c r="D1573" s="36" t="s">
        <v>11789</v>
      </c>
      <c r="E1573" s="36" t="s">
        <v>10122</v>
      </c>
      <c r="F1573" s="36" t="s">
        <v>8269</v>
      </c>
      <c r="G1573" s="36" t="s">
        <v>8270</v>
      </c>
      <c r="H1573" s="36" t="s">
        <v>2120</v>
      </c>
      <c r="I1573" s="36" t="s">
        <v>9</v>
      </c>
      <c r="J1573" s="36" t="s">
        <v>7378</v>
      </c>
      <c r="K1573" s="36" t="s">
        <v>2026</v>
      </c>
      <c r="L1573" s="79" t="s">
        <v>10023</v>
      </c>
      <c r="M1573" s="36" t="s">
        <v>10123</v>
      </c>
      <c r="N1573" s="36" t="s">
        <v>2087</v>
      </c>
      <c r="O1573" s="37">
        <f>'Product Details'!AH1165</f>
        <v>171.99</v>
      </c>
      <c r="P1573" s="37">
        <v>123.99</v>
      </c>
      <c r="Q1573" s="37">
        <v>123.99</v>
      </c>
      <c r="R1573" s="89">
        <f t="shared" si="73"/>
        <v>0</v>
      </c>
      <c r="S1573" s="89">
        <f t="shared" si="74"/>
        <v>0.27908599337170775</v>
      </c>
      <c r="T1573" s="37">
        <f>'Product Details'!F1165</f>
        <v>153.99</v>
      </c>
      <c r="U1573" s="37">
        <f t="shared" si="75"/>
        <v>30.000000000000014</v>
      </c>
      <c r="V1573" s="36" t="s">
        <v>2100</v>
      </c>
      <c r="W1573" s="36" t="s">
        <v>10124</v>
      </c>
      <c r="X1573" s="36">
        <v>30</v>
      </c>
      <c r="Y1573" s="90">
        <v>46235</v>
      </c>
      <c r="Z1573" s="90">
        <v>46235</v>
      </c>
    </row>
    <row r="1574" spans="1:26" ht="26.9" customHeight="1" x14ac:dyDescent="0.35">
      <c r="A1574" s="88" t="s">
        <v>11790</v>
      </c>
      <c r="B1574" s="36" t="s">
        <v>8271</v>
      </c>
      <c r="C1574" s="36" t="s">
        <v>1547</v>
      </c>
      <c r="D1574" s="36" t="s">
        <v>11784</v>
      </c>
      <c r="E1574" s="36" t="s">
        <v>10046</v>
      </c>
      <c r="F1574" s="36" t="s">
        <v>8274</v>
      </c>
      <c r="G1574" s="36" t="s">
        <v>8275</v>
      </c>
      <c r="H1574" s="36" t="s">
        <v>2179</v>
      </c>
      <c r="I1574" s="36" t="s">
        <v>9</v>
      </c>
      <c r="J1574" s="36" t="s">
        <v>7526</v>
      </c>
      <c r="K1574" s="36" t="s">
        <v>2023</v>
      </c>
      <c r="L1574" s="76" t="s">
        <v>10021</v>
      </c>
      <c r="M1574" s="36" t="s">
        <v>10047</v>
      </c>
      <c r="N1574" s="36" t="s">
        <v>2087</v>
      </c>
      <c r="O1574" s="37">
        <f>'Product Details'!AH1166</f>
        <v>177.99</v>
      </c>
      <c r="P1574" s="37">
        <f>'Product Details'!V1166</f>
        <v>172.99</v>
      </c>
      <c r="Q1574" s="37">
        <f>'Product Details'!F1166</f>
        <v>164.99</v>
      </c>
      <c r="R1574" s="89">
        <f t="shared" si="73"/>
        <v>4.6245447713740673E-2</v>
      </c>
      <c r="S1574" s="89">
        <f t="shared" si="74"/>
        <v>7.3037811112983866E-2</v>
      </c>
      <c r="T1574" s="37">
        <f>'Product Details'!F1166</f>
        <v>164.99</v>
      </c>
      <c r="U1574" s="37">
        <f t="shared" si="75"/>
        <v>0</v>
      </c>
      <c r="V1574" s="36" t="s">
        <v>2080</v>
      </c>
      <c r="W1574" s="36" t="s">
        <v>1345</v>
      </c>
      <c r="X1574" s="36">
        <v>30</v>
      </c>
      <c r="Y1574" s="90">
        <v>46072</v>
      </c>
      <c r="Z1574" s="90">
        <v>46272</v>
      </c>
    </row>
    <row r="1575" spans="1:26" ht="15" customHeight="1" x14ac:dyDescent="0.35">
      <c r="A1575" s="88" t="s">
        <v>11791</v>
      </c>
      <c r="B1575" s="36" t="s">
        <v>8276</v>
      </c>
      <c r="C1575" s="36" t="s">
        <v>1547</v>
      </c>
      <c r="D1575" s="36" t="s">
        <v>11784</v>
      </c>
      <c r="E1575" s="36" t="s">
        <v>10046</v>
      </c>
      <c r="F1575" s="36" t="s">
        <v>8279</v>
      </c>
      <c r="G1575" s="36" t="s">
        <v>8280</v>
      </c>
      <c r="H1575" s="36" t="s">
        <v>2120</v>
      </c>
      <c r="I1575" s="36" t="s">
        <v>9</v>
      </c>
      <c r="J1575" s="36" t="s">
        <v>7449</v>
      </c>
      <c r="K1575" s="36" t="s">
        <v>2024</v>
      </c>
      <c r="L1575" s="76" t="s">
        <v>10021</v>
      </c>
      <c r="M1575" s="36" t="s">
        <v>10047</v>
      </c>
      <c r="N1575" s="36" t="s">
        <v>2087</v>
      </c>
      <c r="O1575" s="37">
        <f>'Product Details'!AH1167</f>
        <v>206.99</v>
      </c>
      <c r="P1575" s="37">
        <f>'Product Details'!V1167</f>
        <v>206.99</v>
      </c>
      <c r="Q1575" s="37">
        <f>'Product Details'!F1167</f>
        <v>181.99</v>
      </c>
      <c r="R1575" s="89">
        <f t="shared" si="73"/>
        <v>0.12077878158365138</v>
      </c>
      <c r="S1575" s="89">
        <f t="shared" si="74"/>
        <v>0.12077878158365138</v>
      </c>
      <c r="T1575" s="37">
        <f>'Product Details'!F1167</f>
        <v>181.99</v>
      </c>
      <c r="U1575" s="37">
        <f t="shared" si="75"/>
        <v>0</v>
      </c>
      <c r="V1575" s="36" t="s">
        <v>2080</v>
      </c>
      <c r="W1575" s="36" t="s">
        <v>1345</v>
      </c>
      <c r="X1575" s="36">
        <v>30</v>
      </c>
      <c r="Y1575" s="90">
        <v>46115</v>
      </c>
      <c r="Z1575" s="90">
        <v>46256</v>
      </c>
    </row>
    <row r="1576" spans="1:26" ht="26.9" customHeight="1" x14ac:dyDescent="0.35">
      <c r="A1576" s="88" t="s">
        <v>11792</v>
      </c>
      <c r="B1576" s="36" t="s">
        <v>8276</v>
      </c>
      <c r="C1576" s="36" t="s">
        <v>1547</v>
      </c>
      <c r="D1576" s="36" t="s">
        <v>10100</v>
      </c>
      <c r="E1576" s="36" t="s">
        <v>10101</v>
      </c>
      <c r="F1576" s="36" t="s">
        <v>8279</v>
      </c>
      <c r="G1576" s="36" t="s">
        <v>8280</v>
      </c>
      <c r="H1576" s="36" t="s">
        <v>2120</v>
      </c>
      <c r="I1576" s="36" t="s">
        <v>9</v>
      </c>
      <c r="J1576" s="36" t="s">
        <v>7449</v>
      </c>
      <c r="K1576" s="36" t="s">
        <v>2024</v>
      </c>
      <c r="L1576" s="81" t="s">
        <v>10022</v>
      </c>
      <c r="M1576" s="36" t="s">
        <v>10102</v>
      </c>
      <c r="N1576" s="36" t="s">
        <v>2087</v>
      </c>
      <c r="O1576" s="37">
        <f>'Product Details'!AH1167</f>
        <v>206.99</v>
      </c>
      <c r="P1576" s="37">
        <v>161.99</v>
      </c>
      <c r="Q1576" s="37">
        <v>161.99</v>
      </c>
      <c r="R1576" s="89">
        <f t="shared" si="73"/>
        <v>0</v>
      </c>
      <c r="S1576" s="89">
        <f t="shared" si="74"/>
        <v>0.21740180685057248</v>
      </c>
      <c r="T1576" s="37">
        <f>'Product Details'!F1167</f>
        <v>181.99</v>
      </c>
      <c r="U1576" s="37">
        <f t="shared" si="75"/>
        <v>20</v>
      </c>
      <c r="V1576" s="36" t="s">
        <v>2100</v>
      </c>
      <c r="W1576" s="36" t="s">
        <v>10514</v>
      </c>
      <c r="X1576" s="36">
        <v>30</v>
      </c>
      <c r="Y1576" s="90">
        <v>46180</v>
      </c>
      <c r="Z1576" s="90">
        <v>46180</v>
      </c>
    </row>
    <row r="1577" spans="1:26" ht="26.9" customHeight="1" x14ac:dyDescent="0.35">
      <c r="A1577" s="88" t="s">
        <v>11793</v>
      </c>
      <c r="B1577" s="36" t="s">
        <v>8276</v>
      </c>
      <c r="C1577" s="36" t="s">
        <v>1547</v>
      </c>
      <c r="D1577" s="36" t="s">
        <v>11789</v>
      </c>
      <c r="E1577" s="36" t="s">
        <v>10122</v>
      </c>
      <c r="F1577" s="36" t="s">
        <v>8279</v>
      </c>
      <c r="G1577" s="36" t="s">
        <v>8280</v>
      </c>
      <c r="H1577" s="36" t="s">
        <v>2120</v>
      </c>
      <c r="I1577" s="36" t="s">
        <v>9</v>
      </c>
      <c r="J1577" s="36" t="s">
        <v>7449</v>
      </c>
      <c r="K1577" s="36" t="s">
        <v>2024</v>
      </c>
      <c r="L1577" s="79" t="s">
        <v>10023</v>
      </c>
      <c r="M1577" s="36" t="s">
        <v>10123</v>
      </c>
      <c r="N1577" s="36" t="s">
        <v>2087</v>
      </c>
      <c r="O1577" s="37">
        <f>'Product Details'!AH1167</f>
        <v>206.99</v>
      </c>
      <c r="P1577" s="37">
        <v>143.99</v>
      </c>
      <c r="Q1577" s="37">
        <v>143.99</v>
      </c>
      <c r="R1577" s="89">
        <f t="shared" si="73"/>
        <v>0</v>
      </c>
      <c r="S1577" s="89">
        <f t="shared" si="74"/>
        <v>0.30436252959080146</v>
      </c>
      <c r="T1577" s="37">
        <f>'Product Details'!F1167</f>
        <v>181.99</v>
      </c>
      <c r="U1577" s="37">
        <f t="shared" si="75"/>
        <v>38</v>
      </c>
      <c r="V1577" s="36" t="s">
        <v>2080</v>
      </c>
      <c r="W1577" s="36" t="s">
        <v>10124</v>
      </c>
      <c r="X1577" s="36">
        <v>30</v>
      </c>
      <c r="Y1577" s="90">
        <v>46163</v>
      </c>
      <c r="Z1577" s="90">
        <v>46163</v>
      </c>
    </row>
    <row r="1578" spans="1:26" ht="15" customHeight="1" x14ac:dyDescent="0.35">
      <c r="A1578" s="88" t="s">
        <v>11794</v>
      </c>
      <c r="B1578" s="36" t="s">
        <v>8281</v>
      </c>
      <c r="C1578" s="36" t="s">
        <v>1547</v>
      </c>
      <c r="D1578" s="36" t="s">
        <v>11784</v>
      </c>
      <c r="E1578" s="36" t="s">
        <v>10046</v>
      </c>
      <c r="F1578" s="36" t="s">
        <v>8284</v>
      </c>
      <c r="G1578" s="36" t="s">
        <v>8285</v>
      </c>
      <c r="H1578" s="36" t="s">
        <v>2224</v>
      </c>
      <c r="I1578" s="36" t="s">
        <v>9</v>
      </c>
      <c r="J1578" s="36" t="s">
        <v>7425</v>
      </c>
      <c r="K1578" s="36" t="s">
        <v>2026</v>
      </c>
      <c r="L1578" s="76" t="s">
        <v>10021</v>
      </c>
      <c r="M1578" s="36" t="s">
        <v>10047</v>
      </c>
      <c r="N1578" s="36" t="s">
        <v>2087</v>
      </c>
      <c r="O1578" s="37">
        <f>'Product Details'!AH1168</f>
        <v>224.99</v>
      </c>
      <c r="P1578" s="37">
        <f>'Product Details'!V1168</f>
        <v>222.99</v>
      </c>
      <c r="Q1578" s="37">
        <f>'Product Details'!F1168</f>
        <v>203.99</v>
      </c>
      <c r="R1578" s="89">
        <f t="shared" si="73"/>
        <v>8.5205614601551641E-2</v>
      </c>
      <c r="S1578" s="89">
        <f t="shared" si="74"/>
        <v>9.3337481665851818E-2</v>
      </c>
      <c r="T1578" s="37">
        <f>'Product Details'!F1168</f>
        <v>203.99</v>
      </c>
      <c r="U1578" s="37">
        <f t="shared" si="75"/>
        <v>0</v>
      </c>
      <c r="V1578" s="36" t="s">
        <v>2100</v>
      </c>
      <c r="W1578" s="36" t="s">
        <v>7498</v>
      </c>
      <c r="X1578" s="36">
        <v>30</v>
      </c>
      <c r="Y1578" s="90">
        <v>46153</v>
      </c>
      <c r="Z1578" s="90">
        <v>46264</v>
      </c>
    </row>
    <row r="1579" spans="1:26" ht="15" customHeight="1" x14ac:dyDescent="0.35">
      <c r="A1579" s="88" t="s">
        <v>11795</v>
      </c>
      <c r="B1579" s="36" t="s">
        <v>8286</v>
      </c>
      <c r="C1579" s="36" t="s">
        <v>1547</v>
      </c>
      <c r="D1579" s="36" t="s">
        <v>11784</v>
      </c>
      <c r="E1579" s="36" t="s">
        <v>10046</v>
      </c>
      <c r="F1579" s="36" t="s">
        <v>8289</v>
      </c>
      <c r="G1579" s="36" t="s">
        <v>8290</v>
      </c>
      <c r="H1579" s="36" t="s">
        <v>2120</v>
      </c>
      <c r="I1579" s="36" t="s">
        <v>9</v>
      </c>
      <c r="J1579" s="36" t="s">
        <v>7510</v>
      </c>
      <c r="K1579" s="36" t="s">
        <v>2026</v>
      </c>
      <c r="L1579" s="76" t="s">
        <v>10021</v>
      </c>
      <c r="M1579" s="36" t="s">
        <v>10047</v>
      </c>
      <c r="N1579" s="36" t="s">
        <v>2087</v>
      </c>
      <c r="O1579" s="37">
        <f>'Product Details'!AH1169</f>
        <v>241.99</v>
      </c>
      <c r="P1579" s="37">
        <f>'Product Details'!V1169</f>
        <v>241.99</v>
      </c>
      <c r="Q1579" s="37">
        <f>'Product Details'!F1169</f>
        <v>210.99</v>
      </c>
      <c r="R1579" s="89">
        <f t="shared" si="73"/>
        <v>0.12810446712674076</v>
      </c>
      <c r="S1579" s="89">
        <f t="shared" si="74"/>
        <v>0.12810446712674076</v>
      </c>
      <c r="T1579" s="37">
        <f>'Product Details'!F1169</f>
        <v>210.99</v>
      </c>
      <c r="U1579" s="37">
        <f t="shared" si="75"/>
        <v>0</v>
      </c>
      <c r="V1579" s="36" t="s">
        <v>2080</v>
      </c>
      <c r="W1579" s="36" t="s">
        <v>7512</v>
      </c>
      <c r="X1579" s="36">
        <v>30</v>
      </c>
      <c r="Y1579" s="90">
        <v>46038</v>
      </c>
      <c r="Z1579" s="90">
        <v>46241</v>
      </c>
    </row>
    <row r="1580" spans="1:26" ht="26.9" customHeight="1" x14ac:dyDescent="0.35">
      <c r="A1580" s="88" t="s">
        <v>11796</v>
      </c>
      <c r="B1580" s="36" t="s">
        <v>8286</v>
      </c>
      <c r="C1580" s="36" t="s">
        <v>1547</v>
      </c>
      <c r="D1580" s="36" t="s">
        <v>11789</v>
      </c>
      <c r="E1580" s="36" t="s">
        <v>10122</v>
      </c>
      <c r="F1580" s="36" t="s">
        <v>8289</v>
      </c>
      <c r="G1580" s="36" t="s">
        <v>8290</v>
      </c>
      <c r="H1580" s="36" t="s">
        <v>2120</v>
      </c>
      <c r="I1580" s="36" t="s">
        <v>9</v>
      </c>
      <c r="J1580" s="36" t="s">
        <v>7510</v>
      </c>
      <c r="K1580" s="36" t="s">
        <v>2026</v>
      </c>
      <c r="L1580" s="79" t="s">
        <v>10023</v>
      </c>
      <c r="M1580" s="36" t="s">
        <v>10123</v>
      </c>
      <c r="N1580" s="36" t="s">
        <v>2087</v>
      </c>
      <c r="O1580" s="37">
        <f>'Product Details'!AH1169</f>
        <v>241.99</v>
      </c>
      <c r="P1580" s="37">
        <v>177.99</v>
      </c>
      <c r="Q1580" s="37">
        <v>177.99</v>
      </c>
      <c r="R1580" s="89">
        <f t="shared" si="73"/>
        <v>0</v>
      </c>
      <c r="S1580" s="89">
        <f t="shared" si="74"/>
        <v>0.264473738584239</v>
      </c>
      <c r="T1580" s="37">
        <f>'Product Details'!F1169</f>
        <v>210.99</v>
      </c>
      <c r="U1580" s="37">
        <f t="shared" si="75"/>
        <v>33</v>
      </c>
      <c r="V1580" s="36" t="s">
        <v>2080</v>
      </c>
      <c r="W1580" s="36" t="s">
        <v>10124</v>
      </c>
      <c r="X1580" s="36">
        <v>30</v>
      </c>
      <c r="Y1580" s="90">
        <v>46182</v>
      </c>
      <c r="Z1580" s="90">
        <v>46182</v>
      </c>
    </row>
    <row r="1581" spans="1:26" ht="15" customHeight="1" x14ac:dyDescent="0.35">
      <c r="A1581" s="88" t="s">
        <v>11797</v>
      </c>
      <c r="B1581" s="36" t="s">
        <v>8291</v>
      </c>
      <c r="C1581" s="36" t="s">
        <v>1547</v>
      </c>
      <c r="D1581" s="36" t="s">
        <v>11784</v>
      </c>
      <c r="E1581" s="36" t="s">
        <v>10046</v>
      </c>
      <c r="F1581" s="36" t="s">
        <v>8294</v>
      </c>
      <c r="G1581" s="36" t="s">
        <v>8295</v>
      </c>
      <c r="H1581" s="36" t="s">
        <v>2268</v>
      </c>
      <c r="I1581" s="36" t="s">
        <v>9</v>
      </c>
      <c r="J1581" s="36" t="s">
        <v>7437</v>
      </c>
      <c r="K1581" s="36" t="s">
        <v>2023</v>
      </c>
      <c r="L1581" s="76" t="s">
        <v>10021</v>
      </c>
      <c r="M1581" s="36" t="s">
        <v>10047</v>
      </c>
      <c r="N1581" s="36" t="s">
        <v>2087</v>
      </c>
      <c r="O1581" s="37">
        <f>'Product Details'!AH1170</f>
        <v>235.99</v>
      </c>
      <c r="P1581" s="37">
        <f>'Product Details'!V1170</f>
        <v>234.99</v>
      </c>
      <c r="Q1581" s="37">
        <f>'Product Details'!F1170</f>
        <v>214.99</v>
      </c>
      <c r="R1581" s="89">
        <f t="shared" si="73"/>
        <v>8.5110004681050261E-2</v>
      </c>
      <c r="S1581" s="89">
        <f t="shared" si="74"/>
        <v>8.8986821475486241E-2</v>
      </c>
      <c r="T1581" s="37">
        <f>'Product Details'!F1170</f>
        <v>214.99</v>
      </c>
      <c r="U1581" s="37">
        <f t="shared" si="75"/>
        <v>0</v>
      </c>
      <c r="V1581" s="36" t="s">
        <v>2080</v>
      </c>
      <c r="W1581" s="36" t="s">
        <v>7439</v>
      </c>
      <c r="X1581" s="36">
        <v>30</v>
      </c>
      <c r="Y1581" s="90">
        <v>46091</v>
      </c>
      <c r="Z1581" s="90">
        <v>46246</v>
      </c>
    </row>
    <row r="1582" spans="1:26" ht="26.9" customHeight="1" x14ac:dyDescent="0.35">
      <c r="A1582" s="88" t="s">
        <v>11798</v>
      </c>
      <c r="B1582" s="36" t="s">
        <v>8296</v>
      </c>
      <c r="C1582" s="36" t="s">
        <v>1547</v>
      </c>
      <c r="D1582" s="36" t="s">
        <v>11784</v>
      </c>
      <c r="E1582" s="36" t="s">
        <v>10046</v>
      </c>
      <c r="F1582" s="36" t="s">
        <v>8299</v>
      </c>
      <c r="G1582" s="36" t="s">
        <v>8300</v>
      </c>
      <c r="H1582" s="36" t="s">
        <v>2120</v>
      </c>
      <c r="I1582" s="36" t="s">
        <v>9</v>
      </c>
      <c r="J1582" s="36" t="s">
        <v>7449</v>
      </c>
      <c r="K1582" s="36" t="s">
        <v>2025</v>
      </c>
      <c r="L1582" s="76" t="s">
        <v>10021</v>
      </c>
      <c r="M1582" s="36" t="s">
        <v>10047</v>
      </c>
      <c r="N1582" s="36" t="s">
        <v>2087</v>
      </c>
      <c r="O1582" s="37">
        <f>'Product Details'!AH1171</f>
        <v>294.99</v>
      </c>
      <c r="P1582" s="37">
        <f>'Product Details'!V1171</f>
        <v>290.99</v>
      </c>
      <c r="Q1582" s="37">
        <f>'Product Details'!F1171</f>
        <v>260.99</v>
      </c>
      <c r="R1582" s="89">
        <f t="shared" si="73"/>
        <v>0.10309632633423829</v>
      </c>
      <c r="S1582" s="89">
        <f t="shared" si="74"/>
        <v>0.11525814434387606</v>
      </c>
      <c r="T1582" s="37">
        <f>'Product Details'!F1171</f>
        <v>260.99</v>
      </c>
      <c r="U1582" s="37">
        <f t="shared" si="75"/>
        <v>0</v>
      </c>
      <c r="V1582" s="36" t="s">
        <v>2080</v>
      </c>
      <c r="W1582" s="36" t="s">
        <v>7451</v>
      </c>
      <c r="X1582" s="36">
        <v>30</v>
      </c>
      <c r="Y1582" s="90">
        <v>45926</v>
      </c>
      <c r="Z1582" s="90">
        <v>46279</v>
      </c>
    </row>
    <row r="1583" spans="1:26" ht="26.9" customHeight="1" x14ac:dyDescent="0.35">
      <c r="A1583" s="88" t="s">
        <v>11799</v>
      </c>
      <c r="B1583" s="36" t="s">
        <v>8296</v>
      </c>
      <c r="C1583" s="36" t="s">
        <v>1547</v>
      </c>
      <c r="D1583" s="36" t="s">
        <v>11789</v>
      </c>
      <c r="E1583" s="36" t="s">
        <v>10122</v>
      </c>
      <c r="F1583" s="36" t="s">
        <v>8299</v>
      </c>
      <c r="G1583" s="36" t="s">
        <v>8300</v>
      </c>
      <c r="H1583" s="36" t="s">
        <v>2120</v>
      </c>
      <c r="I1583" s="36" t="s">
        <v>9</v>
      </c>
      <c r="J1583" s="36" t="s">
        <v>7449</v>
      </c>
      <c r="K1583" s="36" t="s">
        <v>2025</v>
      </c>
      <c r="L1583" s="79" t="s">
        <v>10023</v>
      </c>
      <c r="M1583" s="36" t="s">
        <v>10123</v>
      </c>
      <c r="N1583" s="36" t="s">
        <v>2087</v>
      </c>
      <c r="O1583" s="37">
        <f>'Product Details'!AH1171</f>
        <v>294.99</v>
      </c>
      <c r="P1583" s="37">
        <v>199.99</v>
      </c>
      <c r="Q1583" s="37">
        <v>199.99</v>
      </c>
      <c r="R1583" s="89">
        <f t="shared" si="73"/>
        <v>0</v>
      </c>
      <c r="S1583" s="89">
        <f t="shared" si="74"/>
        <v>0.32204481507847721</v>
      </c>
      <c r="T1583" s="37">
        <f>'Product Details'!F1171</f>
        <v>260.99</v>
      </c>
      <c r="U1583" s="37">
        <f t="shared" si="75"/>
        <v>61</v>
      </c>
      <c r="V1583" s="36" t="s">
        <v>2100</v>
      </c>
      <c r="W1583" s="36" t="s">
        <v>10124</v>
      </c>
      <c r="X1583" s="36">
        <v>30</v>
      </c>
      <c r="Y1583" s="90">
        <v>46251</v>
      </c>
      <c r="Z1583" s="90">
        <v>46251</v>
      </c>
    </row>
    <row r="1584" spans="1:26" ht="15" customHeight="1" x14ac:dyDescent="0.35">
      <c r="A1584" s="88" t="s">
        <v>11800</v>
      </c>
      <c r="B1584" s="36" t="s">
        <v>8301</v>
      </c>
      <c r="C1584" s="36" t="s">
        <v>1547</v>
      </c>
      <c r="D1584" s="36" t="s">
        <v>11784</v>
      </c>
      <c r="E1584" s="36" t="s">
        <v>10046</v>
      </c>
      <c r="F1584" s="36" t="s">
        <v>8289</v>
      </c>
      <c r="G1584" s="36" t="s">
        <v>8305</v>
      </c>
      <c r="H1584" s="36" t="s">
        <v>2268</v>
      </c>
      <c r="I1584" s="36" t="s">
        <v>9</v>
      </c>
      <c r="J1584" s="36" t="s">
        <v>2034</v>
      </c>
      <c r="K1584" s="36" t="s">
        <v>2026</v>
      </c>
      <c r="L1584" s="76" t="s">
        <v>10021</v>
      </c>
      <c r="M1584" s="36" t="s">
        <v>10047</v>
      </c>
      <c r="N1584" s="36" t="s">
        <v>2087</v>
      </c>
      <c r="O1584" s="37">
        <f>'Product Details'!AH1172</f>
        <v>625.99</v>
      </c>
      <c r="P1584" s="37">
        <f>'Product Details'!V1172</f>
        <v>613.99</v>
      </c>
      <c r="Q1584" s="37">
        <f>'Product Details'!F1172</f>
        <v>567.99</v>
      </c>
      <c r="R1584" s="89">
        <f t="shared" si="73"/>
        <v>7.491978696721445E-2</v>
      </c>
      <c r="S1584" s="89">
        <f t="shared" si="74"/>
        <v>9.265323727216089E-2</v>
      </c>
      <c r="T1584" s="37">
        <f>'Product Details'!F1172</f>
        <v>567.99</v>
      </c>
      <c r="U1584" s="37">
        <f t="shared" si="75"/>
        <v>0</v>
      </c>
      <c r="V1584" s="36" t="s">
        <v>2100</v>
      </c>
      <c r="W1584" s="36" t="s">
        <v>7439</v>
      </c>
      <c r="X1584" s="36">
        <v>30</v>
      </c>
      <c r="Y1584" s="90">
        <v>46152</v>
      </c>
      <c r="Z1584" s="90">
        <v>46281</v>
      </c>
    </row>
    <row r="1585" spans="1:26" ht="15" customHeight="1" x14ac:dyDescent="0.35">
      <c r="A1585" s="88" t="s">
        <v>11801</v>
      </c>
      <c r="B1585" s="36" t="s">
        <v>8307</v>
      </c>
      <c r="C1585" s="36" t="s">
        <v>1560</v>
      </c>
      <c r="D1585" s="36" t="s">
        <v>11802</v>
      </c>
      <c r="E1585" s="36" t="s">
        <v>10046</v>
      </c>
      <c r="F1585" s="36" t="s">
        <v>8310</v>
      </c>
      <c r="G1585" s="36" t="s">
        <v>8311</v>
      </c>
      <c r="H1585" s="36" t="s">
        <v>2104</v>
      </c>
      <c r="I1585" s="36" t="s">
        <v>9</v>
      </c>
      <c r="J1585" s="36" t="s">
        <v>7366</v>
      </c>
      <c r="K1585" s="36" t="s">
        <v>2024</v>
      </c>
      <c r="L1585" s="76" t="s">
        <v>10021</v>
      </c>
      <c r="M1585" s="36" t="s">
        <v>10047</v>
      </c>
      <c r="N1585" s="36" t="s">
        <v>2087</v>
      </c>
      <c r="O1585" s="37">
        <f>'Product Details'!AH1173</f>
        <v>87.99</v>
      </c>
      <c r="P1585" s="37">
        <f>'Product Details'!V1173</f>
        <v>87.99</v>
      </c>
      <c r="Q1585" s="37">
        <f>'Product Details'!F1173</f>
        <v>76.989999999999995</v>
      </c>
      <c r="R1585" s="89">
        <f t="shared" si="73"/>
        <v>0.12501420615979089</v>
      </c>
      <c r="S1585" s="89">
        <f t="shared" si="74"/>
        <v>0.12501420615979089</v>
      </c>
      <c r="T1585" s="37">
        <f>'Product Details'!F1173</f>
        <v>76.989999999999995</v>
      </c>
      <c r="U1585" s="37">
        <f t="shared" si="75"/>
        <v>0</v>
      </c>
      <c r="V1585" s="36" t="s">
        <v>2080</v>
      </c>
      <c r="W1585" s="36" t="s">
        <v>1345</v>
      </c>
      <c r="X1585" s="36">
        <v>30</v>
      </c>
      <c r="Y1585" s="90">
        <v>46137</v>
      </c>
      <c r="Z1585" s="90">
        <v>46236</v>
      </c>
    </row>
    <row r="1586" spans="1:26" ht="26.9" customHeight="1" x14ac:dyDescent="0.35">
      <c r="A1586" s="88" t="s">
        <v>11803</v>
      </c>
      <c r="B1586" s="36" t="s">
        <v>8312</v>
      </c>
      <c r="C1586" s="36" t="s">
        <v>1560</v>
      </c>
      <c r="D1586" s="36" t="s">
        <v>11802</v>
      </c>
      <c r="E1586" s="36" t="s">
        <v>10046</v>
      </c>
      <c r="F1586" s="36" t="s">
        <v>8315</v>
      </c>
      <c r="G1586" s="36" t="s">
        <v>8316</v>
      </c>
      <c r="H1586" s="36" t="s">
        <v>2179</v>
      </c>
      <c r="I1586" s="36" t="s">
        <v>9</v>
      </c>
      <c r="J1586" s="36" t="s">
        <v>7449</v>
      </c>
      <c r="K1586" s="36" t="s">
        <v>2023</v>
      </c>
      <c r="L1586" s="76" t="s">
        <v>10021</v>
      </c>
      <c r="M1586" s="36" t="s">
        <v>10047</v>
      </c>
      <c r="N1586" s="36" t="s">
        <v>2087</v>
      </c>
      <c r="O1586" s="37">
        <f>'Product Details'!AH1174</f>
        <v>156.99</v>
      </c>
      <c r="P1586" s="37">
        <f>'Product Details'!V1174</f>
        <v>149.99</v>
      </c>
      <c r="Q1586" s="37">
        <f>'Product Details'!F1174</f>
        <v>131.99</v>
      </c>
      <c r="R1586" s="89">
        <f t="shared" si="73"/>
        <v>0.12000800053336888</v>
      </c>
      <c r="S1586" s="89">
        <f t="shared" si="74"/>
        <v>0.15924581183514872</v>
      </c>
      <c r="T1586" s="37">
        <f>'Product Details'!F1174</f>
        <v>131.99</v>
      </c>
      <c r="U1586" s="37">
        <f t="shared" si="75"/>
        <v>0</v>
      </c>
      <c r="V1586" s="36" t="s">
        <v>2116</v>
      </c>
      <c r="W1586" s="36" t="s">
        <v>1345</v>
      </c>
      <c r="X1586" s="36">
        <v>30</v>
      </c>
      <c r="Y1586" s="90">
        <v>45760</v>
      </c>
      <c r="Z1586" s="90">
        <v>46260</v>
      </c>
    </row>
    <row r="1587" spans="1:26" ht="26.9" customHeight="1" x14ac:dyDescent="0.35">
      <c r="A1587" s="88" t="s">
        <v>11804</v>
      </c>
      <c r="B1587" s="36" t="s">
        <v>8317</v>
      </c>
      <c r="C1587" s="36" t="s">
        <v>1560</v>
      </c>
      <c r="D1587" s="36" t="s">
        <v>11802</v>
      </c>
      <c r="E1587" s="36" t="s">
        <v>10046</v>
      </c>
      <c r="F1587" s="36" t="s">
        <v>8320</v>
      </c>
      <c r="G1587" s="36" t="s">
        <v>8321</v>
      </c>
      <c r="H1587" s="36" t="s">
        <v>2120</v>
      </c>
      <c r="I1587" s="36" t="s">
        <v>9</v>
      </c>
      <c r="J1587" s="36" t="s">
        <v>7526</v>
      </c>
      <c r="K1587" s="36" t="s">
        <v>2023</v>
      </c>
      <c r="L1587" s="76" t="s">
        <v>10021</v>
      </c>
      <c r="M1587" s="36" t="s">
        <v>10047</v>
      </c>
      <c r="N1587" s="36" t="s">
        <v>2087</v>
      </c>
      <c r="O1587" s="37">
        <f>'Product Details'!AH1175</f>
        <v>164.99</v>
      </c>
      <c r="P1587" s="37">
        <f>'Product Details'!V1175</f>
        <v>164.99</v>
      </c>
      <c r="Q1587" s="37">
        <f>'Product Details'!F1175</f>
        <v>145.99</v>
      </c>
      <c r="R1587" s="89">
        <f t="shared" si="73"/>
        <v>0.11515849445420934</v>
      </c>
      <c r="S1587" s="89">
        <f t="shared" si="74"/>
        <v>0.11515849445420934</v>
      </c>
      <c r="T1587" s="37">
        <f>'Product Details'!F1175</f>
        <v>145.99</v>
      </c>
      <c r="U1587" s="37">
        <f t="shared" si="75"/>
        <v>0</v>
      </c>
      <c r="V1587" s="36" t="s">
        <v>2080</v>
      </c>
      <c r="W1587" s="36" t="s">
        <v>1345</v>
      </c>
      <c r="X1587" s="36">
        <v>30</v>
      </c>
      <c r="Y1587" s="90">
        <v>46206</v>
      </c>
      <c r="Z1587" s="90">
        <v>46268</v>
      </c>
    </row>
    <row r="1588" spans="1:26" ht="15" customHeight="1" x14ac:dyDescent="0.35">
      <c r="A1588" s="88" t="s">
        <v>11805</v>
      </c>
      <c r="B1588" s="36" t="s">
        <v>8322</v>
      </c>
      <c r="C1588" s="36" t="s">
        <v>1560</v>
      </c>
      <c r="D1588" s="36" t="s">
        <v>11802</v>
      </c>
      <c r="E1588" s="36" t="s">
        <v>10046</v>
      </c>
      <c r="F1588" s="36" t="s">
        <v>8326</v>
      </c>
      <c r="G1588" s="36" t="s">
        <v>8327</v>
      </c>
      <c r="H1588" s="36" t="s">
        <v>2224</v>
      </c>
      <c r="I1588" s="36" t="s">
        <v>9</v>
      </c>
      <c r="J1588" s="36" t="s">
        <v>2034</v>
      </c>
      <c r="K1588" s="36" t="s">
        <v>2023</v>
      </c>
      <c r="L1588" s="76" t="s">
        <v>10021</v>
      </c>
      <c r="M1588" s="36" t="s">
        <v>10047</v>
      </c>
      <c r="N1588" s="36" t="s">
        <v>2087</v>
      </c>
      <c r="O1588" s="37">
        <f>'Product Details'!AH1176</f>
        <v>165.99</v>
      </c>
      <c r="P1588" s="37">
        <f>'Product Details'!V1176</f>
        <v>165.99</v>
      </c>
      <c r="Q1588" s="37">
        <f>'Product Details'!F1176</f>
        <v>147.99</v>
      </c>
      <c r="R1588" s="89">
        <f t="shared" si="73"/>
        <v>0.10844026748599313</v>
      </c>
      <c r="S1588" s="89">
        <f t="shared" si="74"/>
        <v>0.10844026748599313</v>
      </c>
      <c r="T1588" s="37">
        <f>'Product Details'!F1176</f>
        <v>147.99</v>
      </c>
      <c r="U1588" s="37">
        <f t="shared" si="75"/>
        <v>0</v>
      </c>
      <c r="V1588" s="36" t="s">
        <v>2100</v>
      </c>
      <c r="W1588" s="36" t="s">
        <v>7439</v>
      </c>
      <c r="X1588" s="36">
        <v>30</v>
      </c>
      <c r="Y1588" s="90">
        <v>46088</v>
      </c>
      <c r="Z1588" s="90">
        <v>46258</v>
      </c>
    </row>
    <row r="1589" spans="1:26" ht="26.9" customHeight="1" x14ac:dyDescent="0.35">
      <c r="A1589" s="88" t="s">
        <v>11806</v>
      </c>
      <c r="B1589" s="36" t="s">
        <v>8329</v>
      </c>
      <c r="C1589" s="36" t="s">
        <v>1560</v>
      </c>
      <c r="D1589" s="36" t="s">
        <v>11802</v>
      </c>
      <c r="E1589" s="36" t="s">
        <v>10046</v>
      </c>
      <c r="F1589" s="36" t="s">
        <v>8332</v>
      </c>
      <c r="G1589" s="36" t="s">
        <v>8333</v>
      </c>
      <c r="H1589" s="36" t="s">
        <v>2104</v>
      </c>
      <c r="I1589" s="36" t="s">
        <v>9</v>
      </c>
      <c r="J1589" s="36" t="s">
        <v>7425</v>
      </c>
      <c r="K1589" s="36" t="s">
        <v>2025</v>
      </c>
      <c r="L1589" s="76" t="s">
        <v>10021</v>
      </c>
      <c r="M1589" s="36" t="s">
        <v>10047</v>
      </c>
      <c r="N1589" s="36" t="s">
        <v>2087</v>
      </c>
      <c r="O1589" s="37">
        <f>'Product Details'!AH1177</f>
        <v>187.99</v>
      </c>
      <c r="P1589" s="37">
        <f>'Product Details'!V1177</f>
        <v>187.99</v>
      </c>
      <c r="Q1589" s="37">
        <f>'Product Details'!F1177</f>
        <v>175.99</v>
      </c>
      <c r="R1589" s="89">
        <f t="shared" si="73"/>
        <v>6.3833182616096593E-2</v>
      </c>
      <c r="S1589" s="89">
        <f t="shared" si="74"/>
        <v>6.3833182616096593E-2</v>
      </c>
      <c r="T1589" s="37">
        <f>'Product Details'!F1177</f>
        <v>175.99</v>
      </c>
      <c r="U1589" s="37">
        <f t="shared" si="75"/>
        <v>0</v>
      </c>
      <c r="V1589" s="36" t="s">
        <v>2116</v>
      </c>
      <c r="W1589" s="36" t="s">
        <v>7498</v>
      </c>
      <c r="X1589" s="36">
        <v>30</v>
      </c>
      <c r="Y1589" s="90">
        <v>46203</v>
      </c>
      <c r="Z1589" s="90">
        <v>46269</v>
      </c>
    </row>
    <row r="1590" spans="1:26" ht="15" customHeight="1" x14ac:dyDescent="0.35">
      <c r="A1590" s="88" t="s">
        <v>11807</v>
      </c>
      <c r="B1590" s="36" t="s">
        <v>8334</v>
      </c>
      <c r="C1590" s="36" t="s">
        <v>1560</v>
      </c>
      <c r="D1590" s="36" t="s">
        <v>11802</v>
      </c>
      <c r="E1590" s="36" t="s">
        <v>10046</v>
      </c>
      <c r="F1590" s="36" t="s">
        <v>8337</v>
      </c>
      <c r="G1590" s="36" t="s">
        <v>8338</v>
      </c>
      <c r="H1590" s="36" t="s">
        <v>2224</v>
      </c>
      <c r="I1590" s="36" t="s">
        <v>9</v>
      </c>
      <c r="J1590" s="36" t="s">
        <v>7449</v>
      </c>
      <c r="K1590" s="36" t="s">
        <v>2024</v>
      </c>
      <c r="L1590" s="76" t="s">
        <v>10021</v>
      </c>
      <c r="M1590" s="36" t="s">
        <v>10047</v>
      </c>
      <c r="N1590" s="36" t="s">
        <v>2087</v>
      </c>
      <c r="O1590" s="37">
        <f>'Product Details'!AH1178</f>
        <v>213.99</v>
      </c>
      <c r="P1590" s="37">
        <f>'Product Details'!V1178</f>
        <v>212.99</v>
      </c>
      <c r="Q1590" s="37">
        <f>'Product Details'!F1178</f>
        <v>189.99</v>
      </c>
      <c r="R1590" s="89">
        <f t="shared" si="73"/>
        <v>0.10798629043617071</v>
      </c>
      <c r="S1590" s="89">
        <f t="shared" si="74"/>
        <v>0.11215477358755081</v>
      </c>
      <c r="T1590" s="37">
        <f>'Product Details'!F1178</f>
        <v>189.99</v>
      </c>
      <c r="U1590" s="37">
        <f t="shared" si="75"/>
        <v>0</v>
      </c>
      <c r="V1590" s="36" t="s">
        <v>2080</v>
      </c>
      <c r="W1590" s="36" t="s">
        <v>7451</v>
      </c>
      <c r="X1590" s="36">
        <v>30</v>
      </c>
      <c r="Y1590" s="90">
        <v>46121</v>
      </c>
      <c r="Z1590" s="90">
        <v>46257</v>
      </c>
    </row>
    <row r="1591" spans="1:26" ht="26.9" customHeight="1" x14ac:dyDescent="0.35">
      <c r="A1591" s="88" t="s">
        <v>11808</v>
      </c>
      <c r="B1591" s="36" t="s">
        <v>8339</v>
      </c>
      <c r="C1591" s="36" t="s">
        <v>1560</v>
      </c>
      <c r="D1591" s="36" t="s">
        <v>11802</v>
      </c>
      <c r="E1591" s="36" t="s">
        <v>10046</v>
      </c>
      <c r="F1591" s="36" t="s">
        <v>8342</v>
      </c>
      <c r="G1591" s="36" t="s">
        <v>8343</v>
      </c>
      <c r="H1591" s="36" t="s">
        <v>2084</v>
      </c>
      <c r="I1591" s="36" t="s">
        <v>9</v>
      </c>
      <c r="J1591" s="36" t="s">
        <v>7402</v>
      </c>
      <c r="K1591" s="36" t="s">
        <v>2025</v>
      </c>
      <c r="L1591" s="76" t="s">
        <v>10021</v>
      </c>
      <c r="M1591" s="36" t="s">
        <v>10047</v>
      </c>
      <c r="N1591" s="36" t="s">
        <v>2087</v>
      </c>
      <c r="O1591" s="37">
        <f>'Product Details'!AH1179</f>
        <v>219.99</v>
      </c>
      <c r="P1591" s="37">
        <f>'Product Details'!V1179</f>
        <v>219.99</v>
      </c>
      <c r="Q1591" s="37">
        <f>'Product Details'!F1179</f>
        <v>211.99</v>
      </c>
      <c r="R1591" s="89">
        <f t="shared" si="73"/>
        <v>3.6365289331333241E-2</v>
      </c>
      <c r="S1591" s="89">
        <f t="shared" si="74"/>
        <v>3.6365289331333241E-2</v>
      </c>
      <c r="T1591" s="37">
        <f>'Product Details'!F1179</f>
        <v>211.99</v>
      </c>
      <c r="U1591" s="37">
        <f t="shared" si="75"/>
        <v>0</v>
      </c>
      <c r="V1591" s="36" t="s">
        <v>2080</v>
      </c>
      <c r="W1591" s="36" t="s">
        <v>7404</v>
      </c>
      <c r="X1591" s="36">
        <v>30</v>
      </c>
      <c r="Y1591" s="90">
        <v>45855</v>
      </c>
      <c r="Z1591" s="90">
        <v>46266</v>
      </c>
    </row>
    <row r="1592" spans="1:26" ht="15" customHeight="1" x14ac:dyDescent="0.35">
      <c r="A1592" s="88" t="s">
        <v>11809</v>
      </c>
      <c r="B1592" s="36" t="s">
        <v>8344</v>
      </c>
      <c r="C1592" s="36" t="s">
        <v>1560</v>
      </c>
      <c r="D1592" s="36" t="s">
        <v>11802</v>
      </c>
      <c r="E1592" s="36" t="s">
        <v>10046</v>
      </c>
      <c r="F1592" s="36" t="s">
        <v>8347</v>
      </c>
      <c r="G1592" s="36" t="s">
        <v>8348</v>
      </c>
      <c r="H1592" s="36" t="s">
        <v>2268</v>
      </c>
      <c r="I1592" s="36" t="s">
        <v>9</v>
      </c>
      <c r="J1592" s="36" t="s">
        <v>7437</v>
      </c>
      <c r="K1592" s="36" t="s">
        <v>2024</v>
      </c>
      <c r="L1592" s="76" t="s">
        <v>10021</v>
      </c>
      <c r="M1592" s="36" t="s">
        <v>10047</v>
      </c>
      <c r="N1592" s="36" t="s">
        <v>2087</v>
      </c>
      <c r="O1592" s="37">
        <f>'Product Details'!AH1180</f>
        <v>254.99</v>
      </c>
      <c r="P1592" s="37">
        <f>'Product Details'!V1180</f>
        <v>254.99</v>
      </c>
      <c r="Q1592" s="37">
        <f>'Product Details'!F1180</f>
        <v>232.99</v>
      </c>
      <c r="R1592" s="89">
        <f t="shared" si="73"/>
        <v>8.6277893250715706E-2</v>
      </c>
      <c r="S1592" s="89">
        <f t="shared" si="74"/>
        <v>8.6277893250715706E-2</v>
      </c>
      <c r="T1592" s="37">
        <f>'Product Details'!F1180</f>
        <v>232.99</v>
      </c>
      <c r="U1592" s="37">
        <f t="shared" si="75"/>
        <v>0</v>
      </c>
      <c r="V1592" s="36" t="s">
        <v>2080</v>
      </c>
      <c r="W1592" s="36" t="s">
        <v>7439</v>
      </c>
      <c r="X1592" s="36">
        <v>30</v>
      </c>
      <c r="Y1592" s="90">
        <v>45754</v>
      </c>
      <c r="Z1592" s="90">
        <v>46242</v>
      </c>
    </row>
    <row r="1593" spans="1:26" ht="15" customHeight="1" x14ac:dyDescent="0.35">
      <c r="A1593" s="88" t="s">
        <v>11810</v>
      </c>
      <c r="B1593" s="36" t="s">
        <v>8349</v>
      </c>
      <c r="C1593" s="36" t="s">
        <v>1560</v>
      </c>
      <c r="D1593" s="36" t="s">
        <v>11802</v>
      </c>
      <c r="E1593" s="36" t="s">
        <v>10046</v>
      </c>
      <c r="F1593" s="36" t="s">
        <v>8353</v>
      </c>
      <c r="G1593" s="36" t="s">
        <v>8354</v>
      </c>
      <c r="H1593" s="36" t="s">
        <v>2120</v>
      </c>
      <c r="I1593" s="36" t="s">
        <v>9</v>
      </c>
      <c r="J1593" s="36" t="s">
        <v>7460</v>
      </c>
      <c r="K1593" s="36" t="s">
        <v>2023</v>
      </c>
      <c r="L1593" s="76" t="s">
        <v>10021</v>
      </c>
      <c r="M1593" s="36" t="s">
        <v>10047</v>
      </c>
      <c r="N1593" s="36" t="s">
        <v>2087</v>
      </c>
      <c r="O1593" s="37">
        <f>'Product Details'!AH1181</f>
        <v>320.99</v>
      </c>
      <c r="P1593" s="37">
        <f>'Product Details'!V1181</f>
        <v>316.99</v>
      </c>
      <c r="Q1593" s="37">
        <f>'Product Details'!F1181</f>
        <v>283.99</v>
      </c>
      <c r="R1593" s="89">
        <f t="shared" si="73"/>
        <v>0.10410423041736332</v>
      </c>
      <c r="S1593" s="89">
        <f t="shared" si="74"/>
        <v>0.11526838842331537</v>
      </c>
      <c r="T1593" s="37">
        <f>'Product Details'!F1181</f>
        <v>283.99</v>
      </c>
      <c r="U1593" s="37">
        <f t="shared" si="75"/>
        <v>0</v>
      </c>
      <c r="V1593" s="36" t="s">
        <v>2100</v>
      </c>
      <c r="W1593" s="36" t="s">
        <v>7439</v>
      </c>
      <c r="X1593" s="36">
        <v>30</v>
      </c>
      <c r="Y1593" s="90">
        <v>45716</v>
      </c>
      <c r="Z1593" s="90">
        <v>46281</v>
      </c>
    </row>
    <row r="1594" spans="1:26" ht="15" customHeight="1" x14ac:dyDescent="0.35">
      <c r="A1594" s="88" t="s">
        <v>11811</v>
      </c>
      <c r="B1594" s="36" t="s">
        <v>8355</v>
      </c>
      <c r="C1594" s="36" t="s">
        <v>1560</v>
      </c>
      <c r="D1594" s="36" t="s">
        <v>11802</v>
      </c>
      <c r="E1594" s="36" t="s">
        <v>10046</v>
      </c>
      <c r="F1594" s="36" t="s">
        <v>8359</v>
      </c>
      <c r="G1594" s="36" t="s">
        <v>8360</v>
      </c>
      <c r="H1594" s="36" t="s">
        <v>2254</v>
      </c>
      <c r="I1594" s="36" t="s">
        <v>9</v>
      </c>
      <c r="J1594" s="36" t="s">
        <v>7473</v>
      </c>
      <c r="K1594" s="36" t="s">
        <v>2026</v>
      </c>
      <c r="L1594" s="76" t="s">
        <v>10021</v>
      </c>
      <c r="M1594" s="36" t="s">
        <v>10047</v>
      </c>
      <c r="N1594" s="36" t="s">
        <v>2087</v>
      </c>
      <c r="O1594" s="37">
        <f>'Product Details'!AH1182</f>
        <v>1421.99</v>
      </c>
      <c r="P1594" s="37">
        <f>'Product Details'!V1182</f>
        <v>1421.99</v>
      </c>
      <c r="Q1594" s="37">
        <f>'Product Details'!F1182</f>
        <v>1278.99</v>
      </c>
      <c r="R1594" s="89">
        <f t="shared" si="73"/>
        <v>0.10056329510052814</v>
      </c>
      <c r="S1594" s="89">
        <f t="shared" si="74"/>
        <v>0.10056329510052814</v>
      </c>
      <c r="T1594" s="37">
        <f>'Product Details'!F1182</f>
        <v>1278.99</v>
      </c>
      <c r="U1594" s="37">
        <f t="shared" si="75"/>
        <v>0</v>
      </c>
      <c r="V1594" s="36" t="s">
        <v>2080</v>
      </c>
      <c r="W1594" s="36" t="s">
        <v>7439</v>
      </c>
      <c r="X1594" s="36">
        <v>30</v>
      </c>
      <c r="Y1594" s="90">
        <v>46081</v>
      </c>
      <c r="Z1594" s="90">
        <v>46289</v>
      </c>
    </row>
    <row r="1595" spans="1:26" ht="15" customHeight="1" x14ac:dyDescent="0.35">
      <c r="A1595" s="88" t="s">
        <v>11812</v>
      </c>
      <c r="B1595" s="36" t="s">
        <v>8361</v>
      </c>
      <c r="C1595" s="36" t="s">
        <v>1573</v>
      </c>
      <c r="D1595" s="36" t="s">
        <v>11813</v>
      </c>
      <c r="E1595" s="36" t="s">
        <v>10046</v>
      </c>
      <c r="F1595" s="36" t="s">
        <v>8364</v>
      </c>
      <c r="G1595" s="36" t="s">
        <v>8365</v>
      </c>
      <c r="H1595" s="36" t="s">
        <v>2254</v>
      </c>
      <c r="I1595" s="36" t="s">
        <v>9</v>
      </c>
      <c r="J1595" s="36" t="s">
        <v>7366</v>
      </c>
      <c r="K1595" s="36" t="s">
        <v>2023</v>
      </c>
      <c r="L1595" s="76" t="s">
        <v>10021</v>
      </c>
      <c r="M1595" s="36" t="s">
        <v>10047</v>
      </c>
      <c r="N1595" s="36" t="s">
        <v>2087</v>
      </c>
      <c r="O1595" s="37">
        <f>'Product Details'!AH1183</f>
        <v>61.99</v>
      </c>
      <c r="P1595" s="37">
        <f>'Product Details'!V1183</f>
        <v>58.99</v>
      </c>
      <c r="Q1595" s="37">
        <f>'Product Details'!F1183</f>
        <v>53.99</v>
      </c>
      <c r="R1595" s="89">
        <f t="shared" si="73"/>
        <v>8.4760128835395826E-2</v>
      </c>
      <c r="S1595" s="89">
        <f t="shared" si="74"/>
        <v>0.12905307307630262</v>
      </c>
      <c r="T1595" s="37">
        <f>'Product Details'!F1183</f>
        <v>53.99</v>
      </c>
      <c r="U1595" s="37">
        <f t="shared" si="75"/>
        <v>0</v>
      </c>
      <c r="V1595" s="36" t="s">
        <v>2080</v>
      </c>
      <c r="W1595" s="36" t="s">
        <v>1345</v>
      </c>
      <c r="X1595" s="36">
        <v>30</v>
      </c>
      <c r="Y1595" s="90">
        <v>45858</v>
      </c>
      <c r="Z1595" s="90">
        <v>46261</v>
      </c>
    </row>
    <row r="1596" spans="1:26" ht="15" customHeight="1" x14ac:dyDescent="0.35">
      <c r="A1596" s="88" t="s">
        <v>11814</v>
      </c>
      <c r="B1596" s="36" t="s">
        <v>8366</v>
      </c>
      <c r="C1596" s="36" t="s">
        <v>1573</v>
      </c>
      <c r="D1596" s="36" t="s">
        <v>11813</v>
      </c>
      <c r="E1596" s="36" t="s">
        <v>10046</v>
      </c>
      <c r="F1596" s="36" t="s">
        <v>8369</v>
      </c>
      <c r="G1596" s="36" t="s">
        <v>8370</v>
      </c>
      <c r="H1596" s="36" t="s">
        <v>2268</v>
      </c>
      <c r="I1596" s="36" t="s">
        <v>9</v>
      </c>
      <c r="J1596" s="36" t="s">
        <v>7560</v>
      </c>
      <c r="K1596" s="36" t="s">
        <v>2024</v>
      </c>
      <c r="L1596" s="76" t="s">
        <v>10021</v>
      </c>
      <c r="M1596" s="36" t="s">
        <v>10047</v>
      </c>
      <c r="N1596" s="36" t="s">
        <v>2087</v>
      </c>
      <c r="O1596" s="37">
        <f>'Product Details'!AH1184</f>
        <v>93.99</v>
      </c>
      <c r="P1596" s="37">
        <f>'Product Details'!V1184</f>
        <v>93.99</v>
      </c>
      <c r="Q1596" s="37">
        <f>'Product Details'!F1184</f>
        <v>81.99</v>
      </c>
      <c r="R1596" s="89">
        <f t="shared" si="73"/>
        <v>0.12767315671879989</v>
      </c>
      <c r="S1596" s="89">
        <f t="shared" si="74"/>
        <v>0.12767315671879989</v>
      </c>
      <c r="T1596" s="37">
        <f>'Product Details'!F1184</f>
        <v>81.99</v>
      </c>
      <c r="U1596" s="37">
        <f t="shared" si="75"/>
        <v>0</v>
      </c>
      <c r="V1596" s="36" t="s">
        <v>2080</v>
      </c>
      <c r="W1596" s="36" t="s">
        <v>1345</v>
      </c>
      <c r="X1596" s="36">
        <v>30</v>
      </c>
      <c r="Y1596" s="90">
        <v>46069</v>
      </c>
      <c r="Z1596" s="90">
        <v>46289</v>
      </c>
    </row>
    <row r="1597" spans="1:26" ht="15" customHeight="1" x14ac:dyDescent="0.35">
      <c r="A1597" s="88" t="s">
        <v>11815</v>
      </c>
      <c r="B1597" s="36" t="s">
        <v>8371</v>
      </c>
      <c r="C1597" s="36" t="s">
        <v>1573</v>
      </c>
      <c r="D1597" s="36" t="s">
        <v>11813</v>
      </c>
      <c r="E1597" s="36" t="s">
        <v>10046</v>
      </c>
      <c r="F1597" s="36" t="s">
        <v>8374</v>
      </c>
      <c r="G1597" s="36" t="s">
        <v>8375</v>
      </c>
      <c r="H1597" s="36" t="s">
        <v>2120</v>
      </c>
      <c r="I1597" s="36" t="s">
        <v>9</v>
      </c>
      <c r="J1597" s="36" t="s">
        <v>7425</v>
      </c>
      <c r="K1597" s="36" t="s">
        <v>2023</v>
      </c>
      <c r="L1597" s="76" t="s">
        <v>10021</v>
      </c>
      <c r="M1597" s="36" t="s">
        <v>10047</v>
      </c>
      <c r="N1597" s="36" t="s">
        <v>2087</v>
      </c>
      <c r="O1597" s="37">
        <f>'Product Details'!AH1185</f>
        <v>114.99</v>
      </c>
      <c r="P1597" s="37">
        <f>'Product Details'!V1185</f>
        <v>111.99</v>
      </c>
      <c r="Q1597" s="37">
        <f>'Product Details'!F1185</f>
        <v>100.99</v>
      </c>
      <c r="R1597" s="89">
        <f t="shared" si="73"/>
        <v>9.8223055629966971E-2</v>
      </c>
      <c r="S1597" s="89">
        <f t="shared" si="74"/>
        <v>0.12174971736672754</v>
      </c>
      <c r="T1597" s="37">
        <f>'Product Details'!F1185</f>
        <v>100.99</v>
      </c>
      <c r="U1597" s="37">
        <f t="shared" si="75"/>
        <v>0</v>
      </c>
      <c r="V1597" s="36" t="s">
        <v>2080</v>
      </c>
      <c r="W1597" s="36" t="s">
        <v>7427</v>
      </c>
      <c r="X1597" s="36">
        <v>30</v>
      </c>
      <c r="Y1597" s="90">
        <v>46144</v>
      </c>
      <c r="Z1597" s="90">
        <v>46254</v>
      </c>
    </row>
    <row r="1598" spans="1:26" ht="26.9" customHeight="1" x14ac:dyDescent="0.35">
      <c r="A1598" s="88" t="s">
        <v>11816</v>
      </c>
      <c r="B1598" s="36" t="s">
        <v>8376</v>
      </c>
      <c r="C1598" s="36" t="s">
        <v>1573</v>
      </c>
      <c r="D1598" s="36" t="s">
        <v>11813</v>
      </c>
      <c r="E1598" s="36" t="s">
        <v>10046</v>
      </c>
      <c r="F1598" s="36" t="s">
        <v>8379</v>
      </c>
      <c r="G1598" s="36" t="s">
        <v>8380</v>
      </c>
      <c r="H1598" s="36" t="s">
        <v>2120</v>
      </c>
      <c r="I1598" s="36" t="s">
        <v>9</v>
      </c>
      <c r="J1598" s="36" t="s">
        <v>7414</v>
      </c>
      <c r="K1598" s="36" t="s">
        <v>2025</v>
      </c>
      <c r="L1598" s="76" t="s">
        <v>10021</v>
      </c>
      <c r="M1598" s="36" t="s">
        <v>10047</v>
      </c>
      <c r="N1598" s="36" t="s">
        <v>2087</v>
      </c>
      <c r="O1598" s="37">
        <f>'Product Details'!AH1186</f>
        <v>145.99</v>
      </c>
      <c r="P1598" s="37">
        <f>'Product Details'!V1186</f>
        <v>144.99</v>
      </c>
      <c r="Q1598" s="37">
        <f>'Product Details'!F1186</f>
        <v>135.99</v>
      </c>
      <c r="R1598" s="89">
        <f t="shared" si="73"/>
        <v>6.2073246430788327E-2</v>
      </c>
      <c r="S1598" s="89">
        <f t="shared" si="74"/>
        <v>6.8497842317966975E-2</v>
      </c>
      <c r="T1598" s="37">
        <f>'Product Details'!F1186</f>
        <v>135.99</v>
      </c>
      <c r="U1598" s="37">
        <f t="shared" si="75"/>
        <v>0</v>
      </c>
      <c r="V1598" s="36" t="s">
        <v>2080</v>
      </c>
      <c r="W1598" s="36" t="s">
        <v>1345</v>
      </c>
      <c r="X1598" s="36">
        <v>30</v>
      </c>
      <c r="Y1598" s="90">
        <v>46196</v>
      </c>
      <c r="Z1598" s="90">
        <v>46275</v>
      </c>
    </row>
    <row r="1599" spans="1:26" ht="15" customHeight="1" x14ac:dyDescent="0.35">
      <c r="A1599" s="88" t="s">
        <v>11817</v>
      </c>
      <c r="B1599" s="36" t="s">
        <v>8381</v>
      </c>
      <c r="C1599" s="36" t="s">
        <v>1573</v>
      </c>
      <c r="D1599" s="36" t="s">
        <v>11813</v>
      </c>
      <c r="E1599" s="36" t="s">
        <v>10046</v>
      </c>
      <c r="F1599" s="36" t="s">
        <v>8385</v>
      </c>
      <c r="G1599" s="36" t="s">
        <v>8386</v>
      </c>
      <c r="H1599" s="36" t="s">
        <v>2120</v>
      </c>
      <c r="I1599" s="36" t="s">
        <v>9</v>
      </c>
      <c r="J1599" s="36" t="s">
        <v>2034</v>
      </c>
      <c r="K1599" s="36" t="s">
        <v>2023</v>
      </c>
      <c r="L1599" s="76" t="s">
        <v>10021</v>
      </c>
      <c r="M1599" s="36" t="s">
        <v>10047</v>
      </c>
      <c r="N1599" s="36" t="s">
        <v>2087</v>
      </c>
      <c r="O1599" s="37">
        <f>'Product Details'!AH1187</f>
        <v>158.99</v>
      </c>
      <c r="P1599" s="37">
        <f>'Product Details'!V1187</f>
        <v>158.99</v>
      </c>
      <c r="Q1599" s="37">
        <f>'Product Details'!F1187</f>
        <v>148.99</v>
      </c>
      <c r="R1599" s="89">
        <f t="shared" si="73"/>
        <v>6.2897037549531409E-2</v>
      </c>
      <c r="S1599" s="89">
        <f t="shared" si="74"/>
        <v>6.2897037549531409E-2</v>
      </c>
      <c r="T1599" s="37">
        <f>'Product Details'!F1187</f>
        <v>148.99</v>
      </c>
      <c r="U1599" s="37">
        <f t="shared" si="75"/>
        <v>0</v>
      </c>
      <c r="V1599" s="36" t="s">
        <v>2100</v>
      </c>
      <c r="W1599" s="36" t="s">
        <v>7439</v>
      </c>
      <c r="X1599" s="36">
        <v>30</v>
      </c>
      <c r="Y1599" s="90">
        <v>45977</v>
      </c>
      <c r="Z1599" s="90">
        <v>46289</v>
      </c>
    </row>
    <row r="1600" spans="1:26" ht="15" customHeight="1" x14ac:dyDescent="0.35">
      <c r="A1600" s="88" t="s">
        <v>11818</v>
      </c>
      <c r="B1600" s="36" t="s">
        <v>8388</v>
      </c>
      <c r="C1600" s="36" t="s">
        <v>1573</v>
      </c>
      <c r="D1600" s="36" t="s">
        <v>11813</v>
      </c>
      <c r="E1600" s="36" t="s">
        <v>10046</v>
      </c>
      <c r="F1600" s="36" t="s">
        <v>8391</v>
      </c>
      <c r="G1600" s="36" t="s">
        <v>8392</v>
      </c>
      <c r="H1600" s="36" t="s">
        <v>2120</v>
      </c>
      <c r="I1600" s="36" t="s">
        <v>9</v>
      </c>
      <c r="J1600" s="36" t="s">
        <v>7749</v>
      </c>
      <c r="K1600" s="36" t="s">
        <v>2024</v>
      </c>
      <c r="L1600" s="76" t="s">
        <v>10021</v>
      </c>
      <c r="M1600" s="36" t="s">
        <v>10047</v>
      </c>
      <c r="N1600" s="36" t="s">
        <v>2087</v>
      </c>
      <c r="O1600" s="37">
        <f>'Product Details'!AH1188</f>
        <v>170.99</v>
      </c>
      <c r="P1600" s="37">
        <f>'Product Details'!V1188</f>
        <v>170.99</v>
      </c>
      <c r="Q1600" s="37">
        <f>'Product Details'!F1188</f>
        <v>155.99</v>
      </c>
      <c r="R1600" s="89">
        <f t="shared" si="73"/>
        <v>8.7724428329142054E-2</v>
      </c>
      <c r="S1600" s="89">
        <f t="shared" si="74"/>
        <v>8.7724428329142054E-2</v>
      </c>
      <c r="T1600" s="37">
        <f>'Product Details'!F1188</f>
        <v>155.99</v>
      </c>
      <c r="U1600" s="37">
        <f t="shared" si="75"/>
        <v>0</v>
      </c>
      <c r="V1600" s="36" t="s">
        <v>2100</v>
      </c>
      <c r="W1600" s="36" t="s">
        <v>1345</v>
      </c>
      <c r="X1600" s="36">
        <v>30</v>
      </c>
      <c r="Y1600" s="90">
        <v>46212</v>
      </c>
      <c r="Z1600" s="90">
        <v>46242</v>
      </c>
    </row>
    <row r="1601" spans="1:26" ht="15" customHeight="1" x14ac:dyDescent="0.35">
      <c r="A1601" s="88" t="s">
        <v>11819</v>
      </c>
      <c r="B1601" s="36" t="s">
        <v>8394</v>
      </c>
      <c r="C1601" s="36" t="s">
        <v>1573</v>
      </c>
      <c r="D1601" s="36" t="s">
        <v>11813</v>
      </c>
      <c r="E1601" s="36" t="s">
        <v>10046</v>
      </c>
      <c r="F1601" s="36" t="s">
        <v>8397</v>
      </c>
      <c r="G1601" s="36" t="s">
        <v>8398</v>
      </c>
      <c r="H1601" s="36" t="s">
        <v>2179</v>
      </c>
      <c r="I1601" s="36" t="s">
        <v>9</v>
      </c>
      <c r="J1601" s="36" t="s">
        <v>7449</v>
      </c>
      <c r="K1601" s="36" t="s">
        <v>2024</v>
      </c>
      <c r="L1601" s="76" t="s">
        <v>10021</v>
      </c>
      <c r="M1601" s="36" t="s">
        <v>10047</v>
      </c>
      <c r="N1601" s="36" t="s">
        <v>2087</v>
      </c>
      <c r="O1601" s="37">
        <f>'Product Details'!AH1189</f>
        <v>190.99</v>
      </c>
      <c r="P1601" s="37">
        <f>'Product Details'!V1189</f>
        <v>190.99</v>
      </c>
      <c r="Q1601" s="37">
        <f>'Product Details'!F1189</f>
        <v>167.99</v>
      </c>
      <c r="R1601" s="89">
        <f t="shared" si="73"/>
        <v>0.12042515314937954</v>
      </c>
      <c r="S1601" s="89">
        <f t="shared" si="74"/>
        <v>0.12042515314937954</v>
      </c>
      <c r="T1601" s="37">
        <f>'Product Details'!F1189</f>
        <v>167.99</v>
      </c>
      <c r="U1601" s="37">
        <f t="shared" si="75"/>
        <v>0</v>
      </c>
      <c r="V1601" s="36" t="s">
        <v>2080</v>
      </c>
      <c r="W1601" s="36" t="s">
        <v>1345</v>
      </c>
      <c r="X1601" s="36">
        <v>30</v>
      </c>
      <c r="Y1601" s="90">
        <v>46069</v>
      </c>
      <c r="Z1601" s="90">
        <v>46257</v>
      </c>
    </row>
    <row r="1602" spans="1:26" ht="26.9" customHeight="1" x14ac:dyDescent="0.35">
      <c r="A1602" s="88" t="s">
        <v>11820</v>
      </c>
      <c r="B1602" s="36" t="s">
        <v>8399</v>
      </c>
      <c r="C1602" s="36" t="s">
        <v>1573</v>
      </c>
      <c r="D1602" s="36" t="s">
        <v>11813</v>
      </c>
      <c r="E1602" s="36" t="s">
        <v>10046</v>
      </c>
      <c r="F1602" s="36" t="s">
        <v>8402</v>
      </c>
      <c r="G1602" s="36" t="s">
        <v>8403</v>
      </c>
      <c r="H1602" s="36" t="s">
        <v>2254</v>
      </c>
      <c r="I1602" s="36" t="s">
        <v>9</v>
      </c>
      <c r="J1602" s="36" t="s">
        <v>7449</v>
      </c>
      <c r="K1602" s="36" t="s">
        <v>2025</v>
      </c>
      <c r="L1602" s="76" t="s">
        <v>10021</v>
      </c>
      <c r="M1602" s="36" t="s">
        <v>10047</v>
      </c>
      <c r="N1602" s="36" t="s">
        <v>2087</v>
      </c>
      <c r="O1602" s="37">
        <f>'Product Details'!AH1190</f>
        <v>302.99</v>
      </c>
      <c r="P1602" s="37">
        <f>'Product Details'!V1190</f>
        <v>291.99</v>
      </c>
      <c r="Q1602" s="37">
        <f>'Product Details'!F1190</f>
        <v>267.99</v>
      </c>
      <c r="R1602" s="89">
        <f t="shared" si="73"/>
        <v>8.2194595705332371E-2</v>
      </c>
      <c r="S1602" s="89">
        <f t="shared" si="74"/>
        <v>0.11551536354335126</v>
      </c>
      <c r="T1602" s="37">
        <f>'Product Details'!F1190</f>
        <v>267.99</v>
      </c>
      <c r="U1602" s="37">
        <f t="shared" si="75"/>
        <v>0</v>
      </c>
      <c r="V1602" s="36" t="s">
        <v>2080</v>
      </c>
      <c r="W1602" s="36" t="s">
        <v>7451</v>
      </c>
      <c r="X1602" s="36">
        <v>30</v>
      </c>
      <c r="Y1602" s="90">
        <v>45672</v>
      </c>
      <c r="Z1602" s="90">
        <v>46281</v>
      </c>
    </row>
    <row r="1603" spans="1:26" ht="15" customHeight="1" x14ac:dyDescent="0.35">
      <c r="A1603" s="88" t="s">
        <v>11821</v>
      </c>
      <c r="B1603" s="36" t="s">
        <v>8404</v>
      </c>
      <c r="C1603" s="36" t="s">
        <v>1573</v>
      </c>
      <c r="D1603" s="36" t="s">
        <v>11813</v>
      </c>
      <c r="E1603" s="36" t="s">
        <v>10046</v>
      </c>
      <c r="F1603" s="36" t="s">
        <v>8407</v>
      </c>
      <c r="G1603" s="36" t="s">
        <v>8408</v>
      </c>
      <c r="H1603" s="36" t="s">
        <v>2179</v>
      </c>
      <c r="I1603" s="36" t="s">
        <v>9</v>
      </c>
      <c r="J1603" s="36" t="s">
        <v>7460</v>
      </c>
      <c r="K1603" s="36" t="s">
        <v>2024</v>
      </c>
      <c r="L1603" s="76" t="s">
        <v>10021</v>
      </c>
      <c r="M1603" s="36" t="s">
        <v>10047</v>
      </c>
      <c r="N1603" s="36" t="s">
        <v>2087</v>
      </c>
      <c r="O1603" s="37">
        <f>'Product Details'!AH1191</f>
        <v>494.99</v>
      </c>
      <c r="P1603" s="37">
        <f>'Product Details'!V1191</f>
        <v>482.99</v>
      </c>
      <c r="Q1603" s="37">
        <f>'Product Details'!F1191</f>
        <v>440.99</v>
      </c>
      <c r="R1603" s="89">
        <f t="shared" si="73"/>
        <v>8.6958322118470363E-2</v>
      </c>
      <c r="S1603" s="89">
        <f t="shared" si="74"/>
        <v>0.10909311299218166</v>
      </c>
      <c r="T1603" s="37">
        <f>'Product Details'!F1191</f>
        <v>440.99</v>
      </c>
      <c r="U1603" s="37">
        <f t="shared" si="75"/>
        <v>0</v>
      </c>
      <c r="V1603" s="36" t="s">
        <v>2080</v>
      </c>
      <c r="W1603" s="36" t="s">
        <v>7439</v>
      </c>
      <c r="X1603" s="36">
        <v>30</v>
      </c>
      <c r="Y1603" s="90">
        <v>45729</v>
      </c>
      <c r="Z1603" s="90">
        <v>46288</v>
      </c>
    </row>
    <row r="1604" spans="1:26" ht="15" customHeight="1" x14ac:dyDescent="0.35">
      <c r="A1604" s="88" t="s">
        <v>11822</v>
      </c>
      <c r="B1604" s="36" t="s">
        <v>8409</v>
      </c>
      <c r="C1604" s="36" t="s">
        <v>1573</v>
      </c>
      <c r="D1604" s="36" t="s">
        <v>11813</v>
      </c>
      <c r="E1604" s="36" t="s">
        <v>10046</v>
      </c>
      <c r="F1604" s="36" t="s">
        <v>8407</v>
      </c>
      <c r="G1604" s="36" t="s">
        <v>8413</v>
      </c>
      <c r="H1604" s="36" t="s">
        <v>2120</v>
      </c>
      <c r="I1604" s="36" t="s">
        <v>9</v>
      </c>
      <c r="J1604" s="36" t="s">
        <v>7473</v>
      </c>
      <c r="K1604" s="36" t="s">
        <v>2024</v>
      </c>
      <c r="L1604" s="76" t="s">
        <v>10021</v>
      </c>
      <c r="M1604" s="36" t="s">
        <v>10047</v>
      </c>
      <c r="N1604" s="36" t="s">
        <v>2087</v>
      </c>
      <c r="O1604" s="37">
        <f>'Product Details'!AH1192</f>
        <v>735.99</v>
      </c>
      <c r="P1604" s="37">
        <f>'Product Details'!V1192</f>
        <v>735.99</v>
      </c>
      <c r="Q1604" s="37">
        <f>'Product Details'!F1192</f>
        <v>668.99</v>
      </c>
      <c r="R1604" s="89">
        <f t="shared" si="73"/>
        <v>9.1033845568553914E-2</v>
      </c>
      <c r="S1604" s="89">
        <f t="shared" si="74"/>
        <v>9.1033845568553914E-2</v>
      </c>
      <c r="T1604" s="37">
        <f>'Product Details'!F1192</f>
        <v>668.99</v>
      </c>
      <c r="U1604" s="37">
        <f t="shared" si="75"/>
        <v>0</v>
      </c>
      <c r="V1604" s="36" t="s">
        <v>2100</v>
      </c>
      <c r="W1604" s="36" t="s">
        <v>7439</v>
      </c>
      <c r="X1604" s="36">
        <v>30</v>
      </c>
      <c r="Y1604" s="90">
        <v>45945</v>
      </c>
      <c r="Z1604" s="90">
        <v>46265</v>
      </c>
    </row>
    <row r="1605" spans="1:26" ht="15" customHeight="1" x14ac:dyDescent="0.35">
      <c r="A1605" s="88" t="s">
        <v>11823</v>
      </c>
      <c r="B1605" s="36" t="s">
        <v>8415</v>
      </c>
      <c r="C1605" s="36" t="s">
        <v>1586</v>
      </c>
      <c r="D1605" s="36" t="s">
        <v>11824</v>
      </c>
      <c r="E1605" s="36" t="s">
        <v>10046</v>
      </c>
      <c r="F1605" s="36" t="s">
        <v>8418</v>
      </c>
      <c r="G1605" s="36" t="s">
        <v>8419</v>
      </c>
      <c r="H1605" s="36" t="s">
        <v>2147</v>
      </c>
      <c r="I1605" s="36" t="s">
        <v>9</v>
      </c>
      <c r="J1605" s="36" t="s">
        <v>7560</v>
      </c>
      <c r="K1605" s="36" t="s">
        <v>2022</v>
      </c>
      <c r="L1605" s="76" t="s">
        <v>10021</v>
      </c>
      <c r="M1605" s="36" t="s">
        <v>10047</v>
      </c>
      <c r="N1605" s="36" t="s">
        <v>2087</v>
      </c>
      <c r="O1605" s="37">
        <f>'Product Details'!AH1193</f>
        <v>46.99</v>
      </c>
      <c r="P1605" s="37">
        <f>'Product Details'!V1193</f>
        <v>44.99</v>
      </c>
      <c r="Q1605" s="37">
        <f>'Product Details'!F1193</f>
        <v>42.99</v>
      </c>
      <c r="R1605" s="89">
        <f t="shared" si="73"/>
        <v>4.4454323182929537E-2</v>
      </c>
      <c r="S1605" s="89">
        <f t="shared" si="74"/>
        <v>8.5124494573313461E-2</v>
      </c>
      <c r="T1605" s="37">
        <f>'Product Details'!F1193</f>
        <v>42.99</v>
      </c>
      <c r="U1605" s="37">
        <f t="shared" si="75"/>
        <v>0</v>
      </c>
      <c r="V1605" s="36" t="s">
        <v>2080</v>
      </c>
      <c r="W1605" s="36" t="s">
        <v>1345</v>
      </c>
      <c r="X1605" s="36">
        <v>45</v>
      </c>
      <c r="Y1605" s="90">
        <v>46061</v>
      </c>
      <c r="Z1605" s="90">
        <v>46284</v>
      </c>
    </row>
    <row r="1606" spans="1:26" ht="15" customHeight="1" x14ac:dyDescent="0.35">
      <c r="A1606" s="88" t="s">
        <v>11825</v>
      </c>
      <c r="B1606" s="36" t="s">
        <v>8420</v>
      </c>
      <c r="C1606" s="36" t="s">
        <v>1586</v>
      </c>
      <c r="D1606" s="36" t="s">
        <v>11824</v>
      </c>
      <c r="E1606" s="36" t="s">
        <v>10046</v>
      </c>
      <c r="F1606" s="36" t="s">
        <v>8423</v>
      </c>
      <c r="G1606" s="36" t="s">
        <v>8424</v>
      </c>
      <c r="H1606" s="36" t="s">
        <v>2120</v>
      </c>
      <c r="I1606" s="36" t="s">
        <v>9</v>
      </c>
      <c r="J1606" s="36" t="s">
        <v>7510</v>
      </c>
      <c r="K1606" s="36" t="s">
        <v>2024</v>
      </c>
      <c r="L1606" s="76" t="s">
        <v>10021</v>
      </c>
      <c r="M1606" s="36" t="s">
        <v>10047</v>
      </c>
      <c r="N1606" s="36" t="s">
        <v>2087</v>
      </c>
      <c r="O1606" s="37">
        <f>'Product Details'!AH1194</f>
        <v>96.99</v>
      </c>
      <c r="P1606" s="37">
        <f>'Product Details'!V1194</f>
        <v>96.99</v>
      </c>
      <c r="Q1606" s="37">
        <f>'Product Details'!F1194</f>
        <v>88.99</v>
      </c>
      <c r="R1606" s="89">
        <f t="shared" si="73"/>
        <v>8.2482730178368907E-2</v>
      </c>
      <c r="S1606" s="89">
        <f t="shared" si="74"/>
        <v>8.2482730178368907E-2</v>
      </c>
      <c r="T1606" s="37">
        <f>'Product Details'!F1194</f>
        <v>88.99</v>
      </c>
      <c r="U1606" s="37">
        <f t="shared" si="75"/>
        <v>0</v>
      </c>
      <c r="V1606" s="36" t="s">
        <v>2100</v>
      </c>
      <c r="W1606" s="36" t="s">
        <v>7512</v>
      </c>
      <c r="X1606" s="36">
        <v>45</v>
      </c>
      <c r="Y1606" s="90">
        <v>45711</v>
      </c>
      <c r="Z1606" s="90">
        <v>46286</v>
      </c>
    </row>
    <row r="1607" spans="1:26" ht="26.9" customHeight="1" x14ac:dyDescent="0.35">
      <c r="A1607" s="88" t="s">
        <v>11826</v>
      </c>
      <c r="B1607" s="36" t="s">
        <v>8425</v>
      </c>
      <c r="C1607" s="36" t="s">
        <v>1586</v>
      </c>
      <c r="D1607" s="36" t="s">
        <v>11824</v>
      </c>
      <c r="E1607" s="36" t="s">
        <v>10046</v>
      </c>
      <c r="F1607" s="36" t="s">
        <v>8428</v>
      </c>
      <c r="G1607" s="36" t="s">
        <v>8429</v>
      </c>
      <c r="H1607" s="36" t="s">
        <v>2224</v>
      </c>
      <c r="I1607" s="36" t="s">
        <v>9</v>
      </c>
      <c r="J1607" s="36" t="s">
        <v>7414</v>
      </c>
      <c r="K1607" s="36" t="s">
        <v>2025</v>
      </c>
      <c r="L1607" s="76" t="s">
        <v>10021</v>
      </c>
      <c r="M1607" s="36" t="s">
        <v>10047</v>
      </c>
      <c r="N1607" s="36" t="s">
        <v>2087</v>
      </c>
      <c r="O1607" s="37">
        <f>'Product Details'!AH1195</f>
        <v>131.99</v>
      </c>
      <c r="P1607" s="37">
        <f>'Product Details'!V1195</f>
        <v>130.99</v>
      </c>
      <c r="Q1607" s="37">
        <f>'Product Details'!F1195</f>
        <v>123.99</v>
      </c>
      <c r="R1607" s="89">
        <f t="shared" si="73"/>
        <v>5.34391938315903E-2</v>
      </c>
      <c r="S1607" s="89">
        <f t="shared" si="74"/>
        <v>6.0610652322145721E-2</v>
      </c>
      <c r="T1607" s="37">
        <f>'Product Details'!F1195</f>
        <v>123.99</v>
      </c>
      <c r="U1607" s="37">
        <f t="shared" si="75"/>
        <v>0</v>
      </c>
      <c r="V1607" s="36" t="s">
        <v>2080</v>
      </c>
      <c r="W1607" s="36" t="s">
        <v>1345</v>
      </c>
      <c r="X1607" s="36">
        <v>45</v>
      </c>
      <c r="Y1607" s="90">
        <v>45750</v>
      </c>
      <c r="Z1607" s="90">
        <v>46277</v>
      </c>
    </row>
    <row r="1608" spans="1:26" ht="15" customHeight="1" x14ac:dyDescent="0.35">
      <c r="A1608" s="88" t="s">
        <v>11827</v>
      </c>
      <c r="B1608" s="36" t="s">
        <v>8430</v>
      </c>
      <c r="C1608" s="36" t="s">
        <v>1586</v>
      </c>
      <c r="D1608" s="36" t="s">
        <v>11824</v>
      </c>
      <c r="E1608" s="36" t="s">
        <v>10046</v>
      </c>
      <c r="F1608" s="36" t="s">
        <v>8433</v>
      </c>
      <c r="G1608" s="36" t="s">
        <v>8434</v>
      </c>
      <c r="H1608" s="36" t="s">
        <v>2120</v>
      </c>
      <c r="I1608" s="36" t="s">
        <v>9</v>
      </c>
      <c r="J1608" s="36" t="s">
        <v>7378</v>
      </c>
      <c r="K1608" s="36" t="s">
        <v>2026</v>
      </c>
      <c r="L1608" s="76" t="s">
        <v>10021</v>
      </c>
      <c r="M1608" s="36" t="s">
        <v>10047</v>
      </c>
      <c r="N1608" s="36" t="s">
        <v>2087</v>
      </c>
      <c r="O1608" s="37">
        <f>'Product Details'!AH1196</f>
        <v>163.99</v>
      </c>
      <c r="P1608" s="37">
        <f>'Product Details'!V1196</f>
        <v>156.99</v>
      </c>
      <c r="Q1608" s="37">
        <f>'Product Details'!F1196</f>
        <v>144.99</v>
      </c>
      <c r="R1608" s="89">
        <f t="shared" si="73"/>
        <v>7.6437989680871385E-2</v>
      </c>
      <c r="S1608" s="89">
        <f t="shared" si="74"/>
        <v>0.11586072321483017</v>
      </c>
      <c r="T1608" s="37">
        <f>'Product Details'!F1196</f>
        <v>144.99</v>
      </c>
      <c r="U1608" s="37">
        <f t="shared" si="75"/>
        <v>0</v>
      </c>
      <c r="V1608" s="36" t="s">
        <v>2080</v>
      </c>
      <c r="W1608" s="36" t="s">
        <v>1345</v>
      </c>
      <c r="X1608" s="36">
        <v>45</v>
      </c>
      <c r="Y1608" s="90">
        <v>46181</v>
      </c>
      <c r="Z1608" s="90">
        <v>46280</v>
      </c>
    </row>
    <row r="1609" spans="1:26" ht="15" customHeight="1" x14ac:dyDescent="0.35">
      <c r="A1609" s="88" t="s">
        <v>11828</v>
      </c>
      <c r="B1609" s="36" t="s">
        <v>8435</v>
      </c>
      <c r="C1609" s="36" t="s">
        <v>1586</v>
      </c>
      <c r="D1609" s="36" t="s">
        <v>11824</v>
      </c>
      <c r="E1609" s="36" t="s">
        <v>10046</v>
      </c>
      <c r="F1609" s="36" t="s">
        <v>8438</v>
      </c>
      <c r="G1609" s="36" t="s">
        <v>8439</v>
      </c>
      <c r="H1609" s="36" t="s">
        <v>2224</v>
      </c>
      <c r="I1609" s="36" t="s">
        <v>9</v>
      </c>
      <c r="J1609" s="36" t="s">
        <v>7449</v>
      </c>
      <c r="K1609" s="36" t="s">
        <v>2023</v>
      </c>
      <c r="L1609" s="76" t="s">
        <v>10021</v>
      </c>
      <c r="M1609" s="36" t="s">
        <v>10047</v>
      </c>
      <c r="N1609" s="36" t="s">
        <v>2087</v>
      </c>
      <c r="O1609" s="37">
        <f>'Product Details'!AH1197</f>
        <v>174.99</v>
      </c>
      <c r="P1609" s="37">
        <f>'Product Details'!V1197</f>
        <v>168.99</v>
      </c>
      <c r="Q1609" s="37">
        <f>'Product Details'!F1197</f>
        <v>151.99</v>
      </c>
      <c r="R1609" s="89">
        <f t="shared" si="73"/>
        <v>0.10059766850109474</v>
      </c>
      <c r="S1609" s="89">
        <f t="shared" si="74"/>
        <v>0.1314360820618321</v>
      </c>
      <c r="T1609" s="37">
        <f>'Product Details'!F1197</f>
        <v>151.99</v>
      </c>
      <c r="U1609" s="37">
        <f t="shared" si="75"/>
        <v>0</v>
      </c>
      <c r="V1609" s="36" t="s">
        <v>2080</v>
      </c>
      <c r="W1609" s="36" t="s">
        <v>1345</v>
      </c>
      <c r="X1609" s="36">
        <v>45</v>
      </c>
      <c r="Y1609" s="90">
        <v>45889</v>
      </c>
      <c r="Z1609" s="90">
        <v>46239</v>
      </c>
    </row>
    <row r="1610" spans="1:26" ht="26.9" customHeight="1" x14ac:dyDescent="0.35">
      <c r="A1610" s="88" t="s">
        <v>11829</v>
      </c>
      <c r="B1610" s="36" t="s">
        <v>8440</v>
      </c>
      <c r="C1610" s="36" t="s">
        <v>1586</v>
      </c>
      <c r="D1610" s="36" t="s">
        <v>11824</v>
      </c>
      <c r="E1610" s="36" t="s">
        <v>10046</v>
      </c>
      <c r="F1610" s="36" t="s">
        <v>8443</v>
      </c>
      <c r="G1610" s="36" t="s">
        <v>8444</v>
      </c>
      <c r="H1610" s="36" t="s">
        <v>2120</v>
      </c>
      <c r="I1610" s="36" t="s">
        <v>9</v>
      </c>
      <c r="J1610" s="36" t="s">
        <v>7390</v>
      </c>
      <c r="K1610" s="36" t="s">
        <v>2025</v>
      </c>
      <c r="L1610" s="76" t="s">
        <v>10021</v>
      </c>
      <c r="M1610" s="36" t="s">
        <v>10047</v>
      </c>
      <c r="N1610" s="36" t="s">
        <v>2087</v>
      </c>
      <c r="O1610" s="37">
        <f>'Product Details'!AH1198</f>
        <v>196.99</v>
      </c>
      <c r="P1610" s="37">
        <f>'Product Details'!V1198</f>
        <v>189.99</v>
      </c>
      <c r="Q1610" s="37">
        <f>'Product Details'!F1198</f>
        <v>178.99</v>
      </c>
      <c r="R1610" s="89">
        <f t="shared" si="73"/>
        <v>5.7897784093899674E-2</v>
      </c>
      <c r="S1610" s="89">
        <f t="shared" si="74"/>
        <v>9.137519671049292E-2</v>
      </c>
      <c r="T1610" s="37">
        <f>'Product Details'!F1198</f>
        <v>178.99</v>
      </c>
      <c r="U1610" s="37">
        <f t="shared" si="75"/>
        <v>0</v>
      </c>
      <c r="V1610" s="36" t="s">
        <v>2100</v>
      </c>
      <c r="W1610" s="36" t="s">
        <v>1345</v>
      </c>
      <c r="X1610" s="36">
        <v>45</v>
      </c>
      <c r="Y1610" s="90">
        <v>45934</v>
      </c>
      <c r="Z1610" s="90">
        <v>46275</v>
      </c>
    </row>
    <row r="1611" spans="1:26" ht="26.9" customHeight="1" x14ac:dyDescent="0.35">
      <c r="A1611" s="88" t="s">
        <v>11830</v>
      </c>
      <c r="B1611" s="36" t="s">
        <v>8445</v>
      </c>
      <c r="C1611" s="36" t="s">
        <v>1586</v>
      </c>
      <c r="D1611" s="36" t="s">
        <v>11824</v>
      </c>
      <c r="E1611" s="36" t="s">
        <v>10046</v>
      </c>
      <c r="F1611" s="36" t="s">
        <v>8448</v>
      </c>
      <c r="G1611" s="36" t="s">
        <v>8449</v>
      </c>
      <c r="H1611" s="36" t="s">
        <v>2171</v>
      </c>
      <c r="I1611" s="36" t="s">
        <v>9</v>
      </c>
      <c r="J1611" s="36" t="s">
        <v>7402</v>
      </c>
      <c r="K1611" s="36" t="s">
        <v>2025</v>
      </c>
      <c r="L1611" s="76" t="s">
        <v>10021</v>
      </c>
      <c r="M1611" s="36" t="s">
        <v>10047</v>
      </c>
      <c r="N1611" s="36" t="s">
        <v>2087</v>
      </c>
      <c r="O1611" s="37">
        <f>'Product Details'!AH1199</f>
        <v>238.99</v>
      </c>
      <c r="P1611" s="37">
        <f>'Product Details'!V1199</f>
        <v>238.99</v>
      </c>
      <c r="Q1611" s="37">
        <f>'Product Details'!F1199</f>
        <v>211.99</v>
      </c>
      <c r="R1611" s="89">
        <f t="shared" si="73"/>
        <v>0.11297543830285786</v>
      </c>
      <c r="S1611" s="89">
        <f t="shared" si="74"/>
        <v>0.11297543830285786</v>
      </c>
      <c r="T1611" s="37">
        <f>'Product Details'!F1199</f>
        <v>211.99</v>
      </c>
      <c r="U1611" s="37">
        <f t="shared" si="75"/>
        <v>0</v>
      </c>
      <c r="V1611" s="36" t="s">
        <v>2080</v>
      </c>
      <c r="W1611" s="36" t="s">
        <v>7404</v>
      </c>
      <c r="X1611" s="36">
        <v>45</v>
      </c>
      <c r="Y1611" s="90">
        <v>46233</v>
      </c>
      <c r="Z1611" s="90">
        <v>46255</v>
      </c>
    </row>
    <row r="1612" spans="1:26" ht="15" customHeight="1" x14ac:dyDescent="0.35">
      <c r="A1612" s="88" t="s">
        <v>11831</v>
      </c>
      <c r="B1612" s="36" t="s">
        <v>8450</v>
      </c>
      <c r="C1612" s="36" t="s">
        <v>1586</v>
      </c>
      <c r="D1612" s="36" t="s">
        <v>11824</v>
      </c>
      <c r="E1612" s="36" t="s">
        <v>10046</v>
      </c>
      <c r="F1612" s="36" t="s">
        <v>8453</v>
      </c>
      <c r="G1612" s="36" t="s">
        <v>8454</v>
      </c>
      <c r="H1612" s="36" t="s">
        <v>2254</v>
      </c>
      <c r="I1612" s="36" t="s">
        <v>9</v>
      </c>
      <c r="J1612" s="36" t="s">
        <v>7449</v>
      </c>
      <c r="K1612" s="36" t="s">
        <v>2026</v>
      </c>
      <c r="L1612" s="76" t="s">
        <v>10021</v>
      </c>
      <c r="M1612" s="36" t="s">
        <v>10047</v>
      </c>
      <c r="N1612" s="36" t="s">
        <v>2087</v>
      </c>
      <c r="O1612" s="37">
        <f>'Product Details'!AH1200</f>
        <v>312.99</v>
      </c>
      <c r="P1612" s="37">
        <f>'Product Details'!V1200</f>
        <v>312.99</v>
      </c>
      <c r="Q1612" s="37">
        <f>'Product Details'!F1200</f>
        <v>278.99</v>
      </c>
      <c r="R1612" s="89">
        <f t="shared" si="73"/>
        <v>0.10862966867951053</v>
      </c>
      <c r="S1612" s="89">
        <f t="shared" si="74"/>
        <v>0.10862966867951053</v>
      </c>
      <c r="T1612" s="37">
        <f>'Product Details'!F1200</f>
        <v>278.99</v>
      </c>
      <c r="U1612" s="37">
        <f t="shared" si="75"/>
        <v>0</v>
      </c>
      <c r="V1612" s="36" t="s">
        <v>2080</v>
      </c>
      <c r="W1612" s="36" t="s">
        <v>7451</v>
      </c>
      <c r="X1612" s="36">
        <v>45</v>
      </c>
      <c r="Y1612" s="90">
        <v>46197</v>
      </c>
      <c r="Z1612" s="90">
        <v>46256</v>
      </c>
    </row>
    <row r="1613" spans="1:26" ht="26.9" customHeight="1" x14ac:dyDescent="0.35">
      <c r="A1613" s="88" t="s">
        <v>11832</v>
      </c>
      <c r="B1613" s="36" t="s">
        <v>8455</v>
      </c>
      <c r="C1613" s="36" t="s">
        <v>1586</v>
      </c>
      <c r="D1613" s="36" t="s">
        <v>11824</v>
      </c>
      <c r="E1613" s="36" t="s">
        <v>10046</v>
      </c>
      <c r="F1613" s="36" t="s">
        <v>8459</v>
      </c>
      <c r="G1613" s="36" t="s">
        <v>8460</v>
      </c>
      <c r="H1613" s="36" t="s">
        <v>2084</v>
      </c>
      <c r="I1613" s="36" t="s">
        <v>9</v>
      </c>
      <c r="J1613" s="36" t="s">
        <v>2034</v>
      </c>
      <c r="K1613" s="36" t="s">
        <v>2025</v>
      </c>
      <c r="L1613" s="76" t="s">
        <v>10021</v>
      </c>
      <c r="M1613" s="36" t="s">
        <v>10047</v>
      </c>
      <c r="N1613" s="36" t="s">
        <v>2087</v>
      </c>
      <c r="O1613" s="37">
        <f>'Product Details'!AH1201</f>
        <v>329.99</v>
      </c>
      <c r="P1613" s="37">
        <f>'Product Details'!V1201</f>
        <v>329.99</v>
      </c>
      <c r="Q1613" s="37">
        <f>'Product Details'!F1201</f>
        <v>292.99</v>
      </c>
      <c r="R1613" s="89">
        <f t="shared" si="73"/>
        <v>0.11212460983666171</v>
      </c>
      <c r="S1613" s="89">
        <f t="shared" si="74"/>
        <v>0.11212460983666171</v>
      </c>
      <c r="T1613" s="37">
        <f>'Product Details'!F1201</f>
        <v>292.99</v>
      </c>
      <c r="U1613" s="37">
        <f t="shared" si="75"/>
        <v>0</v>
      </c>
      <c r="V1613" s="36" t="s">
        <v>2080</v>
      </c>
      <c r="W1613" s="36" t="s">
        <v>7439</v>
      </c>
      <c r="X1613" s="36">
        <v>45</v>
      </c>
      <c r="Y1613" s="90">
        <v>46126</v>
      </c>
      <c r="Z1613" s="90">
        <v>46263</v>
      </c>
    </row>
    <row r="1614" spans="1:26" ht="26.9" customHeight="1" x14ac:dyDescent="0.35">
      <c r="A1614" s="88" t="s">
        <v>11833</v>
      </c>
      <c r="B1614" s="36" t="s">
        <v>8462</v>
      </c>
      <c r="C1614" s="36" t="s">
        <v>1586</v>
      </c>
      <c r="D1614" s="36" t="s">
        <v>11824</v>
      </c>
      <c r="E1614" s="36" t="s">
        <v>10046</v>
      </c>
      <c r="F1614" s="36" t="s">
        <v>8465</v>
      </c>
      <c r="G1614" s="36" t="s">
        <v>8466</v>
      </c>
      <c r="H1614" s="36" t="s">
        <v>2224</v>
      </c>
      <c r="I1614" s="36" t="s">
        <v>9</v>
      </c>
      <c r="J1614" s="36" t="s">
        <v>7526</v>
      </c>
      <c r="K1614" s="36" t="s">
        <v>2026</v>
      </c>
      <c r="L1614" s="76" t="s">
        <v>10021</v>
      </c>
      <c r="M1614" s="36" t="s">
        <v>10047</v>
      </c>
      <c r="N1614" s="36" t="s">
        <v>2087</v>
      </c>
      <c r="O1614" s="37">
        <f>'Product Details'!AH1202</f>
        <v>362.99</v>
      </c>
      <c r="P1614" s="37">
        <f>'Product Details'!V1202</f>
        <v>351.99</v>
      </c>
      <c r="Q1614" s="37">
        <f>'Product Details'!F1202</f>
        <v>324.99</v>
      </c>
      <c r="R1614" s="89">
        <f t="shared" ref="R1614:R1677" si="76">IF(P1614&gt;0,(P1614-Q1614)/P1614,"")</f>
        <v>7.6706724622858602E-2</v>
      </c>
      <c r="S1614" s="89">
        <f t="shared" ref="S1614:S1677" si="77">IF(O1614&gt;0,(O1614-Q1614)/O1614,"")</f>
        <v>0.10468607950632249</v>
      </c>
      <c r="T1614" s="37">
        <f>'Product Details'!F1202</f>
        <v>324.99</v>
      </c>
      <c r="U1614" s="37">
        <f t="shared" ref="U1614:U1677" si="78">T1614-Q1614</f>
        <v>0</v>
      </c>
      <c r="V1614" s="36" t="s">
        <v>2080</v>
      </c>
      <c r="W1614" s="36" t="s">
        <v>1345</v>
      </c>
      <c r="X1614" s="36">
        <v>45</v>
      </c>
      <c r="Y1614" s="90">
        <v>46221</v>
      </c>
      <c r="Z1614" s="90">
        <v>46236</v>
      </c>
    </row>
    <row r="1615" spans="1:26" ht="15" customHeight="1" x14ac:dyDescent="0.35">
      <c r="A1615" s="88" t="s">
        <v>11834</v>
      </c>
      <c r="B1615" s="36" t="s">
        <v>8467</v>
      </c>
      <c r="C1615" s="36" t="s">
        <v>1600</v>
      </c>
      <c r="D1615" s="36" t="s">
        <v>11835</v>
      </c>
      <c r="E1615" s="36" t="s">
        <v>10046</v>
      </c>
      <c r="F1615" s="36" t="s">
        <v>8470</v>
      </c>
      <c r="G1615" s="36" t="s">
        <v>8471</v>
      </c>
      <c r="H1615" s="36" t="s">
        <v>2179</v>
      </c>
      <c r="I1615" s="36" t="s">
        <v>9</v>
      </c>
      <c r="J1615" s="36" t="s">
        <v>7560</v>
      </c>
      <c r="K1615" s="36" t="s">
        <v>2022</v>
      </c>
      <c r="L1615" s="76" t="s">
        <v>10021</v>
      </c>
      <c r="M1615" s="36" t="s">
        <v>10047</v>
      </c>
      <c r="N1615" s="36" t="s">
        <v>2087</v>
      </c>
      <c r="O1615" s="37">
        <f>'Product Details'!AH1203</f>
        <v>41.99</v>
      </c>
      <c r="P1615" s="37">
        <f>'Product Details'!V1203</f>
        <v>39.99</v>
      </c>
      <c r="Q1615" s="37">
        <f>'Product Details'!F1203</f>
        <v>33.99</v>
      </c>
      <c r="R1615" s="89">
        <f t="shared" si="76"/>
        <v>0.15003750937734434</v>
      </c>
      <c r="S1615" s="89">
        <f t="shared" si="77"/>
        <v>0.19052155275065491</v>
      </c>
      <c r="T1615" s="37">
        <f>'Product Details'!F1203</f>
        <v>33.99</v>
      </c>
      <c r="U1615" s="37">
        <f t="shared" si="78"/>
        <v>0</v>
      </c>
      <c r="V1615" s="36" t="s">
        <v>2080</v>
      </c>
      <c r="W1615" s="36" t="s">
        <v>1345</v>
      </c>
      <c r="X1615" s="36">
        <v>30</v>
      </c>
      <c r="Y1615" s="90">
        <v>46227</v>
      </c>
      <c r="Z1615" s="90">
        <v>46263</v>
      </c>
    </row>
    <row r="1616" spans="1:26" ht="26.9" customHeight="1" x14ac:dyDescent="0.35">
      <c r="A1616" s="88" t="s">
        <v>11836</v>
      </c>
      <c r="B1616" s="36" t="s">
        <v>8467</v>
      </c>
      <c r="C1616" s="36" t="s">
        <v>1600</v>
      </c>
      <c r="D1616" s="36" t="s">
        <v>10100</v>
      </c>
      <c r="E1616" s="36" t="s">
        <v>10101</v>
      </c>
      <c r="F1616" s="36" t="s">
        <v>8470</v>
      </c>
      <c r="G1616" s="36" t="s">
        <v>8471</v>
      </c>
      <c r="H1616" s="36" t="s">
        <v>2179</v>
      </c>
      <c r="I1616" s="36" t="s">
        <v>9</v>
      </c>
      <c r="J1616" s="36" t="s">
        <v>7560</v>
      </c>
      <c r="K1616" s="36" t="s">
        <v>2022</v>
      </c>
      <c r="L1616" s="81" t="s">
        <v>10022</v>
      </c>
      <c r="M1616" s="36" t="s">
        <v>10102</v>
      </c>
      <c r="N1616" s="36" t="s">
        <v>2087</v>
      </c>
      <c r="O1616" s="37">
        <f>'Product Details'!AH1203</f>
        <v>41.99</v>
      </c>
      <c r="P1616" s="37">
        <v>32.99</v>
      </c>
      <c r="Q1616" s="37">
        <v>28.99</v>
      </c>
      <c r="R1616" s="89">
        <f t="shared" si="76"/>
        <v>0.12124886329190673</v>
      </c>
      <c r="S1616" s="89">
        <f t="shared" si="77"/>
        <v>0.30959752321981432</v>
      </c>
      <c r="T1616" s="37">
        <f>'Product Details'!F1203</f>
        <v>33.99</v>
      </c>
      <c r="U1616" s="37">
        <f t="shared" si="78"/>
        <v>5.0000000000000036</v>
      </c>
      <c r="V1616" s="36" t="s">
        <v>2080</v>
      </c>
      <c r="W1616" s="36" t="s">
        <v>10514</v>
      </c>
      <c r="X1616" s="36">
        <v>30</v>
      </c>
      <c r="Y1616" s="90">
        <v>46285</v>
      </c>
      <c r="Z1616" s="90">
        <v>46294</v>
      </c>
    </row>
    <row r="1617" spans="1:26" ht="26.9" customHeight="1" x14ac:dyDescent="0.35">
      <c r="A1617" s="88" t="s">
        <v>11837</v>
      </c>
      <c r="B1617" s="36" t="s">
        <v>8467</v>
      </c>
      <c r="C1617" s="36" t="s">
        <v>1600</v>
      </c>
      <c r="D1617" s="36" t="s">
        <v>11838</v>
      </c>
      <c r="E1617" s="36" t="s">
        <v>10122</v>
      </c>
      <c r="F1617" s="36" t="s">
        <v>8470</v>
      </c>
      <c r="G1617" s="36" t="s">
        <v>8471</v>
      </c>
      <c r="H1617" s="36" t="s">
        <v>2179</v>
      </c>
      <c r="I1617" s="36" t="s">
        <v>9</v>
      </c>
      <c r="J1617" s="36" t="s">
        <v>7560</v>
      </c>
      <c r="K1617" s="36" t="s">
        <v>2022</v>
      </c>
      <c r="L1617" s="79" t="s">
        <v>10023</v>
      </c>
      <c r="M1617" s="36" t="s">
        <v>10123</v>
      </c>
      <c r="N1617" s="36" t="s">
        <v>2087</v>
      </c>
      <c r="O1617" s="37">
        <f>'Product Details'!AH1203</f>
        <v>41.99</v>
      </c>
      <c r="P1617" s="37">
        <v>25.99</v>
      </c>
      <c r="Q1617" s="37">
        <v>25.99</v>
      </c>
      <c r="R1617" s="89">
        <f t="shared" si="76"/>
        <v>0</v>
      </c>
      <c r="S1617" s="89">
        <f t="shared" si="77"/>
        <v>0.38104310550130988</v>
      </c>
      <c r="T1617" s="37">
        <f>'Product Details'!F1203</f>
        <v>33.99</v>
      </c>
      <c r="U1617" s="37">
        <f t="shared" si="78"/>
        <v>8.0000000000000036</v>
      </c>
      <c r="V1617" s="36" t="s">
        <v>2116</v>
      </c>
      <c r="W1617" s="36" t="s">
        <v>10124</v>
      </c>
      <c r="X1617" s="36">
        <v>30</v>
      </c>
      <c r="Y1617" s="90">
        <v>46246</v>
      </c>
      <c r="Z1617" s="90">
        <v>46246</v>
      </c>
    </row>
    <row r="1618" spans="1:26" ht="26.9" customHeight="1" x14ac:dyDescent="0.35">
      <c r="A1618" s="88" t="s">
        <v>11839</v>
      </c>
      <c r="B1618" s="36" t="s">
        <v>8472</v>
      </c>
      <c r="C1618" s="36" t="s">
        <v>1600</v>
      </c>
      <c r="D1618" s="36" t="s">
        <v>11835</v>
      </c>
      <c r="E1618" s="36" t="s">
        <v>10046</v>
      </c>
      <c r="F1618" s="36" t="s">
        <v>8475</v>
      </c>
      <c r="G1618" s="36" t="s">
        <v>8476</v>
      </c>
      <c r="H1618" s="36" t="s">
        <v>2268</v>
      </c>
      <c r="I1618" s="36" t="s">
        <v>9</v>
      </c>
      <c r="J1618" s="36" t="s">
        <v>7366</v>
      </c>
      <c r="K1618" s="36" t="s">
        <v>2024</v>
      </c>
      <c r="L1618" s="76" t="s">
        <v>10021</v>
      </c>
      <c r="M1618" s="36" t="s">
        <v>10047</v>
      </c>
      <c r="N1618" s="36" t="s">
        <v>2087</v>
      </c>
      <c r="O1618" s="37">
        <f>'Product Details'!AH1204</f>
        <v>68.989999999999995</v>
      </c>
      <c r="P1618" s="37">
        <f>'Product Details'!V1204</f>
        <v>65.989999999999995</v>
      </c>
      <c r="Q1618" s="37">
        <f>'Product Details'!F1204</f>
        <v>61.99</v>
      </c>
      <c r="R1618" s="89">
        <f t="shared" si="76"/>
        <v>6.0615244734050513E-2</v>
      </c>
      <c r="S1618" s="89">
        <f t="shared" si="77"/>
        <v>0.10146398028699802</v>
      </c>
      <c r="T1618" s="37">
        <f>'Product Details'!F1204</f>
        <v>61.99</v>
      </c>
      <c r="U1618" s="37">
        <f t="shared" si="78"/>
        <v>0</v>
      </c>
      <c r="V1618" s="36" t="s">
        <v>2116</v>
      </c>
      <c r="W1618" s="36" t="s">
        <v>1345</v>
      </c>
      <c r="X1618" s="36">
        <v>30</v>
      </c>
      <c r="Y1618" s="90">
        <v>46071</v>
      </c>
      <c r="Z1618" s="90">
        <v>46272</v>
      </c>
    </row>
    <row r="1619" spans="1:26" ht="26.9" customHeight="1" x14ac:dyDescent="0.35">
      <c r="A1619" s="88" t="s">
        <v>11840</v>
      </c>
      <c r="B1619" s="36" t="s">
        <v>8472</v>
      </c>
      <c r="C1619" s="36" t="s">
        <v>1600</v>
      </c>
      <c r="D1619" s="36" t="s">
        <v>11838</v>
      </c>
      <c r="E1619" s="36" t="s">
        <v>10122</v>
      </c>
      <c r="F1619" s="36" t="s">
        <v>8475</v>
      </c>
      <c r="G1619" s="36" t="s">
        <v>8476</v>
      </c>
      <c r="H1619" s="36" t="s">
        <v>2268</v>
      </c>
      <c r="I1619" s="36" t="s">
        <v>9</v>
      </c>
      <c r="J1619" s="36" t="s">
        <v>7366</v>
      </c>
      <c r="K1619" s="36" t="s">
        <v>2024</v>
      </c>
      <c r="L1619" s="79" t="s">
        <v>10023</v>
      </c>
      <c r="M1619" s="36" t="s">
        <v>10123</v>
      </c>
      <c r="N1619" s="36" t="s">
        <v>2087</v>
      </c>
      <c r="O1619" s="37">
        <f>'Product Details'!AH1204</f>
        <v>68.989999999999995</v>
      </c>
      <c r="P1619" s="37">
        <v>51.99</v>
      </c>
      <c r="Q1619" s="37">
        <v>45.99</v>
      </c>
      <c r="R1619" s="89">
        <f t="shared" si="76"/>
        <v>0.1154068090017311</v>
      </c>
      <c r="S1619" s="89">
        <f t="shared" si="77"/>
        <v>0.33338164951442228</v>
      </c>
      <c r="T1619" s="37">
        <f>'Product Details'!F1204</f>
        <v>61.99</v>
      </c>
      <c r="U1619" s="37">
        <f t="shared" si="78"/>
        <v>16</v>
      </c>
      <c r="V1619" s="36" t="s">
        <v>2080</v>
      </c>
      <c r="W1619" s="36" t="s">
        <v>10124</v>
      </c>
      <c r="X1619" s="36">
        <v>30</v>
      </c>
      <c r="Y1619" s="90">
        <v>46210</v>
      </c>
      <c r="Z1619" s="90">
        <v>46230</v>
      </c>
    </row>
    <row r="1620" spans="1:26" ht="15" customHeight="1" x14ac:dyDescent="0.35">
      <c r="A1620" s="88" t="s">
        <v>11841</v>
      </c>
      <c r="B1620" s="36" t="s">
        <v>8477</v>
      </c>
      <c r="C1620" s="36" t="s">
        <v>1600</v>
      </c>
      <c r="D1620" s="36" t="s">
        <v>11835</v>
      </c>
      <c r="E1620" s="36" t="s">
        <v>10046</v>
      </c>
      <c r="F1620" s="36" t="s">
        <v>8481</v>
      </c>
      <c r="G1620" s="36" t="s">
        <v>8482</v>
      </c>
      <c r="H1620" s="36" t="s">
        <v>2104</v>
      </c>
      <c r="I1620" s="36" t="s">
        <v>9</v>
      </c>
      <c r="J1620" s="36" t="s">
        <v>7378</v>
      </c>
      <c r="K1620" s="36" t="s">
        <v>2024</v>
      </c>
      <c r="L1620" s="76" t="s">
        <v>10021</v>
      </c>
      <c r="M1620" s="36" t="s">
        <v>10047</v>
      </c>
      <c r="N1620" s="36" t="s">
        <v>2087</v>
      </c>
      <c r="O1620" s="37">
        <f>'Product Details'!AH1205</f>
        <v>137.99</v>
      </c>
      <c r="P1620" s="37">
        <f>'Product Details'!V1205</f>
        <v>133.99</v>
      </c>
      <c r="Q1620" s="37">
        <f>'Product Details'!F1205</f>
        <v>116.99</v>
      </c>
      <c r="R1620" s="89">
        <f t="shared" si="76"/>
        <v>0.1268751399358162</v>
      </c>
      <c r="S1620" s="89">
        <f t="shared" si="77"/>
        <v>0.1521849409377492</v>
      </c>
      <c r="T1620" s="37">
        <f>'Product Details'!F1205</f>
        <v>116.99</v>
      </c>
      <c r="U1620" s="37">
        <f t="shared" si="78"/>
        <v>0</v>
      </c>
      <c r="V1620" s="36" t="s">
        <v>2080</v>
      </c>
      <c r="W1620" s="36" t="s">
        <v>1345</v>
      </c>
      <c r="X1620" s="36">
        <v>30</v>
      </c>
      <c r="Y1620" s="90">
        <v>45746</v>
      </c>
      <c r="Z1620" s="90">
        <v>46268</v>
      </c>
    </row>
    <row r="1621" spans="1:26" ht="15" customHeight="1" x14ac:dyDescent="0.35">
      <c r="A1621" s="88" t="s">
        <v>11842</v>
      </c>
      <c r="B1621" s="36" t="s">
        <v>8483</v>
      </c>
      <c r="C1621" s="36" t="s">
        <v>1600</v>
      </c>
      <c r="D1621" s="36" t="s">
        <v>11835</v>
      </c>
      <c r="E1621" s="36" t="s">
        <v>10046</v>
      </c>
      <c r="F1621" s="36" t="s">
        <v>8486</v>
      </c>
      <c r="G1621" s="36" t="s">
        <v>8487</v>
      </c>
      <c r="H1621" s="36" t="s">
        <v>2268</v>
      </c>
      <c r="I1621" s="36" t="s">
        <v>9</v>
      </c>
      <c r="J1621" s="36" t="s">
        <v>7390</v>
      </c>
      <c r="K1621" s="36" t="s">
        <v>2026</v>
      </c>
      <c r="L1621" s="76" t="s">
        <v>10021</v>
      </c>
      <c r="M1621" s="36" t="s">
        <v>10047</v>
      </c>
      <c r="N1621" s="36" t="s">
        <v>2087</v>
      </c>
      <c r="O1621" s="37">
        <f>'Product Details'!AH1206</f>
        <v>246.99</v>
      </c>
      <c r="P1621" s="37">
        <f>'Product Details'!V1206</f>
        <v>242.99</v>
      </c>
      <c r="Q1621" s="37">
        <f>'Product Details'!F1206</f>
        <v>221.99</v>
      </c>
      <c r="R1621" s="89">
        <f t="shared" si="76"/>
        <v>8.6423309601218148E-2</v>
      </c>
      <c r="S1621" s="89">
        <f t="shared" si="77"/>
        <v>0.10121867282076197</v>
      </c>
      <c r="T1621" s="37">
        <f>'Product Details'!F1206</f>
        <v>221.99</v>
      </c>
      <c r="U1621" s="37">
        <f t="shared" si="78"/>
        <v>0</v>
      </c>
      <c r="V1621" s="36" t="s">
        <v>2080</v>
      </c>
      <c r="W1621" s="36" t="s">
        <v>1345</v>
      </c>
      <c r="X1621" s="36">
        <v>30</v>
      </c>
      <c r="Y1621" s="90">
        <v>46035</v>
      </c>
      <c r="Z1621" s="90">
        <v>46280</v>
      </c>
    </row>
    <row r="1622" spans="1:26" ht="15" customHeight="1" x14ac:dyDescent="0.35">
      <c r="A1622" s="88" t="s">
        <v>11843</v>
      </c>
      <c r="B1622" s="36" t="s">
        <v>8488</v>
      </c>
      <c r="C1622" s="36" t="s">
        <v>1600</v>
      </c>
      <c r="D1622" s="36" t="s">
        <v>11835</v>
      </c>
      <c r="E1622" s="36" t="s">
        <v>10046</v>
      </c>
      <c r="F1622" s="36" t="s">
        <v>8491</v>
      </c>
      <c r="G1622" s="36" t="s">
        <v>8492</v>
      </c>
      <c r="H1622" s="36" t="s">
        <v>2179</v>
      </c>
      <c r="I1622" s="36" t="s">
        <v>9</v>
      </c>
      <c r="J1622" s="36" t="s">
        <v>7510</v>
      </c>
      <c r="K1622" s="36" t="s">
        <v>2027</v>
      </c>
      <c r="L1622" s="76" t="s">
        <v>10021</v>
      </c>
      <c r="M1622" s="36" t="s">
        <v>10047</v>
      </c>
      <c r="N1622" s="36" t="s">
        <v>2087</v>
      </c>
      <c r="O1622" s="37">
        <f>'Product Details'!AH1207</f>
        <v>283.99</v>
      </c>
      <c r="P1622" s="37">
        <f>'Product Details'!V1207</f>
        <v>283.99</v>
      </c>
      <c r="Q1622" s="37">
        <f>'Product Details'!F1207</f>
        <v>257.99</v>
      </c>
      <c r="R1622" s="89">
        <f t="shared" si="76"/>
        <v>9.1552519454910386E-2</v>
      </c>
      <c r="S1622" s="89">
        <f t="shared" si="77"/>
        <v>9.1552519454910386E-2</v>
      </c>
      <c r="T1622" s="37">
        <f>'Product Details'!F1207</f>
        <v>257.99</v>
      </c>
      <c r="U1622" s="37">
        <f t="shared" si="78"/>
        <v>0</v>
      </c>
      <c r="V1622" s="36" t="s">
        <v>2080</v>
      </c>
      <c r="W1622" s="36" t="s">
        <v>7451</v>
      </c>
      <c r="X1622" s="36">
        <v>30</v>
      </c>
      <c r="Y1622" s="90">
        <v>46178</v>
      </c>
      <c r="Z1622" s="90">
        <v>46236</v>
      </c>
    </row>
    <row r="1623" spans="1:26" ht="26.9" customHeight="1" x14ac:dyDescent="0.35">
      <c r="A1623" s="88" t="s">
        <v>11844</v>
      </c>
      <c r="B1623" s="36" t="s">
        <v>8493</v>
      </c>
      <c r="C1623" s="36" t="s">
        <v>1600</v>
      </c>
      <c r="D1623" s="36" t="s">
        <v>11835</v>
      </c>
      <c r="E1623" s="36" t="s">
        <v>10046</v>
      </c>
      <c r="F1623" s="36" t="s">
        <v>8496</v>
      </c>
      <c r="G1623" s="36" t="s">
        <v>8497</v>
      </c>
      <c r="H1623" s="36" t="s">
        <v>2254</v>
      </c>
      <c r="I1623" s="36" t="s">
        <v>9</v>
      </c>
      <c r="J1623" s="36" t="s">
        <v>7526</v>
      </c>
      <c r="K1623" s="36" t="s">
        <v>2026</v>
      </c>
      <c r="L1623" s="76" t="s">
        <v>10021</v>
      </c>
      <c r="M1623" s="36" t="s">
        <v>10047</v>
      </c>
      <c r="N1623" s="36" t="s">
        <v>2087</v>
      </c>
      <c r="O1623" s="37">
        <f>'Product Details'!AH1208</f>
        <v>306.99</v>
      </c>
      <c r="P1623" s="37">
        <f>'Product Details'!V1208</f>
        <v>294.99</v>
      </c>
      <c r="Q1623" s="37">
        <f>'Product Details'!F1208</f>
        <v>282.99</v>
      </c>
      <c r="R1623" s="89">
        <f t="shared" si="76"/>
        <v>4.0679345062544489E-2</v>
      </c>
      <c r="S1623" s="89">
        <f t="shared" si="77"/>
        <v>7.8178442294537284E-2</v>
      </c>
      <c r="T1623" s="37">
        <f>'Product Details'!F1208</f>
        <v>282.99</v>
      </c>
      <c r="U1623" s="37">
        <f t="shared" si="78"/>
        <v>0</v>
      </c>
      <c r="V1623" s="36" t="s">
        <v>2080</v>
      </c>
      <c r="W1623" s="36" t="s">
        <v>1345</v>
      </c>
      <c r="X1623" s="36">
        <v>30</v>
      </c>
      <c r="Y1623" s="90">
        <v>46084</v>
      </c>
      <c r="Z1623" s="90">
        <v>46283</v>
      </c>
    </row>
    <row r="1624" spans="1:26" ht="15" customHeight="1" x14ac:dyDescent="0.35">
      <c r="A1624" s="88" t="s">
        <v>11845</v>
      </c>
      <c r="B1624" s="36" t="s">
        <v>8498</v>
      </c>
      <c r="C1624" s="36" t="s">
        <v>1600</v>
      </c>
      <c r="D1624" s="36" t="s">
        <v>11835</v>
      </c>
      <c r="E1624" s="36" t="s">
        <v>10046</v>
      </c>
      <c r="F1624" s="36" t="s">
        <v>8475</v>
      </c>
      <c r="G1624" s="36" t="s">
        <v>8501</v>
      </c>
      <c r="H1624" s="36" t="s">
        <v>2120</v>
      </c>
      <c r="I1624" s="36" t="s">
        <v>9</v>
      </c>
      <c r="J1624" s="36" t="s">
        <v>7449</v>
      </c>
      <c r="K1624" s="36" t="s">
        <v>2026</v>
      </c>
      <c r="L1624" s="76" t="s">
        <v>10021</v>
      </c>
      <c r="M1624" s="36" t="s">
        <v>10047</v>
      </c>
      <c r="N1624" s="36" t="s">
        <v>2087</v>
      </c>
      <c r="O1624" s="37">
        <f>'Product Details'!AH1209</f>
        <v>317.99</v>
      </c>
      <c r="P1624" s="37">
        <f>'Product Details'!V1209</f>
        <v>315.99</v>
      </c>
      <c r="Q1624" s="37">
        <f>'Product Details'!F1209</f>
        <v>287.99</v>
      </c>
      <c r="R1624" s="89">
        <f t="shared" si="76"/>
        <v>8.86103990632615E-2</v>
      </c>
      <c r="S1624" s="89">
        <f t="shared" si="77"/>
        <v>9.4342589389603437E-2</v>
      </c>
      <c r="T1624" s="37">
        <f>'Product Details'!F1209</f>
        <v>287.99</v>
      </c>
      <c r="U1624" s="37">
        <f t="shared" si="78"/>
        <v>0</v>
      </c>
      <c r="V1624" s="36" t="s">
        <v>2080</v>
      </c>
      <c r="W1624" s="36" t="s">
        <v>7451</v>
      </c>
      <c r="X1624" s="36">
        <v>30</v>
      </c>
      <c r="Y1624" s="90">
        <v>45711</v>
      </c>
      <c r="Z1624" s="90">
        <v>46244</v>
      </c>
    </row>
    <row r="1625" spans="1:26" ht="26.9" customHeight="1" x14ac:dyDescent="0.35">
      <c r="A1625" s="88" t="s">
        <v>11846</v>
      </c>
      <c r="B1625" s="36" t="s">
        <v>8502</v>
      </c>
      <c r="C1625" s="36" t="s">
        <v>1600</v>
      </c>
      <c r="D1625" s="36" t="s">
        <v>11835</v>
      </c>
      <c r="E1625" s="36" t="s">
        <v>10046</v>
      </c>
      <c r="F1625" s="36" t="s">
        <v>8505</v>
      </c>
      <c r="G1625" s="36" t="s">
        <v>8506</v>
      </c>
      <c r="H1625" s="36" t="s">
        <v>2171</v>
      </c>
      <c r="I1625" s="36" t="s">
        <v>9</v>
      </c>
      <c r="J1625" s="36" t="s">
        <v>7437</v>
      </c>
      <c r="K1625" s="36" t="s">
        <v>2025</v>
      </c>
      <c r="L1625" s="76" t="s">
        <v>10021</v>
      </c>
      <c r="M1625" s="36" t="s">
        <v>10047</v>
      </c>
      <c r="N1625" s="36" t="s">
        <v>2087</v>
      </c>
      <c r="O1625" s="37">
        <f>'Product Details'!AH1210</f>
        <v>370.99</v>
      </c>
      <c r="P1625" s="37">
        <f>'Product Details'!V1210</f>
        <v>370.99</v>
      </c>
      <c r="Q1625" s="37">
        <f>'Product Details'!F1210</f>
        <v>338.99</v>
      </c>
      <c r="R1625" s="89">
        <f t="shared" si="76"/>
        <v>8.6255694223563981E-2</v>
      </c>
      <c r="S1625" s="89">
        <f t="shared" si="77"/>
        <v>8.6255694223563981E-2</v>
      </c>
      <c r="T1625" s="37">
        <f>'Product Details'!F1210</f>
        <v>338.99</v>
      </c>
      <c r="U1625" s="37">
        <f t="shared" si="78"/>
        <v>0</v>
      </c>
      <c r="V1625" s="36" t="s">
        <v>2116</v>
      </c>
      <c r="W1625" s="36" t="s">
        <v>7439</v>
      </c>
      <c r="X1625" s="36">
        <v>30</v>
      </c>
      <c r="Y1625" s="90">
        <v>46224</v>
      </c>
      <c r="Z1625" s="90">
        <v>46240</v>
      </c>
    </row>
    <row r="1626" spans="1:26" ht="26.9" customHeight="1" x14ac:dyDescent="0.35">
      <c r="A1626" s="88" t="s">
        <v>11847</v>
      </c>
      <c r="B1626" s="36" t="s">
        <v>8502</v>
      </c>
      <c r="C1626" s="36" t="s">
        <v>1600</v>
      </c>
      <c r="D1626" s="36" t="s">
        <v>11838</v>
      </c>
      <c r="E1626" s="36" t="s">
        <v>10122</v>
      </c>
      <c r="F1626" s="36" t="s">
        <v>8505</v>
      </c>
      <c r="G1626" s="36" t="s">
        <v>8506</v>
      </c>
      <c r="H1626" s="36" t="s">
        <v>2171</v>
      </c>
      <c r="I1626" s="36" t="s">
        <v>9</v>
      </c>
      <c r="J1626" s="36" t="s">
        <v>7437</v>
      </c>
      <c r="K1626" s="36" t="s">
        <v>2025</v>
      </c>
      <c r="L1626" s="79" t="s">
        <v>10023</v>
      </c>
      <c r="M1626" s="36" t="s">
        <v>10123</v>
      </c>
      <c r="N1626" s="36" t="s">
        <v>2087</v>
      </c>
      <c r="O1626" s="37">
        <f>'Product Details'!AH1210</f>
        <v>370.99</v>
      </c>
      <c r="P1626" s="37">
        <v>288.99</v>
      </c>
      <c r="Q1626" s="37">
        <v>288.99</v>
      </c>
      <c r="R1626" s="89">
        <f t="shared" si="76"/>
        <v>0</v>
      </c>
      <c r="S1626" s="89">
        <f t="shared" si="77"/>
        <v>0.22103021644788268</v>
      </c>
      <c r="T1626" s="37">
        <f>'Product Details'!F1210</f>
        <v>338.99</v>
      </c>
      <c r="U1626" s="37">
        <f t="shared" si="78"/>
        <v>50</v>
      </c>
      <c r="V1626" s="36" t="s">
        <v>2100</v>
      </c>
      <c r="W1626" s="36" t="s">
        <v>10124</v>
      </c>
      <c r="X1626" s="36">
        <v>30</v>
      </c>
      <c r="Y1626" s="90">
        <v>46224</v>
      </c>
      <c r="Z1626" s="90">
        <v>46224</v>
      </c>
    </row>
    <row r="1627" spans="1:26" ht="26.9" customHeight="1" x14ac:dyDescent="0.35">
      <c r="A1627" s="88" t="s">
        <v>11848</v>
      </c>
      <c r="B1627" s="36" t="s">
        <v>8507</v>
      </c>
      <c r="C1627" s="36" t="s">
        <v>1600</v>
      </c>
      <c r="D1627" s="36" t="s">
        <v>11835</v>
      </c>
      <c r="E1627" s="36" t="s">
        <v>10046</v>
      </c>
      <c r="F1627" s="36" t="s">
        <v>8511</v>
      </c>
      <c r="G1627" s="36" t="s">
        <v>8512</v>
      </c>
      <c r="H1627" s="36" t="s">
        <v>2120</v>
      </c>
      <c r="I1627" s="36" t="s">
        <v>9</v>
      </c>
      <c r="J1627" s="36" t="s">
        <v>2034</v>
      </c>
      <c r="K1627" s="36" t="s">
        <v>2025</v>
      </c>
      <c r="L1627" s="76" t="s">
        <v>10021</v>
      </c>
      <c r="M1627" s="36" t="s">
        <v>10047</v>
      </c>
      <c r="N1627" s="36" t="s">
        <v>2087</v>
      </c>
      <c r="O1627" s="37">
        <f>'Product Details'!AH1211</f>
        <v>461.99</v>
      </c>
      <c r="P1627" s="37">
        <f>'Product Details'!V1211</f>
        <v>457.99</v>
      </c>
      <c r="Q1627" s="37">
        <f>'Product Details'!F1211</f>
        <v>402.99</v>
      </c>
      <c r="R1627" s="89">
        <f t="shared" si="76"/>
        <v>0.12008995829603267</v>
      </c>
      <c r="S1627" s="89">
        <f t="shared" si="77"/>
        <v>0.12770839195653585</v>
      </c>
      <c r="T1627" s="37">
        <f>'Product Details'!F1211</f>
        <v>402.99</v>
      </c>
      <c r="U1627" s="37">
        <f t="shared" si="78"/>
        <v>0</v>
      </c>
      <c r="V1627" s="36" t="s">
        <v>2080</v>
      </c>
      <c r="W1627" s="36" t="s">
        <v>7439</v>
      </c>
      <c r="X1627" s="36">
        <v>30</v>
      </c>
      <c r="Y1627" s="90">
        <v>45793</v>
      </c>
      <c r="Z1627" s="90">
        <v>46278</v>
      </c>
    </row>
    <row r="1628" spans="1:26" ht="15" customHeight="1" x14ac:dyDescent="0.35">
      <c r="A1628" s="88" t="s">
        <v>11849</v>
      </c>
      <c r="B1628" s="36" t="s">
        <v>8514</v>
      </c>
      <c r="C1628" s="36" t="s">
        <v>1600</v>
      </c>
      <c r="D1628" s="36" t="s">
        <v>11835</v>
      </c>
      <c r="E1628" s="36" t="s">
        <v>10046</v>
      </c>
      <c r="F1628" s="36" t="s">
        <v>8518</v>
      </c>
      <c r="G1628" s="36" t="s">
        <v>8519</v>
      </c>
      <c r="H1628" s="36" t="s">
        <v>2104</v>
      </c>
      <c r="I1628" s="36" t="s">
        <v>9</v>
      </c>
      <c r="J1628" s="36" t="s">
        <v>7473</v>
      </c>
      <c r="K1628" s="36" t="s">
        <v>2024</v>
      </c>
      <c r="L1628" s="76" t="s">
        <v>10021</v>
      </c>
      <c r="M1628" s="36" t="s">
        <v>10047</v>
      </c>
      <c r="N1628" s="36" t="s">
        <v>2087</v>
      </c>
      <c r="O1628" s="37">
        <f>'Product Details'!AH1212</f>
        <v>1056.99</v>
      </c>
      <c r="P1628" s="37">
        <f>'Product Details'!V1212</f>
        <v>1056.99</v>
      </c>
      <c r="Q1628" s="37">
        <f>'Product Details'!F1212</f>
        <v>921.99</v>
      </c>
      <c r="R1628" s="89">
        <f t="shared" si="76"/>
        <v>0.12772117049357137</v>
      </c>
      <c r="S1628" s="89">
        <f t="shared" si="77"/>
        <v>0.12772117049357137</v>
      </c>
      <c r="T1628" s="37">
        <f>'Product Details'!F1212</f>
        <v>921.99</v>
      </c>
      <c r="U1628" s="37">
        <f t="shared" si="78"/>
        <v>0</v>
      </c>
      <c r="V1628" s="36" t="s">
        <v>2080</v>
      </c>
      <c r="W1628" s="36" t="s">
        <v>7439</v>
      </c>
      <c r="X1628" s="36">
        <v>30</v>
      </c>
      <c r="Y1628" s="90">
        <v>45949</v>
      </c>
      <c r="Z1628" s="90">
        <v>46238</v>
      </c>
    </row>
    <row r="1629" spans="1:26" ht="15" customHeight="1" x14ac:dyDescent="0.35">
      <c r="A1629" s="88" t="s">
        <v>11850</v>
      </c>
      <c r="B1629" s="36" t="s">
        <v>8520</v>
      </c>
      <c r="C1629" s="36" t="s">
        <v>1613</v>
      </c>
      <c r="D1629" s="36" t="s">
        <v>11851</v>
      </c>
      <c r="E1629" s="36" t="s">
        <v>10046</v>
      </c>
      <c r="F1629" s="36" t="s">
        <v>8523</v>
      </c>
      <c r="G1629" s="36" t="s">
        <v>8524</v>
      </c>
      <c r="H1629" s="36" t="s">
        <v>2084</v>
      </c>
      <c r="I1629" s="36" t="s">
        <v>9</v>
      </c>
      <c r="J1629" s="36" t="s">
        <v>7366</v>
      </c>
      <c r="K1629" s="36" t="s">
        <v>2023</v>
      </c>
      <c r="L1629" s="76" t="s">
        <v>10021</v>
      </c>
      <c r="M1629" s="36" t="s">
        <v>10047</v>
      </c>
      <c r="N1629" s="36" t="s">
        <v>2087</v>
      </c>
      <c r="O1629" s="37">
        <f>'Product Details'!AH1213</f>
        <v>42.99</v>
      </c>
      <c r="P1629" s="37">
        <f>'Product Details'!V1213</f>
        <v>42.99</v>
      </c>
      <c r="Q1629" s="37">
        <f>'Product Details'!F1213</f>
        <v>39.99</v>
      </c>
      <c r="R1629" s="89">
        <f t="shared" si="76"/>
        <v>6.978367062107467E-2</v>
      </c>
      <c r="S1629" s="89">
        <f t="shared" si="77"/>
        <v>6.978367062107467E-2</v>
      </c>
      <c r="T1629" s="37">
        <f>'Product Details'!F1213</f>
        <v>39.99</v>
      </c>
      <c r="U1629" s="37">
        <f t="shared" si="78"/>
        <v>0</v>
      </c>
      <c r="V1629" s="36" t="s">
        <v>2080</v>
      </c>
      <c r="W1629" s="36" t="s">
        <v>1345</v>
      </c>
      <c r="X1629" s="36">
        <v>30</v>
      </c>
      <c r="Y1629" s="90">
        <v>45836</v>
      </c>
      <c r="Z1629" s="90">
        <v>46255</v>
      </c>
    </row>
    <row r="1630" spans="1:26" ht="26.9" customHeight="1" x14ac:dyDescent="0.35">
      <c r="A1630" s="88" t="s">
        <v>11852</v>
      </c>
      <c r="B1630" s="36" t="s">
        <v>8525</v>
      </c>
      <c r="C1630" s="36" t="s">
        <v>1613</v>
      </c>
      <c r="D1630" s="36" t="s">
        <v>11851</v>
      </c>
      <c r="E1630" s="36" t="s">
        <v>10046</v>
      </c>
      <c r="F1630" s="36" t="s">
        <v>8528</v>
      </c>
      <c r="G1630" s="36" t="s">
        <v>8529</v>
      </c>
      <c r="H1630" s="36" t="s">
        <v>2268</v>
      </c>
      <c r="I1630" s="36" t="s">
        <v>9</v>
      </c>
      <c r="J1630" s="36" t="s">
        <v>7560</v>
      </c>
      <c r="K1630" s="36" t="s">
        <v>2022</v>
      </c>
      <c r="L1630" s="76" t="s">
        <v>10021</v>
      </c>
      <c r="M1630" s="36" t="s">
        <v>10049</v>
      </c>
      <c r="N1630" s="36" t="s">
        <v>2106</v>
      </c>
      <c r="O1630" s="37">
        <f>'Product Details'!AH1214</f>
        <v>58.99</v>
      </c>
      <c r="P1630" s="37">
        <f>'Product Details'!V1214</f>
        <v>48.99</v>
      </c>
      <c r="Q1630" s="37">
        <f>'Product Details'!F1214</f>
        <v>42.99</v>
      </c>
      <c r="R1630" s="89">
        <f t="shared" si="76"/>
        <v>0.1224739742804654</v>
      </c>
      <c r="S1630" s="89">
        <f t="shared" si="77"/>
        <v>0.27123241227326667</v>
      </c>
      <c r="T1630" s="37">
        <f>'Product Details'!F1214</f>
        <v>42.99</v>
      </c>
      <c r="U1630" s="37">
        <f t="shared" si="78"/>
        <v>0</v>
      </c>
      <c r="V1630" s="36" t="s">
        <v>2100</v>
      </c>
      <c r="W1630" s="36" t="s">
        <v>1345</v>
      </c>
      <c r="X1630" s="36">
        <v>30</v>
      </c>
      <c r="Y1630" s="90">
        <v>45408</v>
      </c>
      <c r="Z1630" s="90">
        <v>46250</v>
      </c>
    </row>
    <row r="1631" spans="1:26" ht="26.9" customHeight="1" x14ac:dyDescent="0.35">
      <c r="A1631" s="88" t="s">
        <v>11853</v>
      </c>
      <c r="B1631" s="36" t="s">
        <v>8525</v>
      </c>
      <c r="C1631" s="36" t="s">
        <v>1613</v>
      </c>
      <c r="D1631" s="36" t="s">
        <v>10051</v>
      </c>
      <c r="E1631" s="36" t="s">
        <v>10052</v>
      </c>
      <c r="F1631" s="36" t="s">
        <v>8528</v>
      </c>
      <c r="G1631" s="36" t="s">
        <v>8529</v>
      </c>
      <c r="H1631" s="36" t="s">
        <v>2268</v>
      </c>
      <c r="I1631" s="36" t="s">
        <v>9</v>
      </c>
      <c r="J1631" s="36" t="s">
        <v>7560</v>
      </c>
      <c r="K1631" s="36" t="s">
        <v>2022</v>
      </c>
      <c r="L1631" s="76" t="s">
        <v>10021</v>
      </c>
      <c r="M1631" s="36" t="s">
        <v>10049</v>
      </c>
      <c r="N1631" s="36" t="s">
        <v>2106</v>
      </c>
      <c r="O1631" s="37">
        <f>'Product Details'!AH1214</f>
        <v>58.99</v>
      </c>
      <c r="P1631" s="37">
        <v>42.99</v>
      </c>
      <c r="Q1631" s="37">
        <v>36.99</v>
      </c>
      <c r="R1631" s="89">
        <f t="shared" si="76"/>
        <v>0.13956734124214934</v>
      </c>
      <c r="S1631" s="89">
        <f t="shared" si="77"/>
        <v>0.37294456687574162</v>
      </c>
      <c r="T1631" s="37">
        <f>'Product Details'!F1214</f>
        <v>42.99</v>
      </c>
      <c r="U1631" s="37">
        <f t="shared" si="78"/>
        <v>6</v>
      </c>
      <c r="V1631" s="36" t="s">
        <v>2080</v>
      </c>
      <c r="W1631" s="36" t="s">
        <v>1345</v>
      </c>
      <c r="X1631" s="36">
        <v>30</v>
      </c>
      <c r="Y1631" s="90">
        <v>46229</v>
      </c>
      <c r="Z1631" s="90">
        <v>46282</v>
      </c>
    </row>
    <row r="1632" spans="1:26" ht="15" customHeight="1" x14ac:dyDescent="0.35">
      <c r="A1632" s="88" t="s">
        <v>11854</v>
      </c>
      <c r="B1632" s="36" t="s">
        <v>8530</v>
      </c>
      <c r="C1632" s="36" t="s">
        <v>1613</v>
      </c>
      <c r="D1632" s="36" t="s">
        <v>11851</v>
      </c>
      <c r="E1632" s="36" t="s">
        <v>10046</v>
      </c>
      <c r="F1632" s="36" t="s">
        <v>8533</v>
      </c>
      <c r="G1632" s="36" t="s">
        <v>8534</v>
      </c>
      <c r="H1632" s="36" t="s">
        <v>2171</v>
      </c>
      <c r="I1632" s="36" t="s">
        <v>9</v>
      </c>
      <c r="J1632" s="36" t="s">
        <v>7390</v>
      </c>
      <c r="K1632" s="36" t="s">
        <v>2024</v>
      </c>
      <c r="L1632" s="76" t="s">
        <v>10021</v>
      </c>
      <c r="M1632" s="36" t="s">
        <v>10047</v>
      </c>
      <c r="N1632" s="36" t="s">
        <v>2087</v>
      </c>
      <c r="O1632" s="37">
        <f>'Product Details'!AH1215</f>
        <v>137.99</v>
      </c>
      <c r="P1632" s="37">
        <f>'Product Details'!V1215</f>
        <v>131.99</v>
      </c>
      <c r="Q1632" s="37">
        <f>'Product Details'!F1215</f>
        <v>114.99</v>
      </c>
      <c r="R1632" s="89">
        <f t="shared" si="76"/>
        <v>0.12879763618455953</v>
      </c>
      <c r="S1632" s="89">
        <f t="shared" si="77"/>
        <v>0.16667874483658246</v>
      </c>
      <c r="T1632" s="37">
        <f>'Product Details'!F1215</f>
        <v>114.99</v>
      </c>
      <c r="U1632" s="37">
        <f t="shared" si="78"/>
        <v>0</v>
      </c>
      <c r="V1632" s="36" t="s">
        <v>2080</v>
      </c>
      <c r="W1632" s="36" t="s">
        <v>1345</v>
      </c>
      <c r="X1632" s="36">
        <v>30</v>
      </c>
      <c r="Y1632" s="90">
        <v>45900</v>
      </c>
      <c r="Z1632" s="90">
        <v>46272</v>
      </c>
    </row>
    <row r="1633" spans="1:26" ht="26.9" customHeight="1" x14ac:dyDescent="0.35">
      <c r="A1633" s="88" t="s">
        <v>11855</v>
      </c>
      <c r="B1633" s="36" t="s">
        <v>8535</v>
      </c>
      <c r="C1633" s="36" t="s">
        <v>1613</v>
      </c>
      <c r="D1633" s="36" t="s">
        <v>11851</v>
      </c>
      <c r="E1633" s="36" t="s">
        <v>10046</v>
      </c>
      <c r="F1633" s="36" t="s">
        <v>8538</v>
      </c>
      <c r="G1633" s="36" t="s">
        <v>7911</v>
      </c>
      <c r="H1633" s="36" t="s">
        <v>2171</v>
      </c>
      <c r="I1633" s="36" t="s">
        <v>9</v>
      </c>
      <c r="J1633" s="36" t="s">
        <v>7449</v>
      </c>
      <c r="K1633" s="36" t="s">
        <v>2024</v>
      </c>
      <c r="L1633" s="76" t="s">
        <v>10021</v>
      </c>
      <c r="M1633" s="36" t="s">
        <v>10047</v>
      </c>
      <c r="N1633" s="36" t="s">
        <v>2087</v>
      </c>
      <c r="O1633" s="37">
        <f>'Product Details'!AH1216</f>
        <v>182.99</v>
      </c>
      <c r="P1633" s="37">
        <f>'Product Details'!V1216</f>
        <v>182.99</v>
      </c>
      <c r="Q1633" s="37">
        <f>'Product Details'!F1216</f>
        <v>166.99</v>
      </c>
      <c r="R1633" s="89">
        <f t="shared" si="76"/>
        <v>8.7436471938357282E-2</v>
      </c>
      <c r="S1633" s="89">
        <f t="shared" si="77"/>
        <v>8.7436471938357282E-2</v>
      </c>
      <c r="T1633" s="37">
        <f>'Product Details'!F1216</f>
        <v>166.99</v>
      </c>
      <c r="U1633" s="37">
        <f t="shared" si="78"/>
        <v>0</v>
      </c>
      <c r="V1633" s="36" t="s">
        <v>2080</v>
      </c>
      <c r="W1633" s="36" t="s">
        <v>1345</v>
      </c>
      <c r="X1633" s="36">
        <v>30</v>
      </c>
      <c r="Y1633" s="90">
        <v>46234</v>
      </c>
      <c r="Z1633" s="90">
        <v>46285</v>
      </c>
    </row>
    <row r="1634" spans="1:26" ht="15" customHeight="1" x14ac:dyDescent="0.35">
      <c r="A1634" s="88" t="s">
        <v>11856</v>
      </c>
      <c r="B1634" s="36" t="s">
        <v>8539</v>
      </c>
      <c r="C1634" s="36" t="s">
        <v>1613</v>
      </c>
      <c r="D1634" s="36" t="s">
        <v>11851</v>
      </c>
      <c r="E1634" s="36" t="s">
        <v>10046</v>
      </c>
      <c r="F1634" s="36" t="s">
        <v>8542</v>
      </c>
      <c r="G1634" s="36" t="s">
        <v>8543</v>
      </c>
      <c r="H1634" s="36" t="s">
        <v>2147</v>
      </c>
      <c r="I1634" s="36" t="s">
        <v>9</v>
      </c>
      <c r="J1634" s="36" t="s">
        <v>7402</v>
      </c>
      <c r="K1634" s="36" t="s">
        <v>2026</v>
      </c>
      <c r="L1634" s="76" t="s">
        <v>10021</v>
      </c>
      <c r="M1634" s="36" t="s">
        <v>10047</v>
      </c>
      <c r="N1634" s="36" t="s">
        <v>2087</v>
      </c>
      <c r="O1634" s="37">
        <f>'Product Details'!AH1217</f>
        <v>234.99</v>
      </c>
      <c r="P1634" s="37">
        <f>'Product Details'!V1217</f>
        <v>234.99</v>
      </c>
      <c r="Q1634" s="37">
        <f>'Product Details'!F1217</f>
        <v>225.99</v>
      </c>
      <c r="R1634" s="89">
        <f t="shared" si="76"/>
        <v>3.8299502106472615E-2</v>
      </c>
      <c r="S1634" s="89">
        <f t="shared" si="77"/>
        <v>3.8299502106472615E-2</v>
      </c>
      <c r="T1634" s="37">
        <f>'Product Details'!F1217</f>
        <v>225.99</v>
      </c>
      <c r="U1634" s="37">
        <f t="shared" si="78"/>
        <v>0</v>
      </c>
      <c r="V1634" s="36" t="s">
        <v>2080</v>
      </c>
      <c r="W1634" s="36" t="s">
        <v>7404</v>
      </c>
      <c r="X1634" s="36">
        <v>30</v>
      </c>
      <c r="Y1634" s="90">
        <v>45774</v>
      </c>
      <c r="Z1634" s="90">
        <v>46249</v>
      </c>
    </row>
    <row r="1635" spans="1:26" ht="26.9" customHeight="1" x14ac:dyDescent="0.35">
      <c r="A1635" s="88" t="s">
        <v>11857</v>
      </c>
      <c r="B1635" s="36" t="s">
        <v>8544</v>
      </c>
      <c r="C1635" s="36" t="s">
        <v>1613</v>
      </c>
      <c r="D1635" s="36" t="s">
        <v>11851</v>
      </c>
      <c r="E1635" s="36" t="s">
        <v>10046</v>
      </c>
      <c r="F1635" s="36" t="s">
        <v>8547</v>
      </c>
      <c r="G1635" s="36" t="s">
        <v>8548</v>
      </c>
      <c r="H1635" s="36" t="s">
        <v>2147</v>
      </c>
      <c r="I1635" s="36" t="s">
        <v>9</v>
      </c>
      <c r="J1635" s="36" t="s">
        <v>7526</v>
      </c>
      <c r="K1635" s="36" t="s">
        <v>2026</v>
      </c>
      <c r="L1635" s="76" t="s">
        <v>10021</v>
      </c>
      <c r="M1635" s="36" t="s">
        <v>10047</v>
      </c>
      <c r="N1635" s="36" t="s">
        <v>2087</v>
      </c>
      <c r="O1635" s="37">
        <f>'Product Details'!AH1218</f>
        <v>379.99</v>
      </c>
      <c r="P1635" s="37">
        <f>'Product Details'!V1218</f>
        <v>364.99</v>
      </c>
      <c r="Q1635" s="37">
        <f>'Product Details'!F1218</f>
        <v>325.99</v>
      </c>
      <c r="R1635" s="89">
        <f t="shared" si="76"/>
        <v>0.10685224252719253</v>
      </c>
      <c r="S1635" s="89">
        <f t="shared" si="77"/>
        <v>0.14210900286849654</v>
      </c>
      <c r="T1635" s="37">
        <f>'Product Details'!F1218</f>
        <v>325.99</v>
      </c>
      <c r="U1635" s="37">
        <f t="shared" si="78"/>
        <v>0</v>
      </c>
      <c r="V1635" s="36" t="s">
        <v>2080</v>
      </c>
      <c r="W1635" s="36" t="s">
        <v>1345</v>
      </c>
      <c r="X1635" s="36">
        <v>30</v>
      </c>
      <c r="Y1635" s="90">
        <v>46053</v>
      </c>
      <c r="Z1635" s="90">
        <v>46279</v>
      </c>
    </row>
    <row r="1636" spans="1:26" ht="15" customHeight="1" x14ac:dyDescent="0.35">
      <c r="A1636" s="88" t="s">
        <v>11858</v>
      </c>
      <c r="B1636" s="36" t="s">
        <v>8549</v>
      </c>
      <c r="C1636" s="36" t="s">
        <v>1613</v>
      </c>
      <c r="D1636" s="36" t="s">
        <v>11851</v>
      </c>
      <c r="E1636" s="36" t="s">
        <v>10046</v>
      </c>
      <c r="F1636" s="36" t="s">
        <v>8552</v>
      </c>
      <c r="G1636" s="36" t="s">
        <v>8553</v>
      </c>
      <c r="H1636" s="36" t="s">
        <v>2179</v>
      </c>
      <c r="I1636" s="36" t="s">
        <v>9</v>
      </c>
      <c r="J1636" s="36" t="s">
        <v>7437</v>
      </c>
      <c r="K1636" s="36" t="s">
        <v>2027</v>
      </c>
      <c r="L1636" s="76" t="s">
        <v>10021</v>
      </c>
      <c r="M1636" s="36" t="s">
        <v>10047</v>
      </c>
      <c r="N1636" s="36" t="s">
        <v>2087</v>
      </c>
      <c r="O1636" s="37">
        <f>'Product Details'!AH1219</f>
        <v>549.99</v>
      </c>
      <c r="P1636" s="37">
        <f>'Product Details'!V1219</f>
        <v>530.99</v>
      </c>
      <c r="Q1636" s="37">
        <f>'Product Details'!F1219</f>
        <v>461.99</v>
      </c>
      <c r="R1636" s="89">
        <f t="shared" si="76"/>
        <v>0.12994595001789111</v>
      </c>
      <c r="S1636" s="89">
        <f t="shared" si="77"/>
        <v>0.16000290914380261</v>
      </c>
      <c r="T1636" s="37">
        <f>'Product Details'!F1219</f>
        <v>461.99</v>
      </c>
      <c r="U1636" s="37">
        <f t="shared" si="78"/>
        <v>0</v>
      </c>
      <c r="V1636" s="36" t="s">
        <v>2080</v>
      </c>
      <c r="W1636" s="36" t="s">
        <v>7439</v>
      </c>
      <c r="X1636" s="36">
        <v>30</v>
      </c>
      <c r="Y1636" s="90">
        <v>46211</v>
      </c>
      <c r="Z1636" s="90">
        <v>46284</v>
      </c>
    </row>
    <row r="1637" spans="1:26" ht="15" customHeight="1" x14ac:dyDescent="0.35">
      <c r="A1637" s="88" t="s">
        <v>11859</v>
      </c>
      <c r="B1637" s="36" t="s">
        <v>8549</v>
      </c>
      <c r="C1637" s="36" t="s">
        <v>1613</v>
      </c>
      <c r="D1637" s="36" t="s">
        <v>10059</v>
      </c>
      <c r="E1637" s="36" t="s">
        <v>10060</v>
      </c>
      <c r="F1637" s="36" t="s">
        <v>8552</v>
      </c>
      <c r="G1637" s="36" t="s">
        <v>8553</v>
      </c>
      <c r="H1637" s="36" t="s">
        <v>2179</v>
      </c>
      <c r="I1637" s="36" t="s">
        <v>9</v>
      </c>
      <c r="J1637" s="36" t="s">
        <v>7437</v>
      </c>
      <c r="K1637" s="36" t="s">
        <v>2027</v>
      </c>
      <c r="L1637" s="79" t="s">
        <v>10023</v>
      </c>
      <c r="M1637" s="36" t="s">
        <v>10023</v>
      </c>
      <c r="N1637" s="36" t="s">
        <v>2087</v>
      </c>
      <c r="O1637" s="37">
        <f>'Product Details'!AH1219</f>
        <v>549.99</v>
      </c>
      <c r="P1637" s="37">
        <v>305.99</v>
      </c>
      <c r="Q1637" s="37">
        <v>305.99</v>
      </c>
      <c r="R1637" s="89">
        <f t="shared" si="76"/>
        <v>0</v>
      </c>
      <c r="S1637" s="89">
        <f t="shared" si="77"/>
        <v>0.44364442989872543</v>
      </c>
      <c r="T1637" s="37">
        <f>'Product Details'!F1219</f>
        <v>461.99</v>
      </c>
      <c r="U1637" s="37">
        <f t="shared" si="78"/>
        <v>156</v>
      </c>
      <c r="V1637" s="36" t="s">
        <v>2080</v>
      </c>
      <c r="W1637" s="36" t="s">
        <v>10061</v>
      </c>
      <c r="X1637" s="36">
        <v>30</v>
      </c>
      <c r="Y1637" s="90">
        <v>46246</v>
      </c>
      <c r="Z1637" s="90">
        <v>46246</v>
      </c>
    </row>
    <row r="1638" spans="1:26" ht="26.9" customHeight="1" x14ac:dyDescent="0.35">
      <c r="A1638" s="88" t="s">
        <v>11860</v>
      </c>
      <c r="B1638" s="36" t="s">
        <v>8554</v>
      </c>
      <c r="C1638" s="36" t="s">
        <v>1613</v>
      </c>
      <c r="D1638" s="36" t="s">
        <v>11851</v>
      </c>
      <c r="E1638" s="36" t="s">
        <v>10046</v>
      </c>
      <c r="F1638" s="36" t="s">
        <v>8557</v>
      </c>
      <c r="G1638" s="36" t="s">
        <v>8558</v>
      </c>
      <c r="H1638" s="36" t="s">
        <v>2179</v>
      </c>
      <c r="I1638" s="36" t="s">
        <v>9</v>
      </c>
      <c r="J1638" s="36" t="s">
        <v>7460</v>
      </c>
      <c r="K1638" s="36" t="s">
        <v>2025</v>
      </c>
      <c r="L1638" s="76" t="s">
        <v>10021</v>
      </c>
      <c r="M1638" s="36" t="s">
        <v>10047</v>
      </c>
      <c r="N1638" s="36" t="s">
        <v>2087</v>
      </c>
      <c r="O1638" s="37">
        <f>'Product Details'!AH1220</f>
        <v>618.99</v>
      </c>
      <c r="P1638" s="37">
        <f>'Product Details'!V1220</f>
        <v>595.99</v>
      </c>
      <c r="Q1638" s="37">
        <f>'Product Details'!F1220</f>
        <v>545.99</v>
      </c>
      <c r="R1638" s="89">
        <f t="shared" si="76"/>
        <v>8.3894025067534683E-2</v>
      </c>
      <c r="S1638" s="89">
        <f t="shared" si="77"/>
        <v>0.11793405386193638</v>
      </c>
      <c r="T1638" s="37">
        <f>'Product Details'!F1220</f>
        <v>545.99</v>
      </c>
      <c r="U1638" s="37">
        <f t="shared" si="78"/>
        <v>0</v>
      </c>
      <c r="V1638" s="36" t="s">
        <v>2080</v>
      </c>
      <c r="W1638" s="36" t="s">
        <v>7439</v>
      </c>
      <c r="X1638" s="36">
        <v>30</v>
      </c>
      <c r="Y1638" s="90">
        <v>45705</v>
      </c>
      <c r="Z1638" s="90">
        <v>46262</v>
      </c>
    </row>
    <row r="1639" spans="1:26" ht="15" customHeight="1" x14ac:dyDescent="0.35">
      <c r="A1639" s="88" t="s">
        <v>11861</v>
      </c>
      <c r="B1639" s="36" t="s">
        <v>8559</v>
      </c>
      <c r="C1639" s="36" t="s">
        <v>1613</v>
      </c>
      <c r="D1639" s="36" t="s">
        <v>11851</v>
      </c>
      <c r="E1639" s="36" t="s">
        <v>10046</v>
      </c>
      <c r="F1639" s="36" t="s">
        <v>8563</v>
      </c>
      <c r="G1639" s="36" t="s">
        <v>8564</v>
      </c>
      <c r="H1639" s="36" t="s">
        <v>2104</v>
      </c>
      <c r="I1639" s="36" t="s">
        <v>9</v>
      </c>
      <c r="J1639" s="36" t="s">
        <v>2034</v>
      </c>
      <c r="K1639" s="36" t="s">
        <v>2027</v>
      </c>
      <c r="L1639" s="76" t="s">
        <v>10021</v>
      </c>
      <c r="M1639" s="36" t="s">
        <v>10047</v>
      </c>
      <c r="N1639" s="36" t="s">
        <v>2087</v>
      </c>
      <c r="O1639" s="37">
        <f>'Product Details'!AH1221</f>
        <v>653.99</v>
      </c>
      <c r="P1639" s="37">
        <f>'Product Details'!V1221</f>
        <v>642.99</v>
      </c>
      <c r="Q1639" s="37">
        <f>'Product Details'!F1221</f>
        <v>622.99</v>
      </c>
      <c r="R1639" s="89">
        <f t="shared" si="76"/>
        <v>3.1104682809997043E-2</v>
      </c>
      <c r="S1639" s="89">
        <f t="shared" si="77"/>
        <v>4.740133641187174E-2</v>
      </c>
      <c r="T1639" s="37">
        <f>'Product Details'!F1221</f>
        <v>622.99</v>
      </c>
      <c r="U1639" s="37">
        <f t="shared" si="78"/>
        <v>0</v>
      </c>
      <c r="V1639" s="36" t="s">
        <v>2080</v>
      </c>
      <c r="W1639" s="36" t="s">
        <v>7439</v>
      </c>
      <c r="X1639" s="36">
        <v>30</v>
      </c>
      <c r="Y1639" s="90">
        <v>46003</v>
      </c>
      <c r="Z1639" s="90">
        <v>46253</v>
      </c>
    </row>
    <row r="1640" spans="1:26" ht="15" customHeight="1" x14ac:dyDescent="0.35">
      <c r="A1640" s="88" t="s">
        <v>11862</v>
      </c>
      <c r="B1640" s="36" t="s">
        <v>8559</v>
      </c>
      <c r="C1640" s="36" t="s">
        <v>1613</v>
      </c>
      <c r="D1640" s="36" t="s">
        <v>10059</v>
      </c>
      <c r="E1640" s="36" t="s">
        <v>10060</v>
      </c>
      <c r="F1640" s="36" t="s">
        <v>8563</v>
      </c>
      <c r="G1640" s="36" t="s">
        <v>8564</v>
      </c>
      <c r="H1640" s="36" t="s">
        <v>2104</v>
      </c>
      <c r="I1640" s="36" t="s">
        <v>9</v>
      </c>
      <c r="J1640" s="36" t="s">
        <v>2034</v>
      </c>
      <c r="K1640" s="36" t="s">
        <v>2027</v>
      </c>
      <c r="L1640" s="79" t="s">
        <v>10023</v>
      </c>
      <c r="M1640" s="36" t="s">
        <v>10023</v>
      </c>
      <c r="N1640" s="36" t="s">
        <v>2087</v>
      </c>
      <c r="O1640" s="37">
        <f>'Product Details'!AH1221</f>
        <v>653.99</v>
      </c>
      <c r="P1640" s="37">
        <v>431.99</v>
      </c>
      <c r="Q1640" s="37">
        <v>431.99</v>
      </c>
      <c r="R1640" s="89">
        <f t="shared" si="76"/>
        <v>0</v>
      </c>
      <c r="S1640" s="89">
        <f t="shared" si="77"/>
        <v>0.33945473172372664</v>
      </c>
      <c r="T1640" s="37">
        <f>'Product Details'!F1221</f>
        <v>622.99</v>
      </c>
      <c r="U1640" s="37">
        <f t="shared" si="78"/>
        <v>191</v>
      </c>
      <c r="V1640" s="36" t="s">
        <v>2080</v>
      </c>
      <c r="W1640" s="36" t="s">
        <v>10061</v>
      </c>
      <c r="X1640" s="36">
        <v>30</v>
      </c>
      <c r="Y1640" s="90">
        <v>46172</v>
      </c>
      <c r="Z1640" s="90">
        <v>46172</v>
      </c>
    </row>
    <row r="1641" spans="1:26" ht="15" customHeight="1" x14ac:dyDescent="0.35">
      <c r="A1641" s="88" t="s">
        <v>11863</v>
      </c>
      <c r="B1641" s="36" t="s">
        <v>8566</v>
      </c>
      <c r="C1641" s="36" t="s">
        <v>1613</v>
      </c>
      <c r="D1641" s="36" t="s">
        <v>11851</v>
      </c>
      <c r="E1641" s="36" t="s">
        <v>10046</v>
      </c>
      <c r="F1641" s="36" t="s">
        <v>8570</v>
      </c>
      <c r="G1641" s="36" t="s">
        <v>7726</v>
      </c>
      <c r="H1641" s="36" t="s">
        <v>2120</v>
      </c>
      <c r="I1641" s="36" t="s">
        <v>9</v>
      </c>
      <c r="J1641" s="36" t="s">
        <v>7473</v>
      </c>
      <c r="K1641" s="36" t="s">
        <v>2024</v>
      </c>
      <c r="L1641" s="76" t="s">
        <v>10021</v>
      </c>
      <c r="M1641" s="36" t="s">
        <v>10047</v>
      </c>
      <c r="N1641" s="36" t="s">
        <v>2087</v>
      </c>
      <c r="O1641" s="37">
        <f>'Product Details'!AH1222</f>
        <v>1202.99</v>
      </c>
      <c r="P1641" s="37">
        <f>'Product Details'!V1222</f>
        <v>1202.99</v>
      </c>
      <c r="Q1641" s="37">
        <f>'Product Details'!F1222</f>
        <v>1150.99</v>
      </c>
      <c r="R1641" s="89">
        <f t="shared" si="76"/>
        <v>4.32256294732292E-2</v>
      </c>
      <c r="S1641" s="89">
        <f t="shared" si="77"/>
        <v>4.32256294732292E-2</v>
      </c>
      <c r="T1641" s="37">
        <f>'Product Details'!F1222</f>
        <v>1150.99</v>
      </c>
      <c r="U1641" s="37">
        <f t="shared" si="78"/>
        <v>0</v>
      </c>
      <c r="V1641" s="36" t="s">
        <v>2080</v>
      </c>
      <c r="W1641" s="36" t="s">
        <v>7439</v>
      </c>
      <c r="X1641" s="36">
        <v>30</v>
      </c>
      <c r="Y1641" s="90">
        <v>46204</v>
      </c>
      <c r="Z1641" s="90">
        <v>46260</v>
      </c>
    </row>
    <row r="1642" spans="1:26" ht="15" customHeight="1" x14ac:dyDescent="0.35">
      <c r="A1642" s="88" t="s">
        <v>11864</v>
      </c>
      <c r="B1642" s="36" t="s">
        <v>8571</v>
      </c>
      <c r="C1642" s="36" t="s">
        <v>1626</v>
      </c>
      <c r="D1642" s="36" t="s">
        <v>11865</v>
      </c>
      <c r="E1642" s="36" t="s">
        <v>10046</v>
      </c>
      <c r="F1642" s="36" t="s">
        <v>8574</v>
      </c>
      <c r="G1642" s="36" t="s">
        <v>8575</v>
      </c>
      <c r="H1642" s="36" t="s">
        <v>2104</v>
      </c>
      <c r="I1642" s="36" t="s">
        <v>9</v>
      </c>
      <c r="J1642" s="36" t="s">
        <v>7366</v>
      </c>
      <c r="K1642" s="36" t="s">
        <v>2023</v>
      </c>
      <c r="L1642" s="76" t="s">
        <v>10021</v>
      </c>
      <c r="M1642" s="36" t="s">
        <v>10047</v>
      </c>
      <c r="N1642" s="36" t="s">
        <v>2087</v>
      </c>
      <c r="O1642" s="37">
        <f>'Product Details'!AH1223</f>
        <v>63.99</v>
      </c>
      <c r="P1642" s="37">
        <f>'Product Details'!V1223</f>
        <v>63.99</v>
      </c>
      <c r="Q1642" s="37">
        <f>'Product Details'!F1223</f>
        <v>59.99</v>
      </c>
      <c r="R1642" s="89">
        <f t="shared" si="76"/>
        <v>6.2509767151117362E-2</v>
      </c>
      <c r="S1642" s="89">
        <f t="shared" si="77"/>
        <v>6.2509767151117362E-2</v>
      </c>
      <c r="T1642" s="37">
        <f>'Product Details'!F1223</f>
        <v>59.99</v>
      </c>
      <c r="U1642" s="37">
        <f t="shared" si="78"/>
        <v>0</v>
      </c>
      <c r="V1642" s="36" t="s">
        <v>2080</v>
      </c>
      <c r="W1642" s="36" t="s">
        <v>1345</v>
      </c>
      <c r="X1642" s="36">
        <v>30</v>
      </c>
      <c r="Y1642" s="90">
        <v>46047</v>
      </c>
      <c r="Z1642" s="90">
        <v>46279</v>
      </c>
    </row>
    <row r="1643" spans="1:26" ht="26.9" customHeight="1" x14ac:dyDescent="0.35">
      <c r="A1643" s="88" t="s">
        <v>11866</v>
      </c>
      <c r="B1643" s="36" t="s">
        <v>8571</v>
      </c>
      <c r="C1643" s="36" t="s">
        <v>1626</v>
      </c>
      <c r="D1643" s="36" t="s">
        <v>11867</v>
      </c>
      <c r="E1643" s="36" t="s">
        <v>10122</v>
      </c>
      <c r="F1643" s="36" t="s">
        <v>8574</v>
      </c>
      <c r="G1643" s="36" t="s">
        <v>8575</v>
      </c>
      <c r="H1643" s="36" t="s">
        <v>2104</v>
      </c>
      <c r="I1643" s="36" t="s">
        <v>9</v>
      </c>
      <c r="J1643" s="36" t="s">
        <v>7366</v>
      </c>
      <c r="K1643" s="36" t="s">
        <v>2023</v>
      </c>
      <c r="L1643" s="79" t="s">
        <v>10023</v>
      </c>
      <c r="M1643" s="36" t="s">
        <v>10123</v>
      </c>
      <c r="N1643" s="36" t="s">
        <v>2087</v>
      </c>
      <c r="O1643" s="37">
        <f>'Product Details'!AH1223</f>
        <v>63.99</v>
      </c>
      <c r="P1643" s="37">
        <v>53.99</v>
      </c>
      <c r="Q1643" s="37">
        <v>48.99</v>
      </c>
      <c r="R1643" s="89">
        <f t="shared" si="76"/>
        <v>9.2609742544915719E-2</v>
      </c>
      <c r="S1643" s="89">
        <f t="shared" si="77"/>
        <v>0.23441162681669009</v>
      </c>
      <c r="T1643" s="37">
        <f>'Product Details'!F1223</f>
        <v>59.99</v>
      </c>
      <c r="U1643" s="37">
        <f t="shared" si="78"/>
        <v>11</v>
      </c>
      <c r="V1643" s="36" t="s">
        <v>2100</v>
      </c>
      <c r="W1643" s="36" t="s">
        <v>10124</v>
      </c>
      <c r="X1643" s="36">
        <v>30</v>
      </c>
      <c r="Y1643" s="90">
        <v>46180</v>
      </c>
      <c r="Z1643" s="90">
        <v>46193</v>
      </c>
    </row>
    <row r="1644" spans="1:26" ht="15" customHeight="1" x14ac:dyDescent="0.35">
      <c r="A1644" s="88" t="s">
        <v>11868</v>
      </c>
      <c r="B1644" s="36" t="s">
        <v>8576</v>
      </c>
      <c r="C1644" s="36" t="s">
        <v>1626</v>
      </c>
      <c r="D1644" s="36" t="s">
        <v>11865</v>
      </c>
      <c r="E1644" s="36" t="s">
        <v>10046</v>
      </c>
      <c r="F1644" s="36" t="s">
        <v>8579</v>
      </c>
      <c r="G1644" s="36" t="s">
        <v>8580</v>
      </c>
      <c r="H1644" s="36" t="s">
        <v>2171</v>
      </c>
      <c r="I1644" s="36" t="s">
        <v>9</v>
      </c>
      <c r="J1644" s="36" t="s">
        <v>7378</v>
      </c>
      <c r="K1644" s="36" t="s">
        <v>2023</v>
      </c>
      <c r="L1644" s="76" t="s">
        <v>10021</v>
      </c>
      <c r="M1644" s="36" t="s">
        <v>10047</v>
      </c>
      <c r="N1644" s="36" t="s">
        <v>2087</v>
      </c>
      <c r="O1644" s="37">
        <f>'Product Details'!AH1224</f>
        <v>113.99</v>
      </c>
      <c r="P1644" s="37">
        <f>'Product Details'!V1224</f>
        <v>109.99</v>
      </c>
      <c r="Q1644" s="37">
        <f>'Product Details'!F1224</f>
        <v>100.99</v>
      </c>
      <c r="R1644" s="89">
        <f t="shared" si="76"/>
        <v>8.1825620510955543E-2</v>
      </c>
      <c r="S1644" s="89">
        <f t="shared" si="77"/>
        <v>0.11404509167470832</v>
      </c>
      <c r="T1644" s="37">
        <f>'Product Details'!F1224</f>
        <v>100.99</v>
      </c>
      <c r="U1644" s="37">
        <f t="shared" si="78"/>
        <v>0</v>
      </c>
      <c r="V1644" s="36" t="s">
        <v>2100</v>
      </c>
      <c r="W1644" s="36" t="s">
        <v>1345</v>
      </c>
      <c r="X1644" s="36">
        <v>30</v>
      </c>
      <c r="Y1644" s="90">
        <v>46161</v>
      </c>
      <c r="Z1644" s="90">
        <v>46241</v>
      </c>
    </row>
    <row r="1645" spans="1:26" ht="15" customHeight="1" x14ac:dyDescent="0.35">
      <c r="A1645" s="88" t="s">
        <v>11869</v>
      </c>
      <c r="B1645" s="36" t="s">
        <v>8581</v>
      </c>
      <c r="C1645" s="36" t="s">
        <v>1626</v>
      </c>
      <c r="D1645" s="36" t="s">
        <v>11865</v>
      </c>
      <c r="E1645" s="36" t="s">
        <v>10046</v>
      </c>
      <c r="F1645" s="36" t="s">
        <v>8584</v>
      </c>
      <c r="G1645" s="36" t="s">
        <v>8585</v>
      </c>
      <c r="H1645" s="36" t="s">
        <v>2179</v>
      </c>
      <c r="I1645" s="36" t="s">
        <v>9</v>
      </c>
      <c r="J1645" s="36" t="s">
        <v>7425</v>
      </c>
      <c r="K1645" s="36" t="s">
        <v>2023</v>
      </c>
      <c r="L1645" s="76" t="s">
        <v>10021</v>
      </c>
      <c r="M1645" s="36" t="s">
        <v>10047</v>
      </c>
      <c r="N1645" s="36" t="s">
        <v>2087</v>
      </c>
      <c r="O1645" s="37">
        <f>'Product Details'!AH1225</f>
        <v>113.99</v>
      </c>
      <c r="P1645" s="37">
        <f>'Product Details'!V1225</f>
        <v>113.99</v>
      </c>
      <c r="Q1645" s="37">
        <f>'Product Details'!F1225</f>
        <v>101.99</v>
      </c>
      <c r="R1645" s="89">
        <f t="shared" si="76"/>
        <v>0.10527239231511537</v>
      </c>
      <c r="S1645" s="89">
        <f t="shared" si="77"/>
        <v>0.10527239231511537</v>
      </c>
      <c r="T1645" s="37">
        <f>'Product Details'!F1225</f>
        <v>101.99</v>
      </c>
      <c r="U1645" s="37">
        <f t="shared" si="78"/>
        <v>0</v>
      </c>
      <c r="V1645" s="36" t="s">
        <v>2080</v>
      </c>
      <c r="W1645" s="36" t="s">
        <v>7427</v>
      </c>
      <c r="X1645" s="36">
        <v>30</v>
      </c>
      <c r="Y1645" s="90">
        <v>45963</v>
      </c>
      <c r="Z1645" s="90">
        <v>46284</v>
      </c>
    </row>
    <row r="1646" spans="1:26" ht="15" customHeight="1" x14ac:dyDescent="0.35">
      <c r="A1646" s="88" t="s">
        <v>11870</v>
      </c>
      <c r="B1646" s="36" t="s">
        <v>8586</v>
      </c>
      <c r="C1646" s="36" t="s">
        <v>1626</v>
      </c>
      <c r="D1646" s="36" t="s">
        <v>11865</v>
      </c>
      <c r="E1646" s="36" t="s">
        <v>10046</v>
      </c>
      <c r="F1646" s="36" t="s">
        <v>8589</v>
      </c>
      <c r="G1646" s="36" t="s">
        <v>8590</v>
      </c>
      <c r="H1646" s="36" t="s">
        <v>2268</v>
      </c>
      <c r="I1646" s="36" t="s">
        <v>9</v>
      </c>
      <c r="J1646" s="36" t="s">
        <v>7414</v>
      </c>
      <c r="K1646" s="36" t="s">
        <v>2024</v>
      </c>
      <c r="L1646" s="76" t="s">
        <v>10021</v>
      </c>
      <c r="M1646" s="36" t="s">
        <v>10047</v>
      </c>
      <c r="N1646" s="36" t="s">
        <v>2087</v>
      </c>
      <c r="O1646" s="37">
        <f>'Product Details'!AH1226</f>
        <v>133.99</v>
      </c>
      <c r="P1646" s="37">
        <f>'Product Details'!V1226</f>
        <v>133.99</v>
      </c>
      <c r="Q1646" s="37">
        <f>'Product Details'!F1226</f>
        <v>115.99</v>
      </c>
      <c r="R1646" s="89">
        <f t="shared" si="76"/>
        <v>0.13433838346145244</v>
      </c>
      <c r="S1646" s="89">
        <f t="shared" si="77"/>
        <v>0.13433838346145244</v>
      </c>
      <c r="T1646" s="37">
        <f>'Product Details'!F1226</f>
        <v>115.99</v>
      </c>
      <c r="U1646" s="37">
        <f t="shared" si="78"/>
        <v>0</v>
      </c>
      <c r="V1646" s="36" t="s">
        <v>2080</v>
      </c>
      <c r="W1646" s="36" t="s">
        <v>1345</v>
      </c>
      <c r="X1646" s="36">
        <v>30</v>
      </c>
      <c r="Y1646" s="90">
        <v>46137</v>
      </c>
      <c r="Z1646" s="90">
        <v>46271</v>
      </c>
    </row>
    <row r="1647" spans="1:26" ht="26.9" customHeight="1" x14ac:dyDescent="0.35">
      <c r="A1647" s="88" t="s">
        <v>11871</v>
      </c>
      <c r="B1647" s="36" t="s">
        <v>8586</v>
      </c>
      <c r="C1647" s="36" t="s">
        <v>1626</v>
      </c>
      <c r="D1647" s="36" t="s">
        <v>11867</v>
      </c>
      <c r="E1647" s="36" t="s">
        <v>10122</v>
      </c>
      <c r="F1647" s="36" t="s">
        <v>8589</v>
      </c>
      <c r="G1647" s="36" t="s">
        <v>8590</v>
      </c>
      <c r="H1647" s="36" t="s">
        <v>2268</v>
      </c>
      <c r="I1647" s="36" t="s">
        <v>9</v>
      </c>
      <c r="J1647" s="36" t="s">
        <v>7414</v>
      </c>
      <c r="K1647" s="36" t="s">
        <v>2024</v>
      </c>
      <c r="L1647" s="79" t="s">
        <v>10023</v>
      </c>
      <c r="M1647" s="36" t="s">
        <v>10123</v>
      </c>
      <c r="N1647" s="36" t="s">
        <v>2087</v>
      </c>
      <c r="O1647" s="37">
        <f>'Product Details'!AH1226</f>
        <v>133.99</v>
      </c>
      <c r="P1647" s="37">
        <v>85.99</v>
      </c>
      <c r="Q1647" s="37">
        <v>85.99</v>
      </c>
      <c r="R1647" s="89">
        <f t="shared" si="76"/>
        <v>0</v>
      </c>
      <c r="S1647" s="89">
        <f t="shared" si="77"/>
        <v>0.35823568923053967</v>
      </c>
      <c r="T1647" s="37">
        <f>'Product Details'!F1226</f>
        <v>115.99</v>
      </c>
      <c r="U1647" s="37">
        <f t="shared" si="78"/>
        <v>30</v>
      </c>
      <c r="V1647" s="36" t="s">
        <v>2080</v>
      </c>
      <c r="W1647" s="36" t="s">
        <v>10124</v>
      </c>
      <c r="X1647" s="36">
        <v>30</v>
      </c>
      <c r="Y1647" s="90">
        <v>46249</v>
      </c>
      <c r="Z1647" s="90">
        <v>46249</v>
      </c>
    </row>
    <row r="1648" spans="1:26" ht="15" customHeight="1" x14ac:dyDescent="0.35">
      <c r="A1648" s="88" t="s">
        <v>11872</v>
      </c>
      <c r="B1648" s="36" t="s">
        <v>8591</v>
      </c>
      <c r="C1648" s="36" t="s">
        <v>1626</v>
      </c>
      <c r="D1648" s="36" t="s">
        <v>11865</v>
      </c>
      <c r="E1648" s="36" t="s">
        <v>10046</v>
      </c>
      <c r="F1648" s="36" t="s">
        <v>8594</v>
      </c>
      <c r="G1648" s="36" t="s">
        <v>8595</v>
      </c>
      <c r="H1648" s="36" t="s">
        <v>2224</v>
      </c>
      <c r="I1648" s="36" t="s">
        <v>9</v>
      </c>
      <c r="J1648" s="36" t="s">
        <v>7449</v>
      </c>
      <c r="K1648" s="36" t="s">
        <v>2023</v>
      </c>
      <c r="L1648" s="76" t="s">
        <v>10021</v>
      </c>
      <c r="M1648" s="36" t="s">
        <v>10047</v>
      </c>
      <c r="N1648" s="36" t="s">
        <v>2087</v>
      </c>
      <c r="O1648" s="37">
        <f>'Product Details'!AH1227</f>
        <v>146.99</v>
      </c>
      <c r="P1648" s="37">
        <f>'Product Details'!V1227</f>
        <v>146.99</v>
      </c>
      <c r="Q1648" s="37">
        <f>'Product Details'!F1227</f>
        <v>139.99</v>
      </c>
      <c r="R1648" s="89">
        <f t="shared" si="76"/>
        <v>4.7622287230423832E-2</v>
      </c>
      <c r="S1648" s="89">
        <f t="shared" si="77"/>
        <v>4.7622287230423832E-2</v>
      </c>
      <c r="T1648" s="37">
        <f>'Product Details'!F1227</f>
        <v>139.99</v>
      </c>
      <c r="U1648" s="37">
        <f t="shared" si="78"/>
        <v>0</v>
      </c>
      <c r="V1648" s="36" t="s">
        <v>2100</v>
      </c>
      <c r="W1648" s="36" t="s">
        <v>1345</v>
      </c>
      <c r="X1648" s="36">
        <v>30</v>
      </c>
      <c r="Y1648" s="90">
        <v>46215</v>
      </c>
      <c r="Z1648" s="90">
        <v>46278</v>
      </c>
    </row>
    <row r="1649" spans="1:26" ht="26.9" customHeight="1" x14ac:dyDescent="0.35">
      <c r="A1649" s="88" t="s">
        <v>11873</v>
      </c>
      <c r="B1649" s="36" t="s">
        <v>8591</v>
      </c>
      <c r="C1649" s="36" t="s">
        <v>1626</v>
      </c>
      <c r="D1649" s="36" t="s">
        <v>11867</v>
      </c>
      <c r="E1649" s="36" t="s">
        <v>10122</v>
      </c>
      <c r="F1649" s="36" t="s">
        <v>8594</v>
      </c>
      <c r="G1649" s="36" t="s">
        <v>8595</v>
      </c>
      <c r="H1649" s="36" t="s">
        <v>2224</v>
      </c>
      <c r="I1649" s="36" t="s">
        <v>9</v>
      </c>
      <c r="J1649" s="36" t="s">
        <v>7449</v>
      </c>
      <c r="K1649" s="36" t="s">
        <v>2023</v>
      </c>
      <c r="L1649" s="79" t="s">
        <v>10023</v>
      </c>
      <c r="M1649" s="36" t="s">
        <v>10123</v>
      </c>
      <c r="N1649" s="36" t="s">
        <v>2087</v>
      </c>
      <c r="O1649" s="37">
        <f>'Product Details'!AH1227</f>
        <v>146.99</v>
      </c>
      <c r="P1649" s="37">
        <v>119.99</v>
      </c>
      <c r="Q1649" s="37">
        <v>119.99</v>
      </c>
      <c r="R1649" s="89">
        <f t="shared" si="76"/>
        <v>0</v>
      </c>
      <c r="S1649" s="89">
        <f t="shared" si="77"/>
        <v>0.1836859650316349</v>
      </c>
      <c r="T1649" s="37">
        <f>'Product Details'!F1227</f>
        <v>139.99</v>
      </c>
      <c r="U1649" s="37">
        <f t="shared" si="78"/>
        <v>20.000000000000014</v>
      </c>
      <c r="V1649" s="36" t="s">
        <v>2116</v>
      </c>
      <c r="W1649" s="36" t="s">
        <v>10124</v>
      </c>
      <c r="X1649" s="36">
        <v>30</v>
      </c>
      <c r="Y1649" s="90">
        <v>46261</v>
      </c>
      <c r="Z1649" s="90">
        <v>46261</v>
      </c>
    </row>
    <row r="1650" spans="1:26" ht="26.9" customHeight="1" x14ac:dyDescent="0.35">
      <c r="A1650" s="88" t="s">
        <v>11874</v>
      </c>
      <c r="B1650" s="36" t="s">
        <v>8596</v>
      </c>
      <c r="C1650" s="36" t="s">
        <v>1626</v>
      </c>
      <c r="D1650" s="36" t="s">
        <v>11865</v>
      </c>
      <c r="E1650" s="36" t="s">
        <v>10046</v>
      </c>
      <c r="F1650" s="36" t="s">
        <v>8594</v>
      </c>
      <c r="G1650" s="36" t="s">
        <v>8599</v>
      </c>
      <c r="H1650" s="36" t="s">
        <v>2084</v>
      </c>
      <c r="I1650" s="36" t="s">
        <v>9</v>
      </c>
      <c r="J1650" s="36" t="s">
        <v>7526</v>
      </c>
      <c r="K1650" s="36" t="s">
        <v>2023</v>
      </c>
      <c r="L1650" s="76" t="s">
        <v>10021</v>
      </c>
      <c r="M1650" s="36" t="s">
        <v>10047</v>
      </c>
      <c r="N1650" s="36" t="s">
        <v>2087</v>
      </c>
      <c r="O1650" s="37">
        <f>'Product Details'!AH1228</f>
        <v>173.99</v>
      </c>
      <c r="P1650" s="37">
        <f>'Product Details'!V1228</f>
        <v>173.99</v>
      </c>
      <c r="Q1650" s="37">
        <f>'Product Details'!F1228</f>
        <v>154.99</v>
      </c>
      <c r="R1650" s="89">
        <f t="shared" si="76"/>
        <v>0.10920167825737111</v>
      </c>
      <c r="S1650" s="89">
        <f t="shared" si="77"/>
        <v>0.10920167825737111</v>
      </c>
      <c r="T1650" s="37">
        <f>'Product Details'!F1228</f>
        <v>154.99</v>
      </c>
      <c r="U1650" s="37">
        <f t="shared" si="78"/>
        <v>0</v>
      </c>
      <c r="V1650" s="36" t="s">
        <v>2080</v>
      </c>
      <c r="W1650" s="36" t="s">
        <v>1345</v>
      </c>
      <c r="X1650" s="36">
        <v>30</v>
      </c>
      <c r="Y1650" s="90">
        <v>46111</v>
      </c>
      <c r="Z1650" s="90">
        <v>46279</v>
      </c>
    </row>
    <row r="1651" spans="1:26" ht="26.9" customHeight="1" x14ac:dyDescent="0.35">
      <c r="A1651" s="88" t="s">
        <v>11875</v>
      </c>
      <c r="B1651" s="36" t="s">
        <v>8596</v>
      </c>
      <c r="C1651" s="36" t="s">
        <v>1626</v>
      </c>
      <c r="D1651" s="36" t="s">
        <v>11867</v>
      </c>
      <c r="E1651" s="36" t="s">
        <v>10122</v>
      </c>
      <c r="F1651" s="36" t="s">
        <v>8594</v>
      </c>
      <c r="G1651" s="36" t="s">
        <v>8599</v>
      </c>
      <c r="H1651" s="36" t="s">
        <v>2084</v>
      </c>
      <c r="I1651" s="36" t="s">
        <v>9</v>
      </c>
      <c r="J1651" s="36" t="s">
        <v>7526</v>
      </c>
      <c r="K1651" s="36" t="s">
        <v>2023</v>
      </c>
      <c r="L1651" s="79" t="s">
        <v>10023</v>
      </c>
      <c r="M1651" s="36" t="s">
        <v>10123</v>
      </c>
      <c r="N1651" s="36" t="s">
        <v>2087</v>
      </c>
      <c r="O1651" s="37">
        <f>'Product Details'!AH1228</f>
        <v>173.99</v>
      </c>
      <c r="P1651" s="37">
        <v>123.99</v>
      </c>
      <c r="Q1651" s="37">
        <v>115.99</v>
      </c>
      <c r="R1651" s="89">
        <f t="shared" si="76"/>
        <v>6.4521332365513356E-2</v>
      </c>
      <c r="S1651" s="89">
        <f t="shared" si="77"/>
        <v>0.33335249152250135</v>
      </c>
      <c r="T1651" s="37">
        <f>'Product Details'!F1228</f>
        <v>154.99</v>
      </c>
      <c r="U1651" s="37">
        <f t="shared" si="78"/>
        <v>39.000000000000014</v>
      </c>
      <c r="V1651" s="36" t="s">
        <v>2100</v>
      </c>
      <c r="W1651" s="36" t="s">
        <v>10124</v>
      </c>
      <c r="X1651" s="36">
        <v>30</v>
      </c>
      <c r="Y1651" s="90">
        <v>46202</v>
      </c>
      <c r="Z1651" s="90">
        <v>46250</v>
      </c>
    </row>
    <row r="1652" spans="1:26" ht="26.9" customHeight="1" x14ac:dyDescent="0.35">
      <c r="A1652" s="88" t="s">
        <v>11876</v>
      </c>
      <c r="B1652" s="36" t="s">
        <v>8600</v>
      </c>
      <c r="C1652" s="36" t="s">
        <v>1626</v>
      </c>
      <c r="D1652" s="36" t="s">
        <v>11865</v>
      </c>
      <c r="E1652" s="36" t="s">
        <v>10046</v>
      </c>
      <c r="F1652" s="36" t="s">
        <v>8603</v>
      </c>
      <c r="G1652" s="36" t="s">
        <v>8604</v>
      </c>
      <c r="H1652" s="36" t="s">
        <v>2104</v>
      </c>
      <c r="I1652" s="36" t="s">
        <v>9</v>
      </c>
      <c r="J1652" s="36" t="s">
        <v>7749</v>
      </c>
      <c r="K1652" s="36" t="s">
        <v>2025</v>
      </c>
      <c r="L1652" s="76" t="s">
        <v>10021</v>
      </c>
      <c r="M1652" s="36" t="s">
        <v>10047</v>
      </c>
      <c r="N1652" s="36" t="s">
        <v>2087</v>
      </c>
      <c r="O1652" s="37">
        <f>'Product Details'!AH1229</f>
        <v>190.99</v>
      </c>
      <c r="P1652" s="37">
        <f>'Product Details'!V1229</f>
        <v>190.99</v>
      </c>
      <c r="Q1652" s="37">
        <f>'Product Details'!F1229</f>
        <v>177.99</v>
      </c>
      <c r="R1652" s="89">
        <f t="shared" si="76"/>
        <v>6.8066390910518873E-2</v>
      </c>
      <c r="S1652" s="89">
        <f t="shared" si="77"/>
        <v>6.8066390910518873E-2</v>
      </c>
      <c r="T1652" s="37">
        <f>'Product Details'!F1229</f>
        <v>177.99</v>
      </c>
      <c r="U1652" s="37">
        <f t="shared" si="78"/>
        <v>0</v>
      </c>
      <c r="V1652" s="36" t="s">
        <v>2080</v>
      </c>
      <c r="W1652" s="36" t="s">
        <v>1345</v>
      </c>
      <c r="X1652" s="36">
        <v>30</v>
      </c>
      <c r="Y1652" s="90">
        <v>46097</v>
      </c>
      <c r="Z1652" s="90">
        <v>46277</v>
      </c>
    </row>
    <row r="1653" spans="1:26" ht="26.9" customHeight="1" x14ac:dyDescent="0.35">
      <c r="A1653" s="88" t="s">
        <v>11877</v>
      </c>
      <c r="B1653" s="36" t="s">
        <v>8600</v>
      </c>
      <c r="C1653" s="36" t="s">
        <v>1626</v>
      </c>
      <c r="D1653" s="36" t="s">
        <v>11867</v>
      </c>
      <c r="E1653" s="36" t="s">
        <v>10122</v>
      </c>
      <c r="F1653" s="36" t="s">
        <v>8603</v>
      </c>
      <c r="G1653" s="36" t="s">
        <v>8604</v>
      </c>
      <c r="H1653" s="36" t="s">
        <v>2104</v>
      </c>
      <c r="I1653" s="36" t="s">
        <v>9</v>
      </c>
      <c r="J1653" s="36" t="s">
        <v>7749</v>
      </c>
      <c r="K1653" s="36" t="s">
        <v>2025</v>
      </c>
      <c r="L1653" s="79" t="s">
        <v>10023</v>
      </c>
      <c r="M1653" s="36" t="s">
        <v>10123</v>
      </c>
      <c r="N1653" s="36" t="s">
        <v>2087</v>
      </c>
      <c r="O1653" s="37">
        <f>'Product Details'!AH1229</f>
        <v>190.99</v>
      </c>
      <c r="P1653" s="37">
        <v>135.99</v>
      </c>
      <c r="Q1653" s="37">
        <v>135.99</v>
      </c>
      <c r="R1653" s="89">
        <f t="shared" si="76"/>
        <v>0</v>
      </c>
      <c r="S1653" s="89">
        <f t="shared" si="77"/>
        <v>0.28797319231373369</v>
      </c>
      <c r="T1653" s="37">
        <f>'Product Details'!F1229</f>
        <v>177.99</v>
      </c>
      <c r="U1653" s="37">
        <f t="shared" si="78"/>
        <v>42</v>
      </c>
      <c r="V1653" s="36" t="s">
        <v>2080</v>
      </c>
      <c r="W1653" s="36" t="s">
        <v>10124</v>
      </c>
      <c r="X1653" s="36">
        <v>30</v>
      </c>
      <c r="Y1653" s="90">
        <v>46268</v>
      </c>
      <c r="Z1653" s="90">
        <v>46268</v>
      </c>
    </row>
    <row r="1654" spans="1:26" ht="15" customHeight="1" x14ac:dyDescent="0.35">
      <c r="A1654" s="88" t="s">
        <v>11878</v>
      </c>
      <c r="B1654" s="36" t="s">
        <v>8605</v>
      </c>
      <c r="C1654" s="36" t="s">
        <v>1626</v>
      </c>
      <c r="D1654" s="36" t="s">
        <v>11865</v>
      </c>
      <c r="E1654" s="36" t="s">
        <v>10046</v>
      </c>
      <c r="F1654" s="36" t="s">
        <v>8579</v>
      </c>
      <c r="G1654" s="36" t="s">
        <v>8608</v>
      </c>
      <c r="H1654" s="36" t="s">
        <v>2104</v>
      </c>
      <c r="I1654" s="36" t="s">
        <v>9</v>
      </c>
      <c r="J1654" s="36" t="s">
        <v>7510</v>
      </c>
      <c r="K1654" s="36" t="s">
        <v>2027</v>
      </c>
      <c r="L1654" s="76" t="s">
        <v>10021</v>
      </c>
      <c r="M1654" s="36" t="s">
        <v>10047</v>
      </c>
      <c r="N1654" s="36" t="s">
        <v>2087</v>
      </c>
      <c r="O1654" s="37">
        <f>'Product Details'!AH1230</f>
        <v>307.99</v>
      </c>
      <c r="P1654" s="37">
        <f>'Product Details'!V1230</f>
        <v>307.99</v>
      </c>
      <c r="Q1654" s="37">
        <f>'Product Details'!F1230</f>
        <v>274.99</v>
      </c>
      <c r="R1654" s="89">
        <f t="shared" si="76"/>
        <v>0.10714633591999739</v>
      </c>
      <c r="S1654" s="89">
        <f t="shared" si="77"/>
        <v>0.10714633591999739</v>
      </c>
      <c r="T1654" s="37">
        <f>'Product Details'!F1230</f>
        <v>274.99</v>
      </c>
      <c r="U1654" s="37">
        <f t="shared" si="78"/>
        <v>0</v>
      </c>
      <c r="V1654" s="36" t="s">
        <v>2080</v>
      </c>
      <c r="W1654" s="36" t="s">
        <v>7512</v>
      </c>
      <c r="X1654" s="36">
        <v>30</v>
      </c>
      <c r="Y1654" s="90">
        <v>46091</v>
      </c>
      <c r="Z1654" s="90">
        <v>46289</v>
      </c>
    </row>
    <row r="1655" spans="1:26" ht="15" customHeight="1" x14ac:dyDescent="0.35">
      <c r="A1655" s="88" t="s">
        <v>11879</v>
      </c>
      <c r="B1655" s="36" t="s">
        <v>8609</v>
      </c>
      <c r="C1655" s="36" t="s">
        <v>1626</v>
      </c>
      <c r="D1655" s="36" t="s">
        <v>11865</v>
      </c>
      <c r="E1655" s="36" t="s">
        <v>10046</v>
      </c>
      <c r="F1655" s="36" t="s">
        <v>8612</v>
      </c>
      <c r="G1655" s="36" t="s">
        <v>8613</v>
      </c>
      <c r="H1655" s="36" t="s">
        <v>2268</v>
      </c>
      <c r="I1655" s="36" t="s">
        <v>9</v>
      </c>
      <c r="J1655" s="36" t="s">
        <v>7460</v>
      </c>
      <c r="K1655" s="36" t="s">
        <v>2023</v>
      </c>
      <c r="L1655" s="76" t="s">
        <v>10021</v>
      </c>
      <c r="M1655" s="36" t="s">
        <v>10047</v>
      </c>
      <c r="N1655" s="36" t="s">
        <v>2087</v>
      </c>
      <c r="O1655" s="37">
        <f>'Product Details'!AH1231</f>
        <v>413.99</v>
      </c>
      <c r="P1655" s="37">
        <f>'Product Details'!V1231</f>
        <v>401.99</v>
      </c>
      <c r="Q1655" s="37">
        <f>'Product Details'!F1231</f>
        <v>375.99</v>
      </c>
      <c r="R1655" s="89">
        <f t="shared" si="76"/>
        <v>6.46782258265131E-2</v>
      </c>
      <c r="S1655" s="89">
        <f t="shared" si="77"/>
        <v>9.1789656754994078E-2</v>
      </c>
      <c r="T1655" s="37">
        <f>'Product Details'!F1231</f>
        <v>375.99</v>
      </c>
      <c r="U1655" s="37">
        <f t="shared" si="78"/>
        <v>0</v>
      </c>
      <c r="V1655" s="36" t="s">
        <v>2100</v>
      </c>
      <c r="W1655" s="36" t="s">
        <v>7439</v>
      </c>
      <c r="X1655" s="36">
        <v>30</v>
      </c>
      <c r="Y1655" s="90">
        <v>45947</v>
      </c>
      <c r="Z1655" s="90">
        <v>46261</v>
      </c>
    </row>
    <row r="1656" spans="1:26" ht="15" customHeight="1" x14ac:dyDescent="0.35">
      <c r="A1656" s="88" t="s">
        <v>11880</v>
      </c>
      <c r="B1656" s="36" t="s">
        <v>8614</v>
      </c>
      <c r="C1656" s="36" t="s">
        <v>1626</v>
      </c>
      <c r="D1656" s="36" t="s">
        <v>11865</v>
      </c>
      <c r="E1656" s="36" t="s">
        <v>10046</v>
      </c>
      <c r="F1656" s="36" t="s">
        <v>8618</v>
      </c>
      <c r="G1656" s="36" t="s">
        <v>8460</v>
      </c>
      <c r="H1656" s="36" t="s">
        <v>2084</v>
      </c>
      <c r="I1656" s="36" t="s">
        <v>9</v>
      </c>
      <c r="J1656" s="36" t="s">
        <v>2034</v>
      </c>
      <c r="K1656" s="36" t="s">
        <v>2026</v>
      </c>
      <c r="L1656" s="76" t="s">
        <v>10021</v>
      </c>
      <c r="M1656" s="36" t="s">
        <v>10047</v>
      </c>
      <c r="N1656" s="36" t="s">
        <v>2087</v>
      </c>
      <c r="O1656" s="37">
        <f>'Product Details'!AH1232</f>
        <v>425.99</v>
      </c>
      <c r="P1656" s="37">
        <f>'Product Details'!V1232</f>
        <v>425.99</v>
      </c>
      <c r="Q1656" s="37">
        <f>'Product Details'!F1232</f>
        <v>412.99</v>
      </c>
      <c r="R1656" s="89">
        <f t="shared" si="76"/>
        <v>3.0517148289865959E-2</v>
      </c>
      <c r="S1656" s="89">
        <f t="shared" si="77"/>
        <v>3.0517148289865959E-2</v>
      </c>
      <c r="T1656" s="37">
        <f>'Product Details'!F1232</f>
        <v>412.99</v>
      </c>
      <c r="U1656" s="37">
        <f t="shared" si="78"/>
        <v>0</v>
      </c>
      <c r="V1656" s="36" t="s">
        <v>2080</v>
      </c>
      <c r="W1656" s="36" t="s">
        <v>7439</v>
      </c>
      <c r="X1656" s="36">
        <v>30</v>
      </c>
      <c r="Y1656" s="90">
        <v>46075</v>
      </c>
      <c r="Z1656" s="90">
        <v>46262</v>
      </c>
    </row>
    <row r="1657" spans="1:26" ht="15" customHeight="1" x14ac:dyDescent="0.35">
      <c r="A1657" s="88" t="s">
        <v>11881</v>
      </c>
      <c r="B1657" s="36" t="s">
        <v>8620</v>
      </c>
      <c r="C1657" s="36" t="s">
        <v>1639</v>
      </c>
      <c r="D1657" s="36" t="s">
        <v>11882</v>
      </c>
      <c r="E1657" s="36" t="s">
        <v>10046</v>
      </c>
      <c r="F1657" s="36" t="s">
        <v>8623</v>
      </c>
      <c r="G1657" s="36" t="s">
        <v>8624</v>
      </c>
      <c r="H1657" s="36" t="s">
        <v>2084</v>
      </c>
      <c r="I1657" s="36" t="s">
        <v>9</v>
      </c>
      <c r="J1657" s="36" t="s">
        <v>7390</v>
      </c>
      <c r="K1657" s="36" t="s">
        <v>2023</v>
      </c>
      <c r="L1657" s="76" t="s">
        <v>10021</v>
      </c>
      <c r="M1657" s="36" t="s">
        <v>10047</v>
      </c>
      <c r="N1657" s="36" t="s">
        <v>2087</v>
      </c>
      <c r="O1657" s="37">
        <f>'Product Details'!AH1233</f>
        <v>64.989999999999995</v>
      </c>
      <c r="P1657" s="37">
        <f>'Product Details'!V1233</f>
        <v>64.989999999999995</v>
      </c>
      <c r="Q1657" s="37">
        <f>'Product Details'!F1233</f>
        <v>57.99</v>
      </c>
      <c r="R1657" s="89">
        <f t="shared" si="76"/>
        <v>0.10770887828896743</v>
      </c>
      <c r="S1657" s="89">
        <f t="shared" si="77"/>
        <v>0.10770887828896743</v>
      </c>
      <c r="T1657" s="37">
        <f>'Product Details'!F1233</f>
        <v>57.99</v>
      </c>
      <c r="U1657" s="37">
        <f t="shared" si="78"/>
        <v>0</v>
      </c>
      <c r="V1657" s="36" t="s">
        <v>2080</v>
      </c>
      <c r="W1657" s="36" t="s">
        <v>1345</v>
      </c>
      <c r="X1657" s="36">
        <v>14</v>
      </c>
      <c r="Y1657" s="90">
        <v>46222</v>
      </c>
      <c r="Z1657" s="90">
        <v>46236</v>
      </c>
    </row>
    <row r="1658" spans="1:26" ht="15" customHeight="1" x14ac:dyDescent="0.35">
      <c r="A1658" s="88" t="s">
        <v>11883</v>
      </c>
      <c r="B1658" s="36" t="s">
        <v>8625</v>
      </c>
      <c r="C1658" s="36" t="s">
        <v>1639</v>
      </c>
      <c r="D1658" s="36" t="s">
        <v>11882</v>
      </c>
      <c r="E1658" s="36" t="s">
        <v>10046</v>
      </c>
      <c r="F1658" s="36" t="s">
        <v>8628</v>
      </c>
      <c r="G1658" s="36" t="s">
        <v>8629</v>
      </c>
      <c r="H1658" s="36" t="s">
        <v>2104</v>
      </c>
      <c r="I1658" s="36" t="s">
        <v>9</v>
      </c>
      <c r="J1658" s="36" t="s">
        <v>7560</v>
      </c>
      <c r="K1658" s="36" t="s">
        <v>2024</v>
      </c>
      <c r="L1658" s="76" t="s">
        <v>10021</v>
      </c>
      <c r="M1658" s="36" t="s">
        <v>10047</v>
      </c>
      <c r="N1658" s="36" t="s">
        <v>2087</v>
      </c>
      <c r="O1658" s="37">
        <f>'Product Details'!AH1234</f>
        <v>84.99</v>
      </c>
      <c r="P1658" s="37">
        <f>'Product Details'!V1234</f>
        <v>84.99</v>
      </c>
      <c r="Q1658" s="37">
        <f>'Product Details'!F1234</f>
        <v>74.989999999999995</v>
      </c>
      <c r="R1658" s="89">
        <f t="shared" si="76"/>
        <v>0.11766090128250382</v>
      </c>
      <c r="S1658" s="89">
        <f t="shared" si="77"/>
        <v>0.11766090128250382</v>
      </c>
      <c r="T1658" s="37">
        <f>'Product Details'!F1234</f>
        <v>74.989999999999995</v>
      </c>
      <c r="U1658" s="37">
        <f t="shared" si="78"/>
        <v>0</v>
      </c>
      <c r="V1658" s="36" t="s">
        <v>2080</v>
      </c>
      <c r="W1658" s="36" t="s">
        <v>1345</v>
      </c>
      <c r="X1658" s="36">
        <v>14</v>
      </c>
      <c r="Y1658" s="90">
        <v>46095</v>
      </c>
      <c r="Z1658" s="90">
        <v>46267</v>
      </c>
    </row>
    <row r="1659" spans="1:26" ht="15" customHeight="1" x14ac:dyDescent="0.35">
      <c r="A1659" s="88" t="s">
        <v>11884</v>
      </c>
      <c r="B1659" s="36" t="s">
        <v>8630</v>
      </c>
      <c r="C1659" s="36" t="s">
        <v>1639</v>
      </c>
      <c r="D1659" s="36" t="s">
        <v>11882</v>
      </c>
      <c r="E1659" s="36" t="s">
        <v>10046</v>
      </c>
      <c r="F1659" s="36" t="s">
        <v>8633</v>
      </c>
      <c r="G1659" s="36" t="s">
        <v>8634</v>
      </c>
      <c r="H1659" s="36" t="s">
        <v>2120</v>
      </c>
      <c r="I1659" s="36" t="s">
        <v>9</v>
      </c>
      <c r="J1659" s="36" t="s">
        <v>7449</v>
      </c>
      <c r="K1659" s="36" t="s">
        <v>2023</v>
      </c>
      <c r="L1659" s="76" t="s">
        <v>10021</v>
      </c>
      <c r="M1659" s="36" t="s">
        <v>10047</v>
      </c>
      <c r="N1659" s="36" t="s">
        <v>2087</v>
      </c>
      <c r="O1659" s="37">
        <f>'Product Details'!AH1235</f>
        <v>95.99</v>
      </c>
      <c r="P1659" s="37">
        <f>'Product Details'!V1235</f>
        <v>93.99</v>
      </c>
      <c r="Q1659" s="37">
        <f>'Product Details'!F1235</f>
        <v>88.99</v>
      </c>
      <c r="R1659" s="89">
        <f t="shared" si="76"/>
        <v>5.3197148632833285E-2</v>
      </c>
      <c r="S1659" s="89">
        <f t="shared" si="77"/>
        <v>7.292426294405667E-2</v>
      </c>
      <c r="T1659" s="37">
        <f>'Product Details'!F1235</f>
        <v>88.99</v>
      </c>
      <c r="U1659" s="37">
        <f t="shared" si="78"/>
        <v>0</v>
      </c>
      <c r="V1659" s="36" t="s">
        <v>2080</v>
      </c>
      <c r="W1659" s="36" t="s">
        <v>1345</v>
      </c>
      <c r="X1659" s="36">
        <v>14</v>
      </c>
      <c r="Y1659" s="90">
        <v>46108</v>
      </c>
      <c r="Z1659" s="90">
        <v>46247</v>
      </c>
    </row>
    <row r="1660" spans="1:26" ht="15" customHeight="1" x14ac:dyDescent="0.35">
      <c r="A1660" s="88" t="s">
        <v>11885</v>
      </c>
      <c r="B1660" s="36" t="s">
        <v>8635</v>
      </c>
      <c r="C1660" s="36" t="s">
        <v>1639</v>
      </c>
      <c r="D1660" s="36" t="s">
        <v>11882</v>
      </c>
      <c r="E1660" s="36" t="s">
        <v>10046</v>
      </c>
      <c r="F1660" s="36" t="s">
        <v>8638</v>
      </c>
      <c r="G1660" s="36" t="s">
        <v>8639</v>
      </c>
      <c r="H1660" s="36" t="s">
        <v>2084</v>
      </c>
      <c r="I1660" s="36" t="s">
        <v>9</v>
      </c>
      <c r="J1660" s="36" t="s">
        <v>7378</v>
      </c>
      <c r="K1660" s="36" t="s">
        <v>2023</v>
      </c>
      <c r="L1660" s="76" t="s">
        <v>10021</v>
      </c>
      <c r="M1660" s="36" t="s">
        <v>10047</v>
      </c>
      <c r="N1660" s="36" t="s">
        <v>2087</v>
      </c>
      <c r="O1660" s="37">
        <f>'Product Details'!AH1236</f>
        <v>108.99</v>
      </c>
      <c r="P1660" s="37">
        <f>'Product Details'!V1236</f>
        <v>108.99</v>
      </c>
      <c r="Q1660" s="37">
        <f>'Product Details'!F1236</f>
        <v>95.99</v>
      </c>
      <c r="R1660" s="89">
        <f t="shared" si="76"/>
        <v>0.11927699788971466</v>
      </c>
      <c r="S1660" s="89">
        <f t="shared" si="77"/>
        <v>0.11927699788971466</v>
      </c>
      <c r="T1660" s="37">
        <f>'Product Details'!F1236</f>
        <v>95.99</v>
      </c>
      <c r="U1660" s="37">
        <f t="shared" si="78"/>
        <v>0</v>
      </c>
      <c r="V1660" s="36" t="s">
        <v>2080</v>
      </c>
      <c r="W1660" s="36" t="s">
        <v>1345</v>
      </c>
      <c r="X1660" s="36">
        <v>14</v>
      </c>
      <c r="Y1660" s="90">
        <v>45996</v>
      </c>
      <c r="Z1660" s="90">
        <v>46239</v>
      </c>
    </row>
    <row r="1661" spans="1:26" ht="15" customHeight="1" x14ac:dyDescent="0.35">
      <c r="A1661" s="88" t="s">
        <v>11886</v>
      </c>
      <c r="B1661" s="36" t="s">
        <v>8640</v>
      </c>
      <c r="C1661" s="36" t="s">
        <v>1639</v>
      </c>
      <c r="D1661" s="36" t="s">
        <v>11882</v>
      </c>
      <c r="E1661" s="36" t="s">
        <v>10046</v>
      </c>
      <c r="F1661" s="36" t="s">
        <v>8643</v>
      </c>
      <c r="G1661" s="36" t="s">
        <v>8644</v>
      </c>
      <c r="H1661" s="36" t="s">
        <v>2268</v>
      </c>
      <c r="I1661" s="36" t="s">
        <v>9</v>
      </c>
      <c r="J1661" s="36" t="s">
        <v>7510</v>
      </c>
      <c r="K1661" s="36" t="s">
        <v>2024</v>
      </c>
      <c r="L1661" s="76" t="s">
        <v>10021</v>
      </c>
      <c r="M1661" s="36" t="s">
        <v>10047</v>
      </c>
      <c r="N1661" s="36" t="s">
        <v>2087</v>
      </c>
      <c r="O1661" s="37">
        <f>'Product Details'!AH1237</f>
        <v>133.99</v>
      </c>
      <c r="P1661" s="37">
        <f>'Product Details'!V1237</f>
        <v>129.99</v>
      </c>
      <c r="Q1661" s="37">
        <f>'Product Details'!F1237</f>
        <v>114.99</v>
      </c>
      <c r="R1661" s="89">
        <f t="shared" si="76"/>
        <v>0.11539349180706218</v>
      </c>
      <c r="S1661" s="89">
        <f t="shared" si="77"/>
        <v>0.14180162698708867</v>
      </c>
      <c r="T1661" s="37">
        <f>'Product Details'!F1237</f>
        <v>114.99</v>
      </c>
      <c r="U1661" s="37">
        <f t="shared" si="78"/>
        <v>0</v>
      </c>
      <c r="V1661" s="36" t="s">
        <v>2080</v>
      </c>
      <c r="W1661" s="36" t="s">
        <v>7451</v>
      </c>
      <c r="X1661" s="36">
        <v>14</v>
      </c>
      <c r="Y1661" s="90">
        <v>46177</v>
      </c>
      <c r="Z1661" s="90">
        <v>46281</v>
      </c>
    </row>
    <row r="1662" spans="1:26" ht="15" customHeight="1" x14ac:dyDescent="0.35">
      <c r="A1662" s="88" t="s">
        <v>11887</v>
      </c>
      <c r="B1662" s="36" t="s">
        <v>8645</v>
      </c>
      <c r="C1662" s="36" t="s">
        <v>1639</v>
      </c>
      <c r="D1662" s="36" t="s">
        <v>11882</v>
      </c>
      <c r="E1662" s="36" t="s">
        <v>10046</v>
      </c>
      <c r="F1662" s="36" t="s">
        <v>8623</v>
      </c>
      <c r="G1662" s="36" t="s">
        <v>8648</v>
      </c>
      <c r="H1662" s="36" t="s">
        <v>2147</v>
      </c>
      <c r="I1662" s="36" t="s">
        <v>9</v>
      </c>
      <c r="J1662" s="36" t="s">
        <v>7749</v>
      </c>
      <c r="K1662" s="36" t="s">
        <v>2023</v>
      </c>
      <c r="L1662" s="76" t="s">
        <v>10021</v>
      </c>
      <c r="M1662" s="36" t="s">
        <v>10047</v>
      </c>
      <c r="N1662" s="36" t="s">
        <v>2087</v>
      </c>
      <c r="O1662" s="37">
        <f>'Product Details'!AH1238</f>
        <v>150.99</v>
      </c>
      <c r="P1662" s="37">
        <f>'Product Details'!V1238</f>
        <v>146.99</v>
      </c>
      <c r="Q1662" s="37">
        <f>'Product Details'!F1238</f>
        <v>132.99</v>
      </c>
      <c r="R1662" s="89">
        <f t="shared" si="76"/>
        <v>9.5244574460847664E-2</v>
      </c>
      <c r="S1662" s="89">
        <f t="shared" si="77"/>
        <v>0.11921319292668388</v>
      </c>
      <c r="T1662" s="37">
        <f>'Product Details'!F1238</f>
        <v>132.99</v>
      </c>
      <c r="U1662" s="37">
        <f t="shared" si="78"/>
        <v>0</v>
      </c>
      <c r="V1662" s="36" t="s">
        <v>2080</v>
      </c>
      <c r="W1662" s="36" t="s">
        <v>1345</v>
      </c>
      <c r="X1662" s="36">
        <v>14</v>
      </c>
      <c r="Y1662" s="90">
        <v>46055</v>
      </c>
      <c r="Z1662" s="90">
        <v>46259</v>
      </c>
    </row>
    <row r="1663" spans="1:26" ht="26.9" customHeight="1" x14ac:dyDescent="0.35">
      <c r="A1663" s="88" t="s">
        <v>11888</v>
      </c>
      <c r="B1663" s="36" t="s">
        <v>8649</v>
      </c>
      <c r="C1663" s="36" t="s">
        <v>1639</v>
      </c>
      <c r="D1663" s="36" t="s">
        <v>11882</v>
      </c>
      <c r="E1663" s="36" t="s">
        <v>10046</v>
      </c>
      <c r="F1663" s="36" t="s">
        <v>8652</v>
      </c>
      <c r="G1663" s="36" t="s">
        <v>8653</v>
      </c>
      <c r="H1663" s="36" t="s">
        <v>2104</v>
      </c>
      <c r="I1663" s="36" t="s">
        <v>9</v>
      </c>
      <c r="J1663" s="36" t="s">
        <v>7526</v>
      </c>
      <c r="K1663" s="36" t="s">
        <v>2024</v>
      </c>
      <c r="L1663" s="76" t="s">
        <v>10021</v>
      </c>
      <c r="M1663" s="36" t="s">
        <v>10047</v>
      </c>
      <c r="N1663" s="36" t="s">
        <v>2087</v>
      </c>
      <c r="O1663" s="37">
        <f>'Product Details'!AH1239</f>
        <v>200.99</v>
      </c>
      <c r="P1663" s="37">
        <f>'Product Details'!V1239</f>
        <v>190.99</v>
      </c>
      <c r="Q1663" s="37">
        <f>'Product Details'!F1239</f>
        <v>183.99</v>
      </c>
      <c r="R1663" s="89">
        <f t="shared" si="76"/>
        <v>3.6651133567202468E-2</v>
      </c>
      <c r="S1663" s="89">
        <f t="shared" si="77"/>
        <v>8.4581322453853428E-2</v>
      </c>
      <c r="T1663" s="37">
        <f>'Product Details'!F1239</f>
        <v>183.99</v>
      </c>
      <c r="U1663" s="37">
        <f t="shared" si="78"/>
        <v>0</v>
      </c>
      <c r="V1663" s="36" t="s">
        <v>2080</v>
      </c>
      <c r="W1663" s="36" t="s">
        <v>1345</v>
      </c>
      <c r="X1663" s="36">
        <v>14</v>
      </c>
      <c r="Y1663" s="90">
        <v>45676</v>
      </c>
      <c r="Z1663" s="90">
        <v>46283</v>
      </c>
    </row>
    <row r="1664" spans="1:26" ht="15" customHeight="1" x14ac:dyDescent="0.35">
      <c r="A1664" s="88" t="s">
        <v>11889</v>
      </c>
      <c r="B1664" s="36" t="s">
        <v>8654</v>
      </c>
      <c r="C1664" s="36" t="s">
        <v>1639</v>
      </c>
      <c r="D1664" s="36" t="s">
        <v>11882</v>
      </c>
      <c r="E1664" s="36" t="s">
        <v>10046</v>
      </c>
      <c r="F1664" s="36" t="s">
        <v>8657</v>
      </c>
      <c r="G1664" s="36" t="s">
        <v>8658</v>
      </c>
      <c r="H1664" s="36" t="s">
        <v>2120</v>
      </c>
      <c r="I1664" s="36" t="s">
        <v>9</v>
      </c>
      <c r="J1664" s="36" t="s">
        <v>7437</v>
      </c>
      <c r="K1664" s="36" t="s">
        <v>2023</v>
      </c>
      <c r="L1664" s="76" t="s">
        <v>10021</v>
      </c>
      <c r="M1664" s="36" t="s">
        <v>10047</v>
      </c>
      <c r="N1664" s="36" t="s">
        <v>2087</v>
      </c>
      <c r="O1664" s="37">
        <f>'Product Details'!AH1240</f>
        <v>230.99</v>
      </c>
      <c r="P1664" s="37">
        <f>'Product Details'!V1240</f>
        <v>223.99</v>
      </c>
      <c r="Q1664" s="37">
        <f>'Product Details'!F1240</f>
        <v>208.99</v>
      </c>
      <c r="R1664" s="89">
        <f t="shared" si="76"/>
        <v>6.6967275324791284E-2</v>
      </c>
      <c r="S1664" s="89">
        <f t="shared" si="77"/>
        <v>9.5242218277847526E-2</v>
      </c>
      <c r="T1664" s="37">
        <f>'Product Details'!F1240</f>
        <v>208.99</v>
      </c>
      <c r="U1664" s="37">
        <f t="shared" si="78"/>
        <v>0</v>
      </c>
      <c r="V1664" s="36" t="s">
        <v>2080</v>
      </c>
      <c r="W1664" s="36" t="s">
        <v>7439</v>
      </c>
      <c r="X1664" s="36">
        <v>14</v>
      </c>
      <c r="Y1664" s="90">
        <v>46176</v>
      </c>
      <c r="Z1664" s="90">
        <v>46287</v>
      </c>
    </row>
    <row r="1665" spans="1:26" ht="15" customHeight="1" x14ac:dyDescent="0.35">
      <c r="A1665" s="88" t="s">
        <v>11890</v>
      </c>
      <c r="B1665" s="36" t="s">
        <v>8659</v>
      </c>
      <c r="C1665" s="36" t="s">
        <v>1639</v>
      </c>
      <c r="D1665" s="36" t="s">
        <v>11882</v>
      </c>
      <c r="E1665" s="36" t="s">
        <v>10046</v>
      </c>
      <c r="F1665" s="36" t="s">
        <v>8663</v>
      </c>
      <c r="G1665" s="36" t="s">
        <v>8664</v>
      </c>
      <c r="H1665" s="36" t="s">
        <v>2120</v>
      </c>
      <c r="I1665" s="36" t="s">
        <v>9</v>
      </c>
      <c r="J1665" s="36" t="s">
        <v>2034</v>
      </c>
      <c r="K1665" s="36" t="s">
        <v>2026</v>
      </c>
      <c r="L1665" s="76" t="s">
        <v>10021</v>
      </c>
      <c r="M1665" s="36" t="s">
        <v>10047</v>
      </c>
      <c r="N1665" s="36" t="s">
        <v>2087</v>
      </c>
      <c r="O1665" s="37">
        <f>'Product Details'!AH1241</f>
        <v>510.99</v>
      </c>
      <c r="P1665" s="37">
        <f>'Product Details'!V1241</f>
        <v>510.99</v>
      </c>
      <c r="Q1665" s="37">
        <f>'Product Details'!F1241</f>
        <v>477.99</v>
      </c>
      <c r="R1665" s="89">
        <f t="shared" si="76"/>
        <v>6.4580520166735156E-2</v>
      </c>
      <c r="S1665" s="89">
        <f t="shared" si="77"/>
        <v>6.4580520166735156E-2</v>
      </c>
      <c r="T1665" s="37">
        <f>'Product Details'!F1241</f>
        <v>477.99</v>
      </c>
      <c r="U1665" s="37">
        <f t="shared" si="78"/>
        <v>0</v>
      </c>
      <c r="V1665" s="36" t="s">
        <v>2100</v>
      </c>
      <c r="W1665" s="36" t="s">
        <v>7439</v>
      </c>
      <c r="X1665" s="36">
        <v>14</v>
      </c>
      <c r="Y1665" s="90">
        <v>46047</v>
      </c>
      <c r="Z1665" s="90">
        <v>46276</v>
      </c>
    </row>
    <row r="1666" spans="1:26" ht="15" customHeight="1" x14ac:dyDescent="0.35">
      <c r="A1666" s="88" t="s">
        <v>11891</v>
      </c>
      <c r="B1666" s="36" t="s">
        <v>8666</v>
      </c>
      <c r="C1666" s="36" t="s">
        <v>1639</v>
      </c>
      <c r="D1666" s="36" t="s">
        <v>11882</v>
      </c>
      <c r="E1666" s="36" t="s">
        <v>10046</v>
      </c>
      <c r="F1666" s="36" t="s">
        <v>8669</v>
      </c>
      <c r="G1666" s="36" t="s">
        <v>8670</v>
      </c>
      <c r="H1666" s="36" t="s">
        <v>2104</v>
      </c>
      <c r="I1666" s="36" t="s">
        <v>9</v>
      </c>
      <c r="J1666" s="36" t="s">
        <v>7460</v>
      </c>
      <c r="K1666" s="36" t="s">
        <v>2027</v>
      </c>
      <c r="L1666" s="76" t="s">
        <v>10021</v>
      </c>
      <c r="M1666" s="36" t="s">
        <v>10047</v>
      </c>
      <c r="N1666" s="36" t="s">
        <v>2087</v>
      </c>
      <c r="O1666" s="37">
        <f>'Product Details'!AH1242</f>
        <v>643.99</v>
      </c>
      <c r="P1666" s="37">
        <f>'Product Details'!V1242</f>
        <v>643.99</v>
      </c>
      <c r="Q1666" s="37">
        <f>'Product Details'!F1242</f>
        <v>616.99</v>
      </c>
      <c r="R1666" s="89">
        <f t="shared" si="76"/>
        <v>4.1926116865168714E-2</v>
      </c>
      <c r="S1666" s="89">
        <f t="shared" si="77"/>
        <v>4.1926116865168714E-2</v>
      </c>
      <c r="T1666" s="37">
        <f>'Product Details'!F1242</f>
        <v>616.99</v>
      </c>
      <c r="U1666" s="37">
        <f t="shared" si="78"/>
        <v>0</v>
      </c>
      <c r="V1666" s="36" t="s">
        <v>2080</v>
      </c>
      <c r="W1666" s="36" t="s">
        <v>7439</v>
      </c>
      <c r="X1666" s="36">
        <v>14</v>
      </c>
      <c r="Y1666" s="90">
        <v>45916</v>
      </c>
      <c r="Z1666" s="90">
        <v>46271</v>
      </c>
    </row>
    <row r="1667" spans="1:26" ht="15" customHeight="1" x14ac:dyDescent="0.35">
      <c r="A1667" s="88" t="s">
        <v>11892</v>
      </c>
      <c r="B1667" s="36" t="s">
        <v>8671</v>
      </c>
      <c r="C1667" s="36" t="s">
        <v>1653</v>
      </c>
      <c r="D1667" s="36" t="s">
        <v>11893</v>
      </c>
      <c r="E1667" s="36" t="s">
        <v>10046</v>
      </c>
      <c r="F1667" s="36" t="s">
        <v>8674</v>
      </c>
      <c r="G1667" s="36" t="s">
        <v>8675</v>
      </c>
      <c r="H1667" s="36" t="s">
        <v>2120</v>
      </c>
      <c r="I1667" s="36" t="s">
        <v>9</v>
      </c>
      <c r="J1667" s="36" t="s">
        <v>7560</v>
      </c>
      <c r="K1667" s="36" t="s">
        <v>2023</v>
      </c>
      <c r="L1667" s="76" t="s">
        <v>10021</v>
      </c>
      <c r="M1667" s="36" t="s">
        <v>10047</v>
      </c>
      <c r="N1667" s="36" t="s">
        <v>2087</v>
      </c>
      <c r="O1667" s="37">
        <f>'Product Details'!AH1243</f>
        <v>62.99</v>
      </c>
      <c r="P1667" s="37">
        <f>'Product Details'!V1243</f>
        <v>61.99</v>
      </c>
      <c r="Q1667" s="37">
        <f>'Product Details'!F1243</f>
        <v>53.99</v>
      </c>
      <c r="R1667" s="89">
        <f t="shared" si="76"/>
        <v>0.12905307307630262</v>
      </c>
      <c r="S1667" s="89">
        <f t="shared" si="77"/>
        <v>0.14287982219399906</v>
      </c>
      <c r="T1667" s="37">
        <f>'Product Details'!F1243</f>
        <v>53.99</v>
      </c>
      <c r="U1667" s="37">
        <f t="shared" si="78"/>
        <v>0</v>
      </c>
      <c r="V1667" s="36" t="s">
        <v>2080</v>
      </c>
      <c r="W1667" s="36" t="s">
        <v>1345</v>
      </c>
      <c r="X1667" s="36">
        <v>15</v>
      </c>
      <c r="Y1667" s="90">
        <v>46035</v>
      </c>
      <c r="Z1667" s="90">
        <v>46260</v>
      </c>
    </row>
    <row r="1668" spans="1:26" ht="15" customHeight="1" x14ac:dyDescent="0.35">
      <c r="A1668" s="88" t="s">
        <v>11894</v>
      </c>
      <c r="B1668" s="36" t="s">
        <v>8676</v>
      </c>
      <c r="C1668" s="36" t="s">
        <v>1653</v>
      </c>
      <c r="D1668" s="36" t="s">
        <v>11893</v>
      </c>
      <c r="E1668" s="36" t="s">
        <v>10046</v>
      </c>
      <c r="F1668" s="36" t="s">
        <v>8679</v>
      </c>
      <c r="G1668" s="36" t="s">
        <v>8680</v>
      </c>
      <c r="H1668" s="36" t="s">
        <v>2268</v>
      </c>
      <c r="I1668" s="36" t="s">
        <v>9</v>
      </c>
      <c r="J1668" s="36" t="s">
        <v>7378</v>
      </c>
      <c r="K1668" s="36" t="s">
        <v>2024</v>
      </c>
      <c r="L1668" s="76" t="s">
        <v>10021</v>
      </c>
      <c r="M1668" s="36" t="s">
        <v>10047</v>
      </c>
      <c r="N1668" s="36" t="s">
        <v>2087</v>
      </c>
      <c r="O1668" s="37">
        <f>'Product Details'!AH1244</f>
        <v>125.99</v>
      </c>
      <c r="P1668" s="37">
        <f>'Product Details'!V1244</f>
        <v>120.99</v>
      </c>
      <c r="Q1668" s="37">
        <f>'Product Details'!F1244</f>
        <v>104.99</v>
      </c>
      <c r="R1668" s="89">
        <f t="shared" si="76"/>
        <v>0.13224233407719646</v>
      </c>
      <c r="S1668" s="89">
        <f t="shared" si="77"/>
        <v>0.16667989522978016</v>
      </c>
      <c r="T1668" s="37">
        <f>'Product Details'!F1244</f>
        <v>104.99</v>
      </c>
      <c r="U1668" s="37">
        <f t="shared" si="78"/>
        <v>0</v>
      </c>
      <c r="V1668" s="36" t="s">
        <v>2080</v>
      </c>
      <c r="W1668" s="36" t="s">
        <v>1345</v>
      </c>
      <c r="X1668" s="36">
        <v>15</v>
      </c>
      <c r="Y1668" s="90">
        <v>45956</v>
      </c>
      <c r="Z1668" s="90">
        <v>46245</v>
      </c>
    </row>
    <row r="1669" spans="1:26" ht="15" customHeight="1" x14ac:dyDescent="0.35">
      <c r="A1669" s="88" t="s">
        <v>11895</v>
      </c>
      <c r="B1669" s="36" t="s">
        <v>8681</v>
      </c>
      <c r="C1669" s="36" t="s">
        <v>1653</v>
      </c>
      <c r="D1669" s="36" t="s">
        <v>11893</v>
      </c>
      <c r="E1669" s="36" t="s">
        <v>10046</v>
      </c>
      <c r="F1669" s="36" t="s">
        <v>8684</v>
      </c>
      <c r="G1669" s="36" t="s">
        <v>8685</v>
      </c>
      <c r="H1669" s="36" t="s">
        <v>2147</v>
      </c>
      <c r="I1669" s="36" t="s">
        <v>9</v>
      </c>
      <c r="J1669" s="36" t="s">
        <v>7449</v>
      </c>
      <c r="K1669" s="36" t="s">
        <v>2023</v>
      </c>
      <c r="L1669" s="76" t="s">
        <v>10021</v>
      </c>
      <c r="M1669" s="36" t="s">
        <v>10047</v>
      </c>
      <c r="N1669" s="36" t="s">
        <v>2087</v>
      </c>
      <c r="O1669" s="37">
        <f>'Product Details'!AH1245</f>
        <v>118.99</v>
      </c>
      <c r="P1669" s="37">
        <f>'Product Details'!V1245</f>
        <v>115.99</v>
      </c>
      <c r="Q1669" s="37">
        <f>'Product Details'!F1245</f>
        <v>109.99</v>
      </c>
      <c r="R1669" s="89">
        <f t="shared" si="76"/>
        <v>5.1728597292870077E-2</v>
      </c>
      <c r="S1669" s="89">
        <f t="shared" si="77"/>
        <v>7.5636608118329271E-2</v>
      </c>
      <c r="T1669" s="37">
        <f>'Product Details'!F1245</f>
        <v>109.99</v>
      </c>
      <c r="U1669" s="37">
        <f t="shared" si="78"/>
        <v>0</v>
      </c>
      <c r="V1669" s="36" t="s">
        <v>2080</v>
      </c>
      <c r="W1669" s="36" t="s">
        <v>7451</v>
      </c>
      <c r="X1669" s="36">
        <v>15</v>
      </c>
      <c r="Y1669" s="90">
        <v>46069</v>
      </c>
      <c r="Z1669" s="90">
        <v>46243</v>
      </c>
    </row>
    <row r="1670" spans="1:26" ht="15" customHeight="1" x14ac:dyDescent="0.35">
      <c r="A1670" s="88" t="s">
        <v>11896</v>
      </c>
      <c r="B1670" s="36" t="s">
        <v>8686</v>
      </c>
      <c r="C1670" s="36" t="s">
        <v>1653</v>
      </c>
      <c r="D1670" s="36" t="s">
        <v>11893</v>
      </c>
      <c r="E1670" s="36" t="s">
        <v>10046</v>
      </c>
      <c r="F1670" s="36" t="s">
        <v>8689</v>
      </c>
      <c r="G1670" s="36" t="s">
        <v>8690</v>
      </c>
      <c r="H1670" s="36" t="s">
        <v>2104</v>
      </c>
      <c r="I1670" s="36" t="s">
        <v>9</v>
      </c>
      <c r="J1670" s="36" t="s">
        <v>7510</v>
      </c>
      <c r="K1670" s="36" t="s">
        <v>2024</v>
      </c>
      <c r="L1670" s="76" t="s">
        <v>10021</v>
      </c>
      <c r="M1670" s="36" t="s">
        <v>10047</v>
      </c>
      <c r="N1670" s="36" t="s">
        <v>2087</v>
      </c>
      <c r="O1670" s="37">
        <f>'Product Details'!AH1246</f>
        <v>124.99</v>
      </c>
      <c r="P1670" s="37">
        <f>'Product Details'!V1246</f>
        <v>124.99</v>
      </c>
      <c r="Q1670" s="37">
        <f>'Product Details'!F1246</f>
        <v>119.99</v>
      </c>
      <c r="R1670" s="89">
        <f t="shared" si="76"/>
        <v>4.0003200256020485E-2</v>
      </c>
      <c r="S1670" s="89">
        <f t="shared" si="77"/>
        <v>4.0003200256020485E-2</v>
      </c>
      <c r="T1670" s="37">
        <f>'Product Details'!F1246</f>
        <v>119.99</v>
      </c>
      <c r="U1670" s="37">
        <f t="shared" si="78"/>
        <v>0</v>
      </c>
      <c r="V1670" s="36" t="s">
        <v>2080</v>
      </c>
      <c r="W1670" s="36" t="s">
        <v>7451</v>
      </c>
      <c r="X1670" s="36">
        <v>15</v>
      </c>
      <c r="Y1670" s="90">
        <v>45826</v>
      </c>
      <c r="Z1670" s="90">
        <v>46287</v>
      </c>
    </row>
    <row r="1671" spans="1:26" ht="15" customHeight="1" x14ac:dyDescent="0.35">
      <c r="A1671" s="88" t="s">
        <v>11897</v>
      </c>
      <c r="B1671" s="36" t="s">
        <v>8691</v>
      </c>
      <c r="C1671" s="36" t="s">
        <v>1653</v>
      </c>
      <c r="D1671" s="36" t="s">
        <v>11893</v>
      </c>
      <c r="E1671" s="36" t="s">
        <v>10046</v>
      </c>
      <c r="F1671" s="36" t="s">
        <v>8694</v>
      </c>
      <c r="G1671" s="36" t="s">
        <v>8695</v>
      </c>
      <c r="H1671" s="36" t="s">
        <v>2268</v>
      </c>
      <c r="I1671" s="36" t="s">
        <v>9</v>
      </c>
      <c r="J1671" s="36" t="s">
        <v>7449</v>
      </c>
      <c r="K1671" s="36" t="s">
        <v>2023</v>
      </c>
      <c r="L1671" s="76" t="s">
        <v>10021</v>
      </c>
      <c r="M1671" s="36" t="s">
        <v>10047</v>
      </c>
      <c r="N1671" s="36" t="s">
        <v>2087</v>
      </c>
      <c r="O1671" s="37">
        <f>'Product Details'!AH1247</f>
        <v>172.99</v>
      </c>
      <c r="P1671" s="37">
        <f>'Product Details'!V1247</f>
        <v>172.99</v>
      </c>
      <c r="Q1671" s="37">
        <f>'Product Details'!F1247</f>
        <v>151.99</v>
      </c>
      <c r="R1671" s="89">
        <f t="shared" si="76"/>
        <v>0.12139430024856927</v>
      </c>
      <c r="S1671" s="89">
        <f t="shared" si="77"/>
        <v>0.12139430024856927</v>
      </c>
      <c r="T1671" s="37">
        <f>'Product Details'!F1247</f>
        <v>151.99</v>
      </c>
      <c r="U1671" s="37">
        <f t="shared" si="78"/>
        <v>0</v>
      </c>
      <c r="V1671" s="36" t="s">
        <v>2080</v>
      </c>
      <c r="W1671" s="36" t="s">
        <v>1345</v>
      </c>
      <c r="X1671" s="36">
        <v>15</v>
      </c>
      <c r="Y1671" s="90">
        <v>45958</v>
      </c>
      <c r="Z1671" s="90">
        <v>46269</v>
      </c>
    </row>
    <row r="1672" spans="1:26" ht="15" customHeight="1" x14ac:dyDescent="0.35">
      <c r="A1672" s="88" t="s">
        <v>11898</v>
      </c>
      <c r="B1672" s="36" t="s">
        <v>8696</v>
      </c>
      <c r="C1672" s="36" t="s">
        <v>1653</v>
      </c>
      <c r="D1672" s="36" t="s">
        <v>11893</v>
      </c>
      <c r="E1672" s="36" t="s">
        <v>10046</v>
      </c>
      <c r="F1672" s="36" t="s">
        <v>8700</v>
      </c>
      <c r="G1672" s="36" t="s">
        <v>8701</v>
      </c>
      <c r="H1672" s="36" t="s">
        <v>2179</v>
      </c>
      <c r="I1672" s="36" t="s">
        <v>9</v>
      </c>
      <c r="J1672" s="36" t="s">
        <v>2034</v>
      </c>
      <c r="K1672" s="36" t="s">
        <v>2023</v>
      </c>
      <c r="L1672" s="76" t="s">
        <v>10021</v>
      </c>
      <c r="M1672" s="36" t="s">
        <v>10047</v>
      </c>
      <c r="N1672" s="36" t="s">
        <v>2087</v>
      </c>
      <c r="O1672" s="37">
        <f>'Product Details'!AH1248</f>
        <v>189.99</v>
      </c>
      <c r="P1672" s="37">
        <f>'Product Details'!V1248</f>
        <v>187.99</v>
      </c>
      <c r="Q1672" s="37">
        <f>'Product Details'!F1248</f>
        <v>174.99</v>
      </c>
      <c r="R1672" s="89">
        <f t="shared" si="76"/>
        <v>6.9152614500771314E-2</v>
      </c>
      <c r="S1672" s="89">
        <f t="shared" si="77"/>
        <v>7.8951523764408643E-2</v>
      </c>
      <c r="T1672" s="37">
        <f>'Product Details'!F1248</f>
        <v>174.99</v>
      </c>
      <c r="U1672" s="37">
        <f t="shared" si="78"/>
        <v>0</v>
      </c>
      <c r="V1672" s="36" t="s">
        <v>2080</v>
      </c>
      <c r="W1672" s="36" t="s">
        <v>7439</v>
      </c>
      <c r="X1672" s="36">
        <v>15</v>
      </c>
      <c r="Y1672" s="90">
        <v>46231</v>
      </c>
      <c r="Z1672" s="90">
        <v>46281</v>
      </c>
    </row>
    <row r="1673" spans="1:26" ht="15" customHeight="1" x14ac:dyDescent="0.35">
      <c r="A1673" s="88" t="s">
        <v>11899</v>
      </c>
      <c r="B1673" s="36" t="s">
        <v>8703</v>
      </c>
      <c r="C1673" s="36" t="s">
        <v>1653</v>
      </c>
      <c r="D1673" s="36" t="s">
        <v>11893</v>
      </c>
      <c r="E1673" s="36" t="s">
        <v>10046</v>
      </c>
      <c r="F1673" s="36" t="s">
        <v>8706</v>
      </c>
      <c r="G1673" s="36" t="s">
        <v>8707</v>
      </c>
      <c r="H1673" s="36" t="s">
        <v>2224</v>
      </c>
      <c r="I1673" s="36" t="s">
        <v>9</v>
      </c>
      <c r="J1673" s="36" t="s">
        <v>7425</v>
      </c>
      <c r="K1673" s="36" t="s">
        <v>2026</v>
      </c>
      <c r="L1673" s="76" t="s">
        <v>10021</v>
      </c>
      <c r="M1673" s="36" t="s">
        <v>10047</v>
      </c>
      <c r="N1673" s="36" t="s">
        <v>2087</v>
      </c>
      <c r="O1673" s="37">
        <f>'Product Details'!AH1249</f>
        <v>236.99</v>
      </c>
      <c r="P1673" s="37">
        <f>'Product Details'!V1249</f>
        <v>236.99</v>
      </c>
      <c r="Q1673" s="37">
        <f>'Product Details'!F1249</f>
        <v>205.99</v>
      </c>
      <c r="R1673" s="89">
        <f t="shared" si="76"/>
        <v>0.13080720705515</v>
      </c>
      <c r="S1673" s="89">
        <f t="shared" si="77"/>
        <v>0.13080720705515</v>
      </c>
      <c r="T1673" s="37">
        <f>'Product Details'!F1249</f>
        <v>205.99</v>
      </c>
      <c r="U1673" s="37">
        <f t="shared" si="78"/>
        <v>0</v>
      </c>
      <c r="V1673" s="36" t="s">
        <v>2080</v>
      </c>
      <c r="W1673" s="36" t="s">
        <v>7427</v>
      </c>
      <c r="X1673" s="36">
        <v>15</v>
      </c>
      <c r="Y1673" s="90">
        <v>46040</v>
      </c>
      <c r="Z1673" s="90">
        <v>46276</v>
      </c>
    </row>
    <row r="1674" spans="1:26" ht="26.9" customHeight="1" x14ac:dyDescent="0.35">
      <c r="A1674" s="88" t="s">
        <v>11900</v>
      </c>
      <c r="B1674" s="36" t="s">
        <v>8708</v>
      </c>
      <c r="C1674" s="36" t="s">
        <v>1653</v>
      </c>
      <c r="D1674" s="36" t="s">
        <v>11893</v>
      </c>
      <c r="E1674" s="36" t="s">
        <v>10046</v>
      </c>
      <c r="F1674" s="36" t="s">
        <v>8711</v>
      </c>
      <c r="G1674" s="36" t="s">
        <v>8712</v>
      </c>
      <c r="H1674" s="36" t="s">
        <v>2120</v>
      </c>
      <c r="I1674" s="36" t="s">
        <v>9</v>
      </c>
      <c r="J1674" s="36" t="s">
        <v>7402</v>
      </c>
      <c r="K1674" s="36" t="s">
        <v>2025</v>
      </c>
      <c r="L1674" s="76" t="s">
        <v>10021</v>
      </c>
      <c r="M1674" s="36" t="s">
        <v>10047</v>
      </c>
      <c r="N1674" s="36" t="s">
        <v>2087</v>
      </c>
      <c r="O1674" s="37">
        <f>'Product Details'!AH1250</f>
        <v>250.99</v>
      </c>
      <c r="P1674" s="37">
        <f>'Product Details'!V1250</f>
        <v>238.99</v>
      </c>
      <c r="Q1674" s="37">
        <f>'Product Details'!F1250</f>
        <v>211.99</v>
      </c>
      <c r="R1674" s="89">
        <f t="shared" si="76"/>
        <v>0.11297543830285786</v>
      </c>
      <c r="S1674" s="89">
        <f t="shared" si="77"/>
        <v>0.15538467668034583</v>
      </c>
      <c r="T1674" s="37">
        <f>'Product Details'!F1250</f>
        <v>211.99</v>
      </c>
      <c r="U1674" s="37">
        <f t="shared" si="78"/>
        <v>0</v>
      </c>
      <c r="V1674" s="36" t="s">
        <v>2080</v>
      </c>
      <c r="W1674" s="36" t="s">
        <v>7404</v>
      </c>
      <c r="X1674" s="36">
        <v>15</v>
      </c>
      <c r="Y1674" s="90">
        <v>45859</v>
      </c>
      <c r="Z1674" s="90">
        <v>46277</v>
      </c>
    </row>
    <row r="1675" spans="1:26" ht="15" customHeight="1" x14ac:dyDescent="0.35">
      <c r="A1675" s="88" t="s">
        <v>11901</v>
      </c>
      <c r="B1675" s="36" t="s">
        <v>8713</v>
      </c>
      <c r="C1675" s="36" t="s">
        <v>1653</v>
      </c>
      <c r="D1675" s="36" t="s">
        <v>11893</v>
      </c>
      <c r="E1675" s="36" t="s">
        <v>10046</v>
      </c>
      <c r="F1675" s="36" t="s">
        <v>8716</v>
      </c>
      <c r="G1675" s="36" t="s">
        <v>8717</v>
      </c>
      <c r="H1675" s="36" t="s">
        <v>2147</v>
      </c>
      <c r="I1675" s="36" t="s">
        <v>9</v>
      </c>
      <c r="J1675" s="36" t="s">
        <v>7460</v>
      </c>
      <c r="K1675" s="36" t="s">
        <v>2023</v>
      </c>
      <c r="L1675" s="76" t="s">
        <v>10021</v>
      </c>
      <c r="M1675" s="36" t="s">
        <v>10047</v>
      </c>
      <c r="N1675" s="36" t="s">
        <v>2087</v>
      </c>
      <c r="O1675" s="37">
        <f>'Product Details'!AH1251</f>
        <v>267.99</v>
      </c>
      <c r="P1675" s="37">
        <f>'Product Details'!V1251</f>
        <v>267.99</v>
      </c>
      <c r="Q1675" s="37">
        <f>'Product Details'!F1251</f>
        <v>252.99</v>
      </c>
      <c r="R1675" s="89">
        <f t="shared" si="76"/>
        <v>5.5972237770066047E-2</v>
      </c>
      <c r="S1675" s="89">
        <f t="shared" si="77"/>
        <v>5.5972237770066047E-2</v>
      </c>
      <c r="T1675" s="37">
        <f>'Product Details'!F1251</f>
        <v>252.99</v>
      </c>
      <c r="U1675" s="37">
        <f t="shared" si="78"/>
        <v>0</v>
      </c>
      <c r="V1675" s="36" t="s">
        <v>2080</v>
      </c>
      <c r="W1675" s="36" t="s">
        <v>7439</v>
      </c>
      <c r="X1675" s="36">
        <v>15</v>
      </c>
      <c r="Y1675" s="90">
        <v>45720</v>
      </c>
      <c r="Z1675" s="90">
        <v>46243</v>
      </c>
    </row>
    <row r="1676" spans="1:26" ht="15" customHeight="1" x14ac:dyDescent="0.35">
      <c r="A1676" s="88" t="s">
        <v>11902</v>
      </c>
      <c r="B1676" s="36" t="s">
        <v>8718</v>
      </c>
      <c r="C1676" s="36" t="s">
        <v>1653</v>
      </c>
      <c r="D1676" s="36" t="s">
        <v>11893</v>
      </c>
      <c r="E1676" s="36" t="s">
        <v>10046</v>
      </c>
      <c r="F1676" s="36" t="s">
        <v>8722</v>
      </c>
      <c r="G1676" s="36" t="s">
        <v>8723</v>
      </c>
      <c r="H1676" s="36" t="s">
        <v>2224</v>
      </c>
      <c r="I1676" s="36" t="s">
        <v>9</v>
      </c>
      <c r="J1676" s="36" t="s">
        <v>7473</v>
      </c>
      <c r="K1676" s="36" t="s">
        <v>2027</v>
      </c>
      <c r="L1676" s="76" t="s">
        <v>10021</v>
      </c>
      <c r="M1676" s="36" t="s">
        <v>10047</v>
      </c>
      <c r="N1676" s="36" t="s">
        <v>2087</v>
      </c>
      <c r="O1676" s="37">
        <f>'Product Details'!AH1252</f>
        <v>2205.9899999999998</v>
      </c>
      <c r="P1676" s="37">
        <f>'Product Details'!V1252</f>
        <v>2205.9899999999998</v>
      </c>
      <c r="Q1676" s="37">
        <f>'Product Details'!F1252</f>
        <v>1993.99</v>
      </c>
      <c r="R1676" s="89">
        <f t="shared" si="76"/>
        <v>9.6101976890194327E-2</v>
      </c>
      <c r="S1676" s="89">
        <f t="shared" si="77"/>
        <v>9.6101976890194327E-2</v>
      </c>
      <c r="T1676" s="37">
        <f>'Product Details'!F1252</f>
        <v>1993.99</v>
      </c>
      <c r="U1676" s="37">
        <f t="shared" si="78"/>
        <v>0</v>
      </c>
      <c r="V1676" s="36" t="s">
        <v>2080</v>
      </c>
      <c r="W1676" s="36" t="s">
        <v>7439</v>
      </c>
      <c r="X1676" s="36">
        <v>15</v>
      </c>
      <c r="Y1676" s="90">
        <v>46112</v>
      </c>
      <c r="Z1676" s="90">
        <v>46272</v>
      </c>
    </row>
    <row r="1677" spans="1:26" ht="15" customHeight="1" x14ac:dyDescent="0.35">
      <c r="A1677" s="88" t="s">
        <v>11903</v>
      </c>
      <c r="B1677" s="36" t="s">
        <v>8724</v>
      </c>
      <c r="C1677" s="36" t="s">
        <v>1667</v>
      </c>
      <c r="D1677" s="36" t="s">
        <v>11904</v>
      </c>
      <c r="E1677" s="36" t="s">
        <v>10046</v>
      </c>
      <c r="F1677" s="36" t="s">
        <v>8727</v>
      </c>
      <c r="G1677" s="36" t="s">
        <v>8728</v>
      </c>
      <c r="H1677" s="36" t="s">
        <v>2147</v>
      </c>
      <c r="I1677" s="36" t="s">
        <v>9</v>
      </c>
      <c r="J1677" s="36" t="s">
        <v>7378</v>
      </c>
      <c r="K1677" s="36" t="s">
        <v>2022</v>
      </c>
      <c r="L1677" s="76" t="s">
        <v>10021</v>
      </c>
      <c r="M1677" s="36" t="s">
        <v>10047</v>
      </c>
      <c r="N1677" s="36" t="s">
        <v>2087</v>
      </c>
      <c r="O1677" s="37">
        <f>'Product Details'!AH1253</f>
        <v>77.989999999999995</v>
      </c>
      <c r="P1677" s="37">
        <f>'Product Details'!V1253</f>
        <v>73.989999999999995</v>
      </c>
      <c r="Q1677" s="37">
        <f>'Product Details'!F1253</f>
        <v>63.99</v>
      </c>
      <c r="R1677" s="89">
        <f t="shared" si="76"/>
        <v>0.13515339910798749</v>
      </c>
      <c r="S1677" s="89">
        <f t="shared" si="77"/>
        <v>0.17951019361456588</v>
      </c>
      <c r="T1677" s="37">
        <f>'Product Details'!F1253</f>
        <v>63.99</v>
      </c>
      <c r="U1677" s="37">
        <f t="shared" si="78"/>
        <v>0</v>
      </c>
      <c r="V1677" s="36" t="s">
        <v>2080</v>
      </c>
      <c r="W1677" s="36" t="s">
        <v>1345</v>
      </c>
      <c r="X1677" s="36">
        <v>60</v>
      </c>
      <c r="Y1677" s="90">
        <v>46156</v>
      </c>
      <c r="Z1677" s="90">
        <v>46262</v>
      </c>
    </row>
    <row r="1678" spans="1:26" ht="15" customHeight="1" x14ac:dyDescent="0.35">
      <c r="A1678" s="88" t="s">
        <v>11905</v>
      </c>
      <c r="B1678" s="36" t="s">
        <v>8729</v>
      </c>
      <c r="C1678" s="36" t="s">
        <v>1667</v>
      </c>
      <c r="D1678" s="36" t="s">
        <v>11904</v>
      </c>
      <c r="E1678" s="36" t="s">
        <v>10046</v>
      </c>
      <c r="F1678" s="36" t="s">
        <v>8732</v>
      </c>
      <c r="G1678" s="36" t="s">
        <v>8733</v>
      </c>
      <c r="H1678" s="36" t="s">
        <v>2179</v>
      </c>
      <c r="I1678" s="36" t="s">
        <v>9</v>
      </c>
      <c r="J1678" s="36" t="s">
        <v>7749</v>
      </c>
      <c r="K1678" s="36" t="s">
        <v>2022</v>
      </c>
      <c r="L1678" s="76" t="s">
        <v>10021</v>
      </c>
      <c r="M1678" s="36" t="s">
        <v>10047</v>
      </c>
      <c r="N1678" s="36" t="s">
        <v>2087</v>
      </c>
      <c r="O1678" s="37">
        <f>'Product Details'!AH1254</f>
        <v>98.99</v>
      </c>
      <c r="P1678" s="37">
        <f>'Product Details'!V1254</f>
        <v>98.99</v>
      </c>
      <c r="Q1678" s="37">
        <f>'Product Details'!F1254</f>
        <v>92.99</v>
      </c>
      <c r="R1678" s="89">
        <f t="shared" ref="R1678:R1741" si="79">IF(P1678&gt;0,(P1678-Q1678)/P1678,"")</f>
        <v>6.061218304879281E-2</v>
      </c>
      <c r="S1678" s="89">
        <f t="shared" ref="S1678:S1741" si="80">IF(O1678&gt;0,(O1678-Q1678)/O1678,"")</f>
        <v>6.061218304879281E-2</v>
      </c>
      <c r="T1678" s="37">
        <f>'Product Details'!F1254</f>
        <v>92.99</v>
      </c>
      <c r="U1678" s="37">
        <f t="shared" ref="U1678:U1741" si="81">T1678-Q1678</f>
        <v>0</v>
      </c>
      <c r="V1678" s="36" t="s">
        <v>2080</v>
      </c>
      <c r="W1678" s="36" t="s">
        <v>1345</v>
      </c>
      <c r="X1678" s="36">
        <v>60</v>
      </c>
      <c r="Y1678" s="90">
        <v>46090</v>
      </c>
      <c r="Z1678" s="90">
        <v>46236</v>
      </c>
    </row>
    <row r="1679" spans="1:26" ht="15" customHeight="1" x14ac:dyDescent="0.35">
      <c r="A1679" s="88" t="s">
        <v>11906</v>
      </c>
      <c r="B1679" s="36" t="s">
        <v>8734</v>
      </c>
      <c r="C1679" s="36" t="s">
        <v>1667</v>
      </c>
      <c r="D1679" s="36" t="s">
        <v>11904</v>
      </c>
      <c r="E1679" s="36" t="s">
        <v>10046</v>
      </c>
      <c r="F1679" s="36" t="s">
        <v>8737</v>
      </c>
      <c r="G1679" s="36" t="s">
        <v>8738</v>
      </c>
      <c r="H1679" s="36" t="s">
        <v>2224</v>
      </c>
      <c r="I1679" s="36" t="s">
        <v>9</v>
      </c>
      <c r="J1679" s="36" t="s">
        <v>7449</v>
      </c>
      <c r="K1679" s="36" t="s">
        <v>2023</v>
      </c>
      <c r="L1679" s="76" t="s">
        <v>10021</v>
      </c>
      <c r="M1679" s="36" t="s">
        <v>10047</v>
      </c>
      <c r="N1679" s="36" t="s">
        <v>2087</v>
      </c>
      <c r="O1679" s="37">
        <f>'Product Details'!AH1255</f>
        <v>151.99</v>
      </c>
      <c r="P1679" s="37">
        <f>'Product Details'!V1255</f>
        <v>151.99</v>
      </c>
      <c r="Q1679" s="37">
        <f>'Product Details'!F1255</f>
        <v>141.99</v>
      </c>
      <c r="R1679" s="89">
        <f t="shared" si="79"/>
        <v>6.5793802223830508E-2</v>
      </c>
      <c r="S1679" s="89">
        <f t="shared" si="80"/>
        <v>6.5793802223830508E-2</v>
      </c>
      <c r="T1679" s="37">
        <f>'Product Details'!F1255</f>
        <v>141.99</v>
      </c>
      <c r="U1679" s="37">
        <f t="shared" si="81"/>
        <v>0</v>
      </c>
      <c r="V1679" s="36" t="s">
        <v>2100</v>
      </c>
      <c r="W1679" s="36" t="s">
        <v>1345</v>
      </c>
      <c r="X1679" s="36">
        <v>60</v>
      </c>
      <c r="Y1679" s="90">
        <v>45742</v>
      </c>
      <c r="Z1679" s="90">
        <v>46251</v>
      </c>
    </row>
    <row r="1680" spans="1:26" ht="26.9" customHeight="1" x14ac:dyDescent="0.35">
      <c r="A1680" s="88" t="s">
        <v>11907</v>
      </c>
      <c r="B1680" s="36" t="s">
        <v>8739</v>
      </c>
      <c r="C1680" s="36" t="s">
        <v>1667</v>
      </c>
      <c r="D1680" s="36" t="s">
        <v>11904</v>
      </c>
      <c r="E1680" s="36" t="s">
        <v>10046</v>
      </c>
      <c r="F1680" s="36" t="s">
        <v>8742</v>
      </c>
      <c r="G1680" s="36" t="s">
        <v>8743</v>
      </c>
      <c r="H1680" s="36" t="s">
        <v>2147</v>
      </c>
      <c r="I1680" s="36" t="s">
        <v>9</v>
      </c>
      <c r="J1680" s="36" t="s">
        <v>7390</v>
      </c>
      <c r="K1680" s="36" t="s">
        <v>2025</v>
      </c>
      <c r="L1680" s="76" t="s">
        <v>10021</v>
      </c>
      <c r="M1680" s="36" t="s">
        <v>10047</v>
      </c>
      <c r="N1680" s="36" t="s">
        <v>2087</v>
      </c>
      <c r="O1680" s="37">
        <f>'Product Details'!AH1256</f>
        <v>188.99</v>
      </c>
      <c r="P1680" s="37">
        <f>'Product Details'!V1256</f>
        <v>180.99</v>
      </c>
      <c r="Q1680" s="37">
        <f>'Product Details'!F1256</f>
        <v>158.99</v>
      </c>
      <c r="R1680" s="89">
        <f t="shared" si="79"/>
        <v>0.12155367699872921</v>
      </c>
      <c r="S1680" s="89">
        <f t="shared" si="80"/>
        <v>0.15873855759563998</v>
      </c>
      <c r="T1680" s="37">
        <f>'Product Details'!F1256</f>
        <v>158.99</v>
      </c>
      <c r="U1680" s="37">
        <f t="shared" si="81"/>
        <v>0</v>
      </c>
      <c r="V1680" s="36" t="s">
        <v>2080</v>
      </c>
      <c r="W1680" s="36" t="s">
        <v>1345</v>
      </c>
      <c r="X1680" s="36">
        <v>60</v>
      </c>
      <c r="Y1680" s="90">
        <v>46107</v>
      </c>
      <c r="Z1680" s="90">
        <v>46236</v>
      </c>
    </row>
    <row r="1681" spans="1:26" ht="15" customHeight="1" x14ac:dyDescent="0.35">
      <c r="A1681" s="88" t="s">
        <v>11908</v>
      </c>
      <c r="B1681" s="36" t="s">
        <v>8744</v>
      </c>
      <c r="C1681" s="36" t="s">
        <v>1667</v>
      </c>
      <c r="D1681" s="36" t="s">
        <v>11904</v>
      </c>
      <c r="E1681" s="36" t="s">
        <v>10046</v>
      </c>
      <c r="F1681" s="36" t="s">
        <v>8747</v>
      </c>
      <c r="G1681" s="36" t="s">
        <v>8748</v>
      </c>
      <c r="H1681" s="36" t="s">
        <v>2179</v>
      </c>
      <c r="I1681" s="36" t="s">
        <v>9</v>
      </c>
      <c r="J1681" s="36" t="s">
        <v>7449</v>
      </c>
      <c r="K1681" s="36" t="s">
        <v>2024</v>
      </c>
      <c r="L1681" s="76" t="s">
        <v>10021</v>
      </c>
      <c r="M1681" s="36" t="s">
        <v>10047</v>
      </c>
      <c r="N1681" s="36" t="s">
        <v>2087</v>
      </c>
      <c r="O1681" s="37">
        <f>'Product Details'!AH1257</f>
        <v>190.99</v>
      </c>
      <c r="P1681" s="37">
        <f>'Product Details'!V1257</f>
        <v>184.99</v>
      </c>
      <c r="Q1681" s="37">
        <f>'Product Details'!F1257</f>
        <v>173.99</v>
      </c>
      <c r="R1681" s="89">
        <f t="shared" si="79"/>
        <v>5.9462673658035564E-2</v>
      </c>
      <c r="S1681" s="89">
        <f t="shared" si="80"/>
        <v>8.9009895806063138E-2</v>
      </c>
      <c r="T1681" s="37">
        <f>'Product Details'!F1257</f>
        <v>173.99</v>
      </c>
      <c r="U1681" s="37">
        <f t="shared" si="81"/>
        <v>0</v>
      </c>
      <c r="V1681" s="36" t="s">
        <v>2080</v>
      </c>
      <c r="W1681" s="36" t="s">
        <v>7451</v>
      </c>
      <c r="X1681" s="36">
        <v>60</v>
      </c>
      <c r="Y1681" s="90">
        <v>45790</v>
      </c>
      <c r="Z1681" s="90">
        <v>46238</v>
      </c>
    </row>
    <row r="1682" spans="1:26" ht="15" customHeight="1" x14ac:dyDescent="0.35">
      <c r="A1682" s="88" t="s">
        <v>11909</v>
      </c>
      <c r="B1682" s="36" t="s">
        <v>8749</v>
      </c>
      <c r="C1682" s="36" t="s">
        <v>1667</v>
      </c>
      <c r="D1682" s="36" t="s">
        <v>11904</v>
      </c>
      <c r="E1682" s="36" t="s">
        <v>10046</v>
      </c>
      <c r="F1682" s="36" t="s">
        <v>8752</v>
      </c>
      <c r="G1682" s="36" t="s">
        <v>8753</v>
      </c>
      <c r="H1682" s="36" t="s">
        <v>2147</v>
      </c>
      <c r="I1682" s="36" t="s">
        <v>9</v>
      </c>
      <c r="J1682" s="36" t="s">
        <v>7437</v>
      </c>
      <c r="K1682" s="36" t="s">
        <v>2023</v>
      </c>
      <c r="L1682" s="76" t="s">
        <v>10021</v>
      </c>
      <c r="M1682" s="36" t="s">
        <v>10047</v>
      </c>
      <c r="N1682" s="36" t="s">
        <v>2087</v>
      </c>
      <c r="O1682" s="37">
        <f>'Product Details'!AH1258</f>
        <v>232.99</v>
      </c>
      <c r="P1682" s="37">
        <f>'Product Details'!V1258</f>
        <v>221.99</v>
      </c>
      <c r="Q1682" s="37">
        <f>'Product Details'!F1258</f>
        <v>201.99</v>
      </c>
      <c r="R1682" s="89">
        <f t="shared" si="79"/>
        <v>9.0094148385062384E-2</v>
      </c>
      <c r="S1682" s="89">
        <f t="shared" si="80"/>
        <v>0.13305292072621142</v>
      </c>
      <c r="T1682" s="37">
        <f>'Product Details'!F1258</f>
        <v>201.99</v>
      </c>
      <c r="U1682" s="37">
        <f t="shared" si="81"/>
        <v>0</v>
      </c>
      <c r="V1682" s="36" t="s">
        <v>2080</v>
      </c>
      <c r="W1682" s="36" t="s">
        <v>7439</v>
      </c>
      <c r="X1682" s="36">
        <v>60</v>
      </c>
      <c r="Y1682" s="90">
        <v>46167</v>
      </c>
      <c r="Z1682" s="90">
        <v>46262</v>
      </c>
    </row>
    <row r="1683" spans="1:26" ht="26.9" customHeight="1" x14ac:dyDescent="0.35">
      <c r="A1683" s="88" t="s">
        <v>11910</v>
      </c>
      <c r="B1683" s="36" t="s">
        <v>8754</v>
      </c>
      <c r="C1683" s="36" t="s">
        <v>1667</v>
      </c>
      <c r="D1683" s="36" t="s">
        <v>11904</v>
      </c>
      <c r="E1683" s="36" t="s">
        <v>10046</v>
      </c>
      <c r="F1683" s="36" t="s">
        <v>8752</v>
      </c>
      <c r="G1683" s="36" t="s">
        <v>8757</v>
      </c>
      <c r="H1683" s="36" t="s">
        <v>2171</v>
      </c>
      <c r="I1683" s="36" t="s">
        <v>9</v>
      </c>
      <c r="J1683" s="36" t="s">
        <v>7526</v>
      </c>
      <c r="K1683" s="36" t="s">
        <v>2025</v>
      </c>
      <c r="L1683" s="76" t="s">
        <v>10021</v>
      </c>
      <c r="M1683" s="36" t="s">
        <v>10047</v>
      </c>
      <c r="N1683" s="36" t="s">
        <v>2087</v>
      </c>
      <c r="O1683" s="37">
        <f>'Product Details'!AH1259</f>
        <v>235.99</v>
      </c>
      <c r="P1683" s="37">
        <f>'Product Details'!V1259</f>
        <v>235.99</v>
      </c>
      <c r="Q1683" s="37">
        <f>'Product Details'!F1259</f>
        <v>218.99</v>
      </c>
      <c r="R1683" s="89">
        <f t="shared" si="79"/>
        <v>7.2036950718250767E-2</v>
      </c>
      <c r="S1683" s="89">
        <f t="shared" si="80"/>
        <v>7.2036950718250767E-2</v>
      </c>
      <c r="T1683" s="37">
        <f>'Product Details'!F1259</f>
        <v>218.99</v>
      </c>
      <c r="U1683" s="37">
        <f t="shared" si="81"/>
        <v>0</v>
      </c>
      <c r="V1683" s="36" t="s">
        <v>2080</v>
      </c>
      <c r="W1683" s="36" t="s">
        <v>1345</v>
      </c>
      <c r="X1683" s="36">
        <v>60</v>
      </c>
      <c r="Y1683" s="90">
        <v>45755</v>
      </c>
      <c r="Z1683" s="90">
        <v>46237</v>
      </c>
    </row>
    <row r="1684" spans="1:26" ht="15" customHeight="1" x14ac:dyDescent="0.35">
      <c r="A1684" s="88" t="s">
        <v>11911</v>
      </c>
      <c r="B1684" s="36" t="s">
        <v>8758</v>
      </c>
      <c r="C1684" s="36" t="s">
        <v>1667</v>
      </c>
      <c r="D1684" s="36" t="s">
        <v>11904</v>
      </c>
      <c r="E1684" s="36" t="s">
        <v>10046</v>
      </c>
      <c r="F1684" s="36" t="s">
        <v>8761</v>
      </c>
      <c r="G1684" s="36" t="s">
        <v>8762</v>
      </c>
      <c r="H1684" s="36" t="s">
        <v>2171</v>
      </c>
      <c r="I1684" s="36" t="s">
        <v>9</v>
      </c>
      <c r="J1684" s="36" t="s">
        <v>7510</v>
      </c>
      <c r="K1684" s="36" t="s">
        <v>2027</v>
      </c>
      <c r="L1684" s="76" t="s">
        <v>10021</v>
      </c>
      <c r="M1684" s="36" t="s">
        <v>10047</v>
      </c>
      <c r="N1684" s="36" t="s">
        <v>2087</v>
      </c>
      <c r="O1684" s="37">
        <f>'Product Details'!AH1260</f>
        <v>282.99</v>
      </c>
      <c r="P1684" s="37">
        <f>'Product Details'!V1260</f>
        <v>267.99</v>
      </c>
      <c r="Q1684" s="37">
        <f>'Product Details'!F1260</f>
        <v>243.99</v>
      </c>
      <c r="R1684" s="89">
        <f t="shared" si="79"/>
        <v>8.9555580432105666E-2</v>
      </c>
      <c r="S1684" s="89">
        <f t="shared" si="80"/>
        <v>0.13781405703381744</v>
      </c>
      <c r="T1684" s="37">
        <f>'Product Details'!F1260</f>
        <v>243.99</v>
      </c>
      <c r="U1684" s="37">
        <f t="shared" si="81"/>
        <v>0</v>
      </c>
      <c r="V1684" s="36" t="s">
        <v>2080</v>
      </c>
      <c r="W1684" s="36" t="s">
        <v>7451</v>
      </c>
      <c r="X1684" s="36">
        <v>60</v>
      </c>
      <c r="Y1684" s="90">
        <v>45687</v>
      </c>
      <c r="Z1684" s="90">
        <v>46274</v>
      </c>
    </row>
    <row r="1685" spans="1:26" ht="15" customHeight="1" x14ac:dyDescent="0.35">
      <c r="A1685" s="88" t="s">
        <v>11912</v>
      </c>
      <c r="B1685" s="36" t="s">
        <v>8763</v>
      </c>
      <c r="C1685" s="36" t="s">
        <v>1667</v>
      </c>
      <c r="D1685" s="36" t="s">
        <v>11904</v>
      </c>
      <c r="E1685" s="36" t="s">
        <v>10046</v>
      </c>
      <c r="F1685" s="36" t="s">
        <v>8766</v>
      </c>
      <c r="G1685" s="36" t="s">
        <v>8767</v>
      </c>
      <c r="H1685" s="36" t="s">
        <v>2084</v>
      </c>
      <c r="I1685" s="36" t="s">
        <v>9</v>
      </c>
      <c r="J1685" s="36" t="s">
        <v>7460</v>
      </c>
      <c r="K1685" s="36" t="s">
        <v>2024</v>
      </c>
      <c r="L1685" s="76" t="s">
        <v>10021</v>
      </c>
      <c r="M1685" s="36" t="s">
        <v>10047</v>
      </c>
      <c r="N1685" s="36" t="s">
        <v>2087</v>
      </c>
      <c r="O1685" s="37">
        <f>'Product Details'!AH1261</f>
        <v>502.99</v>
      </c>
      <c r="P1685" s="37">
        <f>'Product Details'!V1261</f>
        <v>502.99</v>
      </c>
      <c r="Q1685" s="37">
        <f>'Product Details'!F1261</f>
        <v>445.99</v>
      </c>
      <c r="R1685" s="89">
        <f t="shared" si="79"/>
        <v>0.11332233245193742</v>
      </c>
      <c r="S1685" s="89">
        <f t="shared" si="80"/>
        <v>0.11332233245193742</v>
      </c>
      <c r="T1685" s="37">
        <f>'Product Details'!F1261</f>
        <v>445.99</v>
      </c>
      <c r="U1685" s="37">
        <f t="shared" si="81"/>
        <v>0</v>
      </c>
      <c r="V1685" s="36" t="s">
        <v>2100</v>
      </c>
      <c r="W1685" s="36" t="s">
        <v>7439</v>
      </c>
      <c r="X1685" s="36">
        <v>60</v>
      </c>
      <c r="Y1685" s="90">
        <v>46142</v>
      </c>
      <c r="Z1685" s="90">
        <v>46235</v>
      </c>
    </row>
    <row r="1686" spans="1:26" ht="15" customHeight="1" x14ac:dyDescent="0.35">
      <c r="A1686" s="88" t="s">
        <v>11913</v>
      </c>
      <c r="B1686" s="36" t="s">
        <v>8768</v>
      </c>
      <c r="C1686" s="36" t="s">
        <v>1667</v>
      </c>
      <c r="D1686" s="36" t="s">
        <v>11904</v>
      </c>
      <c r="E1686" s="36" t="s">
        <v>10046</v>
      </c>
      <c r="F1686" s="36" t="s">
        <v>8761</v>
      </c>
      <c r="G1686" s="36" t="s">
        <v>8772</v>
      </c>
      <c r="H1686" s="36" t="s">
        <v>2268</v>
      </c>
      <c r="I1686" s="36" t="s">
        <v>9</v>
      </c>
      <c r="J1686" s="36" t="s">
        <v>7473</v>
      </c>
      <c r="K1686" s="36" t="s">
        <v>2026</v>
      </c>
      <c r="L1686" s="76" t="s">
        <v>10021</v>
      </c>
      <c r="M1686" s="36" t="s">
        <v>10047</v>
      </c>
      <c r="N1686" s="36" t="s">
        <v>2087</v>
      </c>
      <c r="O1686" s="37">
        <f>'Product Details'!AH1262</f>
        <v>1377.99</v>
      </c>
      <c r="P1686" s="37">
        <f>'Product Details'!V1262</f>
        <v>1352.99</v>
      </c>
      <c r="Q1686" s="37">
        <f>'Product Details'!F1262</f>
        <v>1280.99</v>
      </c>
      <c r="R1686" s="89">
        <f t="shared" si="79"/>
        <v>5.3215470919962454E-2</v>
      </c>
      <c r="S1686" s="89">
        <f t="shared" si="80"/>
        <v>7.0392383108730833E-2</v>
      </c>
      <c r="T1686" s="37">
        <f>'Product Details'!F1262</f>
        <v>1280.99</v>
      </c>
      <c r="U1686" s="37">
        <f t="shared" si="81"/>
        <v>0</v>
      </c>
      <c r="V1686" s="36" t="s">
        <v>2080</v>
      </c>
      <c r="W1686" s="36" t="s">
        <v>7439</v>
      </c>
      <c r="X1686" s="36">
        <v>60</v>
      </c>
      <c r="Y1686" s="90">
        <v>45791</v>
      </c>
      <c r="Z1686" s="90">
        <v>46263</v>
      </c>
    </row>
    <row r="1687" spans="1:26" ht="15" customHeight="1" x14ac:dyDescent="0.35">
      <c r="A1687" s="88" t="s">
        <v>11914</v>
      </c>
      <c r="B1687" s="36" t="s">
        <v>8773</v>
      </c>
      <c r="C1687" s="36" t="s">
        <v>1681</v>
      </c>
      <c r="D1687" s="36" t="s">
        <v>11915</v>
      </c>
      <c r="E1687" s="36" t="s">
        <v>10046</v>
      </c>
      <c r="F1687" s="36" t="s">
        <v>8776</v>
      </c>
      <c r="G1687" s="36" t="s">
        <v>7957</v>
      </c>
      <c r="H1687" s="36" t="s">
        <v>2171</v>
      </c>
      <c r="I1687" s="36" t="s">
        <v>9</v>
      </c>
      <c r="J1687" s="36" t="s">
        <v>7560</v>
      </c>
      <c r="K1687" s="36" t="s">
        <v>2022</v>
      </c>
      <c r="L1687" s="76" t="s">
        <v>10021</v>
      </c>
      <c r="M1687" s="36" t="s">
        <v>10047</v>
      </c>
      <c r="N1687" s="36" t="s">
        <v>2087</v>
      </c>
      <c r="O1687" s="37">
        <f>'Product Details'!AH1263</f>
        <v>46.99</v>
      </c>
      <c r="P1687" s="37">
        <f>'Product Details'!V1263</f>
        <v>45.99</v>
      </c>
      <c r="Q1687" s="37">
        <f>'Product Details'!F1263</f>
        <v>42.99</v>
      </c>
      <c r="R1687" s="89">
        <f t="shared" si="79"/>
        <v>6.5231572080887146E-2</v>
      </c>
      <c r="S1687" s="89">
        <f t="shared" si="80"/>
        <v>8.5124494573313461E-2</v>
      </c>
      <c r="T1687" s="37">
        <f>'Product Details'!F1263</f>
        <v>42.99</v>
      </c>
      <c r="U1687" s="37">
        <f t="shared" si="81"/>
        <v>0</v>
      </c>
      <c r="V1687" s="36" t="s">
        <v>2100</v>
      </c>
      <c r="W1687" s="36" t="s">
        <v>1345</v>
      </c>
      <c r="X1687" s="36">
        <v>30</v>
      </c>
      <c r="Y1687" s="90">
        <v>46182</v>
      </c>
      <c r="Z1687" s="90">
        <v>46285</v>
      </c>
    </row>
    <row r="1688" spans="1:26" ht="15" customHeight="1" x14ac:dyDescent="0.35">
      <c r="A1688" s="88" t="s">
        <v>11916</v>
      </c>
      <c r="B1688" s="36" t="s">
        <v>8777</v>
      </c>
      <c r="C1688" s="36" t="s">
        <v>1681</v>
      </c>
      <c r="D1688" s="36" t="s">
        <v>11915</v>
      </c>
      <c r="E1688" s="36" t="s">
        <v>10046</v>
      </c>
      <c r="F1688" s="36" t="s">
        <v>8780</v>
      </c>
      <c r="G1688" s="36" t="s">
        <v>8781</v>
      </c>
      <c r="H1688" s="36" t="s">
        <v>2254</v>
      </c>
      <c r="I1688" s="36" t="s">
        <v>9</v>
      </c>
      <c r="J1688" s="36" t="s">
        <v>7378</v>
      </c>
      <c r="K1688" s="36" t="s">
        <v>2023</v>
      </c>
      <c r="L1688" s="76" t="s">
        <v>10021</v>
      </c>
      <c r="M1688" s="36" t="s">
        <v>10047</v>
      </c>
      <c r="N1688" s="36" t="s">
        <v>2087</v>
      </c>
      <c r="O1688" s="37">
        <f>'Product Details'!AH1264</f>
        <v>77.989999999999995</v>
      </c>
      <c r="P1688" s="37">
        <f>'Product Details'!V1264</f>
        <v>77.989999999999995</v>
      </c>
      <c r="Q1688" s="37">
        <f>'Product Details'!F1264</f>
        <v>71.989999999999995</v>
      </c>
      <c r="R1688" s="89">
        <f t="shared" si="79"/>
        <v>7.6932940120528273E-2</v>
      </c>
      <c r="S1688" s="89">
        <f t="shared" si="80"/>
        <v>7.6932940120528273E-2</v>
      </c>
      <c r="T1688" s="37">
        <f>'Product Details'!F1264</f>
        <v>71.989999999999995</v>
      </c>
      <c r="U1688" s="37">
        <f t="shared" si="81"/>
        <v>0</v>
      </c>
      <c r="V1688" s="36" t="s">
        <v>2080</v>
      </c>
      <c r="W1688" s="36" t="s">
        <v>1345</v>
      </c>
      <c r="X1688" s="36">
        <v>30</v>
      </c>
      <c r="Y1688" s="90">
        <v>46035</v>
      </c>
      <c r="Z1688" s="90">
        <v>46239</v>
      </c>
    </row>
    <row r="1689" spans="1:26" ht="26.9" customHeight="1" x14ac:dyDescent="0.35">
      <c r="A1689" s="88" t="s">
        <v>11917</v>
      </c>
      <c r="B1689" s="36" t="s">
        <v>8777</v>
      </c>
      <c r="C1689" s="36" t="s">
        <v>1681</v>
      </c>
      <c r="D1689" s="36" t="s">
        <v>11918</v>
      </c>
      <c r="E1689" s="36" t="s">
        <v>10122</v>
      </c>
      <c r="F1689" s="36" t="s">
        <v>8780</v>
      </c>
      <c r="G1689" s="36" t="s">
        <v>8781</v>
      </c>
      <c r="H1689" s="36" t="s">
        <v>2254</v>
      </c>
      <c r="I1689" s="36" t="s">
        <v>9</v>
      </c>
      <c r="J1689" s="36" t="s">
        <v>7378</v>
      </c>
      <c r="K1689" s="36" t="s">
        <v>2023</v>
      </c>
      <c r="L1689" s="79" t="s">
        <v>10023</v>
      </c>
      <c r="M1689" s="36" t="s">
        <v>10123</v>
      </c>
      <c r="N1689" s="36" t="s">
        <v>2087</v>
      </c>
      <c r="O1689" s="37">
        <f>'Product Details'!AH1264</f>
        <v>77.989999999999995</v>
      </c>
      <c r="P1689" s="37">
        <v>55.99</v>
      </c>
      <c r="Q1689" s="37">
        <v>52.99</v>
      </c>
      <c r="R1689" s="89">
        <f t="shared" si="79"/>
        <v>5.3580996606536882E-2</v>
      </c>
      <c r="S1689" s="89">
        <f t="shared" si="80"/>
        <v>0.32055391716886772</v>
      </c>
      <c r="T1689" s="37">
        <f>'Product Details'!F1264</f>
        <v>71.989999999999995</v>
      </c>
      <c r="U1689" s="37">
        <f t="shared" si="81"/>
        <v>18.999999999999993</v>
      </c>
      <c r="V1689" s="36" t="s">
        <v>2100</v>
      </c>
      <c r="W1689" s="36" t="s">
        <v>10124</v>
      </c>
      <c r="X1689" s="36">
        <v>30</v>
      </c>
      <c r="Y1689" s="90">
        <v>46203</v>
      </c>
      <c r="Z1689" s="90">
        <v>46220</v>
      </c>
    </row>
    <row r="1690" spans="1:26" ht="26.9" customHeight="1" x14ac:dyDescent="0.35">
      <c r="A1690" s="88" t="s">
        <v>11919</v>
      </c>
      <c r="B1690" s="36" t="s">
        <v>8782</v>
      </c>
      <c r="C1690" s="36" t="s">
        <v>1681</v>
      </c>
      <c r="D1690" s="36" t="s">
        <v>11915</v>
      </c>
      <c r="E1690" s="36" t="s">
        <v>10046</v>
      </c>
      <c r="F1690" s="36" t="s">
        <v>8785</v>
      </c>
      <c r="G1690" s="36" t="s">
        <v>8786</v>
      </c>
      <c r="H1690" s="36" t="s">
        <v>2179</v>
      </c>
      <c r="I1690" s="36" t="s">
        <v>9</v>
      </c>
      <c r="J1690" s="36" t="s">
        <v>7366</v>
      </c>
      <c r="K1690" s="36" t="s">
        <v>2025</v>
      </c>
      <c r="L1690" s="76" t="s">
        <v>10021</v>
      </c>
      <c r="M1690" s="36" t="s">
        <v>10047</v>
      </c>
      <c r="N1690" s="36" t="s">
        <v>2087</v>
      </c>
      <c r="O1690" s="37">
        <f>'Product Details'!AH1265</f>
        <v>145.99</v>
      </c>
      <c r="P1690" s="37">
        <f>'Product Details'!V1265</f>
        <v>139.99</v>
      </c>
      <c r="Q1690" s="37">
        <f>'Product Details'!F1265</f>
        <v>125.99</v>
      </c>
      <c r="R1690" s="89">
        <f t="shared" si="79"/>
        <v>0.10000714336738348</v>
      </c>
      <c r="S1690" s="89">
        <f t="shared" si="80"/>
        <v>0.13699568463593406</v>
      </c>
      <c r="T1690" s="37">
        <f>'Product Details'!F1265</f>
        <v>125.99</v>
      </c>
      <c r="U1690" s="37">
        <f t="shared" si="81"/>
        <v>0</v>
      </c>
      <c r="V1690" s="36" t="s">
        <v>2080</v>
      </c>
      <c r="W1690" s="36" t="s">
        <v>1345</v>
      </c>
      <c r="X1690" s="36">
        <v>30</v>
      </c>
      <c r="Y1690" s="90">
        <v>45938</v>
      </c>
      <c r="Z1690" s="90">
        <v>46273</v>
      </c>
    </row>
    <row r="1691" spans="1:26" ht="26.9" customHeight="1" x14ac:dyDescent="0.35">
      <c r="A1691" s="88" t="s">
        <v>11920</v>
      </c>
      <c r="B1691" s="36" t="s">
        <v>8787</v>
      </c>
      <c r="C1691" s="36" t="s">
        <v>1681</v>
      </c>
      <c r="D1691" s="36" t="s">
        <v>11915</v>
      </c>
      <c r="E1691" s="36" t="s">
        <v>10046</v>
      </c>
      <c r="F1691" s="36" t="s">
        <v>8790</v>
      </c>
      <c r="G1691" s="36" t="s">
        <v>8791</v>
      </c>
      <c r="H1691" s="36" t="s">
        <v>2268</v>
      </c>
      <c r="I1691" s="36" t="s">
        <v>9</v>
      </c>
      <c r="J1691" s="36" t="s">
        <v>7510</v>
      </c>
      <c r="K1691" s="36" t="s">
        <v>2025</v>
      </c>
      <c r="L1691" s="76" t="s">
        <v>10021</v>
      </c>
      <c r="M1691" s="36" t="s">
        <v>10047</v>
      </c>
      <c r="N1691" s="36" t="s">
        <v>2087</v>
      </c>
      <c r="O1691" s="37">
        <f>'Product Details'!AH1266</f>
        <v>171.99</v>
      </c>
      <c r="P1691" s="37">
        <f>'Product Details'!V1266</f>
        <v>171.99</v>
      </c>
      <c r="Q1691" s="37">
        <f>'Product Details'!F1266</f>
        <v>161.99</v>
      </c>
      <c r="R1691" s="89">
        <f t="shared" si="79"/>
        <v>5.8142915285772423E-2</v>
      </c>
      <c r="S1691" s="89">
        <f t="shared" si="80"/>
        <v>5.8142915285772423E-2</v>
      </c>
      <c r="T1691" s="37">
        <f>'Product Details'!F1266</f>
        <v>161.99</v>
      </c>
      <c r="U1691" s="37">
        <f t="shared" si="81"/>
        <v>0</v>
      </c>
      <c r="V1691" s="36" t="s">
        <v>2100</v>
      </c>
      <c r="W1691" s="36" t="s">
        <v>7512</v>
      </c>
      <c r="X1691" s="36">
        <v>30</v>
      </c>
      <c r="Y1691" s="90">
        <v>45780</v>
      </c>
      <c r="Z1691" s="90">
        <v>46275</v>
      </c>
    </row>
    <row r="1692" spans="1:26" ht="26.9" customHeight="1" x14ac:dyDescent="0.35">
      <c r="A1692" s="88" t="s">
        <v>11921</v>
      </c>
      <c r="B1692" s="36" t="s">
        <v>8787</v>
      </c>
      <c r="C1692" s="36" t="s">
        <v>1681</v>
      </c>
      <c r="D1692" s="36" t="s">
        <v>11918</v>
      </c>
      <c r="E1692" s="36" t="s">
        <v>10122</v>
      </c>
      <c r="F1692" s="36" t="s">
        <v>8790</v>
      </c>
      <c r="G1692" s="36" t="s">
        <v>8791</v>
      </c>
      <c r="H1692" s="36" t="s">
        <v>2268</v>
      </c>
      <c r="I1692" s="36" t="s">
        <v>9</v>
      </c>
      <c r="J1692" s="36" t="s">
        <v>7510</v>
      </c>
      <c r="K1692" s="36" t="s">
        <v>2025</v>
      </c>
      <c r="L1692" s="79" t="s">
        <v>10023</v>
      </c>
      <c r="M1692" s="36" t="s">
        <v>10123</v>
      </c>
      <c r="N1692" s="36" t="s">
        <v>2087</v>
      </c>
      <c r="O1692" s="37">
        <f>'Product Details'!AH1266</f>
        <v>171.99</v>
      </c>
      <c r="P1692" s="37">
        <v>140.99</v>
      </c>
      <c r="Q1692" s="37">
        <v>124.99</v>
      </c>
      <c r="R1692" s="89">
        <f t="shared" si="79"/>
        <v>0.11348322576069234</v>
      </c>
      <c r="S1692" s="89">
        <f t="shared" si="80"/>
        <v>0.27327170184313049</v>
      </c>
      <c r="T1692" s="37">
        <f>'Product Details'!F1266</f>
        <v>161.99</v>
      </c>
      <c r="U1692" s="37">
        <f t="shared" si="81"/>
        <v>37.000000000000014</v>
      </c>
      <c r="V1692" s="36" t="s">
        <v>2100</v>
      </c>
      <c r="W1692" s="36" t="s">
        <v>10124</v>
      </c>
      <c r="X1692" s="36">
        <v>30</v>
      </c>
      <c r="Y1692" s="90">
        <v>46219</v>
      </c>
      <c r="Z1692" s="90">
        <v>46251</v>
      </c>
    </row>
    <row r="1693" spans="1:26" ht="26.9" customHeight="1" x14ac:dyDescent="0.35">
      <c r="A1693" s="88" t="s">
        <v>11922</v>
      </c>
      <c r="B1693" s="36" t="s">
        <v>8792</v>
      </c>
      <c r="C1693" s="36" t="s">
        <v>1681</v>
      </c>
      <c r="D1693" s="36" t="s">
        <v>11915</v>
      </c>
      <c r="E1693" s="36" t="s">
        <v>10046</v>
      </c>
      <c r="F1693" s="36" t="s">
        <v>8795</v>
      </c>
      <c r="G1693" s="36" t="s">
        <v>8796</v>
      </c>
      <c r="H1693" s="36" t="s">
        <v>2171</v>
      </c>
      <c r="I1693" s="36" t="s">
        <v>9</v>
      </c>
      <c r="J1693" s="36" t="s">
        <v>7749</v>
      </c>
      <c r="K1693" s="36" t="s">
        <v>2025</v>
      </c>
      <c r="L1693" s="76" t="s">
        <v>10021</v>
      </c>
      <c r="M1693" s="36" t="s">
        <v>10047</v>
      </c>
      <c r="N1693" s="36" t="s">
        <v>2087</v>
      </c>
      <c r="O1693" s="37">
        <f>'Product Details'!AH1267</f>
        <v>189.99</v>
      </c>
      <c r="P1693" s="37">
        <f>'Product Details'!V1267</f>
        <v>185.99</v>
      </c>
      <c r="Q1693" s="37">
        <f>'Product Details'!F1267</f>
        <v>176.99</v>
      </c>
      <c r="R1693" s="89">
        <f t="shared" si="79"/>
        <v>4.8389698370880155E-2</v>
      </c>
      <c r="S1693" s="89">
        <f t="shared" si="80"/>
        <v>6.8424653929154158E-2</v>
      </c>
      <c r="T1693" s="37">
        <f>'Product Details'!F1267</f>
        <v>176.99</v>
      </c>
      <c r="U1693" s="37">
        <f t="shared" si="81"/>
        <v>0</v>
      </c>
      <c r="V1693" s="36" t="s">
        <v>2080</v>
      </c>
      <c r="W1693" s="36" t="s">
        <v>1345</v>
      </c>
      <c r="X1693" s="36">
        <v>30</v>
      </c>
      <c r="Y1693" s="90">
        <v>46060</v>
      </c>
      <c r="Z1693" s="90">
        <v>46288</v>
      </c>
    </row>
    <row r="1694" spans="1:26" ht="26.9" customHeight="1" x14ac:dyDescent="0.35">
      <c r="A1694" s="88" t="s">
        <v>11923</v>
      </c>
      <c r="B1694" s="36" t="s">
        <v>8792</v>
      </c>
      <c r="C1694" s="36" t="s">
        <v>1681</v>
      </c>
      <c r="D1694" s="36" t="s">
        <v>11918</v>
      </c>
      <c r="E1694" s="36" t="s">
        <v>10122</v>
      </c>
      <c r="F1694" s="36" t="s">
        <v>8795</v>
      </c>
      <c r="G1694" s="36" t="s">
        <v>8796</v>
      </c>
      <c r="H1694" s="36" t="s">
        <v>2171</v>
      </c>
      <c r="I1694" s="36" t="s">
        <v>9</v>
      </c>
      <c r="J1694" s="36" t="s">
        <v>7749</v>
      </c>
      <c r="K1694" s="36" t="s">
        <v>2025</v>
      </c>
      <c r="L1694" s="79" t="s">
        <v>10023</v>
      </c>
      <c r="M1694" s="36" t="s">
        <v>10123</v>
      </c>
      <c r="N1694" s="36" t="s">
        <v>2087</v>
      </c>
      <c r="O1694" s="37">
        <f>'Product Details'!AH1267</f>
        <v>189.99</v>
      </c>
      <c r="P1694" s="37">
        <v>132.99</v>
      </c>
      <c r="Q1694" s="37">
        <v>132.99</v>
      </c>
      <c r="R1694" s="89">
        <f t="shared" si="79"/>
        <v>0</v>
      </c>
      <c r="S1694" s="89">
        <f t="shared" si="80"/>
        <v>0.30001579030475289</v>
      </c>
      <c r="T1694" s="37">
        <f>'Product Details'!F1267</f>
        <v>176.99</v>
      </c>
      <c r="U1694" s="37">
        <f t="shared" si="81"/>
        <v>44</v>
      </c>
      <c r="V1694" s="36" t="s">
        <v>2100</v>
      </c>
      <c r="W1694" s="36" t="s">
        <v>10124</v>
      </c>
      <c r="X1694" s="36">
        <v>30</v>
      </c>
      <c r="Y1694" s="90">
        <v>46156</v>
      </c>
      <c r="Z1694" s="90">
        <v>46156</v>
      </c>
    </row>
    <row r="1695" spans="1:26" ht="15" customHeight="1" x14ac:dyDescent="0.35">
      <c r="A1695" s="88" t="s">
        <v>11924</v>
      </c>
      <c r="B1695" s="36" t="s">
        <v>8797</v>
      </c>
      <c r="C1695" s="36" t="s">
        <v>1681</v>
      </c>
      <c r="D1695" s="36" t="s">
        <v>11915</v>
      </c>
      <c r="E1695" s="36" t="s">
        <v>10046</v>
      </c>
      <c r="F1695" s="36" t="s">
        <v>8800</v>
      </c>
      <c r="G1695" s="36" t="s">
        <v>8801</v>
      </c>
      <c r="H1695" s="36" t="s">
        <v>2179</v>
      </c>
      <c r="I1695" s="36" t="s">
        <v>9</v>
      </c>
      <c r="J1695" s="36" t="s">
        <v>7449</v>
      </c>
      <c r="K1695" s="36" t="s">
        <v>2024</v>
      </c>
      <c r="L1695" s="76" t="s">
        <v>10021</v>
      </c>
      <c r="M1695" s="36" t="s">
        <v>10047</v>
      </c>
      <c r="N1695" s="36" t="s">
        <v>2087</v>
      </c>
      <c r="O1695" s="37">
        <f>'Product Details'!AH1268</f>
        <v>199.99</v>
      </c>
      <c r="P1695" s="37">
        <f>'Product Details'!V1268</f>
        <v>199.99</v>
      </c>
      <c r="Q1695" s="37">
        <f>'Product Details'!F1268</f>
        <v>178.99</v>
      </c>
      <c r="R1695" s="89">
        <f t="shared" si="79"/>
        <v>0.10500525026251312</v>
      </c>
      <c r="S1695" s="89">
        <f t="shared" si="80"/>
        <v>0.10500525026251312</v>
      </c>
      <c r="T1695" s="37">
        <f>'Product Details'!F1268</f>
        <v>178.99</v>
      </c>
      <c r="U1695" s="37">
        <f t="shared" si="81"/>
        <v>0</v>
      </c>
      <c r="V1695" s="36" t="s">
        <v>2080</v>
      </c>
      <c r="W1695" s="36" t="s">
        <v>1345</v>
      </c>
      <c r="X1695" s="36">
        <v>30</v>
      </c>
      <c r="Y1695" s="90">
        <v>46195</v>
      </c>
      <c r="Z1695" s="90">
        <v>46290</v>
      </c>
    </row>
    <row r="1696" spans="1:26" ht="15" customHeight="1" x14ac:dyDescent="0.35">
      <c r="A1696" s="88" t="s">
        <v>11925</v>
      </c>
      <c r="B1696" s="36" t="s">
        <v>8802</v>
      </c>
      <c r="C1696" s="36" t="s">
        <v>1681</v>
      </c>
      <c r="D1696" s="36" t="s">
        <v>11915</v>
      </c>
      <c r="E1696" s="36" t="s">
        <v>10046</v>
      </c>
      <c r="F1696" s="36" t="s">
        <v>8805</v>
      </c>
      <c r="G1696" s="36" t="s">
        <v>8806</v>
      </c>
      <c r="H1696" s="36" t="s">
        <v>2084</v>
      </c>
      <c r="I1696" s="36" t="s">
        <v>9</v>
      </c>
      <c r="J1696" s="36" t="s">
        <v>7425</v>
      </c>
      <c r="K1696" s="36" t="s">
        <v>2026</v>
      </c>
      <c r="L1696" s="76" t="s">
        <v>10021</v>
      </c>
      <c r="M1696" s="36" t="s">
        <v>10047</v>
      </c>
      <c r="N1696" s="36" t="s">
        <v>2087</v>
      </c>
      <c r="O1696" s="37">
        <f>'Product Details'!AH1269</f>
        <v>217.99</v>
      </c>
      <c r="P1696" s="37">
        <f>'Product Details'!V1269</f>
        <v>209.99</v>
      </c>
      <c r="Q1696" s="37">
        <f>'Product Details'!F1269</f>
        <v>194.99</v>
      </c>
      <c r="R1696" s="89">
        <f t="shared" si="79"/>
        <v>7.1431972951092909E-2</v>
      </c>
      <c r="S1696" s="89">
        <f t="shared" si="80"/>
        <v>0.10550942703793752</v>
      </c>
      <c r="T1696" s="37">
        <f>'Product Details'!F1269</f>
        <v>194.99</v>
      </c>
      <c r="U1696" s="37">
        <f t="shared" si="81"/>
        <v>0</v>
      </c>
      <c r="V1696" s="36" t="s">
        <v>2080</v>
      </c>
      <c r="W1696" s="36" t="s">
        <v>7427</v>
      </c>
      <c r="X1696" s="36">
        <v>30</v>
      </c>
      <c r="Y1696" s="90">
        <v>46137</v>
      </c>
      <c r="Z1696" s="90">
        <v>46256</v>
      </c>
    </row>
    <row r="1697" spans="1:26" ht="26.9" customHeight="1" x14ac:dyDescent="0.35">
      <c r="A1697" s="88" t="s">
        <v>11926</v>
      </c>
      <c r="B1697" s="36" t="s">
        <v>8802</v>
      </c>
      <c r="C1697" s="36" t="s">
        <v>1681</v>
      </c>
      <c r="D1697" s="36" t="s">
        <v>11918</v>
      </c>
      <c r="E1697" s="36" t="s">
        <v>10122</v>
      </c>
      <c r="F1697" s="36" t="s">
        <v>8805</v>
      </c>
      <c r="G1697" s="36" t="s">
        <v>8806</v>
      </c>
      <c r="H1697" s="36" t="s">
        <v>2084</v>
      </c>
      <c r="I1697" s="36" t="s">
        <v>9</v>
      </c>
      <c r="J1697" s="36" t="s">
        <v>7425</v>
      </c>
      <c r="K1697" s="36" t="s">
        <v>2026</v>
      </c>
      <c r="L1697" s="79" t="s">
        <v>10023</v>
      </c>
      <c r="M1697" s="36" t="s">
        <v>10123</v>
      </c>
      <c r="N1697" s="36" t="s">
        <v>2087</v>
      </c>
      <c r="O1697" s="37">
        <f>'Product Details'!AH1269</f>
        <v>217.99</v>
      </c>
      <c r="P1697" s="37">
        <v>190.99</v>
      </c>
      <c r="Q1697" s="37">
        <v>166.99</v>
      </c>
      <c r="R1697" s="89">
        <f t="shared" si="79"/>
        <v>0.12566102937326562</v>
      </c>
      <c r="S1697" s="89">
        <f t="shared" si="80"/>
        <v>0.23395568604064407</v>
      </c>
      <c r="T1697" s="37">
        <f>'Product Details'!F1269</f>
        <v>194.99</v>
      </c>
      <c r="U1697" s="37">
        <f t="shared" si="81"/>
        <v>28</v>
      </c>
      <c r="V1697" s="36" t="s">
        <v>2100</v>
      </c>
      <c r="W1697" s="36" t="s">
        <v>10124</v>
      </c>
      <c r="X1697" s="36">
        <v>30</v>
      </c>
      <c r="Y1697" s="90">
        <v>46257</v>
      </c>
      <c r="Z1697" s="90">
        <v>46288</v>
      </c>
    </row>
    <row r="1698" spans="1:26" ht="15" customHeight="1" x14ac:dyDescent="0.35">
      <c r="A1698" s="88" t="s">
        <v>11927</v>
      </c>
      <c r="B1698" s="36" t="s">
        <v>8807</v>
      </c>
      <c r="C1698" s="36" t="s">
        <v>1681</v>
      </c>
      <c r="D1698" s="36" t="s">
        <v>11915</v>
      </c>
      <c r="E1698" s="36" t="s">
        <v>10046</v>
      </c>
      <c r="F1698" s="36" t="s">
        <v>8810</v>
      </c>
      <c r="G1698" s="36" t="s">
        <v>8811</v>
      </c>
      <c r="H1698" s="36" t="s">
        <v>2224</v>
      </c>
      <c r="I1698" s="36" t="s">
        <v>9</v>
      </c>
      <c r="J1698" s="36" t="s">
        <v>7414</v>
      </c>
      <c r="K1698" s="36" t="s">
        <v>2026</v>
      </c>
      <c r="L1698" s="76" t="s">
        <v>10021</v>
      </c>
      <c r="M1698" s="36" t="s">
        <v>10047</v>
      </c>
      <c r="N1698" s="36" t="s">
        <v>2087</v>
      </c>
      <c r="O1698" s="37">
        <f>'Product Details'!AH1270</f>
        <v>232.99</v>
      </c>
      <c r="P1698" s="37">
        <f>'Product Details'!V1270</f>
        <v>232.99</v>
      </c>
      <c r="Q1698" s="37">
        <f>'Product Details'!F1270</f>
        <v>219.99</v>
      </c>
      <c r="R1698" s="89">
        <f t="shared" si="79"/>
        <v>5.5796386110991886E-2</v>
      </c>
      <c r="S1698" s="89">
        <f t="shared" si="80"/>
        <v>5.5796386110991886E-2</v>
      </c>
      <c r="T1698" s="37">
        <f>'Product Details'!F1270</f>
        <v>219.99</v>
      </c>
      <c r="U1698" s="37">
        <f t="shared" si="81"/>
        <v>0</v>
      </c>
      <c r="V1698" s="36" t="s">
        <v>2080</v>
      </c>
      <c r="W1698" s="36" t="s">
        <v>1345</v>
      </c>
      <c r="X1698" s="36">
        <v>30</v>
      </c>
      <c r="Y1698" s="90">
        <v>46173</v>
      </c>
      <c r="Z1698" s="90">
        <v>46255</v>
      </c>
    </row>
    <row r="1699" spans="1:26" ht="15" customHeight="1" x14ac:dyDescent="0.35">
      <c r="A1699" s="88" t="s">
        <v>11928</v>
      </c>
      <c r="B1699" s="36" t="s">
        <v>8812</v>
      </c>
      <c r="C1699" s="36" t="s">
        <v>1681</v>
      </c>
      <c r="D1699" s="36" t="s">
        <v>11915</v>
      </c>
      <c r="E1699" s="36" t="s">
        <v>10046</v>
      </c>
      <c r="F1699" s="36" t="s">
        <v>8815</v>
      </c>
      <c r="G1699" s="36" t="s">
        <v>8816</v>
      </c>
      <c r="H1699" s="36" t="s">
        <v>2084</v>
      </c>
      <c r="I1699" s="36" t="s">
        <v>9</v>
      </c>
      <c r="J1699" s="36" t="s">
        <v>7449</v>
      </c>
      <c r="K1699" s="36" t="s">
        <v>2026</v>
      </c>
      <c r="L1699" s="76" t="s">
        <v>10021</v>
      </c>
      <c r="M1699" s="36" t="s">
        <v>10047</v>
      </c>
      <c r="N1699" s="36" t="s">
        <v>2087</v>
      </c>
      <c r="O1699" s="37">
        <f>'Product Details'!AH1271</f>
        <v>317.99</v>
      </c>
      <c r="P1699" s="37">
        <f>'Product Details'!V1271</f>
        <v>317.99</v>
      </c>
      <c r="Q1699" s="37">
        <f>'Product Details'!F1271</f>
        <v>286.99</v>
      </c>
      <c r="R1699" s="89">
        <f t="shared" si="79"/>
        <v>9.7487342369256894E-2</v>
      </c>
      <c r="S1699" s="89">
        <f t="shared" si="80"/>
        <v>9.7487342369256894E-2</v>
      </c>
      <c r="T1699" s="37">
        <f>'Product Details'!F1271</f>
        <v>286.99</v>
      </c>
      <c r="U1699" s="37">
        <f t="shared" si="81"/>
        <v>0</v>
      </c>
      <c r="V1699" s="36" t="s">
        <v>2080</v>
      </c>
      <c r="W1699" s="36" t="s">
        <v>7451</v>
      </c>
      <c r="X1699" s="36">
        <v>30</v>
      </c>
      <c r="Y1699" s="90">
        <v>45891</v>
      </c>
      <c r="Z1699" s="90">
        <v>46247</v>
      </c>
    </row>
    <row r="1700" spans="1:26" ht="15" customHeight="1" x14ac:dyDescent="0.35">
      <c r="A1700" s="88" t="s">
        <v>11929</v>
      </c>
      <c r="B1700" s="36" t="s">
        <v>8817</v>
      </c>
      <c r="C1700" s="36" t="s">
        <v>1681</v>
      </c>
      <c r="D1700" s="36" t="s">
        <v>11915</v>
      </c>
      <c r="E1700" s="36" t="s">
        <v>10046</v>
      </c>
      <c r="F1700" s="36" t="s">
        <v>8820</v>
      </c>
      <c r="G1700" s="36" t="s">
        <v>8821</v>
      </c>
      <c r="H1700" s="36" t="s">
        <v>2147</v>
      </c>
      <c r="I1700" s="36" t="s">
        <v>9</v>
      </c>
      <c r="J1700" s="36" t="s">
        <v>7460</v>
      </c>
      <c r="K1700" s="36" t="s">
        <v>2024</v>
      </c>
      <c r="L1700" s="76" t="s">
        <v>10021</v>
      </c>
      <c r="M1700" s="36" t="s">
        <v>10047</v>
      </c>
      <c r="N1700" s="36" t="s">
        <v>2087</v>
      </c>
      <c r="O1700" s="37">
        <f>'Product Details'!AH1272</f>
        <v>561.99</v>
      </c>
      <c r="P1700" s="37">
        <f>'Product Details'!V1272</f>
        <v>549.99</v>
      </c>
      <c r="Q1700" s="37">
        <f>'Product Details'!F1272</f>
        <v>485.99</v>
      </c>
      <c r="R1700" s="89">
        <f t="shared" si="79"/>
        <v>0.11636575210458372</v>
      </c>
      <c r="S1700" s="89">
        <f t="shared" si="80"/>
        <v>0.13523372301998257</v>
      </c>
      <c r="T1700" s="37">
        <f>'Product Details'!F1272</f>
        <v>485.99</v>
      </c>
      <c r="U1700" s="37">
        <f t="shared" si="81"/>
        <v>0</v>
      </c>
      <c r="V1700" s="36" t="s">
        <v>2080</v>
      </c>
      <c r="W1700" s="36" t="s">
        <v>7439</v>
      </c>
      <c r="X1700" s="36">
        <v>30</v>
      </c>
      <c r="Y1700" s="90">
        <v>46154</v>
      </c>
      <c r="Z1700" s="90">
        <v>46264</v>
      </c>
    </row>
    <row r="1701" spans="1:26" ht="15" customHeight="1" x14ac:dyDescent="0.35">
      <c r="A1701" s="88" t="s">
        <v>11930</v>
      </c>
      <c r="B1701" s="36" t="s">
        <v>8822</v>
      </c>
      <c r="C1701" s="36" t="s">
        <v>1694</v>
      </c>
      <c r="D1701" s="36" t="s">
        <v>11931</v>
      </c>
      <c r="E1701" s="36" t="s">
        <v>10046</v>
      </c>
      <c r="F1701" s="36" t="s">
        <v>8825</v>
      </c>
      <c r="G1701" s="36" t="s">
        <v>8826</v>
      </c>
      <c r="H1701" s="36" t="s">
        <v>2084</v>
      </c>
      <c r="I1701" s="36" t="s">
        <v>9</v>
      </c>
      <c r="J1701" s="36" t="s">
        <v>7560</v>
      </c>
      <c r="K1701" s="36" t="s">
        <v>2023</v>
      </c>
      <c r="L1701" s="76" t="s">
        <v>10021</v>
      </c>
      <c r="M1701" s="36" t="s">
        <v>10047</v>
      </c>
      <c r="N1701" s="36" t="s">
        <v>2087</v>
      </c>
      <c r="O1701" s="37">
        <f>'Product Details'!AH1273</f>
        <v>71.989999999999995</v>
      </c>
      <c r="P1701" s="37">
        <f>'Product Details'!V1273</f>
        <v>68.989999999999995</v>
      </c>
      <c r="Q1701" s="37">
        <f>'Product Details'!F1273</f>
        <v>65.989999999999995</v>
      </c>
      <c r="R1701" s="89">
        <f t="shared" si="79"/>
        <v>4.3484562980142055E-2</v>
      </c>
      <c r="S1701" s="89">
        <f t="shared" si="80"/>
        <v>8.3344909015140994E-2</v>
      </c>
      <c r="T1701" s="37">
        <f>'Product Details'!F1273</f>
        <v>65.989999999999995</v>
      </c>
      <c r="U1701" s="37">
        <f t="shared" si="81"/>
        <v>0</v>
      </c>
      <c r="V1701" s="36" t="s">
        <v>2080</v>
      </c>
      <c r="W1701" s="36" t="s">
        <v>1345</v>
      </c>
      <c r="X1701" s="36">
        <v>30</v>
      </c>
      <c r="Y1701" s="90">
        <v>45801</v>
      </c>
      <c r="Z1701" s="90">
        <v>46268</v>
      </c>
    </row>
    <row r="1702" spans="1:26" ht="15" customHeight="1" x14ac:dyDescent="0.35">
      <c r="A1702" s="88" t="s">
        <v>11932</v>
      </c>
      <c r="B1702" s="36" t="s">
        <v>8827</v>
      </c>
      <c r="C1702" s="36" t="s">
        <v>1694</v>
      </c>
      <c r="D1702" s="36" t="s">
        <v>11931</v>
      </c>
      <c r="E1702" s="36" t="s">
        <v>10046</v>
      </c>
      <c r="F1702" s="36" t="s">
        <v>8830</v>
      </c>
      <c r="G1702" s="36" t="s">
        <v>8831</v>
      </c>
      <c r="H1702" s="36" t="s">
        <v>2104</v>
      </c>
      <c r="I1702" s="36" t="s">
        <v>9</v>
      </c>
      <c r="J1702" s="36" t="s">
        <v>7414</v>
      </c>
      <c r="K1702" s="36" t="s">
        <v>2022</v>
      </c>
      <c r="L1702" s="76" t="s">
        <v>10021</v>
      </c>
      <c r="M1702" s="36" t="s">
        <v>10047</v>
      </c>
      <c r="N1702" s="36" t="s">
        <v>2087</v>
      </c>
      <c r="O1702" s="37">
        <f>'Product Details'!AH1274</f>
        <v>71.989999999999995</v>
      </c>
      <c r="P1702" s="37">
        <f>'Product Details'!V1274</f>
        <v>69.989999999999995</v>
      </c>
      <c r="Q1702" s="37">
        <f>'Product Details'!F1274</f>
        <v>66.989999999999995</v>
      </c>
      <c r="R1702" s="89">
        <f t="shared" si="79"/>
        <v>4.2863266180882986E-2</v>
      </c>
      <c r="S1702" s="89">
        <f t="shared" si="80"/>
        <v>6.9454090845950833E-2</v>
      </c>
      <c r="T1702" s="37">
        <f>'Product Details'!F1274</f>
        <v>66.989999999999995</v>
      </c>
      <c r="U1702" s="37">
        <f t="shared" si="81"/>
        <v>0</v>
      </c>
      <c r="V1702" s="36" t="s">
        <v>2080</v>
      </c>
      <c r="W1702" s="36" t="s">
        <v>1345</v>
      </c>
      <c r="X1702" s="36">
        <v>30</v>
      </c>
      <c r="Y1702" s="90">
        <v>46047</v>
      </c>
      <c r="Z1702" s="90">
        <v>46246</v>
      </c>
    </row>
    <row r="1703" spans="1:26" ht="15" customHeight="1" x14ac:dyDescent="0.35">
      <c r="A1703" s="88" t="s">
        <v>11933</v>
      </c>
      <c r="B1703" s="36" t="s">
        <v>8832</v>
      </c>
      <c r="C1703" s="36" t="s">
        <v>1694</v>
      </c>
      <c r="D1703" s="36" t="s">
        <v>11931</v>
      </c>
      <c r="E1703" s="36" t="s">
        <v>10046</v>
      </c>
      <c r="F1703" s="36" t="s">
        <v>8835</v>
      </c>
      <c r="G1703" s="36" t="s">
        <v>8836</v>
      </c>
      <c r="H1703" s="36" t="s">
        <v>2084</v>
      </c>
      <c r="I1703" s="36" t="s">
        <v>9</v>
      </c>
      <c r="J1703" s="36" t="s">
        <v>7378</v>
      </c>
      <c r="K1703" s="36" t="s">
        <v>2024</v>
      </c>
      <c r="L1703" s="76" t="s">
        <v>10021</v>
      </c>
      <c r="M1703" s="36" t="s">
        <v>10047</v>
      </c>
      <c r="N1703" s="36" t="s">
        <v>2087</v>
      </c>
      <c r="O1703" s="37">
        <f>'Product Details'!AH1275</f>
        <v>128.99</v>
      </c>
      <c r="P1703" s="37">
        <f>'Product Details'!V1275</f>
        <v>126.99</v>
      </c>
      <c r="Q1703" s="37">
        <f>'Product Details'!F1275</f>
        <v>117.99</v>
      </c>
      <c r="R1703" s="89">
        <f t="shared" si="79"/>
        <v>7.087172218284904E-2</v>
      </c>
      <c r="S1703" s="89">
        <f t="shared" si="80"/>
        <v>8.5277928521590926E-2</v>
      </c>
      <c r="T1703" s="37">
        <f>'Product Details'!F1275</f>
        <v>117.99</v>
      </c>
      <c r="U1703" s="37">
        <f t="shared" si="81"/>
        <v>0</v>
      </c>
      <c r="V1703" s="36" t="s">
        <v>2080</v>
      </c>
      <c r="W1703" s="36" t="s">
        <v>1345</v>
      </c>
      <c r="X1703" s="36">
        <v>30</v>
      </c>
      <c r="Y1703" s="90">
        <v>46154</v>
      </c>
      <c r="Z1703" s="90">
        <v>46280</v>
      </c>
    </row>
    <row r="1704" spans="1:26" ht="15" customHeight="1" x14ac:dyDescent="0.35">
      <c r="A1704" s="88" t="s">
        <v>11934</v>
      </c>
      <c r="B1704" s="36" t="s">
        <v>8837</v>
      </c>
      <c r="C1704" s="36" t="s">
        <v>1694</v>
      </c>
      <c r="D1704" s="36" t="s">
        <v>11931</v>
      </c>
      <c r="E1704" s="36" t="s">
        <v>10046</v>
      </c>
      <c r="F1704" s="36" t="s">
        <v>8840</v>
      </c>
      <c r="G1704" s="36" t="s">
        <v>8841</v>
      </c>
      <c r="H1704" s="36" t="s">
        <v>2254</v>
      </c>
      <c r="I1704" s="36" t="s">
        <v>9</v>
      </c>
      <c r="J1704" s="36" t="s">
        <v>7749</v>
      </c>
      <c r="K1704" s="36" t="s">
        <v>2023</v>
      </c>
      <c r="L1704" s="76" t="s">
        <v>10021</v>
      </c>
      <c r="M1704" s="36" t="s">
        <v>10047</v>
      </c>
      <c r="N1704" s="36" t="s">
        <v>2087</v>
      </c>
      <c r="O1704" s="37">
        <f>'Product Details'!AH1276</f>
        <v>134.99</v>
      </c>
      <c r="P1704" s="37">
        <f>'Product Details'!V1276</f>
        <v>129.99</v>
      </c>
      <c r="Q1704" s="37">
        <f>'Product Details'!F1276</f>
        <v>121.99</v>
      </c>
      <c r="R1704" s="89">
        <f t="shared" si="79"/>
        <v>6.1543195630433215E-2</v>
      </c>
      <c r="S1704" s="89">
        <f t="shared" si="80"/>
        <v>9.6303429883695182E-2</v>
      </c>
      <c r="T1704" s="37">
        <f>'Product Details'!F1276</f>
        <v>121.99</v>
      </c>
      <c r="U1704" s="37">
        <f t="shared" si="81"/>
        <v>0</v>
      </c>
      <c r="V1704" s="36" t="s">
        <v>2080</v>
      </c>
      <c r="W1704" s="36" t="s">
        <v>1345</v>
      </c>
      <c r="X1704" s="36">
        <v>30</v>
      </c>
      <c r="Y1704" s="90">
        <v>46093</v>
      </c>
      <c r="Z1704" s="90">
        <v>46286</v>
      </c>
    </row>
    <row r="1705" spans="1:26" ht="26.9" customHeight="1" x14ac:dyDescent="0.35">
      <c r="A1705" s="88" t="s">
        <v>11935</v>
      </c>
      <c r="B1705" s="36" t="s">
        <v>8842</v>
      </c>
      <c r="C1705" s="36" t="s">
        <v>1694</v>
      </c>
      <c r="D1705" s="36" t="s">
        <v>11931</v>
      </c>
      <c r="E1705" s="36" t="s">
        <v>10046</v>
      </c>
      <c r="F1705" s="36" t="s">
        <v>8845</v>
      </c>
      <c r="G1705" s="36" t="s">
        <v>8846</v>
      </c>
      <c r="H1705" s="36" t="s">
        <v>2120</v>
      </c>
      <c r="I1705" s="36" t="s">
        <v>9</v>
      </c>
      <c r="J1705" s="36" t="s">
        <v>7402</v>
      </c>
      <c r="K1705" s="36" t="s">
        <v>2024</v>
      </c>
      <c r="L1705" s="76" t="s">
        <v>10021</v>
      </c>
      <c r="M1705" s="36" t="s">
        <v>10049</v>
      </c>
      <c r="N1705" s="36" t="s">
        <v>2106</v>
      </c>
      <c r="O1705" s="37">
        <f>'Product Details'!AH1277</f>
        <v>198.99</v>
      </c>
      <c r="P1705" s="37">
        <f>'Product Details'!V1277</f>
        <v>164.99</v>
      </c>
      <c r="Q1705" s="37">
        <f>'Product Details'!F1277</f>
        <v>151.99</v>
      </c>
      <c r="R1705" s="89">
        <f t="shared" si="79"/>
        <v>7.8792654100248494E-2</v>
      </c>
      <c r="S1705" s="89">
        <f t="shared" si="80"/>
        <v>0.23619277350620632</v>
      </c>
      <c r="T1705" s="37">
        <f>'Product Details'!F1277</f>
        <v>151.99</v>
      </c>
      <c r="U1705" s="37">
        <f t="shared" si="81"/>
        <v>0</v>
      </c>
      <c r="V1705" s="36" t="s">
        <v>2080</v>
      </c>
      <c r="W1705" s="36" t="s">
        <v>7404</v>
      </c>
      <c r="X1705" s="36">
        <v>30</v>
      </c>
      <c r="Y1705" s="90">
        <v>45371</v>
      </c>
      <c r="Z1705" s="90">
        <v>46278</v>
      </c>
    </row>
    <row r="1706" spans="1:26" ht="15" customHeight="1" x14ac:dyDescent="0.35">
      <c r="A1706" s="88" t="s">
        <v>11936</v>
      </c>
      <c r="B1706" s="36" t="s">
        <v>8847</v>
      </c>
      <c r="C1706" s="36" t="s">
        <v>1694</v>
      </c>
      <c r="D1706" s="36" t="s">
        <v>11931</v>
      </c>
      <c r="E1706" s="36" t="s">
        <v>10046</v>
      </c>
      <c r="F1706" s="36" t="s">
        <v>8835</v>
      </c>
      <c r="G1706" s="36" t="s">
        <v>8850</v>
      </c>
      <c r="H1706" s="36" t="s">
        <v>2084</v>
      </c>
      <c r="I1706" s="36" t="s">
        <v>9</v>
      </c>
      <c r="J1706" s="36" t="s">
        <v>7449</v>
      </c>
      <c r="K1706" s="36" t="s">
        <v>2024</v>
      </c>
      <c r="L1706" s="76" t="s">
        <v>10021</v>
      </c>
      <c r="M1706" s="36" t="s">
        <v>10047</v>
      </c>
      <c r="N1706" s="36" t="s">
        <v>2087</v>
      </c>
      <c r="O1706" s="37">
        <f>'Product Details'!AH1278</f>
        <v>226.99</v>
      </c>
      <c r="P1706" s="37">
        <f>'Product Details'!V1278</f>
        <v>226.99</v>
      </c>
      <c r="Q1706" s="37">
        <f>'Product Details'!F1278</f>
        <v>198.99</v>
      </c>
      <c r="R1706" s="89">
        <f t="shared" si="79"/>
        <v>0.12335345169390721</v>
      </c>
      <c r="S1706" s="89">
        <f t="shared" si="80"/>
        <v>0.12335345169390721</v>
      </c>
      <c r="T1706" s="37">
        <f>'Product Details'!F1278</f>
        <v>198.99</v>
      </c>
      <c r="U1706" s="37">
        <f t="shared" si="81"/>
        <v>0</v>
      </c>
      <c r="V1706" s="36" t="s">
        <v>2080</v>
      </c>
      <c r="W1706" s="36" t="s">
        <v>1345</v>
      </c>
      <c r="X1706" s="36">
        <v>30</v>
      </c>
      <c r="Y1706" s="90">
        <v>46221</v>
      </c>
      <c r="Z1706" s="90">
        <v>46287</v>
      </c>
    </row>
    <row r="1707" spans="1:26" ht="15" customHeight="1" x14ac:dyDescent="0.35">
      <c r="A1707" s="88" t="s">
        <v>11937</v>
      </c>
      <c r="B1707" s="36" t="s">
        <v>8851</v>
      </c>
      <c r="C1707" s="36" t="s">
        <v>1694</v>
      </c>
      <c r="D1707" s="36" t="s">
        <v>11931</v>
      </c>
      <c r="E1707" s="36" t="s">
        <v>10046</v>
      </c>
      <c r="F1707" s="36" t="s">
        <v>8854</v>
      </c>
      <c r="G1707" s="36" t="s">
        <v>8855</v>
      </c>
      <c r="H1707" s="36" t="s">
        <v>2084</v>
      </c>
      <c r="I1707" s="36" t="s">
        <v>9</v>
      </c>
      <c r="J1707" s="36" t="s">
        <v>7437</v>
      </c>
      <c r="K1707" s="36" t="s">
        <v>2023</v>
      </c>
      <c r="L1707" s="76" t="s">
        <v>10021</v>
      </c>
      <c r="M1707" s="36" t="s">
        <v>10047</v>
      </c>
      <c r="N1707" s="36" t="s">
        <v>2087</v>
      </c>
      <c r="O1707" s="37">
        <f>'Product Details'!AH1279</f>
        <v>229.99</v>
      </c>
      <c r="P1707" s="37">
        <f>'Product Details'!V1279</f>
        <v>229.99</v>
      </c>
      <c r="Q1707" s="37">
        <f>'Product Details'!F1279</f>
        <v>200.99</v>
      </c>
      <c r="R1707" s="89">
        <f t="shared" si="79"/>
        <v>0.12609243880168702</v>
      </c>
      <c r="S1707" s="89">
        <f t="shared" si="80"/>
        <v>0.12609243880168702</v>
      </c>
      <c r="T1707" s="37">
        <f>'Product Details'!F1279</f>
        <v>200.99</v>
      </c>
      <c r="U1707" s="37">
        <f t="shared" si="81"/>
        <v>0</v>
      </c>
      <c r="V1707" s="36" t="s">
        <v>2080</v>
      </c>
      <c r="W1707" s="36" t="s">
        <v>7439</v>
      </c>
      <c r="X1707" s="36">
        <v>30</v>
      </c>
      <c r="Y1707" s="90">
        <v>46131</v>
      </c>
      <c r="Z1707" s="90">
        <v>46275</v>
      </c>
    </row>
    <row r="1708" spans="1:26" ht="26.9" customHeight="1" x14ac:dyDescent="0.35">
      <c r="A1708" s="88" t="s">
        <v>11938</v>
      </c>
      <c r="B1708" s="36" t="s">
        <v>8856</v>
      </c>
      <c r="C1708" s="36" t="s">
        <v>1694</v>
      </c>
      <c r="D1708" s="36" t="s">
        <v>11931</v>
      </c>
      <c r="E1708" s="36" t="s">
        <v>10046</v>
      </c>
      <c r="F1708" s="36" t="s">
        <v>8860</v>
      </c>
      <c r="G1708" s="36" t="s">
        <v>8861</v>
      </c>
      <c r="H1708" s="36" t="s">
        <v>2120</v>
      </c>
      <c r="I1708" s="36" t="s">
        <v>9</v>
      </c>
      <c r="J1708" s="36" t="s">
        <v>2034</v>
      </c>
      <c r="K1708" s="36" t="s">
        <v>2024</v>
      </c>
      <c r="L1708" s="76" t="s">
        <v>10021</v>
      </c>
      <c r="M1708" s="36" t="s">
        <v>10049</v>
      </c>
      <c r="N1708" s="36" t="s">
        <v>2106</v>
      </c>
      <c r="O1708" s="37">
        <f>'Product Details'!AH1280</f>
        <v>435.99</v>
      </c>
      <c r="P1708" s="37">
        <f>'Product Details'!V1280</f>
        <v>295.99</v>
      </c>
      <c r="Q1708" s="37">
        <f>'Product Details'!F1280</f>
        <v>277.99</v>
      </c>
      <c r="R1708" s="89">
        <f t="shared" si="79"/>
        <v>6.081286529950336E-2</v>
      </c>
      <c r="S1708" s="89">
        <f t="shared" si="80"/>
        <v>0.36239363288148813</v>
      </c>
      <c r="T1708" s="37">
        <f>'Product Details'!F1280</f>
        <v>277.99</v>
      </c>
      <c r="U1708" s="37">
        <f t="shared" si="81"/>
        <v>0</v>
      </c>
      <c r="V1708" s="36" t="s">
        <v>2080</v>
      </c>
      <c r="W1708" s="36" t="s">
        <v>7439</v>
      </c>
      <c r="X1708" s="36">
        <v>30</v>
      </c>
      <c r="Y1708" s="90">
        <v>45462</v>
      </c>
      <c r="Z1708" s="90">
        <v>46273</v>
      </c>
    </row>
    <row r="1709" spans="1:26" ht="26.9" customHeight="1" x14ac:dyDescent="0.35">
      <c r="A1709" s="88" t="s">
        <v>11939</v>
      </c>
      <c r="B1709" s="36" t="s">
        <v>8856</v>
      </c>
      <c r="C1709" s="36" t="s">
        <v>1694</v>
      </c>
      <c r="D1709" s="36" t="s">
        <v>10051</v>
      </c>
      <c r="E1709" s="36" t="s">
        <v>10052</v>
      </c>
      <c r="F1709" s="36" t="s">
        <v>8860</v>
      </c>
      <c r="G1709" s="36" t="s">
        <v>8861</v>
      </c>
      <c r="H1709" s="36" t="s">
        <v>2120</v>
      </c>
      <c r="I1709" s="36" t="s">
        <v>9</v>
      </c>
      <c r="J1709" s="36" t="s">
        <v>2034</v>
      </c>
      <c r="K1709" s="36" t="s">
        <v>2024</v>
      </c>
      <c r="L1709" s="76" t="s">
        <v>10021</v>
      </c>
      <c r="M1709" s="36" t="s">
        <v>10049</v>
      </c>
      <c r="N1709" s="36" t="s">
        <v>2106</v>
      </c>
      <c r="O1709" s="37">
        <f>'Product Details'!AH1280</f>
        <v>435.99</v>
      </c>
      <c r="P1709" s="37">
        <v>277.99</v>
      </c>
      <c r="Q1709" s="37">
        <v>245.99</v>
      </c>
      <c r="R1709" s="89">
        <f t="shared" si="79"/>
        <v>0.11511205439044569</v>
      </c>
      <c r="S1709" s="89">
        <f t="shared" si="80"/>
        <v>0.43578981169292874</v>
      </c>
      <c r="T1709" s="37">
        <f>'Product Details'!F1280</f>
        <v>277.99</v>
      </c>
      <c r="U1709" s="37">
        <f t="shared" si="81"/>
        <v>32</v>
      </c>
      <c r="V1709" s="36" t="s">
        <v>2100</v>
      </c>
      <c r="W1709" s="36" t="s">
        <v>7439</v>
      </c>
      <c r="X1709" s="36">
        <v>30</v>
      </c>
      <c r="Y1709" s="90">
        <v>46181</v>
      </c>
      <c r="Z1709" s="90">
        <v>46285</v>
      </c>
    </row>
    <row r="1710" spans="1:26" ht="15" customHeight="1" x14ac:dyDescent="0.35">
      <c r="A1710" s="88" t="s">
        <v>11940</v>
      </c>
      <c r="B1710" s="36" t="s">
        <v>8863</v>
      </c>
      <c r="C1710" s="36" t="s">
        <v>1694</v>
      </c>
      <c r="D1710" s="36" t="s">
        <v>11931</v>
      </c>
      <c r="E1710" s="36" t="s">
        <v>10046</v>
      </c>
      <c r="F1710" s="36" t="s">
        <v>8866</v>
      </c>
      <c r="G1710" s="36" t="s">
        <v>8867</v>
      </c>
      <c r="H1710" s="36" t="s">
        <v>2268</v>
      </c>
      <c r="I1710" s="36" t="s">
        <v>9</v>
      </c>
      <c r="J1710" s="36" t="s">
        <v>7460</v>
      </c>
      <c r="K1710" s="36" t="s">
        <v>2027</v>
      </c>
      <c r="L1710" s="76" t="s">
        <v>10021</v>
      </c>
      <c r="M1710" s="36" t="s">
        <v>10047</v>
      </c>
      <c r="N1710" s="36" t="s">
        <v>2087</v>
      </c>
      <c r="O1710" s="37">
        <f>'Product Details'!AH1281</f>
        <v>750.99</v>
      </c>
      <c r="P1710" s="37">
        <f>'Product Details'!V1281</f>
        <v>728.99</v>
      </c>
      <c r="Q1710" s="37">
        <f>'Product Details'!F1281</f>
        <v>672.99</v>
      </c>
      <c r="R1710" s="89">
        <f t="shared" si="79"/>
        <v>7.6818612052291527E-2</v>
      </c>
      <c r="S1710" s="89">
        <f t="shared" si="80"/>
        <v>0.10386290097071865</v>
      </c>
      <c r="T1710" s="37">
        <f>'Product Details'!F1281</f>
        <v>672.99</v>
      </c>
      <c r="U1710" s="37">
        <f t="shared" si="81"/>
        <v>0</v>
      </c>
      <c r="V1710" s="36" t="s">
        <v>2080</v>
      </c>
      <c r="W1710" s="36" t="s">
        <v>7439</v>
      </c>
      <c r="X1710" s="36">
        <v>30</v>
      </c>
      <c r="Y1710" s="90">
        <v>46115</v>
      </c>
      <c r="Z1710" s="90">
        <v>46284</v>
      </c>
    </row>
    <row r="1711" spans="1:26" ht="15" customHeight="1" x14ac:dyDescent="0.35">
      <c r="A1711" s="88" t="s">
        <v>11941</v>
      </c>
      <c r="B1711" s="36" t="s">
        <v>8868</v>
      </c>
      <c r="C1711" s="36" t="s">
        <v>1694</v>
      </c>
      <c r="D1711" s="36" t="s">
        <v>11931</v>
      </c>
      <c r="E1711" s="36" t="s">
        <v>10046</v>
      </c>
      <c r="F1711" s="36" t="s">
        <v>8872</v>
      </c>
      <c r="G1711" s="36" t="s">
        <v>8873</v>
      </c>
      <c r="H1711" s="36" t="s">
        <v>2179</v>
      </c>
      <c r="I1711" s="36" t="s">
        <v>9</v>
      </c>
      <c r="J1711" s="36" t="s">
        <v>7473</v>
      </c>
      <c r="K1711" s="36" t="s">
        <v>2027</v>
      </c>
      <c r="L1711" s="76" t="s">
        <v>10021</v>
      </c>
      <c r="M1711" s="36" t="s">
        <v>10047</v>
      </c>
      <c r="N1711" s="36" t="s">
        <v>2087</v>
      </c>
      <c r="O1711" s="37">
        <f>'Product Details'!AH1282</f>
        <v>2050.9899999999998</v>
      </c>
      <c r="P1711" s="37">
        <f>'Product Details'!V1282</f>
        <v>2050.9899999999998</v>
      </c>
      <c r="Q1711" s="37">
        <f>'Product Details'!F1282</f>
        <v>1784.99</v>
      </c>
      <c r="R1711" s="89">
        <f t="shared" si="79"/>
        <v>0.12969346510709454</v>
      </c>
      <c r="S1711" s="89">
        <f t="shared" si="80"/>
        <v>0.12969346510709454</v>
      </c>
      <c r="T1711" s="37">
        <f>'Product Details'!F1282</f>
        <v>1784.99</v>
      </c>
      <c r="U1711" s="37">
        <f t="shared" si="81"/>
        <v>0</v>
      </c>
      <c r="V1711" s="36" t="s">
        <v>2080</v>
      </c>
      <c r="W1711" s="36" t="s">
        <v>7439</v>
      </c>
      <c r="X1711" s="36">
        <v>30</v>
      </c>
      <c r="Y1711" s="90">
        <v>46127</v>
      </c>
      <c r="Z1711" s="90">
        <v>46252</v>
      </c>
    </row>
    <row r="1712" spans="1:26" ht="15" customHeight="1" x14ac:dyDescent="0.35">
      <c r="A1712" s="88" t="s">
        <v>11942</v>
      </c>
      <c r="B1712" s="36" t="s">
        <v>8868</v>
      </c>
      <c r="C1712" s="36" t="s">
        <v>1694</v>
      </c>
      <c r="D1712" s="36" t="s">
        <v>10059</v>
      </c>
      <c r="E1712" s="36" t="s">
        <v>10060</v>
      </c>
      <c r="F1712" s="36" t="s">
        <v>8872</v>
      </c>
      <c r="G1712" s="36" t="s">
        <v>8873</v>
      </c>
      <c r="H1712" s="36" t="s">
        <v>2179</v>
      </c>
      <c r="I1712" s="36" t="s">
        <v>9</v>
      </c>
      <c r="J1712" s="36" t="s">
        <v>7473</v>
      </c>
      <c r="K1712" s="36" t="s">
        <v>2027</v>
      </c>
      <c r="L1712" s="79" t="s">
        <v>10023</v>
      </c>
      <c r="M1712" s="36" t="s">
        <v>10023</v>
      </c>
      <c r="N1712" s="36" t="s">
        <v>2087</v>
      </c>
      <c r="O1712" s="37">
        <f>'Product Details'!AH1282</f>
        <v>2050.9899999999998</v>
      </c>
      <c r="P1712" s="37">
        <v>1502.99</v>
      </c>
      <c r="Q1712" s="37">
        <v>1314.99</v>
      </c>
      <c r="R1712" s="89">
        <f t="shared" si="79"/>
        <v>0.12508399922820512</v>
      </c>
      <c r="S1712" s="89">
        <f t="shared" si="80"/>
        <v>0.35885109142414146</v>
      </c>
      <c r="T1712" s="37">
        <f>'Product Details'!F1282</f>
        <v>1784.99</v>
      </c>
      <c r="U1712" s="37">
        <f t="shared" si="81"/>
        <v>470</v>
      </c>
      <c r="V1712" s="36" t="s">
        <v>2080</v>
      </c>
      <c r="W1712" s="36" t="s">
        <v>10061</v>
      </c>
      <c r="X1712" s="36">
        <v>30</v>
      </c>
      <c r="Y1712" s="90">
        <v>46267</v>
      </c>
      <c r="Z1712" s="90">
        <v>46288</v>
      </c>
    </row>
    <row r="1713" spans="1:26" ht="26.9" customHeight="1" x14ac:dyDescent="0.35">
      <c r="A1713" s="88" t="s">
        <v>11943</v>
      </c>
      <c r="B1713" s="36" t="s">
        <v>8874</v>
      </c>
      <c r="C1713" s="36" t="s">
        <v>1708</v>
      </c>
      <c r="D1713" s="36" t="s">
        <v>11944</v>
      </c>
      <c r="E1713" s="36" t="s">
        <v>10046</v>
      </c>
      <c r="F1713" s="36" t="s">
        <v>8877</v>
      </c>
      <c r="G1713" s="36" t="s">
        <v>8878</v>
      </c>
      <c r="H1713" s="36" t="s">
        <v>2084</v>
      </c>
      <c r="I1713" s="36" t="s">
        <v>9</v>
      </c>
      <c r="J1713" s="36" t="s">
        <v>7560</v>
      </c>
      <c r="K1713" s="36" t="s">
        <v>2023</v>
      </c>
      <c r="L1713" s="76" t="s">
        <v>10021</v>
      </c>
      <c r="M1713" s="36" t="s">
        <v>10049</v>
      </c>
      <c r="N1713" s="36" t="s">
        <v>2106</v>
      </c>
      <c r="O1713" s="37">
        <f>'Product Details'!AH1283</f>
        <v>64.989999999999995</v>
      </c>
      <c r="P1713" s="37">
        <f>'Product Details'!V1283</f>
        <v>55.99</v>
      </c>
      <c r="Q1713" s="37">
        <f>'Product Details'!F1283</f>
        <v>50.99</v>
      </c>
      <c r="R1713" s="89">
        <f t="shared" si="79"/>
        <v>8.9301661010894803E-2</v>
      </c>
      <c r="S1713" s="89">
        <f t="shared" si="80"/>
        <v>0.21541775657793497</v>
      </c>
      <c r="T1713" s="37">
        <f>'Product Details'!F1283</f>
        <v>50.99</v>
      </c>
      <c r="U1713" s="37">
        <f t="shared" si="81"/>
        <v>0</v>
      </c>
      <c r="V1713" s="36" t="s">
        <v>2080</v>
      </c>
      <c r="W1713" s="36" t="s">
        <v>1345</v>
      </c>
      <c r="X1713" s="36">
        <v>30</v>
      </c>
      <c r="Y1713" s="90">
        <v>45537</v>
      </c>
      <c r="Z1713" s="90">
        <v>46260</v>
      </c>
    </row>
    <row r="1714" spans="1:26" ht="26.9" customHeight="1" x14ac:dyDescent="0.35">
      <c r="A1714" s="88" t="s">
        <v>11945</v>
      </c>
      <c r="B1714" s="36" t="s">
        <v>8874</v>
      </c>
      <c r="C1714" s="36" t="s">
        <v>1708</v>
      </c>
      <c r="D1714" s="36" t="s">
        <v>10051</v>
      </c>
      <c r="E1714" s="36" t="s">
        <v>10052</v>
      </c>
      <c r="F1714" s="36" t="s">
        <v>8877</v>
      </c>
      <c r="G1714" s="36" t="s">
        <v>8878</v>
      </c>
      <c r="H1714" s="36" t="s">
        <v>2084</v>
      </c>
      <c r="I1714" s="36" t="s">
        <v>9</v>
      </c>
      <c r="J1714" s="36" t="s">
        <v>7560</v>
      </c>
      <c r="K1714" s="36" t="s">
        <v>2023</v>
      </c>
      <c r="L1714" s="76" t="s">
        <v>10021</v>
      </c>
      <c r="M1714" s="36" t="s">
        <v>10049</v>
      </c>
      <c r="N1714" s="36" t="s">
        <v>2106</v>
      </c>
      <c r="O1714" s="37">
        <f>'Product Details'!AH1283</f>
        <v>64.989999999999995</v>
      </c>
      <c r="P1714" s="37">
        <v>50.99</v>
      </c>
      <c r="Q1714" s="37">
        <v>42.99</v>
      </c>
      <c r="R1714" s="89">
        <f t="shared" si="79"/>
        <v>0.15689350853108452</v>
      </c>
      <c r="S1714" s="89">
        <f t="shared" si="80"/>
        <v>0.33851361747961217</v>
      </c>
      <c r="T1714" s="37">
        <f>'Product Details'!F1283</f>
        <v>50.99</v>
      </c>
      <c r="U1714" s="37">
        <f t="shared" si="81"/>
        <v>8</v>
      </c>
      <c r="V1714" s="36" t="s">
        <v>2080</v>
      </c>
      <c r="W1714" s="36" t="s">
        <v>1345</v>
      </c>
      <c r="X1714" s="36">
        <v>30</v>
      </c>
      <c r="Y1714" s="90">
        <v>46204</v>
      </c>
      <c r="Z1714" s="90">
        <v>46294</v>
      </c>
    </row>
    <row r="1715" spans="1:26" ht="26.9" customHeight="1" x14ac:dyDescent="0.35">
      <c r="A1715" s="88" t="s">
        <v>11946</v>
      </c>
      <c r="B1715" s="36" t="s">
        <v>8879</v>
      </c>
      <c r="C1715" s="36" t="s">
        <v>1708</v>
      </c>
      <c r="D1715" s="36" t="s">
        <v>11944</v>
      </c>
      <c r="E1715" s="36" t="s">
        <v>10046</v>
      </c>
      <c r="F1715" s="36" t="s">
        <v>8882</v>
      </c>
      <c r="G1715" s="36" t="s">
        <v>7574</v>
      </c>
      <c r="H1715" s="36" t="s">
        <v>2179</v>
      </c>
      <c r="I1715" s="36" t="s">
        <v>9</v>
      </c>
      <c r="J1715" s="36" t="s">
        <v>7366</v>
      </c>
      <c r="K1715" s="36" t="s">
        <v>2024</v>
      </c>
      <c r="L1715" s="76" t="s">
        <v>10021</v>
      </c>
      <c r="M1715" s="36" t="s">
        <v>10049</v>
      </c>
      <c r="N1715" s="36" t="s">
        <v>2106</v>
      </c>
      <c r="O1715" s="37">
        <f>'Product Details'!AH1284</f>
        <v>95.99</v>
      </c>
      <c r="P1715" s="37">
        <f>'Product Details'!V1284</f>
        <v>82.99</v>
      </c>
      <c r="Q1715" s="37">
        <f>'Product Details'!F1284</f>
        <v>71.989999999999995</v>
      </c>
      <c r="R1715" s="89">
        <f t="shared" si="79"/>
        <v>0.13254608989034825</v>
      </c>
      <c r="S1715" s="89">
        <f t="shared" si="80"/>
        <v>0.25002604437962289</v>
      </c>
      <c r="T1715" s="37">
        <f>'Product Details'!F1284</f>
        <v>71.989999999999995</v>
      </c>
      <c r="U1715" s="37">
        <f t="shared" si="81"/>
        <v>0</v>
      </c>
      <c r="V1715" s="36" t="s">
        <v>2080</v>
      </c>
      <c r="W1715" s="36" t="s">
        <v>1345</v>
      </c>
      <c r="X1715" s="36">
        <v>30</v>
      </c>
      <c r="Y1715" s="90">
        <v>45446</v>
      </c>
      <c r="Z1715" s="90">
        <v>46243</v>
      </c>
    </row>
    <row r="1716" spans="1:26" ht="15" customHeight="1" x14ac:dyDescent="0.35">
      <c r="A1716" s="88" t="s">
        <v>11947</v>
      </c>
      <c r="B1716" s="36" t="s">
        <v>8883</v>
      </c>
      <c r="C1716" s="36" t="s">
        <v>1708</v>
      </c>
      <c r="D1716" s="36" t="s">
        <v>11944</v>
      </c>
      <c r="E1716" s="36" t="s">
        <v>10046</v>
      </c>
      <c r="F1716" s="36" t="s">
        <v>8886</v>
      </c>
      <c r="G1716" s="36" t="s">
        <v>8887</v>
      </c>
      <c r="H1716" s="36" t="s">
        <v>2179</v>
      </c>
      <c r="I1716" s="36" t="s">
        <v>9</v>
      </c>
      <c r="J1716" s="36" t="s">
        <v>7749</v>
      </c>
      <c r="K1716" s="36" t="s">
        <v>2023</v>
      </c>
      <c r="L1716" s="76" t="s">
        <v>10021</v>
      </c>
      <c r="M1716" s="36" t="s">
        <v>10047</v>
      </c>
      <c r="N1716" s="36" t="s">
        <v>2087</v>
      </c>
      <c r="O1716" s="37">
        <f>'Product Details'!AH1285</f>
        <v>136.99</v>
      </c>
      <c r="P1716" s="37">
        <f>'Product Details'!V1285</f>
        <v>130.99</v>
      </c>
      <c r="Q1716" s="37">
        <f>'Product Details'!F1285</f>
        <v>123.99</v>
      </c>
      <c r="R1716" s="89">
        <f t="shared" si="79"/>
        <v>5.34391938315903E-2</v>
      </c>
      <c r="S1716" s="89">
        <f t="shared" si="80"/>
        <v>9.4897437769180332E-2</v>
      </c>
      <c r="T1716" s="37">
        <f>'Product Details'!F1285</f>
        <v>123.99</v>
      </c>
      <c r="U1716" s="37">
        <f t="shared" si="81"/>
        <v>0</v>
      </c>
      <c r="V1716" s="36" t="s">
        <v>2080</v>
      </c>
      <c r="W1716" s="36" t="s">
        <v>1345</v>
      </c>
      <c r="X1716" s="36">
        <v>30</v>
      </c>
      <c r="Y1716" s="90">
        <v>45964</v>
      </c>
      <c r="Z1716" s="90">
        <v>46239</v>
      </c>
    </row>
    <row r="1717" spans="1:26" ht="26.9" customHeight="1" x14ac:dyDescent="0.35">
      <c r="A1717" s="88" t="s">
        <v>11948</v>
      </c>
      <c r="B1717" s="36" t="s">
        <v>8888</v>
      </c>
      <c r="C1717" s="36" t="s">
        <v>1708</v>
      </c>
      <c r="D1717" s="36" t="s">
        <v>11944</v>
      </c>
      <c r="E1717" s="36" t="s">
        <v>10046</v>
      </c>
      <c r="F1717" s="36" t="s">
        <v>8891</v>
      </c>
      <c r="G1717" s="36" t="s">
        <v>8892</v>
      </c>
      <c r="H1717" s="36" t="s">
        <v>2120</v>
      </c>
      <c r="I1717" s="36" t="s">
        <v>9</v>
      </c>
      <c r="J1717" s="36" t="s">
        <v>7449</v>
      </c>
      <c r="K1717" s="36" t="s">
        <v>2023</v>
      </c>
      <c r="L1717" s="76" t="s">
        <v>10021</v>
      </c>
      <c r="M1717" s="36" t="s">
        <v>10049</v>
      </c>
      <c r="N1717" s="36" t="s">
        <v>2106</v>
      </c>
      <c r="O1717" s="37">
        <f>'Product Details'!AH1286</f>
        <v>170.99</v>
      </c>
      <c r="P1717" s="37">
        <f>'Product Details'!V1286</f>
        <v>142.99</v>
      </c>
      <c r="Q1717" s="37">
        <f>'Product Details'!F1286</f>
        <v>128.99</v>
      </c>
      <c r="R1717" s="89">
        <f t="shared" si="79"/>
        <v>9.7908944681446244E-2</v>
      </c>
      <c r="S1717" s="89">
        <f t="shared" si="80"/>
        <v>0.24562839932159775</v>
      </c>
      <c r="T1717" s="37">
        <f>'Product Details'!F1286</f>
        <v>128.99</v>
      </c>
      <c r="U1717" s="37">
        <f t="shared" si="81"/>
        <v>0</v>
      </c>
      <c r="V1717" s="36" t="s">
        <v>2080</v>
      </c>
      <c r="W1717" s="36" t="s">
        <v>7451</v>
      </c>
      <c r="X1717" s="36">
        <v>30</v>
      </c>
      <c r="Y1717" s="90">
        <v>45704</v>
      </c>
      <c r="Z1717" s="90">
        <v>46267</v>
      </c>
    </row>
    <row r="1718" spans="1:26" ht="15" customHeight="1" x14ac:dyDescent="0.35">
      <c r="A1718" s="88" t="s">
        <v>11949</v>
      </c>
      <c r="B1718" s="36" t="s">
        <v>8893</v>
      </c>
      <c r="C1718" s="36" t="s">
        <v>1708</v>
      </c>
      <c r="D1718" s="36" t="s">
        <v>11944</v>
      </c>
      <c r="E1718" s="36" t="s">
        <v>10046</v>
      </c>
      <c r="F1718" s="36" t="s">
        <v>8896</v>
      </c>
      <c r="G1718" s="36" t="s">
        <v>8897</v>
      </c>
      <c r="H1718" s="36" t="s">
        <v>2224</v>
      </c>
      <c r="I1718" s="36" t="s">
        <v>9</v>
      </c>
      <c r="J1718" s="36" t="s">
        <v>7425</v>
      </c>
      <c r="K1718" s="36" t="s">
        <v>2024</v>
      </c>
      <c r="L1718" s="76" t="s">
        <v>10021</v>
      </c>
      <c r="M1718" s="36" t="s">
        <v>10047</v>
      </c>
      <c r="N1718" s="36" t="s">
        <v>2087</v>
      </c>
      <c r="O1718" s="37">
        <f>'Product Details'!AH1287</f>
        <v>165.99</v>
      </c>
      <c r="P1718" s="37">
        <f>'Product Details'!V1287</f>
        <v>157.99</v>
      </c>
      <c r="Q1718" s="37">
        <f>'Product Details'!F1287</f>
        <v>138.99</v>
      </c>
      <c r="R1718" s="89">
        <f t="shared" si="79"/>
        <v>0.12026077599848091</v>
      </c>
      <c r="S1718" s="89">
        <f t="shared" si="80"/>
        <v>0.1626604012289897</v>
      </c>
      <c r="T1718" s="37">
        <f>'Product Details'!F1287</f>
        <v>138.99</v>
      </c>
      <c r="U1718" s="37">
        <f t="shared" si="81"/>
        <v>0</v>
      </c>
      <c r="V1718" s="36" t="s">
        <v>2080</v>
      </c>
      <c r="W1718" s="36" t="s">
        <v>7498</v>
      </c>
      <c r="X1718" s="36">
        <v>30</v>
      </c>
      <c r="Y1718" s="90">
        <v>45738</v>
      </c>
      <c r="Z1718" s="90">
        <v>46263</v>
      </c>
    </row>
    <row r="1719" spans="1:26" ht="15" customHeight="1" x14ac:dyDescent="0.35">
      <c r="A1719" s="88" t="s">
        <v>11950</v>
      </c>
      <c r="B1719" s="36" t="s">
        <v>8898</v>
      </c>
      <c r="C1719" s="36" t="s">
        <v>1708</v>
      </c>
      <c r="D1719" s="36" t="s">
        <v>11944</v>
      </c>
      <c r="E1719" s="36" t="s">
        <v>10046</v>
      </c>
      <c r="F1719" s="36" t="s">
        <v>8901</v>
      </c>
      <c r="G1719" s="36" t="s">
        <v>8902</v>
      </c>
      <c r="H1719" s="36" t="s">
        <v>2171</v>
      </c>
      <c r="I1719" s="36" t="s">
        <v>9</v>
      </c>
      <c r="J1719" s="36" t="s">
        <v>7449</v>
      </c>
      <c r="K1719" s="36" t="s">
        <v>2024</v>
      </c>
      <c r="L1719" s="76" t="s">
        <v>10021</v>
      </c>
      <c r="M1719" s="36" t="s">
        <v>10047</v>
      </c>
      <c r="N1719" s="36" t="s">
        <v>2087</v>
      </c>
      <c r="O1719" s="37">
        <f>'Product Details'!AH1288</f>
        <v>176.99</v>
      </c>
      <c r="P1719" s="37">
        <f>'Product Details'!V1288</f>
        <v>176.99</v>
      </c>
      <c r="Q1719" s="37">
        <f>'Product Details'!F1288</f>
        <v>169.99</v>
      </c>
      <c r="R1719" s="89">
        <f t="shared" si="79"/>
        <v>3.9550257076670994E-2</v>
      </c>
      <c r="S1719" s="89">
        <f t="shared" si="80"/>
        <v>3.9550257076670994E-2</v>
      </c>
      <c r="T1719" s="37">
        <f>'Product Details'!F1288</f>
        <v>169.99</v>
      </c>
      <c r="U1719" s="37">
        <f t="shared" si="81"/>
        <v>0</v>
      </c>
      <c r="V1719" s="36" t="s">
        <v>2080</v>
      </c>
      <c r="W1719" s="36" t="s">
        <v>1345</v>
      </c>
      <c r="X1719" s="36">
        <v>30</v>
      </c>
      <c r="Y1719" s="90">
        <v>46179</v>
      </c>
      <c r="Z1719" s="90">
        <v>46240</v>
      </c>
    </row>
    <row r="1720" spans="1:26" ht="26.9" customHeight="1" x14ac:dyDescent="0.35">
      <c r="A1720" s="88" t="s">
        <v>11951</v>
      </c>
      <c r="B1720" s="36" t="s">
        <v>8903</v>
      </c>
      <c r="C1720" s="36" t="s">
        <v>1708</v>
      </c>
      <c r="D1720" s="36" t="s">
        <v>11944</v>
      </c>
      <c r="E1720" s="36" t="s">
        <v>10046</v>
      </c>
      <c r="F1720" s="36" t="s">
        <v>8906</v>
      </c>
      <c r="G1720" s="36" t="s">
        <v>8907</v>
      </c>
      <c r="H1720" s="36" t="s">
        <v>2084</v>
      </c>
      <c r="I1720" s="36" t="s">
        <v>9</v>
      </c>
      <c r="J1720" s="36" t="s">
        <v>7402</v>
      </c>
      <c r="K1720" s="36" t="s">
        <v>2025</v>
      </c>
      <c r="L1720" s="76" t="s">
        <v>10021</v>
      </c>
      <c r="M1720" s="36" t="s">
        <v>10049</v>
      </c>
      <c r="N1720" s="36" t="s">
        <v>2106</v>
      </c>
      <c r="O1720" s="37">
        <f>'Product Details'!AH1289</f>
        <v>290.99</v>
      </c>
      <c r="P1720" s="37">
        <f>'Product Details'!V1289</f>
        <v>210.99</v>
      </c>
      <c r="Q1720" s="37">
        <f>'Product Details'!F1289</f>
        <v>187.99</v>
      </c>
      <c r="R1720" s="89">
        <f t="shared" si="79"/>
        <v>0.10900990568273378</v>
      </c>
      <c r="S1720" s="89">
        <f t="shared" si="80"/>
        <v>0.35396405374755147</v>
      </c>
      <c r="T1720" s="37">
        <f>'Product Details'!F1289</f>
        <v>187.99</v>
      </c>
      <c r="U1720" s="37">
        <f t="shared" si="81"/>
        <v>0</v>
      </c>
      <c r="V1720" s="36" t="s">
        <v>2080</v>
      </c>
      <c r="W1720" s="36" t="s">
        <v>7404</v>
      </c>
      <c r="X1720" s="36">
        <v>30</v>
      </c>
      <c r="Y1720" s="90">
        <v>45433</v>
      </c>
      <c r="Z1720" s="90">
        <v>46245</v>
      </c>
    </row>
    <row r="1721" spans="1:26" ht="26.9" customHeight="1" x14ac:dyDescent="0.35">
      <c r="A1721" s="88" t="s">
        <v>11952</v>
      </c>
      <c r="B1721" s="36" t="s">
        <v>8903</v>
      </c>
      <c r="C1721" s="36" t="s">
        <v>1708</v>
      </c>
      <c r="D1721" s="36" t="s">
        <v>10059</v>
      </c>
      <c r="E1721" s="36" t="s">
        <v>10060</v>
      </c>
      <c r="F1721" s="36" t="s">
        <v>8906</v>
      </c>
      <c r="G1721" s="36" t="s">
        <v>8907</v>
      </c>
      <c r="H1721" s="36" t="s">
        <v>2084</v>
      </c>
      <c r="I1721" s="36" t="s">
        <v>9</v>
      </c>
      <c r="J1721" s="36" t="s">
        <v>7402</v>
      </c>
      <c r="K1721" s="36" t="s">
        <v>2025</v>
      </c>
      <c r="L1721" s="79" t="s">
        <v>10023</v>
      </c>
      <c r="M1721" s="36" t="s">
        <v>10023</v>
      </c>
      <c r="N1721" s="36" t="s">
        <v>2106</v>
      </c>
      <c r="O1721" s="37">
        <f>'Product Details'!AH1289</f>
        <v>290.99</v>
      </c>
      <c r="P1721" s="37">
        <v>119.99</v>
      </c>
      <c r="Q1721" s="37">
        <v>119.99</v>
      </c>
      <c r="R1721" s="89">
        <f t="shared" si="79"/>
        <v>0</v>
      </c>
      <c r="S1721" s="89">
        <f t="shared" si="80"/>
        <v>0.58764906010515827</v>
      </c>
      <c r="T1721" s="37">
        <f>'Product Details'!F1289</f>
        <v>187.99</v>
      </c>
      <c r="U1721" s="37">
        <f t="shared" si="81"/>
        <v>68.000000000000014</v>
      </c>
      <c r="V1721" s="36" t="s">
        <v>2100</v>
      </c>
      <c r="W1721" s="36" t="s">
        <v>10061</v>
      </c>
      <c r="X1721" s="36">
        <v>30</v>
      </c>
      <c r="Y1721" s="90">
        <v>46274</v>
      </c>
      <c r="Z1721" s="90">
        <v>46274</v>
      </c>
    </row>
    <row r="1722" spans="1:26" ht="26.9" customHeight="1" x14ac:dyDescent="0.35">
      <c r="A1722" s="88" t="s">
        <v>11953</v>
      </c>
      <c r="B1722" s="36" t="s">
        <v>8908</v>
      </c>
      <c r="C1722" s="36" t="s">
        <v>1708</v>
      </c>
      <c r="D1722" s="36" t="s">
        <v>11944</v>
      </c>
      <c r="E1722" s="36" t="s">
        <v>10046</v>
      </c>
      <c r="F1722" s="36" t="s">
        <v>8911</v>
      </c>
      <c r="G1722" s="36" t="s">
        <v>8912</v>
      </c>
      <c r="H1722" s="36" t="s">
        <v>2224</v>
      </c>
      <c r="I1722" s="36" t="s">
        <v>9</v>
      </c>
      <c r="J1722" s="36" t="s">
        <v>7526</v>
      </c>
      <c r="K1722" s="36" t="s">
        <v>2026</v>
      </c>
      <c r="L1722" s="76" t="s">
        <v>10021</v>
      </c>
      <c r="M1722" s="36" t="s">
        <v>10049</v>
      </c>
      <c r="N1722" s="36" t="s">
        <v>2106</v>
      </c>
      <c r="O1722" s="37">
        <f>'Product Details'!AH1290</f>
        <v>447.99</v>
      </c>
      <c r="P1722" s="37">
        <f>'Product Details'!V1290</f>
        <v>342.99</v>
      </c>
      <c r="Q1722" s="37">
        <f>'Product Details'!F1290</f>
        <v>304.99</v>
      </c>
      <c r="R1722" s="89">
        <f t="shared" si="79"/>
        <v>0.11079040205253797</v>
      </c>
      <c r="S1722" s="89">
        <f t="shared" si="80"/>
        <v>0.31920355365075115</v>
      </c>
      <c r="T1722" s="37">
        <f>'Product Details'!F1290</f>
        <v>304.99</v>
      </c>
      <c r="U1722" s="37">
        <f t="shared" si="81"/>
        <v>0</v>
      </c>
      <c r="V1722" s="36" t="s">
        <v>2080</v>
      </c>
      <c r="W1722" s="36" t="s">
        <v>1345</v>
      </c>
      <c r="X1722" s="36">
        <v>30</v>
      </c>
      <c r="Y1722" s="90">
        <v>45511</v>
      </c>
      <c r="Z1722" s="90">
        <v>46257</v>
      </c>
    </row>
    <row r="1723" spans="1:26" ht="26.9" customHeight="1" x14ac:dyDescent="0.35">
      <c r="A1723" s="88" t="s">
        <v>11954</v>
      </c>
      <c r="B1723" s="36" t="s">
        <v>8913</v>
      </c>
      <c r="C1723" s="36" t="s">
        <v>1708</v>
      </c>
      <c r="D1723" s="36" t="s">
        <v>11944</v>
      </c>
      <c r="E1723" s="36" t="s">
        <v>10046</v>
      </c>
      <c r="F1723" s="36" t="s">
        <v>8916</v>
      </c>
      <c r="G1723" s="36" t="s">
        <v>8917</v>
      </c>
      <c r="H1723" s="36" t="s">
        <v>2084</v>
      </c>
      <c r="I1723" s="36" t="s">
        <v>9</v>
      </c>
      <c r="J1723" s="36" t="s">
        <v>7460</v>
      </c>
      <c r="K1723" s="36" t="s">
        <v>2025</v>
      </c>
      <c r="L1723" s="76" t="s">
        <v>10021</v>
      </c>
      <c r="M1723" s="36" t="s">
        <v>10047</v>
      </c>
      <c r="N1723" s="36" t="s">
        <v>2087</v>
      </c>
      <c r="O1723" s="37">
        <f>'Product Details'!AH1291</f>
        <v>671.99</v>
      </c>
      <c r="P1723" s="37">
        <f>'Product Details'!V1291</f>
        <v>671.99</v>
      </c>
      <c r="Q1723" s="37">
        <f>'Product Details'!F1291</f>
        <v>584.99</v>
      </c>
      <c r="R1723" s="89">
        <f t="shared" si="79"/>
        <v>0.12946621229482583</v>
      </c>
      <c r="S1723" s="89">
        <f t="shared" si="80"/>
        <v>0.12946621229482583</v>
      </c>
      <c r="T1723" s="37">
        <f>'Product Details'!F1291</f>
        <v>584.99</v>
      </c>
      <c r="U1723" s="37">
        <f t="shared" si="81"/>
        <v>0</v>
      </c>
      <c r="V1723" s="36" t="s">
        <v>2080</v>
      </c>
      <c r="W1723" s="36" t="s">
        <v>7439</v>
      </c>
      <c r="X1723" s="36">
        <v>30</v>
      </c>
      <c r="Y1723" s="90">
        <v>45821</v>
      </c>
      <c r="Z1723" s="90">
        <v>46283</v>
      </c>
    </row>
    <row r="1724" spans="1:26" ht="15" customHeight="1" x14ac:dyDescent="0.35">
      <c r="A1724" s="88" t="s">
        <v>11955</v>
      </c>
      <c r="B1724" s="36" t="s">
        <v>8918</v>
      </c>
      <c r="C1724" s="36" t="s">
        <v>1708</v>
      </c>
      <c r="D1724" s="36" t="s">
        <v>11944</v>
      </c>
      <c r="E1724" s="36" t="s">
        <v>10046</v>
      </c>
      <c r="F1724" s="36" t="s">
        <v>8922</v>
      </c>
      <c r="G1724" s="36" t="s">
        <v>8923</v>
      </c>
      <c r="H1724" s="36" t="s">
        <v>2179</v>
      </c>
      <c r="I1724" s="36" t="s">
        <v>9</v>
      </c>
      <c r="J1724" s="36" t="s">
        <v>7473</v>
      </c>
      <c r="K1724" s="36" t="s">
        <v>2026</v>
      </c>
      <c r="L1724" s="76" t="s">
        <v>10021</v>
      </c>
      <c r="M1724" s="36" t="s">
        <v>10047</v>
      </c>
      <c r="N1724" s="36" t="s">
        <v>2087</v>
      </c>
      <c r="O1724" s="37">
        <f>'Product Details'!AH1292</f>
        <v>1874.99</v>
      </c>
      <c r="P1724" s="37">
        <f>'Product Details'!V1292</f>
        <v>1874.99</v>
      </c>
      <c r="Q1724" s="37">
        <f>'Product Details'!F1292</f>
        <v>1646.99</v>
      </c>
      <c r="R1724" s="89">
        <f t="shared" si="79"/>
        <v>0.1216006485367922</v>
      </c>
      <c r="S1724" s="89">
        <f t="shared" si="80"/>
        <v>0.1216006485367922</v>
      </c>
      <c r="T1724" s="37">
        <f>'Product Details'!F1292</f>
        <v>1646.99</v>
      </c>
      <c r="U1724" s="37">
        <f t="shared" si="81"/>
        <v>0</v>
      </c>
      <c r="V1724" s="36" t="s">
        <v>2100</v>
      </c>
      <c r="W1724" s="36" t="s">
        <v>7439</v>
      </c>
      <c r="X1724" s="36">
        <v>30</v>
      </c>
      <c r="Y1724" s="90">
        <v>46233</v>
      </c>
      <c r="Z1724" s="90">
        <v>46258</v>
      </c>
    </row>
    <row r="1725" spans="1:26" ht="15" customHeight="1" x14ac:dyDescent="0.35">
      <c r="A1725" s="88" t="s">
        <v>11956</v>
      </c>
      <c r="B1725" s="36" t="s">
        <v>8924</v>
      </c>
      <c r="C1725" s="36" t="s">
        <v>1721</v>
      </c>
      <c r="D1725" s="36" t="s">
        <v>11957</v>
      </c>
      <c r="E1725" s="36" t="s">
        <v>10046</v>
      </c>
      <c r="F1725" s="36" t="s">
        <v>8927</v>
      </c>
      <c r="G1725" s="36" t="s">
        <v>8928</v>
      </c>
      <c r="H1725" s="36" t="s">
        <v>2147</v>
      </c>
      <c r="I1725" s="36" t="s">
        <v>9</v>
      </c>
      <c r="J1725" s="36" t="s">
        <v>7749</v>
      </c>
      <c r="K1725" s="36" t="s">
        <v>2022</v>
      </c>
      <c r="L1725" s="76" t="s">
        <v>10021</v>
      </c>
      <c r="M1725" s="36" t="s">
        <v>10047</v>
      </c>
      <c r="N1725" s="36" t="s">
        <v>2087</v>
      </c>
      <c r="O1725" s="37">
        <f>'Product Details'!AH1293</f>
        <v>67.989999999999995</v>
      </c>
      <c r="P1725" s="37">
        <f>'Product Details'!V1293</f>
        <v>67.989999999999995</v>
      </c>
      <c r="Q1725" s="37">
        <f>'Product Details'!F1293</f>
        <v>61.99</v>
      </c>
      <c r="R1725" s="89">
        <f t="shared" si="79"/>
        <v>8.8248271804677064E-2</v>
      </c>
      <c r="S1725" s="89">
        <f t="shared" si="80"/>
        <v>8.8248271804677064E-2</v>
      </c>
      <c r="T1725" s="37">
        <f>'Product Details'!F1293</f>
        <v>61.99</v>
      </c>
      <c r="U1725" s="37">
        <f t="shared" si="81"/>
        <v>0</v>
      </c>
      <c r="V1725" s="36" t="s">
        <v>2080</v>
      </c>
      <c r="W1725" s="36" t="s">
        <v>1345</v>
      </c>
      <c r="X1725" s="36">
        <v>45</v>
      </c>
      <c r="Y1725" s="90">
        <v>45905</v>
      </c>
      <c r="Z1725" s="90">
        <v>46257</v>
      </c>
    </row>
    <row r="1726" spans="1:26" ht="15" customHeight="1" x14ac:dyDescent="0.35">
      <c r="A1726" s="88" t="s">
        <v>11958</v>
      </c>
      <c r="B1726" s="36" t="s">
        <v>8929</v>
      </c>
      <c r="C1726" s="36" t="s">
        <v>1721</v>
      </c>
      <c r="D1726" s="36" t="s">
        <v>11957</v>
      </c>
      <c r="E1726" s="36" t="s">
        <v>10046</v>
      </c>
      <c r="F1726" s="36" t="s">
        <v>8932</v>
      </c>
      <c r="G1726" s="36" t="s">
        <v>8933</v>
      </c>
      <c r="H1726" s="36" t="s">
        <v>2084</v>
      </c>
      <c r="I1726" s="36" t="s">
        <v>9</v>
      </c>
      <c r="J1726" s="36" t="s">
        <v>7390</v>
      </c>
      <c r="K1726" s="36" t="s">
        <v>2023</v>
      </c>
      <c r="L1726" s="76" t="s">
        <v>10021</v>
      </c>
      <c r="M1726" s="36" t="s">
        <v>10047</v>
      </c>
      <c r="N1726" s="36" t="s">
        <v>2087</v>
      </c>
      <c r="O1726" s="37">
        <f>'Product Details'!AH1294</f>
        <v>72.989999999999995</v>
      </c>
      <c r="P1726" s="37">
        <f>'Product Details'!V1294</f>
        <v>70.989999999999995</v>
      </c>
      <c r="Q1726" s="37">
        <f>'Product Details'!F1294</f>
        <v>65.989999999999995</v>
      </c>
      <c r="R1726" s="89">
        <f t="shared" si="79"/>
        <v>7.0432455275390909E-2</v>
      </c>
      <c r="S1726" s="89">
        <f t="shared" si="80"/>
        <v>9.5903548431291966E-2</v>
      </c>
      <c r="T1726" s="37">
        <f>'Product Details'!F1294</f>
        <v>65.989999999999995</v>
      </c>
      <c r="U1726" s="37">
        <f t="shared" si="81"/>
        <v>0</v>
      </c>
      <c r="V1726" s="36" t="s">
        <v>2080</v>
      </c>
      <c r="W1726" s="36" t="s">
        <v>1345</v>
      </c>
      <c r="X1726" s="36">
        <v>45</v>
      </c>
      <c r="Y1726" s="90">
        <v>46182</v>
      </c>
      <c r="Z1726" s="90">
        <v>46263</v>
      </c>
    </row>
    <row r="1727" spans="1:26" ht="26.9" customHeight="1" x14ac:dyDescent="0.35">
      <c r="A1727" s="88" t="s">
        <v>11959</v>
      </c>
      <c r="B1727" s="36" t="s">
        <v>8929</v>
      </c>
      <c r="C1727" s="36" t="s">
        <v>1721</v>
      </c>
      <c r="D1727" s="36" t="s">
        <v>10168</v>
      </c>
      <c r="E1727" s="36" t="s">
        <v>10101</v>
      </c>
      <c r="F1727" s="36" t="s">
        <v>8932</v>
      </c>
      <c r="G1727" s="36" t="s">
        <v>8933</v>
      </c>
      <c r="H1727" s="36" t="s">
        <v>2084</v>
      </c>
      <c r="I1727" s="36" t="s">
        <v>9</v>
      </c>
      <c r="J1727" s="36" t="s">
        <v>7390</v>
      </c>
      <c r="K1727" s="36" t="s">
        <v>2023</v>
      </c>
      <c r="L1727" s="81" t="s">
        <v>10022</v>
      </c>
      <c r="M1727" s="36" t="s">
        <v>10102</v>
      </c>
      <c r="N1727" s="36" t="s">
        <v>2087</v>
      </c>
      <c r="O1727" s="37">
        <f>'Product Details'!AH1294</f>
        <v>72.989999999999995</v>
      </c>
      <c r="P1727" s="37">
        <v>59.99</v>
      </c>
      <c r="Q1727" s="37">
        <v>59.99</v>
      </c>
      <c r="R1727" s="89">
        <f t="shared" si="79"/>
        <v>0</v>
      </c>
      <c r="S1727" s="89">
        <f t="shared" si="80"/>
        <v>0.17810658994382783</v>
      </c>
      <c r="T1727" s="37">
        <f>'Product Details'!F1294</f>
        <v>65.989999999999995</v>
      </c>
      <c r="U1727" s="37">
        <f t="shared" si="81"/>
        <v>5.9999999999999929</v>
      </c>
      <c r="V1727" s="36" t="s">
        <v>2116</v>
      </c>
      <c r="W1727" s="36" t="s">
        <v>10514</v>
      </c>
      <c r="X1727" s="36">
        <v>45</v>
      </c>
      <c r="Y1727" s="90">
        <v>46260</v>
      </c>
      <c r="Z1727" s="90">
        <v>46260</v>
      </c>
    </row>
    <row r="1728" spans="1:26" ht="26.9" customHeight="1" x14ac:dyDescent="0.35">
      <c r="A1728" s="88" t="s">
        <v>11960</v>
      </c>
      <c r="B1728" s="36" t="s">
        <v>8934</v>
      </c>
      <c r="C1728" s="36" t="s">
        <v>1721</v>
      </c>
      <c r="D1728" s="36" t="s">
        <v>11957</v>
      </c>
      <c r="E1728" s="36" t="s">
        <v>10046</v>
      </c>
      <c r="F1728" s="36" t="s">
        <v>8937</v>
      </c>
      <c r="G1728" s="36" t="s">
        <v>8938</v>
      </c>
      <c r="H1728" s="36" t="s">
        <v>2084</v>
      </c>
      <c r="I1728" s="36" t="s">
        <v>9</v>
      </c>
      <c r="J1728" s="36" t="s">
        <v>7366</v>
      </c>
      <c r="K1728" s="36" t="s">
        <v>2025</v>
      </c>
      <c r="L1728" s="76" t="s">
        <v>10021</v>
      </c>
      <c r="M1728" s="36" t="s">
        <v>10047</v>
      </c>
      <c r="N1728" s="36" t="s">
        <v>2087</v>
      </c>
      <c r="O1728" s="37">
        <f>'Product Details'!AH1295</f>
        <v>147.99</v>
      </c>
      <c r="P1728" s="37">
        <f>'Product Details'!V1295</f>
        <v>147.99</v>
      </c>
      <c r="Q1728" s="37">
        <f>'Product Details'!F1295</f>
        <v>128.99</v>
      </c>
      <c r="R1728" s="89">
        <f t="shared" si="79"/>
        <v>0.12838705317926885</v>
      </c>
      <c r="S1728" s="89">
        <f t="shared" si="80"/>
        <v>0.12838705317926885</v>
      </c>
      <c r="T1728" s="37">
        <f>'Product Details'!F1295</f>
        <v>128.99</v>
      </c>
      <c r="U1728" s="37">
        <f t="shared" si="81"/>
        <v>0</v>
      </c>
      <c r="V1728" s="36" t="s">
        <v>2080</v>
      </c>
      <c r="W1728" s="36" t="s">
        <v>1345</v>
      </c>
      <c r="X1728" s="36">
        <v>45</v>
      </c>
      <c r="Y1728" s="90">
        <v>46155</v>
      </c>
      <c r="Z1728" s="90">
        <v>46282</v>
      </c>
    </row>
    <row r="1729" spans="1:26" ht="15" customHeight="1" x14ac:dyDescent="0.35">
      <c r="A1729" s="88" t="s">
        <v>11961</v>
      </c>
      <c r="B1729" s="36" t="s">
        <v>8939</v>
      </c>
      <c r="C1729" s="36" t="s">
        <v>1721</v>
      </c>
      <c r="D1729" s="36" t="s">
        <v>11957</v>
      </c>
      <c r="E1729" s="36" t="s">
        <v>10046</v>
      </c>
      <c r="F1729" s="36" t="s">
        <v>8942</v>
      </c>
      <c r="G1729" s="36" t="s">
        <v>8943</v>
      </c>
      <c r="H1729" s="36" t="s">
        <v>2224</v>
      </c>
      <c r="I1729" s="36" t="s">
        <v>9</v>
      </c>
      <c r="J1729" s="36" t="s">
        <v>7449</v>
      </c>
      <c r="K1729" s="36" t="s">
        <v>2023</v>
      </c>
      <c r="L1729" s="76" t="s">
        <v>10021</v>
      </c>
      <c r="M1729" s="36" t="s">
        <v>10047</v>
      </c>
      <c r="N1729" s="36" t="s">
        <v>2087</v>
      </c>
      <c r="O1729" s="37">
        <f>'Product Details'!AH1296</f>
        <v>165.99</v>
      </c>
      <c r="P1729" s="37">
        <f>'Product Details'!V1296</f>
        <v>161.99</v>
      </c>
      <c r="Q1729" s="37">
        <f>'Product Details'!F1296</f>
        <v>154.99</v>
      </c>
      <c r="R1729" s="89">
        <f t="shared" si="79"/>
        <v>4.321254398419655E-2</v>
      </c>
      <c r="S1729" s="89">
        <f t="shared" si="80"/>
        <v>6.6269052352551358E-2</v>
      </c>
      <c r="T1729" s="37">
        <f>'Product Details'!F1296</f>
        <v>154.99</v>
      </c>
      <c r="U1729" s="37">
        <f t="shared" si="81"/>
        <v>0</v>
      </c>
      <c r="V1729" s="36" t="s">
        <v>2080</v>
      </c>
      <c r="W1729" s="36" t="s">
        <v>7451</v>
      </c>
      <c r="X1729" s="36">
        <v>45</v>
      </c>
      <c r="Y1729" s="90">
        <v>46090</v>
      </c>
      <c r="Z1729" s="90">
        <v>46242</v>
      </c>
    </row>
    <row r="1730" spans="1:26" ht="15" customHeight="1" x14ac:dyDescent="0.35">
      <c r="A1730" s="88" t="s">
        <v>11962</v>
      </c>
      <c r="B1730" s="36" t="s">
        <v>8944</v>
      </c>
      <c r="C1730" s="36" t="s">
        <v>1721</v>
      </c>
      <c r="D1730" s="36" t="s">
        <v>11957</v>
      </c>
      <c r="E1730" s="36" t="s">
        <v>10046</v>
      </c>
      <c r="F1730" s="36" t="s">
        <v>8932</v>
      </c>
      <c r="G1730" s="36" t="s">
        <v>8947</v>
      </c>
      <c r="H1730" s="36" t="s">
        <v>2147</v>
      </c>
      <c r="I1730" s="36" t="s">
        <v>9</v>
      </c>
      <c r="J1730" s="36" t="s">
        <v>7425</v>
      </c>
      <c r="K1730" s="36" t="s">
        <v>2026</v>
      </c>
      <c r="L1730" s="76" t="s">
        <v>10021</v>
      </c>
      <c r="M1730" s="36" t="s">
        <v>10047</v>
      </c>
      <c r="N1730" s="36" t="s">
        <v>2087</v>
      </c>
      <c r="O1730" s="37">
        <f>'Product Details'!AH1297</f>
        <v>238.99</v>
      </c>
      <c r="P1730" s="37">
        <f>'Product Details'!V1297</f>
        <v>238.99</v>
      </c>
      <c r="Q1730" s="37">
        <f>'Product Details'!F1297</f>
        <v>213.99</v>
      </c>
      <c r="R1730" s="89">
        <f t="shared" si="79"/>
        <v>0.10460688731746098</v>
      </c>
      <c r="S1730" s="89">
        <f t="shared" si="80"/>
        <v>0.10460688731746098</v>
      </c>
      <c r="T1730" s="37">
        <f>'Product Details'!F1297</f>
        <v>213.99</v>
      </c>
      <c r="U1730" s="37">
        <f t="shared" si="81"/>
        <v>0</v>
      </c>
      <c r="V1730" s="36" t="s">
        <v>2080</v>
      </c>
      <c r="W1730" s="36" t="s">
        <v>7427</v>
      </c>
      <c r="X1730" s="36">
        <v>45</v>
      </c>
      <c r="Y1730" s="90">
        <v>46086</v>
      </c>
      <c r="Z1730" s="90">
        <v>46264</v>
      </c>
    </row>
    <row r="1731" spans="1:26" ht="26.9" customHeight="1" x14ac:dyDescent="0.35">
      <c r="A1731" s="88" t="s">
        <v>11963</v>
      </c>
      <c r="B1731" s="36" t="s">
        <v>8948</v>
      </c>
      <c r="C1731" s="36" t="s">
        <v>1721</v>
      </c>
      <c r="D1731" s="36" t="s">
        <v>11957</v>
      </c>
      <c r="E1731" s="36" t="s">
        <v>10046</v>
      </c>
      <c r="F1731" s="36" t="s">
        <v>8951</v>
      </c>
      <c r="G1731" s="36" t="s">
        <v>8952</v>
      </c>
      <c r="H1731" s="36" t="s">
        <v>2120</v>
      </c>
      <c r="I1731" s="36" t="s">
        <v>9</v>
      </c>
      <c r="J1731" s="36" t="s">
        <v>7510</v>
      </c>
      <c r="K1731" s="36" t="s">
        <v>2027</v>
      </c>
      <c r="L1731" s="76" t="s">
        <v>10021</v>
      </c>
      <c r="M1731" s="36" t="s">
        <v>10047</v>
      </c>
      <c r="N1731" s="36" t="s">
        <v>2087</v>
      </c>
      <c r="O1731" s="37">
        <f>'Product Details'!AH1298</f>
        <v>250.99</v>
      </c>
      <c r="P1731" s="37">
        <f>'Product Details'!V1298</f>
        <v>250.99</v>
      </c>
      <c r="Q1731" s="37">
        <f>'Product Details'!F1298</f>
        <v>228.99</v>
      </c>
      <c r="R1731" s="89">
        <f t="shared" si="79"/>
        <v>8.7652894537630976E-2</v>
      </c>
      <c r="S1731" s="89">
        <f t="shared" si="80"/>
        <v>8.7652894537630976E-2</v>
      </c>
      <c r="T1731" s="37">
        <f>'Product Details'!F1298</f>
        <v>228.99</v>
      </c>
      <c r="U1731" s="37">
        <f t="shared" si="81"/>
        <v>0</v>
      </c>
      <c r="V1731" s="36" t="s">
        <v>2116</v>
      </c>
      <c r="W1731" s="36" t="s">
        <v>7512</v>
      </c>
      <c r="X1731" s="36">
        <v>45</v>
      </c>
      <c r="Y1731" s="90">
        <v>46219</v>
      </c>
      <c r="Z1731" s="90">
        <v>46260</v>
      </c>
    </row>
    <row r="1732" spans="1:26" ht="15" customHeight="1" x14ac:dyDescent="0.35">
      <c r="A1732" s="88" t="s">
        <v>11964</v>
      </c>
      <c r="B1732" s="36" t="s">
        <v>8953</v>
      </c>
      <c r="C1732" s="36" t="s">
        <v>1721</v>
      </c>
      <c r="D1732" s="36" t="s">
        <v>11957</v>
      </c>
      <c r="E1732" s="36" t="s">
        <v>10046</v>
      </c>
      <c r="F1732" s="36" t="s">
        <v>8956</v>
      </c>
      <c r="G1732" s="36" t="s">
        <v>8957</v>
      </c>
      <c r="H1732" s="36" t="s">
        <v>2084</v>
      </c>
      <c r="I1732" s="36" t="s">
        <v>9</v>
      </c>
      <c r="J1732" s="36" t="s">
        <v>7437</v>
      </c>
      <c r="K1732" s="36" t="s">
        <v>2024</v>
      </c>
      <c r="L1732" s="76" t="s">
        <v>10021</v>
      </c>
      <c r="M1732" s="36" t="s">
        <v>10047</v>
      </c>
      <c r="N1732" s="36" t="s">
        <v>2087</v>
      </c>
      <c r="O1732" s="37">
        <f>'Product Details'!AH1299</f>
        <v>282.99</v>
      </c>
      <c r="P1732" s="37">
        <f>'Product Details'!V1299</f>
        <v>282.99</v>
      </c>
      <c r="Q1732" s="37">
        <f>'Product Details'!F1299</f>
        <v>260.99</v>
      </c>
      <c r="R1732" s="89">
        <f t="shared" si="79"/>
        <v>7.774126294215343E-2</v>
      </c>
      <c r="S1732" s="89">
        <f t="shared" si="80"/>
        <v>7.774126294215343E-2</v>
      </c>
      <c r="T1732" s="37">
        <f>'Product Details'!F1299</f>
        <v>260.99</v>
      </c>
      <c r="U1732" s="37">
        <f t="shared" si="81"/>
        <v>0</v>
      </c>
      <c r="V1732" s="36" t="s">
        <v>2080</v>
      </c>
      <c r="W1732" s="36" t="s">
        <v>7439</v>
      </c>
      <c r="X1732" s="36">
        <v>45</v>
      </c>
      <c r="Y1732" s="90">
        <v>46215</v>
      </c>
      <c r="Z1732" s="90">
        <v>46263</v>
      </c>
    </row>
    <row r="1733" spans="1:26" ht="26.9" customHeight="1" x14ac:dyDescent="0.35">
      <c r="A1733" s="88" t="s">
        <v>11965</v>
      </c>
      <c r="B1733" s="36" t="s">
        <v>8958</v>
      </c>
      <c r="C1733" s="36" t="s">
        <v>1721</v>
      </c>
      <c r="D1733" s="36" t="s">
        <v>11957</v>
      </c>
      <c r="E1733" s="36" t="s">
        <v>10046</v>
      </c>
      <c r="F1733" s="36" t="s">
        <v>8961</v>
      </c>
      <c r="G1733" s="36" t="s">
        <v>8962</v>
      </c>
      <c r="H1733" s="36" t="s">
        <v>2084</v>
      </c>
      <c r="I1733" s="36" t="s">
        <v>9</v>
      </c>
      <c r="J1733" s="36" t="s">
        <v>7460</v>
      </c>
      <c r="K1733" s="36" t="s">
        <v>2023</v>
      </c>
      <c r="L1733" s="76" t="s">
        <v>10021</v>
      </c>
      <c r="M1733" s="36" t="s">
        <v>10049</v>
      </c>
      <c r="N1733" s="36" t="s">
        <v>2106</v>
      </c>
      <c r="O1733" s="37">
        <f>'Product Details'!AH1300</f>
        <v>410.99</v>
      </c>
      <c r="P1733" s="37">
        <f>'Product Details'!V1300</f>
        <v>314.99</v>
      </c>
      <c r="Q1733" s="37">
        <f>'Product Details'!F1300</f>
        <v>279.99</v>
      </c>
      <c r="R1733" s="89">
        <f t="shared" si="79"/>
        <v>0.11111463855995428</v>
      </c>
      <c r="S1733" s="89">
        <f t="shared" si="80"/>
        <v>0.31874254848049832</v>
      </c>
      <c r="T1733" s="37">
        <f>'Product Details'!F1300</f>
        <v>279.99</v>
      </c>
      <c r="U1733" s="37">
        <f t="shared" si="81"/>
        <v>0</v>
      </c>
      <c r="V1733" s="36" t="s">
        <v>2080</v>
      </c>
      <c r="W1733" s="36" t="s">
        <v>7439</v>
      </c>
      <c r="X1733" s="36">
        <v>45</v>
      </c>
      <c r="Y1733" s="90">
        <v>45409</v>
      </c>
      <c r="Z1733" s="90">
        <v>46261</v>
      </c>
    </row>
    <row r="1734" spans="1:26" ht="26.9" customHeight="1" x14ac:dyDescent="0.35">
      <c r="A1734" s="88" t="s">
        <v>11966</v>
      </c>
      <c r="B1734" s="36" t="s">
        <v>8958</v>
      </c>
      <c r="C1734" s="36" t="s">
        <v>1721</v>
      </c>
      <c r="D1734" s="36" t="s">
        <v>10088</v>
      </c>
      <c r="E1734" s="36" t="s">
        <v>10089</v>
      </c>
      <c r="F1734" s="36" t="s">
        <v>8961</v>
      </c>
      <c r="G1734" s="36" t="s">
        <v>8962</v>
      </c>
      <c r="H1734" s="36" t="s">
        <v>2084</v>
      </c>
      <c r="I1734" s="36" t="s">
        <v>9</v>
      </c>
      <c r="J1734" s="36" t="s">
        <v>7460</v>
      </c>
      <c r="K1734" s="36" t="s">
        <v>2023</v>
      </c>
      <c r="L1734" s="84" t="s">
        <v>10025</v>
      </c>
      <c r="M1734" s="36" t="s">
        <v>10090</v>
      </c>
      <c r="N1734" s="36" t="s">
        <v>2106</v>
      </c>
      <c r="O1734" s="37">
        <f>'Product Details'!AH1300</f>
        <v>410.99</v>
      </c>
      <c r="P1734" s="37">
        <v>159.99</v>
      </c>
      <c r="Q1734" s="37">
        <v>159.99</v>
      </c>
      <c r="R1734" s="89">
        <f t="shared" si="79"/>
        <v>0</v>
      </c>
      <c r="S1734" s="89">
        <f t="shared" si="80"/>
        <v>0.61072045548553489</v>
      </c>
      <c r="T1734" s="37">
        <f>'Product Details'!F1300</f>
        <v>279.99</v>
      </c>
      <c r="U1734" s="37">
        <f t="shared" si="81"/>
        <v>120</v>
      </c>
      <c r="V1734" s="36" t="s">
        <v>2100</v>
      </c>
      <c r="W1734" s="36" t="s">
        <v>10105</v>
      </c>
      <c r="X1734" s="36">
        <v>14</v>
      </c>
      <c r="Y1734" s="90">
        <v>46143</v>
      </c>
      <c r="Z1734" s="90">
        <v>46143</v>
      </c>
    </row>
    <row r="1735" spans="1:26" ht="26.9" customHeight="1" x14ac:dyDescent="0.35">
      <c r="A1735" s="88" t="s">
        <v>11967</v>
      </c>
      <c r="B1735" s="36" t="s">
        <v>8958</v>
      </c>
      <c r="C1735" s="36" t="s">
        <v>1721</v>
      </c>
      <c r="D1735" s="36" t="s">
        <v>10088</v>
      </c>
      <c r="E1735" s="36" t="s">
        <v>10089</v>
      </c>
      <c r="F1735" s="36" t="s">
        <v>8961</v>
      </c>
      <c r="G1735" s="36" t="s">
        <v>8962</v>
      </c>
      <c r="H1735" s="36" t="s">
        <v>2084</v>
      </c>
      <c r="I1735" s="36" t="s">
        <v>9</v>
      </c>
      <c r="J1735" s="36" t="s">
        <v>7460</v>
      </c>
      <c r="K1735" s="36" t="s">
        <v>2023</v>
      </c>
      <c r="L1735" s="80" t="s">
        <v>10026</v>
      </c>
      <c r="M1735" s="36" t="s">
        <v>10090</v>
      </c>
      <c r="N1735" s="36" t="s">
        <v>2106</v>
      </c>
      <c r="O1735" s="37">
        <f>'Product Details'!AH1300</f>
        <v>410.99</v>
      </c>
      <c r="P1735" s="37">
        <v>117.99</v>
      </c>
      <c r="Q1735" s="37">
        <v>117.99</v>
      </c>
      <c r="R1735" s="89">
        <f t="shared" si="79"/>
        <v>0</v>
      </c>
      <c r="S1735" s="89">
        <f t="shared" si="80"/>
        <v>0.71291272293729768</v>
      </c>
      <c r="T1735" s="37">
        <f>'Product Details'!F1300</f>
        <v>279.99</v>
      </c>
      <c r="U1735" s="37">
        <f t="shared" si="81"/>
        <v>162</v>
      </c>
      <c r="V1735" s="36" t="s">
        <v>2100</v>
      </c>
      <c r="W1735" s="36" t="s">
        <v>10091</v>
      </c>
      <c r="X1735" s="36">
        <v>7</v>
      </c>
      <c r="Y1735" s="90">
        <v>46215</v>
      </c>
      <c r="Z1735" s="90">
        <v>46215</v>
      </c>
    </row>
    <row r="1736" spans="1:26" ht="26.9" customHeight="1" x14ac:dyDescent="0.35">
      <c r="A1736" s="88" t="s">
        <v>11968</v>
      </c>
      <c r="B1736" s="36" t="s">
        <v>8963</v>
      </c>
      <c r="C1736" s="36" t="s">
        <v>1721</v>
      </c>
      <c r="D1736" s="36" t="s">
        <v>11957</v>
      </c>
      <c r="E1736" s="36" t="s">
        <v>10046</v>
      </c>
      <c r="F1736" s="36" t="s">
        <v>8966</v>
      </c>
      <c r="G1736" s="36" t="s">
        <v>8967</v>
      </c>
      <c r="H1736" s="36" t="s">
        <v>2171</v>
      </c>
      <c r="I1736" s="36" t="s">
        <v>9</v>
      </c>
      <c r="J1736" s="36" t="s">
        <v>7526</v>
      </c>
      <c r="K1736" s="36" t="s">
        <v>2026</v>
      </c>
      <c r="L1736" s="76" t="s">
        <v>10021</v>
      </c>
      <c r="M1736" s="36" t="s">
        <v>10047</v>
      </c>
      <c r="N1736" s="36" t="s">
        <v>2087</v>
      </c>
      <c r="O1736" s="37">
        <f>'Product Details'!AH1301</f>
        <v>318.99</v>
      </c>
      <c r="P1736" s="37">
        <f>'Product Details'!V1301</f>
        <v>303.99</v>
      </c>
      <c r="Q1736" s="37">
        <f>'Product Details'!F1301</f>
        <v>284.99</v>
      </c>
      <c r="R1736" s="89">
        <f t="shared" si="79"/>
        <v>6.250205598868383E-2</v>
      </c>
      <c r="S1736" s="89">
        <f t="shared" si="80"/>
        <v>0.10658641336719019</v>
      </c>
      <c r="T1736" s="37">
        <f>'Product Details'!F1301</f>
        <v>284.99</v>
      </c>
      <c r="U1736" s="37">
        <f t="shared" si="81"/>
        <v>0</v>
      </c>
      <c r="V1736" s="36" t="s">
        <v>2080</v>
      </c>
      <c r="W1736" s="36" t="s">
        <v>1345</v>
      </c>
      <c r="X1736" s="36">
        <v>45</v>
      </c>
      <c r="Y1736" s="90">
        <v>45790</v>
      </c>
      <c r="Z1736" s="90">
        <v>46261</v>
      </c>
    </row>
    <row r="1737" spans="1:26" ht="26.9" customHeight="1" x14ac:dyDescent="0.35">
      <c r="A1737" s="88" t="s">
        <v>11969</v>
      </c>
      <c r="B1737" s="36" t="s">
        <v>8963</v>
      </c>
      <c r="C1737" s="36" t="s">
        <v>1721</v>
      </c>
      <c r="D1737" s="36" t="s">
        <v>10088</v>
      </c>
      <c r="E1737" s="36" t="s">
        <v>10089</v>
      </c>
      <c r="F1737" s="36" t="s">
        <v>8966</v>
      </c>
      <c r="G1737" s="36" t="s">
        <v>8967</v>
      </c>
      <c r="H1737" s="36" t="s">
        <v>2171</v>
      </c>
      <c r="I1737" s="36" t="s">
        <v>9</v>
      </c>
      <c r="J1737" s="36" t="s">
        <v>7526</v>
      </c>
      <c r="K1737" s="36" t="s">
        <v>2026</v>
      </c>
      <c r="L1737" s="51" t="s">
        <v>10024</v>
      </c>
      <c r="M1737" s="36" t="s">
        <v>10090</v>
      </c>
      <c r="N1737" s="36" t="s">
        <v>2087</v>
      </c>
      <c r="O1737" s="37">
        <f>'Product Details'!AH1301</f>
        <v>318.99</v>
      </c>
      <c r="P1737" s="37">
        <v>160.99</v>
      </c>
      <c r="Q1737" s="37">
        <v>160.99</v>
      </c>
      <c r="R1737" s="89">
        <f t="shared" si="79"/>
        <v>0</v>
      </c>
      <c r="S1737" s="89">
        <f t="shared" si="80"/>
        <v>0.49531333270635441</v>
      </c>
      <c r="T1737" s="37">
        <f>'Product Details'!F1301</f>
        <v>284.99</v>
      </c>
      <c r="U1737" s="37">
        <f t="shared" si="81"/>
        <v>124</v>
      </c>
      <c r="V1737" s="36" t="s">
        <v>2100</v>
      </c>
      <c r="W1737" s="36" t="s">
        <v>10105</v>
      </c>
      <c r="X1737" s="36">
        <v>14</v>
      </c>
      <c r="Y1737" s="90">
        <v>46222</v>
      </c>
      <c r="Z1737" s="90">
        <v>46222</v>
      </c>
    </row>
    <row r="1738" spans="1:26" ht="26.9" customHeight="1" x14ac:dyDescent="0.35">
      <c r="A1738" s="88" t="s">
        <v>11970</v>
      </c>
      <c r="B1738" s="36" t="s">
        <v>8963</v>
      </c>
      <c r="C1738" s="36" t="s">
        <v>1721</v>
      </c>
      <c r="D1738" s="36" t="s">
        <v>10088</v>
      </c>
      <c r="E1738" s="36" t="s">
        <v>10089</v>
      </c>
      <c r="F1738" s="36" t="s">
        <v>8966</v>
      </c>
      <c r="G1738" s="36" t="s">
        <v>8967</v>
      </c>
      <c r="H1738" s="36" t="s">
        <v>2171</v>
      </c>
      <c r="I1738" s="36" t="s">
        <v>9</v>
      </c>
      <c r="J1738" s="36" t="s">
        <v>7526</v>
      </c>
      <c r="K1738" s="36" t="s">
        <v>2026</v>
      </c>
      <c r="L1738" s="84" t="s">
        <v>10025</v>
      </c>
      <c r="M1738" s="36" t="s">
        <v>10090</v>
      </c>
      <c r="N1738" s="36" t="s">
        <v>2087</v>
      </c>
      <c r="O1738" s="37">
        <f>'Product Details'!AH1301</f>
        <v>318.99</v>
      </c>
      <c r="P1738" s="37">
        <v>150.99</v>
      </c>
      <c r="Q1738" s="37">
        <v>142.99</v>
      </c>
      <c r="R1738" s="89">
        <f t="shared" si="79"/>
        <v>5.2983641300748389E-2</v>
      </c>
      <c r="S1738" s="89">
        <f t="shared" si="80"/>
        <v>0.55174143390074926</v>
      </c>
      <c r="T1738" s="37">
        <f>'Product Details'!F1301</f>
        <v>284.99</v>
      </c>
      <c r="U1738" s="37">
        <f t="shared" si="81"/>
        <v>142</v>
      </c>
      <c r="V1738" s="36" t="s">
        <v>2116</v>
      </c>
      <c r="W1738" s="36" t="s">
        <v>10105</v>
      </c>
      <c r="X1738" s="36">
        <v>14</v>
      </c>
      <c r="Y1738" s="90">
        <v>46262</v>
      </c>
      <c r="Z1738" s="90">
        <v>46294</v>
      </c>
    </row>
    <row r="1739" spans="1:26" ht="15" customHeight="1" x14ac:dyDescent="0.35">
      <c r="A1739" s="88" t="s">
        <v>11971</v>
      </c>
      <c r="B1739" s="36" t="s">
        <v>8968</v>
      </c>
      <c r="C1739" s="36" t="s">
        <v>1721</v>
      </c>
      <c r="D1739" s="36" t="s">
        <v>11957</v>
      </c>
      <c r="E1739" s="36" t="s">
        <v>10046</v>
      </c>
      <c r="F1739" s="36" t="s">
        <v>8972</v>
      </c>
      <c r="G1739" s="36" t="s">
        <v>8973</v>
      </c>
      <c r="H1739" s="36" t="s">
        <v>2254</v>
      </c>
      <c r="I1739" s="36" t="s">
        <v>9</v>
      </c>
      <c r="J1739" s="36" t="s">
        <v>7473</v>
      </c>
      <c r="K1739" s="36" t="s">
        <v>2027</v>
      </c>
      <c r="L1739" s="76" t="s">
        <v>10021</v>
      </c>
      <c r="M1739" s="36" t="s">
        <v>10047</v>
      </c>
      <c r="N1739" s="36" t="s">
        <v>2087</v>
      </c>
      <c r="O1739" s="37">
        <f>'Product Details'!AH1302</f>
        <v>2255.9899999999998</v>
      </c>
      <c r="P1739" s="37">
        <f>'Product Details'!V1302</f>
        <v>2255.9899999999998</v>
      </c>
      <c r="Q1739" s="37">
        <f>'Product Details'!F1302</f>
        <v>1974.99</v>
      </c>
      <c r="R1739" s="89">
        <f t="shared" si="79"/>
        <v>0.12455728970429825</v>
      </c>
      <c r="S1739" s="89">
        <f t="shared" si="80"/>
        <v>0.12455728970429825</v>
      </c>
      <c r="T1739" s="37">
        <f>'Product Details'!F1302</f>
        <v>1974.99</v>
      </c>
      <c r="U1739" s="37">
        <f t="shared" si="81"/>
        <v>0</v>
      </c>
      <c r="V1739" s="36" t="s">
        <v>2080</v>
      </c>
      <c r="W1739" s="36" t="s">
        <v>7439</v>
      </c>
      <c r="X1739" s="36">
        <v>45</v>
      </c>
      <c r="Y1739" s="90">
        <v>46159</v>
      </c>
      <c r="Z1739" s="90">
        <v>46244</v>
      </c>
    </row>
    <row r="1740" spans="1:26" ht="26.9" customHeight="1" x14ac:dyDescent="0.35">
      <c r="A1740" s="88" t="s">
        <v>11972</v>
      </c>
      <c r="B1740" s="36" t="s">
        <v>8974</v>
      </c>
      <c r="C1740" s="36" t="s">
        <v>1735</v>
      </c>
      <c r="D1740" s="36" t="s">
        <v>11973</v>
      </c>
      <c r="E1740" s="36" t="s">
        <v>10046</v>
      </c>
      <c r="F1740" s="36" t="s">
        <v>8977</v>
      </c>
      <c r="G1740" s="36" t="s">
        <v>8978</v>
      </c>
      <c r="H1740" s="36" t="s">
        <v>2120</v>
      </c>
      <c r="I1740" s="36" t="s">
        <v>9</v>
      </c>
      <c r="J1740" s="36" t="s">
        <v>7560</v>
      </c>
      <c r="K1740" s="36" t="s">
        <v>2025</v>
      </c>
      <c r="L1740" s="76" t="s">
        <v>10021</v>
      </c>
      <c r="M1740" s="36" t="s">
        <v>10047</v>
      </c>
      <c r="N1740" s="36" t="s">
        <v>2087</v>
      </c>
      <c r="O1740" s="37">
        <f>'Product Details'!AH1303</f>
        <v>95.99</v>
      </c>
      <c r="P1740" s="37">
        <f>'Product Details'!V1303</f>
        <v>95.99</v>
      </c>
      <c r="Q1740" s="37">
        <f>'Product Details'!F1303</f>
        <v>85.99</v>
      </c>
      <c r="R1740" s="89">
        <f t="shared" si="79"/>
        <v>0.10417751849150954</v>
      </c>
      <c r="S1740" s="89">
        <f t="shared" si="80"/>
        <v>0.10417751849150954</v>
      </c>
      <c r="T1740" s="37">
        <f>'Product Details'!F1303</f>
        <v>85.99</v>
      </c>
      <c r="U1740" s="37">
        <f t="shared" si="81"/>
        <v>0</v>
      </c>
      <c r="V1740" s="36" t="s">
        <v>2080</v>
      </c>
      <c r="W1740" s="36" t="s">
        <v>1345</v>
      </c>
      <c r="X1740" s="36">
        <v>15</v>
      </c>
      <c r="Y1740" s="90">
        <v>46190</v>
      </c>
      <c r="Z1740" s="90">
        <v>46280</v>
      </c>
    </row>
    <row r="1741" spans="1:26" ht="15" customHeight="1" x14ac:dyDescent="0.35">
      <c r="A1741" s="88" t="s">
        <v>11974</v>
      </c>
      <c r="B1741" s="36" t="s">
        <v>8979</v>
      </c>
      <c r="C1741" s="36" t="s">
        <v>1735</v>
      </c>
      <c r="D1741" s="36" t="s">
        <v>11973</v>
      </c>
      <c r="E1741" s="36" t="s">
        <v>10046</v>
      </c>
      <c r="F1741" s="36" t="s">
        <v>8982</v>
      </c>
      <c r="G1741" s="36" t="s">
        <v>8983</v>
      </c>
      <c r="H1741" s="36" t="s">
        <v>2084</v>
      </c>
      <c r="I1741" s="36" t="s">
        <v>9</v>
      </c>
      <c r="J1741" s="36" t="s">
        <v>7378</v>
      </c>
      <c r="K1741" s="36" t="s">
        <v>2024</v>
      </c>
      <c r="L1741" s="76" t="s">
        <v>10021</v>
      </c>
      <c r="M1741" s="36" t="s">
        <v>10047</v>
      </c>
      <c r="N1741" s="36" t="s">
        <v>2087</v>
      </c>
      <c r="O1741" s="37">
        <f>'Product Details'!AH1304</f>
        <v>128.99</v>
      </c>
      <c r="P1741" s="37">
        <f>'Product Details'!V1304</f>
        <v>124.99</v>
      </c>
      <c r="Q1741" s="37">
        <f>'Product Details'!F1304</f>
        <v>116.99</v>
      </c>
      <c r="R1741" s="89">
        <f t="shared" si="79"/>
        <v>6.4005120409632771E-2</v>
      </c>
      <c r="S1741" s="89">
        <f t="shared" si="80"/>
        <v>9.3030467478099177E-2</v>
      </c>
      <c r="T1741" s="37">
        <f>'Product Details'!F1304</f>
        <v>116.99</v>
      </c>
      <c r="U1741" s="37">
        <f t="shared" si="81"/>
        <v>0</v>
      </c>
      <c r="V1741" s="36" t="s">
        <v>2080</v>
      </c>
      <c r="W1741" s="36" t="s">
        <v>1345</v>
      </c>
      <c r="X1741" s="36">
        <v>15</v>
      </c>
      <c r="Y1741" s="90">
        <v>46167</v>
      </c>
      <c r="Z1741" s="90">
        <v>46276</v>
      </c>
    </row>
    <row r="1742" spans="1:26" ht="15" customHeight="1" x14ac:dyDescent="0.35">
      <c r="A1742" s="88" t="s">
        <v>11975</v>
      </c>
      <c r="B1742" s="36" t="s">
        <v>8984</v>
      </c>
      <c r="C1742" s="36" t="s">
        <v>1735</v>
      </c>
      <c r="D1742" s="36" t="s">
        <v>11973</v>
      </c>
      <c r="E1742" s="36" t="s">
        <v>10046</v>
      </c>
      <c r="F1742" s="36" t="s">
        <v>8987</v>
      </c>
      <c r="G1742" s="36" t="s">
        <v>8988</v>
      </c>
      <c r="H1742" s="36" t="s">
        <v>2147</v>
      </c>
      <c r="I1742" s="36" t="s">
        <v>9</v>
      </c>
      <c r="J1742" s="36" t="s">
        <v>7425</v>
      </c>
      <c r="K1742" s="36" t="s">
        <v>2024</v>
      </c>
      <c r="L1742" s="76" t="s">
        <v>10021</v>
      </c>
      <c r="M1742" s="36" t="s">
        <v>10047</v>
      </c>
      <c r="N1742" s="36" t="s">
        <v>2087</v>
      </c>
      <c r="O1742" s="37">
        <f>'Product Details'!AH1305</f>
        <v>170.99</v>
      </c>
      <c r="P1742" s="37">
        <f>'Product Details'!V1305</f>
        <v>162.99</v>
      </c>
      <c r="Q1742" s="37">
        <f>'Product Details'!F1305</f>
        <v>149.99</v>
      </c>
      <c r="R1742" s="89">
        <f t="shared" ref="R1742:R1805" si="82">IF(P1742&gt;0,(P1742-Q1742)/P1742,"")</f>
        <v>7.9759494447512111E-2</v>
      </c>
      <c r="S1742" s="89">
        <f t="shared" ref="S1742:S1805" si="83">IF(O1742&gt;0,(O1742-Q1742)/O1742,"")</f>
        <v>0.12281419966079887</v>
      </c>
      <c r="T1742" s="37">
        <f>'Product Details'!F1305</f>
        <v>149.99</v>
      </c>
      <c r="U1742" s="37">
        <f t="shared" ref="U1742:U1805" si="84">T1742-Q1742</f>
        <v>0</v>
      </c>
      <c r="V1742" s="36" t="s">
        <v>2080</v>
      </c>
      <c r="W1742" s="36" t="s">
        <v>7498</v>
      </c>
      <c r="X1742" s="36">
        <v>15</v>
      </c>
      <c r="Y1742" s="90">
        <v>45700</v>
      </c>
      <c r="Z1742" s="90">
        <v>46274</v>
      </c>
    </row>
    <row r="1743" spans="1:26" ht="26.9" customHeight="1" x14ac:dyDescent="0.35">
      <c r="A1743" s="88" t="s">
        <v>11976</v>
      </c>
      <c r="B1743" s="36" t="s">
        <v>8984</v>
      </c>
      <c r="C1743" s="36" t="s">
        <v>1735</v>
      </c>
      <c r="D1743" s="36" t="s">
        <v>11977</v>
      </c>
      <c r="E1743" s="36" t="s">
        <v>10122</v>
      </c>
      <c r="F1743" s="36" t="s">
        <v>8987</v>
      </c>
      <c r="G1743" s="36" t="s">
        <v>8988</v>
      </c>
      <c r="H1743" s="36" t="s">
        <v>2147</v>
      </c>
      <c r="I1743" s="36" t="s">
        <v>9</v>
      </c>
      <c r="J1743" s="36" t="s">
        <v>7425</v>
      </c>
      <c r="K1743" s="36" t="s">
        <v>2024</v>
      </c>
      <c r="L1743" s="79" t="s">
        <v>10023</v>
      </c>
      <c r="M1743" s="36" t="s">
        <v>10123</v>
      </c>
      <c r="N1743" s="36" t="s">
        <v>2087</v>
      </c>
      <c r="O1743" s="37">
        <f>'Product Details'!AH1305</f>
        <v>170.99</v>
      </c>
      <c r="P1743" s="37">
        <v>116.99</v>
      </c>
      <c r="Q1743" s="37">
        <v>116.99</v>
      </c>
      <c r="R1743" s="89">
        <f t="shared" si="82"/>
        <v>0</v>
      </c>
      <c r="S1743" s="89">
        <f t="shared" si="83"/>
        <v>0.31580794198491147</v>
      </c>
      <c r="T1743" s="37">
        <f>'Product Details'!F1305</f>
        <v>149.99</v>
      </c>
      <c r="U1743" s="37">
        <f t="shared" si="84"/>
        <v>33.000000000000014</v>
      </c>
      <c r="V1743" s="36" t="s">
        <v>2100</v>
      </c>
      <c r="W1743" s="36" t="s">
        <v>10124</v>
      </c>
      <c r="X1743" s="36">
        <v>30</v>
      </c>
      <c r="Y1743" s="90">
        <v>46206</v>
      </c>
      <c r="Z1743" s="90">
        <v>46206</v>
      </c>
    </row>
    <row r="1744" spans="1:26" ht="26.9" customHeight="1" x14ac:dyDescent="0.35">
      <c r="A1744" s="88" t="s">
        <v>11978</v>
      </c>
      <c r="B1744" s="36" t="s">
        <v>8984</v>
      </c>
      <c r="C1744" s="36" t="s">
        <v>1735</v>
      </c>
      <c r="D1744" s="36" t="s">
        <v>10088</v>
      </c>
      <c r="E1744" s="36" t="s">
        <v>10089</v>
      </c>
      <c r="F1744" s="36" t="s">
        <v>8987</v>
      </c>
      <c r="G1744" s="36" t="s">
        <v>8988</v>
      </c>
      <c r="H1744" s="36" t="s">
        <v>2147</v>
      </c>
      <c r="I1744" s="36" t="s">
        <v>9</v>
      </c>
      <c r="J1744" s="36" t="s">
        <v>7425</v>
      </c>
      <c r="K1744" s="36" t="s">
        <v>2024</v>
      </c>
      <c r="L1744" s="51" t="s">
        <v>10024</v>
      </c>
      <c r="M1744" s="36" t="s">
        <v>10090</v>
      </c>
      <c r="N1744" s="36" t="s">
        <v>2087</v>
      </c>
      <c r="O1744" s="37">
        <f>'Product Details'!AH1305</f>
        <v>170.99</v>
      </c>
      <c r="P1744" s="37">
        <v>86.99</v>
      </c>
      <c r="Q1744" s="37">
        <v>86.99</v>
      </c>
      <c r="R1744" s="89">
        <f t="shared" si="82"/>
        <v>0</v>
      </c>
      <c r="S1744" s="89">
        <f t="shared" si="83"/>
        <v>0.49125679864319555</v>
      </c>
      <c r="T1744" s="37">
        <f>'Product Details'!F1305</f>
        <v>149.99</v>
      </c>
      <c r="U1744" s="37">
        <f t="shared" si="84"/>
        <v>63.000000000000014</v>
      </c>
      <c r="V1744" s="36" t="s">
        <v>2116</v>
      </c>
      <c r="W1744" s="36" t="s">
        <v>10105</v>
      </c>
      <c r="X1744" s="36">
        <v>14</v>
      </c>
      <c r="Y1744" s="90">
        <v>46143</v>
      </c>
      <c r="Z1744" s="90">
        <v>46143</v>
      </c>
    </row>
    <row r="1745" spans="1:26" ht="15" customHeight="1" x14ac:dyDescent="0.35">
      <c r="A1745" s="88" t="s">
        <v>11979</v>
      </c>
      <c r="B1745" s="36" t="s">
        <v>8989</v>
      </c>
      <c r="C1745" s="36" t="s">
        <v>1735</v>
      </c>
      <c r="D1745" s="36" t="s">
        <v>11973</v>
      </c>
      <c r="E1745" s="36" t="s">
        <v>10046</v>
      </c>
      <c r="F1745" s="36" t="s">
        <v>8992</v>
      </c>
      <c r="G1745" s="36" t="s">
        <v>8993</v>
      </c>
      <c r="H1745" s="36" t="s">
        <v>2120</v>
      </c>
      <c r="I1745" s="36" t="s">
        <v>9</v>
      </c>
      <c r="J1745" s="36" t="s">
        <v>7402</v>
      </c>
      <c r="K1745" s="36" t="s">
        <v>2024</v>
      </c>
      <c r="L1745" s="76" t="s">
        <v>10021</v>
      </c>
      <c r="M1745" s="36" t="s">
        <v>10047</v>
      </c>
      <c r="N1745" s="36" t="s">
        <v>2087</v>
      </c>
      <c r="O1745" s="37">
        <f>'Product Details'!AH1306</f>
        <v>207.99</v>
      </c>
      <c r="P1745" s="37">
        <f>'Product Details'!V1306</f>
        <v>201.99</v>
      </c>
      <c r="Q1745" s="37">
        <f>'Product Details'!F1306</f>
        <v>175.99</v>
      </c>
      <c r="R1745" s="89">
        <f t="shared" si="82"/>
        <v>0.12871924352690728</v>
      </c>
      <c r="S1745" s="89">
        <f t="shared" si="83"/>
        <v>0.15385355065147363</v>
      </c>
      <c r="T1745" s="37">
        <f>'Product Details'!F1306</f>
        <v>175.99</v>
      </c>
      <c r="U1745" s="37">
        <f t="shared" si="84"/>
        <v>0</v>
      </c>
      <c r="V1745" s="36" t="s">
        <v>2080</v>
      </c>
      <c r="W1745" s="36" t="s">
        <v>7404</v>
      </c>
      <c r="X1745" s="36">
        <v>15</v>
      </c>
      <c r="Y1745" s="90">
        <v>45792</v>
      </c>
      <c r="Z1745" s="90">
        <v>46264</v>
      </c>
    </row>
    <row r="1746" spans="1:26" ht="15" customHeight="1" x14ac:dyDescent="0.35">
      <c r="A1746" s="88" t="s">
        <v>11980</v>
      </c>
      <c r="B1746" s="36" t="s">
        <v>8994</v>
      </c>
      <c r="C1746" s="36" t="s">
        <v>1735</v>
      </c>
      <c r="D1746" s="36" t="s">
        <v>11973</v>
      </c>
      <c r="E1746" s="36" t="s">
        <v>10046</v>
      </c>
      <c r="F1746" s="36" t="s">
        <v>8997</v>
      </c>
      <c r="G1746" s="36" t="s">
        <v>8998</v>
      </c>
      <c r="H1746" s="36" t="s">
        <v>2120</v>
      </c>
      <c r="I1746" s="36" t="s">
        <v>9</v>
      </c>
      <c r="J1746" s="36" t="s">
        <v>7390</v>
      </c>
      <c r="K1746" s="36" t="s">
        <v>2026</v>
      </c>
      <c r="L1746" s="76" t="s">
        <v>10021</v>
      </c>
      <c r="M1746" s="36" t="s">
        <v>10047</v>
      </c>
      <c r="N1746" s="36" t="s">
        <v>2087</v>
      </c>
      <c r="O1746" s="37">
        <f>'Product Details'!AH1307</f>
        <v>220.99</v>
      </c>
      <c r="P1746" s="37">
        <f>'Product Details'!V1307</f>
        <v>220.99</v>
      </c>
      <c r="Q1746" s="37">
        <f>'Product Details'!F1307</f>
        <v>207.99</v>
      </c>
      <c r="R1746" s="89">
        <f t="shared" si="82"/>
        <v>5.8826191230372415E-2</v>
      </c>
      <c r="S1746" s="89">
        <f t="shared" si="83"/>
        <v>5.8826191230372415E-2</v>
      </c>
      <c r="T1746" s="37">
        <f>'Product Details'!F1307</f>
        <v>207.99</v>
      </c>
      <c r="U1746" s="37">
        <f t="shared" si="84"/>
        <v>0</v>
      </c>
      <c r="V1746" s="36" t="s">
        <v>2080</v>
      </c>
      <c r="W1746" s="36" t="s">
        <v>1345</v>
      </c>
      <c r="X1746" s="36">
        <v>15</v>
      </c>
      <c r="Y1746" s="90">
        <v>46122</v>
      </c>
      <c r="Z1746" s="90">
        <v>46277</v>
      </c>
    </row>
    <row r="1747" spans="1:26" ht="15" customHeight="1" x14ac:dyDescent="0.35">
      <c r="A1747" s="88" t="s">
        <v>11981</v>
      </c>
      <c r="B1747" s="36" t="s">
        <v>8999</v>
      </c>
      <c r="C1747" s="36" t="s">
        <v>1735</v>
      </c>
      <c r="D1747" s="36" t="s">
        <v>11973</v>
      </c>
      <c r="E1747" s="36" t="s">
        <v>10046</v>
      </c>
      <c r="F1747" s="36" t="s">
        <v>9002</v>
      </c>
      <c r="G1747" s="36" t="s">
        <v>9003</v>
      </c>
      <c r="H1747" s="36" t="s">
        <v>2171</v>
      </c>
      <c r="I1747" s="36" t="s">
        <v>9</v>
      </c>
      <c r="J1747" s="36" t="s">
        <v>7510</v>
      </c>
      <c r="K1747" s="36" t="s">
        <v>2026</v>
      </c>
      <c r="L1747" s="76" t="s">
        <v>10021</v>
      </c>
      <c r="M1747" s="36" t="s">
        <v>10047</v>
      </c>
      <c r="N1747" s="36" t="s">
        <v>2087</v>
      </c>
      <c r="O1747" s="37">
        <f>'Product Details'!AH1308</f>
        <v>241.99</v>
      </c>
      <c r="P1747" s="37">
        <f>'Product Details'!V1308</f>
        <v>241.99</v>
      </c>
      <c r="Q1747" s="37">
        <f>'Product Details'!F1308</f>
        <v>220.99</v>
      </c>
      <c r="R1747" s="89">
        <f t="shared" si="82"/>
        <v>8.6780445472953424E-2</v>
      </c>
      <c r="S1747" s="89">
        <f t="shared" si="83"/>
        <v>8.6780445472953424E-2</v>
      </c>
      <c r="T1747" s="37">
        <f>'Product Details'!F1308</f>
        <v>220.99</v>
      </c>
      <c r="U1747" s="37">
        <f t="shared" si="84"/>
        <v>0</v>
      </c>
      <c r="V1747" s="36" t="s">
        <v>2080</v>
      </c>
      <c r="W1747" s="36" t="s">
        <v>7512</v>
      </c>
      <c r="X1747" s="36">
        <v>15</v>
      </c>
      <c r="Y1747" s="90">
        <v>46091</v>
      </c>
      <c r="Z1747" s="90">
        <v>46285</v>
      </c>
    </row>
    <row r="1748" spans="1:26" ht="26.9" customHeight="1" x14ac:dyDescent="0.35">
      <c r="A1748" s="88" t="s">
        <v>11982</v>
      </c>
      <c r="B1748" s="36" t="s">
        <v>8999</v>
      </c>
      <c r="C1748" s="36" t="s">
        <v>1735</v>
      </c>
      <c r="D1748" s="36" t="s">
        <v>10168</v>
      </c>
      <c r="E1748" s="36" t="s">
        <v>10101</v>
      </c>
      <c r="F1748" s="36" t="s">
        <v>9002</v>
      </c>
      <c r="G1748" s="36" t="s">
        <v>9003</v>
      </c>
      <c r="H1748" s="36" t="s">
        <v>2171</v>
      </c>
      <c r="I1748" s="36" t="s">
        <v>9</v>
      </c>
      <c r="J1748" s="36" t="s">
        <v>7510</v>
      </c>
      <c r="K1748" s="36" t="s">
        <v>2026</v>
      </c>
      <c r="L1748" s="81" t="s">
        <v>10022</v>
      </c>
      <c r="M1748" s="36" t="s">
        <v>10102</v>
      </c>
      <c r="N1748" s="36" t="s">
        <v>2087</v>
      </c>
      <c r="O1748" s="37">
        <f>'Product Details'!AH1308</f>
        <v>241.99</v>
      </c>
      <c r="P1748" s="37">
        <v>232.99</v>
      </c>
      <c r="Q1748" s="37">
        <v>202.99</v>
      </c>
      <c r="R1748" s="89">
        <f t="shared" si="82"/>
        <v>0.12876089102536589</v>
      </c>
      <c r="S1748" s="89">
        <f t="shared" si="83"/>
        <v>0.16116368444977064</v>
      </c>
      <c r="T1748" s="37">
        <f>'Product Details'!F1308</f>
        <v>220.99</v>
      </c>
      <c r="U1748" s="37">
        <f t="shared" si="84"/>
        <v>18</v>
      </c>
      <c r="V1748" s="36" t="s">
        <v>2100</v>
      </c>
      <c r="W1748" s="36" t="s">
        <v>11597</v>
      </c>
      <c r="X1748" s="36">
        <v>15</v>
      </c>
      <c r="Y1748" s="90">
        <v>46184</v>
      </c>
      <c r="Z1748" s="90">
        <v>46238</v>
      </c>
    </row>
    <row r="1749" spans="1:26" ht="26.9" customHeight="1" x14ac:dyDescent="0.35">
      <c r="A1749" s="88" t="s">
        <v>11983</v>
      </c>
      <c r="B1749" s="36" t="s">
        <v>8999</v>
      </c>
      <c r="C1749" s="36" t="s">
        <v>1735</v>
      </c>
      <c r="D1749" s="36" t="s">
        <v>11977</v>
      </c>
      <c r="E1749" s="36" t="s">
        <v>10122</v>
      </c>
      <c r="F1749" s="36" t="s">
        <v>9002</v>
      </c>
      <c r="G1749" s="36" t="s">
        <v>9003</v>
      </c>
      <c r="H1749" s="36" t="s">
        <v>2171</v>
      </c>
      <c r="I1749" s="36" t="s">
        <v>9</v>
      </c>
      <c r="J1749" s="36" t="s">
        <v>7510</v>
      </c>
      <c r="K1749" s="36" t="s">
        <v>2026</v>
      </c>
      <c r="L1749" s="79" t="s">
        <v>10023</v>
      </c>
      <c r="M1749" s="36" t="s">
        <v>10123</v>
      </c>
      <c r="N1749" s="36" t="s">
        <v>2087</v>
      </c>
      <c r="O1749" s="37">
        <f>'Product Details'!AH1308</f>
        <v>241.99</v>
      </c>
      <c r="P1749" s="37">
        <v>181.99</v>
      </c>
      <c r="Q1749" s="37">
        <v>181.99</v>
      </c>
      <c r="R1749" s="89">
        <f t="shared" si="82"/>
        <v>0</v>
      </c>
      <c r="S1749" s="89">
        <f t="shared" si="83"/>
        <v>0.24794412992272408</v>
      </c>
      <c r="T1749" s="37">
        <f>'Product Details'!F1308</f>
        <v>220.99</v>
      </c>
      <c r="U1749" s="37">
        <f t="shared" si="84"/>
        <v>39</v>
      </c>
      <c r="V1749" s="36" t="s">
        <v>2080</v>
      </c>
      <c r="W1749" s="36" t="s">
        <v>10124</v>
      </c>
      <c r="X1749" s="36">
        <v>30</v>
      </c>
      <c r="Y1749" s="90">
        <v>46176</v>
      </c>
      <c r="Z1749" s="90">
        <v>46176</v>
      </c>
    </row>
    <row r="1750" spans="1:26" ht="15" customHeight="1" x14ac:dyDescent="0.35">
      <c r="A1750" s="88" t="s">
        <v>11984</v>
      </c>
      <c r="B1750" s="36" t="s">
        <v>9004</v>
      </c>
      <c r="C1750" s="36" t="s">
        <v>1735</v>
      </c>
      <c r="D1750" s="36" t="s">
        <v>11973</v>
      </c>
      <c r="E1750" s="36" t="s">
        <v>10046</v>
      </c>
      <c r="F1750" s="36" t="s">
        <v>9007</v>
      </c>
      <c r="G1750" s="36" t="s">
        <v>9008</v>
      </c>
      <c r="H1750" s="36" t="s">
        <v>2120</v>
      </c>
      <c r="I1750" s="36" t="s">
        <v>9</v>
      </c>
      <c r="J1750" s="36" t="s">
        <v>7749</v>
      </c>
      <c r="K1750" s="36" t="s">
        <v>2026</v>
      </c>
      <c r="L1750" s="76" t="s">
        <v>10021</v>
      </c>
      <c r="M1750" s="36" t="s">
        <v>10047</v>
      </c>
      <c r="N1750" s="36" t="s">
        <v>2087</v>
      </c>
      <c r="O1750" s="37">
        <f>'Product Details'!AH1309</f>
        <v>249.99</v>
      </c>
      <c r="P1750" s="37">
        <f>'Product Details'!V1309</f>
        <v>244.99</v>
      </c>
      <c r="Q1750" s="37">
        <f>'Product Details'!F1309</f>
        <v>233.99</v>
      </c>
      <c r="R1750" s="89">
        <f t="shared" si="82"/>
        <v>4.4899791828237882E-2</v>
      </c>
      <c r="S1750" s="89">
        <f t="shared" si="83"/>
        <v>6.4002560102404099E-2</v>
      </c>
      <c r="T1750" s="37">
        <f>'Product Details'!F1309</f>
        <v>233.99</v>
      </c>
      <c r="U1750" s="37">
        <f t="shared" si="84"/>
        <v>0</v>
      </c>
      <c r="V1750" s="36" t="s">
        <v>2080</v>
      </c>
      <c r="W1750" s="36" t="s">
        <v>1345</v>
      </c>
      <c r="X1750" s="36">
        <v>15</v>
      </c>
      <c r="Y1750" s="90">
        <v>46051</v>
      </c>
      <c r="Z1750" s="90">
        <v>46243</v>
      </c>
    </row>
    <row r="1751" spans="1:26" ht="26.9" customHeight="1" x14ac:dyDescent="0.35">
      <c r="A1751" s="88" t="s">
        <v>11985</v>
      </c>
      <c r="B1751" s="36" t="s">
        <v>9009</v>
      </c>
      <c r="C1751" s="36" t="s">
        <v>1735</v>
      </c>
      <c r="D1751" s="36" t="s">
        <v>11973</v>
      </c>
      <c r="E1751" s="36" t="s">
        <v>10046</v>
      </c>
      <c r="F1751" s="36" t="s">
        <v>8987</v>
      </c>
      <c r="G1751" s="36" t="s">
        <v>9012</v>
      </c>
      <c r="H1751" s="36" t="s">
        <v>2171</v>
      </c>
      <c r="I1751" s="36" t="s">
        <v>9</v>
      </c>
      <c r="J1751" s="36" t="s">
        <v>7449</v>
      </c>
      <c r="K1751" s="36" t="s">
        <v>2025</v>
      </c>
      <c r="L1751" s="76" t="s">
        <v>10021</v>
      </c>
      <c r="M1751" s="36" t="s">
        <v>10047</v>
      </c>
      <c r="N1751" s="36" t="s">
        <v>2087</v>
      </c>
      <c r="O1751" s="37">
        <f>'Product Details'!AH1310</f>
        <v>318.99</v>
      </c>
      <c r="P1751" s="37">
        <f>'Product Details'!V1310</f>
        <v>307.99</v>
      </c>
      <c r="Q1751" s="37">
        <f>'Product Details'!F1310</f>
        <v>272.99</v>
      </c>
      <c r="R1751" s="89">
        <f t="shared" si="82"/>
        <v>0.11364005324848209</v>
      </c>
      <c r="S1751" s="89">
        <f t="shared" si="83"/>
        <v>0.14420514749678673</v>
      </c>
      <c r="T1751" s="37">
        <f>'Product Details'!F1310</f>
        <v>272.99</v>
      </c>
      <c r="U1751" s="37">
        <f t="shared" si="84"/>
        <v>0</v>
      </c>
      <c r="V1751" s="36" t="s">
        <v>2080</v>
      </c>
      <c r="W1751" s="36" t="s">
        <v>7451</v>
      </c>
      <c r="X1751" s="36">
        <v>15</v>
      </c>
      <c r="Y1751" s="90">
        <v>46224</v>
      </c>
      <c r="Z1751" s="90">
        <v>46236</v>
      </c>
    </row>
    <row r="1752" spans="1:26" ht="26.9" customHeight="1" x14ac:dyDescent="0.35">
      <c r="A1752" s="88" t="s">
        <v>11986</v>
      </c>
      <c r="B1752" s="36" t="s">
        <v>9009</v>
      </c>
      <c r="C1752" s="36" t="s">
        <v>1735</v>
      </c>
      <c r="D1752" s="36" t="s">
        <v>10100</v>
      </c>
      <c r="E1752" s="36" t="s">
        <v>10101</v>
      </c>
      <c r="F1752" s="36" t="s">
        <v>8987</v>
      </c>
      <c r="G1752" s="36" t="s">
        <v>9012</v>
      </c>
      <c r="H1752" s="36" t="s">
        <v>2171</v>
      </c>
      <c r="I1752" s="36" t="s">
        <v>9</v>
      </c>
      <c r="J1752" s="36" t="s">
        <v>7449</v>
      </c>
      <c r="K1752" s="36" t="s">
        <v>2025</v>
      </c>
      <c r="L1752" s="81" t="s">
        <v>10022</v>
      </c>
      <c r="M1752" s="36" t="s">
        <v>10102</v>
      </c>
      <c r="N1752" s="36" t="s">
        <v>2087</v>
      </c>
      <c r="O1752" s="37">
        <f>'Product Details'!AH1310</f>
        <v>318.99</v>
      </c>
      <c r="P1752" s="37">
        <v>268.99</v>
      </c>
      <c r="Q1752" s="37">
        <v>241.99</v>
      </c>
      <c r="R1752" s="89">
        <f t="shared" si="82"/>
        <v>0.10037547864232871</v>
      </c>
      <c r="S1752" s="89">
        <f t="shared" si="83"/>
        <v>0.24138687733157779</v>
      </c>
      <c r="T1752" s="37">
        <f>'Product Details'!F1310</f>
        <v>272.99</v>
      </c>
      <c r="U1752" s="37">
        <f t="shared" si="84"/>
        <v>31</v>
      </c>
      <c r="V1752" s="36" t="s">
        <v>2100</v>
      </c>
      <c r="W1752" s="36" t="s">
        <v>11695</v>
      </c>
      <c r="X1752" s="36">
        <v>15</v>
      </c>
      <c r="Y1752" s="90">
        <v>46229</v>
      </c>
      <c r="Z1752" s="90">
        <v>46271</v>
      </c>
    </row>
    <row r="1753" spans="1:26" ht="26.9" customHeight="1" x14ac:dyDescent="0.35">
      <c r="A1753" s="88" t="s">
        <v>11987</v>
      </c>
      <c r="B1753" s="36" t="s">
        <v>9009</v>
      </c>
      <c r="C1753" s="36" t="s">
        <v>1735</v>
      </c>
      <c r="D1753" s="36" t="s">
        <v>11977</v>
      </c>
      <c r="E1753" s="36" t="s">
        <v>10122</v>
      </c>
      <c r="F1753" s="36" t="s">
        <v>8987</v>
      </c>
      <c r="G1753" s="36" t="s">
        <v>9012</v>
      </c>
      <c r="H1753" s="36" t="s">
        <v>2171</v>
      </c>
      <c r="I1753" s="36" t="s">
        <v>9</v>
      </c>
      <c r="J1753" s="36" t="s">
        <v>7449</v>
      </c>
      <c r="K1753" s="36" t="s">
        <v>2025</v>
      </c>
      <c r="L1753" s="79" t="s">
        <v>10023</v>
      </c>
      <c r="M1753" s="36" t="s">
        <v>10123</v>
      </c>
      <c r="N1753" s="36" t="s">
        <v>2087</v>
      </c>
      <c r="O1753" s="37">
        <f>'Product Details'!AH1310</f>
        <v>318.99</v>
      </c>
      <c r="P1753" s="37">
        <v>232.99</v>
      </c>
      <c r="Q1753" s="37">
        <v>208.99</v>
      </c>
      <c r="R1753" s="89">
        <f t="shared" si="82"/>
        <v>0.10300871282029271</v>
      </c>
      <c r="S1753" s="89">
        <f t="shared" si="83"/>
        <v>0.34483839618796824</v>
      </c>
      <c r="T1753" s="37">
        <f>'Product Details'!F1310</f>
        <v>272.99</v>
      </c>
      <c r="U1753" s="37">
        <f t="shared" si="84"/>
        <v>64</v>
      </c>
      <c r="V1753" s="36" t="s">
        <v>2080</v>
      </c>
      <c r="W1753" s="36" t="s">
        <v>10124</v>
      </c>
      <c r="X1753" s="36">
        <v>30</v>
      </c>
      <c r="Y1753" s="90">
        <v>46224</v>
      </c>
      <c r="Z1753" s="90">
        <v>46241</v>
      </c>
    </row>
    <row r="1754" spans="1:26" ht="26.9" customHeight="1" x14ac:dyDescent="0.35">
      <c r="A1754" s="88" t="s">
        <v>11988</v>
      </c>
      <c r="B1754" s="36" t="s">
        <v>9009</v>
      </c>
      <c r="C1754" s="36" t="s">
        <v>1735</v>
      </c>
      <c r="D1754" s="36" t="s">
        <v>10088</v>
      </c>
      <c r="E1754" s="36" t="s">
        <v>10089</v>
      </c>
      <c r="F1754" s="36" t="s">
        <v>8987</v>
      </c>
      <c r="G1754" s="36" t="s">
        <v>9012</v>
      </c>
      <c r="H1754" s="36" t="s">
        <v>2171</v>
      </c>
      <c r="I1754" s="36" t="s">
        <v>9</v>
      </c>
      <c r="J1754" s="36" t="s">
        <v>7449</v>
      </c>
      <c r="K1754" s="36" t="s">
        <v>2025</v>
      </c>
      <c r="L1754" s="51" t="s">
        <v>10024</v>
      </c>
      <c r="M1754" s="36" t="s">
        <v>10090</v>
      </c>
      <c r="N1754" s="36" t="s">
        <v>2087</v>
      </c>
      <c r="O1754" s="37">
        <f>'Product Details'!AH1310</f>
        <v>318.99</v>
      </c>
      <c r="P1754" s="37">
        <v>207.99</v>
      </c>
      <c r="Q1754" s="37">
        <v>189.99</v>
      </c>
      <c r="R1754" s="89">
        <f t="shared" si="82"/>
        <v>8.6542622241453912E-2</v>
      </c>
      <c r="S1754" s="89">
        <f t="shared" si="83"/>
        <v>0.40440139189316276</v>
      </c>
      <c r="T1754" s="37">
        <f>'Product Details'!F1310</f>
        <v>272.99</v>
      </c>
      <c r="U1754" s="37">
        <f t="shared" si="84"/>
        <v>83</v>
      </c>
      <c r="V1754" s="36" t="s">
        <v>2100</v>
      </c>
      <c r="W1754" s="36" t="s">
        <v>10105</v>
      </c>
      <c r="X1754" s="36">
        <v>14</v>
      </c>
      <c r="Y1754" s="90">
        <v>46229</v>
      </c>
      <c r="Z1754" s="90">
        <v>46244</v>
      </c>
    </row>
    <row r="1755" spans="1:26" ht="26.9" customHeight="1" x14ac:dyDescent="0.35">
      <c r="A1755" s="88" t="s">
        <v>11989</v>
      </c>
      <c r="B1755" s="36" t="s">
        <v>9013</v>
      </c>
      <c r="C1755" s="36" t="s">
        <v>1735</v>
      </c>
      <c r="D1755" s="36" t="s">
        <v>11973</v>
      </c>
      <c r="E1755" s="36" t="s">
        <v>10046</v>
      </c>
      <c r="F1755" s="36" t="s">
        <v>9016</v>
      </c>
      <c r="G1755" s="36" t="s">
        <v>9017</v>
      </c>
      <c r="H1755" s="36" t="s">
        <v>2104</v>
      </c>
      <c r="I1755" s="36" t="s">
        <v>9</v>
      </c>
      <c r="J1755" s="36" t="s">
        <v>7460</v>
      </c>
      <c r="K1755" s="36" t="s">
        <v>2025</v>
      </c>
      <c r="L1755" s="76" t="s">
        <v>10021</v>
      </c>
      <c r="M1755" s="36" t="s">
        <v>10047</v>
      </c>
      <c r="N1755" s="36" t="s">
        <v>2087</v>
      </c>
      <c r="O1755" s="37">
        <f>'Product Details'!AH1311</f>
        <v>576.99</v>
      </c>
      <c r="P1755" s="37">
        <f>'Product Details'!V1311</f>
        <v>576.99</v>
      </c>
      <c r="Q1755" s="37">
        <f>'Product Details'!F1311</f>
        <v>540.99</v>
      </c>
      <c r="R1755" s="89">
        <f t="shared" si="82"/>
        <v>6.2392762439557013E-2</v>
      </c>
      <c r="S1755" s="89">
        <f t="shared" si="83"/>
        <v>6.2392762439557013E-2</v>
      </c>
      <c r="T1755" s="37">
        <f>'Product Details'!F1311</f>
        <v>540.99</v>
      </c>
      <c r="U1755" s="37">
        <f t="shared" si="84"/>
        <v>0</v>
      </c>
      <c r="V1755" s="36" t="s">
        <v>2080</v>
      </c>
      <c r="W1755" s="36" t="s">
        <v>7439</v>
      </c>
      <c r="X1755" s="36">
        <v>15</v>
      </c>
      <c r="Y1755" s="90">
        <v>46040</v>
      </c>
      <c r="Z1755" s="90">
        <v>46259</v>
      </c>
    </row>
    <row r="1756" spans="1:26" ht="26.9" customHeight="1" x14ac:dyDescent="0.35">
      <c r="A1756" s="88" t="s">
        <v>11990</v>
      </c>
      <c r="B1756" s="36" t="s">
        <v>9018</v>
      </c>
      <c r="C1756" s="36" t="s">
        <v>1735</v>
      </c>
      <c r="D1756" s="36" t="s">
        <v>11973</v>
      </c>
      <c r="E1756" s="36" t="s">
        <v>10046</v>
      </c>
      <c r="F1756" s="36" t="s">
        <v>9022</v>
      </c>
      <c r="G1756" s="36" t="s">
        <v>9023</v>
      </c>
      <c r="H1756" s="36" t="s">
        <v>2084</v>
      </c>
      <c r="I1756" s="36" t="s">
        <v>9</v>
      </c>
      <c r="J1756" s="36" t="s">
        <v>7473</v>
      </c>
      <c r="K1756" s="36" t="s">
        <v>2025</v>
      </c>
      <c r="L1756" s="76" t="s">
        <v>10021</v>
      </c>
      <c r="M1756" s="36" t="s">
        <v>10047</v>
      </c>
      <c r="N1756" s="36" t="s">
        <v>2087</v>
      </c>
      <c r="O1756" s="37">
        <f>'Product Details'!AH1312</f>
        <v>1437.99</v>
      </c>
      <c r="P1756" s="37">
        <f>'Product Details'!V1312</f>
        <v>1374.99</v>
      </c>
      <c r="Q1756" s="37">
        <f>'Product Details'!F1312</f>
        <v>1301.99</v>
      </c>
      <c r="R1756" s="89">
        <f t="shared" si="82"/>
        <v>5.3091295209419707E-2</v>
      </c>
      <c r="S1756" s="89">
        <f t="shared" si="83"/>
        <v>9.4576457416254631E-2</v>
      </c>
      <c r="T1756" s="37">
        <f>'Product Details'!F1312</f>
        <v>1301.99</v>
      </c>
      <c r="U1756" s="37">
        <f t="shared" si="84"/>
        <v>0</v>
      </c>
      <c r="V1756" s="36" t="s">
        <v>2080</v>
      </c>
      <c r="W1756" s="36" t="s">
        <v>7439</v>
      </c>
      <c r="X1756" s="36">
        <v>15</v>
      </c>
      <c r="Y1756" s="90">
        <v>45873</v>
      </c>
      <c r="Z1756" s="90">
        <v>46258</v>
      </c>
    </row>
    <row r="1757" spans="1:26" ht="26.9" customHeight="1" x14ac:dyDescent="0.35">
      <c r="A1757" s="88" t="s">
        <v>11991</v>
      </c>
      <c r="B1757" s="36" t="s">
        <v>9018</v>
      </c>
      <c r="C1757" s="36" t="s">
        <v>1735</v>
      </c>
      <c r="D1757" s="36" t="s">
        <v>11977</v>
      </c>
      <c r="E1757" s="36" t="s">
        <v>10122</v>
      </c>
      <c r="F1757" s="36" t="s">
        <v>9022</v>
      </c>
      <c r="G1757" s="36" t="s">
        <v>9023</v>
      </c>
      <c r="H1757" s="36" t="s">
        <v>2084</v>
      </c>
      <c r="I1757" s="36" t="s">
        <v>9</v>
      </c>
      <c r="J1757" s="36" t="s">
        <v>7473</v>
      </c>
      <c r="K1757" s="36" t="s">
        <v>2025</v>
      </c>
      <c r="L1757" s="79" t="s">
        <v>10023</v>
      </c>
      <c r="M1757" s="36" t="s">
        <v>10123</v>
      </c>
      <c r="N1757" s="36" t="s">
        <v>2087</v>
      </c>
      <c r="O1757" s="37">
        <f>'Product Details'!AH1312</f>
        <v>1437.99</v>
      </c>
      <c r="P1757" s="37">
        <v>1104.99</v>
      </c>
      <c r="Q1757" s="37">
        <v>1027.99</v>
      </c>
      <c r="R1757" s="89">
        <f t="shared" si="82"/>
        <v>6.9683888541977754E-2</v>
      </c>
      <c r="S1757" s="89">
        <f t="shared" si="83"/>
        <v>0.28512020250488529</v>
      </c>
      <c r="T1757" s="37">
        <f>'Product Details'!F1312</f>
        <v>1301.99</v>
      </c>
      <c r="U1757" s="37">
        <f t="shared" si="84"/>
        <v>274</v>
      </c>
      <c r="V1757" s="36" t="s">
        <v>2080</v>
      </c>
      <c r="W1757" s="36" t="s">
        <v>10124</v>
      </c>
      <c r="X1757" s="36">
        <v>30</v>
      </c>
      <c r="Y1757" s="90">
        <v>46171</v>
      </c>
      <c r="Z1757" s="90">
        <v>46230</v>
      </c>
    </row>
    <row r="1758" spans="1:26" ht="15" customHeight="1" x14ac:dyDescent="0.35">
      <c r="A1758" s="88" t="s">
        <v>11992</v>
      </c>
      <c r="B1758" s="36" t="s">
        <v>9024</v>
      </c>
      <c r="C1758" s="36" t="s">
        <v>1748</v>
      </c>
      <c r="D1758" s="36" t="s">
        <v>11993</v>
      </c>
      <c r="E1758" s="36" t="s">
        <v>10046</v>
      </c>
      <c r="F1758" s="36" t="s">
        <v>9027</v>
      </c>
      <c r="G1758" s="36" t="s">
        <v>9028</v>
      </c>
      <c r="H1758" s="36" t="s">
        <v>2120</v>
      </c>
      <c r="I1758" s="36" t="s">
        <v>9</v>
      </c>
      <c r="J1758" s="36" t="s">
        <v>7560</v>
      </c>
      <c r="K1758" s="36" t="s">
        <v>2023</v>
      </c>
      <c r="L1758" s="76" t="s">
        <v>10021</v>
      </c>
      <c r="M1758" s="36" t="s">
        <v>10047</v>
      </c>
      <c r="N1758" s="36" t="s">
        <v>2087</v>
      </c>
      <c r="O1758" s="37">
        <f>'Product Details'!AH1313</f>
        <v>78.989999999999995</v>
      </c>
      <c r="P1758" s="37">
        <f>'Product Details'!V1313</f>
        <v>78.989999999999995</v>
      </c>
      <c r="Q1758" s="37">
        <f>'Product Details'!F1313</f>
        <v>70.989999999999995</v>
      </c>
      <c r="R1758" s="89">
        <f t="shared" si="82"/>
        <v>0.1012786428661856</v>
      </c>
      <c r="S1758" s="89">
        <f t="shared" si="83"/>
        <v>0.1012786428661856</v>
      </c>
      <c r="T1758" s="37">
        <f>'Product Details'!F1313</f>
        <v>70.989999999999995</v>
      </c>
      <c r="U1758" s="37">
        <f t="shared" si="84"/>
        <v>0</v>
      </c>
      <c r="V1758" s="36" t="s">
        <v>2080</v>
      </c>
      <c r="W1758" s="36" t="s">
        <v>1345</v>
      </c>
      <c r="X1758" s="36">
        <v>15</v>
      </c>
      <c r="Y1758" s="90">
        <v>46131</v>
      </c>
      <c r="Z1758" s="90">
        <v>46265</v>
      </c>
    </row>
    <row r="1759" spans="1:26" ht="15" customHeight="1" x14ac:dyDescent="0.35">
      <c r="A1759" s="88" t="s">
        <v>11994</v>
      </c>
      <c r="B1759" s="36" t="s">
        <v>9029</v>
      </c>
      <c r="C1759" s="36" t="s">
        <v>1748</v>
      </c>
      <c r="D1759" s="36" t="s">
        <v>11993</v>
      </c>
      <c r="E1759" s="36" t="s">
        <v>10046</v>
      </c>
      <c r="F1759" s="36" t="s">
        <v>9032</v>
      </c>
      <c r="G1759" s="36" t="s">
        <v>7792</v>
      </c>
      <c r="H1759" s="36" t="s">
        <v>2120</v>
      </c>
      <c r="I1759" s="36" t="s">
        <v>9</v>
      </c>
      <c r="J1759" s="36" t="s">
        <v>7414</v>
      </c>
      <c r="K1759" s="36" t="s">
        <v>2024</v>
      </c>
      <c r="L1759" s="76" t="s">
        <v>10021</v>
      </c>
      <c r="M1759" s="36" t="s">
        <v>10047</v>
      </c>
      <c r="N1759" s="36" t="s">
        <v>2087</v>
      </c>
      <c r="O1759" s="37">
        <f>'Product Details'!AH1314</f>
        <v>136.99</v>
      </c>
      <c r="P1759" s="37">
        <f>'Product Details'!V1314</f>
        <v>136.99</v>
      </c>
      <c r="Q1759" s="37">
        <f>'Product Details'!F1314</f>
        <v>122.99</v>
      </c>
      <c r="R1759" s="89">
        <f t="shared" si="82"/>
        <v>0.10219724067450188</v>
      </c>
      <c r="S1759" s="89">
        <f t="shared" si="83"/>
        <v>0.10219724067450188</v>
      </c>
      <c r="T1759" s="37">
        <f>'Product Details'!F1314</f>
        <v>122.99</v>
      </c>
      <c r="U1759" s="37">
        <f t="shared" si="84"/>
        <v>0</v>
      </c>
      <c r="V1759" s="36" t="s">
        <v>2080</v>
      </c>
      <c r="W1759" s="36" t="s">
        <v>1345</v>
      </c>
      <c r="X1759" s="36">
        <v>15</v>
      </c>
      <c r="Y1759" s="90">
        <v>46213</v>
      </c>
      <c r="Z1759" s="90">
        <v>46265</v>
      </c>
    </row>
    <row r="1760" spans="1:26" ht="26.9" customHeight="1" x14ac:dyDescent="0.35">
      <c r="A1760" s="88" t="s">
        <v>11995</v>
      </c>
      <c r="B1760" s="36" t="s">
        <v>9029</v>
      </c>
      <c r="C1760" s="36" t="s">
        <v>1748</v>
      </c>
      <c r="D1760" s="36" t="s">
        <v>11996</v>
      </c>
      <c r="E1760" s="36" t="s">
        <v>10122</v>
      </c>
      <c r="F1760" s="36" t="s">
        <v>9032</v>
      </c>
      <c r="G1760" s="36" t="s">
        <v>7792</v>
      </c>
      <c r="H1760" s="36" t="s">
        <v>2120</v>
      </c>
      <c r="I1760" s="36" t="s">
        <v>9</v>
      </c>
      <c r="J1760" s="36" t="s">
        <v>7414</v>
      </c>
      <c r="K1760" s="36" t="s">
        <v>2024</v>
      </c>
      <c r="L1760" s="79" t="s">
        <v>10023</v>
      </c>
      <c r="M1760" s="36" t="s">
        <v>10123</v>
      </c>
      <c r="N1760" s="36" t="s">
        <v>2087</v>
      </c>
      <c r="O1760" s="37">
        <f>'Product Details'!AH1314</f>
        <v>136.99</v>
      </c>
      <c r="P1760" s="37">
        <v>94.99</v>
      </c>
      <c r="Q1760" s="37">
        <v>94.99</v>
      </c>
      <c r="R1760" s="89">
        <f t="shared" si="82"/>
        <v>0</v>
      </c>
      <c r="S1760" s="89">
        <f t="shared" si="83"/>
        <v>0.30659172202350543</v>
      </c>
      <c r="T1760" s="37">
        <f>'Product Details'!F1314</f>
        <v>122.99</v>
      </c>
      <c r="U1760" s="37">
        <f t="shared" si="84"/>
        <v>28</v>
      </c>
      <c r="V1760" s="36" t="s">
        <v>2100</v>
      </c>
      <c r="W1760" s="36" t="s">
        <v>10124</v>
      </c>
      <c r="X1760" s="36">
        <v>30</v>
      </c>
      <c r="Y1760" s="90">
        <v>46257</v>
      </c>
      <c r="Z1760" s="90">
        <v>46257</v>
      </c>
    </row>
    <row r="1761" spans="1:26" ht="26.9" customHeight="1" x14ac:dyDescent="0.35">
      <c r="A1761" s="88" t="s">
        <v>11997</v>
      </c>
      <c r="B1761" s="36" t="s">
        <v>9029</v>
      </c>
      <c r="C1761" s="36" t="s">
        <v>1748</v>
      </c>
      <c r="D1761" s="36" t="s">
        <v>10088</v>
      </c>
      <c r="E1761" s="36" t="s">
        <v>10089</v>
      </c>
      <c r="F1761" s="36" t="s">
        <v>9032</v>
      </c>
      <c r="G1761" s="36" t="s">
        <v>7792</v>
      </c>
      <c r="H1761" s="36" t="s">
        <v>2120</v>
      </c>
      <c r="I1761" s="36" t="s">
        <v>9</v>
      </c>
      <c r="J1761" s="36" t="s">
        <v>7414</v>
      </c>
      <c r="K1761" s="36" t="s">
        <v>2024</v>
      </c>
      <c r="L1761" s="51" t="s">
        <v>10024</v>
      </c>
      <c r="M1761" s="36" t="s">
        <v>10090</v>
      </c>
      <c r="N1761" s="36" t="s">
        <v>2087</v>
      </c>
      <c r="O1761" s="37">
        <f>'Product Details'!AH1314</f>
        <v>136.99</v>
      </c>
      <c r="P1761" s="37">
        <v>72.989999999999995</v>
      </c>
      <c r="Q1761" s="37">
        <v>72.989999999999995</v>
      </c>
      <c r="R1761" s="89">
        <f t="shared" si="82"/>
        <v>0</v>
      </c>
      <c r="S1761" s="89">
        <f t="shared" si="83"/>
        <v>0.46718738594057968</v>
      </c>
      <c r="T1761" s="37">
        <f>'Product Details'!F1314</f>
        <v>122.99</v>
      </c>
      <c r="U1761" s="37">
        <f t="shared" si="84"/>
        <v>50</v>
      </c>
      <c r="V1761" s="36" t="s">
        <v>2100</v>
      </c>
      <c r="W1761" s="36" t="s">
        <v>10105</v>
      </c>
      <c r="X1761" s="36">
        <v>14</v>
      </c>
      <c r="Y1761" s="90">
        <v>46213</v>
      </c>
      <c r="Z1761" s="90">
        <v>46213</v>
      </c>
    </row>
    <row r="1762" spans="1:26" ht="15" customHeight="1" x14ac:dyDescent="0.35">
      <c r="A1762" s="88" t="s">
        <v>11998</v>
      </c>
      <c r="B1762" s="36" t="s">
        <v>9033</v>
      </c>
      <c r="C1762" s="36" t="s">
        <v>1748</v>
      </c>
      <c r="D1762" s="36" t="s">
        <v>11993</v>
      </c>
      <c r="E1762" s="36" t="s">
        <v>10046</v>
      </c>
      <c r="F1762" s="36" t="s">
        <v>9032</v>
      </c>
      <c r="G1762" s="36" t="s">
        <v>9036</v>
      </c>
      <c r="H1762" s="36" t="s">
        <v>2268</v>
      </c>
      <c r="I1762" s="36" t="s">
        <v>9</v>
      </c>
      <c r="J1762" s="36" t="s">
        <v>7425</v>
      </c>
      <c r="K1762" s="36" t="s">
        <v>2024</v>
      </c>
      <c r="L1762" s="76" t="s">
        <v>10021</v>
      </c>
      <c r="M1762" s="36" t="s">
        <v>10047</v>
      </c>
      <c r="N1762" s="36" t="s">
        <v>2087</v>
      </c>
      <c r="O1762" s="37">
        <f>'Product Details'!AH1315</f>
        <v>155.99</v>
      </c>
      <c r="P1762" s="37">
        <f>'Product Details'!V1315</f>
        <v>146.99</v>
      </c>
      <c r="Q1762" s="37">
        <f>'Product Details'!F1315</f>
        <v>140.99</v>
      </c>
      <c r="R1762" s="89">
        <f t="shared" si="82"/>
        <v>4.0819103340363289E-2</v>
      </c>
      <c r="S1762" s="89">
        <f t="shared" si="83"/>
        <v>9.616001025706776E-2</v>
      </c>
      <c r="T1762" s="37">
        <f>'Product Details'!F1315</f>
        <v>140.99</v>
      </c>
      <c r="U1762" s="37">
        <f t="shared" si="84"/>
        <v>0</v>
      </c>
      <c r="V1762" s="36" t="s">
        <v>2100</v>
      </c>
      <c r="W1762" s="36" t="s">
        <v>7498</v>
      </c>
      <c r="X1762" s="36">
        <v>15</v>
      </c>
      <c r="Y1762" s="90">
        <v>46168</v>
      </c>
      <c r="Z1762" s="90">
        <v>46255</v>
      </c>
    </row>
    <row r="1763" spans="1:26" ht="26.9" customHeight="1" x14ac:dyDescent="0.35">
      <c r="A1763" s="88" t="s">
        <v>11999</v>
      </c>
      <c r="B1763" s="36" t="s">
        <v>9033</v>
      </c>
      <c r="C1763" s="36" t="s">
        <v>1748</v>
      </c>
      <c r="D1763" s="36" t="s">
        <v>10168</v>
      </c>
      <c r="E1763" s="36" t="s">
        <v>10101</v>
      </c>
      <c r="F1763" s="36" t="s">
        <v>9032</v>
      </c>
      <c r="G1763" s="36" t="s">
        <v>9036</v>
      </c>
      <c r="H1763" s="36" t="s">
        <v>2268</v>
      </c>
      <c r="I1763" s="36" t="s">
        <v>9</v>
      </c>
      <c r="J1763" s="36" t="s">
        <v>7425</v>
      </c>
      <c r="K1763" s="36" t="s">
        <v>2024</v>
      </c>
      <c r="L1763" s="81" t="s">
        <v>10022</v>
      </c>
      <c r="M1763" s="36" t="s">
        <v>10102</v>
      </c>
      <c r="N1763" s="36" t="s">
        <v>2087</v>
      </c>
      <c r="O1763" s="37">
        <f>'Product Details'!AH1315</f>
        <v>155.99</v>
      </c>
      <c r="P1763" s="37">
        <v>135.99</v>
      </c>
      <c r="Q1763" s="37">
        <v>121.99</v>
      </c>
      <c r="R1763" s="89">
        <f t="shared" si="82"/>
        <v>0.10294874623134063</v>
      </c>
      <c r="S1763" s="89">
        <f t="shared" si="83"/>
        <v>0.21796268991602033</v>
      </c>
      <c r="T1763" s="37">
        <f>'Product Details'!F1315</f>
        <v>140.99</v>
      </c>
      <c r="U1763" s="37">
        <f t="shared" si="84"/>
        <v>19.000000000000014</v>
      </c>
      <c r="V1763" s="36" t="s">
        <v>2100</v>
      </c>
      <c r="W1763" s="36" t="s">
        <v>11600</v>
      </c>
      <c r="X1763" s="36">
        <v>15</v>
      </c>
      <c r="Y1763" s="90">
        <v>46168</v>
      </c>
      <c r="Z1763" s="90">
        <v>46194</v>
      </c>
    </row>
    <row r="1764" spans="1:26" ht="26.9" customHeight="1" x14ac:dyDescent="0.35">
      <c r="A1764" s="88" t="s">
        <v>12000</v>
      </c>
      <c r="B1764" s="36" t="s">
        <v>9033</v>
      </c>
      <c r="C1764" s="36" t="s">
        <v>1748</v>
      </c>
      <c r="D1764" s="36" t="s">
        <v>11996</v>
      </c>
      <c r="E1764" s="36" t="s">
        <v>10122</v>
      </c>
      <c r="F1764" s="36" t="s">
        <v>9032</v>
      </c>
      <c r="G1764" s="36" t="s">
        <v>9036</v>
      </c>
      <c r="H1764" s="36" t="s">
        <v>2268</v>
      </c>
      <c r="I1764" s="36" t="s">
        <v>9</v>
      </c>
      <c r="J1764" s="36" t="s">
        <v>7425</v>
      </c>
      <c r="K1764" s="36" t="s">
        <v>2024</v>
      </c>
      <c r="L1764" s="79" t="s">
        <v>10023</v>
      </c>
      <c r="M1764" s="36" t="s">
        <v>10123</v>
      </c>
      <c r="N1764" s="36" t="s">
        <v>2087</v>
      </c>
      <c r="O1764" s="37">
        <f>'Product Details'!AH1315</f>
        <v>155.99</v>
      </c>
      <c r="P1764" s="37">
        <v>114.99</v>
      </c>
      <c r="Q1764" s="37">
        <v>114.99</v>
      </c>
      <c r="R1764" s="89">
        <f t="shared" si="82"/>
        <v>0</v>
      </c>
      <c r="S1764" s="89">
        <f t="shared" si="83"/>
        <v>0.26283736136931862</v>
      </c>
      <c r="T1764" s="37">
        <f>'Product Details'!F1315</f>
        <v>140.99</v>
      </c>
      <c r="U1764" s="37">
        <f t="shared" si="84"/>
        <v>26.000000000000014</v>
      </c>
      <c r="V1764" s="36" t="s">
        <v>2100</v>
      </c>
      <c r="W1764" s="36" t="s">
        <v>10124</v>
      </c>
      <c r="X1764" s="36">
        <v>30</v>
      </c>
      <c r="Y1764" s="90">
        <v>46168</v>
      </c>
      <c r="Z1764" s="90">
        <v>46168</v>
      </c>
    </row>
    <row r="1765" spans="1:26" ht="15" customHeight="1" x14ac:dyDescent="0.35">
      <c r="A1765" s="88" t="s">
        <v>12001</v>
      </c>
      <c r="B1765" s="36" t="s">
        <v>9037</v>
      </c>
      <c r="C1765" s="36" t="s">
        <v>1748</v>
      </c>
      <c r="D1765" s="36" t="s">
        <v>11993</v>
      </c>
      <c r="E1765" s="36" t="s">
        <v>10046</v>
      </c>
      <c r="F1765" s="36" t="s">
        <v>9032</v>
      </c>
      <c r="G1765" s="36" t="s">
        <v>9040</v>
      </c>
      <c r="H1765" s="36" t="s">
        <v>2120</v>
      </c>
      <c r="I1765" s="36" t="s">
        <v>9</v>
      </c>
      <c r="J1765" s="36" t="s">
        <v>7378</v>
      </c>
      <c r="K1765" s="36" t="s">
        <v>2026</v>
      </c>
      <c r="L1765" s="76" t="s">
        <v>10021</v>
      </c>
      <c r="M1765" s="36" t="s">
        <v>10047</v>
      </c>
      <c r="N1765" s="36" t="s">
        <v>2087</v>
      </c>
      <c r="O1765" s="37">
        <f>'Product Details'!AH1316</f>
        <v>172.99</v>
      </c>
      <c r="P1765" s="37">
        <f>'Product Details'!V1316</f>
        <v>172.99</v>
      </c>
      <c r="Q1765" s="37">
        <f>'Product Details'!F1316</f>
        <v>155.99</v>
      </c>
      <c r="R1765" s="89">
        <f t="shared" si="82"/>
        <v>9.8271576391698937E-2</v>
      </c>
      <c r="S1765" s="89">
        <f t="shared" si="83"/>
        <v>9.8271576391698937E-2</v>
      </c>
      <c r="T1765" s="37">
        <f>'Product Details'!F1316</f>
        <v>155.99</v>
      </c>
      <c r="U1765" s="37">
        <f t="shared" si="84"/>
        <v>0</v>
      </c>
      <c r="V1765" s="36" t="s">
        <v>2100</v>
      </c>
      <c r="W1765" s="36" t="s">
        <v>1345</v>
      </c>
      <c r="X1765" s="36">
        <v>15</v>
      </c>
      <c r="Y1765" s="90">
        <v>45901</v>
      </c>
      <c r="Z1765" s="90">
        <v>46235</v>
      </c>
    </row>
    <row r="1766" spans="1:26" ht="26.9" customHeight="1" x14ac:dyDescent="0.35">
      <c r="A1766" s="88" t="s">
        <v>12002</v>
      </c>
      <c r="B1766" s="36" t="s">
        <v>9037</v>
      </c>
      <c r="C1766" s="36" t="s">
        <v>1748</v>
      </c>
      <c r="D1766" s="36" t="s">
        <v>11996</v>
      </c>
      <c r="E1766" s="36" t="s">
        <v>10122</v>
      </c>
      <c r="F1766" s="36" t="s">
        <v>9032</v>
      </c>
      <c r="G1766" s="36" t="s">
        <v>9040</v>
      </c>
      <c r="H1766" s="36" t="s">
        <v>2120</v>
      </c>
      <c r="I1766" s="36" t="s">
        <v>9</v>
      </c>
      <c r="J1766" s="36" t="s">
        <v>7378</v>
      </c>
      <c r="K1766" s="36" t="s">
        <v>2026</v>
      </c>
      <c r="L1766" s="79" t="s">
        <v>10023</v>
      </c>
      <c r="M1766" s="36" t="s">
        <v>10123</v>
      </c>
      <c r="N1766" s="36" t="s">
        <v>2087</v>
      </c>
      <c r="O1766" s="37">
        <f>'Product Details'!AH1316</f>
        <v>172.99</v>
      </c>
      <c r="P1766" s="37">
        <v>142.99</v>
      </c>
      <c r="Q1766" s="37">
        <v>130.99</v>
      </c>
      <c r="R1766" s="89">
        <f t="shared" si="82"/>
        <v>8.3921952584096779E-2</v>
      </c>
      <c r="S1766" s="89">
        <f t="shared" si="83"/>
        <v>0.24278860049713855</v>
      </c>
      <c r="T1766" s="37">
        <f>'Product Details'!F1316</f>
        <v>155.99</v>
      </c>
      <c r="U1766" s="37">
        <f t="shared" si="84"/>
        <v>25</v>
      </c>
      <c r="V1766" s="36" t="s">
        <v>2100</v>
      </c>
      <c r="W1766" s="36" t="s">
        <v>10124</v>
      </c>
      <c r="X1766" s="36">
        <v>30</v>
      </c>
      <c r="Y1766" s="90">
        <v>46276</v>
      </c>
      <c r="Z1766" s="90">
        <v>46294</v>
      </c>
    </row>
    <row r="1767" spans="1:26" ht="15" customHeight="1" x14ac:dyDescent="0.35">
      <c r="A1767" s="88" t="s">
        <v>12003</v>
      </c>
      <c r="B1767" s="36" t="s">
        <v>9041</v>
      </c>
      <c r="C1767" s="36" t="s">
        <v>1748</v>
      </c>
      <c r="D1767" s="36" t="s">
        <v>11993</v>
      </c>
      <c r="E1767" s="36" t="s">
        <v>10046</v>
      </c>
      <c r="F1767" s="36" t="s">
        <v>9027</v>
      </c>
      <c r="G1767" s="36" t="s">
        <v>9044</v>
      </c>
      <c r="H1767" s="36" t="s">
        <v>2179</v>
      </c>
      <c r="I1767" s="36" t="s">
        <v>9</v>
      </c>
      <c r="J1767" s="36" t="s">
        <v>7437</v>
      </c>
      <c r="K1767" s="36" t="s">
        <v>2023</v>
      </c>
      <c r="L1767" s="76" t="s">
        <v>10021</v>
      </c>
      <c r="M1767" s="36" t="s">
        <v>10047</v>
      </c>
      <c r="N1767" s="36" t="s">
        <v>2087</v>
      </c>
      <c r="O1767" s="37">
        <f>'Product Details'!AH1317</f>
        <v>196.99</v>
      </c>
      <c r="P1767" s="37">
        <f>'Product Details'!V1317</f>
        <v>196.99</v>
      </c>
      <c r="Q1767" s="37">
        <f>'Product Details'!F1317</f>
        <v>185.99</v>
      </c>
      <c r="R1767" s="89">
        <f t="shared" si="82"/>
        <v>5.5840397989745667E-2</v>
      </c>
      <c r="S1767" s="89">
        <f t="shared" si="83"/>
        <v>5.5840397989745667E-2</v>
      </c>
      <c r="T1767" s="37">
        <f>'Product Details'!F1317</f>
        <v>185.99</v>
      </c>
      <c r="U1767" s="37">
        <f t="shared" si="84"/>
        <v>0</v>
      </c>
      <c r="V1767" s="36" t="s">
        <v>2080</v>
      </c>
      <c r="W1767" s="36" t="s">
        <v>7439</v>
      </c>
      <c r="X1767" s="36">
        <v>15</v>
      </c>
      <c r="Y1767" s="90">
        <v>46092</v>
      </c>
      <c r="Z1767" s="90">
        <v>46284</v>
      </c>
    </row>
    <row r="1768" spans="1:26" ht="26.9" customHeight="1" x14ac:dyDescent="0.35">
      <c r="A1768" s="88" t="s">
        <v>12004</v>
      </c>
      <c r="B1768" s="36" t="s">
        <v>9041</v>
      </c>
      <c r="C1768" s="36" t="s">
        <v>1748</v>
      </c>
      <c r="D1768" s="36" t="s">
        <v>10168</v>
      </c>
      <c r="E1768" s="36" t="s">
        <v>10101</v>
      </c>
      <c r="F1768" s="36" t="s">
        <v>9027</v>
      </c>
      <c r="G1768" s="36" t="s">
        <v>9044</v>
      </c>
      <c r="H1768" s="36" t="s">
        <v>2179</v>
      </c>
      <c r="I1768" s="36" t="s">
        <v>9</v>
      </c>
      <c r="J1768" s="36" t="s">
        <v>7437</v>
      </c>
      <c r="K1768" s="36" t="s">
        <v>2023</v>
      </c>
      <c r="L1768" s="81" t="s">
        <v>10022</v>
      </c>
      <c r="M1768" s="36" t="s">
        <v>10102</v>
      </c>
      <c r="N1768" s="36" t="s">
        <v>2087</v>
      </c>
      <c r="O1768" s="37">
        <f>'Product Details'!AH1317</f>
        <v>196.99</v>
      </c>
      <c r="P1768" s="37">
        <v>169.99</v>
      </c>
      <c r="Q1768" s="37">
        <v>169.99</v>
      </c>
      <c r="R1768" s="89">
        <f t="shared" si="82"/>
        <v>0</v>
      </c>
      <c r="S1768" s="89">
        <f t="shared" si="83"/>
        <v>0.13706279506573937</v>
      </c>
      <c r="T1768" s="37">
        <f>'Product Details'!F1317</f>
        <v>185.99</v>
      </c>
      <c r="U1768" s="37">
        <f t="shared" si="84"/>
        <v>16</v>
      </c>
      <c r="V1768" s="36" t="s">
        <v>2100</v>
      </c>
      <c r="W1768" s="36" t="s">
        <v>11560</v>
      </c>
      <c r="X1768" s="36">
        <v>15</v>
      </c>
      <c r="Y1768" s="90">
        <v>46243</v>
      </c>
      <c r="Z1768" s="90">
        <v>46243</v>
      </c>
    </row>
    <row r="1769" spans="1:26" ht="26.9" customHeight="1" x14ac:dyDescent="0.35">
      <c r="A1769" s="88" t="s">
        <v>12005</v>
      </c>
      <c r="B1769" s="36" t="s">
        <v>9045</v>
      </c>
      <c r="C1769" s="36" t="s">
        <v>1748</v>
      </c>
      <c r="D1769" s="36" t="s">
        <v>11993</v>
      </c>
      <c r="E1769" s="36" t="s">
        <v>10046</v>
      </c>
      <c r="F1769" s="36" t="s">
        <v>9048</v>
      </c>
      <c r="G1769" s="36" t="s">
        <v>9049</v>
      </c>
      <c r="H1769" s="36" t="s">
        <v>2120</v>
      </c>
      <c r="I1769" s="36" t="s">
        <v>9</v>
      </c>
      <c r="J1769" s="36" t="s">
        <v>7402</v>
      </c>
      <c r="K1769" s="36" t="s">
        <v>2025</v>
      </c>
      <c r="L1769" s="76" t="s">
        <v>10021</v>
      </c>
      <c r="M1769" s="36" t="s">
        <v>10047</v>
      </c>
      <c r="N1769" s="36" t="s">
        <v>2087</v>
      </c>
      <c r="O1769" s="37">
        <f>'Product Details'!AH1318</f>
        <v>198.99</v>
      </c>
      <c r="P1769" s="37">
        <f>'Product Details'!V1318</f>
        <v>196.99</v>
      </c>
      <c r="Q1769" s="37">
        <f>'Product Details'!F1318</f>
        <v>186.99</v>
      </c>
      <c r="R1769" s="89">
        <f t="shared" si="82"/>
        <v>5.0763998172496064E-2</v>
      </c>
      <c r="S1769" s="89">
        <f t="shared" si="83"/>
        <v>6.0304537916478211E-2</v>
      </c>
      <c r="T1769" s="37">
        <f>'Product Details'!F1318</f>
        <v>186.99</v>
      </c>
      <c r="U1769" s="37">
        <f t="shared" si="84"/>
        <v>0</v>
      </c>
      <c r="V1769" s="36" t="s">
        <v>2100</v>
      </c>
      <c r="W1769" s="36" t="s">
        <v>7404</v>
      </c>
      <c r="X1769" s="36">
        <v>15</v>
      </c>
      <c r="Y1769" s="90">
        <v>46130</v>
      </c>
      <c r="Z1769" s="90">
        <v>46279</v>
      </c>
    </row>
    <row r="1770" spans="1:26" ht="15" customHeight="1" x14ac:dyDescent="0.35">
      <c r="A1770" s="88" t="s">
        <v>12006</v>
      </c>
      <c r="B1770" s="36" t="s">
        <v>9050</v>
      </c>
      <c r="C1770" s="36" t="s">
        <v>1748</v>
      </c>
      <c r="D1770" s="36" t="s">
        <v>11993</v>
      </c>
      <c r="E1770" s="36" t="s">
        <v>10046</v>
      </c>
      <c r="F1770" s="36" t="s">
        <v>9053</v>
      </c>
      <c r="G1770" s="36" t="s">
        <v>9054</v>
      </c>
      <c r="H1770" s="36" t="s">
        <v>2224</v>
      </c>
      <c r="I1770" s="36" t="s">
        <v>9</v>
      </c>
      <c r="J1770" s="36" t="s">
        <v>7390</v>
      </c>
      <c r="K1770" s="36" t="s">
        <v>2026</v>
      </c>
      <c r="L1770" s="76" t="s">
        <v>10021</v>
      </c>
      <c r="M1770" s="36" t="s">
        <v>10047</v>
      </c>
      <c r="N1770" s="36" t="s">
        <v>2087</v>
      </c>
      <c r="O1770" s="37">
        <f>'Product Details'!AH1319</f>
        <v>236.99</v>
      </c>
      <c r="P1770" s="37">
        <f>'Product Details'!V1319</f>
        <v>236.99</v>
      </c>
      <c r="Q1770" s="37">
        <f>'Product Details'!F1319</f>
        <v>208.99</v>
      </c>
      <c r="R1770" s="89">
        <f t="shared" si="82"/>
        <v>0.11814844508207097</v>
      </c>
      <c r="S1770" s="89">
        <f t="shared" si="83"/>
        <v>0.11814844508207097</v>
      </c>
      <c r="T1770" s="37">
        <f>'Product Details'!F1319</f>
        <v>208.99</v>
      </c>
      <c r="U1770" s="37">
        <f t="shared" si="84"/>
        <v>0</v>
      </c>
      <c r="V1770" s="36" t="s">
        <v>2080</v>
      </c>
      <c r="W1770" s="36" t="s">
        <v>1345</v>
      </c>
      <c r="X1770" s="36">
        <v>15</v>
      </c>
      <c r="Y1770" s="90">
        <v>45779</v>
      </c>
      <c r="Z1770" s="90">
        <v>46247</v>
      </c>
    </row>
    <row r="1771" spans="1:26" ht="15" customHeight="1" x14ac:dyDescent="0.35">
      <c r="A1771" s="88" t="s">
        <v>12007</v>
      </c>
      <c r="B1771" s="36" t="s">
        <v>9055</v>
      </c>
      <c r="C1771" s="36" t="s">
        <v>1748</v>
      </c>
      <c r="D1771" s="36" t="s">
        <v>11993</v>
      </c>
      <c r="E1771" s="36" t="s">
        <v>10046</v>
      </c>
      <c r="F1771" s="36" t="s">
        <v>9048</v>
      </c>
      <c r="G1771" s="36" t="s">
        <v>8392</v>
      </c>
      <c r="H1771" s="36" t="s">
        <v>2120</v>
      </c>
      <c r="I1771" s="36" t="s">
        <v>9</v>
      </c>
      <c r="J1771" s="36" t="s">
        <v>7749</v>
      </c>
      <c r="K1771" s="36" t="s">
        <v>2026</v>
      </c>
      <c r="L1771" s="76" t="s">
        <v>10021</v>
      </c>
      <c r="M1771" s="36" t="s">
        <v>10047</v>
      </c>
      <c r="N1771" s="36" t="s">
        <v>2087</v>
      </c>
      <c r="O1771" s="37">
        <f>'Product Details'!AH1320</f>
        <v>239.99</v>
      </c>
      <c r="P1771" s="37">
        <f>'Product Details'!V1320</f>
        <v>239.99</v>
      </c>
      <c r="Q1771" s="37">
        <f>'Product Details'!F1320</f>
        <v>213.99</v>
      </c>
      <c r="R1771" s="89">
        <f t="shared" si="82"/>
        <v>0.10833784741030876</v>
      </c>
      <c r="S1771" s="89">
        <f t="shared" si="83"/>
        <v>0.10833784741030876</v>
      </c>
      <c r="T1771" s="37">
        <f>'Product Details'!F1320</f>
        <v>213.99</v>
      </c>
      <c r="U1771" s="37">
        <f t="shared" si="84"/>
        <v>0</v>
      </c>
      <c r="V1771" s="36" t="s">
        <v>2080</v>
      </c>
      <c r="W1771" s="36" t="s">
        <v>1345</v>
      </c>
      <c r="X1771" s="36">
        <v>15</v>
      </c>
      <c r="Y1771" s="90">
        <v>46171</v>
      </c>
      <c r="Z1771" s="90">
        <v>46256</v>
      </c>
    </row>
    <row r="1772" spans="1:26" ht="26.9" customHeight="1" x14ac:dyDescent="0.35">
      <c r="A1772" s="88" t="s">
        <v>12008</v>
      </c>
      <c r="B1772" s="36" t="s">
        <v>9058</v>
      </c>
      <c r="C1772" s="36" t="s">
        <v>1748</v>
      </c>
      <c r="D1772" s="36" t="s">
        <v>11993</v>
      </c>
      <c r="E1772" s="36" t="s">
        <v>10046</v>
      </c>
      <c r="F1772" s="36" t="s">
        <v>9062</v>
      </c>
      <c r="G1772" s="36" t="s">
        <v>9063</v>
      </c>
      <c r="H1772" s="36" t="s">
        <v>2104</v>
      </c>
      <c r="I1772" s="36" t="s">
        <v>9</v>
      </c>
      <c r="J1772" s="36" t="s">
        <v>2034</v>
      </c>
      <c r="K1772" s="36" t="s">
        <v>2025</v>
      </c>
      <c r="L1772" s="76" t="s">
        <v>10021</v>
      </c>
      <c r="M1772" s="36" t="s">
        <v>10047</v>
      </c>
      <c r="N1772" s="36" t="s">
        <v>2087</v>
      </c>
      <c r="O1772" s="37">
        <f>'Product Details'!AH1321</f>
        <v>311.99</v>
      </c>
      <c r="P1772" s="37">
        <f>'Product Details'!V1321</f>
        <v>311.99</v>
      </c>
      <c r="Q1772" s="37">
        <f>'Product Details'!F1321</f>
        <v>285.99</v>
      </c>
      <c r="R1772" s="89">
        <f t="shared" si="82"/>
        <v>8.3336004359114077E-2</v>
      </c>
      <c r="S1772" s="89">
        <f t="shared" si="83"/>
        <v>8.3336004359114077E-2</v>
      </c>
      <c r="T1772" s="37">
        <f>'Product Details'!F1321</f>
        <v>285.99</v>
      </c>
      <c r="U1772" s="37">
        <f t="shared" si="84"/>
        <v>0</v>
      </c>
      <c r="V1772" s="36" t="s">
        <v>2080</v>
      </c>
      <c r="W1772" s="36" t="s">
        <v>7439</v>
      </c>
      <c r="X1772" s="36">
        <v>15</v>
      </c>
      <c r="Y1772" s="90">
        <v>45950</v>
      </c>
      <c r="Z1772" s="90">
        <v>46272</v>
      </c>
    </row>
    <row r="1773" spans="1:26" ht="26.9" customHeight="1" x14ac:dyDescent="0.35">
      <c r="A1773" s="88" t="s">
        <v>12009</v>
      </c>
      <c r="B1773" s="36" t="s">
        <v>9065</v>
      </c>
      <c r="C1773" s="36" t="s">
        <v>1748</v>
      </c>
      <c r="D1773" s="36" t="s">
        <v>11993</v>
      </c>
      <c r="E1773" s="36" t="s">
        <v>10046</v>
      </c>
      <c r="F1773" s="36" t="s">
        <v>9068</v>
      </c>
      <c r="G1773" s="36" t="s">
        <v>9069</v>
      </c>
      <c r="H1773" s="36" t="s">
        <v>2224</v>
      </c>
      <c r="I1773" s="36" t="s">
        <v>9</v>
      </c>
      <c r="J1773" s="36" t="s">
        <v>7460</v>
      </c>
      <c r="K1773" s="36" t="s">
        <v>2025</v>
      </c>
      <c r="L1773" s="76" t="s">
        <v>10021</v>
      </c>
      <c r="M1773" s="36" t="s">
        <v>10047</v>
      </c>
      <c r="N1773" s="36" t="s">
        <v>2087</v>
      </c>
      <c r="O1773" s="37">
        <f>'Product Details'!AH1322</f>
        <v>568.99</v>
      </c>
      <c r="P1773" s="37">
        <f>'Product Details'!V1322</f>
        <v>568.99</v>
      </c>
      <c r="Q1773" s="37">
        <f>'Product Details'!F1322</f>
        <v>541.99</v>
      </c>
      <c r="R1773" s="89">
        <f t="shared" si="82"/>
        <v>4.7452503558937764E-2</v>
      </c>
      <c r="S1773" s="89">
        <f t="shared" si="83"/>
        <v>4.7452503558937764E-2</v>
      </c>
      <c r="T1773" s="37">
        <f>'Product Details'!F1322</f>
        <v>541.99</v>
      </c>
      <c r="U1773" s="37">
        <f t="shared" si="84"/>
        <v>0</v>
      </c>
      <c r="V1773" s="36" t="s">
        <v>2080</v>
      </c>
      <c r="W1773" s="36" t="s">
        <v>7439</v>
      </c>
      <c r="X1773" s="36">
        <v>15</v>
      </c>
      <c r="Y1773" s="90">
        <v>45707</v>
      </c>
      <c r="Z1773" s="90">
        <v>46247</v>
      </c>
    </row>
    <row r="1774" spans="1:26" ht="26.9" customHeight="1" x14ac:dyDescent="0.35">
      <c r="A1774" s="88" t="s">
        <v>12010</v>
      </c>
      <c r="B1774" s="36" t="s">
        <v>9065</v>
      </c>
      <c r="C1774" s="36" t="s">
        <v>1748</v>
      </c>
      <c r="D1774" s="36" t="s">
        <v>11996</v>
      </c>
      <c r="E1774" s="36" t="s">
        <v>10122</v>
      </c>
      <c r="F1774" s="36" t="s">
        <v>9068</v>
      </c>
      <c r="G1774" s="36" t="s">
        <v>9069</v>
      </c>
      <c r="H1774" s="36" t="s">
        <v>2224</v>
      </c>
      <c r="I1774" s="36" t="s">
        <v>9</v>
      </c>
      <c r="J1774" s="36" t="s">
        <v>7460</v>
      </c>
      <c r="K1774" s="36" t="s">
        <v>2025</v>
      </c>
      <c r="L1774" s="79" t="s">
        <v>10023</v>
      </c>
      <c r="M1774" s="36" t="s">
        <v>10123</v>
      </c>
      <c r="N1774" s="36" t="s">
        <v>2087</v>
      </c>
      <c r="O1774" s="37">
        <f>'Product Details'!AH1322</f>
        <v>568.99</v>
      </c>
      <c r="P1774" s="37">
        <v>432.99</v>
      </c>
      <c r="Q1774" s="37">
        <v>432.99</v>
      </c>
      <c r="R1774" s="89">
        <f t="shared" si="82"/>
        <v>0</v>
      </c>
      <c r="S1774" s="89">
        <f t="shared" si="83"/>
        <v>0.23902001792650135</v>
      </c>
      <c r="T1774" s="37">
        <f>'Product Details'!F1322</f>
        <v>541.99</v>
      </c>
      <c r="U1774" s="37">
        <f t="shared" si="84"/>
        <v>109</v>
      </c>
      <c r="V1774" s="36" t="s">
        <v>2100</v>
      </c>
      <c r="W1774" s="36" t="s">
        <v>10124</v>
      </c>
      <c r="X1774" s="36">
        <v>30</v>
      </c>
      <c r="Y1774" s="90">
        <v>46161</v>
      </c>
      <c r="Z1774" s="90">
        <v>46161</v>
      </c>
    </row>
    <row r="1775" spans="1:26" ht="15" customHeight="1" x14ac:dyDescent="0.35">
      <c r="A1775" s="88" t="s">
        <v>12011</v>
      </c>
      <c r="B1775" s="36" t="s">
        <v>9070</v>
      </c>
      <c r="C1775" s="36" t="s">
        <v>1762</v>
      </c>
      <c r="D1775" s="36" t="s">
        <v>12012</v>
      </c>
      <c r="E1775" s="36" t="s">
        <v>10046</v>
      </c>
      <c r="F1775" s="36" t="s">
        <v>9073</v>
      </c>
      <c r="G1775" s="36" t="s">
        <v>9074</v>
      </c>
      <c r="H1775" s="36" t="s">
        <v>2254</v>
      </c>
      <c r="I1775" s="36" t="s">
        <v>9</v>
      </c>
      <c r="J1775" s="36" t="s">
        <v>7560</v>
      </c>
      <c r="K1775" s="36" t="s">
        <v>2022</v>
      </c>
      <c r="L1775" s="76" t="s">
        <v>10021</v>
      </c>
      <c r="M1775" s="36" t="s">
        <v>10047</v>
      </c>
      <c r="N1775" s="36" t="s">
        <v>2087</v>
      </c>
      <c r="O1775" s="37">
        <f>'Product Details'!AH1323</f>
        <v>45.99</v>
      </c>
      <c r="P1775" s="37">
        <f>'Product Details'!V1323</f>
        <v>45.99</v>
      </c>
      <c r="Q1775" s="37">
        <f>'Product Details'!F1323</f>
        <v>41.99</v>
      </c>
      <c r="R1775" s="89">
        <f t="shared" si="82"/>
        <v>8.6975429441182861E-2</v>
      </c>
      <c r="S1775" s="89">
        <f t="shared" si="83"/>
        <v>8.6975429441182861E-2</v>
      </c>
      <c r="T1775" s="37">
        <f>'Product Details'!F1323</f>
        <v>41.99</v>
      </c>
      <c r="U1775" s="37">
        <f t="shared" si="84"/>
        <v>0</v>
      </c>
      <c r="V1775" s="36" t="s">
        <v>2080</v>
      </c>
      <c r="W1775" s="36" t="s">
        <v>1345</v>
      </c>
      <c r="X1775" s="36">
        <v>60</v>
      </c>
      <c r="Y1775" s="90">
        <v>46205</v>
      </c>
      <c r="Z1775" s="90">
        <v>46235</v>
      </c>
    </row>
    <row r="1776" spans="1:26" ht="15" customHeight="1" x14ac:dyDescent="0.35">
      <c r="A1776" s="88" t="s">
        <v>12013</v>
      </c>
      <c r="B1776" s="36" t="s">
        <v>9075</v>
      </c>
      <c r="C1776" s="36" t="s">
        <v>1762</v>
      </c>
      <c r="D1776" s="36" t="s">
        <v>12012</v>
      </c>
      <c r="E1776" s="36" t="s">
        <v>10046</v>
      </c>
      <c r="F1776" s="36" t="s">
        <v>9078</v>
      </c>
      <c r="G1776" s="36" t="s">
        <v>9079</v>
      </c>
      <c r="H1776" s="36" t="s">
        <v>2120</v>
      </c>
      <c r="I1776" s="36" t="s">
        <v>9</v>
      </c>
      <c r="J1776" s="36" t="s">
        <v>7414</v>
      </c>
      <c r="K1776" s="36" t="s">
        <v>2022</v>
      </c>
      <c r="L1776" s="76" t="s">
        <v>10021</v>
      </c>
      <c r="M1776" s="36" t="s">
        <v>10047</v>
      </c>
      <c r="N1776" s="36" t="s">
        <v>2087</v>
      </c>
      <c r="O1776" s="37">
        <f>'Product Details'!AH1324</f>
        <v>79.989999999999995</v>
      </c>
      <c r="P1776" s="37">
        <f>'Product Details'!V1324</f>
        <v>75.989999999999995</v>
      </c>
      <c r="Q1776" s="37">
        <f>'Product Details'!F1324</f>
        <v>69.989999999999995</v>
      </c>
      <c r="R1776" s="89">
        <f t="shared" si="82"/>
        <v>7.8957757599684181E-2</v>
      </c>
      <c r="S1776" s="89">
        <f t="shared" si="83"/>
        <v>0.12501562695336918</v>
      </c>
      <c r="T1776" s="37">
        <f>'Product Details'!F1324</f>
        <v>69.989999999999995</v>
      </c>
      <c r="U1776" s="37">
        <f t="shared" si="84"/>
        <v>0</v>
      </c>
      <c r="V1776" s="36" t="s">
        <v>2100</v>
      </c>
      <c r="W1776" s="36" t="s">
        <v>1345</v>
      </c>
      <c r="X1776" s="36">
        <v>60</v>
      </c>
      <c r="Y1776" s="90">
        <v>46159</v>
      </c>
      <c r="Z1776" s="90">
        <v>46267</v>
      </c>
    </row>
    <row r="1777" spans="1:26" ht="15" customHeight="1" x14ac:dyDescent="0.35">
      <c r="A1777" s="88" t="s">
        <v>12014</v>
      </c>
      <c r="B1777" s="36" t="s">
        <v>9080</v>
      </c>
      <c r="C1777" s="36" t="s">
        <v>1762</v>
      </c>
      <c r="D1777" s="36" t="s">
        <v>12012</v>
      </c>
      <c r="E1777" s="36" t="s">
        <v>10046</v>
      </c>
      <c r="F1777" s="36" t="s">
        <v>9083</v>
      </c>
      <c r="G1777" s="36" t="s">
        <v>9084</v>
      </c>
      <c r="H1777" s="36" t="s">
        <v>2179</v>
      </c>
      <c r="I1777" s="36" t="s">
        <v>9</v>
      </c>
      <c r="J1777" s="36" t="s">
        <v>7425</v>
      </c>
      <c r="K1777" s="36" t="s">
        <v>2023</v>
      </c>
      <c r="L1777" s="76" t="s">
        <v>10021</v>
      </c>
      <c r="M1777" s="36" t="s">
        <v>10047</v>
      </c>
      <c r="N1777" s="36" t="s">
        <v>2087</v>
      </c>
      <c r="O1777" s="37">
        <f>'Product Details'!AH1325</f>
        <v>106.99</v>
      </c>
      <c r="P1777" s="37">
        <f>'Product Details'!V1325</f>
        <v>104.99</v>
      </c>
      <c r="Q1777" s="37">
        <f>'Product Details'!F1325</f>
        <v>95.99</v>
      </c>
      <c r="R1777" s="89">
        <f t="shared" si="82"/>
        <v>8.5722449757119734E-2</v>
      </c>
      <c r="S1777" s="89">
        <f t="shared" si="83"/>
        <v>0.10281334704177961</v>
      </c>
      <c r="T1777" s="37">
        <f>'Product Details'!F1325</f>
        <v>95.99</v>
      </c>
      <c r="U1777" s="37">
        <f t="shared" si="84"/>
        <v>0</v>
      </c>
      <c r="V1777" s="36" t="s">
        <v>2080</v>
      </c>
      <c r="W1777" s="36" t="s">
        <v>7498</v>
      </c>
      <c r="X1777" s="36">
        <v>60</v>
      </c>
      <c r="Y1777" s="90">
        <v>45769</v>
      </c>
      <c r="Z1777" s="90">
        <v>46267</v>
      </c>
    </row>
    <row r="1778" spans="1:26" ht="15" customHeight="1" x14ac:dyDescent="0.35">
      <c r="A1778" s="88" t="s">
        <v>12015</v>
      </c>
      <c r="B1778" s="36" t="s">
        <v>9085</v>
      </c>
      <c r="C1778" s="36" t="s">
        <v>1762</v>
      </c>
      <c r="D1778" s="36" t="s">
        <v>12012</v>
      </c>
      <c r="E1778" s="36" t="s">
        <v>10046</v>
      </c>
      <c r="F1778" s="36" t="s">
        <v>9088</v>
      </c>
      <c r="G1778" s="36" t="s">
        <v>9089</v>
      </c>
      <c r="H1778" s="36" t="s">
        <v>2147</v>
      </c>
      <c r="I1778" s="36" t="s">
        <v>9</v>
      </c>
      <c r="J1778" s="36" t="s">
        <v>7449</v>
      </c>
      <c r="K1778" s="36" t="s">
        <v>2023</v>
      </c>
      <c r="L1778" s="76" t="s">
        <v>10021</v>
      </c>
      <c r="M1778" s="36" t="s">
        <v>10047</v>
      </c>
      <c r="N1778" s="36" t="s">
        <v>2087</v>
      </c>
      <c r="O1778" s="37">
        <f>'Product Details'!AH1326</f>
        <v>130.99</v>
      </c>
      <c r="P1778" s="37">
        <f>'Product Details'!V1326</f>
        <v>125.99</v>
      </c>
      <c r="Q1778" s="37">
        <f>'Product Details'!F1326</f>
        <v>114.99</v>
      </c>
      <c r="R1778" s="89">
        <f t="shared" si="82"/>
        <v>8.7308516548932458E-2</v>
      </c>
      <c r="S1778" s="89">
        <f t="shared" si="83"/>
        <v>0.12214672875792056</v>
      </c>
      <c r="T1778" s="37">
        <f>'Product Details'!F1326</f>
        <v>114.99</v>
      </c>
      <c r="U1778" s="37">
        <f t="shared" si="84"/>
        <v>0</v>
      </c>
      <c r="V1778" s="36" t="s">
        <v>2080</v>
      </c>
      <c r="W1778" s="36" t="s">
        <v>7451</v>
      </c>
      <c r="X1778" s="36">
        <v>60</v>
      </c>
      <c r="Y1778" s="90">
        <v>46093</v>
      </c>
      <c r="Z1778" s="90">
        <v>46253</v>
      </c>
    </row>
    <row r="1779" spans="1:26" ht="26.9" customHeight="1" x14ac:dyDescent="0.35">
      <c r="A1779" s="88" t="s">
        <v>12016</v>
      </c>
      <c r="B1779" s="36" t="s">
        <v>9090</v>
      </c>
      <c r="C1779" s="36" t="s">
        <v>1762</v>
      </c>
      <c r="D1779" s="36" t="s">
        <v>12012</v>
      </c>
      <c r="E1779" s="36" t="s">
        <v>10046</v>
      </c>
      <c r="F1779" s="36" t="s">
        <v>9093</v>
      </c>
      <c r="G1779" s="36" t="s">
        <v>9094</v>
      </c>
      <c r="H1779" s="36" t="s">
        <v>2254</v>
      </c>
      <c r="I1779" s="36" t="s">
        <v>9</v>
      </c>
      <c r="J1779" s="36" t="s">
        <v>7366</v>
      </c>
      <c r="K1779" s="36" t="s">
        <v>2025</v>
      </c>
      <c r="L1779" s="76" t="s">
        <v>10021</v>
      </c>
      <c r="M1779" s="36" t="s">
        <v>10047</v>
      </c>
      <c r="N1779" s="36" t="s">
        <v>2087</v>
      </c>
      <c r="O1779" s="37">
        <f>'Product Details'!AH1327</f>
        <v>130.99</v>
      </c>
      <c r="P1779" s="37">
        <f>'Product Details'!V1327</f>
        <v>130.99</v>
      </c>
      <c r="Q1779" s="37">
        <f>'Product Details'!F1327</f>
        <v>115.99</v>
      </c>
      <c r="R1779" s="89">
        <f t="shared" si="82"/>
        <v>0.11451255821055052</v>
      </c>
      <c r="S1779" s="89">
        <f t="shared" si="83"/>
        <v>0.11451255821055052</v>
      </c>
      <c r="T1779" s="37">
        <f>'Product Details'!F1327</f>
        <v>115.99</v>
      </c>
      <c r="U1779" s="37">
        <f t="shared" si="84"/>
        <v>0</v>
      </c>
      <c r="V1779" s="36" t="s">
        <v>2100</v>
      </c>
      <c r="W1779" s="36" t="s">
        <v>1345</v>
      </c>
      <c r="X1779" s="36">
        <v>60</v>
      </c>
      <c r="Y1779" s="90">
        <v>46140</v>
      </c>
      <c r="Z1779" s="90">
        <v>46259</v>
      </c>
    </row>
    <row r="1780" spans="1:26" ht="26.9" customHeight="1" x14ac:dyDescent="0.35">
      <c r="A1780" s="88" t="s">
        <v>12017</v>
      </c>
      <c r="B1780" s="36" t="s">
        <v>9095</v>
      </c>
      <c r="C1780" s="36" t="s">
        <v>1762</v>
      </c>
      <c r="D1780" s="36" t="s">
        <v>12012</v>
      </c>
      <c r="E1780" s="36" t="s">
        <v>10046</v>
      </c>
      <c r="F1780" s="36" t="s">
        <v>9098</v>
      </c>
      <c r="G1780" s="36" t="s">
        <v>9099</v>
      </c>
      <c r="H1780" s="36" t="s">
        <v>2268</v>
      </c>
      <c r="I1780" s="36" t="s">
        <v>9</v>
      </c>
      <c r="J1780" s="36" t="s">
        <v>7378</v>
      </c>
      <c r="K1780" s="36" t="s">
        <v>2025</v>
      </c>
      <c r="L1780" s="76" t="s">
        <v>10021</v>
      </c>
      <c r="M1780" s="36" t="s">
        <v>10047</v>
      </c>
      <c r="N1780" s="36" t="s">
        <v>2087</v>
      </c>
      <c r="O1780" s="37">
        <f>'Product Details'!AH1328</f>
        <v>153.99</v>
      </c>
      <c r="P1780" s="37">
        <f>'Product Details'!V1328</f>
        <v>150.99</v>
      </c>
      <c r="Q1780" s="37">
        <f>'Product Details'!F1328</f>
        <v>130.99</v>
      </c>
      <c r="R1780" s="89">
        <f t="shared" si="82"/>
        <v>0.13245910325187096</v>
      </c>
      <c r="S1780" s="89">
        <f t="shared" si="83"/>
        <v>0.14936034807455029</v>
      </c>
      <c r="T1780" s="37">
        <f>'Product Details'!F1328</f>
        <v>130.99</v>
      </c>
      <c r="U1780" s="37">
        <f t="shared" si="84"/>
        <v>0</v>
      </c>
      <c r="V1780" s="36" t="s">
        <v>2080</v>
      </c>
      <c r="W1780" s="36" t="s">
        <v>1345</v>
      </c>
      <c r="X1780" s="36">
        <v>60</v>
      </c>
      <c r="Y1780" s="90">
        <v>46189</v>
      </c>
      <c r="Z1780" s="90">
        <v>46242</v>
      </c>
    </row>
    <row r="1781" spans="1:26" ht="26.9" customHeight="1" x14ac:dyDescent="0.35">
      <c r="A1781" s="88" t="s">
        <v>12018</v>
      </c>
      <c r="B1781" s="36" t="s">
        <v>9100</v>
      </c>
      <c r="C1781" s="36" t="s">
        <v>1762</v>
      </c>
      <c r="D1781" s="36" t="s">
        <v>12012</v>
      </c>
      <c r="E1781" s="36" t="s">
        <v>10046</v>
      </c>
      <c r="F1781" s="36" t="s">
        <v>9103</v>
      </c>
      <c r="G1781" s="36" t="s">
        <v>9104</v>
      </c>
      <c r="H1781" s="36" t="s">
        <v>2084</v>
      </c>
      <c r="I1781" s="36" t="s">
        <v>9</v>
      </c>
      <c r="J1781" s="36" t="s">
        <v>7449</v>
      </c>
      <c r="K1781" s="36" t="s">
        <v>2023</v>
      </c>
      <c r="L1781" s="76" t="s">
        <v>10021</v>
      </c>
      <c r="M1781" s="36" t="s">
        <v>10049</v>
      </c>
      <c r="N1781" s="36" t="s">
        <v>2106</v>
      </c>
      <c r="O1781" s="37">
        <f>'Product Details'!AH1329</f>
        <v>175.99</v>
      </c>
      <c r="P1781" s="37">
        <f>'Product Details'!V1329</f>
        <v>149.99</v>
      </c>
      <c r="Q1781" s="37">
        <f>'Product Details'!F1329</f>
        <v>133.99</v>
      </c>
      <c r="R1781" s="89">
        <f t="shared" si="82"/>
        <v>0.10667377825188346</v>
      </c>
      <c r="S1781" s="89">
        <f t="shared" si="83"/>
        <v>0.23864992329109608</v>
      </c>
      <c r="T1781" s="37">
        <f>'Product Details'!F1329</f>
        <v>133.99</v>
      </c>
      <c r="U1781" s="37">
        <f t="shared" si="84"/>
        <v>0</v>
      </c>
      <c r="V1781" s="36" t="s">
        <v>2080</v>
      </c>
      <c r="W1781" s="36" t="s">
        <v>1345</v>
      </c>
      <c r="X1781" s="36">
        <v>60</v>
      </c>
      <c r="Y1781" s="90">
        <v>45415</v>
      </c>
      <c r="Z1781" s="90">
        <v>46253</v>
      </c>
    </row>
    <row r="1782" spans="1:26" ht="26.9" customHeight="1" x14ac:dyDescent="0.35">
      <c r="A1782" s="88" t="s">
        <v>12019</v>
      </c>
      <c r="B1782" s="36" t="s">
        <v>9105</v>
      </c>
      <c r="C1782" s="36" t="s">
        <v>1762</v>
      </c>
      <c r="D1782" s="36" t="s">
        <v>12012</v>
      </c>
      <c r="E1782" s="36" t="s">
        <v>10046</v>
      </c>
      <c r="F1782" s="36" t="s">
        <v>9108</v>
      </c>
      <c r="G1782" s="36" t="s">
        <v>9109</v>
      </c>
      <c r="H1782" s="36" t="s">
        <v>2147</v>
      </c>
      <c r="I1782" s="36" t="s">
        <v>9</v>
      </c>
      <c r="J1782" s="36" t="s">
        <v>7390</v>
      </c>
      <c r="K1782" s="36" t="s">
        <v>2025</v>
      </c>
      <c r="L1782" s="76" t="s">
        <v>10021</v>
      </c>
      <c r="M1782" s="36" t="s">
        <v>10049</v>
      </c>
      <c r="N1782" s="36" t="s">
        <v>2106</v>
      </c>
      <c r="O1782" s="37">
        <f>'Product Details'!AH1330</f>
        <v>281.99</v>
      </c>
      <c r="P1782" s="37">
        <f>'Product Details'!V1330</f>
        <v>191.99</v>
      </c>
      <c r="Q1782" s="37">
        <f>'Product Details'!F1330</f>
        <v>184.99</v>
      </c>
      <c r="R1782" s="89">
        <f t="shared" si="82"/>
        <v>3.646023230376582E-2</v>
      </c>
      <c r="S1782" s="89">
        <f t="shared" si="83"/>
        <v>0.34398382921380188</v>
      </c>
      <c r="T1782" s="37">
        <f>'Product Details'!F1330</f>
        <v>184.99</v>
      </c>
      <c r="U1782" s="37">
        <f t="shared" si="84"/>
        <v>0</v>
      </c>
      <c r="V1782" s="36" t="s">
        <v>2080</v>
      </c>
      <c r="W1782" s="36" t="s">
        <v>1345</v>
      </c>
      <c r="X1782" s="36">
        <v>60</v>
      </c>
      <c r="Y1782" s="90">
        <v>45918</v>
      </c>
      <c r="Z1782" s="90">
        <v>46235</v>
      </c>
    </row>
    <row r="1783" spans="1:26" ht="26.9" customHeight="1" x14ac:dyDescent="0.35">
      <c r="A1783" s="88" t="s">
        <v>12020</v>
      </c>
      <c r="B1783" s="36" t="s">
        <v>9105</v>
      </c>
      <c r="C1783" s="36" t="s">
        <v>1762</v>
      </c>
      <c r="D1783" s="36" t="s">
        <v>10100</v>
      </c>
      <c r="E1783" s="36" t="s">
        <v>10101</v>
      </c>
      <c r="F1783" s="36" t="s">
        <v>9108</v>
      </c>
      <c r="G1783" s="36" t="s">
        <v>9109</v>
      </c>
      <c r="H1783" s="36" t="s">
        <v>2147</v>
      </c>
      <c r="I1783" s="36" t="s">
        <v>9</v>
      </c>
      <c r="J1783" s="36" t="s">
        <v>7390</v>
      </c>
      <c r="K1783" s="36" t="s">
        <v>2025</v>
      </c>
      <c r="L1783" s="81" t="s">
        <v>10022</v>
      </c>
      <c r="M1783" s="36" t="s">
        <v>10102</v>
      </c>
      <c r="N1783" s="36" t="s">
        <v>2106</v>
      </c>
      <c r="O1783" s="37">
        <f>'Product Details'!AH1330</f>
        <v>281.99</v>
      </c>
      <c r="P1783" s="37">
        <v>190.99</v>
      </c>
      <c r="Q1783" s="37">
        <v>170.99</v>
      </c>
      <c r="R1783" s="89">
        <f t="shared" si="82"/>
        <v>0.10471752447772134</v>
      </c>
      <c r="S1783" s="89">
        <f t="shared" si="83"/>
        <v>0.39363097982197948</v>
      </c>
      <c r="T1783" s="37">
        <f>'Product Details'!F1330</f>
        <v>184.99</v>
      </c>
      <c r="U1783" s="37">
        <f t="shared" si="84"/>
        <v>14</v>
      </c>
      <c r="V1783" s="36" t="s">
        <v>2100</v>
      </c>
      <c r="W1783" s="36" t="s">
        <v>10514</v>
      </c>
      <c r="X1783" s="36">
        <v>60</v>
      </c>
      <c r="Y1783" s="90">
        <v>46246</v>
      </c>
      <c r="Z1783" s="90">
        <v>46292</v>
      </c>
    </row>
    <row r="1784" spans="1:26" ht="26.9" customHeight="1" x14ac:dyDescent="0.35">
      <c r="A1784" s="88" t="s">
        <v>12021</v>
      </c>
      <c r="B1784" s="36" t="s">
        <v>9110</v>
      </c>
      <c r="C1784" s="36" t="s">
        <v>1762</v>
      </c>
      <c r="D1784" s="36" t="s">
        <v>12012</v>
      </c>
      <c r="E1784" s="36" t="s">
        <v>10046</v>
      </c>
      <c r="F1784" s="36" t="s">
        <v>9113</v>
      </c>
      <c r="G1784" s="36" t="s">
        <v>9114</v>
      </c>
      <c r="H1784" s="36" t="s">
        <v>2120</v>
      </c>
      <c r="I1784" s="36" t="s">
        <v>9</v>
      </c>
      <c r="J1784" s="36" t="s">
        <v>7510</v>
      </c>
      <c r="K1784" s="36" t="s">
        <v>2026</v>
      </c>
      <c r="L1784" s="76" t="s">
        <v>10021</v>
      </c>
      <c r="M1784" s="36" t="s">
        <v>10049</v>
      </c>
      <c r="N1784" s="36" t="s">
        <v>2106</v>
      </c>
      <c r="O1784" s="37">
        <f>'Product Details'!AH1331</f>
        <v>304.99</v>
      </c>
      <c r="P1784" s="37">
        <f>'Product Details'!V1331</f>
        <v>212.99</v>
      </c>
      <c r="Q1784" s="37">
        <f>'Product Details'!F1331</f>
        <v>187.99</v>
      </c>
      <c r="R1784" s="89">
        <f t="shared" si="82"/>
        <v>0.11737640264801164</v>
      </c>
      <c r="S1784" s="89">
        <f t="shared" si="83"/>
        <v>0.38361913505360828</v>
      </c>
      <c r="T1784" s="37">
        <f>'Product Details'!F1331</f>
        <v>187.99</v>
      </c>
      <c r="U1784" s="37">
        <f t="shared" si="84"/>
        <v>0</v>
      </c>
      <c r="V1784" s="36" t="s">
        <v>2100</v>
      </c>
      <c r="W1784" s="36" t="s">
        <v>7512</v>
      </c>
      <c r="X1784" s="36">
        <v>60</v>
      </c>
      <c r="Y1784" s="90">
        <v>45563</v>
      </c>
      <c r="Z1784" s="90">
        <v>46257</v>
      </c>
    </row>
    <row r="1785" spans="1:26" ht="15" customHeight="1" x14ac:dyDescent="0.35">
      <c r="A1785" s="88" t="s">
        <v>12022</v>
      </c>
      <c r="B1785" s="36" t="s">
        <v>9115</v>
      </c>
      <c r="C1785" s="36" t="s">
        <v>1762</v>
      </c>
      <c r="D1785" s="36" t="s">
        <v>12012</v>
      </c>
      <c r="E1785" s="36" t="s">
        <v>10046</v>
      </c>
      <c r="F1785" s="36" t="s">
        <v>9119</v>
      </c>
      <c r="G1785" s="36" t="s">
        <v>9120</v>
      </c>
      <c r="H1785" s="36" t="s">
        <v>2179</v>
      </c>
      <c r="I1785" s="36" t="s">
        <v>9</v>
      </c>
      <c r="J1785" s="36" t="s">
        <v>7473</v>
      </c>
      <c r="K1785" s="36" t="s">
        <v>2026</v>
      </c>
      <c r="L1785" s="76" t="s">
        <v>10021</v>
      </c>
      <c r="M1785" s="36" t="s">
        <v>10047</v>
      </c>
      <c r="N1785" s="36" t="s">
        <v>2087</v>
      </c>
      <c r="O1785" s="37">
        <f>'Product Details'!AH1332</f>
        <v>1512.99</v>
      </c>
      <c r="P1785" s="37">
        <f>'Product Details'!V1332</f>
        <v>1512.99</v>
      </c>
      <c r="Q1785" s="37">
        <f>'Product Details'!F1332</f>
        <v>1340.99</v>
      </c>
      <c r="R1785" s="89">
        <f t="shared" si="82"/>
        <v>0.11368217899655648</v>
      </c>
      <c r="S1785" s="89">
        <f t="shared" si="83"/>
        <v>0.11368217899655648</v>
      </c>
      <c r="T1785" s="37">
        <f>'Product Details'!F1332</f>
        <v>1340.99</v>
      </c>
      <c r="U1785" s="37">
        <f t="shared" si="84"/>
        <v>0</v>
      </c>
      <c r="V1785" s="36" t="s">
        <v>2080</v>
      </c>
      <c r="W1785" s="36" t="s">
        <v>7439</v>
      </c>
      <c r="X1785" s="36">
        <v>60</v>
      </c>
      <c r="Y1785" s="90">
        <v>46004</v>
      </c>
      <c r="Z1785" s="90">
        <v>46260</v>
      </c>
    </row>
    <row r="1786" spans="1:26" ht="15" customHeight="1" x14ac:dyDescent="0.35">
      <c r="A1786" s="88" t="s">
        <v>12023</v>
      </c>
      <c r="B1786" s="36" t="s">
        <v>9121</v>
      </c>
      <c r="C1786" s="36" t="s">
        <v>1776</v>
      </c>
      <c r="D1786" s="36" t="s">
        <v>12024</v>
      </c>
      <c r="E1786" s="36" t="s">
        <v>10046</v>
      </c>
      <c r="F1786" s="36" t="s">
        <v>9124</v>
      </c>
      <c r="G1786" s="36" t="s">
        <v>9125</v>
      </c>
      <c r="H1786" s="36" t="s">
        <v>2120</v>
      </c>
      <c r="I1786" s="36" t="s">
        <v>9</v>
      </c>
      <c r="J1786" s="36" t="s">
        <v>7560</v>
      </c>
      <c r="K1786" s="36" t="s">
        <v>2023</v>
      </c>
      <c r="L1786" s="76" t="s">
        <v>10021</v>
      </c>
      <c r="M1786" s="36" t="s">
        <v>10047</v>
      </c>
      <c r="N1786" s="36" t="s">
        <v>2087</v>
      </c>
      <c r="O1786" s="37">
        <f>'Product Details'!AH1333</f>
        <v>52.99</v>
      </c>
      <c r="P1786" s="37">
        <f>'Product Details'!V1333</f>
        <v>49.99</v>
      </c>
      <c r="Q1786" s="37">
        <f>'Product Details'!F1333</f>
        <v>46.99</v>
      </c>
      <c r="R1786" s="89">
        <f t="shared" si="82"/>
        <v>6.0012002400480095E-2</v>
      </c>
      <c r="S1786" s="89">
        <f t="shared" si="83"/>
        <v>0.11322891111530477</v>
      </c>
      <c r="T1786" s="37">
        <f>'Product Details'!F1333</f>
        <v>46.99</v>
      </c>
      <c r="U1786" s="37">
        <f t="shared" si="84"/>
        <v>0</v>
      </c>
      <c r="V1786" s="36" t="s">
        <v>2080</v>
      </c>
      <c r="W1786" s="36" t="s">
        <v>1345</v>
      </c>
      <c r="X1786" s="36">
        <v>15</v>
      </c>
      <c r="Y1786" s="90">
        <v>45762</v>
      </c>
      <c r="Z1786" s="90">
        <v>46288</v>
      </c>
    </row>
    <row r="1787" spans="1:26" ht="15" customHeight="1" x14ac:dyDescent="0.35">
      <c r="A1787" s="88" t="s">
        <v>12025</v>
      </c>
      <c r="B1787" s="36" t="s">
        <v>9126</v>
      </c>
      <c r="C1787" s="36" t="s">
        <v>1776</v>
      </c>
      <c r="D1787" s="36" t="s">
        <v>12024</v>
      </c>
      <c r="E1787" s="36" t="s">
        <v>10046</v>
      </c>
      <c r="F1787" s="36" t="s">
        <v>9129</v>
      </c>
      <c r="G1787" s="36" t="s">
        <v>9130</v>
      </c>
      <c r="H1787" s="36" t="s">
        <v>2147</v>
      </c>
      <c r="I1787" s="36" t="s">
        <v>9</v>
      </c>
      <c r="J1787" s="36" t="s">
        <v>7390</v>
      </c>
      <c r="K1787" s="36" t="s">
        <v>2023</v>
      </c>
      <c r="L1787" s="76" t="s">
        <v>10021</v>
      </c>
      <c r="M1787" s="36" t="s">
        <v>10047</v>
      </c>
      <c r="N1787" s="36" t="s">
        <v>2087</v>
      </c>
      <c r="O1787" s="37">
        <f>'Product Details'!AH1334</f>
        <v>53.99</v>
      </c>
      <c r="P1787" s="37">
        <f>'Product Details'!V1334</f>
        <v>53.99</v>
      </c>
      <c r="Q1787" s="37">
        <f>'Product Details'!F1334</f>
        <v>49.99</v>
      </c>
      <c r="R1787" s="89">
        <f t="shared" si="82"/>
        <v>7.4087794035932575E-2</v>
      </c>
      <c r="S1787" s="89">
        <f t="shared" si="83"/>
        <v>7.4087794035932575E-2</v>
      </c>
      <c r="T1787" s="37">
        <f>'Product Details'!F1334</f>
        <v>49.99</v>
      </c>
      <c r="U1787" s="37">
        <f t="shared" si="84"/>
        <v>0</v>
      </c>
      <c r="V1787" s="36" t="s">
        <v>2080</v>
      </c>
      <c r="W1787" s="36" t="s">
        <v>1345</v>
      </c>
      <c r="X1787" s="36">
        <v>15</v>
      </c>
      <c r="Y1787" s="90">
        <v>46230</v>
      </c>
      <c r="Z1787" s="90">
        <v>46239</v>
      </c>
    </row>
    <row r="1788" spans="1:26" ht="15" customHeight="1" x14ac:dyDescent="0.35">
      <c r="A1788" s="88" t="s">
        <v>12026</v>
      </c>
      <c r="B1788" s="36" t="s">
        <v>9131</v>
      </c>
      <c r="C1788" s="36" t="s">
        <v>1776</v>
      </c>
      <c r="D1788" s="36" t="s">
        <v>12024</v>
      </c>
      <c r="E1788" s="36" t="s">
        <v>10046</v>
      </c>
      <c r="F1788" s="36" t="s">
        <v>9134</v>
      </c>
      <c r="G1788" s="36" t="s">
        <v>9135</v>
      </c>
      <c r="H1788" s="36" t="s">
        <v>2179</v>
      </c>
      <c r="I1788" s="36" t="s">
        <v>9</v>
      </c>
      <c r="J1788" s="36" t="s">
        <v>7366</v>
      </c>
      <c r="K1788" s="36" t="s">
        <v>2023</v>
      </c>
      <c r="L1788" s="76" t="s">
        <v>10021</v>
      </c>
      <c r="M1788" s="36" t="s">
        <v>10047</v>
      </c>
      <c r="N1788" s="36" t="s">
        <v>2087</v>
      </c>
      <c r="O1788" s="37">
        <f>'Product Details'!AH1335</f>
        <v>61.99</v>
      </c>
      <c r="P1788" s="37">
        <f>'Product Details'!V1335</f>
        <v>59.99</v>
      </c>
      <c r="Q1788" s="37">
        <f>'Product Details'!F1335</f>
        <v>56.99</v>
      </c>
      <c r="R1788" s="89">
        <f t="shared" si="82"/>
        <v>5.0008334722453737E-2</v>
      </c>
      <c r="S1788" s="89">
        <f t="shared" si="83"/>
        <v>8.0658170672689142E-2</v>
      </c>
      <c r="T1788" s="37">
        <f>'Product Details'!F1335</f>
        <v>56.99</v>
      </c>
      <c r="U1788" s="37">
        <f t="shared" si="84"/>
        <v>0</v>
      </c>
      <c r="V1788" s="36" t="s">
        <v>2080</v>
      </c>
      <c r="W1788" s="36" t="s">
        <v>1345</v>
      </c>
      <c r="X1788" s="36">
        <v>15</v>
      </c>
      <c r="Y1788" s="90">
        <v>45811</v>
      </c>
      <c r="Z1788" s="90">
        <v>46250</v>
      </c>
    </row>
    <row r="1789" spans="1:26" ht="15" customHeight="1" x14ac:dyDescent="0.35">
      <c r="A1789" s="88" t="s">
        <v>12027</v>
      </c>
      <c r="B1789" s="36" t="s">
        <v>9136</v>
      </c>
      <c r="C1789" s="36" t="s">
        <v>1776</v>
      </c>
      <c r="D1789" s="36" t="s">
        <v>12024</v>
      </c>
      <c r="E1789" s="36" t="s">
        <v>10046</v>
      </c>
      <c r="F1789" s="36" t="s">
        <v>9139</v>
      </c>
      <c r="G1789" s="36" t="s">
        <v>9140</v>
      </c>
      <c r="H1789" s="36" t="s">
        <v>2224</v>
      </c>
      <c r="I1789" s="36" t="s">
        <v>9</v>
      </c>
      <c r="J1789" s="36" t="s">
        <v>7449</v>
      </c>
      <c r="K1789" s="36" t="s">
        <v>2023</v>
      </c>
      <c r="L1789" s="76" t="s">
        <v>10021</v>
      </c>
      <c r="M1789" s="36" t="s">
        <v>10047</v>
      </c>
      <c r="N1789" s="36" t="s">
        <v>2087</v>
      </c>
      <c r="O1789" s="37">
        <f>'Product Details'!AH1336</f>
        <v>141.99</v>
      </c>
      <c r="P1789" s="37">
        <f>'Product Details'!V1336</f>
        <v>137.99</v>
      </c>
      <c r="Q1789" s="37">
        <f>'Product Details'!F1336</f>
        <v>119.99</v>
      </c>
      <c r="R1789" s="89">
        <f t="shared" si="82"/>
        <v>0.13044423508949934</v>
      </c>
      <c r="S1789" s="89">
        <f t="shared" si="83"/>
        <v>0.15494048876681465</v>
      </c>
      <c r="T1789" s="37">
        <f>'Product Details'!F1336</f>
        <v>119.99</v>
      </c>
      <c r="U1789" s="37">
        <f t="shared" si="84"/>
        <v>0</v>
      </c>
      <c r="V1789" s="36" t="s">
        <v>2080</v>
      </c>
      <c r="W1789" s="36" t="s">
        <v>7451</v>
      </c>
      <c r="X1789" s="36">
        <v>15</v>
      </c>
      <c r="Y1789" s="90">
        <v>45993</v>
      </c>
      <c r="Z1789" s="90">
        <v>46257</v>
      </c>
    </row>
    <row r="1790" spans="1:26" ht="15" customHeight="1" x14ac:dyDescent="0.35">
      <c r="A1790" s="88" t="s">
        <v>12028</v>
      </c>
      <c r="B1790" s="36" t="s">
        <v>9141</v>
      </c>
      <c r="C1790" s="36" t="s">
        <v>1776</v>
      </c>
      <c r="D1790" s="36" t="s">
        <v>12024</v>
      </c>
      <c r="E1790" s="36" t="s">
        <v>10046</v>
      </c>
      <c r="F1790" s="36" t="s">
        <v>9144</v>
      </c>
      <c r="G1790" s="36" t="s">
        <v>9145</v>
      </c>
      <c r="H1790" s="36" t="s">
        <v>2254</v>
      </c>
      <c r="I1790" s="36" t="s">
        <v>9</v>
      </c>
      <c r="J1790" s="36" t="s">
        <v>7425</v>
      </c>
      <c r="K1790" s="36" t="s">
        <v>2024</v>
      </c>
      <c r="L1790" s="76" t="s">
        <v>10021</v>
      </c>
      <c r="M1790" s="36" t="s">
        <v>10047</v>
      </c>
      <c r="N1790" s="36" t="s">
        <v>2087</v>
      </c>
      <c r="O1790" s="37">
        <f>'Product Details'!AH1337</f>
        <v>165.99</v>
      </c>
      <c r="P1790" s="37">
        <f>'Product Details'!V1337</f>
        <v>165.99</v>
      </c>
      <c r="Q1790" s="37">
        <f>'Product Details'!F1337</f>
        <v>144.99</v>
      </c>
      <c r="R1790" s="89">
        <f t="shared" si="82"/>
        <v>0.12651364540032531</v>
      </c>
      <c r="S1790" s="89">
        <f t="shared" si="83"/>
        <v>0.12651364540032531</v>
      </c>
      <c r="T1790" s="37">
        <f>'Product Details'!F1337</f>
        <v>144.99</v>
      </c>
      <c r="U1790" s="37">
        <f t="shared" si="84"/>
        <v>0</v>
      </c>
      <c r="V1790" s="36" t="s">
        <v>2080</v>
      </c>
      <c r="W1790" s="36" t="s">
        <v>7427</v>
      </c>
      <c r="X1790" s="36">
        <v>15</v>
      </c>
      <c r="Y1790" s="90">
        <v>45847</v>
      </c>
      <c r="Z1790" s="90">
        <v>46284</v>
      </c>
    </row>
    <row r="1791" spans="1:26" ht="15" customHeight="1" x14ac:dyDescent="0.35">
      <c r="A1791" s="88" t="s">
        <v>12029</v>
      </c>
      <c r="B1791" s="36" t="s">
        <v>9146</v>
      </c>
      <c r="C1791" s="36" t="s">
        <v>1776</v>
      </c>
      <c r="D1791" s="36" t="s">
        <v>12024</v>
      </c>
      <c r="E1791" s="36" t="s">
        <v>10046</v>
      </c>
      <c r="F1791" s="36" t="s">
        <v>9149</v>
      </c>
      <c r="G1791" s="36" t="s">
        <v>9150</v>
      </c>
      <c r="H1791" s="36" t="s">
        <v>2084</v>
      </c>
      <c r="I1791" s="36" t="s">
        <v>9</v>
      </c>
      <c r="J1791" s="36" t="s">
        <v>7749</v>
      </c>
      <c r="K1791" s="36" t="s">
        <v>2024</v>
      </c>
      <c r="L1791" s="76" t="s">
        <v>10021</v>
      </c>
      <c r="M1791" s="36" t="s">
        <v>10047</v>
      </c>
      <c r="N1791" s="36" t="s">
        <v>2087</v>
      </c>
      <c r="O1791" s="37">
        <f>'Product Details'!AH1338</f>
        <v>166.99</v>
      </c>
      <c r="P1791" s="37">
        <f>'Product Details'!V1338</f>
        <v>166.99</v>
      </c>
      <c r="Q1791" s="37">
        <f>'Product Details'!F1338</f>
        <v>148.99</v>
      </c>
      <c r="R1791" s="89">
        <f t="shared" si="82"/>
        <v>0.10779088568177735</v>
      </c>
      <c r="S1791" s="89">
        <f t="shared" si="83"/>
        <v>0.10779088568177735</v>
      </c>
      <c r="T1791" s="37">
        <f>'Product Details'!F1338</f>
        <v>148.99</v>
      </c>
      <c r="U1791" s="37">
        <f t="shared" si="84"/>
        <v>0</v>
      </c>
      <c r="V1791" s="36" t="s">
        <v>2080</v>
      </c>
      <c r="W1791" s="36" t="s">
        <v>1345</v>
      </c>
      <c r="X1791" s="36">
        <v>15</v>
      </c>
      <c r="Y1791" s="90">
        <v>46222</v>
      </c>
      <c r="Z1791" s="90">
        <v>46258</v>
      </c>
    </row>
    <row r="1792" spans="1:26" ht="15" customHeight="1" x14ac:dyDescent="0.35">
      <c r="A1792" s="88" t="s">
        <v>12030</v>
      </c>
      <c r="B1792" s="36" t="s">
        <v>9151</v>
      </c>
      <c r="C1792" s="36" t="s">
        <v>1776</v>
      </c>
      <c r="D1792" s="36" t="s">
        <v>12024</v>
      </c>
      <c r="E1792" s="36" t="s">
        <v>10046</v>
      </c>
      <c r="F1792" s="36" t="s">
        <v>9154</v>
      </c>
      <c r="G1792" s="36" t="s">
        <v>9155</v>
      </c>
      <c r="H1792" s="36" t="s">
        <v>2084</v>
      </c>
      <c r="I1792" s="36" t="s">
        <v>9</v>
      </c>
      <c r="J1792" s="36" t="s">
        <v>7449</v>
      </c>
      <c r="K1792" s="36" t="s">
        <v>2024</v>
      </c>
      <c r="L1792" s="76" t="s">
        <v>10021</v>
      </c>
      <c r="M1792" s="36" t="s">
        <v>10047</v>
      </c>
      <c r="N1792" s="36" t="s">
        <v>2087</v>
      </c>
      <c r="O1792" s="37">
        <f>'Product Details'!AH1339</f>
        <v>177.99</v>
      </c>
      <c r="P1792" s="37">
        <f>'Product Details'!V1339</f>
        <v>170.99</v>
      </c>
      <c r="Q1792" s="37">
        <f>'Product Details'!F1339</f>
        <v>158.99</v>
      </c>
      <c r="R1792" s="89">
        <f t="shared" si="82"/>
        <v>7.0179542663313638E-2</v>
      </c>
      <c r="S1792" s="89">
        <f t="shared" si="83"/>
        <v>0.10674757008820719</v>
      </c>
      <c r="T1792" s="37">
        <f>'Product Details'!F1339</f>
        <v>158.99</v>
      </c>
      <c r="U1792" s="37">
        <f t="shared" si="84"/>
        <v>0</v>
      </c>
      <c r="V1792" s="36" t="s">
        <v>2100</v>
      </c>
      <c r="W1792" s="36" t="s">
        <v>1345</v>
      </c>
      <c r="X1792" s="36">
        <v>15</v>
      </c>
      <c r="Y1792" s="90">
        <v>46137</v>
      </c>
      <c r="Z1792" s="90">
        <v>46275</v>
      </c>
    </row>
    <row r="1793" spans="1:26" ht="15" customHeight="1" x14ac:dyDescent="0.35">
      <c r="A1793" s="88" t="s">
        <v>12031</v>
      </c>
      <c r="B1793" s="36" t="s">
        <v>9156</v>
      </c>
      <c r="C1793" s="36" t="s">
        <v>1776</v>
      </c>
      <c r="D1793" s="36" t="s">
        <v>12024</v>
      </c>
      <c r="E1793" s="36" t="s">
        <v>10046</v>
      </c>
      <c r="F1793" s="36" t="s">
        <v>9159</v>
      </c>
      <c r="G1793" s="36" t="s">
        <v>9160</v>
      </c>
      <c r="H1793" s="36" t="s">
        <v>2084</v>
      </c>
      <c r="I1793" s="36" t="s">
        <v>9</v>
      </c>
      <c r="J1793" s="36" t="s">
        <v>7437</v>
      </c>
      <c r="K1793" s="36" t="s">
        <v>2024</v>
      </c>
      <c r="L1793" s="76" t="s">
        <v>10021</v>
      </c>
      <c r="M1793" s="36" t="s">
        <v>10047</v>
      </c>
      <c r="N1793" s="36" t="s">
        <v>2087</v>
      </c>
      <c r="O1793" s="37">
        <f>'Product Details'!AH1340</f>
        <v>291.99</v>
      </c>
      <c r="P1793" s="37">
        <f>'Product Details'!V1340</f>
        <v>286.99</v>
      </c>
      <c r="Q1793" s="37">
        <f>'Product Details'!F1340</f>
        <v>256.99</v>
      </c>
      <c r="R1793" s="89">
        <f t="shared" si="82"/>
        <v>0.10453325899857138</v>
      </c>
      <c r="S1793" s="89">
        <f t="shared" si="83"/>
        <v>0.11986711873694304</v>
      </c>
      <c r="T1793" s="37">
        <f>'Product Details'!F1340</f>
        <v>256.99</v>
      </c>
      <c r="U1793" s="37">
        <f t="shared" si="84"/>
        <v>0</v>
      </c>
      <c r="V1793" s="36" t="s">
        <v>2100</v>
      </c>
      <c r="W1793" s="36" t="s">
        <v>7439</v>
      </c>
      <c r="X1793" s="36">
        <v>15</v>
      </c>
      <c r="Y1793" s="90">
        <v>46038</v>
      </c>
      <c r="Z1793" s="90">
        <v>46266</v>
      </c>
    </row>
    <row r="1794" spans="1:26" ht="26.9" customHeight="1" x14ac:dyDescent="0.35">
      <c r="A1794" s="88" t="s">
        <v>12032</v>
      </c>
      <c r="B1794" s="36" t="s">
        <v>9161</v>
      </c>
      <c r="C1794" s="36" t="s">
        <v>1776</v>
      </c>
      <c r="D1794" s="36" t="s">
        <v>12024</v>
      </c>
      <c r="E1794" s="36" t="s">
        <v>10046</v>
      </c>
      <c r="F1794" s="36" t="s">
        <v>9164</v>
      </c>
      <c r="G1794" s="36" t="s">
        <v>9165</v>
      </c>
      <c r="H1794" s="36" t="s">
        <v>2171</v>
      </c>
      <c r="I1794" s="36" t="s">
        <v>9</v>
      </c>
      <c r="J1794" s="36" t="s">
        <v>7460</v>
      </c>
      <c r="K1794" s="36" t="s">
        <v>2025</v>
      </c>
      <c r="L1794" s="76" t="s">
        <v>10021</v>
      </c>
      <c r="M1794" s="36" t="s">
        <v>10047</v>
      </c>
      <c r="N1794" s="36" t="s">
        <v>2087</v>
      </c>
      <c r="O1794" s="37">
        <f>'Product Details'!AH1341</f>
        <v>666.99</v>
      </c>
      <c r="P1794" s="37">
        <f>'Product Details'!V1341</f>
        <v>639.99</v>
      </c>
      <c r="Q1794" s="37">
        <f>'Product Details'!F1341</f>
        <v>581.99</v>
      </c>
      <c r="R1794" s="89">
        <f t="shared" si="82"/>
        <v>9.0626416037750582E-2</v>
      </c>
      <c r="S1794" s="89">
        <f t="shared" si="83"/>
        <v>0.12743819247664884</v>
      </c>
      <c r="T1794" s="37">
        <f>'Product Details'!F1341</f>
        <v>581.99</v>
      </c>
      <c r="U1794" s="37">
        <f t="shared" si="84"/>
        <v>0</v>
      </c>
      <c r="V1794" s="36" t="s">
        <v>2080</v>
      </c>
      <c r="W1794" s="36" t="s">
        <v>7439</v>
      </c>
      <c r="X1794" s="36">
        <v>15</v>
      </c>
      <c r="Y1794" s="90">
        <v>46055</v>
      </c>
      <c r="Z1794" s="90">
        <v>46279</v>
      </c>
    </row>
    <row r="1795" spans="1:26" ht="15" customHeight="1" x14ac:dyDescent="0.35">
      <c r="A1795" s="88" t="s">
        <v>12033</v>
      </c>
      <c r="B1795" s="36" t="s">
        <v>9166</v>
      </c>
      <c r="C1795" s="36" t="s">
        <v>1776</v>
      </c>
      <c r="D1795" s="36" t="s">
        <v>12024</v>
      </c>
      <c r="E1795" s="36" t="s">
        <v>10046</v>
      </c>
      <c r="F1795" s="36" t="s">
        <v>9124</v>
      </c>
      <c r="G1795" s="36" t="s">
        <v>9170</v>
      </c>
      <c r="H1795" s="36" t="s">
        <v>2179</v>
      </c>
      <c r="I1795" s="36" t="s">
        <v>9</v>
      </c>
      <c r="J1795" s="36" t="s">
        <v>7473</v>
      </c>
      <c r="K1795" s="36" t="s">
        <v>2023</v>
      </c>
      <c r="L1795" s="76" t="s">
        <v>10021</v>
      </c>
      <c r="M1795" s="36" t="s">
        <v>10047</v>
      </c>
      <c r="N1795" s="36" t="s">
        <v>2087</v>
      </c>
      <c r="O1795" s="37">
        <f>'Product Details'!AH1342</f>
        <v>759.99</v>
      </c>
      <c r="P1795" s="37">
        <f>'Product Details'!V1342</f>
        <v>719.99</v>
      </c>
      <c r="Q1795" s="37">
        <f>'Product Details'!F1342</f>
        <v>645.99</v>
      </c>
      <c r="R1795" s="89">
        <f t="shared" si="82"/>
        <v>0.10277920526673981</v>
      </c>
      <c r="S1795" s="89">
        <f t="shared" si="83"/>
        <v>0.1500019737101804</v>
      </c>
      <c r="T1795" s="37">
        <f>'Product Details'!F1342</f>
        <v>645.99</v>
      </c>
      <c r="U1795" s="37">
        <f t="shared" si="84"/>
        <v>0</v>
      </c>
      <c r="V1795" s="36" t="s">
        <v>2080</v>
      </c>
      <c r="W1795" s="36" t="s">
        <v>7439</v>
      </c>
      <c r="X1795" s="36">
        <v>15</v>
      </c>
      <c r="Y1795" s="90">
        <v>46055</v>
      </c>
      <c r="Z1795" s="90">
        <v>46266</v>
      </c>
    </row>
    <row r="1796" spans="1:26" ht="26.9" customHeight="1" x14ac:dyDescent="0.35">
      <c r="A1796" s="88" t="s">
        <v>12034</v>
      </c>
      <c r="B1796" s="36" t="s">
        <v>9171</v>
      </c>
      <c r="C1796" s="36" t="s">
        <v>1789</v>
      </c>
      <c r="D1796" s="36" t="s">
        <v>12035</v>
      </c>
      <c r="E1796" s="36" t="s">
        <v>10046</v>
      </c>
      <c r="F1796" s="36" t="s">
        <v>9174</v>
      </c>
      <c r="G1796" s="36" t="s">
        <v>9175</v>
      </c>
      <c r="H1796" s="36" t="s">
        <v>2254</v>
      </c>
      <c r="I1796" s="36" t="s">
        <v>9</v>
      </c>
      <c r="J1796" s="36" t="s">
        <v>7560</v>
      </c>
      <c r="K1796" s="36" t="s">
        <v>2023</v>
      </c>
      <c r="L1796" s="76" t="s">
        <v>10021</v>
      </c>
      <c r="M1796" s="36" t="s">
        <v>10047</v>
      </c>
      <c r="N1796" s="36" t="s">
        <v>2087</v>
      </c>
      <c r="O1796" s="37">
        <f>'Product Details'!AH1343</f>
        <v>77.989999999999995</v>
      </c>
      <c r="P1796" s="37">
        <f>'Product Details'!V1343</f>
        <v>77.989999999999995</v>
      </c>
      <c r="Q1796" s="37">
        <f>'Product Details'!F1343</f>
        <v>70.989999999999995</v>
      </c>
      <c r="R1796" s="89">
        <f t="shared" si="82"/>
        <v>8.9755096807282997E-2</v>
      </c>
      <c r="S1796" s="89">
        <f t="shared" si="83"/>
        <v>8.9755096807282997E-2</v>
      </c>
      <c r="T1796" s="37">
        <f>'Product Details'!F1343</f>
        <v>70.989999999999995</v>
      </c>
      <c r="U1796" s="37">
        <f t="shared" si="84"/>
        <v>0</v>
      </c>
      <c r="V1796" s="36" t="s">
        <v>2116</v>
      </c>
      <c r="W1796" s="36" t="s">
        <v>1345</v>
      </c>
      <c r="X1796" s="36">
        <v>30</v>
      </c>
      <c r="Y1796" s="90">
        <v>45707</v>
      </c>
      <c r="Z1796" s="90">
        <v>46278</v>
      </c>
    </row>
    <row r="1797" spans="1:26" ht="26.9" customHeight="1" x14ac:dyDescent="0.35">
      <c r="A1797" s="88" t="s">
        <v>12036</v>
      </c>
      <c r="B1797" s="36" t="s">
        <v>9176</v>
      </c>
      <c r="C1797" s="36" t="s">
        <v>1789</v>
      </c>
      <c r="D1797" s="36" t="s">
        <v>12035</v>
      </c>
      <c r="E1797" s="36" t="s">
        <v>10046</v>
      </c>
      <c r="F1797" s="36" t="s">
        <v>9179</v>
      </c>
      <c r="G1797" s="36" t="s">
        <v>9180</v>
      </c>
      <c r="H1797" s="36" t="s">
        <v>2224</v>
      </c>
      <c r="I1797" s="36" t="s">
        <v>9</v>
      </c>
      <c r="J1797" s="36" t="s">
        <v>7749</v>
      </c>
      <c r="K1797" s="36" t="s">
        <v>2022</v>
      </c>
      <c r="L1797" s="76" t="s">
        <v>10021</v>
      </c>
      <c r="M1797" s="36" t="s">
        <v>10049</v>
      </c>
      <c r="N1797" s="36" t="s">
        <v>2106</v>
      </c>
      <c r="O1797" s="37">
        <f>'Product Details'!AH1344</f>
        <v>128.99</v>
      </c>
      <c r="P1797" s="37">
        <f>'Product Details'!V1344</f>
        <v>87.99</v>
      </c>
      <c r="Q1797" s="37">
        <f>'Product Details'!F1344</f>
        <v>80.989999999999995</v>
      </c>
      <c r="R1797" s="89">
        <f t="shared" si="82"/>
        <v>7.9554494828957836E-2</v>
      </c>
      <c r="S1797" s="89">
        <f t="shared" si="83"/>
        <v>0.37212186991239637</v>
      </c>
      <c r="T1797" s="37">
        <f>'Product Details'!F1344</f>
        <v>80.989999999999995</v>
      </c>
      <c r="U1797" s="37">
        <f t="shared" si="84"/>
        <v>0</v>
      </c>
      <c r="V1797" s="36" t="s">
        <v>2080</v>
      </c>
      <c r="W1797" s="36" t="s">
        <v>1345</v>
      </c>
      <c r="X1797" s="36">
        <v>30</v>
      </c>
      <c r="Y1797" s="90">
        <v>45537</v>
      </c>
      <c r="Z1797" s="90">
        <v>46288</v>
      </c>
    </row>
    <row r="1798" spans="1:26" ht="15" customHeight="1" x14ac:dyDescent="0.35">
      <c r="A1798" s="88" t="s">
        <v>12037</v>
      </c>
      <c r="B1798" s="36" t="s">
        <v>9181</v>
      </c>
      <c r="C1798" s="36" t="s">
        <v>1789</v>
      </c>
      <c r="D1798" s="36" t="s">
        <v>12035</v>
      </c>
      <c r="E1798" s="36" t="s">
        <v>10046</v>
      </c>
      <c r="F1798" s="36" t="s">
        <v>9184</v>
      </c>
      <c r="G1798" s="36" t="s">
        <v>9185</v>
      </c>
      <c r="H1798" s="36" t="s">
        <v>2147</v>
      </c>
      <c r="I1798" s="36" t="s">
        <v>9</v>
      </c>
      <c r="J1798" s="36" t="s">
        <v>7510</v>
      </c>
      <c r="K1798" s="36" t="s">
        <v>2024</v>
      </c>
      <c r="L1798" s="76" t="s">
        <v>10021</v>
      </c>
      <c r="M1798" s="36" t="s">
        <v>10047</v>
      </c>
      <c r="N1798" s="36" t="s">
        <v>2087</v>
      </c>
      <c r="O1798" s="37">
        <f>'Product Details'!AH1345</f>
        <v>129.99</v>
      </c>
      <c r="P1798" s="37">
        <f>'Product Details'!V1345</f>
        <v>127.99</v>
      </c>
      <c r="Q1798" s="37">
        <f>'Product Details'!F1345</f>
        <v>113.99</v>
      </c>
      <c r="R1798" s="89">
        <f t="shared" si="82"/>
        <v>0.10938354558949918</v>
      </c>
      <c r="S1798" s="89">
        <f t="shared" si="83"/>
        <v>0.12308639126086632</v>
      </c>
      <c r="T1798" s="37">
        <f>'Product Details'!F1345</f>
        <v>113.99</v>
      </c>
      <c r="U1798" s="37">
        <f t="shared" si="84"/>
        <v>0</v>
      </c>
      <c r="V1798" s="36" t="s">
        <v>2080</v>
      </c>
      <c r="W1798" s="36" t="s">
        <v>7451</v>
      </c>
      <c r="X1798" s="36">
        <v>30</v>
      </c>
      <c r="Y1798" s="90">
        <v>46228</v>
      </c>
      <c r="Z1798" s="90">
        <v>46252</v>
      </c>
    </row>
    <row r="1799" spans="1:26" ht="15" customHeight="1" x14ac:dyDescent="0.35">
      <c r="A1799" s="88" t="s">
        <v>12038</v>
      </c>
      <c r="B1799" s="36" t="s">
        <v>9186</v>
      </c>
      <c r="C1799" s="36" t="s">
        <v>1789</v>
      </c>
      <c r="D1799" s="36" t="s">
        <v>12035</v>
      </c>
      <c r="E1799" s="36" t="s">
        <v>10046</v>
      </c>
      <c r="F1799" s="36" t="s">
        <v>9189</v>
      </c>
      <c r="G1799" s="36" t="s">
        <v>9190</v>
      </c>
      <c r="H1799" s="36" t="s">
        <v>2104</v>
      </c>
      <c r="I1799" s="36" t="s">
        <v>9</v>
      </c>
      <c r="J1799" s="36" t="s">
        <v>7390</v>
      </c>
      <c r="K1799" s="36" t="s">
        <v>2024</v>
      </c>
      <c r="L1799" s="76" t="s">
        <v>10021</v>
      </c>
      <c r="M1799" s="36" t="s">
        <v>10047</v>
      </c>
      <c r="N1799" s="36" t="s">
        <v>2087</v>
      </c>
      <c r="O1799" s="37">
        <f>'Product Details'!AH1346</f>
        <v>145.99</v>
      </c>
      <c r="P1799" s="37">
        <f>'Product Details'!V1346</f>
        <v>145.99</v>
      </c>
      <c r="Q1799" s="37">
        <f>'Product Details'!F1346</f>
        <v>129.99</v>
      </c>
      <c r="R1799" s="89">
        <f t="shared" si="82"/>
        <v>0.10959654770874717</v>
      </c>
      <c r="S1799" s="89">
        <f t="shared" si="83"/>
        <v>0.10959654770874717</v>
      </c>
      <c r="T1799" s="37">
        <f>'Product Details'!F1346</f>
        <v>129.99</v>
      </c>
      <c r="U1799" s="37">
        <f t="shared" si="84"/>
        <v>0</v>
      </c>
      <c r="V1799" s="36" t="s">
        <v>2080</v>
      </c>
      <c r="W1799" s="36" t="s">
        <v>1345</v>
      </c>
      <c r="X1799" s="36">
        <v>30</v>
      </c>
      <c r="Y1799" s="90">
        <v>45880</v>
      </c>
      <c r="Z1799" s="90">
        <v>46262</v>
      </c>
    </row>
    <row r="1800" spans="1:26" ht="26.9" customHeight="1" x14ac:dyDescent="0.35">
      <c r="A1800" s="88" t="s">
        <v>12039</v>
      </c>
      <c r="B1800" s="36" t="s">
        <v>9191</v>
      </c>
      <c r="C1800" s="36" t="s">
        <v>1789</v>
      </c>
      <c r="D1800" s="36" t="s">
        <v>12035</v>
      </c>
      <c r="E1800" s="36" t="s">
        <v>10046</v>
      </c>
      <c r="F1800" s="36" t="s">
        <v>9194</v>
      </c>
      <c r="G1800" s="36" t="s">
        <v>9195</v>
      </c>
      <c r="H1800" s="36" t="s">
        <v>2171</v>
      </c>
      <c r="I1800" s="36" t="s">
        <v>9</v>
      </c>
      <c r="J1800" s="36" t="s">
        <v>7449</v>
      </c>
      <c r="K1800" s="36" t="s">
        <v>2023</v>
      </c>
      <c r="L1800" s="76" t="s">
        <v>10021</v>
      </c>
      <c r="M1800" s="36" t="s">
        <v>10047</v>
      </c>
      <c r="N1800" s="36" t="s">
        <v>2087</v>
      </c>
      <c r="O1800" s="37">
        <f>'Product Details'!AH1347</f>
        <v>156.99</v>
      </c>
      <c r="P1800" s="37">
        <f>'Product Details'!V1347</f>
        <v>156.99</v>
      </c>
      <c r="Q1800" s="37">
        <f>'Product Details'!F1347</f>
        <v>150.99</v>
      </c>
      <c r="R1800" s="89">
        <f t="shared" si="82"/>
        <v>3.8218994840435692E-2</v>
      </c>
      <c r="S1800" s="89">
        <f t="shared" si="83"/>
        <v>3.8218994840435692E-2</v>
      </c>
      <c r="T1800" s="37">
        <f>'Product Details'!F1347</f>
        <v>150.99</v>
      </c>
      <c r="U1800" s="37">
        <f t="shared" si="84"/>
        <v>0</v>
      </c>
      <c r="V1800" s="36" t="s">
        <v>2116</v>
      </c>
      <c r="W1800" s="36" t="s">
        <v>1345</v>
      </c>
      <c r="X1800" s="36">
        <v>30</v>
      </c>
      <c r="Y1800" s="90">
        <v>46175</v>
      </c>
      <c r="Z1800" s="90">
        <v>46272</v>
      </c>
    </row>
    <row r="1801" spans="1:26" ht="26.9" customHeight="1" x14ac:dyDescent="0.35">
      <c r="A1801" s="88" t="s">
        <v>12040</v>
      </c>
      <c r="B1801" s="36" t="s">
        <v>9196</v>
      </c>
      <c r="C1801" s="36" t="s">
        <v>1789</v>
      </c>
      <c r="D1801" s="36" t="s">
        <v>12035</v>
      </c>
      <c r="E1801" s="36" t="s">
        <v>10046</v>
      </c>
      <c r="F1801" s="36" t="s">
        <v>9199</v>
      </c>
      <c r="G1801" s="36" t="s">
        <v>9200</v>
      </c>
      <c r="H1801" s="36" t="s">
        <v>2147</v>
      </c>
      <c r="I1801" s="36" t="s">
        <v>9</v>
      </c>
      <c r="J1801" s="36" t="s">
        <v>7526</v>
      </c>
      <c r="K1801" s="36" t="s">
        <v>2024</v>
      </c>
      <c r="L1801" s="76" t="s">
        <v>10021</v>
      </c>
      <c r="M1801" s="36" t="s">
        <v>10047</v>
      </c>
      <c r="N1801" s="36" t="s">
        <v>2087</v>
      </c>
      <c r="O1801" s="37">
        <f>'Product Details'!AH1348</f>
        <v>204.99</v>
      </c>
      <c r="P1801" s="37">
        <f>'Product Details'!V1348</f>
        <v>204.99</v>
      </c>
      <c r="Q1801" s="37">
        <f>'Product Details'!F1348</f>
        <v>179.99</v>
      </c>
      <c r="R1801" s="89">
        <f t="shared" si="82"/>
        <v>0.1219571686423728</v>
      </c>
      <c r="S1801" s="89">
        <f t="shared" si="83"/>
        <v>0.1219571686423728</v>
      </c>
      <c r="T1801" s="37">
        <f>'Product Details'!F1348</f>
        <v>179.99</v>
      </c>
      <c r="U1801" s="37">
        <f t="shared" si="84"/>
        <v>0</v>
      </c>
      <c r="V1801" s="36" t="s">
        <v>2080</v>
      </c>
      <c r="W1801" s="36" t="s">
        <v>1345</v>
      </c>
      <c r="X1801" s="36">
        <v>30</v>
      </c>
      <c r="Y1801" s="90">
        <v>45789</v>
      </c>
      <c r="Z1801" s="90">
        <v>46246</v>
      </c>
    </row>
    <row r="1802" spans="1:26" ht="26.9" customHeight="1" x14ac:dyDescent="0.35">
      <c r="A1802" s="88" t="s">
        <v>12041</v>
      </c>
      <c r="B1802" s="36" t="s">
        <v>9201</v>
      </c>
      <c r="C1802" s="36" t="s">
        <v>1789</v>
      </c>
      <c r="D1802" s="36" t="s">
        <v>12035</v>
      </c>
      <c r="E1802" s="36" t="s">
        <v>10046</v>
      </c>
      <c r="F1802" s="36" t="s">
        <v>9204</v>
      </c>
      <c r="G1802" s="36" t="s">
        <v>9205</v>
      </c>
      <c r="H1802" s="36" t="s">
        <v>2171</v>
      </c>
      <c r="I1802" s="36" t="s">
        <v>9</v>
      </c>
      <c r="J1802" s="36" t="s">
        <v>7425</v>
      </c>
      <c r="K1802" s="36" t="s">
        <v>2025</v>
      </c>
      <c r="L1802" s="76" t="s">
        <v>10021</v>
      </c>
      <c r="M1802" s="36" t="s">
        <v>10047</v>
      </c>
      <c r="N1802" s="36" t="s">
        <v>2087</v>
      </c>
      <c r="O1802" s="37">
        <f>'Product Details'!AH1349</f>
        <v>201.99</v>
      </c>
      <c r="P1802" s="37">
        <f>'Product Details'!V1349</f>
        <v>201.99</v>
      </c>
      <c r="Q1802" s="37">
        <f>'Product Details'!F1349</f>
        <v>181.99</v>
      </c>
      <c r="R1802" s="89">
        <f t="shared" si="82"/>
        <v>9.9014802713005584E-2</v>
      </c>
      <c r="S1802" s="89">
        <f t="shared" si="83"/>
        <v>9.9014802713005584E-2</v>
      </c>
      <c r="T1802" s="37">
        <f>'Product Details'!F1349</f>
        <v>181.99</v>
      </c>
      <c r="U1802" s="37">
        <f t="shared" si="84"/>
        <v>0</v>
      </c>
      <c r="V1802" s="36" t="s">
        <v>2100</v>
      </c>
      <c r="W1802" s="36" t="s">
        <v>7498</v>
      </c>
      <c r="X1802" s="36">
        <v>30</v>
      </c>
      <c r="Y1802" s="90">
        <v>46120</v>
      </c>
      <c r="Z1802" s="90">
        <v>46288</v>
      </c>
    </row>
    <row r="1803" spans="1:26" ht="15" customHeight="1" x14ac:dyDescent="0.35">
      <c r="A1803" s="88" t="s">
        <v>12042</v>
      </c>
      <c r="B1803" s="36" t="s">
        <v>9206</v>
      </c>
      <c r="C1803" s="36" t="s">
        <v>1789</v>
      </c>
      <c r="D1803" s="36" t="s">
        <v>12035</v>
      </c>
      <c r="E1803" s="36" t="s">
        <v>10046</v>
      </c>
      <c r="F1803" s="36" t="s">
        <v>9210</v>
      </c>
      <c r="G1803" s="36" t="s">
        <v>9211</v>
      </c>
      <c r="H1803" s="36" t="s">
        <v>2120</v>
      </c>
      <c r="I1803" s="36" t="s">
        <v>9</v>
      </c>
      <c r="J1803" s="36" t="s">
        <v>2034</v>
      </c>
      <c r="K1803" s="36" t="s">
        <v>2023</v>
      </c>
      <c r="L1803" s="76" t="s">
        <v>10021</v>
      </c>
      <c r="M1803" s="36" t="s">
        <v>10047</v>
      </c>
      <c r="N1803" s="36" t="s">
        <v>2087</v>
      </c>
      <c r="O1803" s="37">
        <f>'Product Details'!AH1350</f>
        <v>215.99</v>
      </c>
      <c r="P1803" s="37">
        <f>'Product Details'!V1350</f>
        <v>203.99</v>
      </c>
      <c r="Q1803" s="37">
        <f>'Product Details'!F1350</f>
        <v>196.99</v>
      </c>
      <c r="R1803" s="89">
        <f t="shared" si="82"/>
        <v>3.4315407618020488E-2</v>
      </c>
      <c r="S1803" s="89">
        <f t="shared" si="83"/>
        <v>8.7967035510903277E-2</v>
      </c>
      <c r="T1803" s="37">
        <f>'Product Details'!F1350</f>
        <v>196.99</v>
      </c>
      <c r="U1803" s="37">
        <f t="shared" si="84"/>
        <v>0</v>
      </c>
      <c r="V1803" s="36" t="s">
        <v>2080</v>
      </c>
      <c r="W1803" s="36" t="s">
        <v>7439</v>
      </c>
      <c r="X1803" s="36">
        <v>30</v>
      </c>
      <c r="Y1803" s="90">
        <v>46043</v>
      </c>
      <c r="Z1803" s="90">
        <v>46240</v>
      </c>
    </row>
    <row r="1804" spans="1:26" ht="15" customHeight="1" x14ac:dyDescent="0.35">
      <c r="A1804" s="88" t="s">
        <v>12043</v>
      </c>
      <c r="B1804" s="36" t="s">
        <v>9213</v>
      </c>
      <c r="C1804" s="36" t="s">
        <v>1789</v>
      </c>
      <c r="D1804" s="36" t="s">
        <v>12035</v>
      </c>
      <c r="E1804" s="36" t="s">
        <v>10046</v>
      </c>
      <c r="F1804" s="36" t="s">
        <v>9216</v>
      </c>
      <c r="G1804" s="36" t="s">
        <v>9217</v>
      </c>
      <c r="H1804" s="36" t="s">
        <v>2224</v>
      </c>
      <c r="I1804" s="36" t="s">
        <v>9</v>
      </c>
      <c r="J1804" s="36" t="s">
        <v>7460</v>
      </c>
      <c r="K1804" s="36" t="s">
        <v>2023</v>
      </c>
      <c r="L1804" s="76" t="s">
        <v>10021</v>
      </c>
      <c r="M1804" s="36" t="s">
        <v>10047</v>
      </c>
      <c r="N1804" s="36" t="s">
        <v>2087</v>
      </c>
      <c r="O1804" s="37">
        <f>'Product Details'!AH1351</f>
        <v>247.99</v>
      </c>
      <c r="P1804" s="37">
        <f>'Product Details'!V1351</f>
        <v>247.99</v>
      </c>
      <c r="Q1804" s="37">
        <f>'Product Details'!F1351</f>
        <v>233.99</v>
      </c>
      <c r="R1804" s="89">
        <f t="shared" si="82"/>
        <v>5.6453889269728615E-2</v>
      </c>
      <c r="S1804" s="89">
        <f t="shared" si="83"/>
        <v>5.6453889269728615E-2</v>
      </c>
      <c r="T1804" s="37">
        <f>'Product Details'!F1351</f>
        <v>233.99</v>
      </c>
      <c r="U1804" s="37">
        <f t="shared" si="84"/>
        <v>0</v>
      </c>
      <c r="V1804" s="36" t="s">
        <v>2080</v>
      </c>
      <c r="W1804" s="36" t="s">
        <v>7439</v>
      </c>
      <c r="X1804" s="36">
        <v>30</v>
      </c>
      <c r="Y1804" s="90">
        <v>46062</v>
      </c>
      <c r="Z1804" s="90">
        <v>46270</v>
      </c>
    </row>
    <row r="1805" spans="1:26" ht="26.9" customHeight="1" x14ac:dyDescent="0.35">
      <c r="A1805" s="88" t="s">
        <v>12044</v>
      </c>
      <c r="B1805" s="36" t="s">
        <v>9218</v>
      </c>
      <c r="C1805" s="36" t="s">
        <v>1789</v>
      </c>
      <c r="D1805" s="36" t="s">
        <v>12035</v>
      </c>
      <c r="E1805" s="36" t="s">
        <v>10046</v>
      </c>
      <c r="F1805" s="36" t="s">
        <v>9221</v>
      </c>
      <c r="G1805" s="36" t="s">
        <v>9222</v>
      </c>
      <c r="H1805" s="36" t="s">
        <v>2179</v>
      </c>
      <c r="I1805" s="36" t="s">
        <v>9</v>
      </c>
      <c r="J1805" s="36" t="s">
        <v>7449</v>
      </c>
      <c r="K1805" s="36" t="s">
        <v>2025</v>
      </c>
      <c r="L1805" s="76" t="s">
        <v>10021</v>
      </c>
      <c r="M1805" s="36" t="s">
        <v>10047</v>
      </c>
      <c r="N1805" s="36" t="s">
        <v>2087</v>
      </c>
      <c r="O1805" s="37">
        <f>'Product Details'!AH1352</f>
        <v>319.99</v>
      </c>
      <c r="P1805" s="37">
        <f>'Product Details'!V1352</f>
        <v>313.99</v>
      </c>
      <c r="Q1805" s="37">
        <f>'Product Details'!F1352</f>
        <v>275.99</v>
      </c>
      <c r="R1805" s="89">
        <f t="shared" si="82"/>
        <v>0.12102296251472977</v>
      </c>
      <c r="S1805" s="89">
        <f t="shared" si="83"/>
        <v>0.13750429700928155</v>
      </c>
      <c r="T1805" s="37">
        <f>'Product Details'!F1352</f>
        <v>275.99</v>
      </c>
      <c r="U1805" s="37">
        <f t="shared" si="84"/>
        <v>0</v>
      </c>
      <c r="V1805" s="36" t="s">
        <v>2080</v>
      </c>
      <c r="W1805" s="36" t="s">
        <v>7451</v>
      </c>
      <c r="X1805" s="36">
        <v>30</v>
      </c>
      <c r="Y1805" s="90">
        <v>45961</v>
      </c>
      <c r="Z1805" s="90">
        <v>46287</v>
      </c>
    </row>
    <row r="1806" spans="1:26" ht="26.9" customHeight="1" x14ac:dyDescent="0.35">
      <c r="A1806" s="88" t="s">
        <v>12045</v>
      </c>
      <c r="B1806" s="36" t="s">
        <v>9223</v>
      </c>
      <c r="C1806" s="36" t="s">
        <v>1803</v>
      </c>
      <c r="D1806" s="36" t="s">
        <v>12046</v>
      </c>
      <c r="E1806" s="36" t="s">
        <v>10046</v>
      </c>
      <c r="F1806" s="36" t="s">
        <v>9226</v>
      </c>
      <c r="G1806" s="36" t="s">
        <v>9227</v>
      </c>
      <c r="H1806" s="36" t="s">
        <v>2084</v>
      </c>
      <c r="I1806" s="36" t="s">
        <v>9</v>
      </c>
      <c r="J1806" s="36" t="s">
        <v>7366</v>
      </c>
      <c r="K1806" s="36" t="s">
        <v>2023</v>
      </c>
      <c r="L1806" s="76" t="s">
        <v>10021</v>
      </c>
      <c r="M1806" s="36" t="s">
        <v>10047</v>
      </c>
      <c r="N1806" s="36" t="s">
        <v>2087</v>
      </c>
      <c r="O1806" s="37">
        <f>'Product Details'!AH1353</f>
        <v>64.989999999999995</v>
      </c>
      <c r="P1806" s="37">
        <f>'Product Details'!V1353</f>
        <v>62.99</v>
      </c>
      <c r="Q1806" s="37">
        <f>'Product Details'!F1353</f>
        <v>55.99</v>
      </c>
      <c r="R1806" s="89">
        <f t="shared" ref="R1806:R1869" si="85">IF(P1806&gt;0,(P1806-Q1806)/P1806,"")</f>
        <v>0.11112875059533259</v>
      </c>
      <c r="S1806" s="89">
        <f t="shared" ref="S1806:S1869" si="86">IF(O1806&gt;0,(O1806-Q1806)/O1806,"")</f>
        <v>0.13848284351438672</v>
      </c>
      <c r="T1806" s="37">
        <f>'Product Details'!F1353</f>
        <v>55.99</v>
      </c>
      <c r="U1806" s="37">
        <f t="shared" ref="U1806:U1869" si="87">T1806-Q1806</f>
        <v>0</v>
      </c>
      <c r="V1806" s="36" t="s">
        <v>2116</v>
      </c>
      <c r="W1806" s="36" t="s">
        <v>1345</v>
      </c>
      <c r="X1806" s="36">
        <v>30</v>
      </c>
      <c r="Y1806" s="90">
        <v>46067</v>
      </c>
      <c r="Z1806" s="90">
        <v>46264</v>
      </c>
    </row>
    <row r="1807" spans="1:26" ht="15" customHeight="1" x14ac:dyDescent="0.35">
      <c r="A1807" s="88" t="s">
        <v>12047</v>
      </c>
      <c r="B1807" s="36" t="s">
        <v>9228</v>
      </c>
      <c r="C1807" s="36" t="s">
        <v>1803</v>
      </c>
      <c r="D1807" s="36" t="s">
        <v>12046</v>
      </c>
      <c r="E1807" s="36" t="s">
        <v>10046</v>
      </c>
      <c r="F1807" s="36" t="s">
        <v>9231</v>
      </c>
      <c r="G1807" s="36" t="s">
        <v>9232</v>
      </c>
      <c r="H1807" s="36" t="s">
        <v>2254</v>
      </c>
      <c r="I1807" s="36" t="s">
        <v>9</v>
      </c>
      <c r="J1807" s="36" t="s">
        <v>7402</v>
      </c>
      <c r="K1807" s="36" t="s">
        <v>2023</v>
      </c>
      <c r="L1807" s="76" t="s">
        <v>10021</v>
      </c>
      <c r="M1807" s="36" t="s">
        <v>10047</v>
      </c>
      <c r="N1807" s="36" t="s">
        <v>2087</v>
      </c>
      <c r="O1807" s="37">
        <f>'Product Details'!AH1354</f>
        <v>103.99</v>
      </c>
      <c r="P1807" s="37">
        <f>'Product Details'!V1354</f>
        <v>103.99</v>
      </c>
      <c r="Q1807" s="37">
        <f>'Product Details'!F1354</f>
        <v>98.99</v>
      </c>
      <c r="R1807" s="89">
        <f t="shared" si="85"/>
        <v>4.8081546302529095E-2</v>
      </c>
      <c r="S1807" s="89">
        <f t="shared" si="86"/>
        <v>4.8081546302529095E-2</v>
      </c>
      <c r="T1807" s="37">
        <f>'Product Details'!F1354</f>
        <v>98.99</v>
      </c>
      <c r="U1807" s="37">
        <f t="shared" si="87"/>
        <v>0</v>
      </c>
      <c r="V1807" s="36" t="s">
        <v>2080</v>
      </c>
      <c r="W1807" s="36" t="s">
        <v>7404</v>
      </c>
      <c r="X1807" s="36">
        <v>30</v>
      </c>
      <c r="Y1807" s="90">
        <v>46004</v>
      </c>
      <c r="Z1807" s="90">
        <v>46237</v>
      </c>
    </row>
    <row r="1808" spans="1:26" ht="15" customHeight="1" x14ac:dyDescent="0.35">
      <c r="A1808" s="88" t="s">
        <v>12048</v>
      </c>
      <c r="B1808" s="36" t="s">
        <v>9233</v>
      </c>
      <c r="C1808" s="36" t="s">
        <v>1803</v>
      </c>
      <c r="D1808" s="36" t="s">
        <v>12046</v>
      </c>
      <c r="E1808" s="36" t="s">
        <v>10046</v>
      </c>
      <c r="F1808" s="36" t="s">
        <v>9236</v>
      </c>
      <c r="G1808" s="36" t="s">
        <v>9237</v>
      </c>
      <c r="H1808" s="36" t="s">
        <v>2120</v>
      </c>
      <c r="I1808" s="36" t="s">
        <v>9</v>
      </c>
      <c r="J1808" s="36" t="s">
        <v>7414</v>
      </c>
      <c r="K1808" s="36" t="s">
        <v>2023</v>
      </c>
      <c r="L1808" s="76" t="s">
        <v>10021</v>
      </c>
      <c r="M1808" s="36" t="s">
        <v>10047</v>
      </c>
      <c r="N1808" s="36" t="s">
        <v>2087</v>
      </c>
      <c r="O1808" s="37">
        <f>'Product Details'!AH1355</f>
        <v>119.99</v>
      </c>
      <c r="P1808" s="37">
        <f>'Product Details'!V1355</f>
        <v>118.99</v>
      </c>
      <c r="Q1808" s="37">
        <f>'Product Details'!F1355</f>
        <v>108.99</v>
      </c>
      <c r="R1808" s="89">
        <f t="shared" si="85"/>
        <v>8.4040675687032523E-2</v>
      </c>
      <c r="S1808" s="89">
        <f t="shared" si="86"/>
        <v>9.1674306192182684E-2</v>
      </c>
      <c r="T1808" s="37">
        <f>'Product Details'!F1355</f>
        <v>108.99</v>
      </c>
      <c r="U1808" s="37">
        <f t="shared" si="87"/>
        <v>0</v>
      </c>
      <c r="V1808" s="36" t="s">
        <v>2080</v>
      </c>
      <c r="W1808" s="36" t="s">
        <v>1345</v>
      </c>
      <c r="X1808" s="36">
        <v>30</v>
      </c>
      <c r="Y1808" s="90">
        <v>46191</v>
      </c>
      <c r="Z1808" s="90">
        <v>46250</v>
      </c>
    </row>
    <row r="1809" spans="1:26" ht="15" customHeight="1" x14ac:dyDescent="0.35">
      <c r="A1809" s="88" t="s">
        <v>12049</v>
      </c>
      <c r="B1809" s="36" t="s">
        <v>9238</v>
      </c>
      <c r="C1809" s="36" t="s">
        <v>1803</v>
      </c>
      <c r="D1809" s="36" t="s">
        <v>12046</v>
      </c>
      <c r="E1809" s="36" t="s">
        <v>10046</v>
      </c>
      <c r="F1809" s="36" t="s">
        <v>9241</v>
      </c>
      <c r="G1809" s="36" t="s">
        <v>9242</v>
      </c>
      <c r="H1809" s="36" t="s">
        <v>2147</v>
      </c>
      <c r="I1809" s="36" t="s">
        <v>9</v>
      </c>
      <c r="J1809" s="36" t="s">
        <v>7425</v>
      </c>
      <c r="K1809" s="36" t="s">
        <v>2023</v>
      </c>
      <c r="L1809" s="76" t="s">
        <v>10021</v>
      </c>
      <c r="M1809" s="36" t="s">
        <v>10047</v>
      </c>
      <c r="N1809" s="36" t="s">
        <v>2087</v>
      </c>
      <c r="O1809" s="37">
        <f>'Product Details'!AH1356</f>
        <v>121.99</v>
      </c>
      <c r="P1809" s="37">
        <f>'Product Details'!V1356</f>
        <v>121.99</v>
      </c>
      <c r="Q1809" s="37">
        <f>'Product Details'!F1356</f>
        <v>115.99</v>
      </c>
      <c r="R1809" s="89">
        <f t="shared" si="85"/>
        <v>4.9184359373719157E-2</v>
      </c>
      <c r="S1809" s="89">
        <f t="shared" si="86"/>
        <v>4.9184359373719157E-2</v>
      </c>
      <c r="T1809" s="37">
        <f>'Product Details'!F1356</f>
        <v>115.99</v>
      </c>
      <c r="U1809" s="37">
        <f t="shared" si="87"/>
        <v>0</v>
      </c>
      <c r="V1809" s="36" t="s">
        <v>2080</v>
      </c>
      <c r="W1809" s="36" t="s">
        <v>7427</v>
      </c>
      <c r="X1809" s="36">
        <v>30</v>
      </c>
      <c r="Y1809" s="90">
        <v>46196</v>
      </c>
      <c r="Z1809" s="90">
        <v>46273</v>
      </c>
    </row>
    <row r="1810" spans="1:26" ht="15" customHeight="1" x14ac:dyDescent="0.35">
      <c r="A1810" s="88" t="s">
        <v>12050</v>
      </c>
      <c r="B1810" s="36" t="s">
        <v>9243</v>
      </c>
      <c r="C1810" s="36" t="s">
        <v>1803</v>
      </c>
      <c r="D1810" s="36" t="s">
        <v>12046</v>
      </c>
      <c r="E1810" s="36" t="s">
        <v>10046</v>
      </c>
      <c r="F1810" s="36" t="s">
        <v>9246</v>
      </c>
      <c r="G1810" s="36" t="s">
        <v>9247</v>
      </c>
      <c r="H1810" s="36" t="s">
        <v>2120</v>
      </c>
      <c r="I1810" s="36" t="s">
        <v>9</v>
      </c>
      <c r="J1810" s="36" t="s">
        <v>7449</v>
      </c>
      <c r="K1810" s="36" t="s">
        <v>2024</v>
      </c>
      <c r="L1810" s="76" t="s">
        <v>10021</v>
      </c>
      <c r="M1810" s="36" t="s">
        <v>10047</v>
      </c>
      <c r="N1810" s="36" t="s">
        <v>2087</v>
      </c>
      <c r="O1810" s="37">
        <f>'Product Details'!AH1357</f>
        <v>221.99</v>
      </c>
      <c r="P1810" s="37">
        <f>'Product Details'!V1357</f>
        <v>221.99</v>
      </c>
      <c r="Q1810" s="37">
        <f>'Product Details'!F1357</f>
        <v>196.99</v>
      </c>
      <c r="R1810" s="89">
        <f t="shared" si="85"/>
        <v>0.11261768548132799</v>
      </c>
      <c r="S1810" s="89">
        <f t="shared" si="86"/>
        <v>0.11261768548132799</v>
      </c>
      <c r="T1810" s="37">
        <f>'Product Details'!F1357</f>
        <v>196.99</v>
      </c>
      <c r="U1810" s="37">
        <f t="shared" si="87"/>
        <v>0</v>
      </c>
      <c r="V1810" s="36" t="s">
        <v>2080</v>
      </c>
      <c r="W1810" s="36" t="s">
        <v>1345</v>
      </c>
      <c r="X1810" s="36">
        <v>30</v>
      </c>
      <c r="Y1810" s="90">
        <v>46086</v>
      </c>
      <c r="Z1810" s="90">
        <v>46265</v>
      </c>
    </row>
    <row r="1811" spans="1:26" ht="26.9" customHeight="1" x14ac:dyDescent="0.35">
      <c r="A1811" s="88" t="s">
        <v>12051</v>
      </c>
      <c r="B1811" s="36" t="s">
        <v>9248</v>
      </c>
      <c r="C1811" s="36" t="s">
        <v>1803</v>
      </c>
      <c r="D1811" s="36" t="s">
        <v>12046</v>
      </c>
      <c r="E1811" s="36" t="s">
        <v>10046</v>
      </c>
      <c r="F1811" s="36" t="s">
        <v>9226</v>
      </c>
      <c r="G1811" s="36" t="s">
        <v>9251</v>
      </c>
      <c r="H1811" s="36" t="s">
        <v>2104</v>
      </c>
      <c r="I1811" s="36" t="s">
        <v>9</v>
      </c>
      <c r="J1811" s="36" t="s">
        <v>7526</v>
      </c>
      <c r="K1811" s="36" t="s">
        <v>2025</v>
      </c>
      <c r="L1811" s="76" t="s">
        <v>10021</v>
      </c>
      <c r="M1811" s="36" t="s">
        <v>10047</v>
      </c>
      <c r="N1811" s="36" t="s">
        <v>2087</v>
      </c>
      <c r="O1811" s="37">
        <f>'Product Details'!AH1358</f>
        <v>272.99</v>
      </c>
      <c r="P1811" s="37">
        <f>'Product Details'!V1358</f>
        <v>270.99</v>
      </c>
      <c r="Q1811" s="37">
        <f>'Product Details'!F1358</f>
        <v>247.99</v>
      </c>
      <c r="R1811" s="89">
        <f t="shared" si="85"/>
        <v>8.487398058968966E-2</v>
      </c>
      <c r="S1811" s="89">
        <f t="shared" si="86"/>
        <v>9.1578446096926627E-2</v>
      </c>
      <c r="T1811" s="37">
        <f>'Product Details'!F1358</f>
        <v>247.99</v>
      </c>
      <c r="U1811" s="37">
        <f t="shared" si="87"/>
        <v>0</v>
      </c>
      <c r="V1811" s="36" t="s">
        <v>2080</v>
      </c>
      <c r="W1811" s="36" t="s">
        <v>1345</v>
      </c>
      <c r="X1811" s="36">
        <v>30</v>
      </c>
      <c r="Y1811" s="90">
        <v>46135</v>
      </c>
      <c r="Z1811" s="90">
        <v>46257</v>
      </c>
    </row>
    <row r="1812" spans="1:26" ht="15" customHeight="1" x14ac:dyDescent="0.35">
      <c r="A1812" s="88" t="s">
        <v>12052</v>
      </c>
      <c r="B1812" s="36" t="s">
        <v>9252</v>
      </c>
      <c r="C1812" s="36" t="s">
        <v>1803</v>
      </c>
      <c r="D1812" s="36" t="s">
        <v>12046</v>
      </c>
      <c r="E1812" s="36" t="s">
        <v>10046</v>
      </c>
      <c r="F1812" s="36" t="s">
        <v>9255</v>
      </c>
      <c r="G1812" s="36" t="s">
        <v>9256</v>
      </c>
      <c r="H1812" s="36" t="s">
        <v>2120</v>
      </c>
      <c r="I1812" s="36" t="s">
        <v>9</v>
      </c>
      <c r="J1812" s="36" t="s">
        <v>7449</v>
      </c>
      <c r="K1812" s="36" t="s">
        <v>2026</v>
      </c>
      <c r="L1812" s="76" t="s">
        <v>10021</v>
      </c>
      <c r="M1812" s="36" t="s">
        <v>10047</v>
      </c>
      <c r="N1812" s="36" t="s">
        <v>2087</v>
      </c>
      <c r="O1812" s="37">
        <f>'Product Details'!AH1359</f>
        <v>299.99</v>
      </c>
      <c r="P1812" s="37">
        <f>'Product Details'!V1359</f>
        <v>299.99</v>
      </c>
      <c r="Q1812" s="37">
        <f>'Product Details'!F1359</f>
        <v>284.99</v>
      </c>
      <c r="R1812" s="89">
        <f t="shared" si="85"/>
        <v>5.0001666722224072E-2</v>
      </c>
      <c r="S1812" s="89">
        <f t="shared" si="86"/>
        <v>5.0001666722224072E-2</v>
      </c>
      <c r="T1812" s="37">
        <f>'Product Details'!F1359</f>
        <v>284.99</v>
      </c>
      <c r="U1812" s="37">
        <f t="shared" si="87"/>
        <v>0</v>
      </c>
      <c r="V1812" s="36" t="s">
        <v>2080</v>
      </c>
      <c r="W1812" s="36" t="s">
        <v>7451</v>
      </c>
      <c r="X1812" s="36">
        <v>30</v>
      </c>
      <c r="Y1812" s="90">
        <v>45742</v>
      </c>
      <c r="Z1812" s="90">
        <v>46235</v>
      </c>
    </row>
    <row r="1813" spans="1:26" ht="15" customHeight="1" x14ac:dyDescent="0.35">
      <c r="A1813" s="88" t="s">
        <v>12053</v>
      </c>
      <c r="B1813" s="36" t="s">
        <v>9257</v>
      </c>
      <c r="C1813" s="36" t="s">
        <v>1803</v>
      </c>
      <c r="D1813" s="36" t="s">
        <v>12046</v>
      </c>
      <c r="E1813" s="36" t="s">
        <v>10046</v>
      </c>
      <c r="F1813" s="36" t="s">
        <v>9260</v>
      </c>
      <c r="G1813" s="36" t="s">
        <v>9261</v>
      </c>
      <c r="H1813" s="36" t="s">
        <v>2171</v>
      </c>
      <c r="I1813" s="36" t="s">
        <v>9</v>
      </c>
      <c r="J1813" s="36" t="s">
        <v>7437</v>
      </c>
      <c r="K1813" s="36" t="s">
        <v>2026</v>
      </c>
      <c r="L1813" s="76" t="s">
        <v>10021</v>
      </c>
      <c r="M1813" s="36" t="s">
        <v>10047</v>
      </c>
      <c r="N1813" s="36" t="s">
        <v>2087</v>
      </c>
      <c r="O1813" s="37">
        <f>'Product Details'!AH1360</f>
        <v>408.99</v>
      </c>
      <c r="P1813" s="37">
        <f>'Product Details'!V1360</f>
        <v>408.99</v>
      </c>
      <c r="Q1813" s="37">
        <f>'Product Details'!F1360</f>
        <v>384.99</v>
      </c>
      <c r="R1813" s="89">
        <f t="shared" si="85"/>
        <v>5.8681141348199219E-2</v>
      </c>
      <c r="S1813" s="89">
        <f t="shared" si="86"/>
        <v>5.8681141348199219E-2</v>
      </c>
      <c r="T1813" s="37">
        <f>'Product Details'!F1360</f>
        <v>384.99</v>
      </c>
      <c r="U1813" s="37">
        <f t="shared" si="87"/>
        <v>0</v>
      </c>
      <c r="V1813" s="36" t="s">
        <v>2080</v>
      </c>
      <c r="W1813" s="36" t="s">
        <v>7439</v>
      </c>
      <c r="X1813" s="36">
        <v>30</v>
      </c>
      <c r="Y1813" s="90">
        <v>45985</v>
      </c>
      <c r="Z1813" s="90">
        <v>46264</v>
      </c>
    </row>
    <row r="1814" spans="1:26" ht="15" customHeight="1" x14ac:dyDescent="0.35">
      <c r="A1814" s="88" t="s">
        <v>12054</v>
      </c>
      <c r="B1814" s="36" t="s">
        <v>9262</v>
      </c>
      <c r="C1814" s="36" t="s">
        <v>1803</v>
      </c>
      <c r="D1814" s="36" t="s">
        <v>12046</v>
      </c>
      <c r="E1814" s="36" t="s">
        <v>10046</v>
      </c>
      <c r="F1814" s="36" t="s">
        <v>9266</v>
      </c>
      <c r="G1814" s="36" t="s">
        <v>9267</v>
      </c>
      <c r="H1814" s="36" t="s">
        <v>2147</v>
      </c>
      <c r="I1814" s="36" t="s">
        <v>9</v>
      </c>
      <c r="J1814" s="36" t="s">
        <v>2034</v>
      </c>
      <c r="K1814" s="36" t="s">
        <v>2026</v>
      </c>
      <c r="L1814" s="76" t="s">
        <v>10021</v>
      </c>
      <c r="M1814" s="36" t="s">
        <v>10047</v>
      </c>
      <c r="N1814" s="36" t="s">
        <v>2087</v>
      </c>
      <c r="O1814" s="37">
        <f>'Product Details'!AH1361</f>
        <v>650.99</v>
      </c>
      <c r="P1814" s="37">
        <f>'Product Details'!V1361</f>
        <v>620.99</v>
      </c>
      <c r="Q1814" s="37">
        <f>'Product Details'!F1361</f>
        <v>542.99</v>
      </c>
      <c r="R1814" s="89">
        <f t="shared" si="85"/>
        <v>0.12560588737338765</v>
      </c>
      <c r="S1814" s="89">
        <f t="shared" si="86"/>
        <v>0.16590116591652712</v>
      </c>
      <c r="T1814" s="37">
        <f>'Product Details'!F1361</f>
        <v>542.99</v>
      </c>
      <c r="U1814" s="37">
        <f t="shared" si="87"/>
        <v>0</v>
      </c>
      <c r="V1814" s="36" t="s">
        <v>2080</v>
      </c>
      <c r="W1814" s="36" t="s">
        <v>7439</v>
      </c>
      <c r="X1814" s="36">
        <v>30</v>
      </c>
      <c r="Y1814" s="90">
        <v>45894</v>
      </c>
      <c r="Z1814" s="90">
        <v>46282</v>
      </c>
    </row>
    <row r="1815" spans="1:26" ht="15" customHeight="1" x14ac:dyDescent="0.35">
      <c r="A1815" s="88" t="s">
        <v>12055</v>
      </c>
      <c r="B1815" s="36" t="s">
        <v>9269</v>
      </c>
      <c r="C1815" s="36" t="s">
        <v>1803</v>
      </c>
      <c r="D1815" s="36" t="s">
        <v>12046</v>
      </c>
      <c r="E1815" s="36" t="s">
        <v>10046</v>
      </c>
      <c r="F1815" s="36" t="s">
        <v>9273</v>
      </c>
      <c r="G1815" s="36" t="s">
        <v>9274</v>
      </c>
      <c r="H1815" s="36" t="s">
        <v>2104</v>
      </c>
      <c r="I1815" s="36" t="s">
        <v>9</v>
      </c>
      <c r="J1815" s="36" t="s">
        <v>7473</v>
      </c>
      <c r="K1815" s="36" t="s">
        <v>2026</v>
      </c>
      <c r="L1815" s="76" t="s">
        <v>10021</v>
      </c>
      <c r="M1815" s="36" t="s">
        <v>10047</v>
      </c>
      <c r="N1815" s="36" t="s">
        <v>2087</v>
      </c>
      <c r="O1815" s="37">
        <f>'Product Details'!AH1362</f>
        <v>2090.9899999999998</v>
      </c>
      <c r="P1815" s="37">
        <f>'Product Details'!V1362</f>
        <v>2069.9899999999998</v>
      </c>
      <c r="Q1815" s="37">
        <f>'Product Details'!F1362</f>
        <v>1834.99</v>
      </c>
      <c r="R1815" s="89">
        <f t="shared" si="85"/>
        <v>0.11352711848849502</v>
      </c>
      <c r="S1815" s="89">
        <f t="shared" si="86"/>
        <v>0.12243004509825479</v>
      </c>
      <c r="T1815" s="37">
        <f>'Product Details'!F1362</f>
        <v>1834.99</v>
      </c>
      <c r="U1815" s="37">
        <f t="shared" si="87"/>
        <v>0</v>
      </c>
      <c r="V1815" s="36" t="s">
        <v>2080</v>
      </c>
      <c r="W1815" s="36" t="s">
        <v>7439</v>
      </c>
      <c r="X1815" s="36">
        <v>30</v>
      </c>
      <c r="Y1815" s="90">
        <v>45772</v>
      </c>
      <c r="Z1815" s="90">
        <v>46250</v>
      </c>
    </row>
    <row r="1816" spans="1:26" ht="15" customHeight="1" x14ac:dyDescent="0.35">
      <c r="A1816" s="88" t="s">
        <v>12056</v>
      </c>
      <c r="B1816" s="36" t="s">
        <v>9275</v>
      </c>
      <c r="C1816" s="36" t="s">
        <v>1816</v>
      </c>
      <c r="D1816" s="36" t="s">
        <v>12057</v>
      </c>
      <c r="E1816" s="36" t="s">
        <v>10046</v>
      </c>
      <c r="F1816" s="36" t="s">
        <v>9278</v>
      </c>
      <c r="G1816" s="36" t="s">
        <v>9279</v>
      </c>
      <c r="H1816" s="36" t="s">
        <v>2104</v>
      </c>
      <c r="I1816" s="36" t="s">
        <v>9</v>
      </c>
      <c r="J1816" s="36" t="s">
        <v>7378</v>
      </c>
      <c r="K1816" s="36" t="s">
        <v>2022</v>
      </c>
      <c r="L1816" s="76" t="s">
        <v>10021</v>
      </c>
      <c r="M1816" s="36" t="s">
        <v>10047</v>
      </c>
      <c r="N1816" s="36" t="s">
        <v>2087</v>
      </c>
      <c r="O1816" s="37">
        <f>'Product Details'!AH1363</f>
        <v>63.99</v>
      </c>
      <c r="P1816" s="37">
        <f>'Product Details'!V1363</f>
        <v>63.99</v>
      </c>
      <c r="Q1816" s="37">
        <f>'Product Details'!F1363</f>
        <v>55.99</v>
      </c>
      <c r="R1816" s="89">
        <f t="shared" si="85"/>
        <v>0.12501953430223472</v>
      </c>
      <c r="S1816" s="89">
        <f t="shared" si="86"/>
        <v>0.12501953430223472</v>
      </c>
      <c r="T1816" s="37">
        <f>'Product Details'!F1363</f>
        <v>55.99</v>
      </c>
      <c r="U1816" s="37">
        <f t="shared" si="87"/>
        <v>0</v>
      </c>
      <c r="V1816" s="36" t="s">
        <v>2080</v>
      </c>
      <c r="W1816" s="36" t="s">
        <v>1345</v>
      </c>
      <c r="X1816" s="36">
        <v>30</v>
      </c>
      <c r="Y1816" s="90">
        <v>46219</v>
      </c>
      <c r="Z1816" s="90">
        <v>46281</v>
      </c>
    </row>
    <row r="1817" spans="1:26" ht="26.9" customHeight="1" x14ac:dyDescent="0.35">
      <c r="A1817" s="88" t="s">
        <v>12058</v>
      </c>
      <c r="B1817" s="36" t="s">
        <v>9275</v>
      </c>
      <c r="C1817" s="36" t="s">
        <v>1816</v>
      </c>
      <c r="D1817" s="36" t="s">
        <v>10168</v>
      </c>
      <c r="E1817" s="36" t="s">
        <v>10101</v>
      </c>
      <c r="F1817" s="36" t="s">
        <v>9278</v>
      </c>
      <c r="G1817" s="36" t="s">
        <v>9279</v>
      </c>
      <c r="H1817" s="36" t="s">
        <v>2104</v>
      </c>
      <c r="I1817" s="36" t="s">
        <v>9</v>
      </c>
      <c r="J1817" s="36" t="s">
        <v>7378</v>
      </c>
      <c r="K1817" s="36" t="s">
        <v>2022</v>
      </c>
      <c r="L1817" s="81" t="s">
        <v>10022</v>
      </c>
      <c r="M1817" s="36" t="s">
        <v>10102</v>
      </c>
      <c r="N1817" s="36" t="s">
        <v>2087</v>
      </c>
      <c r="O1817" s="37">
        <f>'Product Details'!AH1363</f>
        <v>63.99</v>
      </c>
      <c r="P1817" s="37">
        <v>47.99</v>
      </c>
      <c r="Q1817" s="37">
        <v>47.99</v>
      </c>
      <c r="R1817" s="89">
        <f t="shared" si="85"/>
        <v>0</v>
      </c>
      <c r="S1817" s="89">
        <f t="shared" si="86"/>
        <v>0.25003906860446945</v>
      </c>
      <c r="T1817" s="37">
        <f>'Product Details'!F1363</f>
        <v>55.99</v>
      </c>
      <c r="U1817" s="37">
        <f t="shared" si="87"/>
        <v>8</v>
      </c>
      <c r="V1817" s="36" t="s">
        <v>2080</v>
      </c>
      <c r="W1817" s="36" t="s">
        <v>10514</v>
      </c>
      <c r="X1817" s="36">
        <v>30</v>
      </c>
      <c r="Y1817" s="90">
        <v>46253</v>
      </c>
      <c r="Z1817" s="90">
        <v>46253</v>
      </c>
    </row>
    <row r="1818" spans="1:26" ht="26.9" customHeight="1" x14ac:dyDescent="0.35">
      <c r="A1818" s="88" t="s">
        <v>12059</v>
      </c>
      <c r="B1818" s="36" t="s">
        <v>9275</v>
      </c>
      <c r="C1818" s="36" t="s">
        <v>1816</v>
      </c>
      <c r="D1818" s="36" t="s">
        <v>12060</v>
      </c>
      <c r="E1818" s="36" t="s">
        <v>10122</v>
      </c>
      <c r="F1818" s="36" t="s">
        <v>9278</v>
      </c>
      <c r="G1818" s="36" t="s">
        <v>9279</v>
      </c>
      <c r="H1818" s="36" t="s">
        <v>2104</v>
      </c>
      <c r="I1818" s="36" t="s">
        <v>9</v>
      </c>
      <c r="J1818" s="36" t="s">
        <v>7378</v>
      </c>
      <c r="K1818" s="36" t="s">
        <v>2022</v>
      </c>
      <c r="L1818" s="79" t="s">
        <v>10023</v>
      </c>
      <c r="M1818" s="36" t="s">
        <v>10123</v>
      </c>
      <c r="N1818" s="36" t="s">
        <v>2087</v>
      </c>
      <c r="O1818" s="37">
        <f>'Product Details'!AH1363</f>
        <v>63.99</v>
      </c>
      <c r="P1818" s="37">
        <v>50.99</v>
      </c>
      <c r="Q1818" s="37">
        <v>46.99</v>
      </c>
      <c r="R1818" s="89">
        <f t="shared" si="85"/>
        <v>7.8446754265542262E-2</v>
      </c>
      <c r="S1818" s="89">
        <f t="shared" si="86"/>
        <v>0.26566651039224876</v>
      </c>
      <c r="T1818" s="37">
        <f>'Product Details'!F1363</f>
        <v>55.99</v>
      </c>
      <c r="U1818" s="37">
        <f t="shared" si="87"/>
        <v>9</v>
      </c>
      <c r="V1818" s="36" t="s">
        <v>2100</v>
      </c>
      <c r="W1818" s="36" t="s">
        <v>10124</v>
      </c>
      <c r="X1818" s="36">
        <v>30</v>
      </c>
      <c r="Y1818" s="90">
        <v>46278</v>
      </c>
      <c r="Z1818" s="90">
        <v>46294</v>
      </c>
    </row>
    <row r="1819" spans="1:26" ht="15" customHeight="1" x14ac:dyDescent="0.35">
      <c r="A1819" s="88" t="s">
        <v>12061</v>
      </c>
      <c r="B1819" s="36" t="s">
        <v>9280</v>
      </c>
      <c r="C1819" s="36" t="s">
        <v>1816</v>
      </c>
      <c r="D1819" s="36" t="s">
        <v>12057</v>
      </c>
      <c r="E1819" s="36" t="s">
        <v>10046</v>
      </c>
      <c r="F1819" s="36" t="s">
        <v>9283</v>
      </c>
      <c r="G1819" s="36" t="s">
        <v>9284</v>
      </c>
      <c r="H1819" s="36" t="s">
        <v>2224</v>
      </c>
      <c r="I1819" s="36" t="s">
        <v>9</v>
      </c>
      <c r="J1819" s="36" t="s">
        <v>7449</v>
      </c>
      <c r="K1819" s="36" t="s">
        <v>2023</v>
      </c>
      <c r="L1819" s="76" t="s">
        <v>10021</v>
      </c>
      <c r="M1819" s="36" t="s">
        <v>10047</v>
      </c>
      <c r="N1819" s="36" t="s">
        <v>2087</v>
      </c>
      <c r="O1819" s="37">
        <f>'Product Details'!AH1364</f>
        <v>109.99</v>
      </c>
      <c r="P1819" s="37">
        <f>'Product Details'!V1364</f>
        <v>104.99</v>
      </c>
      <c r="Q1819" s="37">
        <f>'Product Details'!F1364</f>
        <v>100.99</v>
      </c>
      <c r="R1819" s="89">
        <f t="shared" si="85"/>
        <v>3.8098866558719878E-2</v>
      </c>
      <c r="S1819" s="89">
        <f t="shared" si="86"/>
        <v>8.1825620510955543E-2</v>
      </c>
      <c r="T1819" s="37">
        <f>'Product Details'!F1364</f>
        <v>100.99</v>
      </c>
      <c r="U1819" s="37">
        <f t="shared" si="87"/>
        <v>0</v>
      </c>
      <c r="V1819" s="36" t="s">
        <v>2080</v>
      </c>
      <c r="W1819" s="36" t="s">
        <v>7451</v>
      </c>
      <c r="X1819" s="36">
        <v>30</v>
      </c>
      <c r="Y1819" s="90">
        <v>45766</v>
      </c>
      <c r="Z1819" s="90">
        <v>46263</v>
      </c>
    </row>
    <row r="1820" spans="1:26" ht="15" customHeight="1" x14ac:dyDescent="0.35">
      <c r="A1820" s="88" t="s">
        <v>12062</v>
      </c>
      <c r="B1820" s="36" t="s">
        <v>9285</v>
      </c>
      <c r="C1820" s="36" t="s">
        <v>1816</v>
      </c>
      <c r="D1820" s="36" t="s">
        <v>12057</v>
      </c>
      <c r="E1820" s="36" t="s">
        <v>10046</v>
      </c>
      <c r="F1820" s="36" t="s">
        <v>9288</v>
      </c>
      <c r="G1820" s="36" t="s">
        <v>9289</v>
      </c>
      <c r="H1820" s="36" t="s">
        <v>2104</v>
      </c>
      <c r="I1820" s="36" t="s">
        <v>9</v>
      </c>
      <c r="J1820" s="36" t="s">
        <v>7390</v>
      </c>
      <c r="K1820" s="36" t="s">
        <v>2024</v>
      </c>
      <c r="L1820" s="76" t="s">
        <v>10021</v>
      </c>
      <c r="M1820" s="36" t="s">
        <v>10047</v>
      </c>
      <c r="N1820" s="36" t="s">
        <v>2087</v>
      </c>
      <c r="O1820" s="37">
        <f>'Product Details'!AH1365</f>
        <v>133.99</v>
      </c>
      <c r="P1820" s="37">
        <f>'Product Details'!V1365</f>
        <v>133.99</v>
      </c>
      <c r="Q1820" s="37">
        <f>'Product Details'!F1365</f>
        <v>122.99</v>
      </c>
      <c r="R1820" s="89">
        <f t="shared" si="85"/>
        <v>8.2095678781998763E-2</v>
      </c>
      <c r="S1820" s="89">
        <f t="shared" si="86"/>
        <v>8.2095678781998763E-2</v>
      </c>
      <c r="T1820" s="37">
        <f>'Product Details'!F1365</f>
        <v>122.99</v>
      </c>
      <c r="U1820" s="37">
        <f t="shared" si="87"/>
        <v>0</v>
      </c>
      <c r="V1820" s="36" t="s">
        <v>2080</v>
      </c>
      <c r="W1820" s="36" t="s">
        <v>1345</v>
      </c>
      <c r="X1820" s="36">
        <v>30</v>
      </c>
      <c r="Y1820" s="90">
        <v>46174</v>
      </c>
      <c r="Z1820" s="90">
        <v>46237</v>
      </c>
    </row>
    <row r="1821" spans="1:26" ht="26.9" customHeight="1" x14ac:dyDescent="0.35">
      <c r="A1821" s="88" t="s">
        <v>12063</v>
      </c>
      <c r="B1821" s="36" t="s">
        <v>9290</v>
      </c>
      <c r="C1821" s="36" t="s">
        <v>1816</v>
      </c>
      <c r="D1821" s="36" t="s">
        <v>12057</v>
      </c>
      <c r="E1821" s="36" t="s">
        <v>10046</v>
      </c>
      <c r="F1821" s="36" t="s">
        <v>9293</v>
      </c>
      <c r="G1821" s="36" t="s">
        <v>9294</v>
      </c>
      <c r="H1821" s="36" t="s">
        <v>2179</v>
      </c>
      <c r="I1821" s="36" t="s">
        <v>9</v>
      </c>
      <c r="J1821" s="36" t="s">
        <v>7510</v>
      </c>
      <c r="K1821" s="36" t="s">
        <v>2025</v>
      </c>
      <c r="L1821" s="76" t="s">
        <v>10021</v>
      </c>
      <c r="M1821" s="36" t="s">
        <v>10047</v>
      </c>
      <c r="N1821" s="36" t="s">
        <v>2087</v>
      </c>
      <c r="O1821" s="37">
        <f>'Product Details'!AH1366</f>
        <v>139.99</v>
      </c>
      <c r="P1821" s="37">
        <f>'Product Details'!V1366</f>
        <v>137.99</v>
      </c>
      <c r="Q1821" s="37">
        <f>'Product Details'!F1366</f>
        <v>123.99</v>
      </c>
      <c r="R1821" s="89">
        <f t="shared" si="85"/>
        <v>0.10145662729183284</v>
      </c>
      <c r="S1821" s="89">
        <f t="shared" si="86"/>
        <v>0.11429387813415254</v>
      </c>
      <c r="T1821" s="37">
        <f>'Product Details'!F1366</f>
        <v>123.99</v>
      </c>
      <c r="U1821" s="37">
        <f t="shared" si="87"/>
        <v>0</v>
      </c>
      <c r="V1821" s="36" t="s">
        <v>2080</v>
      </c>
      <c r="W1821" s="36" t="s">
        <v>7512</v>
      </c>
      <c r="X1821" s="36">
        <v>30</v>
      </c>
      <c r="Y1821" s="90">
        <v>45673</v>
      </c>
      <c r="Z1821" s="90">
        <v>46269</v>
      </c>
    </row>
    <row r="1822" spans="1:26" ht="26.9" customHeight="1" x14ac:dyDescent="0.35">
      <c r="A1822" s="88" t="s">
        <v>12064</v>
      </c>
      <c r="B1822" s="36" t="s">
        <v>9290</v>
      </c>
      <c r="C1822" s="36" t="s">
        <v>1816</v>
      </c>
      <c r="D1822" s="36" t="s">
        <v>12060</v>
      </c>
      <c r="E1822" s="36" t="s">
        <v>10122</v>
      </c>
      <c r="F1822" s="36" t="s">
        <v>9293</v>
      </c>
      <c r="G1822" s="36" t="s">
        <v>9294</v>
      </c>
      <c r="H1822" s="36" t="s">
        <v>2179</v>
      </c>
      <c r="I1822" s="36" t="s">
        <v>9</v>
      </c>
      <c r="J1822" s="36" t="s">
        <v>7510</v>
      </c>
      <c r="K1822" s="36" t="s">
        <v>2025</v>
      </c>
      <c r="L1822" s="79" t="s">
        <v>10023</v>
      </c>
      <c r="M1822" s="36" t="s">
        <v>10123</v>
      </c>
      <c r="N1822" s="36" t="s">
        <v>2087</v>
      </c>
      <c r="O1822" s="37">
        <f>'Product Details'!AH1366</f>
        <v>139.99</v>
      </c>
      <c r="P1822" s="37">
        <v>105.99</v>
      </c>
      <c r="Q1822" s="37">
        <v>105.99</v>
      </c>
      <c r="R1822" s="89">
        <f t="shared" si="85"/>
        <v>0</v>
      </c>
      <c r="S1822" s="89">
        <f t="shared" si="86"/>
        <v>0.24287449103507402</v>
      </c>
      <c r="T1822" s="37">
        <f>'Product Details'!F1366</f>
        <v>123.99</v>
      </c>
      <c r="U1822" s="37">
        <f t="shared" si="87"/>
        <v>18</v>
      </c>
      <c r="V1822" s="36" t="s">
        <v>2100</v>
      </c>
      <c r="W1822" s="36" t="s">
        <v>10124</v>
      </c>
      <c r="X1822" s="36">
        <v>30</v>
      </c>
      <c r="Y1822" s="90">
        <v>46244</v>
      </c>
      <c r="Z1822" s="90">
        <v>46244</v>
      </c>
    </row>
    <row r="1823" spans="1:26" ht="15" customHeight="1" x14ac:dyDescent="0.35">
      <c r="A1823" s="88" t="s">
        <v>12065</v>
      </c>
      <c r="B1823" s="36" t="s">
        <v>9295</v>
      </c>
      <c r="C1823" s="36" t="s">
        <v>1816</v>
      </c>
      <c r="D1823" s="36" t="s">
        <v>12057</v>
      </c>
      <c r="E1823" s="36" t="s">
        <v>10046</v>
      </c>
      <c r="F1823" s="36" t="s">
        <v>9298</v>
      </c>
      <c r="G1823" s="36" t="s">
        <v>9299</v>
      </c>
      <c r="H1823" s="36" t="s">
        <v>2084</v>
      </c>
      <c r="I1823" s="36" t="s">
        <v>9</v>
      </c>
      <c r="J1823" s="36" t="s">
        <v>7749</v>
      </c>
      <c r="K1823" s="36" t="s">
        <v>2024</v>
      </c>
      <c r="L1823" s="76" t="s">
        <v>10021</v>
      </c>
      <c r="M1823" s="36" t="s">
        <v>10047</v>
      </c>
      <c r="N1823" s="36" t="s">
        <v>2087</v>
      </c>
      <c r="O1823" s="37">
        <f>'Product Details'!AH1367</f>
        <v>171.99</v>
      </c>
      <c r="P1823" s="37">
        <f>'Product Details'!V1367</f>
        <v>166.99</v>
      </c>
      <c r="Q1823" s="37">
        <f>'Product Details'!F1367</f>
        <v>149.99</v>
      </c>
      <c r="R1823" s="89">
        <f t="shared" si="85"/>
        <v>0.10180250314390082</v>
      </c>
      <c r="S1823" s="89">
        <f t="shared" si="86"/>
        <v>0.12791441362869935</v>
      </c>
      <c r="T1823" s="37">
        <f>'Product Details'!F1367</f>
        <v>149.99</v>
      </c>
      <c r="U1823" s="37">
        <f t="shared" si="87"/>
        <v>0</v>
      </c>
      <c r="V1823" s="36" t="s">
        <v>2080</v>
      </c>
      <c r="W1823" s="36" t="s">
        <v>1345</v>
      </c>
      <c r="X1823" s="36">
        <v>30</v>
      </c>
      <c r="Y1823" s="90">
        <v>46115</v>
      </c>
      <c r="Z1823" s="90">
        <v>46246</v>
      </c>
    </row>
    <row r="1824" spans="1:26" ht="15" customHeight="1" x14ac:dyDescent="0.35">
      <c r="A1824" s="88" t="s">
        <v>12066</v>
      </c>
      <c r="B1824" s="36" t="s">
        <v>9300</v>
      </c>
      <c r="C1824" s="36" t="s">
        <v>1816</v>
      </c>
      <c r="D1824" s="36" t="s">
        <v>12057</v>
      </c>
      <c r="E1824" s="36" t="s">
        <v>10046</v>
      </c>
      <c r="F1824" s="36" t="s">
        <v>9303</v>
      </c>
      <c r="G1824" s="36" t="s">
        <v>9304</v>
      </c>
      <c r="H1824" s="36" t="s">
        <v>2147</v>
      </c>
      <c r="I1824" s="36" t="s">
        <v>9</v>
      </c>
      <c r="J1824" s="36" t="s">
        <v>7414</v>
      </c>
      <c r="K1824" s="36" t="s">
        <v>2026</v>
      </c>
      <c r="L1824" s="76" t="s">
        <v>10021</v>
      </c>
      <c r="M1824" s="36" t="s">
        <v>10047</v>
      </c>
      <c r="N1824" s="36" t="s">
        <v>2087</v>
      </c>
      <c r="O1824" s="37">
        <f>'Product Details'!AH1368</f>
        <v>173.99</v>
      </c>
      <c r="P1824" s="37">
        <f>'Product Details'!V1368</f>
        <v>168.99</v>
      </c>
      <c r="Q1824" s="37">
        <f>'Product Details'!F1368</f>
        <v>158.99</v>
      </c>
      <c r="R1824" s="89">
        <f t="shared" si="85"/>
        <v>5.9175099118291018E-2</v>
      </c>
      <c r="S1824" s="89">
        <f t="shared" si="86"/>
        <v>8.6211851255819302E-2</v>
      </c>
      <c r="T1824" s="37">
        <f>'Product Details'!F1368</f>
        <v>158.99</v>
      </c>
      <c r="U1824" s="37">
        <f t="shared" si="87"/>
        <v>0</v>
      </c>
      <c r="V1824" s="36" t="s">
        <v>2080</v>
      </c>
      <c r="W1824" s="36" t="s">
        <v>1345</v>
      </c>
      <c r="X1824" s="36">
        <v>30</v>
      </c>
      <c r="Y1824" s="90">
        <v>46130</v>
      </c>
      <c r="Z1824" s="90">
        <v>46286</v>
      </c>
    </row>
    <row r="1825" spans="1:26" ht="26.9" customHeight="1" x14ac:dyDescent="0.35">
      <c r="A1825" s="88" t="s">
        <v>12067</v>
      </c>
      <c r="B1825" s="36" t="s">
        <v>9300</v>
      </c>
      <c r="C1825" s="36" t="s">
        <v>1816</v>
      </c>
      <c r="D1825" s="36" t="s">
        <v>12060</v>
      </c>
      <c r="E1825" s="36" t="s">
        <v>10122</v>
      </c>
      <c r="F1825" s="36" t="s">
        <v>9303</v>
      </c>
      <c r="G1825" s="36" t="s">
        <v>9304</v>
      </c>
      <c r="H1825" s="36" t="s">
        <v>2147</v>
      </c>
      <c r="I1825" s="36" t="s">
        <v>9</v>
      </c>
      <c r="J1825" s="36" t="s">
        <v>7414</v>
      </c>
      <c r="K1825" s="36" t="s">
        <v>2026</v>
      </c>
      <c r="L1825" s="79" t="s">
        <v>10023</v>
      </c>
      <c r="M1825" s="36" t="s">
        <v>10123</v>
      </c>
      <c r="N1825" s="36" t="s">
        <v>2087</v>
      </c>
      <c r="O1825" s="37">
        <f>'Product Details'!AH1368</f>
        <v>173.99</v>
      </c>
      <c r="P1825" s="37">
        <v>128.99</v>
      </c>
      <c r="Q1825" s="37">
        <v>128.99</v>
      </c>
      <c r="R1825" s="89">
        <f t="shared" si="85"/>
        <v>0</v>
      </c>
      <c r="S1825" s="89">
        <f t="shared" si="86"/>
        <v>0.25863555376745789</v>
      </c>
      <c r="T1825" s="37">
        <f>'Product Details'!F1368</f>
        <v>158.99</v>
      </c>
      <c r="U1825" s="37">
        <f t="shared" si="87"/>
        <v>30</v>
      </c>
      <c r="V1825" s="36" t="s">
        <v>2100</v>
      </c>
      <c r="W1825" s="36" t="s">
        <v>10124</v>
      </c>
      <c r="X1825" s="36">
        <v>30</v>
      </c>
      <c r="Y1825" s="90">
        <v>46227</v>
      </c>
      <c r="Z1825" s="90">
        <v>46227</v>
      </c>
    </row>
    <row r="1826" spans="1:26" ht="15" customHeight="1" x14ac:dyDescent="0.35">
      <c r="A1826" s="88" t="s">
        <v>12068</v>
      </c>
      <c r="B1826" s="36" t="s">
        <v>9305</v>
      </c>
      <c r="C1826" s="36" t="s">
        <v>1816</v>
      </c>
      <c r="D1826" s="36" t="s">
        <v>12057</v>
      </c>
      <c r="E1826" s="36" t="s">
        <v>10046</v>
      </c>
      <c r="F1826" s="36" t="s">
        <v>9308</v>
      </c>
      <c r="G1826" s="36" t="s">
        <v>9309</v>
      </c>
      <c r="H1826" s="36" t="s">
        <v>2147</v>
      </c>
      <c r="I1826" s="36" t="s">
        <v>9</v>
      </c>
      <c r="J1826" s="36" t="s">
        <v>7449</v>
      </c>
      <c r="K1826" s="36" t="s">
        <v>2024</v>
      </c>
      <c r="L1826" s="76" t="s">
        <v>10021</v>
      </c>
      <c r="M1826" s="36" t="s">
        <v>10047</v>
      </c>
      <c r="N1826" s="36" t="s">
        <v>2087</v>
      </c>
      <c r="O1826" s="37">
        <f>'Product Details'!AH1369</f>
        <v>205.99</v>
      </c>
      <c r="P1826" s="37">
        <f>'Product Details'!V1369</f>
        <v>205.99</v>
      </c>
      <c r="Q1826" s="37">
        <f>'Product Details'!F1369</f>
        <v>196.99</v>
      </c>
      <c r="R1826" s="89">
        <f t="shared" si="85"/>
        <v>4.3691441332103495E-2</v>
      </c>
      <c r="S1826" s="89">
        <f t="shared" si="86"/>
        <v>4.3691441332103495E-2</v>
      </c>
      <c r="T1826" s="37">
        <f>'Product Details'!F1369</f>
        <v>196.99</v>
      </c>
      <c r="U1826" s="37">
        <f t="shared" si="87"/>
        <v>0</v>
      </c>
      <c r="V1826" s="36" t="s">
        <v>2080</v>
      </c>
      <c r="W1826" s="36" t="s">
        <v>1345</v>
      </c>
      <c r="X1826" s="36">
        <v>30</v>
      </c>
      <c r="Y1826" s="90">
        <v>46214</v>
      </c>
      <c r="Z1826" s="90">
        <v>46272</v>
      </c>
    </row>
    <row r="1827" spans="1:26" ht="15" customHeight="1" x14ac:dyDescent="0.35">
      <c r="A1827" s="88" t="s">
        <v>12069</v>
      </c>
      <c r="B1827" s="36" t="s">
        <v>9310</v>
      </c>
      <c r="C1827" s="36" t="s">
        <v>1816</v>
      </c>
      <c r="D1827" s="36" t="s">
        <v>12057</v>
      </c>
      <c r="E1827" s="36" t="s">
        <v>10046</v>
      </c>
      <c r="F1827" s="36" t="s">
        <v>9313</v>
      </c>
      <c r="G1827" s="36" t="s">
        <v>9314</v>
      </c>
      <c r="H1827" s="36" t="s">
        <v>2147</v>
      </c>
      <c r="I1827" s="36" t="s">
        <v>9</v>
      </c>
      <c r="J1827" s="36" t="s">
        <v>7437</v>
      </c>
      <c r="K1827" s="36" t="s">
        <v>2024</v>
      </c>
      <c r="L1827" s="76" t="s">
        <v>10021</v>
      </c>
      <c r="M1827" s="36" t="s">
        <v>10047</v>
      </c>
      <c r="N1827" s="36" t="s">
        <v>2087</v>
      </c>
      <c r="O1827" s="37">
        <f>'Product Details'!AH1370</f>
        <v>279.99</v>
      </c>
      <c r="P1827" s="37">
        <f>'Product Details'!V1370</f>
        <v>271.99</v>
      </c>
      <c r="Q1827" s="37">
        <f>'Product Details'!F1370</f>
        <v>239.99</v>
      </c>
      <c r="R1827" s="89">
        <f t="shared" si="85"/>
        <v>0.11765138424206772</v>
      </c>
      <c r="S1827" s="89">
        <f t="shared" si="86"/>
        <v>0.14286224508018144</v>
      </c>
      <c r="T1827" s="37">
        <f>'Product Details'!F1370</f>
        <v>239.99</v>
      </c>
      <c r="U1827" s="37">
        <f t="shared" si="87"/>
        <v>0</v>
      </c>
      <c r="V1827" s="36" t="s">
        <v>2080</v>
      </c>
      <c r="W1827" s="36" t="s">
        <v>7439</v>
      </c>
      <c r="X1827" s="36">
        <v>30</v>
      </c>
      <c r="Y1827" s="90">
        <v>46076</v>
      </c>
      <c r="Z1827" s="90">
        <v>46277</v>
      </c>
    </row>
    <row r="1828" spans="1:26" ht="26.9" customHeight="1" x14ac:dyDescent="0.35">
      <c r="A1828" s="88" t="s">
        <v>12070</v>
      </c>
      <c r="B1828" s="36" t="s">
        <v>9310</v>
      </c>
      <c r="C1828" s="36" t="s">
        <v>1816</v>
      </c>
      <c r="D1828" s="36" t="s">
        <v>10168</v>
      </c>
      <c r="E1828" s="36" t="s">
        <v>10101</v>
      </c>
      <c r="F1828" s="36" t="s">
        <v>9313</v>
      </c>
      <c r="G1828" s="36" t="s">
        <v>9314</v>
      </c>
      <c r="H1828" s="36" t="s">
        <v>2147</v>
      </c>
      <c r="I1828" s="36" t="s">
        <v>9</v>
      </c>
      <c r="J1828" s="36" t="s">
        <v>7437</v>
      </c>
      <c r="K1828" s="36" t="s">
        <v>2024</v>
      </c>
      <c r="L1828" s="81" t="s">
        <v>10022</v>
      </c>
      <c r="M1828" s="36" t="s">
        <v>10102</v>
      </c>
      <c r="N1828" s="36" t="s">
        <v>2087</v>
      </c>
      <c r="O1828" s="37">
        <f>'Product Details'!AH1370</f>
        <v>279.99</v>
      </c>
      <c r="P1828" s="37">
        <v>231.99</v>
      </c>
      <c r="Q1828" s="37">
        <v>220.99</v>
      </c>
      <c r="R1828" s="89">
        <f t="shared" si="85"/>
        <v>4.7415836889521099E-2</v>
      </c>
      <c r="S1828" s="89">
        <f t="shared" si="86"/>
        <v>0.2107218114932676</v>
      </c>
      <c r="T1828" s="37">
        <f>'Product Details'!F1370</f>
        <v>239.99</v>
      </c>
      <c r="U1828" s="37">
        <f t="shared" si="87"/>
        <v>19</v>
      </c>
      <c r="V1828" s="36" t="s">
        <v>2100</v>
      </c>
      <c r="W1828" s="36" t="s">
        <v>11560</v>
      </c>
      <c r="X1828" s="36">
        <v>30</v>
      </c>
      <c r="Y1828" s="90">
        <v>46233</v>
      </c>
      <c r="Z1828" s="90">
        <v>46273</v>
      </c>
    </row>
    <row r="1829" spans="1:26" ht="26.9" customHeight="1" x14ac:dyDescent="0.35">
      <c r="A1829" s="88" t="s">
        <v>12071</v>
      </c>
      <c r="B1829" s="36" t="s">
        <v>9310</v>
      </c>
      <c r="C1829" s="36" t="s">
        <v>1816</v>
      </c>
      <c r="D1829" s="36" t="s">
        <v>12060</v>
      </c>
      <c r="E1829" s="36" t="s">
        <v>10122</v>
      </c>
      <c r="F1829" s="36" t="s">
        <v>9313</v>
      </c>
      <c r="G1829" s="36" t="s">
        <v>9314</v>
      </c>
      <c r="H1829" s="36" t="s">
        <v>2147</v>
      </c>
      <c r="I1829" s="36" t="s">
        <v>9</v>
      </c>
      <c r="J1829" s="36" t="s">
        <v>7437</v>
      </c>
      <c r="K1829" s="36" t="s">
        <v>2024</v>
      </c>
      <c r="L1829" s="79" t="s">
        <v>10023</v>
      </c>
      <c r="M1829" s="36" t="s">
        <v>10123</v>
      </c>
      <c r="N1829" s="36" t="s">
        <v>2087</v>
      </c>
      <c r="O1829" s="37">
        <f>'Product Details'!AH1370</f>
        <v>279.99</v>
      </c>
      <c r="P1829" s="37">
        <v>221.99</v>
      </c>
      <c r="Q1829" s="37">
        <v>196.99</v>
      </c>
      <c r="R1829" s="89">
        <f t="shared" si="85"/>
        <v>0.11261768548132799</v>
      </c>
      <c r="S1829" s="89">
        <f t="shared" si="86"/>
        <v>0.29643915854137648</v>
      </c>
      <c r="T1829" s="37">
        <f>'Product Details'!F1370</f>
        <v>239.99</v>
      </c>
      <c r="U1829" s="37">
        <f t="shared" si="87"/>
        <v>43</v>
      </c>
      <c r="V1829" s="36" t="s">
        <v>2080</v>
      </c>
      <c r="W1829" s="36" t="s">
        <v>10124</v>
      </c>
      <c r="X1829" s="36">
        <v>30</v>
      </c>
      <c r="Y1829" s="90">
        <v>46161</v>
      </c>
      <c r="Z1829" s="90">
        <v>46172</v>
      </c>
    </row>
    <row r="1830" spans="1:26" ht="26.9" customHeight="1" x14ac:dyDescent="0.35">
      <c r="A1830" s="88" t="s">
        <v>12072</v>
      </c>
      <c r="B1830" s="36" t="s">
        <v>9315</v>
      </c>
      <c r="C1830" s="36" t="s">
        <v>1816</v>
      </c>
      <c r="D1830" s="36" t="s">
        <v>12057</v>
      </c>
      <c r="E1830" s="36" t="s">
        <v>10046</v>
      </c>
      <c r="F1830" s="36" t="s">
        <v>9318</v>
      </c>
      <c r="G1830" s="36" t="s">
        <v>9319</v>
      </c>
      <c r="H1830" s="36" t="s">
        <v>2084</v>
      </c>
      <c r="I1830" s="36" t="s">
        <v>9</v>
      </c>
      <c r="J1830" s="36" t="s">
        <v>7460</v>
      </c>
      <c r="K1830" s="36" t="s">
        <v>2025</v>
      </c>
      <c r="L1830" s="76" t="s">
        <v>10021</v>
      </c>
      <c r="M1830" s="36" t="s">
        <v>10047</v>
      </c>
      <c r="N1830" s="36" t="s">
        <v>2087</v>
      </c>
      <c r="O1830" s="37">
        <f>'Product Details'!AH1371</f>
        <v>568.99</v>
      </c>
      <c r="P1830" s="37">
        <f>'Product Details'!V1371</f>
        <v>568.99</v>
      </c>
      <c r="Q1830" s="37">
        <f>'Product Details'!F1371</f>
        <v>548.99</v>
      </c>
      <c r="R1830" s="89">
        <f t="shared" si="85"/>
        <v>3.5150002636250198E-2</v>
      </c>
      <c r="S1830" s="89">
        <f t="shared" si="86"/>
        <v>3.5150002636250198E-2</v>
      </c>
      <c r="T1830" s="37">
        <f>'Product Details'!F1371</f>
        <v>548.99</v>
      </c>
      <c r="U1830" s="37">
        <f t="shared" si="87"/>
        <v>0</v>
      </c>
      <c r="V1830" s="36" t="s">
        <v>2080</v>
      </c>
      <c r="W1830" s="36" t="s">
        <v>7439</v>
      </c>
      <c r="X1830" s="36">
        <v>30</v>
      </c>
      <c r="Y1830" s="90">
        <v>46062</v>
      </c>
      <c r="Z1830" s="90">
        <v>46272</v>
      </c>
    </row>
    <row r="1831" spans="1:26" ht="15" customHeight="1" x14ac:dyDescent="0.35">
      <c r="A1831" s="88" t="s">
        <v>12073</v>
      </c>
      <c r="B1831" s="36" t="s">
        <v>9320</v>
      </c>
      <c r="C1831" s="36" t="s">
        <v>1816</v>
      </c>
      <c r="D1831" s="36" t="s">
        <v>12057</v>
      </c>
      <c r="E1831" s="36" t="s">
        <v>10046</v>
      </c>
      <c r="F1831" s="36" t="s">
        <v>9324</v>
      </c>
      <c r="G1831" s="36" t="s">
        <v>9325</v>
      </c>
      <c r="H1831" s="36" t="s">
        <v>2120</v>
      </c>
      <c r="I1831" s="36" t="s">
        <v>9</v>
      </c>
      <c r="J1831" s="36" t="s">
        <v>7473</v>
      </c>
      <c r="K1831" s="36" t="s">
        <v>2026</v>
      </c>
      <c r="L1831" s="76" t="s">
        <v>10021</v>
      </c>
      <c r="M1831" s="36" t="s">
        <v>10047</v>
      </c>
      <c r="N1831" s="36" t="s">
        <v>2087</v>
      </c>
      <c r="O1831" s="37">
        <f>'Product Details'!AH1372</f>
        <v>1439.99</v>
      </c>
      <c r="P1831" s="37">
        <f>'Product Details'!V1372</f>
        <v>1399.99</v>
      </c>
      <c r="Q1831" s="37">
        <f>'Product Details'!F1372</f>
        <v>1274.99</v>
      </c>
      <c r="R1831" s="89">
        <f t="shared" si="85"/>
        <v>8.9286352045371747E-2</v>
      </c>
      <c r="S1831" s="89">
        <f t="shared" si="86"/>
        <v>0.11458412905645178</v>
      </c>
      <c r="T1831" s="37">
        <f>'Product Details'!F1372</f>
        <v>1274.99</v>
      </c>
      <c r="U1831" s="37">
        <f t="shared" si="87"/>
        <v>0</v>
      </c>
      <c r="V1831" s="36" t="s">
        <v>2080</v>
      </c>
      <c r="W1831" s="36" t="s">
        <v>7439</v>
      </c>
      <c r="X1831" s="36">
        <v>30</v>
      </c>
      <c r="Y1831" s="90">
        <v>46066</v>
      </c>
      <c r="Z1831" s="90">
        <v>46285</v>
      </c>
    </row>
    <row r="1832" spans="1:26" ht="15" customHeight="1" x14ac:dyDescent="0.35">
      <c r="A1832" s="88" t="s">
        <v>12074</v>
      </c>
      <c r="B1832" s="36" t="s">
        <v>9326</v>
      </c>
      <c r="C1832" s="36" t="s">
        <v>1830</v>
      </c>
      <c r="D1832" s="36" t="s">
        <v>12075</v>
      </c>
      <c r="E1832" s="36" t="s">
        <v>10046</v>
      </c>
      <c r="F1832" s="36" t="s">
        <v>9329</v>
      </c>
      <c r="G1832" s="36" t="s">
        <v>9330</v>
      </c>
      <c r="H1832" s="36" t="s">
        <v>2224</v>
      </c>
      <c r="I1832" s="36" t="s">
        <v>9</v>
      </c>
      <c r="J1832" s="36" t="s">
        <v>7366</v>
      </c>
      <c r="K1832" s="36" t="s">
        <v>2023</v>
      </c>
      <c r="L1832" s="76" t="s">
        <v>10021</v>
      </c>
      <c r="M1832" s="36" t="s">
        <v>10047</v>
      </c>
      <c r="N1832" s="36" t="s">
        <v>2087</v>
      </c>
      <c r="O1832" s="37">
        <f>'Product Details'!AH1373</f>
        <v>48.99</v>
      </c>
      <c r="P1832" s="37">
        <f>'Product Details'!V1373</f>
        <v>47.99</v>
      </c>
      <c r="Q1832" s="37">
        <f>'Product Details'!F1373</f>
        <v>43.99</v>
      </c>
      <c r="R1832" s="89">
        <f t="shared" si="85"/>
        <v>8.3350698062096273E-2</v>
      </c>
      <c r="S1832" s="89">
        <f t="shared" si="86"/>
        <v>0.10206164523372116</v>
      </c>
      <c r="T1832" s="37">
        <f>'Product Details'!F1373</f>
        <v>43.99</v>
      </c>
      <c r="U1832" s="37">
        <f t="shared" si="87"/>
        <v>0</v>
      </c>
      <c r="V1832" s="36" t="s">
        <v>2080</v>
      </c>
      <c r="W1832" s="36" t="s">
        <v>1345</v>
      </c>
      <c r="X1832" s="36">
        <v>30</v>
      </c>
      <c r="Y1832" s="90">
        <v>46049</v>
      </c>
      <c r="Z1832" s="90">
        <v>46286</v>
      </c>
    </row>
    <row r="1833" spans="1:26" ht="26.9" customHeight="1" x14ac:dyDescent="0.35">
      <c r="A1833" s="88" t="s">
        <v>12076</v>
      </c>
      <c r="B1833" s="36" t="s">
        <v>9326</v>
      </c>
      <c r="C1833" s="36" t="s">
        <v>1830</v>
      </c>
      <c r="D1833" s="36" t="s">
        <v>10100</v>
      </c>
      <c r="E1833" s="36" t="s">
        <v>10101</v>
      </c>
      <c r="F1833" s="36" t="s">
        <v>9329</v>
      </c>
      <c r="G1833" s="36" t="s">
        <v>9330</v>
      </c>
      <c r="H1833" s="36" t="s">
        <v>2224</v>
      </c>
      <c r="I1833" s="36" t="s">
        <v>9</v>
      </c>
      <c r="J1833" s="36" t="s">
        <v>7366</v>
      </c>
      <c r="K1833" s="36" t="s">
        <v>2023</v>
      </c>
      <c r="L1833" s="81" t="s">
        <v>10022</v>
      </c>
      <c r="M1833" s="36" t="s">
        <v>10102</v>
      </c>
      <c r="N1833" s="36" t="s">
        <v>2087</v>
      </c>
      <c r="O1833" s="37">
        <f>'Product Details'!AH1373</f>
        <v>48.99</v>
      </c>
      <c r="P1833" s="37">
        <v>39.99</v>
      </c>
      <c r="Q1833" s="37">
        <v>39.99</v>
      </c>
      <c r="R1833" s="89">
        <f t="shared" si="85"/>
        <v>0</v>
      </c>
      <c r="S1833" s="89">
        <f t="shared" si="86"/>
        <v>0.18371096142069809</v>
      </c>
      <c r="T1833" s="37">
        <f>'Product Details'!F1373</f>
        <v>43.99</v>
      </c>
      <c r="U1833" s="37">
        <f t="shared" si="87"/>
        <v>4</v>
      </c>
      <c r="V1833" s="36" t="s">
        <v>2100</v>
      </c>
      <c r="W1833" s="36" t="s">
        <v>10514</v>
      </c>
      <c r="X1833" s="36">
        <v>30</v>
      </c>
      <c r="Y1833" s="90">
        <v>46235</v>
      </c>
      <c r="Z1833" s="90">
        <v>46235</v>
      </c>
    </row>
    <row r="1834" spans="1:26" ht="15" customHeight="1" x14ac:dyDescent="0.35">
      <c r="A1834" s="88" t="s">
        <v>12077</v>
      </c>
      <c r="B1834" s="36" t="s">
        <v>9326</v>
      </c>
      <c r="C1834" s="36" t="s">
        <v>1830</v>
      </c>
      <c r="D1834" s="36" t="s">
        <v>10088</v>
      </c>
      <c r="E1834" s="36" t="s">
        <v>10089</v>
      </c>
      <c r="F1834" s="36" t="s">
        <v>9329</v>
      </c>
      <c r="G1834" s="36" t="s">
        <v>9330</v>
      </c>
      <c r="H1834" s="36" t="s">
        <v>2224</v>
      </c>
      <c r="I1834" s="36" t="s">
        <v>9</v>
      </c>
      <c r="J1834" s="36" t="s">
        <v>7366</v>
      </c>
      <c r="K1834" s="36" t="s">
        <v>2023</v>
      </c>
      <c r="L1834" s="84" t="s">
        <v>10025</v>
      </c>
      <c r="M1834" s="36" t="s">
        <v>10090</v>
      </c>
      <c r="N1834" s="36" t="s">
        <v>2087</v>
      </c>
      <c r="O1834" s="37">
        <f>'Product Details'!AH1373</f>
        <v>48.99</v>
      </c>
      <c r="P1834" s="37">
        <v>23.99</v>
      </c>
      <c r="Q1834" s="37">
        <v>23.99</v>
      </c>
      <c r="R1834" s="89">
        <f t="shared" si="85"/>
        <v>0</v>
      </c>
      <c r="S1834" s="89">
        <f t="shared" si="86"/>
        <v>0.51030822616860594</v>
      </c>
      <c r="T1834" s="37">
        <f>'Product Details'!F1373</f>
        <v>43.99</v>
      </c>
      <c r="U1834" s="37">
        <f t="shared" si="87"/>
        <v>20.000000000000004</v>
      </c>
      <c r="V1834" s="36" t="s">
        <v>2100</v>
      </c>
      <c r="W1834" s="36" t="s">
        <v>10105</v>
      </c>
      <c r="X1834" s="36">
        <v>14</v>
      </c>
      <c r="Y1834" s="90">
        <v>46281</v>
      </c>
      <c r="Z1834" s="90">
        <v>46281</v>
      </c>
    </row>
    <row r="1835" spans="1:26" ht="15" customHeight="1" x14ac:dyDescent="0.35">
      <c r="A1835" s="88" t="s">
        <v>12078</v>
      </c>
      <c r="B1835" s="36" t="s">
        <v>9331</v>
      </c>
      <c r="C1835" s="36" t="s">
        <v>1830</v>
      </c>
      <c r="D1835" s="36" t="s">
        <v>12075</v>
      </c>
      <c r="E1835" s="36" t="s">
        <v>10046</v>
      </c>
      <c r="F1835" s="36" t="s">
        <v>9334</v>
      </c>
      <c r="G1835" s="36" t="s">
        <v>9335</v>
      </c>
      <c r="H1835" s="36" t="s">
        <v>2171</v>
      </c>
      <c r="I1835" s="36" t="s">
        <v>9</v>
      </c>
      <c r="J1835" s="36" t="s">
        <v>7449</v>
      </c>
      <c r="K1835" s="36" t="s">
        <v>2023</v>
      </c>
      <c r="L1835" s="76" t="s">
        <v>10021</v>
      </c>
      <c r="M1835" s="36" t="s">
        <v>10047</v>
      </c>
      <c r="N1835" s="36" t="s">
        <v>2087</v>
      </c>
      <c r="O1835" s="37">
        <f>'Product Details'!AH1374</f>
        <v>99.99</v>
      </c>
      <c r="P1835" s="37">
        <f>'Product Details'!V1374</f>
        <v>99.99</v>
      </c>
      <c r="Q1835" s="37">
        <f>'Product Details'!F1374</f>
        <v>93.99</v>
      </c>
      <c r="R1835" s="89">
        <f t="shared" si="85"/>
        <v>6.0006000600060012E-2</v>
      </c>
      <c r="S1835" s="89">
        <f t="shared" si="86"/>
        <v>6.0006000600060012E-2</v>
      </c>
      <c r="T1835" s="37">
        <f>'Product Details'!F1374</f>
        <v>93.99</v>
      </c>
      <c r="U1835" s="37">
        <f t="shared" si="87"/>
        <v>0</v>
      </c>
      <c r="V1835" s="36" t="s">
        <v>2080</v>
      </c>
      <c r="W1835" s="36" t="s">
        <v>1345</v>
      </c>
      <c r="X1835" s="36">
        <v>30</v>
      </c>
      <c r="Y1835" s="90">
        <v>45739</v>
      </c>
      <c r="Z1835" s="90">
        <v>46277</v>
      </c>
    </row>
    <row r="1836" spans="1:26" ht="15" customHeight="1" x14ac:dyDescent="0.35">
      <c r="A1836" s="88" t="s">
        <v>12079</v>
      </c>
      <c r="B1836" s="36" t="s">
        <v>9336</v>
      </c>
      <c r="C1836" s="36" t="s">
        <v>1830</v>
      </c>
      <c r="D1836" s="36" t="s">
        <v>12075</v>
      </c>
      <c r="E1836" s="36" t="s">
        <v>10046</v>
      </c>
      <c r="F1836" s="36" t="s">
        <v>9339</v>
      </c>
      <c r="G1836" s="36" t="s">
        <v>9340</v>
      </c>
      <c r="H1836" s="36" t="s">
        <v>2084</v>
      </c>
      <c r="I1836" s="36" t="s">
        <v>9</v>
      </c>
      <c r="J1836" s="36" t="s">
        <v>7510</v>
      </c>
      <c r="K1836" s="36" t="s">
        <v>2024</v>
      </c>
      <c r="L1836" s="76" t="s">
        <v>10021</v>
      </c>
      <c r="M1836" s="36" t="s">
        <v>10047</v>
      </c>
      <c r="N1836" s="36" t="s">
        <v>2087</v>
      </c>
      <c r="O1836" s="37">
        <f>'Product Details'!AH1375</f>
        <v>119.99</v>
      </c>
      <c r="P1836" s="37">
        <f>'Product Details'!V1375</f>
        <v>119.99</v>
      </c>
      <c r="Q1836" s="37">
        <f>'Product Details'!F1375</f>
        <v>114.99</v>
      </c>
      <c r="R1836" s="89">
        <f t="shared" si="85"/>
        <v>4.1670139178264856E-2</v>
      </c>
      <c r="S1836" s="89">
        <f t="shared" si="86"/>
        <v>4.1670139178264856E-2</v>
      </c>
      <c r="T1836" s="37">
        <f>'Product Details'!F1375</f>
        <v>114.99</v>
      </c>
      <c r="U1836" s="37">
        <f t="shared" si="87"/>
        <v>0</v>
      </c>
      <c r="V1836" s="36" t="s">
        <v>2080</v>
      </c>
      <c r="W1836" s="36" t="s">
        <v>7451</v>
      </c>
      <c r="X1836" s="36">
        <v>30</v>
      </c>
      <c r="Y1836" s="90">
        <v>46170</v>
      </c>
      <c r="Z1836" s="90">
        <v>46246</v>
      </c>
    </row>
    <row r="1837" spans="1:26" ht="15" customHeight="1" x14ac:dyDescent="0.35">
      <c r="A1837" s="88" t="s">
        <v>12080</v>
      </c>
      <c r="B1837" s="36" t="s">
        <v>9341</v>
      </c>
      <c r="C1837" s="36" t="s">
        <v>1830</v>
      </c>
      <c r="D1837" s="36" t="s">
        <v>12075</v>
      </c>
      <c r="E1837" s="36" t="s">
        <v>10046</v>
      </c>
      <c r="F1837" s="36" t="s">
        <v>9344</v>
      </c>
      <c r="G1837" s="36" t="s">
        <v>9345</v>
      </c>
      <c r="H1837" s="36" t="s">
        <v>2268</v>
      </c>
      <c r="I1837" s="36" t="s">
        <v>9</v>
      </c>
      <c r="J1837" s="36" t="s">
        <v>7378</v>
      </c>
      <c r="K1837" s="36" t="s">
        <v>2026</v>
      </c>
      <c r="L1837" s="76" t="s">
        <v>10021</v>
      </c>
      <c r="M1837" s="36" t="s">
        <v>10047</v>
      </c>
      <c r="N1837" s="36" t="s">
        <v>2087</v>
      </c>
      <c r="O1837" s="37">
        <f>'Product Details'!AH1376</f>
        <v>170.99</v>
      </c>
      <c r="P1837" s="37">
        <f>'Product Details'!V1376</f>
        <v>165.99</v>
      </c>
      <c r="Q1837" s="37">
        <f>'Product Details'!F1376</f>
        <v>150.99</v>
      </c>
      <c r="R1837" s="89">
        <f t="shared" si="85"/>
        <v>9.0366889571660933E-2</v>
      </c>
      <c r="S1837" s="89">
        <f t="shared" si="86"/>
        <v>0.11696590443885607</v>
      </c>
      <c r="T1837" s="37">
        <f>'Product Details'!F1376</f>
        <v>150.99</v>
      </c>
      <c r="U1837" s="37">
        <f t="shared" si="87"/>
        <v>0</v>
      </c>
      <c r="V1837" s="36" t="s">
        <v>2080</v>
      </c>
      <c r="W1837" s="36" t="s">
        <v>1345</v>
      </c>
      <c r="X1837" s="36">
        <v>30</v>
      </c>
      <c r="Y1837" s="90">
        <v>46099</v>
      </c>
      <c r="Z1837" s="90">
        <v>46249</v>
      </c>
    </row>
    <row r="1838" spans="1:26" ht="15" customHeight="1" x14ac:dyDescent="0.35">
      <c r="A1838" s="88" t="s">
        <v>12081</v>
      </c>
      <c r="B1838" s="36" t="s">
        <v>9346</v>
      </c>
      <c r="C1838" s="36" t="s">
        <v>1830</v>
      </c>
      <c r="D1838" s="36" t="s">
        <v>12075</v>
      </c>
      <c r="E1838" s="36" t="s">
        <v>10046</v>
      </c>
      <c r="F1838" s="36" t="s">
        <v>9349</v>
      </c>
      <c r="G1838" s="36" t="s">
        <v>9350</v>
      </c>
      <c r="H1838" s="36" t="s">
        <v>2104</v>
      </c>
      <c r="I1838" s="36" t="s">
        <v>9</v>
      </c>
      <c r="J1838" s="36" t="s">
        <v>7402</v>
      </c>
      <c r="K1838" s="36" t="s">
        <v>2024</v>
      </c>
      <c r="L1838" s="76" t="s">
        <v>10021</v>
      </c>
      <c r="M1838" s="36" t="s">
        <v>10047</v>
      </c>
      <c r="N1838" s="36" t="s">
        <v>2087</v>
      </c>
      <c r="O1838" s="37">
        <f>'Product Details'!AH1377</f>
        <v>193.99</v>
      </c>
      <c r="P1838" s="37">
        <f>'Product Details'!V1377</f>
        <v>183.99</v>
      </c>
      <c r="Q1838" s="37">
        <f>'Product Details'!F1377</f>
        <v>177.99</v>
      </c>
      <c r="R1838" s="89">
        <f t="shared" si="85"/>
        <v>3.2610467960215231E-2</v>
      </c>
      <c r="S1838" s="89">
        <f t="shared" si="86"/>
        <v>8.247847827207587E-2</v>
      </c>
      <c r="T1838" s="37">
        <f>'Product Details'!F1377</f>
        <v>177.99</v>
      </c>
      <c r="U1838" s="37">
        <f t="shared" si="87"/>
        <v>0</v>
      </c>
      <c r="V1838" s="36" t="s">
        <v>2100</v>
      </c>
      <c r="W1838" s="36" t="s">
        <v>7404</v>
      </c>
      <c r="X1838" s="36">
        <v>30</v>
      </c>
      <c r="Y1838" s="90">
        <v>46129</v>
      </c>
      <c r="Z1838" s="90">
        <v>46287</v>
      </c>
    </row>
    <row r="1839" spans="1:26" ht="26.9" customHeight="1" x14ac:dyDescent="0.35">
      <c r="A1839" s="88" t="s">
        <v>12082</v>
      </c>
      <c r="B1839" s="36" t="s">
        <v>9351</v>
      </c>
      <c r="C1839" s="36" t="s">
        <v>1830</v>
      </c>
      <c r="D1839" s="36" t="s">
        <v>12075</v>
      </c>
      <c r="E1839" s="36" t="s">
        <v>10046</v>
      </c>
      <c r="F1839" s="36" t="s">
        <v>9354</v>
      </c>
      <c r="G1839" s="36" t="s">
        <v>9355</v>
      </c>
      <c r="H1839" s="36" t="s">
        <v>2120</v>
      </c>
      <c r="I1839" s="36" t="s">
        <v>9</v>
      </c>
      <c r="J1839" s="36" t="s">
        <v>7425</v>
      </c>
      <c r="K1839" s="36" t="s">
        <v>2025</v>
      </c>
      <c r="L1839" s="76" t="s">
        <v>10021</v>
      </c>
      <c r="M1839" s="36" t="s">
        <v>10047</v>
      </c>
      <c r="N1839" s="36" t="s">
        <v>2087</v>
      </c>
      <c r="O1839" s="37">
        <f>'Product Details'!AH1378</f>
        <v>211.99</v>
      </c>
      <c r="P1839" s="37">
        <f>'Product Details'!V1378</f>
        <v>204.99</v>
      </c>
      <c r="Q1839" s="37">
        <f>'Product Details'!F1378</f>
        <v>181.99</v>
      </c>
      <c r="R1839" s="89">
        <f t="shared" si="85"/>
        <v>0.11220059515098298</v>
      </c>
      <c r="S1839" s="89">
        <f t="shared" si="86"/>
        <v>0.14151610925043634</v>
      </c>
      <c r="T1839" s="37">
        <f>'Product Details'!F1378</f>
        <v>181.99</v>
      </c>
      <c r="U1839" s="37">
        <f t="shared" si="87"/>
        <v>0</v>
      </c>
      <c r="V1839" s="36" t="s">
        <v>2080</v>
      </c>
      <c r="W1839" s="36" t="s">
        <v>7498</v>
      </c>
      <c r="X1839" s="36">
        <v>30</v>
      </c>
      <c r="Y1839" s="90">
        <v>45810</v>
      </c>
      <c r="Z1839" s="90">
        <v>46241</v>
      </c>
    </row>
    <row r="1840" spans="1:26" ht="26.9" customHeight="1" x14ac:dyDescent="0.35">
      <c r="A1840" s="88" t="s">
        <v>12083</v>
      </c>
      <c r="B1840" s="36" t="s">
        <v>9351</v>
      </c>
      <c r="C1840" s="36" t="s">
        <v>1830</v>
      </c>
      <c r="D1840" s="36" t="s">
        <v>10168</v>
      </c>
      <c r="E1840" s="36" t="s">
        <v>10101</v>
      </c>
      <c r="F1840" s="36" t="s">
        <v>9354</v>
      </c>
      <c r="G1840" s="36" t="s">
        <v>9355</v>
      </c>
      <c r="H1840" s="36" t="s">
        <v>2120</v>
      </c>
      <c r="I1840" s="36" t="s">
        <v>9</v>
      </c>
      <c r="J1840" s="36" t="s">
        <v>7425</v>
      </c>
      <c r="K1840" s="36" t="s">
        <v>2025</v>
      </c>
      <c r="L1840" s="81" t="s">
        <v>10022</v>
      </c>
      <c r="M1840" s="36" t="s">
        <v>10102</v>
      </c>
      <c r="N1840" s="36" t="s">
        <v>2087</v>
      </c>
      <c r="O1840" s="37">
        <f>'Product Details'!AH1378</f>
        <v>211.99</v>
      </c>
      <c r="P1840" s="37">
        <v>171.99</v>
      </c>
      <c r="Q1840" s="37">
        <v>163.99</v>
      </c>
      <c r="R1840" s="89">
        <f t="shared" si="85"/>
        <v>4.6514332228617943E-2</v>
      </c>
      <c r="S1840" s="89">
        <f t="shared" si="86"/>
        <v>0.22642577480069814</v>
      </c>
      <c r="T1840" s="37">
        <f>'Product Details'!F1378</f>
        <v>181.99</v>
      </c>
      <c r="U1840" s="37">
        <f t="shared" si="87"/>
        <v>18</v>
      </c>
      <c r="V1840" s="36" t="s">
        <v>2100</v>
      </c>
      <c r="W1840" s="36" t="s">
        <v>11600</v>
      </c>
      <c r="X1840" s="36">
        <v>30</v>
      </c>
      <c r="Y1840" s="90">
        <v>46207</v>
      </c>
      <c r="Z1840" s="90">
        <v>46250</v>
      </c>
    </row>
    <row r="1841" spans="1:26" ht="26.9" customHeight="1" x14ac:dyDescent="0.35">
      <c r="A1841" s="88" t="s">
        <v>12084</v>
      </c>
      <c r="B1841" s="36" t="s">
        <v>9351</v>
      </c>
      <c r="C1841" s="36" t="s">
        <v>1830</v>
      </c>
      <c r="D1841" s="36" t="s">
        <v>10088</v>
      </c>
      <c r="E1841" s="36" t="s">
        <v>10089</v>
      </c>
      <c r="F1841" s="36" t="s">
        <v>9354</v>
      </c>
      <c r="G1841" s="36" t="s">
        <v>9355</v>
      </c>
      <c r="H1841" s="36" t="s">
        <v>2120</v>
      </c>
      <c r="I1841" s="36" t="s">
        <v>9</v>
      </c>
      <c r="J1841" s="36" t="s">
        <v>7425</v>
      </c>
      <c r="K1841" s="36" t="s">
        <v>2025</v>
      </c>
      <c r="L1841" s="84" t="s">
        <v>10025</v>
      </c>
      <c r="M1841" s="36" t="s">
        <v>10090</v>
      </c>
      <c r="N1841" s="36" t="s">
        <v>2087</v>
      </c>
      <c r="O1841" s="37">
        <f>'Product Details'!AH1378</f>
        <v>211.99</v>
      </c>
      <c r="P1841" s="37">
        <v>96.99</v>
      </c>
      <c r="Q1841" s="37">
        <v>96.99</v>
      </c>
      <c r="R1841" s="89">
        <f t="shared" si="85"/>
        <v>0</v>
      </c>
      <c r="S1841" s="89">
        <f t="shared" si="86"/>
        <v>0.54247841879333936</v>
      </c>
      <c r="T1841" s="37">
        <f>'Product Details'!F1378</f>
        <v>181.99</v>
      </c>
      <c r="U1841" s="37">
        <f t="shared" si="87"/>
        <v>85.000000000000014</v>
      </c>
      <c r="V1841" s="36" t="s">
        <v>2100</v>
      </c>
      <c r="W1841" s="36" t="s">
        <v>10105</v>
      </c>
      <c r="X1841" s="36">
        <v>14</v>
      </c>
      <c r="Y1841" s="90">
        <v>46149</v>
      </c>
      <c r="Z1841" s="90">
        <v>46149</v>
      </c>
    </row>
    <row r="1842" spans="1:26" ht="26.9" customHeight="1" x14ac:dyDescent="0.35">
      <c r="A1842" s="88" t="s">
        <v>12085</v>
      </c>
      <c r="B1842" s="36" t="s">
        <v>9351</v>
      </c>
      <c r="C1842" s="36" t="s">
        <v>1830</v>
      </c>
      <c r="D1842" s="36" t="s">
        <v>10088</v>
      </c>
      <c r="E1842" s="36" t="s">
        <v>10089</v>
      </c>
      <c r="F1842" s="36" t="s">
        <v>9354</v>
      </c>
      <c r="G1842" s="36" t="s">
        <v>9355</v>
      </c>
      <c r="H1842" s="36" t="s">
        <v>2120</v>
      </c>
      <c r="I1842" s="36" t="s">
        <v>9</v>
      </c>
      <c r="J1842" s="36" t="s">
        <v>7425</v>
      </c>
      <c r="K1842" s="36" t="s">
        <v>2025</v>
      </c>
      <c r="L1842" s="80" t="s">
        <v>10026</v>
      </c>
      <c r="M1842" s="36" t="s">
        <v>10090</v>
      </c>
      <c r="N1842" s="36" t="s">
        <v>2087</v>
      </c>
      <c r="O1842" s="37">
        <f>'Product Details'!AH1378</f>
        <v>211.99</v>
      </c>
      <c r="P1842" s="37">
        <v>61.99</v>
      </c>
      <c r="Q1842" s="37">
        <v>61.99</v>
      </c>
      <c r="R1842" s="89">
        <f t="shared" si="85"/>
        <v>0</v>
      </c>
      <c r="S1842" s="89">
        <f t="shared" si="86"/>
        <v>0.7075805462521817</v>
      </c>
      <c r="T1842" s="37">
        <f>'Product Details'!F1378</f>
        <v>181.99</v>
      </c>
      <c r="U1842" s="37">
        <f t="shared" si="87"/>
        <v>120</v>
      </c>
      <c r="V1842" s="36" t="s">
        <v>2116</v>
      </c>
      <c r="W1842" s="36" t="s">
        <v>10091</v>
      </c>
      <c r="X1842" s="36">
        <v>7</v>
      </c>
      <c r="Y1842" s="90">
        <v>46168</v>
      </c>
      <c r="Z1842" s="90">
        <v>46168</v>
      </c>
    </row>
    <row r="1843" spans="1:26" ht="15" customHeight="1" x14ac:dyDescent="0.35">
      <c r="A1843" s="88" t="s">
        <v>12086</v>
      </c>
      <c r="B1843" s="36" t="s">
        <v>9356</v>
      </c>
      <c r="C1843" s="36" t="s">
        <v>1830</v>
      </c>
      <c r="D1843" s="36" t="s">
        <v>12075</v>
      </c>
      <c r="E1843" s="36" t="s">
        <v>10046</v>
      </c>
      <c r="F1843" s="36" t="s">
        <v>9359</v>
      </c>
      <c r="G1843" s="36" t="s">
        <v>9360</v>
      </c>
      <c r="H1843" s="36" t="s">
        <v>2268</v>
      </c>
      <c r="I1843" s="36" t="s">
        <v>9</v>
      </c>
      <c r="J1843" s="36" t="s">
        <v>7449</v>
      </c>
      <c r="K1843" s="36" t="s">
        <v>2024</v>
      </c>
      <c r="L1843" s="76" t="s">
        <v>10021</v>
      </c>
      <c r="M1843" s="36" t="s">
        <v>10047</v>
      </c>
      <c r="N1843" s="36" t="s">
        <v>2087</v>
      </c>
      <c r="O1843" s="37">
        <f>'Product Details'!AH1379</f>
        <v>203.99</v>
      </c>
      <c r="P1843" s="37">
        <f>'Product Details'!V1379</f>
        <v>203.99</v>
      </c>
      <c r="Q1843" s="37">
        <f>'Product Details'!F1379</f>
        <v>194.99</v>
      </c>
      <c r="R1843" s="89">
        <f t="shared" si="85"/>
        <v>4.4119809794597772E-2</v>
      </c>
      <c r="S1843" s="89">
        <f t="shared" si="86"/>
        <v>4.4119809794597772E-2</v>
      </c>
      <c r="T1843" s="37">
        <f>'Product Details'!F1379</f>
        <v>194.99</v>
      </c>
      <c r="U1843" s="37">
        <f t="shared" si="87"/>
        <v>0</v>
      </c>
      <c r="V1843" s="36" t="s">
        <v>2100</v>
      </c>
      <c r="W1843" s="36" t="s">
        <v>7451</v>
      </c>
      <c r="X1843" s="36">
        <v>30</v>
      </c>
      <c r="Y1843" s="90">
        <v>45798</v>
      </c>
      <c r="Z1843" s="90">
        <v>46239</v>
      </c>
    </row>
    <row r="1844" spans="1:26" ht="26.9" customHeight="1" x14ac:dyDescent="0.35">
      <c r="A1844" s="88" t="s">
        <v>12087</v>
      </c>
      <c r="B1844" s="36" t="s">
        <v>9361</v>
      </c>
      <c r="C1844" s="36" t="s">
        <v>1830</v>
      </c>
      <c r="D1844" s="36" t="s">
        <v>12075</v>
      </c>
      <c r="E1844" s="36" t="s">
        <v>10046</v>
      </c>
      <c r="F1844" s="36" t="s">
        <v>9364</v>
      </c>
      <c r="G1844" s="36" t="s">
        <v>9365</v>
      </c>
      <c r="H1844" s="36" t="s">
        <v>2254</v>
      </c>
      <c r="I1844" s="36" t="s">
        <v>9</v>
      </c>
      <c r="J1844" s="36" t="s">
        <v>7526</v>
      </c>
      <c r="K1844" s="36" t="s">
        <v>2025</v>
      </c>
      <c r="L1844" s="76" t="s">
        <v>10021</v>
      </c>
      <c r="M1844" s="36" t="s">
        <v>10047</v>
      </c>
      <c r="N1844" s="36" t="s">
        <v>2087</v>
      </c>
      <c r="O1844" s="37">
        <f>'Product Details'!AH1380</f>
        <v>240.99</v>
      </c>
      <c r="P1844" s="37">
        <f>'Product Details'!V1380</f>
        <v>235.99</v>
      </c>
      <c r="Q1844" s="37">
        <f>'Product Details'!F1380</f>
        <v>218.99</v>
      </c>
      <c r="R1844" s="89">
        <f t="shared" si="85"/>
        <v>7.2036950718250767E-2</v>
      </c>
      <c r="S1844" s="89">
        <f t="shared" si="86"/>
        <v>9.1290095024689821E-2</v>
      </c>
      <c r="T1844" s="37">
        <f>'Product Details'!F1380</f>
        <v>218.99</v>
      </c>
      <c r="U1844" s="37">
        <f t="shared" si="87"/>
        <v>0</v>
      </c>
      <c r="V1844" s="36" t="s">
        <v>2080</v>
      </c>
      <c r="W1844" s="36" t="s">
        <v>1345</v>
      </c>
      <c r="X1844" s="36">
        <v>30</v>
      </c>
      <c r="Y1844" s="90">
        <v>45896</v>
      </c>
      <c r="Z1844" s="90">
        <v>46267</v>
      </c>
    </row>
    <row r="1845" spans="1:26" ht="15" customHeight="1" x14ac:dyDescent="0.35">
      <c r="A1845" s="88" t="s">
        <v>12088</v>
      </c>
      <c r="B1845" s="36" t="s">
        <v>9366</v>
      </c>
      <c r="C1845" s="36" t="s">
        <v>1830</v>
      </c>
      <c r="D1845" s="36" t="s">
        <v>12075</v>
      </c>
      <c r="E1845" s="36" t="s">
        <v>10046</v>
      </c>
      <c r="F1845" s="36" t="s">
        <v>9354</v>
      </c>
      <c r="G1845" s="36" t="s">
        <v>9370</v>
      </c>
      <c r="H1845" s="36" t="s">
        <v>2179</v>
      </c>
      <c r="I1845" s="36" t="s">
        <v>9</v>
      </c>
      <c r="J1845" s="36" t="s">
        <v>2034</v>
      </c>
      <c r="K1845" s="36" t="s">
        <v>2027</v>
      </c>
      <c r="L1845" s="76" t="s">
        <v>10021</v>
      </c>
      <c r="M1845" s="36" t="s">
        <v>10047</v>
      </c>
      <c r="N1845" s="36" t="s">
        <v>2087</v>
      </c>
      <c r="O1845" s="37">
        <f>'Product Details'!AH1381</f>
        <v>712.99</v>
      </c>
      <c r="P1845" s="37">
        <f>'Product Details'!V1381</f>
        <v>712.99</v>
      </c>
      <c r="Q1845" s="37">
        <f>'Product Details'!F1381</f>
        <v>685.99</v>
      </c>
      <c r="R1845" s="89">
        <f t="shared" si="85"/>
        <v>3.7868693810572375E-2</v>
      </c>
      <c r="S1845" s="89">
        <f t="shared" si="86"/>
        <v>3.7868693810572375E-2</v>
      </c>
      <c r="T1845" s="37">
        <f>'Product Details'!F1381</f>
        <v>685.99</v>
      </c>
      <c r="U1845" s="37">
        <f t="shared" si="87"/>
        <v>0</v>
      </c>
      <c r="V1845" s="36" t="s">
        <v>2100</v>
      </c>
      <c r="W1845" s="36" t="s">
        <v>7439</v>
      </c>
      <c r="X1845" s="36">
        <v>30</v>
      </c>
      <c r="Y1845" s="90">
        <v>45685</v>
      </c>
      <c r="Z1845" s="90">
        <v>46264</v>
      </c>
    </row>
    <row r="1846" spans="1:26" ht="15" customHeight="1" x14ac:dyDescent="0.35">
      <c r="A1846" s="88" t="s">
        <v>12089</v>
      </c>
      <c r="B1846" s="36" t="s">
        <v>9372</v>
      </c>
      <c r="C1846" s="36" t="s">
        <v>1830</v>
      </c>
      <c r="D1846" s="36" t="s">
        <v>12075</v>
      </c>
      <c r="E1846" s="36" t="s">
        <v>10046</v>
      </c>
      <c r="F1846" s="36" t="s">
        <v>9376</v>
      </c>
      <c r="G1846" s="36" t="s">
        <v>9377</v>
      </c>
      <c r="H1846" s="36" t="s">
        <v>2171</v>
      </c>
      <c r="I1846" s="36" t="s">
        <v>9</v>
      </c>
      <c r="J1846" s="36" t="s">
        <v>7473</v>
      </c>
      <c r="K1846" s="36" t="s">
        <v>2026</v>
      </c>
      <c r="L1846" s="76" t="s">
        <v>10021</v>
      </c>
      <c r="M1846" s="36" t="s">
        <v>10047</v>
      </c>
      <c r="N1846" s="36" t="s">
        <v>2087</v>
      </c>
      <c r="O1846" s="37">
        <f>'Product Details'!AH1382</f>
        <v>1407.99</v>
      </c>
      <c r="P1846" s="37">
        <f>'Product Details'!V1382</f>
        <v>1374.99</v>
      </c>
      <c r="Q1846" s="37">
        <f>'Product Details'!F1382</f>
        <v>1308.99</v>
      </c>
      <c r="R1846" s="89">
        <f t="shared" si="85"/>
        <v>4.8000349093447955E-2</v>
      </c>
      <c r="S1846" s="89">
        <f t="shared" si="86"/>
        <v>7.0312999382097882E-2</v>
      </c>
      <c r="T1846" s="37">
        <f>'Product Details'!F1382</f>
        <v>1308.99</v>
      </c>
      <c r="U1846" s="37">
        <f t="shared" si="87"/>
        <v>0</v>
      </c>
      <c r="V1846" s="36" t="s">
        <v>2080</v>
      </c>
      <c r="W1846" s="36" t="s">
        <v>7439</v>
      </c>
      <c r="X1846" s="36">
        <v>30</v>
      </c>
      <c r="Y1846" s="90">
        <v>46189</v>
      </c>
      <c r="Z1846" s="90">
        <v>46273</v>
      </c>
    </row>
    <row r="1847" spans="1:26" ht="15" customHeight="1" x14ac:dyDescent="0.35">
      <c r="A1847" s="88" t="s">
        <v>12090</v>
      </c>
      <c r="B1847" s="36" t="s">
        <v>9378</v>
      </c>
      <c r="C1847" s="36" t="s">
        <v>1844</v>
      </c>
      <c r="D1847" s="36" t="s">
        <v>12091</v>
      </c>
      <c r="E1847" s="36" t="s">
        <v>10046</v>
      </c>
      <c r="F1847" s="36" t="s">
        <v>9381</v>
      </c>
      <c r="G1847" s="36" t="s">
        <v>9382</v>
      </c>
      <c r="H1847" s="36" t="s">
        <v>2171</v>
      </c>
      <c r="I1847" s="36" t="s">
        <v>9</v>
      </c>
      <c r="J1847" s="36" t="s">
        <v>7560</v>
      </c>
      <c r="K1847" s="36" t="s">
        <v>2024</v>
      </c>
      <c r="L1847" s="76" t="s">
        <v>10021</v>
      </c>
      <c r="M1847" s="36" t="s">
        <v>10047</v>
      </c>
      <c r="N1847" s="36" t="s">
        <v>2087</v>
      </c>
      <c r="O1847" s="37">
        <f>'Product Details'!AH1383</f>
        <v>88.99</v>
      </c>
      <c r="P1847" s="37">
        <f>'Product Details'!V1383</f>
        <v>88.99</v>
      </c>
      <c r="Q1847" s="37">
        <f>'Product Details'!F1383</f>
        <v>81.99</v>
      </c>
      <c r="R1847" s="89">
        <f t="shared" si="85"/>
        <v>7.8660523654343187E-2</v>
      </c>
      <c r="S1847" s="89">
        <f t="shared" si="86"/>
        <v>7.8660523654343187E-2</v>
      </c>
      <c r="T1847" s="37">
        <f>'Product Details'!F1383</f>
        <v>81.99</v>
      </c>
      <c r="U1847" s="37">
        <f t="shared" si="87"/>
        <v>0</v>
      </c>
      <c r="V1847" s="36" t="s">
        <v>2080</v>
      </c>
      <c r="W1847" s="36" t="s">
        <v>1345</v>
      </c>
      <c r="X1847" s="36">
        <v>14</v>
      </c>
      <c r="Y1847" s="90">
        <v>45869</v>
      </c>
      <c r="Z1847" s="90">
        <v>46237</v>
      </c>
    </row>
    <row r="1848" spans="1:26" ht="15" customHeight="1" x14ac:dyDescent="0.35">
      <c r="A1848" s="88" t="s">
        <v>12092</v>
      </c>
      <c r="B1848" s="36" t="s">
        <v>9383</v>
      </c>
      <c r="C1848" s="36" t="s">
        <v>1844</v>
      </c>
      <c r="D1848" s="36" t="s">
        <v>12091</v>
      </c>
      <c r="E1848" s="36" t="s">
        <v>10046</v>
      </c>
      <c r="F1848" s="36" t="s">
        <v>9386</v>
      </c>
      <c r="G1848" s="36" t="s">
        <v>9387</v>
      </c>
      <c r="H1848" s="36" t="s">
        <v>2179</v>
      </c>
      <c r="I1848" s="36" t="s">
        <v>9</v>
      </c>
      <c r="J1848" s="36" t="s">
        <v>7414</v>
      </c>
      <c r="K1848" s="36" t="s">
        <v>2023</v>
      </c>
      <c r="L1848" s="76" t="s">
        <v>10021</v>
      </c>
      <c r="M1848" s="36" t="s">
        <v>10047</v>
      </c>
      <c r="N1848" s="36" t="s">
        <v>2087</v>
      </c>
      <c r="O1848" s="37">
        <f>'Product Details'!AH1384</f>
        <v>125.99</v>
      </c>
      <c r="P1848" s="37">
        <f>'Product Details'!V1384</f>
        <v>123.99</v>
      </c>
      <c r="Q1848" s="37">
        <f>'Product Details'!F1384</f>
        <v>112.99</v>
      </c>
      <c r="R1848" s="89">
        <f t="shared" si="85"/>
        <v>8.8716832002580862E-2</v>
      </c>
      <c r="S1848" s="89">
        <f t="shared" si="86"/>
        <v>0.10318279228510199</v>
      </c>
      <c r="T1848" s="37">
        <f>'Product Details'!F1384</f>
        <v>112.99</v>
      </c>
      <c r="U1848" s="37">
        <f t="shared" si="87"/>
        <v>0</v>
      </c>
      <c r="V1848" s="36" t="s">
        <v>2080</v>
      </c>
      <c r="W1848" s="36" t="s">
        <v>1345</v>
      </c>
      <c r="X1848" s="36">
        <v>14</v>
      </c>
      <c r="Y1848" s="90">
        <v>45708</v>
      </c>
      <c r="Z1848" s="90">
        <v>46259</v>
      </c>
    </row>
    <row r="1849" spans="1:26" ht="15" customHeight="1" x14ac:dyDescent="0.35">
      <c r="A1849" s="88" t="s">
        <v>12093</v>
      </c>
      <c r="B1849" s="36" t="s">
        <v>9388</v>
      </c>
      <c r="C1849" s="36" t="s">
        <v>1844</v>
      </c>
      <c r="D1849" s="36" t="s">
        <v>12091</v>
      </c>
      <c r="E1849" s="36" t="s">
        <v>10046</v>
      </c>
      <c r="F1849" s="36" t="s">
        <v>9391</v>
      </c>
      <c r="G1849" s="36" t="s">
        <v>9392</v>
      </c>
      <c r="H1849" s="36" t="s">
        <v>2147</v>
      </c>
      <c r="I1849" s="36" t="s">
        <v>9</v>
      </c>
      <c r="J1849" s="36" t="s">
        <v>7425</v>
      </c>
      <c r="K1849" s="36" t="s">
        <v>2024</v>
      </c>
      <c r="L1849" s="76" t="s">
        <v>10021</v>
      </c>
      <c r="M1849" s="36" t="s">
        <v>10047</v>
      </c>
      <c r="N1849" s="36" t="s">
        <v>2087</v>
      </c>
      <c r="O1849" s="37">
        <f>'Product Details'!AH1385</f>
        <v>147.99</v>
      </c>
      <c r="P1849" s="37">
        <f>'Product Details'!V1385</f>
        <v>147.99</v>
      </c>
      <c r="Q1849" s="37">
        <f>'Product Details'!F1385</f>
        <v>128.99</v>
      </c>
      <c r="R1849" s="89">
        <f t="shared" si="85"/>
        <v>0.12838705317926885</v>
      </c>
      <c r="S1849" s="89">
        <f t="shared" si="86"/>
        <v>0.12838705317926885</v>
      </c>
      <c r="T1849" s="37">
        <f>'Product Details'!F1385</f>
        <v>128.99</v>
      </c>
      <c r="U1849" s="37">
        <f t="shared" si="87"/>
        <v>0</v>
      </c>
      <c r="V1849" s="36" t="s">
        <v>2080</v>
      </c>
      <c r="W1849" s="36" t="s">
        <v>7427</v>
      </c>
      <c r="X1849" s="36">
        <v>14</v>
      </c>
      <c r="Y1849" s="90">
        <v>46083</v>
      </c>
      <c r="Z1849" s="90">
        <v>46242</v>
      </c>
    </row>
    <row r="1850" spans="1:26" ht="26.9" customHeight="1" x14ac:dyDescent="0.35">
      <c r="A1850" s="88" t="s">
        <v>12094</v>
      </c>
      <c r="B1850" s="36" t="s">
        <v>9393</v>
      </c>
      <c r="C1850" s="36" t="s">
        <v>1844</v>
      </c>
      <c r="D1850" s="36" t="s">
        <v>12091</v>
      </c>
      <c r="E1850" s="36" t="s">
        <v>10046</v>
      </c>
      <c r="F1850" s="36" t="s">
        <v>9396</v>
      </c>
      <c r="G1850" s="36" t="s">
        <v>9397</v>
      </c>
      <c r="H1850" s="36" t="s">
        <v>2120</v>
      </c>
      <c r="I1850" s="36" t="s">
        <v>9</v>
      </c>
      <c r="J1850" s="36" t="s">
        <v>7510</v>
      </c>
      <c r="K1850" s="36" t="s">
        <v>2025</v>
      </c>
      <c r="L1850" s="76" t="s">
        <v>10021</v>
      </c>
      <c r="M1850" s="36" t="s">
        <v>10047</v>
      </c>
      <c r="N1850" s="36" t="s">
        <v>2087</v>
      </c>
      <c r="O1850" s="37">
        <f>'Product Details'!AH1386</f>
        <v>143.99</v>
      </c>
      <c r="P1850" s="37">
        <f>'Product Details'!V1386</f>
        <v>143.99</v>
      </c>
      <c r="Q1850" s="37">
        <f>'Product Details'!F1386</f>
        <v>130.99</v>
      </c>
      <c r="R1850" s="89">
        <f t="shared" si="85"/>
        <v>9.0284047503298839E-2</v>
      </c>
      <c r="S1850" s="89">
        <f t="shared" si="86"/>
        <v>9.0284047503298839E-2</v>
      </c>
      <c r="T1850" s="37">
        <f>'Product Details'!F1386</f>
        <v>130.99</v>
      </c>
      <c r="U1850" s="37">
        <f t="shared" si="87"/>
        <v>0</v>
      </c>
      <c r="V1850" s="36" t="s">
        <v>2080</v>
      </c>
      <c r="W1850" s="36" t="s">
        <v>7512</v>
      </c>
      <c r="X1850" s="36">
        <v>14</v>
      </c>
      <c r="Y1850" s="90">
        <v>46209</v>
      </c>
      <c r="Z1850" s="90">
        <v>46246</v>
      </c>
    </row>
    <row r="1851" spans="1:26" ht="26.9" customHeight="1" x14ac:dyDescent="0.35">
      <c r="A1851" s="88" t="s">
        <v>12095</v>
      </c>
      <c r="B1851" s="36" t="s">
        <v>9393</v>
      </c>
      <c r="C1851" s="36" t="s">
        <v>1844</v>
      </c>
      <c r="D1851" s="36" t="s">
        <v>10100</v>
      </c>
      <c r="E1851" s="36" t="s">
        <v>10101</v>
      </c>
      <c r="F1851" s="36" t="s">
        <v>9396</v>
      </c>
      <c r="G1851" s="36" t="s">
        <v>9397</v>
      </c>
      <c r="H1851" s="36" t="s">
        <v>2120</v>
      </c>
      <c r="I1851" s="36" t="s">
        <v>9</v>
      </c>
      <c r="J1851" s="36" t="s">
        <v>7510</v>
      </c>
      <c r="K1851" s="36" t="s">
        <v>2025</v>
      </c>
      <c r="L1851" s="81" t="s">
        <v>10022</v>
      </c>
      <c r="M1851" s="36" t="s">
        <v>10102</v>
      </c>
      <c r="N1851" s="36" t="s">
        <v>2087</v>
      </c>
      <c r="O1851" s="37">
        <f>'Product Details'!AH1386</f>
        <v>143.99</v>
      </c>
      <c r="P1851" s="37">
        <v>120.99</v>
      </c>
      <c r="Q1851" s="37">
        <v>120.99</v>
      </c>
      <c r="R1851" s="89">
        <f t="shared" si="85"/>
        <v>0</v>
      </c>
      <c r="S1851" s="89">
        <f t="shared" si="86"/>
        <v>0.15973331481352882</v>
      </c>
      <c r="T1851" s="37">
        <f>'Product Details'!F1386</f>
        <v>130.99</v>
      </c>
      <c r="U1851" s="37">
        <f t="shared" si="87"/>
        <v>10.000000000000014</v>
      </c>
      <c r="V1851" s="36" t="s">
        <v>2080</v>
      </c>
      <c r="W1851" s="36" t="s">
        <v>11597</v>
      </c>
      <c r="X1851" s="36">
        <v>14</v>
      </c>
      <c r="Y1851" s="90">
        <v>46209</v>
      </c>
      <c r="Z1851" s="90">
        <v>46209</v>
      </c>
    </row>
    <row r="1852" spans="1:26" ht="26.9" customHeight="1" x14ac:dyDescent="0.35">
      <c r="A1852" s="88" t="s">
        <v>12096</v>
      </c>
      <c r="B1852" s="36" t="s">
        <v>9393</v>
      </c>
      <c r="C1852" s="36" t="s">
        <v>1844</v>
      </c>
      <c r="D1852" s="36" t="s">
        <v>12097</v>
      </c>
      <c r="E1852" s="36" t="s">
        <v>10122</v>
      </c>
      <c r="F1852" s="36" t="s">
        <v>9396</v>
      </c>
      <c r="G1852" s="36" t="s">
        <v>9397</v>
      </c>
      <c r="H1852" s="36" t="s">
        <v>2120</v>
      </c>
      <c r="I1852" s="36" t="s">
        <v>9</v>
      </c>
      <c r="J1852" s="36" t="s">
        <v>7510</v>
      </c>
      <c r="K1852" s="36" t="s">
        <v>2025</v>
      </c>
      <c r="L1852" s="79" t="s">
        <v>10023</v>
      </c>
      <c r="M1852" s="36" t="s">
        <v>10123</v>
      </c>
      <c r="N1852" s="36" t="s">
        <v>2087</v>
      </c>
      <c r="O1852" s="37">
        <f>'Product Details'!AH1386</f>
        <v>143.99</v>
      </c>
      <c r="P1852" s="37">
        <v>103.99</v>
      </c>
      <c r="Q1852" s="37">
        <v>103.99</v>
      </c>
      <c r="R1852" s="89">
        <f t="shared" si="85"/>
        <v>0</v>
      </c>
      <c r="S1852" s="89">
        <f t="shared" si="86"/>
        <v>0.27779706924091957</v>
      </c>
      <c r="T1852" s="37">
        <f>'Product Details'!F1386</f>
        <v>130.99</v>
      </c>
      <c r="U1852" s="37">
        <f t="shared" si="87"/>
        <v>27.000000000000014</v>
      </c>
      <c r="V1852" s="36" t="s">
        <v>2100</v>
      </c>
      <c r="W1852" s="36" t="s">
        <v>10124</v>
      </c>
      <c r="X1852" s="36">
        <v>30</v>
      </c>
      <c r="Y1852" s="90">
        <v>46209</v>
      </c>
      <c r="Z1852" s="90">
        <v>46209</v>
      </c>
    </row>
    <row r="1853" spans="1:26" ht="26.9" customHeight="1" x14ac:dyDescent="0.35">
      <c r="A1853" s="88" t="s">
        <v>12098</v>
      </c>
      <c r="B1853" s="36" t="s">
        <v>9398</v>
      </c>
      <c r="C1853" s="36" t="s">
        <v>1844</v>
      </c>
      <c r="D1853" s="36" t="s">
        <v>12091</v>
      </c>
      <c r="E1853" s="36" t="s">
        <v>10046</v>
      </c>
      <c r="F1853" s="36" t="s">
        <v>9401</v>
      </c>
      <c r="G1853" s="36" t="s">
        <v>9402</v>
      </c>
      <c r="H1853" s="36" t="s">
        <v>2254</v>
      </c>
      <c r="I1853" s="36" t="s">
        <v>9</v>
      </c>
      <c r="J1853" s="36" t="s">
        <v>7749</v>
      </c>
      <c r="K1853" s="36" t="s">
        <v>2025</v>
      </c>
      <c r="L1853" s="76" t="s">
        <v>10021</v>
      </c>
      <c r="M1853" s="36" t="s">
        <v>10047</v>
      </c>
      <c r="N1853" s="36" t="s">
        <v>2087</v>
      </c>
      <c r="O1853" s="37">
        <f>'Product Details'!AH1387</f>
        <v>208.99</v>
      </c>
      <c r="P1853" s="37">
        <f>'Product Details'!V1387</f>
        <v>197.99</v>
      </c>
      <c r="Q1853" s="37">
        <f>'Product Details'!F1387</f>
        <v>179.99</v>
      </c>
      <c r="R1853" s="89">
        <f t="shared" si="85"/>
        <v>9.0913682509217636E-2</v>
      </c>
      <c r="S1853" s="89">
        <f t="shared" si="86"/>
        <v>0.1387626202210632</v>
      </c>
      <c r="T1853" s="37">
        <f>'Product Details'!F1387</f>
        <v>179.99</v>
      </c>
      <c r="U1853" s="37">
        <f t="shared" si="87"/>
        <v>0</v>
      </c>
      <c r="V1853" s="36" t="s">
        <v>2116</v>
      </c>
      <c r="W1853" s="36" t="s">
        <v>1345</v>
      </c>
      <c r="X1853" s="36">
        <v>14</v>
      </c>
      <c r="Y1853" s="90">
        <v>45921</v>
      </c>
      <c r="Z1853" s="90">
        <v>46247</v>
      </c>
    </row>
    <row r="1854" spans="1:26" ht="26.9" customHeight="1" x14ac:dyDescent="0.35">
      <c r="A1854" s="88" t="s">
        <v>12099</v>
      </c>
      <c r="B1854" s="36" t="s">
        <v>9398</v>
      </c>
      <c r="C1854" s="36" t="s">
        <v>1844</v>
      </c>
      <c r="D1854" s="36" t="s">
        <v>12097</v>
      </c>
      <c r="E1854" s="36" t="s">
        <v>10122</v>
      </c>
      <c r="F1854" s="36" t="s">
        <v>9401</v>
      </c>
      <c r="G1854" s="36" t="s">
        <v>9402</v>
      </c>
      <c r="H1854" s="36" t="s">
        <v>2254</v>
      </c>
      <c r="I1854" s="36" t="s">
        <v>9</v>
      </c>
      <c r="J1854" s="36" t="s">
        <v>7749</v>
      </c>
      <c r="K1854" s="36" t="s">
        <v>2025</v>
      </c>
      <c r="L1854" s="79" t="s">
        <v>10023</v>
      </c>
      <c r="M1854" s="36" t="s">
        <v>10123</v>
      </c>
      <c r="N1854" s="36" t="s">
        <v>2087</v>
      </c>
      <c r="O1854" s="37">
        <f>'Product Details'!AH1387</f>
        <v>208.99</v>
      </c>
      <c r="P1854" s="37">
        <v>142.99</v>
      </c>
      <c r="Q1854" s="37">
        <v>142.99</v>
      </c>
      <c r="R1854" s="89">
        <f t="shared" si="85"/>
        <v>0</v>
      </c>
      <c r="S1854" s="89">
        <f t="shared" si="86"/>
        <v>0.31580458395138522</v>
      </c>
      <c r="T1854" s="37">
        <f>'Product Details'!F1387</f>
        <v>179.99</v>
      </c>
      <c r="U1854" s="37">
        <f t="shared" si="87"/>
        <v>37</v>
      </c>
      <c r="V1854" s="36" t="s">
        <v>2080</v>
      </c>
      <c r="W1854" s="36" t="s">
        <v>10124</v>
      </c>
      <c r="X1854" s="36">
        <v>30</v>
      </c>
      <c r="Y1854" s="90">
        <v>46153</v>
      </c>
      <c r="Z1854" s="90">
        <v>46153</v>
      </c>
    </row>
    <row r="1855" spans="1:26" ht="15" customHeight="1" x14ac:dyDescent="0.35">
      <c r="A1855" s="88" t="s">
        <v>12100</v>
      </c>
      <c r="B1855" s="36" t="s">
        <v>9403</v>
      </c>
      <c r="C1855" s="36" t="s">
        <v>1844</v>
      </c>
      <c r="D1855" s="36" t="s">
        <v>12091</v>
      </c>
      <c r="E1855" s="36" t="s">
        <v>10046</v>
      </c>
      <c r="F1855" s="36" t="s">
        <v>9406</v>
      </c>
      <c r="G1855" s="36" t="s">
        <v>9407</v>
      </c>
      <c r="H1855" s="36" t="s">
        <v>2224</v>
      </c>
      <c r="I1855" s="36" t="s">
        <v>9</v>
      </c>
      <c r="J1855" s="36" t="s">
        <v>7449</v>
      </c>
      <c r="K1855" s="36" t="s">
        <v>2024</v>
      </c>
      <c r="L1855" s="76" t="s">
        <v>10021</v>
      </c>
      <c r="M1855" s="36" t="s">
        <v>10047</v>
      </c>
      <c r="N1855" s="36" t="s">
        <v>2087</v>
      </c>
      <c r="O1855" s="37">
        <f>'Product Details'!AH1388</f>
        <v>213.99</v>
      </c>
      <c r="P1855" s="37">
        <f>'Product Details'!V1388</f>
        <v>201.99</v>
      </c>
      <c r="Q1855" s="37">
        <f>'Product Details'!F1388</f>
        <v>192.99</v>
      </c>
      <c r="R1855" s="89">
        <f t="shared" si="85"/>
        <v>4.4556661220852514E-2</v>
      </c>
      <c r="S1855" s="89">
        <f t="shared" si="86"/>
        <v>9.8135426889106966E-2</v>
      </c>
      <c r="T1855" s="37">
        <f>'Product Details'!F1388</f>
        <v>192.99</v>
      </c>
      <c r="U1855" s="37">
        <f t="shared" si="87"/>
        <v>0</v>
      </c>
      <c r="V1855" s="36" t="s">
        <v>2080</v>
      </c>
      <c r="W1855" s="36" t="s">
        <v>1345</v>
      </c>
      <c r="X1855" s="36">
        <v>14</v>
      </c>
      <c r="Y1855" s="90">
        <v>45959</v>
      </c>
      <c r="Z1855" s="90">
        <v>46239</v>
      </c>
    </row>
    <row r="1856" spans="1:26" ht="26.9" customHeight="1" x14ac:dyDescent="0.35">
      <c r="A1856" s="88" t="s">
        <v>12101</v>
      </c>
      <c r="B1856" s="36" t="s">
        <v>9408</v>
      </c>
      <c r="C1856" s="36" t="s">
        <v>1844</v>
      </c>
      <c r="D1856" s="36" t="s">
        <v>12091</v>
      </c>
      <c r="E1856" s="36" t="s">
        <v>10046</v>
      </c>
      <c r="F1856" s="36" t="s">
        <v>9411</v>
      </c>
      <c r="G1856" s="36" t="s">
        <v>9412</v>
      </c>
      <c r="H1856" s="36" t="s">
        <v>2268</v>
      </c>
      <c r="I1856" s="36" t="s">
        <v>9</v>
      </c>
      <c r="J1856" s="36" t="s">
        <v>7402</v>
      </c>
      <c r="K1856" s="36" t="s">
        <v>2026</v>
      </c>
      <c r="L1856" s="76" t="s">
        <v>10021</v>
      </c>
      <c r="M1856" s="36" t="s">
        <v>10047</v>
      </c>
      <c r="N1856" s="36" t="s">
        <v>2087</v>
      </c>
      <c r="O1856" s="37">
        <f>'Product Details'!AH1389</f>
        <v>258.99</v>
      </c>
      <c r="P1856" s="37">
        <f>'Product Details'!V1389</f>
        <v>258.99</v>
      </c>
      <c r="Q1856" s="37">
        <f>'Product Details'!F1389</f>
        <v>243.99</v>
      </c>
      <c r="R1856" s="89">
        <f t="shared" si="85"/>
        <v>5.7917294104019461E-2</v>
      </c>
      <c r="S1856" s="89">
        <f t="shared" si="86"/>
        <v>5.7917294104019461E-2</v>
      </c>
      <c r="T1856" s="37">
        <f>'Product Details'!F1389</f>
        <v>243.99</v>
      </c>
      <c r="U1856" s="37">
        <f t="shared" si="87"/>
        <v>0</v>
      </c>
      <c r="V1856" s="36" t="s">
        <v>2116</v>
      </c>
      <c r="W1856" s="36" t="s">
        <v>7404</v>
      </c>
      <c r="X1856" s="36">
        <v>14</v>
      </c>
      <c r="Y1856" s="90">
        <v>45954</v>
      </c>
      <c r="Z1856" s="90">
        <v>46242</v>
      </c>
    </row>
    <row r="1857" spans="1:26" ht="26.9" customHeight="1" x14ac:dyDescent="0.35">
      <c r="A1857" s="88" t="s">
        <v>12102</v>
      </c>
      <c r="B1857" s="36" t="s">
        <v>9408</v>
      </c>
      <c r="C1857" s="36" t="s">
        <v>1844</v>
      </c>
      <c r="D1857" s="36" t="s">
        <v>12097</v>
      </c>
      <c r="E1857" s="36" t="s">
        <v>10122</v>
      </c>
      <c r="F1857" s="36" t="s">
        <v>9411</v>
      </c>
      <c r="G1857" s="36" t="s">
        <v>9412</v>
      </c>
      <c r="H1857" s="36" t="s">
        <v>2268</v>
      </c>
      <c r="I1857" s="36" t="s">
        <v>9</v>
      </c>
      <c r="J1857" s="36" t="s">
        <v>7402</v>
      </c>
      <c r="K1857" s="36" t="s">
        <v>2026</v>
      </c>
      <c r="L1857" s="79" t="s">
        <v>10023</v>
      </c>
      <c r="M1857" s="36" t="s">
        <v>10123</v>
      </c>
      <c r="N1857" s="36" t="s">
        <v>2087</v>
      </c>
      <c r="O1857" s="37">
        <f>'Product Details'!AH1389</f>
        <v>258.99</v>
      </c>
      <c r="P1857" s="37">
        <v>214.99</v>
      </c>
      <c r="Q1857" s="37">
        <v>189.99</v>
      </c>
      <c r="R1857" s="89">
        <f t="shared" si="85"/>
        <v>0.11628447834783012</v>
      </c>
      <c r="S1857" s="89">
        <f t="shared" si="86"/>
        <v>0.26641955287848951</v>
      </c>
      <c r="T1857" s="37">
        <f>'Product Details'!F1389</f>
        <v>243.99</v>
      </c>
      <c r="U1857" s="37">
        <f t="shared" si="87"/>
        <v>54</v>
      </c>
      <c r="V1857" s="36" t="s">
        <v>2080</v>
      </c>
      <c r="W1857" s="36" t="s">
        <v>10124</v>
      </c>
      <c r="X1857" s="36">
        <v>30</v>
      </c>
      <c r="Y1857" s="90">
        <v>46169</v>
      </c>
      <c r="Z1857" s="90">
        <v>46207</v>
      </c>
    </row>
    <row r="1858" spans="1:26" ht="15" customHeight="1" x14ac:dyDescent="0.35">
      <c r="A1858" s="88" t="s">
        <v>12103</v>
      </c>
      <c r="B1858" s="36" t="s">
        <v>9413</v>
      </c>
      <c r="C1858" s="36" t="s">
        <v>1844</v>
      </c>
      <c r="D1858" s="36" t="s">
        <v>12091</v>
      </c>
      <c r="E1858" s="36" t="s">
        <v>10046</v>
      </c>
      <c r="F1858" s="36" t="s">
        <v>9416</v>
      </c>
      <c r="G1858" s="36" t="s">
        <v>9417</v>
      </c>
      <c r="H1858" s="36" t="s">
        <v>2179</v>
      </c>
      <c r="I1858" s="36" t="s">
        <v>9</v>
      </c>
      <c r="J1858" s="36" t="s">
        <v>7437</v>
      </c>
      <c r="K1858" s="36" t="s">
        <v>2024</v>
      </c>
      <c r="L1858" s="76" t="s">
        <v>10021</v>
      </c>
      <c r="M1858" s="36" t="s">
        <v>10047</v>
      </c>
      <c r="N1858" s="36" t="s">
        <v>2087</v>
      </c>
      <c r="O1858" s="37">
        <f>'Product Details'!AH1390</f>
        <v>284.99</v>
      </c>
      <c r="P1858" s="37">
        <f>'Product Details'!V1390</f>
        <v>284.99</v>
      </c>
      <c r="Q1858" s="37">
        <f>'Product Details'!F1390</f>
        <v>255.99</v>
      </c>
      <c r="R1858" s="89">
        <f t="shared" si="85"/>
        <v>0.10175795641952348</v>
      </c>
      <c r="S1858" s="89">
        <f t="shared" si="86"/>
        <v>0.10175795641952348</v>
      </c>
      <c r="T1858" s="37">
        <f>'Product Details'!F1390</f>
        <v>255.99</v>
      </c>
      <c r="U1858" s="37">
        <f t="shared" si="87"/>
        <v>0</v>
      </c>
      <c r="V1858" s="36" t="s">
        <v>2100</v>
      </c>
      <c r="W1858" s="36" t="s">
        <v>7439</v>
      </c>
      <c r="X1858" s="36">
        <v>14</v>
      </c>
      <c r="Y1858" s="90">
        <v>45922</v>
      </c>
      <c r="Z1858" s="90">
        <v>46235</v>
      </c>
    </row>
    <row r="1859" spans="1:26" ht="26.9" customHeight="1" x14ac:dyDescent="0.35">
      <c r="A1859" s="88" t="s">
        <v>12104</v>
      </c>
      <c r="B1859" s="36" t="s">
        <v>9418</v>
      </c>
      <c r="C1859" s="36" t="s">
        <v>1844</v>
      </c>
      <c r="D1859" s="36" t="s">
        <v>12091</v>
      </c>
      <c r="E1859" s="36" t="s">
        <v>10046</v>
      </c>
      <c r="F1859" s="36" t="s">
        <v>9406</v>
      </c>
      <c r="G1859" s="36" t="s">
        <v>9421</v>
      </c>
      <c r="H1859" s="36" t="s">
        <v>2104</v>
      </c>
      <c r="I1859" s="36" t="s">
        <v>9</v>
      </c>
      <c r="J1859" s="36" t="s">
        <v>7460</v>
      </c>
      <c r="K1859" s="36" t="s">
        <v>2025</v>
      </c>
      <c r="L1859" s="76" t="s">
        <v>10021</v>
      </c>
      <c r="M1859" s="36" t="s">
        <v>10047</v>
      </c>
      <c r="N1859" s="36" t="s">
        <v>2087</v>
      </c>
      <c r="O1859" s="37">
        <f>'Product Details'!AH1391</f>
        <v>666.99</v>
      </c>
      <c r="P1859" s="37">
        <f>'Product Details'!V1391</f>
        <v>641.99</v>
      </c>
      <c r="Q1859" s="37">
        <f>'Product Details'!F1391</f>
        <v>566.99</v>
      </c>
      <c r="R1859" s="89">
        <f t="shared" si="85"/>
        <v>0.1168242495989034</v>
      </c>
      <c r="S1859" s="89">
        <f t="shared" si="86"/>
        <v>0.14992728526664567</v>
      </c>
      <c r="T1859" s="37">
        <f>'Product Details'!F1391</f>
        <v>566.99</v>
      </c>
      <c r="U1859" s="37">
        <f t="shared" si="87"/>
        <v>0</v>
      </c>
      <c r="V1859" s="36" t="s">
        <v>2080</v>
      </c>
      <c r="W1859" s="36" t="s">
        <v>7439</v>
      </c>
      <c r="X1859" s="36">
        <v>14</v>
      </c>
      <c r="Y1859" s="90">
        <v>46166</v>
      </c>
      <c r="Z1859" s="90">
        <v>46240</v>
      </c>
    </row>
    <row r="1860" spans="1:26" ht="26.9" customHeight="1" x14ac:dyDescent="0.35">
      <c r="A1860" s="88" t="s">
        <v>12105</v>
      </c>
      <c r="B1860" s="36" t="s">
        <v>9418</v>
      </c>
      <c r="C1860" s="36" t="s">
        <v>1844</v>
      </c>
      <c r="D1860" s="36" t="s">
        <v>12097</v>
      </c>
      <c r="E1860" s="36" t="s">
        <v>10122</v>
      </c>
      <c r="F1860" s="36" t="s">
        <v>9406</v>
      </c>
      <c r="G1860" s="36" t="s">
        <v>9421</v>
      </c>
      <c r="H1860" s="36" t="s">
        <v>2104</v>
      </c>
      <c r="I1860" s="36" t="s">
        <v>9</v>
      </c>
      <c r="J1860" s="36" t="s">
        <v>7460</v>
      </c>
      <c r="K1860" s="36" t="s">
        <v>2025</v>
      </c>
      <c r="L1860" s="79" t="s">
        <v>10023</v>
      </c>
      <c r="M1860" s="36" t="s">
        <v>10123</v>
      </c>
      <c r="N1860" s="36" t="s">
        <v>2087</v>
      </c>
      <c r="O1860" s="37">
        <f>'Product Details'!AH1391</f>
        <v>666.99</v>
      </c>
      <c r="P1860" s="37">
        <v>504.99</v>
      </c>
      <c r="Q1860" s="37">
        <v>440.99</v>
      </c>
      <c r="R1860" s="89">
        <f t="shared" si="85"/>
        <v>0.12673518287490843</v>
      </c>
      <c r="S1860" s="89">
        <f t="shared" si="86"/>
        <v>0.33883566470261922</v>
      </c>
      <c r="T1860" s="37">
        <f>'Product Details'!F1391</f>
        <v>566.99</v>
      </c>
      <c r="U1860" s="37">
        <f t="shared" si="87"/>
        <v>126</v>
      </c>
      <c r="V1860" s="36" t="s">
        <v>2100</v>
      </c>
      <c r="W1860" s="36" t="s">
        <v>10124</v>
      </c>
      <c r="X1860" s="36">
        <v>30</v>
      </c>
      <c r="Y1860" s="90">
        <v>46201</v>
      </c>
      <c r="Z1860" s="90">
        <v>46211</v>
      </c>
    </row>
    <row r="1861" spans="1:26" ht="15" customHeight="1" x14ac:dyDescent="0.35">
      <c r="A1861" s="88" t="s">
        <v>12106</v>
      </c>
      <c r="B1861" s="36" t="s">
        <v>9422</v>
      </c>
      <c r="C1861" s="36" t="s">
        <v>1844</v>
      </c>
      <c r="D1861" s="36" t="s">
        <v>12091</v>
      </c>
      <c r="E1861" s="36" t="s">
        <v>10046</v>
      </c>
      <c r="F1861" s="36" t="s">
        <v>9426</v>
      </c>
      <c r="G1861" s="36" t="s">
        <v>9427</v>
      </c>
      <c r="H1861" s="36" t="s">
        <v>2104</v>
      </c>
      <c r="I1861" s="36" t="s">
        <v>9</v>
      </c>
      <c r="J1861" s="36" t="s">
        <v>7473</v>
      </c>
      <c r="K1861" s="36" t="s">
        <v>2026</v>
      </c>
      <c r="L1861" s="76" t="s">
        <v>10021</v>
      </c>
      <c r="M1861" s="36" t="s">
        <v>10047</v>
      </c>
      <c r="N1861" s="36" t="s">
        <v>2087</v>
      </c>
      <c r="O1861" s="37">
        <f>'Product Details'!AH1392</f>
        <v>1792.99</v>
      </c>
      <c r="P1861" s="37">
        <f>'Product Details'!V1392</f>
        <v>1704.99</v>
      </c>
      <c r="Q1861" s="37">
        <f>'Product Details'!F1392</f>
        <v>1630.99</v>
      </c>
      <c r="R1861" s="89">
        <f t="shared" si="85"/>
        <v>4.3402014088059167E-2</v>
      </c>
      <c r="S1861" s="89">
        <f t="shared" si="86"/>
        <v>9.0351870339488785E-2</v>
      </c>
      <c r="T1861" s="37">
        <f>'Product Details'!F1392</f>
        <v>1630.99</v>
      </c>
      <c r="U1861" s="37">
        <f t="shared" si="87"/>
        <v>0</v>
      </c>
      <c r="V1861" s="36" t="s">
        <v>2080</v>
      </c>
      <c r="W1861" s="36" t="s">
        <v>7439</v>
      </c>
      <c r="X1861" s="36">
        <v>14</v>
      </c>
      <c r="Y1861" s="90">
        <v>45877</v>
      </c>
      <c r="Z1861" s="90">
        <v>46259</v>
      </c>
    </row>
    <row r="1862" spans="1:26" ht="26.9" customHeight="1" x14ac:dyDescent="0.35">
      <c r="A1862" s="88" t="s">
        <v>12107</v>
      </c>
      <c r="B1862" s="36" t="s">
        <v>9422</v>
      </c>
      <c r="C1862" s="36" t="s">
        <v>1844</v>
      </c>
      <c r="D1862" s="36" t="s">
        <v>10100</v>
      </c>
      <c r="E1862" s="36" t="s">
        <v>10101</v>
      </c>
      <c r="F1862" s="36" t="s">
        <v>9426</v>
      </c>
      <c r="G1862" s="36" t="s">
        <v>9427</v>
      </c>
      <c r="H1862" s="36" t="s">
        <v>2104</v>
      </c>
      <c r="I1862" s="36" t="s">
        <v>9</v>
      </c>
      <c r="J1862" s="36" t="s">
        <v>7473</v>
      </c>
      <c r="K1862" s="36" t="s">
        <v>2026</v>
      </c>
      <c r="L1862" s="81" t="s">
        <v>10022</v>
      </c>
      <c r="M1862" s="36" t="s">
        <v>10102</v>
      </c>
      <c r="N1862" s="36" t="s">
        <v>2087</v>
      </c>
      <c r="O1862" s="37">
        <f>'Product Details'!AH1392</f>
        <v>1792.99</v>
      </c>
      <c r="P1862" s="37">
        <v>1547.99</v>
      </c>
      <c r="Q1862" s="37">
        <v>1402.99</v>
      </c>
      <c r="R1862" s="89">
        <f t="shared" si="85"/>
        <v>9.366985574842214E-2</v>
      </c>
      <c r="S1862" s="89">
        <f t="shared" si="86"/>
        <v>0.21751376192839894</v>
      </c>
      <c r="T1862" s="37">
        <f>'Product Details'!F1392</f>
        <v>1630.99</v>
      </c>
      <c r="U1862" s="37">
        <f t="shared" si="87"/>
        <v>228</v>
      </c>
      <c r="V1862" s="36" t="s">
        <v>2080</v>
      </c>
      <c r="W1862" s="36" t="s">
        <v>11560</v>
      </c>
      <c r="X1862" s="36">
        <v>14</v>
      </c>
      <c r="Y1862" s="90">
        <v>46173</v>
      </c>
      <c r="Z1862" s="90">
        <v>46196</v>
      </c>
    </row>
    <row r="1863" spans="1:26" ht="26.9" customHeight="1" x14ac:dyDescent="0.35">
      <c r="A1863" s="88" t="s">
        <v>12108</v>
      </c>
      <c r="B1863" s="36" t="s">
        <v>9422</v>
      </c>
      <c r="C1863" s="36" t="s">
        <v>1844</v>
      </c>
      <c r="D1863" s="36" t="s">
        <v>12097</v>
      </c>
      <c r="E1863" s="36" t="s">
        <v>10122</v>
      </c>
      <c r="F1863" s="36" t="s">
        <v>9426</v>
      </c>
      <c r="G1863" s="36" t="s">
        <v>9427</v>
      </c>
      <c r="H1863" s="36" t="s">
        <v>2104</v>
      </c>
      <c r="I1863" s="36" t="s">
        <v>9</v>
      </c>
      <c r="J1863" s="36" t="s">
        <v>7473</v>
      </c>
      <c r="K1863" s="36" t="s">
        <v>2026</v>
      </c>
      <c r="L1863" s="79" t="s">
        <v>10023</v>
      </c>
      <c r="M1863" s="36" t="s">
        <v>10123</v>
      </c>
      <c r="N1863" s="36" t="s">
        <v>2087</v>
      </c>
      <c r="O1863" s="37">
        <f>'Product Details'!AH1392</f>
        <v>1792.99</v>
      </c>
      <c r="P1863" s="37">
        <v>1312.99</v>
      </c>
      <c r="Q1863" s="37">
        <v>1216.99</v>
      </c>
      <c r="R1863" s="89">
        <f t="shared" si="85"/>
        <v>7.3115560666874843E-2</v>
      </c>
      <c r="S1863" s="89">
        <f t="shared" si="86"/>
        <v>0.32125109454040457</v>
      </c>
      <c r="T1863" s="37">
        <f>'Product Details'!F1392</f>
        <v>1630.99</v>
      </c>
      <c r="U1863" s="37">
        <f t="shared" si="87"/>
        <v>414</v>
      </c>
      <c r="V1863" s="36" t="s">
        <v>2100</v>
      </c>
      <c r="W1863" s="36" t="s">
        <v>10124</v>
      </c>
      <c r="X1863" s="36">
        <v>30</v>
      </c>
      <c r="Y1863" s="90">
        <v>46198</v>
      </c>
      <c r="Z1863" s="90">
        <v>46248</v>
      </c>
    </row>
    <row r="1864" spans="1:26" ht="26.9" customHeight="1" x14ac:dyDescent="0.35">
      <c r="A1864" s="88" t="s">
        <v>12109</v>
      </c>
      <c r="B1864" s="36" t="s">
        <v>9428</v>
      </c>
      <c r="C1864" s="36" t="s">
        <v>1858</v>
      </c>
      <c r="D1864" s="36" t="s">
        <v>12110</v>
      </c>
      <c r="E1864" s="36" t="s">
        <v>10046</v>
      </c>
      <c r="F1864" s="36" t="s">
        <v>9431</v>
      </c>
      <c r="G1864" s="36" t="s">
        <v>9432</v>
      </c>
      <c r="H1864" s="36" t="s">
        <v>2224</v>
      </c>
      <c r="I1864" s="36" t="s">
        <v>9</v>
      </c>
      <c r="J1864" s="36" t="s">
        <v>7378</v>
      </c>
      <c r="K1864" s="36" t="s">
        <v>2023</v>
      </c>
      <c r="L1864" s="76" t="s">
        <v>10021</v>
      </c>
      <c r="M1864" s="36" t="s">
        <v>10047</v>
      </c>
      <c r="N1864" s="36" t="s">
        <v>2087</v>
      </c>
      <c r="O1864" s="37">
        <f>'Product Details'!AH1393</f>
        <v>101.99</v>
      </c>
      <c r="P1864" s="37">
        <f>'Product Details'!V1393</f>
        <v>101.99</v>
      </c>
      <c r="Q1864" s="37">
        <f>'Product Details'!F1393</f>
        <v>90.99</v>
      </c>
      <c r="R1864" s="89">
        <f t="shared" si="85"/>
        <v>0.10785371114815179</v>
      </c>
      <c r="S1864" s="89">
        <f t="shared" si="86"/>
        <v>0.10785371114815179</v>
      </c>
      <c r="T1864" s="37">
        <f>'Product Details'!F1393</f>
        <v>90.99</v>
      </c>
      <c r="U1864" s="37">
        <f t="shared" si="87"/>
        <v>0</v>
      </c>
      <c r="V1864" s="36" t="s">
        <v>2116</v>
      </c>
      <c r="W1864" s="36" t="s">
        <v>1345</v>
      </c>
      <c r="X1864" s="36">
        <v>14</v>
      </c>
      <c r="Y1864" s="90">
        <v>46068</v>
      </c>
      <c r="Z1864" s="90">
        <v>46287</v>
      </c>
    </row>
    <row r="1865" spans="1:26" ht="26.9" customHeight="1" x14ac:dyDescent="0.35">
      <c r="A1865" s="88" t="s">
        <v>12111</v>
      </c>
      <c r="B1865" s="36" t="s">
        <v>9433</v>
      </c>
      <c r="C1865" s="36" t="s">
        <v>1858</v>
      </c>
      <c r="D1865" s="36" t="s">
        <v>12110</v>
      </c>
      <c r="E1865" s="36" t="s">
        <v>10046</v>
      </c>
      <c r="F1865" s="36" t="s">
        <v>9436</v>
      </c>
      <c r="G1865" s="36" t="s">
        <v>9437</v>
      </c>
      <c r="H1865" s="36" t="s">
        <v>2147</v>
      </c>
      <c r="I1865" s="36" t="s">
        <v>9</v>
      </c>
      <c r="J1865" s="36" t="s">
        <v>7560</v>
      </c>
      <c r="K1865" s="36" t="s">
        <v>2025</v>
      </c>
      <c r="L1865" s="76" t="s">
        <v>10021</v>
      </c>
      <c r="M1865" s="36" t="s">
        <v>10047</v>
      </c>
      <c r="N1865" s="36" t="s">
        <v>2087</v>
      </c>
      <c r="O1865" s="37">
        <f>'Product Details'!AH1394</f>
        <v>107.99</v>
      </c>
      <c r="P1865" s="37">
        <f>'Product Details'!V1394</f>
        <v>102.99</v>
      </c>
      <c r="Q1865" s="37">
        <f>'Product Details'!F1394</f>
        <v>94.99</v>
      </c>
      <c r="R1865" s="89">
        <f t="shared" si="85"/>
        <v>7.7677444412078842E-2</v>
      </c>
      <c r="S1865" s="89">
        <f t="shared" si="86"/>
        <v>0.12038151680711177</v>
      </c>
      <c r="T1865" s="37">
        <f>'Product Details'!F1394</f>
        <v>94.99</v>
      </c>
      <c r="U1865" s="37">
        <f t="shared" si="87"/>
        <v>0</v>
      </c>
      <c r="V1865" s="36" t="s">
        <v>2080</v>
      </c>
      <c r="W1865" s="36" t="s">
        <v>1345</v>
      </c>
      <c r="X1865" s="36">
        <v>14</v>
      </c>
      <c r="Y1865" s="90">
        <v>46097</v>
      </c>
      <c r="Z1865" s="90">
        <v>46270</v>
      </c>
    </row>
    <row r="1866" spans="1:26" ht="26.9" customHeight="1" x14ac:dyDescent="0.35">
      <c r="A1866" s="88" t="s">
        <v>12112</v>
      </c>
      <c r="B1866" s="36" t="s">
        <v>9438</v>
      </c>
      <c r="C1866" s="36" t="s">
        <v>1858</v>
      </c>
      <c r="D1866" s="36" t="s">
        <v>12110</v>
      </c>
      <c r="E1866" s="36" t="s">
        <v>10046</v>
      </c>
      <c r="F1866" s="36" t="s">
        <v>9441</v>
      </c>
      <c r="G1866" s="36" t="s">
        <v>9442</v>
      </c>
      <c r="H1866" s="36" t="s">
        <v>2104</v>
      </c>
      <c r="I1866" s="36" t="s">
        <v>9</v>
      </c>
      <c r="J1866" s="36" t="s">
        <v>7366</v>
      </c>
      <c r="K1866" s="36" t="s">
        <v>2025</v>
      </c>
      <c r="L1866" s="76" t="s">
        <v>10021</v>
      </c>
      <c r="M1866" s="36" t="s">
        <v>10047</v>
      </c>
      <c r="N1866" s="36" t="s">
        <v>2087</v>
      </c>
      <c r="O1866" s="37">
        <f>'Product Details'!AH1395</f>
        <v>112.99</v>
      </c>
      <c r="P1866" s="37">
        <f>'Product Details'!V1395</f>
        <v>110.99</v>
      </c>
      <c r="Q1866" s="37">
        <f>'Product Details'!F1395</f>
        <v>95.99</v>
      </c>
      <c r="R1866" s="89">
        <f t="shared" si="85"/>
        <v>0.1351473105685197</v>
      </c>
      <c r="S1866" s="89">
        <f t="shared" si="86"/>
        <v>0.15045579254801311</v>
      </c>
      <c r="T1866" s="37">
        <f>'Product Details'!F1395</f>
        <v>95.99</v>
      </c>
      <c r="U1866" s="37">
        <f t="shared" si="87"/>
        <v>0</v>
      </c>
      <c r="V1866" s="36" t="s">
        <v>2080</v>
      </c>
      <c r="W1866" s="36" t="s">
        <v>1345</v>
      </c>
      <c r="X1866" s="36">
        <v>14</v>
      </c>
      <c r="Y1866" s="90">
        <v>46035</v>
      </c>
      <c r="Z1866" s="90">
        <v>46283</v>
      </c>
    </row>
    <row r="1867" spans="1:26" ht="26.9" customHeight="1" x14ac:dyDescent="0.35">
      <c r="A1867" s="88" t="s">
        <v>12113</v>
      </c>
      <c r="B1867" s="36" t="s">
        <v>9438</v>
      </c>
      <c r="C1867" s="36" t="s">
        <v>1858</v>
      </c>
      <c r="D1867" s="36" t="s">
        <v>10168</v>
      </c>
      <c r="E1867" s="36" t="s">
        <v>10101</v>
      </c>
      <c r="F1867" s="36" t="s">
        <v>9441</v>
      </c>
      <c r="G1867" s="36" t="s">
        <v>9442</v>
      </c>
      <c r="H1867" s="36" t="s">
        <v>2104</v>
      </c>
      <c r="I1867" s="36" t="s">
        <v>9</v>
      </c>
      <c r="J1867" s="36" t="s">
        <v>7366</v>
      </c>
      <c r="K1867" s="36" t="s">
        <v>2025</v>
      </c>
      <c r="L1867" s="81" t="s">
        <v>10022</v>
      </c>
      <c r="M1867" s="36" t="s">
        <v>10102</v>
      </c>
      <c r="N1867" s="36" t="s">
        <v>2087</v>
      </c>
      <c r="O1867" s="37">
        <f>'Product Details'!AH1395</f>
        <v>112.99</v>
      </c>
      <c r="P1867" s="37">
        <v>83.99</v>
      </c>
      <c r="Q1867" s="37">
        <v>83.99</v>
      </c>
      <c r="R1867" s="89">
        <f t="shared" si="85"/>
        <v>0</v>
      </c>
      <c r="S1867" s="89">
        <f t="shared" si="86"/>
        <v>0.25665988140543411</v>
      </c>
      <c r="T1867" s="37">
        <f>'Product Details'!F1395</f>
        <v>95.99</v>
      </c>
      <c r="U1867" s="37">
        <f t="shared" si="87"/>
        <v>12</v>
      </c>
      <c r="V1867" s="36" t="s">
        <v>2100</v>
      </c>
      <c r="W1867" s="36" t="s">
        <v>10514</v>
      </c>
      <c r="X1867" s="36">
        <v>14</v>
      </c>
      <c r="Y1867" s="90">
        <v>46273</v>
      </c>
      <c r="Z1867" s="90">
        <v>46273</v>
      </c>
    </row>
    <row r="1868" spans="1:26" ht="26.9" customHeight="1" x14ac:dyDescent="0.35">
      <c r="A1868" s="88" t="s">
        <v>12114</v>
      </c>
      <c r="B1868" s="36" t="s">
        <v>9438</v>
      </c>
      <c r="C1868" s="36" t="s">
        <v>1858</v>
      </c>
      <c r="D1868" s="36" t="s">
        <v>12115</v>
      </c>
      <c r="E1868" s="36" t="s">
        <v>10122</v>
      </c>
      <c r="F1868" s="36" t="s">
        <v>9441</v>
      </c>
      <c r="G1868" s="36" t="s">
        <v>9442</v>
      </c>
      <c r="H1868" s="36" t="s">
        <v>2104</v>
      </c>
      <c r="I1868" s="36" t="s">
        <v>9</v>
      </c>
      <c r="J1868" s="36" t="s">
        <v>7366</v>
      </c>
      <c r="K1868" s="36" t="s">
        <v>2025</v>
      </c>
      <c r="L1868" s="79" t="s">
        <v>10023</v>
      </c>
      <c r="M1868" s="36" t="s">
        <v>10123</v>
      </c>
      <c r="N1868" s="36" t="s">
        <v>2087</v>
      </c>
      <c r="O1868" s="37">
        <f>'Product Details'!AH1395</f>
        <v>112.99</v>
      </c>
      <c r="P1868" s="37">
        <v>81.99</v>
      </c>
      <c r="Q1868" s="37">
        <v>71.989999999999995</v>
      </c>
      <c r="R1868" s="89">
        <f t="shared" si="85"/>
        <v>0.12196609342602757</v>
      </c>
      <c r="S1868" s="89">
        <f t="shared" si="86"/>
        <v>0.36286397026285516</v>
      </c>
      <c r="T1868" s="37">
        <f>'Product Details'!F1395</f>
        <v>95.99</v>
      </c>
      <c r="U1868" s="37">
        <f t="shared" si="87"/>
        <v>24</v>
      </c>
      <c r="V1868" s="36" t="s">
        <v>2100</v>
      </c>
      <c r="W1868" s="36" t="s">
        <v>10124</v>
      </c>
      <c r="X1868" s="36">
        <v>30</v>
      </c>
      <c r="Y1868" s="90">
        <v>46264</v>
      </c>
      <c r="Z1868" s="90">
        <v>46280</v>
      </c>
    </row>
    <row r="1869" spans="1:26" ht="15" customHeight="1" x14ac:dyDescent="0.35">
      <c r="A1869" s="88" t="s">
        <v>12116</v>
      </c>
      <c r="B1869" s="36" t="s">
        <v>9443</v>
      </c>
      <c r="C1869" s="36" t="s">
        <v>1858</v>
      </c>
      <c r="D1869" s="36" t="s">
        <v>12110</v>
      </c>
      <c r="E1869" s="36" t="s">
        <v>10046</v>
      </c>
      <c r="F1869" s="36" t="s">
        <v>9447</v>
      </c>
      <c r="G1869" s="36" t="s">
        <v>7410</v>
      </c>
      <c r="H1869" s="36" t="s">
        <v>2179</v>
      </c>
      <c r="I1869" s="36" t="s">
        <v>9</v>
      </c>
      <c r="J1869" s="36" t="s">
        <v>7402</v>
      </c>
      <c r="K1869" s="36" t="s">
        <v>2023</v>
      </c>
      <c r="L1869" s="76" t="s">
        <v>10021</v>
      </c>
      <c r="M1869" s="36" t="s">
        <v>10047</v>
      </c>
      <c r="N1869" s="36" t="s">
        <v>2087</v>
      </c>
      <c r="O1869" s="37">
        <f>'Product Details'!AH1396</f>
        <v>153.99</v>
      </c>
      <c r="P1869" s="37">
        <f>'Product Details'!V1396</f>
        <v>153.99</v>
      </c>
      <c r="Q1869" s="37">
        <f>'Product Details'!F1396</f>
        <v>144.99</v>
      </c>
      <c r="R1869" s="89">
        <f t="shared" si="85"/>
        <v>5.8445353594389245E-2</v>
      </c>
      <c r="S1869" s="89">
        <f t="shared" si="86"/>
        <v>5.8445353594389245E-2</v>
      </c>
      <c r="T1869" s="37">
        <f>'Product Details'!F1396</f>
        <v>144.99</v>
      </c>
      <c r="U1869" s="37">
        <f t="shared" si="87"/>
        <v>0</v>
      </c>
      <c r="V1869" s="36" t="s">
        <v>2080</v>
      </c>
      <c r="W1869" s="36" t="s">
        <v>7404</v>
      </c>
      <c r="X1869" s="36">
        <v>14</v>
      </c>
      <c r="Y1869" s="90">
        <v>46144</v>
      </c>
      <c r="Z1869" s="90">
        <v>46267</v>
      </c>
    </row>
    <row r="1870" spans="1:26" ht="26.9" customHeight="1" x14ac:dyDescent="0.35">
      <c r="A1870" s="88" t="s">
        <v>12117</v>
      </c>
      <c r="B1870" s="36" t="s">
        <v>9443</v>
      </c>
      <c r="C1870" s="36" t="s">
        <v>1858</v>
      </c>
      <c r="D1870" s="36" t="s">
        <v>10168</v>
      </c>
      <c r="E1870" s="36" t="s">
        <v>10101</v>
      </c>
      <c r="F1870" s="36" t="s">
        <v>9447</v>
      </c>
      <c r="G1870" s="36" t="s">
        <v>7410</v>
      </c>
      <c r="H1870" s="36" t="s">
        <v>2179</v>
      </c>
      <c r="I1870" s="36" t="s">
        <v>9</v>
      </c>
      <c r="J1870" s="36" t="s">
        <v>7402</v>
      </c>
      <c r="K1870" s="36" t="s">
        <v>2023</v>
      </c>
      <c r="L1870" s="81" t="s">
        <v>10022</v>
      </c>
      <c r="M1870" s="36" t="s">
        <v>10102</v>
      </c>
      <c r="N1870" s="36" t="s">
        <v>2087</v>
      </c>
      <c r="O1870" s="37">
        <f>'Product Details'!AH1396</f>
        <v>153.99</v>
      </c>
      <c r="P1870" s="37">
        <v>132.99</v>
      </c>
      <c r="Q1870" s="37">
        <v>132.99</v>
      </c>
      <c r="R1870" s="89">
        <f t="shared" ref="R1870:R1933" si="88">IF(P1870&gt;0,(P1870-Q1870)/P1870,"")</f>
        <v>0</v>
      </c>
      <c r="S1870" s="89">
        <f t="shared" ref="S1870:S1933" si="89">IF(O1870&gt;0,(O1870-Q1870)/O1870,"")</f>
        <v>0.13637249172024157</v>
      </c>
      <c r="T1870" s="37">
        <f>'Product Details'!F1396</f>
        <v>144.99</v>
      </c>
      <c r="U1870" s="37">
        <f t="shared" ref="U1870:U1933" si="90">T1870-Q1870</f>
        <v>12</v>
      </c>
      <c r="V1870" s="36" t="s">
        <v>2100</v>
      </c>
      <c r="W1870" s="36" t="s">
        <v>11603</v>
      </c>
      <c r="X1870" s="36">
        <v>14</v>
      </c>
      <c r="Y1870" s="90">
        <v>46241</v>
      </c>
      <c r="Z1870" s="90">
        <v>46241</v>
      </c>
    </row>
    <row r="1871" spans="1:26" ht="26.9" customHeight="1" x14ac:dyDescent="0.35">
      <c r="A1871" s="88" t="s">
        <v>12118</v>
      </c>
      <c r="B1871" s="36" t="s">
        <v>9443</v>
      </c>
      <c r="C1871" s="36" t="s">
        <v>1858</v>
      </c>
      <c r="D1871" s="36" t="s">
        <v>12115</v>
      </c>
      <c r="E1871" s="36" t="s">
        <v>10122</v>
      </c>
      <c r="F1871" s="36" t="s">
        <v>9447</v>
      </c>
      <c r="G1871" s="36" t="s">
        <v>7410</v>
      </c>
      <c r="H1871" s="36" t="s">
        <v>2179</v>
      </c>
      <c r="I1871" s="36" t="s">
        <v>9</v>
      </c>
      <c r="J1871" s="36" t="s">
        <v>7402</v>
      </c>
      <c r="K1871" s="36" t="s">
        <v>2023</v>
      </c>
      <c r="L1871" s="79" t="s">
        <v>10023</v>
      </c>
      <c r="M1871" s="36" t="s">
        <v>10123</v>
      </c>
      <c r="N1871" s="36" t="s">
        <v>2087</v>
      </c>
      <c r="O1871" s="37">
        <f>'Product Details'!AH1396</f>
        <v>153.99</v>
      </c>
      <c r="P1871" s="37">
        <v>108.99</v>
      </c>
      <c r="Q1871" s="37">
        <v>108.99</v>
      </c>
      <c r="R1871" s="89">
        <f t="shared" si="88"/>
        <v>0</v>
      </c>
      <c r="S1871" s="89">
        <f t="shared" si="89"/>
        <v>0.2922267679719463</v>
      </c>
      <c r="T1871" s="37">
        <f>'Product Details'!F1396</f>
        <v>144.99</v>
      </c>
      <c r="U1871" s="37">
        <f t="shared" si="90"/>
        <v>36.000000000000014</v>
      </c>
      <c r="V1871" s="36" t="s">
        <v>2100</v>
      </c>
      <c r="W1871" s="36" t="s">
        <v>10124</v>
      </c>
      <c r="X1871" s="36">
        <v>30</v>
      </c>
      <c r="Y1871" s="90">
        <v>46173</v>
      </c>
      <c r="Z1871" s="90">
        <v>46173</v>
      </c>
    </row>
    <row r="1872" spans="1:26" ht="15" customHeight="1" x14ac:dyDescent="0.35">
      <c r="A1872" s="88" t="s">
        <v>12119</v>
      </c>
      <c r="B1872" s="36" t="s">
        <v>9448</v>
      </c>
      <c r="C1872" s="36" t="s">
        <v>1858</v>
      </c>
      <c r="D1872" s="36" t="s">
        <v>12110</v>
      </c>
      <c r="E1872" s="36" t="s">
        <v>10046</v>
      </c>
      <c r="F1872" s="36" t="s">
        <v>9451</v>
      </c>
      <c r="G1872" s="36" t="s">
        <v>9452</v>
      </c>
      <c r="H1872" s="36" t="s">
        <v>2224</v>
      </c>
      <c r="I1872" s="36" t="s">
        <v>9</v>
      </c>
      <c r="J1872" s="36" t="s">
        <v>7449</v>
      </c>
      <c r="K1872" s="36" t="s">
        <v>2023</v>
      </c>
      <c r="L1872" s="76" t="s">
        <v>10021</v>
      </c>
      <c r="M1872" s="36" t="s">
        <v>10047</v>
      </c>
      <c r="N1872" s="36" t="s">
        <v>2087</v>
      </c>
      <c r="O1872" s="37">
        <f>'Product Details'!AH1397</f>
        <v>158.99</v>
      </c>
      <c r="P1872" s="37">
        <f>'Product Details'!V1397</f>
        <v>155.99</v>
      </c>
      <c r="Q1872" s="37">
        <f>'Product Details'!F1397</f>
        <v>149.99</v>
      </c>
      <c r="R1872" s="89">
        <f t="shared" si="88"/>
        <v>3.8464004102827104E-2</v>
      </c>
      <c r="S1872" s="89">
        <f t="shared" si="89"/>
        <v>5.6607333794578274E-2</v>
      </c>
      <c r="T1872" s="37">
        <f>'Product Details'!F1397</f>
        <v>149.99</v>
      </c>
      <c r="U1872" s="37">
        <f t="shared" si="90"/>
        <v>0</v>
      </c>
      <c r="V1872" s="36" t="s">
        <v>2080</v>
      </c>
      <c r="W1872" s="36" t="s">
        <v>1345</v>
      </c>
      <c r="X1872" s="36">
        <v>14</v>
      </c>
      <c r="Y1872" s="90">
        <v>46155</v>
      </c>
      <c r="Z1872" s="90">
        <v>46269</v>
      </c>
    </row>
    <row r="1873" spans="1:26" ht="26.9" customHeight="1" x14ac:dyDescent="0.35">
      <c r="A1873" s="88" t="s">
        <v>12120</v>
      </c>
      <c r="B1873" s="36" t="s">
        <v>9448</v>
      </c>
      <c r="C1873" s="36" t="s">
        <v>1858</v>
      </c>
      <c r="D1873" s="36" t="s">
        <v>12115</v>
      </c>
      <c r="E1873" s="36" t="s">
        <v>10122</v>
      </c>
      <c r="F1873" s="36" t="s">
        <v>9451</v>
      </c>
      <c r="G1873" s="36" t="s">
        <v>9452</v>
      </c>
      <c r="H1873" s="36" t="s">
        <v>2224</v>
      </c>
      <c r="I1873" s="36" t="s">
        <v>9</v>
      </c>
      <c r="J1873" s="36" t="s">
        <v>7449</v>
      </c>
      <c r="K1873" s="36" t="s">
        <v>2023</v>
      </c>
      <c r="L1873" s="79" t="s">
        <v>10023</v>
      </c>
      <c r="M1873" s="36" t="s">
        <v>10123</v>
      </c>
      <c r="N1873" s="36" t="s">
        <v>2087</v>
      </c>
      <c r="O1873" s="37">
        <f>'Product Details'!AH1397</f>
        <v>158.99</v>
      </c>
      <c r="P1873" s="37">
        <v>117.99</v>
      </c>
      <c r="Q1873" s="37">
        <v>112.99</v>
      </c>
      <c r="R1873" s="89">
        <f t="shared" si="88"/>
        <v>4.2376472582422241E-2</v>
      </c>
      <c r="S1873" s="89">
        <f t="shared" si="89"/>
        <v>0.28932637272784462</v>
      </c>
      <c r="T1873" s="37">
        <f>'Product Details'!F1397</f>
        <v>149.99</v>
      </c>
      <c r="U1873" s="37">
        <f t="shared" si="90"/>
        <v>37.000000000000014</v>
      </c>
      <c r="V1873" s="36" t="s">
        <v>2080</v>
      </c>
      <c r="W1873" s="36" t="s">
        <v>10124</v>
      </c>
      <c r="X1873" s="36">
        <v>30</v>
      </c>
      <c r="Y1873" s="90">
        <v>46187</v>
      </c>
      <c r="Z1873" s="90">
        <v>46221</v>
      </c>
    </row>
    <row r="1874" spans="1:26" ht="26.9" customHeight="1" x14ac:dyDescent="0.35">
      <c r="A1874" s="88" t="s">
        <v>12121</v>
      </c>
      <c r="B1874" s="36" t="s">
        <v>9453</v>
      </c>
      <c r="C1874" s="36" t="s">
        <v>1858</v>
      </c>
      <c r="D1874" s="36" t="s">
        <v>12110</v>
      </c>
      <c r="E1874" s="36" t="s">
        <v>10046</v>
      </c>
      <c r="F1874" s="36" t="s">
        <v>9456</v>
      </c>
      <c r="G1874" s="36" t="s">
        <v>8548</v>
      </c>
      <c r="H1874" s="36" t="s">
        <v>2147</v>
      </c>
      <c r="I1874" s="36" t="s">
        <v>9</v>
      </c>
      <c r="J1874" s="36" t="s">
        <v>7526</v>
      </c>
      <c r="K1874" s="36" t="s">
        <v>2023</v>
      </c>
      <c r="L1874" s="76" t="s">
        <v>10021</v>
      </c>
      <c r="M1874" s="36" t="s">
        <v>10047</v>
      </c>
      <c r="N1874" s="36" t="s">
        <v>2087</v>
      </c>
      <c r="O1874" s="37">
        <f>'Product Details'!AH1398</f>
        <v>162.99</v>
      </c>
      <c r="P1874" s="37">
        <f>'Product Details'!V1398</f>
        <v>162.99</v>
      </c>
      <c r="Q1874" s="37">
        <f>'Product Details'!F1398</f>
        <v>151.99</v>
      </c>
      <c r="R1874" s="89">
        <f t="shared" si="88"/>
        <v>6.7488802994048705E-2</v>
      </c>
      <c r="S1874" s="89">
        <f t="shared" si="89"/>
        <v>6.7488802994048705E-2</v>
      </c>
      <c r="T1874" s="37">
        <f>'Product Details'!F1398</f>
        <v>151.99</v>
      </c>
      <c r="U1874" s="37">
        <f t="shared" si="90"/>
        <v>0</v>
      </c>
      <c r="V1874" s="36" t="s">
        <v>2080</v>
      </c>
      <c r="W1874" s="36" t="s">
        <v>1345</v>
      </c>
      <c r="X1874" s="36">
        <v>14</v>
      </c>
      <c r="Y1874" s="90">
        <v>46207</v>
      </c>
      <c r="Z1874" s="90">
        <v>46240</v>
      </c>
    </row>
    <row r="1875" spans="1:26" ht="15" customHeight="1" x14ac:dyDescent="0.35">
      <c r="A1875" s="88" t="s">
        <v>12122</v>
      </c>
      <c r="B1875" s="36" t="s">
        <v>9457</v>
      </c>
      <c r="C1875" s="36" t="s">
        <v>1858</v>
      </c>
      <c r="D1875" s="36" t="s">
        <v>12110</v>
      </c>
      <c r="E1875" s="36" t="s">
        <v>10046</v>
      </c>
      <c r="F1875" s="36" t="s">
        <v>9451</v>
      </c>
      <c r="G1875" s="36" t="s">
        <v>9460</v>
      </c>
      <c r="H1875" s="36" t="s">
        <v>2147</v>
      </c>
      <c r="I1875" s="36" t="s">
        <v>9</v>
      </c>
      <c r="J1875" s="36" t="s">
        <v>7449</v>
      </c>
      <c r="K1875" s="36" t="s">
        <v>2026</v>
      </c>
      <c r="L1875" s="76" t="s">
        <v>10021</v>
      </c>
      <c r="M1875" s="36" t="s">
        <v>10047</v>
      </c>
      <c r="N1875" s="36" t="s">
        <v>2087</v>
      </c>
      <c r="O1875" s="37">
        <f>'Product Details'!AH1399</f>
        <v>324.99</v>
      </c>
      <c r="P1875" s="37">
        <f>'Product Details'!V1399</f>
        <v>324.99</v>
      </c>
      <c r="Q1875" s="37">
        <f>'Product Details'!F1399</f>
        <v>294.99</v>
      </c>
      <c r="R1875" s="89">
        <f t="shared" si="88"/>
        <v>9.2310532631773287E-2</v>
      </c>
      <c r="S1875" s="89">
        <f t="shared" si="89"/>
        <v>9.2310532631773287E-2</v>
      </c>
      <c r="T1875" s="37">
        <f>'Product Details'!F1399</f>
        <v>294.99</v>
      </c>
      <c r="U1875" s="37">
        <f t="shared" si="90"/>
        <v>0</v>
      </c>
      <c r="V1875" s="36" t="s">
        <v>2080</v>
      </c>
      <c r="W1875" s="36" t="s">
        <v>7451</v>
      </c>
      <c r="X1875" s="36">
        <v>14</v>
      </c>
      <c r="Y1875" s="90">
        <v>46038</v>
      </c>
      <c r="Z1875" s="90">
        <v>46278</v>
      </c>
    </row>
    <row r="1876" spans="1:26" ht="26.9" customHeight="1" x14ac:dyDescent="0.35">
      <c r="A1876" s="88" t="s">
        <v>12123</v>
      </c>
      <c r="B1876" s="36" t="s">
        <v>9457</v>
      </c>
      <c r="C1876" s="36" t="s">
        <v>1858</v>
      </c>
      <c r="D1876" s="36" t="s">
        <v>12115</v>
      </c>
      <c r="E1876" s="36" t="s">
        <v>10122</v>
      </c>
      <c r="F1876" s="36" t="s">
        <v>9451</v>
      </c>
      <c r="G1876" s="36" t="s">
        <v>9460</v>
      </c>
      <c r="H1876" s="36" t="s">
        <v>2147</v>
      </c>
      <c r="I1876" s="36" t="s">
        <v>9</v>
      </c>
      <c r="J1876" s="36" t="s">
        <v>7449</v>
      </c>
      <c r="K1876" s="36" t="s">
        <v>2026</v>
      </c>
      <c r="L1876" s="79" t="s">
        <v>10023</v>
      </c>
      <c r="M1876" s="36" t="s">
        <v>10123</v>
      </c>
      <c r="N1876" s="36" t="s">
        <v>2087</v>
      </c>
      <c r="O1876" s="37">
        <f>'Product Details'!AH1399</f>
        <v>324.99</v>
      </c>
      <c r="P1876" s="37">
        <v>246.99</v>
      </c>
      <c r="Q1876" s="37">
        <v>246.99</v>
      </c>
      <c r="R1876" s="89">
        <f t="shared" si="88"/>
        <v>0</v>
      </c>
      <c r="S1876" s="89">
        <f t="shared" si="89"/>
        <v>0.24000738484261053</v>
      </c>
      <c r="T1876" s="37">
        <f>'Product Details'!F1399</f>
        <v>294.99</v>
      </c>
      <c r="U1876" s="37">
        <f t="shared" si="90"/>
        <v>48</v>
      </c>
      <c r="V1876" s="36" t="s">
        <v>2100</v>
      </c>
      <c r="W1876" s="36" t="s">
        <v>10124</v>
      </c>
      <c r="X1876" s="36">
        <v>30</v>
      </c>
      <c r="Y1876" s="90">
        <v>46157</v>
      </c>
      <c r="Z1876" s="90">
        <v>46157</v>
      </c>
    </row>
    <row r="1877" spans="1:26" ht="15" customHeight="1" x14ac:dyDescent="0.35">
      <c r="A1877" s="88" t="s">
        <v>12124</v>
      </c>
      <c r="B1877" s="36" t="s">
        <v>9461</v>
      </c>
      <c r="C1877" s="36" t="s">
        <v>1858</v>
      </c>
      <c r="D1877" s="36" t="s">
        <v>12110</v>
      </c>
      <c r="E1877" s="36" t="s">
        <v>10046</v>
      </c>
      <c r="F1877" s="36" t="s">
        <v>9464</v>
      </c>
      <c r="G1877" s="36" t="s">
        <v>9465</v>
      </c>
      <c r="H1877" s="36" t="s">
        <v>2120</v>
      </c>
      <c r="I1877" s="36" t="s">
        <v>9</v>
      </c>
      <c r="J1877" s="36" t="s">
        <v>7437</v>
      </c>
      <c r="K1877" s="36" t="s">
        <v>2027</v>
      </c>
      <c r="L1877" s="76" t="s">
        <v>10021</v>
      </c>
      <c r="M1877" s="36" t="s">
        <v>10047</v>
      </c>
      <c r="N1877" s="36" t="s">
        <v>2087</v>
      </c>
      <c r="O1877" s="37">
        <f>'Product Details'!AH1400</f>
        <v>492.99</v>
      </c>
      <c r="P1877" s="37">
        <f>'Product Details'!V1400</f>
        <v>492.99</v>
      </c>
      <c r="Q1877" s="37">
        <f>'Product Details'!F1400</f>
        <v>436.99</v>
      </c>
      <c r="R1877" s="89">
        <f t="shared" si="88"/>
        <v>0.1135925678005639</v>
      </c>
      <c r="S1877" s="89">
        <f t="shared" si="89"/>
        <v>0.1135925678005639</v>
      </c>
      <c r="T1877" s="37">
        <f>'Product Details'!F1400</f>
        <v>436.99</v>
      </c>
      <c r="U1877" s="37">
        <f t="shared" si="90"/>
        <v>0</v>
      </c>
      <c r="V1877" s="36" t="s">
        <v>2100</v>
      </c>
      <c r="W1877" s="36" t="s">
        <v>7439</v>
      </c>
      <c r="X1877" s="36">
        <v>14</v>
      </c>
      <c r="Y1877" s="90">
        <v>46231</v>
      </c>
      <c r="Z1877" s="90">
        <v>46247</v>
      </c>
    </row>
    <row r="1878" spans="1:26" ht="15" customHeight="1" x14ac:dyDescent="0.35">
      <c r="A1878" s="88" t="s">
        <v>12125</v>
      </c>
      <c r="B1878" s="36" t="s">
        <v>9466</v>
      </c>
      <c r="C1878" s="36" t="s">
        <v>1858</v>
      </c>
      <c r="D1878" s="36" t="s">
        <v>12110</v>
      </c>
      <c r="E1878" s="36" t="s">
        <v>10046</v>
      </c>
      <c r="F1878" s="36" t="s">
        <v>9470</v>
      </c>
      <c r="G1878" s="36" t="s">
        <v>9471</v>
      </c>
      <c r="H1878" s="36" t="s">
        <v>2179</v>
      </c>
      <c r="I1878" s="36" t="s">
        <v>9</v>
      </c>
      <c r="J1878" s="36" t="s">
        <v>7473</v>
      </c>
      <c r="K1878" s="36" t="s">
        <v>2023</v>
      </c>
      <c r="L1878" s="76" t="s">
        <v>10021</v>
      </c>
      <c r="M1878" s="36" t="s">
        <v>10047</v>
      </c>
      <c r="N1878" s="36" t="s">
        <v>2087</v>
      </c>
      <c r="O1878" s="37">
        <f>'Product Details'!AH1401</f>
        <v>622.99</v>
      </c>
      <c r="P1878" s="37">
        <f>'Product Details'!V1401</f>
        <v>622.99</v>
      </c>
      <c r="Q1878" s="37">
        <f>'Product Details'!F1401</f>
        <v>548.99</v>
      </c>
      <c r="R1878" s="89">
        <f t="shared" si="88"/>
        <v>0.11878200292139521</v>
      </c>
      <c r="S1878" s="89">
        <f t="shared" si="89"/>
        <v>0.11878200292139521</v>
      </c>
      <c r="T1878" s="37">
        <f>'Product Details'!F1401</f>
        <v>548.99</v>
      </c>
      <c r="U1878" s="37">
        <f t="shared" si="90"/>
        <v>0</v>
      </c>
      <c r="V1878" s="36" t="s">
        <v>2080</v>
      </c>
      <c r="W1878" s="36" t="s">
        <v>7439</v>
      </c>
      <c r="X1878" s="36">
        <v>14</v>
      </c>
      <c r="Y1878" s="90">
        <v>46175</v>
      </c>
      <c r="Z1878" s="90">
        <v>46266</v>
      </c>
    </row>
    <row r="1879" spans="1:26" ht="15" customHeight="1" x14ac:dyDescent="0.35">
      <c r="A1879" s="88" t="s">
        <v>12126</v>
      </c>
      <c r="B1879" s="36" t="s">
        <v>9472</v>
      </c>
      <c r="C1879" s="36" t="s">
        <v>1858</v>
      </c>
      <c r="D1879" s="36" t="s">
        <v>12110</v>
      </c>
      <c r="E1879" s="36" t="s">
        <v>10046</v>
      </c>
      <c r="F1879" s="36" t="s">
        <v>9475</v>
      </c>
      <c r="G1879" s="36" t="s">
        <v>9476</v>
      </c>
      <c r="H1879" s="36" t="s">
        <v>2147</v>
      </c>
      <c r="I1879" s="36" t="s">
        <v>9</v>
      </c>
      <c r="J1879" s="36" t="s">
        <v>7460</v>
      </c>
      <c r="K1879" s="36" t="s">
        <v>2027</v>
      </c>
      <c r="L1879" s="76" t="s">
        <v>10021</v>
      </c>
      <c r="M1879" s="36" t="s">
        <v>10047</v>
      </c>
      <c r="N1879" s="36" t="s">
        <v>2087</v>
      </c>
      <c r="O1879" s="37">
        <f>'Product Details'!AH1402</f>
        <v>688.99</v>
      </c>
      <c r="P1879" s="37">
        <f>'Product Details'!V1402</f>
        <v>688.99</v>
      </c>
      <c r="Q1879" s="37">
        <f>'Product Details'!F1402</f>
        <v>623.99</v>
      </c>
      <c r="R1879" s="89">
        <f t="shared" si="88"/>
        <v>9.4340991886674691E-2</v>
      </c>
      <c r="S1879" s="89">
        <f t="shared" si="89"/>
        <v>9.4340991886674691E-2</v>
      </c>
      <c r="T1879" s="37">
        <f>'Product Details'!F1402</f>
        <v>623.99</v>
      </c>
      <c r="U1879" s="37">
        <f t="shared" si="90"/>
        <v>0</v>
      </c>
      <c r="V1879" s="36" t="s">
        <v>2080</v>
      </c>
      <c r="W1879" s="36" t="s">
        <v>7439</v>
      </c>
      <c r="X1879" s="36">
        <v>14</v>
      </c>
      <c r="Y1879" s="90">
        <v>46214</v>
      </c>
      <c r="Z1879" s="90">
        <v>46276</v>
      </c>
    </row>
    <row r="1880" spans="1:26" ht="26.9" customHeight="1" x14ac:dyDescent="0.35">
      <c r="A1880" s="88" t="s">
        <v>12127</v>
      </c>
      <c r="B1880" s="36" t="s">
        <v>9477</v>
      </c>
      <c r="C1880" s="36" t="s">
        <v>1871</v>
      </c>
      <c r="D1880" s="36" t="s">
        <v>12128</v>
      </c>
      <c r="E1880" s="36" t="s">
        <v>10046</v>
      </c>
      <c r="F1880" s="36" t="s">
        <v>9480</v>
      </c>
      <c r="G1880" s="36" t="s">
        <v>9481</v>
      </c>
      <c r="H1880" s="36" t="s">
        <v>2268</v>
      </c>
      <c r="I1880" s="36" t="s">
        <v>9</v>
      </c>
      <c r="J1880" s="36" t="s">
        <v>7366</v>
      </c>
      <c r="K1880" s="36" t="s">
        <v>2025</v>
      </c>
      <c r="L1880" s="76" t="s">
        <v>10021</v>
      </c>
      <c r="M1880" s="36" t="s">
        <v>10047</v>
      </c>
      <c r="N1880" s="36" t="s">
        <v>2087</v>
      </c>
      <c r="O1880" s="37">
        <f>'Product Details'!AH1403</f>
        <v>109.99</v>
      </c>
      <c r="P1880" s="37">
        <f>'Product Details'!V1403</f>
        <v>107.99</v>
      </c>
      <c r="Q1880" s="37">
        <f>'Product Details'!F1403</f>
        <v>102.99</v>
      </c>
      <c r="R1880" s="89">
        <f t="shared" si="88"/>
        <v>4.6300583387350686E-2</v>
      </c>
      <c r="S1880" s="89">
        <f t="shared" si="89"/>
        <v>6.3642149286298758E-2</v>
      </c>
      <c r="T1880" s="37">
        <f>'Product Details'!F1403</f>
        <v>102.99</v>
      </c>
      <c r="U1880" s="37">
        <f t="shared" si="90"/>
        <v>0</v>
      </c>
      <c r="V1880" s="36" t="s">
        <v>2080</v>
      </c>
      <c r="W1880" s="36" t="s">
        <v>1345</v>
      </c>
      <c r="X1880" s="36">
        <v>45</v>
      </c>
      <c r="Y1880" s="90">
        <v>46175</v>
      </c>
      <c r="Z1880" s="90">
        <v>46269</v>
      </c>
    </row>
    <row r="1881" spans="1:26" ht="15" customHeight="1" x14ac:dyDescent="0.35">
      <c r="A1881" s="88" t="s">
        <v>12129</v>
      </c>
      <c r="B1881" s="36" t="s">
        <v>9482</v>
      </c>
      <c r="C1881" s="36" t="s">
        <v>1871</v>
      </c>
      <c r="D1881" s="36" t="s">
        <v>12128</v>
      </c>
      <c r="E1881" s="36" t="s">
        <v>10046</v>
      </c>
      <c r="F1881" s="36" t="s">
        <v>9485</v>
      </c>
      <c r="G1881" s="36" t="s">
        <v>9486</v>
      </c>
      <c r="H1881" s="36" t="s">
        <v>2104</v>
      </c>
      <c r="I1881" s="36" t="s">
        <v>9</v>
      </c>
      <c r="J1881" s="36" t="s">
        <v>7425</v>
      </c>
      <c r="K1881" s="36" t="s">
        <v>2023</v>
      </c>
      <c r="L1881" s="76" t="s">
        <v>10021</v>
      </c>
      <c r="M1881" s="36" t="s">
        <v>10047</v>
      </c>
      <c r="N1881" s="36" t="s">
        <v>2087</v>
      </c>
      <c r="O1881" s="37">
        <f>'Product Details'!AH1404</f>
        <v>118.99</v>
      </c>
      <c r="P1881" s="37">
        <f>'Product Details'!V1404</f>
        <v>118.99</v>
      </c>
      <c r="Q1881" s="37">
        <f>'Product Details'!F1404</f>
        <v>112.99</v>
      </c>
      <c r="R1881" s="89">
        <f t="shared" si="88"/>
        <v>5.0424405412219514E-2</v>
      </c>
      <c r="S1881" s="89">
        <f t="shared" si="89"/>
        <v>5.0424405412219514E-2</v>
      </c>
      <c r="T1881" s="37">
        <f>'Product Details'!F1404</f>
        <v>112.99</v>
      </c>
      <c r="U1881" s="37">
        <f t="shared" si="90"/>
        <v>0</v>
      </c>
      <c r="V1881" s="36" t="s">
        <v>2100</v>
      </c>
      <c r="W1881" s="36" t="s">
        <v>7427</v>
      </c>
      <c r="X1881" s="36">
        <v>45</v>
      </c>
      <c r="Y1881" s="90">
        <v>46129</v>
      </c>
      <c r="Z1881" s="90">
        <v>46288</v>
      </c>
    </row>
    <row r="1882" spans="1:26" ht="15" customHeight="1" x14ac:dyDescent="0.35">
      <c r="A1882" s="88" t="s">
        <v>12130</v>
      </c>
      <c r="B1882" s="36" t="s">
        <v>9487</v>
      </c>
      <c r="C1882" s="36" t="s">
        <v>1871</v>
      </c>
      <c r="D1882" s="36" t="s">
        <v>12128</v>
      </c>
      <c r="E1882" s="36" t="s">
        <v>10046</v>
      </c>
      <c r="F1882" s="36" t="s">
        <v>9490</v>
      </c>
      <c r="G1882" s="36" t="s">
        <v>9491</v>
      </c>
      <c r="H1882" s="36" t="s">
        <v>2120</v>
      </c>
      <c r="I1882" s="36" t="s">
        <v>9</v>
      </c>
      <c r="J1882" s="36" t="s">
        <v>7749</v>
      </c>
      <c r="K1882" s="36" t="s">
        <v>2024</v>
      </c>
      <c r="L1882" s="76" t="s">
        <v>10021</v>
      </c>
      <c r="M1882" s="36" t="s">
        <v>10047</v>
      </c>
      <c r="N1882" s="36" t="s">
        <v>2087</v>
      </c>
      <c r="O1882" s="37">
        <f>'Product Details'!AH1405</f>
        <v>166.99</v>
      </c>
      <c r="P1882" s="37">
        <f>'Product Details'!V1405</f>
        <v>166.99</v>
      </c>
      <c r="Q1882" s="37">
        <f>'Product Details'!F1405</f>
        <v>146.99</v>
      </c>
      <c r="R1882" s="89">
        <f t="shared" si="88"/>
        <v>0.11976765075753039</v>
      </c>
      <c r="S1882" s="89">
        <f t="shared" si="89"/>
        <v>0.11976765075753039</v>
      </c>
      <c r="T1882" s="37">
        <f>'Product Details'!F1405</f>
        <v>146.99</v>
      </c>
      <c r="U1882" s="37">
        <f t="shared" si="90"/>
        <v>0</v>
      </c>
      <c r="V1882" s="36" t="s">
        <v>2080</v>
      </c>
      <c r="W1882" s="36" t="s">
        <v>1345</v>
      </c>
      <c r="X1882" s="36">
        <v>45</v>
      </c>
      <c r="Y1882" s="90">
        <v>45850</v>
      </c>
      <c r="Z1882" s="90">
        <v>46247</v>
      </c>
    </row>
    <row r="1883" spans="1:26" ht="15" customHeight="1" x14ac:dyDescent="0.35">
      <c r="A1883" s="88" t="s">
        <v>12131</v>
      </c>
      <c r="B1883" s="36" t="s">
        <v>9492</v>
      </c>
      <c r="C1883" s="36" t="s">
        <v>1871</v>
      </c>
      <c r="D1883" s="36" t="s">
        <v>12128</v>
      </c>
      <c r="E1883" s="36" t="s">
        <v>10046</v>
      </c>
      <c r="F1883" s="36" t="s">
        <v>9495</v>
      </c>
      <c r="G1883" s="36" t="s">
        <v>9496</v>
      </c>
      <c r="H1883" s="36" t="s">
        <v>2120</v>
      </c>
      <c r="I1883" s="36" t="s">
        <v>9</v>
      </c>
      <c r="J1883" s="36" t="s">
        <v>7378</v>
      </c>
      <c r="K1883" s="36" t="s">
        <v>2026</v>
      </c>
      <c r="L1883" s="76" t="s">
        <v>10021</v>
      </c>
      <c r="M1883" s="36" t="s">
        <v>10047</v>
      </c>
      <c r="N1883" s="36" t="s">
        <v>2087</v>
      </c>
      <c r="O1883" s="37">
        <f>'Product Details'!AH1406</f>
        <v>167.99</v>
      </c>
      <c r="P1883" s="37">
        <f>'Product Details'!V1406</f>
        <v>167.99</v>
      </c>
      <c r="Q1883" s="37">
        <f>'Product Details'!F1406</f>
        <v>154.99</v>
      </c>
      <c r="R1883" s="89">
        <f t="shared" si="88"/>
        <v>7.7385558664206197E-2</v>
      </c>
      <c r="S1883" s="89">
        <f t="shared" si="89"/>
        <v>7.7385558664206197E-2</v>
      </c>
      <c r="T1883" s="37">
        <f>'Product Details'!F1406</f>
        <v>154.99</v>
      </c>
      <c r="U1883" s="37">
        <f t="shared" si="90"/>
        <v>0</v>
      </c>
      <c r="V1883" s="36" t="s">
        <v>2080</v>
      </c>
      <c r="W1883" s="36" t="s">
        <v>1345</v>
      </c>
      <c r="X1883" s="36">
        <v>45</v>
      </c>
      <c r="Y1883" s="90">
        <v>46186</v>
      </c>
      <c r="Z1883" s="90">
        <v>46276</v>
      </c>
    </row>
    <row r="1884" spans="1:26" ht="26.9" customHeight="1" x14ac:dyDescent="0.35">
      <c r="A1884" s="88" t="s">
        <v>12132</v>
      </c>
      <c r="B1884" s="36" t="s">
        <v>9492</v>
      </c>
      <c r="C1884" s="36" t="s">
        <v>1871</v>
      </c>
      <c r="D1884" s="36" t="s">
        <v>10168</v>
      </c>
      <c r="E1884" s="36" t="s">
        <v>10101</v>
      </c>
      <c r="F1884" s="36" t="s">
        <v>9495</v>
      </c>
      <c r="G1884" s="36" t="s">
        <v>9496</v>
      </c>
      <c r="H1884" s="36" t="s">
        <v>2120</v>
      </c>
      <c r="I1884" s="36" t="s">
        <v>9</v>
      </c>
      <c r="J1884" s="36" t="s">
        <v>7378</v>
      </c>
      <c r="K1884" s="36" t="s">
        <v>2026</v>
      </c>
      <c r="L1884" s="81" t="s">
        <v>10022</v>
      </c>
      <c r="M1884" s="36" t="s">
        <v>10102</v>
      </c>
      <c r="N1884" s="36" t="s">
        <v>2087</v>
      </c>
      <c r="O1884" s="37">
        <f>'Product Details'!AH1406</f>
        <v>167.99</v>
      </c>
      <c r="P1884" s="37">
        <v>135.99</v>
      </c>
      <c r="Q1884" s="37">
        <v>135.99</v>
      </c>
      <c r="R1884" s="89">
        <f t="shared" si="88"/>
        <v>0</v>
      </c>
      <c r="S1884" s="89">
        <f t="shared" si="89"/>
        <v>0.19048752901958449</v>
      </c>
      <c r="T1884" s="37">
        <f>'Product Details'!F1406</f>
        <v>154.99</v>
      </c>
      <c r="U1884" s="37">
        <f t="shared" si="90"/>
        <v>19</v>
      </c>
      <c r="V1884" s="36" t="s">
        <v>2116</v>
      </c>
      <c r="W1884" s="36" t="s">
        <v>10514</v>
      </c>
      <c r="X1884" s="36">
        <v>45</v>
      </c>
      <c r="Y1884" s="90">
        <v>46236</v>
      </c>
      <c r="Z1884" s="90">
        <v>46236</v>
      </c>
    </row>
    <row r="1885" spans="1:26" ht="15" customHeight="1" x14ac:dyDescent="0.35">
      <c r="A1885" s="88" t="s">
        <v>12133</v>
      </c>
      <c r="B1885" s="36" t="s">
        <v>9497</v>
      </c>
      <c r="C1885" s="36" t="s">
        <v>1871</v>
      </c>
      <c r="D1885" s="36" t="s">
        <v>12128</v>
      </c>
      <c r="E1885" s="36" t="s">
        <v>10046</v>
      </c>
      <c r="F1885" s="36" t="s">
        <v>9500</v>
      </c>
      <c r="G1885" s="36" t="s">
        <v>9501</v>
      </c>
      <c r="H1885" s="36" t="s">
        <v>2084</v>
      </c>
      <c r="I1885" s="36" t="s">
        <v>9</v>
      </c>
      <c r="J1885" s="36" t="s">
        <v>7437</v>
      </c>
      <c r="K1885" s="36" t="s">
        <v>2023</v>
      </c>
      <c r="L1885" s="76" t="s">
        <v>10021</v>
      </c>
      <c r="M1885" s="36" t="s">
        <v>10047</v>
      </c>
      <c r="N1885" s="36" t="s">
        <v>2087</v>
      </c>
      <c r="O1885" s="37">
        <f>'Product Details'!AH1407</f>
        <v>179.99</v>
      </c>
      <c r="P1885" s="37">
        <f>'Product Details'!V1407</f>
        <v>177.99</v>
      </c>
      <c r="Q1885" s="37">
        <f>'Product Details'!F1407</f>
        <v>156.99</v>
      </c>
      <c r="R1885" s="89">
        <f t="shared" si="88"/>
        <v>0.11798415641328164</v>
      </c>
      <c r="S1885" s="89">
        <f t="shared" si="89"/>
        <v>0.12778487693760765</v>
      </c>
      <c r="T1885" s="37">
        <f>'Product Details'!F1407</f>
        <v>156.99</v>
      </c>
      <c r="U1885" s="37">
        <f t="shared" si="90"/>
        <v>0</v>
      </c>
      <c r="V1885" s="36" t="s">
        <v>2100</v>
      </c>
      <c r="W1885" s="36" t="s">
        <v>7439</v>
      </c>
      <c r="X1885" s="36">
        <v>45</v>
      </c>
      <c r="Y1885" s="90">
        <v>46229</v>
      </c>
      <c r="Z1885" s="90">
        <v>46290</v>
      </c>
    </row>
    <row r="1886" spans="1:26" ht="15" customHeight="1" x14ac:dyDescent="0.35">
      <c r="A1886" s="88" t="s">
        <v>12134</v>
      </c>
      <c r="B1886" s="36" t="s">
        <v>9502</v>
      </c>
      <c r="C1886" s="36" t="s">
        <v>1871</v>
      </c>
      <c r="D1886" s="36" t="s">
        <v>12128</v>
      </c>
      <c r="E1886" s="36" t="s">
        <v>10046</v>
      </c>
      <c r="F1886" s="36" t="s">
        <v>9480</v>
      </c>
      <c r="G1886" s="36" t="s">
        <v>9505</v>
      </c>
      <c r="H1886" s="36" t="s">
        <v>2268</v>
      </c>
      <c r="I1886" s="36" t="s">
        <v>9</v>
      </c>
      <c r="J1886" s="36" t="s">
        <v>7449</v>
      </c>
      <c r="K1886" s="36" t="s">
        <v>2024</v>
      </c>
      <c r="L1886" s="76" t="s">
        <v>10021</v>
      </c>
      <c r="M1886" s="36" t="s">
        <v>10047</v>
      </c>
      <c r="N1886" s="36" t="s">
        <v>2087</v>
      </c>
      <c r="O1886" s="37">
        <f>'Product Details'!AH1408</f>
        <v>204.99</v>
      </c>
      <c r="P1886" s="37">
        <f>'Product Details'!V1408</f>
        <v>202.99</v>
      </c>
      <c r="Q1886" s="37">
        <f>'Product Details'!F1408</f>
        <v>187.99</v>
      </c>
      <c r="R1886" s="89">
        <f t="shared" si="88"/>
        <v>7.3895265776639241E-2</v>
      </c>
      <c r="S1886" s="89">
        <f t="shared" si="89"/>
        <v>8.2930874676813496E-2</v>
      </c>
      <c r="T1886" s="37">
        <f>'Product Details'!F1408</f>
        <v>187.99</v>
      </c>
      <c r="U1886" s="37">
        <f t="shared" si="90"/>
        <v>0</v>
      </c>
      <c r="V1886" s="36" t="s">
        <v>2080</v>
      </c>
      <c r="W1886" s="36" t="s">
        <v>1345</v>
      </c>
      <c r="X1886" s="36">
        <v>45</v>
      </c>
      <c r="Y1886" s="90">
        <v>46044</v>
      </c>
      <c r="Z1886" s="90">
        <v>46265</v>
      </c>
    </row>
    <row r="1887" spans="1:26" ht="15" customHeight="1" x14ac:dyDescent="0.35">
      <c r="A1887" s="88" t="s">
        <v>12135</v>
      </c>
      <c r="B1887" s="36" t="s">
        <v>9506</v>
      </c>
      <c r="C1887" s="36" t="s">
        <v>1871</v>
      </c>
      <c r="D1887" s="36" t="s">
        <v>12128</v>
      </c>
      <c r="E1887" s="36" t="s">
        <v>10046</v>
      </c>
      <c r="F1887" s="36" t="s">
        <v>9510</v>
      </c>
      <c r="G1887" s="36" t="s">
        <v>9511</v>
      </c>
      <c r="H1887" s="36" t="s">
        <v>2179</v>
      </c>
      <c r="I1887" s="36" t="s">
        <v>9</v>
      </c>
      <c r="J1887" s="36" t="s">
        <v>2034</v>
      </c>
      <c r="K1887" s="36" t="s">
        <v>2024</v>
      </c>
      <c r="L1887" s="76" t="s">
        <v>10021</v>
      </c>
      <c r="M1887" s="36" t="s">
        <v>10047</v>
      </c>
      <c r="N1887" s="36" t="s">
        <v>2087</v>
      </c>
      <c r="O1887" s="37">
        <f>'Product Details'!AH1409</f>
        <v>252.99</v>
      </c>
      <c r="P1887" s="37">
        <f>'Product Details'!V1409</f>
        <v>243.99</v>
      </c>
      <c r="Q1887" s="37">
        <f>'Product Details'!F1409</f>
        <v>223.99</v>
      </c>
      <c r="R1887" s="89">
        <f t="shared" si="88"/>
        <v>8.1970572564449354E-2</v>
      </c>
      <c r="S1887" s="89">
        <f t="shared" si="89"/>
        <v>0.11462903672081901</v>
      </c>
      <c r="T1887" s="37">
        <f>'Product Details'!F1409</f>
        <v>223.99</v>
      </c>
      <c r="U1887" s="37">
        <f t="shared" si="90"/>
        <v>0</v>
      </c>
      <c r="V1887" s="36" t="s">
        <v>2080</v>
      </c>
      <c r="W1887" s="36" t="s">
        <v>7439</v>
      </c>
      <c r="X1887" s="36">
        <v>45</v>
      </c>
      <c r="Y1887" s="90">
        <v>45686</v>
      </c>
      <c r="Z1887" s="90">
        <v>46284</v>
      </c>
    </row>
    <row r="1888" spans="1:26" ht="26.9" customHeight="1" x14ac:dyDescent="0.35">
      <c r="A1888" s="88" t="s">
        <v>12136</v>
      </c>
      <c r="B1888" s="36" t="s">
        <v>9506</v>
      </c>
      <c r="C1888" s="36" t="s">
        <v>1871</v>
      </c>
      <c r="D1888" s="36" t="s">
        <v>12137</v>
      </c>
      <c r="E1888" s="36" t="s">
        <v>10122</v>
      </c>
      <c r="F1888" s="36" t="s">
        <v>9510</v>
      </c>
      <c r="G1888" s="36" t="s">
        <v>9511</v>
      </c>
      <c r="H1888" s="36" t="s">
        <v>2179</v>
      </c>
      <c r="I1888" s="36" t="s">
        <v>9</v>
      </c>
      <c r="J1888" s="36" t="s">
        <v>2034</v>
      </c>
      <c r="K1888" s="36" t="s">
        <v>2024</v>
      </c>
      <c r="L1888" s="79" t="s">
        <v>10023</v>
      </c>
      <c r="M1888" s="36" t="s">
        <v>10123</v>
      </c>
      <c r="N1888" s="36" t="s">
        <v>2087</v>
      </c>
      <c r="O1888" s="37">
        <f>'Product Details'!AH1409</f>
        <v>252.99</v>
      </c>
      <c r="P1888" s="37">
        <v>172.99</v>
      </c>
      <c r="Q1888" s="37">
        <v>172.99</v>
      </c>
      <c r="R1888" s="89">
        <f t="shared" si="88"/>
        <v>0</v>
      </c>
      <c r="S1888" s="89">
        <f t="shared" si="89"/>
        <v>0.31621803233329382</v>
      </c>
      <c r="T1888" s="37">
        <f>'Product Details'!F1409</f>
        <v>223.99</v>
      </c>
      <c r="U1888" s="37">
        <f t="shared" si="90"/>
        <v>51</v>
      </c>
      <c r="V1888" s="36" t="s">
        <v>2080</v>
      </c>
      <c r="W1888" s="36" t="s">
        <v>10124</v>
      </c>
      <c r="X1888" s="36">
        <v>30</v>
      </c>
      <c r="Y1888" s="90">
        <v>46153</v>
      </c>
      <c r="Z1888" s="90">
        <v>46153</v>
      </c>
    </row>
    <row r="1889" spans="1:26" ht="15" customHeight="1" x14ac:dyDescent="0.35">
      <c r="A1889" s="88" t="s">
        <v>12138</v>
      </c>
      <c r="B1889" s="36" t="s">
        <v>9513</v>
      </c>
      <c r="C1889" s="36" t="s">
        <v>1871</v>
      </c>
      <c r="D1889" s="36" t="s">
        <v>12128</v>
      </c>
      <c r="E1889" s="36" t="s">
        <v>10046</v>
      </c>
      <c r="F1889" s="36" t="s">
        <v>9516</v>
      </c>
      <c r="G1889" s="36" t="s">
        <v>9517</v>
      </c>
      <c r="H1889" s="36" t="s">
        <v>2120</v>
      </c>
      <c r="I1889" s="36" t="s">
        <v>9</v>
      </c>
      <c r="J1889" s="36" t="s">
        <v>7402</v>
      </c>
      <c r="K1889" s="36" t="s">
        <v>2026</v>
      </c>
      <c r="L1889" s="76" t="s">
        <v>10021</v>
      </c>
      <c r="M1889" s="36" t="s">
        <v>10047</v>
      </c>
      <c r="N1889" s="36" t="s">
        <v>2087</v>
      </c>
      <c r="O1889" s="37">
        <f>'Product Details'!AH1410</f>
        <v>266.99</v>
      </c>
      <c r="P1889" s="37">
        <f>'Product Details'!V1410</f>
        <v>253.99</v>
      </c>
      <c r="Q1889" s="37">
        <f>'Product Details'!F1410</f>
        <v>232.99</v>
      </c>
      <c r="R1889" s="89">
        <f t="shared" si="88"/>
        <v>8.2680420488995626E-2</v>
      </c>
      <c r="S1889" s="89">
        <f t="shared" si="89"/>
        <v>0.12734559346792015</v>
      </c>
      <c r="T1889" s="37">
        <f>'Product Details'!F1410</f>
        <v>232.99</v>
      </c>
      <c r="U1889" s="37">
        <f t="shared" si="90"/>
        <v>0</v>
      </c>
      <c r="V1889" s="36" t="s">
        <v>2080</v>
      </c>
      <c r="W1889" s="36" t="s">
        <v>7404</v>
      </c>
      <c r="X1889" s="36">
        <v>45</v>
      </c>
      <c r="Y1889" s="90">
        <v>46094</v>
      </c>
      <c r="Z1889" s="90">
        <v>46237</v>
      </c>
    </row>
    <row r="1890" spans="1:26" ht="15" customHeight="1" x14ac:dyDescent="0.35">
      <c r="A1890" s="88" t="s">
        <v>12139</v>
      </c>
      <c r="B1890" s="36" t="s">
        <v>9518</v>
      </c>
      <c r="C1890" s="36" t="s">
        <v>1871</v>
      </c>
      <c r="D1890" s="36" t="s">
        <v>12128</v>
      </c>
      <c r="E1890" s="36" t="s">
        <v>10046</v>
      </c>
      <c r="F1890" s="36" t="s">
        <v>9521</v>
      </c>
      <c r="G1890" s="36" t="s">
        <v>9522</v>
      </c>
      <c r="H1890" s="36" t="s">
        <v>2120</v>
      </c>
      <c r="I1890" s="36" t="s">
        <v>9</v>
      </c>
      <c r="J1890" s="36" t="s">
        <v>7510</v>
      </c>
      <c r="K1890" s="36" t="s">
        <v>2027</v>
      </c>
      <c r="L1890" s="76" t="s">
        <v>10021</v>
      </c>
      <c r="M1890" s="36" t="s">
        <v>10047</v>
      </c>
      <c r="N1890" s="36" t="s">
        <v>2087</v>
      </c>
      <c r="O1890" s="37">
        <f>'Product Details'!AH1411</f>
        <v>261.99</v>
      </c>
      <c r="P1890" s="37">
        <f>'Product Details'!V1411</f>
        <v>261.99</v>
      </c>
      <c r="Q1890" s="37">
        <f>'Product Details'!F1411</f>
        <v>245.99</v>
      </c>
      <c r="R1890" s="89">
        <f t="shared" si="88"/>
        <v>6.1071033245543721E-2</v>
      </c>
      <c r="S1890" s="89">
        <f t="shared" si="89"/>
        <v>6.1071033245543721E-2</v>
      </c>
      <c r="T1890" s="37">
        <f>'Product Details'!F1411</f>
        <v>245.99</v>
      </c>
      <c r="U1890" s="37">
        <f t="shared" si="90"/>
        <v>0</v>
      </c>
      <c r="V1890" s="36" t="s">
        <v>2100</v>
      </c>
      <c r="W1890" s="36" t="s">
        <v>7451</v>
      </c>
      <c r="X1890" s="36">
        <v>45</v>
      </c>
      <c r="Y1890" s="90">
        <v>46054</v>
      </c>
      <c r="Z1890" s="90">
        <v>46275</v>
      </c>
    </row>
    <row r="1891" spans="1:26" ht="26.9" customHeight="1" x14ac:dyDescent="0.35">
      <c r="A1891" s="88" t="s">
        <v>12140</v>
      </c>
      <c r="B1891" s="36" t="s">
        <v>9518</v>
      </c>
      <c r="C1891" s="36" t="s">
        <v>1871</v>
      </c>
      <c r="D1891" s="36" t="s">
        <v>10100</v>
      </c>
      <c r="E1891" s="36" t="s">
        <v>10101</v>
      </c>
      <c r="F1891" s="36" t="s">
        <v>9521</v>
      </c>
      <c r="G1891" s="36" t="s">
        <v>9522</v>
      </c>
      <c r="H1891" s="36" t="s">
        <v>2120</v>
      </c>
      <c r="I1891" s="36" t="s">
        <v>9</v>
      </c>
      <c r="J1891" s="36" t="s">
        <v>7510</v>
      </c>
      <c r="K1891" s="36" t="s">
        <v>2027</v>
      </c>
      <c r="L1891" s="81" t="s">
        <v>10022</v>
      </c>
      <c r="M1891" s="36" t="s">
        <v>10102</v>
      </c>
      <c r="N1891" s="36" t="s">
        <v>2087</v>
      </c>
      <c r="O1891" s="37">
        <f>'Product Details'!AH1411</f>
        <v>261.99</v>
      </c>
      <c r="P1891" s="37">
        <v>218.99</v>
      </c>
      <c r="Q1891" s="37">
        <v>218.99</v>
      </c>
      <c r="R1891" s="89">
        <f t="shared" si="88"/>
        <v>0</v>
      </c>
      <c r="S1891" s="89">
        <f t="shared" si="89"/>
        <v>0.16412840184739874</v>
      </c>
      <c r="T1891" s="37">
        <f>'Product Details'!F1411</f>
        <v>245.99</v>
      </c>
      <c r="U1891" s="37">
        <f t="shared" si="90"/>
        <v>27</v>
      </c>
      <c r="V1891" s="36" t="s">
        <v>2080</v>
      </c>
      <c r="W1891" s="36" t="s">
        <v>11695</v>
      </c>
      <c r="X1891" s="36">
        <v>45</v>
      </c>
      <c r="Y1891" s="90">
        <v>46207</v>
      </c>
      <c r="Z1891" s="90">
        <v>46207</v>
      </c>
    </row>
    <row r="1892" spans="1:26" ht="26.9" customHeight="1" x14ac:dyDescent="0.35">
      <c r="A1892" s="88" t="s">
        <v>12141</v>
      </c>
      <c r="B1892" s="36" t="s">
        <v>9518</v>
      </c>
      <c r="C1892" s="36" t="s">
        <v>1871</v>
      </c>
      <c r="D1892" s="36" t="s">
        <v>10088</v>
      </c>
      <c r="E1892" s="36" t="s">
        <v>10089</v>
      </c>
      <c r="F1892" s="36" t="s">
        <v>9521</v>
      </c>
      <c r="G1892" s="36" t="s">
        <v>9522</v>
      </c>
      <c r="H1892" s="36" t="s">
        <v>2120</v>
      </c>
      <c r="I1892" s="36" t="s">
        <v>9</v>
      </c>
      <c r="J1892" s="36" t="s">
        <v>7510</v>
      </c>
      <c r="K1892" s="36" t="s">
        <v>2027</v>
      </c>
      <c r="L1892" s="51" t="s">
        <v>10024</v>
      </c>
      <c r="M1892" s="36" t="s">
        <v>10090</v>
      </c>
      <c r="N1892" s="36" t="s">
        <v>2087</v>
      </c>
      <c r="O1892" s="37">
        <f>'Product Details'!AH1411</f>
        <v>261.99</v>
      </c>
      <c r="P1892" s="37">
        <v>171.99</v>
      </c>
      <c r="Q1892" s="37">
        <v>153.99</v>
      </c>
      <c r="R1892" s="89">
        <f t="shared" si="88"/>
        <v>0.10465724751439037</v>
      </c>
      <c r="S1892" s="89">
        <f t="shared" si="89"/>
        <v>0.41222947440742014</v>
      </c>
      <c r="T1892" s="37">
        <f>'Product Details'!F1411</f>
        <v>245.99</v>
      </c>
      <c r="U1892" s="37">
        <f t="shared" si="90"/>
        <v>92</v>
      </c>
      <c r="V1892" s="36" t="s">
        <v>2100</v>
      </c>
      <c r="W1892" s="36" t="s">
        <v>10105</v>
      </c>
      <c r="X1892" s="36">
        <v>14</v>
      </c>
      <c r="Y1892" s="90">
        <v>46221</v>
      </c>
      <c r="Z1892" s="90">
        <v>46238</v>
      </c>
    </row>
    <row r="1893" spans="1:26" ht="26.9" customHeight="1" x14ac:dyDescent="0.35">
      <c r="A1893" s="88" t="s">
        <v>12142</v>
      </c>
      <c r="B1893" s="36" t="s">
        <v>9523</v>
      </c>
      <c r="C1893" s="36" t="s">
        <v>1871</v>
      </c>
      <c r="D1893" s="36" t="s">
        <v>12128</v>
      </c>
      <c r="E1893" s="36" t="s">
        <v>10046</v>
      </c>
      <c r="F1893" s="36" t="s">
        <v>9490</v>
      </c>
      <c r="G1893" s="36" t="s">
        <v>9526</v>
      </c>
      <c r="H1893" s="36" t="s">
        <v>2147</v>
      </c>
      <c r="I1893" s="36" t="s">
        <v>9</v>
      </c>
      <c r="J1893" s="36" t="s">
        <v>7460</v>
      </c>
      <c r="K1893" s="36" t="s">
        <v>2027</v>
      </c>
      <c r="L1893" s="76" t="s">
        <v>10021</v>
      </c>
      <c r="M1893" s="36" t="s">
        <v>10047</v>
      </c>
      <c r="N1893" s="36" t="s">
        <v>2087</v>
      </c>
      <c r="O1893" s="37">
        <f>'Product Details'!AH1412</f>
        <v>684.99</v>
      </c>
      <c r="P1893" s="37">
        <f>'Product Details'!V1412</f>
        <v>673.99</v>
      </c>
      <c r="Q1893" s="37">
        <f>'Product Details'!F1412</f>
        <v>621.99</v>
      </c>
      <c r="R1893" s="89">
        <f t="shared" si="88"/>
        <v>7.7152480007121771E-2</v>
      </c>
      <c r="S1893" s="89">
        <f t="shared" si="89"/>
        <v>9.1972145578767567E-2</v>
      </c>
      <c r="T1893" s="37">
        <f>'Product Details'!F1412</f>
        <v>621.99</v>
      </c>
      <c r="U1893" s="37">
        <f t="shared" si="90"/>
        <v>0</v>
      </c>
      <c r="V1893" s="36" t="s">
        <v>2116</v>
      </c>
      <c r="W1893" s="36" t="s">
        <v>7439</v>
      </c>
      <c r="X1893" s="36">
        <v>45</v>
      </c>
      <c r="Y1893" s="90">
        <v>46191</v>
      </c>
      <c r="Z1893" s="90">
        <v>46268</v>
      </c>
    </row>
    <row r="1894" spans="1:26" ht="15" customHeight="1" x14ac:dyDescent="0.35">
      <c r="A1894" s="88" t="s">
        <v>12143</v>
      </c>
      <c r="B1894" s="36" t="s">
        <v>9527</v>
      </c>
      <c r="C1894" s="36" t="s">
        <v>1884</v>
      </c>
      <c r="D1894" s="36" t="s">
        <v>12144</v>
      </c>
      <c r="E1894" s="36" t="s">
        <v>10046</v>
      </c>
      <c r="F1894" s="36" t="s">
        <v>9530</v>
      </c>
      <c r="G1894" s="36" t="s">
        <v>9531</v>
      </c>
      <c r="H1894" s="36" t="s">
        <v>2224</v>
      </c>
      <c r="I1894" s="36" t="s">
        <v>9</v>
      </c>
      <c r="J1894" s="36" t="s">
        <v>7560</v>
      </c>
      <c r="K1894" s="36" t="s">
        <v>2023</v>
      </c>
      <c r="L1894" s="76" t="s">
        <v>10021</v>
      </c>
      <c r="M1894" s="36" t="s">
        <v>10047</v>
      </c>
      <c r="N1894" s="36" t="s">
        <v>2087</v>
      </c>
      <c r="O1894" s="37">
        <f>'Product Details'!AH1413</f>
        <v>70.989999999999995</v>
      </c>
      <c r="P1894" s="37">
        <f>'Product Details'!V1413</f>
        <v>67.989999999999995</v>
      </c>
      <c r="Q1894" s="37">
        <f>'Product Details'!F1413</f>
        <v>60.99</v>
      </c>
      <c r="R1894" s="89">
        <f t="shared" si="88"/>
        <v>0.10295631710545659</v>
      </c>
      <c r="S1894" s="89">
        <f t="shared" si="89"/>
        <v>0.14086491055078171</v>
      </c>
      <c r="T1894" s="37">
        <f>'Product Details'!F1413</f>
        <v>60.99</v>
      </c>
      <c r="U1894" s="37">
        <f t="shared" si="90"/>
        <v>0</v>
      </c>
      <c r="V1894" s="36" t="s">
        <v>2080</v>
      </c>
      <c r="W1894" s="36" t="s">
        <v>1345</v>
      </c>
      <c r="X1894" s="36">
        <v>15</v>
      </c>
      <c r="Y1894" s="90">
        <v>45965</v>
      </c>
      <c r="Z1894" s="90">
        <v>46239</v>
      </c>
    </row>
    <row r="1895" spans="1:26" ht="15" customHeight="1" x14ac:dyDescent="0.35">
      <c r="A1895" s="88" t="s">
        <v>12145</v>
      </c>
      <c r="B1895" s="36" t="s">
        <v>9532</v>
      </c>
      <c r="C1895" s="36" t="s">
        <v>1884</v>
      </c>
      <c r="D1895" s="36" t="s">
        <v>12144</v>
      </c>
      <c r="E1895" s="36" t="s">
        <v>10046</v>
      </c>
      <c r="F1895" s="36" t="s">
        <v>9535</v>
      </c>
      <c r="G1895" s="36" t="s">
        <v>9536</v>
      </c>
      <c r="H1895" s="36" t="s">
        <v>2120</v>
      </c>
      <c r="I1895" s="36" t="s">
        <v>9</v>
      </c>
      <c r="J1895" s="36" t="s">
        <v>7749</v>
      </c>
      <c r="K1895" s="36" t="s">
        <v>2022</v>
      </c>
      <c r="L1895" s="76" t="s">
        <v>10021</v>
      </c>
      <c r="M1895" s="36" t="s">
        <v>10047</v>
      </c>
      <c r="N1895" s="36" t="s">
        <v>2087</v>
      </c>
      <c r="O1895" s="37">
        <f>'Product Details'!AH1414</f>
        <v>107.99</v>
      </c>
      <c r="P1895" s="37">
        <f>'Product Details'!V1414</f>
        <v>104.99</v>
      </c>
      <c r="Q1895" s="37">
        <f>'Product Details'!F1414</f>
        <v>96.99</v>
      </c>
      <c r="R1895" s="89">
        <f t="shared" si="88"/>
        <v>7.6197733117439756E-2</v>
      </c>
      <c r="S1895" s="89">
        <f t="shared" si="89"/>
        <v>0.10186128345217151</v>
      </c>
      <c r="T1895" s="37">
        <f>'Product Details'!F1414</f>
        <v>96.99</v>
      </c>
      <c r="U1895" s="37">
        <f t="shared" si="90"/>
        <v>0</v>
      </c>
      <c r="V1895" s="36" t="s">
        <v>2080</v>
      </c>
      <c r="W1895" s="36" t="s">
        <v>1345</v>
      </c>
      <c r="X1895" s="36">
        <v>15</v>
      </c>
      <c r="Y1895" s="90">
        <v>45708</v>
      </c>
      <c r="Z1895" s="90">
        <v>46236</v>
      </c>
    </row>
    <row r="1896" spans="1:26" ht="26.9" customHeight="1" x14ac:dyDescent="0.35">
      <c r="A1896" s="88" t="s">
        <v>12146</v>
      </c>
      <c r="B1896" s="36" t="s">
        <v>9537</v>
      </c>
      <c r="C1896" s="36" t="s">
        <v>1884</v>
      </c>
      <c r="D1896" s="36" t="s">
        <v>12144</v>
      </c>
      <c r="E1896" s="36" t="s">
        <v>10046</v>
      </c>
      <c r="F1896" s="36" t="s">
        <v>9540</v>
      </c>
      <c r="G1896" s="36" t="s">
        <v>9541</v>
      </c>
      <c r="H1896" s="36" t="s">
        <v>2254</v>
      </c>
      <c r="I1896" s="36" t="s">
        <v>9</v>
      </c>
      <c r="J1896" s="36" t="s">
        <v>7366</v>
      </c>
      <c r="K1896" s="36" t="s">
        <v>2025</v>
      </c>
      <c r="L1896" s="76" t="s">
        <v>10021</v>
      </c>
      <c r="M1896" s="36" t="s">
        <v>10049</v>
      </c>
      <c r="N1896" s="36" t="s">
        <v>2106</v>
      </c>
      <c r="O1896" s="37">
        <f>'Product Details'!AH1415</f>
        <v>182.99</v>
      </c>
      <c r="P1896" s="37">
        <f>'Product Details'!V1415</f>
        <v>118.99</v>
      </c>
      <c r="Q1896" s="37">
        <f>'Product Details'!F1415</f>
        <v>107.99</v>
      </c>
      <c r="R1896" s="89">
        <f t="shared" si="88"/>
        <v>9.2444743255735776E-2</v>
      </c>
      <c r="S1896" s="89">
        <f t="shared" si="89"/>
        <v>0.40985846221104982</v>
      </c>
      <c r="T1896" s="37">
        <f>'Product Details'!F1415</f>
        <v>107.99</v>
      </c>
      <c r="U1896" s="37">
        <f t="shared" si="90"/>
        <v>0</v>
      </c>
      <c r="V1896" s="36" t="s">
        <v>2080</v>
      </c>
      <c r="W1896" s="36" t="s">
        <v>1345</v>
      </c>
      <c r="X1896" s="36">
        <v>15</v>
      </c>
      <c r="Y1896" s="90">
        <v>45327</v>
      </c>
      <c r="Z1896" s="90">
        <v>46260</v>
      </c>
    </row>
    <row r="1897" spans="1:26" ht="26.9" customHeight="1" x14ac:dyDescent="0.35">
      <c r="A1897" s="88" t="s">
        <v>12147</v>
      </c>
      <c r="B1897" s="36" t="s">
        <v>9537</v>
      </c>
      <c r="C1897" s="36" t="s">
        <v>1884</v>
      </c>
      <c r="D1897" s="36" t="s">
        <v>10168</v>
      </c>
      <c r="E1897" s="36" t="s">
        <v>10101</v>
      </c>
      <c r="F1897" s="36" t="s">
        <v>9540</v>
      </c>
      <c r="G1897" s="36" t="s">
        <v>9541</v>
      </c>
      <c r="H1897" s="36" t="s">
        <v>2254</v>
      </c>
      <c r="I1897" s="36" t="s">
        <v>9</v>
      </c>
      <c r="J1897" s="36" t="s">
        <v>7366</v>
      </c>
      <c r="K1897" s="36" t="s">
        <v>2025</v>
      </c>
      <c r="L1897" s="81" t="s">
        <v>10022</v>
      </c>
      <c r="M1897" s="36" t="s">
        <v>10102</v>
      </c>
      <c r="N1897" s="36" t="s">
        <v>2106</v>
      </c>
      <c r="O1897" s="37">
        <f>'Product Details'!AH1415</f>
        <v>182.99</v>
      </c>
      <c r="P1897" s="37">
        <v>100.99</v>
      </c>
      <c r="Q1897" s="37">
        <v>100.99</v>
      </c>
      <c r="R1897" s="89">
        <f t="shared" si="88"/>
        <v>0</v>
      </c>
      <c r="S1897" s="89">
        <f t="shared" si="89"/>
        <v>0.44811191868408118</v>
      </c>
      <c r="T1897" s="37">
        <f>'Product Details'!F1415</f>
        <v>107.99</v>
      </c>
      <c r="U1897" s="37">
        <f t="shared" si="90"/>
        <v>7</v>
      </c>
      <c r="V1897" s="36" t="s">
        <v>2100</v>
      </c>
      <c r="W1897" s="36" t="s">
        <v>10514</v>
      </c>
      <c r="X1897" s="36">
        <v>15</v>
      </c>
      <c r="Y1897" s="90">
        <v>46145</v>
      </c>
      <c r="Z1897" s="90">
        <v>46145</v>
      </c>
    </row>
    <row r="1898" spans="1:26" ht="26.9" customHeight="1" x14ac:dyDescent="0.35">
      <c r="A1898" s="88" t="s">
        <v>12148</v>
      </c>
      <c r="B1898" s="36" t="s">
        <v>9542</v>
      </c>
      <c r="C1898" s="36" t="s">
        <v>1884</v>
      </c>
      <c r="D1898" s="36" t="s">
        <v>12144</v>
      </c>
      <c r="E1898" s="36" t="s">
        <v>10046</v>
      </c>
      <c r="F1898" s="36" t="s">
        <v>9540</v>
      </c>
      <c r="G1898" s="36" t="s">
        <v>9545</v>
      </c>
      <c r="H1898" s="36" t="s">
        <v>2179</v>
      </c>
      <c r="I1898" s="36" t="s">
        <v>9</v>
      </c>
      <c r="J1898" s="36" t="s">
        <v>7425</v>
      </c>
      <c r="K1898" s="36" t="s">
        <v>2023</v>
      </c>
      <c r="L1898" s="76" t="s">
        <v>10021</v>
      </c>
      <c r="M1898" s="36" t="s">
        <v>10049</v>
      </c>
      <c r="N1898" s="36" t="s">
        <v>2106</v>
      </c>
      <c r="O1898" s="37">
        <f>'Product Details'!AH1416</f>
        <v>177.99</v>
      </c>
      <c r="P1898" s="37">
        <f>'Product Details'!V1416</f>
        <v>122.99</v>
      </c>
      <c r="Q1898" s="37">
        <f>'Product Details'!F1416</f>
        <v>113.99</v>
      </c>
      <c r="R1898" s="89">
        <f t="shared" si="88"/>
        <v>7.317668103097813E-2</v>
      </c>
      <c r="S1898" s="89">
        <f t="shared" si="89"/>
        <v>0.35957076240238223</v>
      </c>
      <c r="T1898" s="37">
        <f>'Product Details'!F1416</f>
        <v>113.99</v>
      </c>
      <c r="U1898" s="37">
        <f t="shared" si="90"/>
        <v>0</v>
      </c>
      <c r="V1898" s="36" t="s">
        <v>2080</v>
      </c>
      <c r="W1898" s="36" t="s">
        <v>7427</v>
      </c>
      <c r="X1898" s="36">
        <v>15</v>
      </c>
      <c r="Y1898" s="90">
        <v>45380</v>
      </c>
      <c r="Z1898" s="90">
        <v>46247</v>
      </c>
    </row>
    <row r="1899" spans="1:26" ht="26.9" customHeight="1" x14ac:dyDescent="0.35">
      <c r="A1899" s="88" t="s">
        <v>12149</v>
      </c>
      <c r="B1899" s="36" t="s">
        <v>9542</v>
      </c>
      <c r="C1899" s="36" t="s">
        <v>1884</v>
      </c>
      <c r="D1899" s="36" t="s">
        <v>10051</v>
      </c>
      <c r="E1899" s="36" t="s">
        <v>10052</v>
      </c>
      <c r="F1899" s="36" t="s">
        <v>9540</v>
      </c>
      <c r="G1899" s="36" t="s">
        <v>9545</v>
      </c>
      <c r="H1899" s="36" t="s">
        <v>2179</v>
      </c>
      <c r="I1899" s="36" t="s">
        <v>9</v>
      </c>
      <c r="J1899" s="36" t="s">
        <v>7425</v>
      </c>
      <c r="K1899" s="36" t="s">
        <v>2023</v>
      </c>
      <c r="L1899" s="76" t="s">
        <v>10021</v>
      </c>
      <c r="M1899" s="36" t="s">
        <v>10049</v>
      </c>
      <c r="N1899" s="36" t="s">
        <v>2106</v>
      </c>
      <c r="O1899" s="37">
        <f>'Product Details'!AH1416</f>
        <v>177.99</v>
      </c>
      <c r="P1899" s="37">
        <v>113.99</v>
      </c>
      <c r="Q1899" s="37">
        <v>95.99</v>
      </c>
      <c r="R1899" s="89">
        <f t="shared" si="88"/>
        <v>0.15790858847267306</v>
      </c>
      <c r="S1899" s="89">
        <f t="shared" si="89"/>
        <v>0.4607000393280522</v>
      </c>
      <c r="T1899" s="37">
        <f>'Product Details'!F1416</f>
        <v>113.99</v>
      </c>
      <c r="U1899" s="37">
        <f t="shared" si="90"/>
        <v>18</v>
      </c>
      <c r="V1899" s="36" t="s">
        <v>2080</v>
      </c>
      <c r="W1899" s="36" t="s">
        <v>7427</v>
      </c>
      <c r="X1899" s="36">
        <v>15</v>
      </c>
      <c r="Y1899" s="90">
        <v>46251</v>
      </c>
      <c r="Z1899" s="90">
        <v>46285</v>
      </c>
    </row>
    <row r="1900" spans="1:26" ht="26.9" customHeight="1" x14ac:dyDescent="0.35">
      <c r="A1900" s="88" t="s">
        <v>12150</v>
      </c>
      <c r="B1900" s="36" t="s">
        <v>9542</v>
      </c>
      <c r="C1900" s="36" t="s">
        <v>1884</v>
      </c>
      <c r="D1900" s="36" t="s">
        <v>10059</v>
      </c>
      <c r="E1900" s="36" t="s">
        <v>10060</v>
      </c>
      <c r="F1900" s="36" t="s">
        <v>9540</v>
      </c>
      <c r="G1900" s="36" t="s">
        <v>9545</v>
      </c>
      <c r="H1900" s="36" t="s">
        <v>2179</v>
      </c>
      <c r="I1900" s="36" t="s">
        <v>9</v>
      </c>
      <c r="J1900" s="36" t="s">
        <v>7425</v>
      </c>
      <c r="K1900" s="36" t="s">
        <v>2023</v>
      </c>
      <c r="L1900" s="79" t="s">
        <v>10023</v>
      </c>
      <c r="M1900" s="36" t="s">
        <v>10023</v>
      </c>
      <c r="N1900" s="36" t="s">
        <v>2106</v>
      </c>
      <c r="O1900" s="37">
        <f>'Product Details'!AH1416</f>
        <v>177.99</v>
      </c>
      <c r="P1900" s="37">
        <v>88.99</v>
      </c>
      <c r="Q1900" s="37">
        <v>82.99</v>
      </c>
      <c r="R1900" s="89">
        <f t="shared" si="88"/>
        <v>6.7423305989437021E-2</v>
      </c>
      <c r="S1900" s="89">
        <f t="shared" si="89"/>
        <v>0.53373785044103605</v>
      </c>
      <c r="T1900" s="37">
        <f>'Product Details'!F1416</f>
        <v>113.99</v>
      </c>
      <c r="U1900" s="37">
        <f t="shared" si="90"/>
        <v>31</v>
      </c>
      <c r="V1900" s="36" t="s">
        <v>2100</v>
      </c>
      <c r="W1900" s="36" t="s">
        <v>10061</v>
      </c>
      <c r="X1900" s="36">
        <v>30</v>
      </c>
      <c r="Y1900" s="90">
        <v>46175</v>
      </c>
      <c r="Z1900" s="90">
        <v>46209</v>
      </c>
    </row>
    <row r="1901" spans="1:26" ht="26.9" customHeight="1" x14ac:dyDescent="0.35">
      <c r="A1901" s="88" t="s">
        <v>12151</v>
      </c>
      <c r="B1901" s="36" t="s">
        <v>9546</v>
      </c>
      <c r="C1901" s="36" t="s">
        <v>1884</v>
      </c>
      <c r="D1901" s="36" t="s">
        <v>12144</v>
      </c>
      <c r="E1901" s="36" t="s">
        <v>10046</v>
      </c>
      <c r="F1901" s="36" t="s">
        <v>9549</v>
      </c>
      <c r="G1901" s="36" t="s">
        <v>9550</v>
      </c>
      <c r="H1901" s="36" t="s">
        <v>2120</v>
      </c>
      <c r="I1901" s="36" t="s">
        <v>9</v>
      </c>
      <c r="J1901" s="36" t="s">
        <v>7378</v>
      </c>
      <c r="K1901" s="36" t="s">
        <v>2025</v>
      </c>
      <c r="L1901" s="76" t="s">
        <v>10021</v>
      </c>
      <c r="M1901" s="36" t="s">
        <v>10047</v>
      </c>
      <c r="N1901" s="36" t="s">
        <v>2087</v>
      </c>
      <c r="O1901" s="37">
        <f>'Product Details'!AH1417</f>
        <v>146.99</v>
      </c>
      <c r="P1901" s="37">
        <f>'Product Details'!V1417</f>
        <v>140.99</v>
      </c>
      <c r="Q1901" s="37">
        <f>'Product Details'!F1417</f>
        <v>122.99</v>
      </c>
      <c r="R1901" s="89">
        <f t="shared" si="88"/>
        <v>0.12766862898077888</v>
      </c>
      <c r="S1901" s="89">
        <f t="shared" si="89"/>
        <v>0.16327641336145324</v>
      </c>
      <c r="T1901" s="37">
        <f>'Product Details'!F1417</f>
        <v>122.99</v>
      </c>
      <c r="U1901" s="37">
        <f t="shared" si="90"/>
        <v>0</v>
      </c>
      <c r="V1901" s="36" t="s">
        <v>2080</v>
      </c>
      <c r="W1901" s="36" t="s">
        <v>1345</v>
      </c>
      <c r="X1901" s="36">
        <v>15</v>
      </c>
      <c r="Y1901" s="90">
        <v>46208</v>
      </c>
      <c r="Z1901" s="90">
        <v>46245</v>
      </c>
    </row>
    <row r="1902" spans="1:26" ht="15" customHeight="1" x14ac:dyDescent="0.35">
      <c r="A1902" s="88" t="s">
        <v>12152</v>
      </c>
      <c r="B1902" s="36" t="s">
        <v>9551</v>
      </c>
      <c r="C1902" s="36" t="s">
        <v>1884</v>
      </c>
      <c r="D1902" s="36" t="s">
        <v>12144</v>
      </c>
      <c r="E1902" s="36" t="s">
        <v>10046</v>
      </c>
      <c r="F1902" s="36" t="s">
        <v>9554</v>
      </c>
      <c r="G1902" s="36" t="s">
        <v>9555</v>
      </c>
      <c r="H1902" s="36" t="s">
        <v>2120</v>
      </c>
      <c r="I1902" s="36" t="s">
        <v>9</v>
      </c>
      <c r="J1902" s="36" t="s">
        <v>7414</v>
      </c>
      <c r="K1902" s="36" t="s">
        <v>2026</v>
      </c>
      <c r="L1902" s="76" t="s">
        <v>10021</v>
      </c>
      <c r="M1902" s="36" t="s">
        <v>10047</v>
      </c>
      <c r="N1902" s="36" t="s">
        <v>2087</v>
      </c>
      <c r="O1902" s="37">
        <f>'Product Details'!AH1418</f>
        <v>227.99</v>
      </c>
      <c r="P1902" s="37">
        <f>'Product Details'!V1418</f>
        <v>225.99</v>
      </c>
      <c r="Q1902" s="37">
        <f>'Product Details'!F1418</f>
        <v>205.99</v>
      </c>
      <c r="R1902" s="89">
        <f t="shared" si="88"/>
        <v>8.8499491127926017E-2</v>
      </c>
      <c r="S1902" s="89">
        <f t="shared" si="89"/>
        <v>9.6495460327207336E-2</v>
      </c>
      <c r="T1902" s="37">
        <f>'Product Details'!F1418</f>
        <v>205.99</v>
      </c>
      <c r="U1902" s="37">
        <f t="shared" si="90"/>
        <v>0</v>
      </c>
      <c r="V1902" s="36" t="s">
        <v>2080</v>
      </c>
      <c r="W1902" s="36" t="s">
        <v>1345</v>
      </c>
      <c r="X1902" s="36">
        <v>15</v>
      </c>
      <c r="Y1902" s="90">
        <v>46036</v>
      </c>
      <c r="Z1902" s="90">
        <v>46244</v>
      </c>
    </row>
    <row r="1903" spans="1:26" ht="26.9" customHeight="1" x14ac:dyDescent="0.35">
      <c r="A1903" s="88" t="s">
        <v>12153</v>
      </c>
      <c r="B1903" s="36" t="s">
        <v>9556</v>
      </c>
      <c r="C1903" s="36" t="s">
        <v>1884</v>
      </c>
      <c r="D1903" s="36" t="s">
        <v>12144</v>
      </c>
      <c r="E1903" s="36" t="s">
        <v>10046</v>
      </c>
      <c r="F1903" s="36" t="s">
        <v>9535</v>
      </c>
      <c r="G1903" s="36" t="s">
        <v>9559</v>
      </c>
      <c r="H1903" s="36" t="s">
        <v>2268</v>
      </c>
      <c r="I1903" s="36" t="s">
        <v>9</v>
      </c>
      <c r="J1903" s="36" t="s">
        <v>7402</v>
      </c>
      <c r="K1903" s="36" t="s">
        <v>2025</v>
      </c>
      <c r="L1903" s="76" t="s">
        <v>10021</v>
      </c>
      <c r="M1903" s="36" t="s">
        <v>10047</v>
      </c>
      <c r="N1903" s="36" t="s">
        <v>2087</v>
      </c>
      <c r="O1903" s="37">
        <f>'Product Details'!AH1419</f>
        <v>234.99</v>
      </c>
      <c r="P1903" s="37">
        <f>'Product Details'!V1419</f>
        <v>226.99</v>
      </c>
      <c r="Q1903" s="37">
        <f>'Product Details'!F1419</f>
        <v>211.99</v>
      </c>
      <c r="R1903" s="89">
        <f t="shared" si="88"/>
        <v>6.6082206264593157E-2</v>
      </c>
      <c r="S1903" s="89">
        <f t="shared" si="89"/>
        <v>9.7876505383207787E-2</v>
      </c>
      <c r="T1903" s="37">
        <f>'Product Details'!F1419</f>
        <v>211.99</v>
      </c>
      <c r="U1903" s="37">
        <f t="shared" si="90"/>
        <v>0</v>
      </c>
      <c r="V1903" s="36" t="s">
        <v>2080</v>
      </c>
      <c r="W1903" s="36" t="s">
        <v>7404</v>
      </c>
      <c r="X1903" s="36">
        <v>15</v>
      </c>
      <c r="Y1903" s="90">
        <v>45907</v>
      </c>
      <c r="Z1903" s="90">
        <v>46271</v>
      </c>
    </row>
    <row r="1904" spans="1:26" ht="15" customHeight="1" x14ac:dyDescent="0.35">
      <c r="A1904" s="88" t="s">
        <v>12154</v>
      </c>
      <c r="B1904" s="36" t="s">
        <v>9560</v>
      </c>
      <c r="C1904" s="36" t="s">
        <v>1884</v>
      </c>
      <c r="D1904" s="36" t="s">
        <v>12144</v>
      </c>
      <c r="E1904" s="36" t="s">
        <v>10046</v>
      </c>
      <c r="F1904" s="36" t="s">
        <v>9563</v>
      </c>
      <c r="G1904" s="36" t="s">
        <v>9564</v>
      </c>
      <c r="H1904" s="36" t="s">
        <v>2171</v>
      </c>
      <c r="I1904" s="36" t="s">
        <v>9</v>
      </c>
      <c r="J1904" s="36" t="s">
        <v>7510</v>
      </c>
      <c r="K1904" s="36" t="s">
        <v>2027</v>
      </c>
      <c r="L1904" s="76" t="s">
        <v>10021</v>
      </c>
      <c r="M1904" s="36" t="s">
        <v>10047</v>
      </c>
      <c r="N1904" s="36" t="s">
        <v>2087</v>
      </c>
      <c r="O1904" s="37">
        <f>'Product Details'!AH1420</f>
        <v>292.99</v>
      </c>
      <c r="P1904" s="37">
        <f>'Product Details'!V1420</f>
        <v>292.99</v>
      </c>
      <c r="Q1904" s="37">
        <f>'Product Details'!F1420</f>
        <v>255.99</v>
      </c>
      <c r="R1904" s="89">
        <f t="shared" si="88"/>
        <v>0.12628417352128057</v>
      </c>
      <c r="S1904" s="89">
        <f t="shared" si="89"/>
        <v>0.12628417352128057</v>
      </c>
      <c r="T1904" s="37">
        <f>'Product Details'!F1420</f>
        <v>255.99</v>
      </c>
      <c r="U1904" s="37">
        <f t="shared" si="90"/>
        <v>0</v>
      </c>
      <c r="V1904" s="36" t="s">
        <v>2080</v>
      </c>
      <c r="W1904" s="36" t="s">
        <v>7451</v>
      </c>
      <c r="X1904" s="36">
        <v>15</v>
      </c>
      <c r="Y1904" s="90">
        <v>46104</v>
      </c>
      <c r="Z1904" s="90">
        <v>46275</v>
      </c>
    </row>
    <row r="1905" spans="1:26" ht="26.9" customHeight="1" x14ac:dyDescent="0.35">
      <c r="A1905" s="88" t="s">
        <v>12155</v>
      </c>
      <c r="B1905" s="36" t="s">
        <v>9565</v>
      </c>
      <c r="C1905" s="36" t="s">
        <v>1884</v>
      </c>
      <c r="D1905" s="36" t="s">
        <v>12144</v>
      </c>
      <c r="E1905" s="36" t="s">
        <v>10046</v>
      </c>
      <c r="F1905" s="36" t="s">
        <v>9549</v>
      </c>
      <c r="G1905" s="36" t="s">
        <v>9568</v>
      </c>
      <c r="H1905" s="36" t="s">
        <v>2147</v>
      </c>
      <c r="I1905" s="36" t="s">
        <v>9</v>
      </c>
      <c r="J1905" s="36" t="s">
        <v>7526</v>
      </c>
      <c r="K1905" s="36" t="s">
        <v>2025</v>
      </c>
      <c r="L1905" s="76" t="s">
        <v>10021</v>
      </c>
      <c r="M1905" s="36" t="s">
        <v>10047</v>
      </c>
      <c r="N1905" s="36" t="s">
        <v>2087</v>
      </c>
      <c r="O1905" s="37">
        <f>'Product Details'!AH1421</f>
        <v>282.99</v>
      </c>
      <c r="P1905" s="37">
        <f>'Product Details'!V1421</f>
        <v>282.99</v>
      </c>
      <c r="Q1905" s="37">
        <f>'Product Details'!F1421</f>
        <v>273.99</v>
      </c>
      <c r="R1905" s="89">
        <f t="shared" si="88"/>
        <v>3.1803243930880951E-2</v>
      </c>
      <c r="S1905" s="89">
        <f t="shared" si="89"/>
        <v>3.1803243930880951E-2</v>
      </c>
      <c r="T1905" s="37">
        <f>'Product Details'!F1421</f>
        <v>273.99</v>
      </c>
      <c r="U1905" s="37">
        <f t="shared" si="90"/>
        <v>0</v>
      </c>
      <c r="V1905" s="36" t="s">
        <v>2080</v>
      </c>
      <c r="W1905" s="36" t="s">
        <v>1345</v>
      </c>
      <c r="X1905" s="36">
        <v>15</v>
      </c>
      <c r="Y1905" s="90">
        <v>45745</v>
      </c>
      <c r="Z1905" s="90">
        <v>46238</v>
      </c>
    </row>
    <row r="1906" spans="1:26" ht="26.9" customHeight="1" x14ac:dyDescent="0.35">
      <c r="A1906" s="88" t="s">
        <v>12156</v>
      </c>
      <c r="B1906" s="36" t="s">
        <v>9569</v>
      </c>
      <c r="C1906" s="36" t="s">
        <v>1884</v>
      </c>
      <c r="D1906" s="36" t="s">
        <v>12144</v>
      </c>
      <c r="E1906" s="36" t="s">
        <v>10046</v>
      </c>
      <c r="F1906" s="36" t="s">
        <v>9573</v>
      </c>
      <c r="G1906" s="36" t="s">
        <v>9574</v>
      </c>
      <c r="H1906" s="36" t="s">
        <v>2147</v>
      </c>
      <c r="I1906" s="36" t="s">
        <v>9</v>
      </c>
      <c r="J1906" s="36" t="s">
        <v>7473</v>
      </c>
      <c r="K1906" s="36" t="s">
        <v>2023</v>
      </c>
      <c r="L1906" s="76" t="s">
        <v>10021</v>
      </c>
      <c r="M1906" s="36" t="s">
        <v>10049</v>
      </c>
      <c r="N1906" s="36" t="s">
        <v>2106</v>
      </c>
      <c r="O1906" s="37">
        <f>'Product Details'!AH1422</f>
        <v>589.99</v>
      </c>
      <c r="P1906" s="37">
        <f>'Product Details'!V1422</f>
        <v>456.99</v>
      </c>
      <c r="Q1906" s="37">
        <f>'Product Details'!F1422</f>
        <v>419.99</v>
      </c>
      <c r="R1906" s="89">
        <f t="shared" si="88"/>
        <v>8.0964572528939363E-2</v>
      </c>
      <c r="S1906" s="89">
        <f t="shared" si="89"/>
        <v>0.28814047695723655</v>
      </c>
      <c r="T1906" s="37">
        <f>'Product Details'!F1422</f>
        <v>419.99</v>
      </c>
      <c r="U1906" s="37">
        <f t="shared" si="90"/>
        <v>0</v>
      </c>
      <c r="V1906" s="36" t="s">
        <v>2080</v>
      </c>
      <c r="W1906" s="36" t="s">
        <v>7439</v>
      </c>
      <c r="X1906" s="36">
        <v>15</v>
      </c>
      <c r="Y1906" s="90">
        <v>45963</v>
      </c>
      <c r="Z1906" s="90">
        <v>46235</v>
      </c>
    </row>
    <row r="1907" spans="1:26" ht="26.9" customHeight="1" x14ac:dyDescent="0.35">
      <c r="A1907" s="88" t="s">
        <v>12157</v>
      </c>
      <c r="B1907" s="36" t="s">
        <v>9569</v>
      </c>
      <c r="C1907" s="36" t="s">
        <v>1884</v>
      </c>
      <c r="D1907" s="36" t="s">
        <v>10051</v>
      </c>
      <c r="E1907" s="36" t="s">
        <v>10052</v>
      </c>
      <c r="F1907" s="36" t="s">
        <v>9573</v>
      </c>
      <c r="G1907" s="36" t="s">
        <v>9574</v>
      </c>
      <c r="H1907" s="36" t="s">
        <v>2147</v>
      </c>
      <c r="I1907" s="36" t="s">
        <v>9</v>
      </c>
      <c r="J1907" s="36" t="s">
        <v>7473</v>
      </c>
      <c r="K1907" s="36" t="s">
        <v>2023</v>
      </c>
      <c r="L1907" s="76" t="s">
        <v>10021</v>
      </c>
      <c r="M1907" s="36" t="s">
        <v>10049</v>
      </c>
      <c r="N1907" s="36" t="s">
        <v>2106</v>
      </c>
      <c r="O1907" s="37">
        <f>'Product Details'!AH1422</f>
        <v>589.99</v>
      </c>
      <c r="P1907" s="37">
        <v>419.99</v>
      </c>
      <c r="Q1907" s="37">
        <v>353.99</v>
      </c>
      <c r="R1907" s="89">
        <f t="shared" si="88"/>
        <v>0.15714659872854114</v>
      </c>
      <c r="S1907" s="89">
        <f t="shared" si="89"/>
        <v>0.40000677977592841</v>
      </c>
      <c r="T1907" s="37">
        <f>'Product Details'!F1422</f>
        <v>419.99</v>
      </c>
      <c r="U1907" s="37">
        <f t="shared" si="90"/>
        <v>66</v>
      </c>
      <c r="V1907" s="36" t="s">
        <v>2100</v>
      </c>
      <c r="W1907" s="36" t="s">
        <v>7439</v>
      </c>
      <c r="X1907" s="36">
        <v>15</v>
      </c>
      <c r="Y1907" s="90">
        <v>46197</v>
      </c>
      <c r="Z1907" s="90">
        <v>46294</v>
      </c>
    </row>
    <row r="1908" spans="1:26" ht="15" customHeight="1" x14ac:dyDescent="0.35">
      <c r="A1908" s="88" t="s">
        <v>12158</v>
      </c>
      <c r="B1908" s="36" t="s">
        <v>9575</v>
      </c>
      <c r="C1908" s="36" t="s">
        <v>1897</v>
      </c>
      <c r="D1908" s="36" t="s">
        <v>12159</v>
      </c>
      <c r="E1908" s="36" t="s">
        <v>10046</v>
      </c>
      <c r="F1908" s="36" t="s">
        <v>9578</v>
      </c>
      <c r="G1908" s="36" t="s">
        <v>9579</v>
      </c>
      <c r="H1908" s="36" t="s">
        <v>2084</v>
      </c>
      <c r="I1908" s="36" t="s">
        <v>9</v>
      </c>
      <c r="J1908" s="36" t="s">
        <v>7378</v>
      </c>
      <c r="K1908" s="36" t="s">
        <v>2022</v>
      </c>
      <c r="L1908" s="76" t="s">
        <v>10021</v>
      </c>
      <c r="M1908" s="36" t="s">
        <v>10047</v>
      </c>
      <c r="N1908" s="36" t="s">
        <v>2087</v>
      </c>
      <c r="O1908" s="37">
        <f>'Product Details'!AH1423</f>
        <v>74.989999999999995</v>
      </c>
      <c r="P1908" s="37">
        <f>'Product Details'!V1423</f>
        <v>70.989999999999995</v>
      </c>
      <c r="Q1908" s="37">
        <f>'Product Details'!F1423</f>
        <v>63.99</v>
      </c>
      <c r="R1908" s="89">
        <f t="shared" si="88"/>
        <v>9.8605437385547168E-2</v>
      </c>
      <c r="S1908" s="89">
        <f t="shared" si="89"/>
        <v>0.14668622482997726</v>
      </c>
      <c r="T1908" s="37">
        <f>'Product Details'!F1423</f>
        <v>63.99</v>
      </c>
      <c r="U1908" s="37">
        <f t="shared" si="90"/>
        <v>0</v>
      </c>
      <c r="V1908" s="36" t="s">
        <v>2100</v>
      </c>
      <c r="W1908" s="36" t="s">
        <v>1345</v>
      </c>
      <c r="X1908" s="36">
        <v>45</v>
      </c>
      <c r="Y1908" s="90">
        <v>46135</v>
      </c>
      <c r="Z1908" s="90">
        <v>46235</v>
      </c>
    </row>
    <row r="1909" spans="1:26" ht="26.9" customHeight="1" x14ac:dyDescent="0.35">
      <c r="A1909" s="88" t="s">
        <v>12160</v>
      </c>
      <c r="B1909" s="36" t="s">
        <v>9580</v>
      </c>
      <c r="C1909" s="36" t="s">
        <v>1897</v>
      </c>
      <c r="D1909" s="36" t="s">
        <v>12159</v>
      </c>
      <c r="E1909" s="36" t="s">
        <v>10046</v>
      </c>
      <c r="F1909" s="36" t="s">
        <v>9583</v>
      </c>
      <c r="G1909" s="36" t="s">
        <v>9584</v>
      </c>
      <c r="H1909" s="36" t="s">
        <v>2254</v>
      </c>
      <c r="I1909" s="36" t="s">
        <v>9</v>
      </c>
      <c r="J1909" s="36" t="s">
        <v>7560</v>
      </c>
      <c r="K1909" s="36" t="s">
        <v>2025</v>
      </c>
      <c r="L1909" s="76" t="s">
        <v>10021</v>
      </c>
      <c r="M1909" s="36" t="s">
        <v>10049</v>
      </c>
      <c r="N1909" s="36" t="s">
        <v>2106</v>
      </c>
      <c r="O1909" s="37">
        <f>'Product Details'!AH1424</f>
        <v>140.99</v>
      </c>
      <c r="P1909" s="37">
        <f>'Product Details'!V1424</f>
        <v>102.99</v>
      </c>
      <c r="Q1909" s="37">
        <f>'Product Details'!F1424</f>
        <v>89.99</v>
      </c>
      <c r="R1909" s="89">
        <f t="shared" si="88"/>
        <v>0.12622584716962812</v>
      </c>
      <c r="S1909" s="89">
        <f t="shared" si="89"/>
        <v>0.36172778211220663</v>
      </c>
      <c r="T1909" s="37">
        <f>'Product Details'!F1424</f>
        <v>89.99</v>
      </c>
      <c r="U1909" s="37">
        <f t="shared" si="90"/>
        <v>0</v>
      </c>
      <c r="V1909" s="36" t="s">
        <v>2080</v>
      </c>
      <c r="W1909" s="36" t="s">
        <v>1345</v>
      </c>
      <c r="X1909" s="36">
        <v>45</v>
      </c>
      <c r="Y1909" s="90">
        <v>45641</v>
      </c>
      <c r="Z1909" s="90">
        <v>46280</v>
      </c>
    </row>
    <row r="1910" spans="1:26" ht="15" customHeight="1" x14ac:dyDescent="0.35">
      <c r="A1910" s="88" t="s">
        <v>12161</v>
      </c>
      <c r="B1910" s="36" t="s">
        <v>9585</v>
      </c>
      <c r="C1910" s="36" t="s">
        <v>1897</v>
      </c>
      <c r="D1910" s="36" t="s">
        <v>12159</v>
      </c>
      <c r="E1910" s="36" t="s">
        <v>10046</v>
      </c>
      <c r="F1910" s="36" t="s">
        <v>9588</v>
      </c>
      <c r="G1910" s="36" t="s">
        <v>9589</v>
      </c>
      <c r="H1910" s="36" t="s">
        <v>2179</v>
      </c>
      <c r="I1910" s="36" t="s">
        <v>9</v>
      </c>
      <c r="J1910" s="36" t="s">
        <v>7390</v>
      </c>
      <c r="K1910" s="36" t="s">
        <v>2023</v>
      </c>
      <c r="L1910" s="76" t="s">
        <v>10021</v>
      </c>
      <c r="M1910" s="36" t="s">
        <v>10047</v>
      </c>
      <c r="N1910" s="36" t="s">
        <v>2087</v>
      </c>
      <c r="O1910" s="37">
        <f>'Product Details'!AH1425</f>
        <v>126.99</v>
      </c>
      <c r="P1910" s="37">
        <f>'Product Details'!V1425</f>
        <v>120.99</v>
      </c>
      <c r="Q1910" s="37">
        <f>'Product Details'!F1425</f>
        <v>106.99</v>
      </c>
      <c r="R1910" s="89">
        <f t="shared" si="88"/>
        <v>0.11571204231754691</v>
      </c>
      <c r="S1910" s="89">
        <f t="shared" si="89"/>
        <v>0.15749271596188677</v>
      </c>
      <c r="T1910" s="37">
        <f>'Product Details'!F1425</f>
        <v>106.99</v>
      </c>
      <c r="U1910" s="37">
        <f t="shared" si="90"/>
        <v>0</v>
      </c>
      <c r="V1910" s="36" t="s">
        <v>2080</v>
      </c>
      <c r="W1910" s="36" t="s">
        <v>1345</v>
      </c>
      <c r="X1910" s="36">
        <v>45</v>
      </c>
      <c r="Y1910" s="90">
        <v>46056</v>
      </c>
      <c r="Z1910" s="90">
        <v>46278</v>
      </c>
    </row>
    <row r="1911" spans="1:26" ht="15" customHeight="1" x14ac:dyDescent="0.35">
      <c r="A1911" s="88" t="s">
        <v>12162</v>
      </c>
      <c r="B1911" s="36" t="s">
        <v>9590</v>
      </c>
      <c r="C1911" s="36" t="s">
        <v>1897</v>
      </c>
      <c r="D1911" s="36" t="s">
        <v>12159</v>
      </c>
      <c r="E1911" s="36" t="s">
        <v>10046</v>
      </c>
      <c r="F1911" s="36" t="s">
        <v>9593</v>
      </c>
      <c r="G1911" s="36" t="s">
        <v>9594</v>
      </c>
      <c r="H1911" s="36" t="s">
        <v>2084</v>
      </c>
      <c r="I1911" s="36" t="s">
        <v>9</v>
      </c>
      <c r="J1911" s="36" t="s">
        <v>7414</v>
      </c>
      <c r="K1911" s="36" t="s">
        <v>2023</v>
      </c>
      <c r="L1911" s="76" t="s">
        <v>10021</v>
      </c>
      <c r="M1911" s="36" t="s">
        <v>10047</v>
      </c>
      <c r="N1911" s="36" t="s">
        <v>2087</v>
      </c>
      <c r="O1911" s="37">
        <f>'Product Details'!AH1426</f>
        <v>125.99</v>
      </c>
      <c r="P1911" s="37">
        <f>'Product Details'!V1426</f>
        <v>123.99</v>
      </c>
      <c r="Q1911" s="37">
        <f>'Product Details'!F1426</f>
        <v>110.99</v>
      </c>
      <c r="R1911" s="89">
        <f t="shared" si="88"/>
        <v>0.10484716509395919</v>
      </c>
      <c r="S1911" s="89">
        <f t="shared" si="89"/>
        <v>0.11905706802127153</v>
      </c>
      <c r="T1911" s="37">
        <f>'Product Details'!F1426</f>
        <v>110.99</v>
      </c>
      <c r="U1911" s="37">
        <f t="shared" si="90"/>
        <v>0</v>
      </c>
      <c r="V1911" s="36" t="s">
        <v>2100</v>
      </c>
      <c r="W1911" s="36" t="s">
        <v>1345</v>
      </c>
      <c r="X1911" s="36">
        <v>45</v>
      </c>
      <c r="Y1911" s="90">
        <v>46078</v>
      </c>
      <c r="Z1911" s="90">
        <v>46278</v>
      </c>
    </row>
    <row r="1912" spans="1:26" ht="26.9" customHeight="1" x14ac:dyDescent="0.35">
      <c r="A1912" s="88" t="s">
        <v>12163</v>
      </c>
      <c r="B1912" s="36" t="s">
        <v>9595</v>
      </c>
      <c r="C1912" s="36" t="s">
        <v>1897</v>
      </c>
      <c r="D1912" s="36" t="s">
        <v>12159</v>
      </c>
      <c r="E1912" s="36" t="s">
        <v>10046</v>
      </c>
      <c r="F1912" s="36" t="s">
        <v>9578</v>
      </c>
      <c r="G1912" s="36" t="s">
        <v>9598</v>
      </c>
      <c r="H1912" s="36" t="s">
        <v>2268</v>
      </c>
      <c r="I1912" s="36" t="s">
        <v>9</v>
      </c>
      <c r="J1912" s="36" t="s">
        <v>7366</v>
      </c>
      <c r="K1912" s="36" t="s">
        <v>2025</v>
      </c>
      <c r="L1912" s="76" t="s">
        <v>10021</v>
      </c>
      <c r="M1912" s="36" t="s">
        <v>10047</v>
      </c>
      <c r="N1912" s="36" t="s">
        <v>2087</v>
      </c>
      <c r="O1912" s="37">
        <f>'Product Details'!AH1427</f>
        <v>121.99</v>
      </c>
      <c r="P1912" s="37">
        <f>'Product Details'!V1427</f>
        <v>116.99</v>
      </c>
      <c r="Q1912" s="37">
        <f>'Product Details'!F1427</f>
        <v>111.99</v>
      </c>
      <c r="R1912" s="89">
        <f t="shared" si="88"/>
        <v>4.2738695615009835E-2</v>
      </c>
      <c r="S1912" s="89">
        <f t="shared" si="89"/>
        <v>8.1973932289531926E-2</v>
      </c>
      <c r="T1912" s="37">
        <f>'Product Details'!F1427</f>
        <v>111.99</v>
      </c>
      <c r="U1912" s="37">
        <f t="shared" si="90"/>
        <v>0</v>
      </c>
      <c r="V1912" s="36" t="s">
        <v>2100</v>
      </c>
      <c r="W1912" s="36" t="s">
        <v>1345</v>
      </c>
      <c r="X1912" s="36">
        <v>45</v>
      </c>
      <c r="Y1912" s="90">
        <v>45853</v>
      </c>
      <c r="Z1912" s="90">
        <v>46251</v>
      </c>
    </row>
    <row r="1913" spans="1:26" ht="15" customHeight="1" x14ac:dyDescent="0.35">
      <c r="A1913" s="88" t="s">
        <v>12164</v>
      </c>
      <c r="B1913" s="36" t="s">
        <v>9599</v>
      </c>
      <c r="C1913" s="36" t="s">
        <v>1897</v>
      </c>
      <c r="D1913" s="36" t="s">
        <v>12159</v>
      </c>
      <c r="E1913" s="36" t="s">
        <v>10046</v>
      </c>
      <c r="F1913" s="36" t="s">
        <v>9602</v>
      </c>
      <c r="G1913" s="36" t="s">
        <v>9603</v>
      </c>
      <c r="H1913" s="36" t="s">
        <v>2084</v>
      </c>
      <c r="I1913" s="36" t="s">
        <v>9</v>
      </c>
      <c r="J1913" s="36" t="s">
        <v>7425</v>
      </c>
      <c r="K1913" s="36" t="s">
        <v>2023</v>
      </c>
      <c r="L1913" s="76" t="s">
        <v>10021</v>
      </c>
      <c r="M1913" s="36" t="s">
        <v>10047</v>
      </c>
      <c r="N1913" s="36" t="s">
        <v>2087</v>
      </c>
      <c r="O1913" s="37">
        <f>'Product Details'!AH1428</f>
        <v>127.99</v>
      </c>
      <c r="P1913" s="37">
        <f>'Product Details'!V1428</f>
        <v>123.99</v>
      </c>
      <c r="Q1913" s="37">
        <f>'Product Details'!F1428</f>
        <v>113.99</v>
      </c>
      <c r="R1913" s="89">
        <f t="shared" si="88"/>
        <v>8.0651665456891689E-2</v>
      </c>
      <c r="S1913" s="89">
        <f t="shared" si="89"/>
        <v>0.10938354558949918</v>
      </c>
      <c r="T1913" s="37">
        <f>'Product Details'!F1428</f>
        <v>113.99</v>
      </c>
      <c r="U1913" s="37">
        <f t="shared" si="90"/>
        <v>0</v>
      </c>
      <c r="V1913" s="36" t="s">
        <v>2080</v>
      </c>
      <c r="W1913" s="36" t="s">
        <v>7498</v>
      </c>
      <c r="X1913" s="36">
        <v>45</v>
      </c>
      <c r="Y1913" s="90">
        <v>45898</v>
      </c>
      <c r="Z1913" s="90">
        <v>46260</v>
      </c>
    </row>
    <row r="1914" spans="1:26" ht="15" customHeight="1" x14ac:dyDescent="0.35">
      <c r="A1914" s="88" t="s">
        <v>12165</v>
      </c>
      <c r="B1914" s="36" t="s">
        <v>9604</v>
      </c>
      <c r="C1914" s="36" t="s">
        <v>1897</v>
      </c>
      <c r="D1914" s="36" t="s">
        <v>12159</v>
      </c>
      <c r="E1914" s="36" t="s">
        <v>10046</v>
      </c>
      <c r="F1914" s="36" t="s">
        <v>9607</v>
      </c>
      <c r="G1914" s="36" t="s">
        <v>9608</v>
      </c>
      <c r="H1914" s="36" t="s">
        <v>2268</v>
      </c>
      <c r="I1914" s="36" t="s">
        <v>9</v>
      </c>
      <c r="J1914" s="36" t="s">
        <v>7449</v>
      </c>
      <c r="K1914" s="36" t="s">
        <v>2024</v>
      </c>
      <c r="L1914" s="76" t="s">
        <v>10021</v>
      </c>
      <c r="M1914" s="36" t="s">
        <v>10047</v>
      </c>
      <c r="N1914" s="36" t="s">
        <v>2087</v>
      </c>
      <c r="O1914" s="37">
        <f>'Product Details'!AH1429</f>
        <v>189.99</v>
      </c>
      <c r="P1914" s="37">
        <f>'Product Details'!V1429</f>
        <v>185.99</v>
      </c>
      <c r="Q1914" s="37">
        <f>'Product Details'!F1429</f>
        <v>168.99</v>
      </c>
      <c r="R1914" s="89">
        <f t="shared" si="88"/>
        <v>9.1402763589440286E-2</v>
      </c>
      <c r="S1914" s="89">
        <f t="shared" si="89"/>
        <v>0.11053213327017211</v>
      </c>
      <c r="T1914" s="37">
        <f>'Product Details'!F1429</f>
        <v>168.99</v>
      </c>
      <c r="U1914" s="37">
        <f t="shared" si="90"/>
        <v>0</v>
      </c>
      <c r="V1914" s="36" t="s">
        <v>2080</v>
      </c>
      <c r="W1914" s="36" t="s">
        <v>7451</v>
      </c>
      <c r="X1914" s="36">
        <v>45</v>
      </c>
      <c r="Y1914" s="90">
        <v>46102</v>
      </c>
      <c r="Z1914" s="90">
        <v>46286</v>
      </c>
    </row>
    <row r="1915" spans="1:26" ht="15" customHeight="1" x14ac:dyDescent="0.35">
      <c r="A1915" s="88" t="s">
        <v>12166</v>
      </c>
      <c r="B1915" s="36" t="s">
        <v>9609</v>
      </c>
      <c r="C1915" s="36" t="s">
        <v>1897</v>
      </c>
      <c r="D1915" s="36" t="s">
        <v>12159</v>
      </c>
      <c r="E1915" s="36" t="s">
        <v>10046</v>
      </c>
      <c r="F1915" s="36" t="s">
        <v>9612</v>
      </c>
      <c r="G1915" s="36" t="s">
        <v>9491</v>
      </c>
      <c r="H1915" s="36" t="s">
        <v>2120</v>
      </c>
      <c r="I1915" s="36" t="s">
        <v>9</v>
      </c>
      <c r="J1915" s="36" t="s">
        <v>7749</v>
      </c>
      <c r="K1915" s="36" t="s">
        <v>2026</v>
      </c>
      <c r="L1915" s="76" t="s">
        <v>10021</v>
      </c>
      <c r="M1915" s="36" t="s">
        <v>10047</v>
      </c>
      <c r="N1915" s="36" t="s">
        <v>2087</v>
      </c>
      <c r="O1915" s="37">
        <f>'Product Details'!AH1430</f>
        <v>253.99</v>
      </c>
      <c r="P1915" s="37">
        <f>'Product Details'!V1430</f>
        <v>252.99</v>
      </c>
      <c r="Q1915" s="37">
        <f>'Product Details'!F1430</f>
        <v>236.99</v>
      </c>
      <c r="R1915" s="89">
        <f t="shared" si="88"/>
        <v>6.3243606466658761E-2</v>
      </c>
      <c r="S1915" s="89">
        <f t="shared" si="89"/>
        <v>6.6931768967282174E-2</v>
      </c>
      <c r="T1915" s="37">
        <f>'Product Details'!F1430</f>
        <v>236.99</v>
      </c>
      <c r="U1915" s="37">
        <f t="shared" si="90"/>
        <v>0</v>
      </c>
      <c r="V1915" s="36" t="s">
        <v>2100</v>
      </c>
      <c r="W1915" s="36" t="s">
        <v>1345</v>
      </c>
      <c r="X1915" s="36">
        <v>45</v>
      </c>
      <c r="Y1915" s="90">
        <v>46039</v>
      </c>
      <c r="Z1915" s="90">
        <v>46245</v>
      </c>
    </row>
    <row r="1916" spans="1:26" ht="15" customHeight="1" x14ac:dyDescent="0.35">
      <c r="A1916" s="88" t="s">
        <v>12167</v>
      </c>
      <c r="B1916" s="36" t="s">
        <v>9609</v>
      </c>
      <c r="C1916" s="36" t="s">
        <v>1897</v>
      </c>
      <c r="D1916" s="36" t="s">
        <v>10059</v>
      </c>
      <c r="E1916" s="36" t="s">
        <v>10060</v>
      </c>
      <c r="F1916" s="36" t="s">
        <v>9612</v>
      </c>
      <c r="G1916" s="36" t="s">
        <v>9491</v>
      </c>
      <c r="H1916" s="36" t="s">
        <v>2120</v>
      </c>
      <c r="I1916" s="36" t="s">
        <v>9</v>
      </c>
      <c r="J1916" s="36" t="s">
        <v>7749</v>
      </c>
      <c r="K1916" s="36" t="s">
        <v>2026</v>
      </c>
      <c r="L1916" s="79" t="s">
        <v>10023</v>
      </c>
      <c r="M1916" s="36" t="s">
        <v>10023</v>
      </c>
      <c r="N1916" s="36" t="s">
        <v>2087</v>
      </c>
      <c r="O1916" s="37">
        <f>'Product Details'!AH1430</f>
        <v>253.99</v>
      </c>
      <c r="P1916" s="37">
        <v>157.99</v>
      </c>
      <c r="Q1916" s="37">
        <v>157.99</v>
      </c>
      <c r="R1916" s="89">
        <f t="shared" si="88"/>
        <v>0</v>
      </c>
      <c r="S1916" s="89">
        <f t="shared" si="89"/>
        <v>0.37796763652112286</v>
      </c>
      <c r="T1916" s="37">
        <f>'Product Details'!F1430</f>
        <v>236.99</v>
      </c>
      <c r="U1916" s="37">
        <f t="shared" si="90"/>
        <v>79</v>
      </c>
      <c r="V1916" s="36" t="s">
        <v>2080</v>
      </c>
      <c r="W1916" s="36" t="s">
        <v>10061</v>
      </c>
      <c r="X1916" s="36">
        <v>30</v>
      </c>
      <c r="Y1916" s="90">
        <v>46206</v>
      </c>
      <c r="Z1916" s="90">
        <v>46206</v>
      </c>
    </row>
    <row r="1917" spans="1:26" ht="26.9" customHeight="1" x14ac:dyDescent="0.35">
      <c r="A1917" s="88" t="s">
        <v>12168</v>
      </c>
      <c r="B1917" s="36" t="s">
        <v>9613</v>
      </c>
      <c r="C1917" s="36" t="s">
        <v>1897</v>
      </c>
      <c r="D1917" s="36" t="s">
        <v>12159</v>
      </c>
      <c r="E1917" s="36" t="s">
        <v>10046</v>
      </c>
      <c r="F1917" s="36" t="s">
        <v>9616</v>
      </c>
      <c r="G1917" s="36" t="s">
        <v>9617</v>
      </c>
      <c r="H1917" s="36" t="s">
        <v>2171</v>
      </c>
      <c r="I1917" s="36" t="s">
        <v>9</v>
      </c>
      <c r="J1917" s="36" t="s">
        <v>7526</v>
      </c>
      <c r="K1917" s="36" t="s">
        <v>2026</v>
      </c>
      <c r="L1917" s="76" t="s">
        <v>10021</v>
      </c>
      <c r="M1917" s="36" t="s">
        <v>10047</v>
      </c>
      <c r="N1917" s="36" t="s">
        <v>2087</v>
      </c>
      <c r="O1917" s="37">
        <f>'Product Details'!AH1431</f>
        <v>304.99</v>
      </c>
      <c r="P1917" s="37">
        <f>'Product Details'!V1431</f>
        <v>304.99</v>
      </c>
      <c r="Q1917" s="37">
        <f>'Product Details'!F1431</f>
        <v>283.99</v>
      </c>
      <c r="R1917" s="89">
        <f t="shared" si="88"/>
        <v>6.8854716548083547E-2</v>
      </c>
      <c r="S1917" s="89">
        <f t="shared" si="89"/>
        <v>6.8854716548083547E-2</v>
      </c>
      <c r="T1917" s="37">
        <f>'Product Details'!F1431</f>
        <v>283.99</v>
      </c>
      <c r="U1917" s="37">
        <f t="shared" si="90"/>
        <v>0</v>
      </c>
      <c r="V1917" s="36" t="s">
        <v>2080</v>
      </c>
      <c r="W1917" s="36" t="s">
        <v>1345</v>
      </c>
      <c r="X1917" s="36">
        <v>45</v>
      </c>
      <c r="Y1917" s="90">
        <v>46101</v>
      </c>
      <c r="Z1917" s="90">
        <v>46268</v>
      </c>
    </row>
    <row r="1918" spans="1:26" ht="26.9" customHeight="1" x14ac:dyDescent="0.35">
      <c r="A1918" s="88" t="s">
        <v>12169</v>
      </c>
      <c r="B1918" s="36" t="s">
        <v>9618</v>
      </c>
      <c r="C1918" s="36" t="s">
        <v>1897</v>
      </c>
      <c r="D1918" s="36" t="s">
        <v>12159</v>
      </c>
      <c r="E1918" s="36" t="s">
        <v>10046</v>
      </c>
      <c r="F1918" s="36" t="s">
        <v>9621</v>
      </c>
      <c r="G1918" s="36" t="s">
        <v>9622</v>
      </c>
      <c r="H1918" s="36" t="s">
        <v>2104</v>
      </c>
      <c r="I1918" s="36" t="s">
        <v>9</v>
      </c>
      <c r="J1918" s="36" t="s">
        <v>7460</v>
      </c>
      <c r="K1918" s="36" t="s">
        <v>2026</v>
      </c>
      <c r="L1918" s="76" t="s">
        <v>10021</v>
      </c>
      <c r="M1918" s="36" t="s">
        <v>10049</v>
      </c>
      <c r="N1918" s="36" t="s">
        <v>2106</v>
      </c>
      <c r="O1918" s="37">
        <f>'Product Details'!AH1432</f>
        <v>940.99</v>
      </c>
      <c r="P1918" s="37">
        <f>'Product Details'!V1432</f>
        <v>637.99</v>
      </c>
      <c r="Q1918" s="37">
        <f>'Product Details'!F1432</f>
        <v>599.99</v>
      </c>
      <c r="R1918" s="89">
        <f t="shared" si="88"/>
        <v>5.9562062101286853E-2</v>
      </c>
      <c r="S1918" s="89">
        <f t="shared" si="89"/>
        <v>0.3623842973889202</v>
      </c>
      <c r="T1918" s="37">
        <f>'Product Details'!F1432</f>
        <v>599.99</v>
      </c>
      <c r="U1918" s="37">
        <f t="shared" si="90"/>
        <v>0</v>
      </c>
      <c r="V1918" s="36" t="s">
        <v>2080</v>
      </c>
      <c r="W1918" s="36" t="s">
        <v>7439</v>
      </c>
      <c r="X1918" s="36">
        <v>45</v>
      </c>
      <c r="Y1918" s="90">
        <v>45332</v>
      </c>
      <c r="Z1918" s="90">
        <v>46247</v>
      </c>
    </row>
    <row r="1919" spans="1:26" ht="26.9" customHeight="1" x14ac:dyDescent="0.35">
      <c r="A1919" s="88" t="s">
        <v>12170</v>
      </c>
      <c r="B1919" s="36" t="s">
        <v>9618</v>
      </c>
      <c r="C1919" s="36" t="s">
        <v>1897</v>
      </c>
      <c r="D1919" s="36" t="s">
        <v>10051</v>
      </c>
      <c r="E1919" s="36" t="s">
        <v>10052</v>
      </c>
      <c r="F1919" s="36" t="s">
        <v>9621</v>
      </c>
      <c r="G1919" s="36" t="s">
        <v>9622</v>
      </c>
      <c r="H1919" s="36" t="s">
        <v>2104</v>
      </c>
      <c r="I1919" s="36" t="s">
        <v>9</v>
      </c>
      <c r="J1919" s="36" t="s">
        <v>7460</v>
      </c>
      <c r="K1919" s="36" t="s">
        <v>2026</v>
      </c>
      <c r="L1919" s="76" t="s">
        <v>10021</v>
      </c>
      <c r="M1919" s="36" t="s">
        <v>10049</v>
      </c>
      <c r="N1919" s="36" t="s">
        <v>2106</v>
      </c>
      <c r="O1919" s="37">
        <f>'Product Details'!AH1432</f>
        <v>940.99</v>
      </c>
      <c r="P1919" s="37">
        <v>599.99</v>
      </c>
      <c r="Q1919" s="37">
        <v>516.99</v>
      </c>
      <c r="R1919" s="89">
        <f t="shared" si="88"/>
        <v>0.13833563892731546</v>
      </c>
      <c r="S1919" s="89">
        <f t="shared" si="89"/>
        <v>0.45058927299971308</v>
      </c>
      <c r="T1919" s="37">
        <f>'Product Details'!F1432</f>
        <v>599.99</v>
      </c>
      <c r="U1919" s="37">
        <f t="shared" si="90"/>
        <v>83</v>
      </c>
      <c r="V1919" s="36" t="s">
        <v>2080</v>
      </c>
      <c r="W1919" s="36" t="s">
        <v>7439</v>
      </c>
      <c r="X1919" s="36">
        <v>45</v>
      </c>
      <c r="Y1919" s="90">
        <v>46250</v>
      </c>
      <c r="Z1919" s="90">
        <v>46293</v>
      </c>
    </row>
    <row r="1920" spans="1:26" ht="26.9" customHeight="1" x14ac:dyDescent="0.35">
      <c r="A1920" s="88" t="s">
        <v>12171</v>
      </c>
      <c r="B1920" s="36" t="s">
        <v>9618</v>
      </c>
      <c r="C1920" s="36" t="s">
        <v>1897</v>
      </c>
      <c r="D1920" s="36" t="s">
        <v>10168</v>
      </c>
      <c r="E1920" s="36" t="s">
        <v>10101</v>
      </c>
      <c r="F1920" s="36" t="s">
        <v>9621</v>
      </c>
      <c r="G1920" s="36" t="s">
        <v>9622</v>
      </c>
      <c r="H1920" s="36" t="s">
        <v>2104</v>
      </c>
      <c r="I1920" s="36" t="s">
        <v>9</v>
      </c>
      <c r="J1920" s="36" t="s">
        <v>7460</v>
      </c>
      <c r="K1920" s="36" t="s">
        <v>2026</v>
      </c>
      <c r="L1920" s="81" t="s">
        <v>10022</v>
      </c>
      <c r="M1920" s="36" t="s">
        <v>10102</v>
      </c>
      <c r="N1920" s="36" t="s">
        <v>2106</v>
      </c>
      <c r="O1920" s="37">
        <f>'Product Details'!AH1432</f>
        <v>940.99</v>
      </c>
      <c r="P1920" s="37">
        <v>548.99</v>
      </c>
      <c r="Q1920" s="37">
        <v>548.99</v>
      </c>
      <c r="R1920" s="89">
        <f t="shared" si="88"/>
        <v>0</v>
      </c>
      <c r="S1920" s="89">
        <f t="shared" si="89"/>
        <v>0.41658253541482904</v>
      </c>
      <c r="T1920" s="37">
        <f>'Product Details'!F1432</f>
        <v>599.99</v>
      </c>
      <c r="U1920" s="37">
        <f t="shared" si="90"/>
        <v>51</v>
      </c>
      <c r="V1920" s="36" t="s">
        <v>2080</v>
      </c>
      <c r="W1920" s="36" t="s">
        <v>11560</v>
      </c>
      <c r="X1920" s="36">
        <v>45</v>
      </c>
      <c r="Y1920" s="90">
        <v>46153</v>
      </c>
      <c r="Z1920" s="90">
        <v>46153</v>
      </c>
    </row>
    <row r="1921" spans="1:26" ht="15" customHeight="1" x14ac:dyDescent="0.35">
      <c r="A1921" s="88" t="s">
        <v>12172</v>
      </c>
      <c r="B1921" s="36" t="s">
        <v>9623</v>
      </c>
      <c r="C1921" s="36" t="s">
        <v>1910</v>
      </c>
      <c r="D1921" s="36" t="s">
        <v>12173</v>
      </c>
      <c r="E1921" s="36" t="s">
        <v>10046</v>
      </c>
      <c r="F1921" s="36" t="s">
        <v>9626</v>
      </c>
      <c r="G1921" s="36" t="s">
        <v>9627</v>
      </c>
      <c r="H1921" s="36" t="s">
        <v>2179</v>
      </c>
      <c r="I1921" s="36" t="s">
        <v>9</v>
      </c>
      <c r="J1921" s="36" t="s">
        <v>7560</v>
      </c>
      <c r="K1921" s="36" t="s">
        <v>2022</v>
      </c>
      <c r="L1921" s="76" t="s">
        <v>10021</v>
      </c>
      <c r="M1921" s="36" t="s">
        <v>10047</v>
      </c>
      <c r="N1921" s="36" t="s">
        <v>2087</v>
      </c>
      <c r="O1921" s="37">
        <f>'Product Details'!AH1433</f>
        <v>40.99</v>
      </c>
      <c r="P1921" s="37">
        <f>'Product Details'!V1433</f>
        <v>40.99</v>
      </c>
      <c r="Q1921" s="37">
        <f>'Product Details'!F1433</f>
        <v>35.99</v>
      </c>
      <c r="R1921" s="89">
        <f t="shared" si="88"/>
        <v>0.1219809709685289</v>
      </c>
      <c r="S1921" s="89">
        <f t="shared" si="89"/>
        <v>0.1219809709685289</v>
      </c>
      <c r="T1921" s="37">
        <f>'Product Details'!F1433</f>
        <v>35.99</v>
      </c>
      <c r="U1921" s="37">
        <f t="shared" si="90"/>
        <v>0</v>
      </c>
      <c r="V1921" s="36" t="s">
        <v>2080</v>
      </c>
      <c r="W1921" s="36" t="s">
        <v>1345</v>
      </c>
      <c r="X1921" s="36">
        <v>30</v>
      </c>
      <c r="Y1921" s="90">
        <v>45815</v>
      </c>
      <c r="Z1921" s="90">
        <v>46274</v>
      </c>
    </row>
    <row r="1922" spans="1:26" ht="15" customHeight="1" x14ac:dyDescent="0.35">
      <c r="A1922" s="88" t="s">
        <v>12174</v>
      </c>
      <c r="B1922" s="36" t="s">
        <v>9628</v>
      </c>
      <c r="C1922" s="36" t="s">
        <v>1910</v>
      </c>
      <c r="D1922" s="36" t="s">
        <v>12173</v>
      </c>
      <c r="E1922" s="36" t="s">
        <v>10046</v>
      </c>
      <c r="F1922" s="36" t="s">
        <v>9631</v>
      </c>
      <c r="G1922" s="36" t="s">
        <v>9632</v>
      </c>
      <c r="H1922" s="36" t="s">
        <v>2268</v>
      </c>
      <c r="I1922" s="36" t="s">
        <v>9</v>
      </c>
      <c r="J1922" s="36" t="s">
        <v>7414</v>
      </c>
      <c r="K1922" s="36" t="s">
        <v>2022</v>
      </c>
      <c r="L1922" s="76" t="s">
        <v>10021</v>
      </c>
      <c r="M1922" s="36" t="s">
        <v>10047</v>
      </c>
      <c r="N1922" s="36" t="s">
        <v>2087</v>
      </c>
      <c r="O1922" s="37">
        <f>'Product Details'!AH1434</f>
        <v>72.989999999999995</v>
      </c>
      <c r="P1922" s="37">
        <f>'Product Details'!V1434</f>
        <v>72.989999999999995</v>
      </c>
      <c r="Q1922" s="37">
        <f>'Product Details'!F1434</f>
        <v>67.989999999999995</v>
      </c>
      <c r="R1922" s="89">
        <f t="shared" si="88"/>
        <v>6.8502534593779973E-2</v>
      </c>
      <c r="S1922" s="89">
        <f t="shared" si="89"/>
        <v>6.8502534593779973E-2</v>
      </c>
      <c r="T1922" s="37">
        <f>'Product Details'!F1434</f>
        <v>67.989999999999995</v>
      </c>
      <c r="U1922" s="37">
        <f t="shared" si="90"/>
        <v>0</v>
      </c>
      <c r="V1922" s="36" t="s">
        <v>2080</v>
      </c>
      <c r="W1922" s="36" t="s">
        <v>1345</v>
      </c>
      <c r="X1922" s="36">
        <v>30</v>
      </c>
      <c r="Y1922" s="90">
        <v>46217</v>
      </c>
      <c r="Z1922" s="90">
        <v>46247</v>
      </c>
    </row>
    <row r="1923" spans="1:26" ht="15" customHeight="1" x14ac:dyDescent="0.35">
      <c r="A1923" s="88" t="s">
        <v>12175</v>
      </c>
      <c r="B1923" s="36" t="s">
        <v>9633</v>
      </c>
      <c r="C1923" s="36" t="s">
        <v>1910</v>
      </c>
      <c r="D1923" s="36" t="s">
        <v>12173</v>
      </c>
      <c r="E1923" s="36" t="s">
        <v>10046</v>
      </c>
      <c r="F1923" s="36" t="s">
        <v>9636</v>
      </c>
      <c r="G1923" s="36" t="s">
        <v>9637</v>
      </c>
      <c r="H1923" s="36" t="s">
        <v>2084</v>
      </c>
      <c r="I1923" s="36" t="s">
        <v>9</v>
      </c>
      <c r="J1923" s="36" t="s">
        <v>7510</v>
      </c>
      <c r="K1923" s="36" t="s">
        <v>2024</v>
      </c>
      <c r="L1923" s="76" t="s">
        <v>10021</v>
      </c>
      <c r="M1923" s="36" t="s">
        <v>10047</v>
      </c>
      <c r="N1923" s="36" t="s">
        <v>2087</v>
      </c>
      <c r="O1923" s="37">
        <f>'Product Details'!AH1435</f>
        <v>95.99</v>
      </c>
      <c r="P1923" s="37">
        <f>'Product Details'!V1435</f>
        <v>95.99</v>
      </c>
      <c r="Q1923" s="37">
        <f>'Product Details'!F1435</f>
        <v>90.99</v>
      </c>
      <c r="R1923" s="89">
        <f t="shared" si="88"/>
        <v>5.2088759245754769E-2</v>
      </c>
      <c r="S1923" s="89">
        <f t="shared" si="89"/>
        <v>5.2088759245754769E-2</v>
      </c>
      <c r="T1923" s="37">
        <f>'Product Details'!F1435</f>
        <v>90.99</v>
      </c>
      <c r="U1923" s="37">
        <f t="shared" si="90"/>
        <v>0</v>
      </c>
      <c r="V1923" s="36" t="s">
        <v>2080</v>
      </c>
      <c r="W1923" s="36" t="s">
        <v>7512</v>
      </c>
      <c r="X1923" s="36">
        <v>30</v>
      </c>
      <c r="Y1923" s="90">
        <v>46202</v>
      </c>
      <c r="Z1923" s="90">
        <v>46270</v>
      </c>
    </row>
    <row r="1924" spans="1:26" ht="26.9" customHeight="1" x14ac:dyDescent="0.35">
      <c r="A1924" s="88" t="s">
        <v>12176</v>
      </c>
      <c r="B1924" s="36" t="s">
        <v>9638</v>
      </c>
      <c r="C1924" s="36" t="s">
        <v>1910</v>
      </c>
      <c r="D1924" s="36" t="s">
        <v>12173</v>
      </c>
      <c r="E1924" s="36" t="s">
        <v>10046</v>
      </c>
      <c r="F1924" s="36" t="s">
        <v>9641</v>
      </c>
      <c r="G1924" s="36" t="s">
        <v>9642</v>
      </c>
      <c r="H1924" s="36" t="s">
        <v>2084</v>
      </c>
      <c r="I1924" s="36" t="s">
        <v>9</v>
      </c>
      <c r="J1924" s="36" t="s">
        <v>7366</v>
      </c>
      <c r="K1924" s="36" t="s">
        <v>2025</v>
      </c>
      <c r="L1924" s="76" t="s">
        <v>10021</v>
      </c>
      <c r="M1924" s="36" t="s">
        <v>10047</v>
      </c>
      <c r="N1924" s="36" t="s">
        <v>2087</v>
      </c>
      <c r="O1924" s="37">
        <f>'Product Details'!AH1436</f>
        <v>130.99</v>
      </c>
      <c r="P1924" s="37">
        <f>'Product Details'!V1436</f>
        <v>127.99</v>
      </c>
      <c r="Q1924" s="37">
        <f>'Product Details'!F1436</f>
        <v>114.99</v>
      </c>
      <c r="R1924" s="89">
        <f t="shared" si="88"/>
        <v>0.10157043519024925</v>
      </c>
      <c r="S1924" s="89">
        <f t="shared" si="89"/>
        <v>0.12214672875792056</v>
      </c>
      <c r="T1924" s="37">
        <f>'Product Details'!F1436</f>
        <v>114.99</v>
      </c>
      <c r="U1924" s="37">
        <f t="shared" si="90"/>
        <v>0</v>
      </c>
      <c r="V1924" s="36" t="s">
        <v>2080</v>
      </c>
      <c r="W1924" s="36" t="s">
        <v>1345</v>
      </c>
      <c r="X1924" s="36">
        <v>30</v>
      </c>
      <c r="Y1924" s="90">
        <v>46153</v>
      </c>
      <c r="Z1924" s="90">
        <v>46236</v>
      </c>
    </row>
    <row r="1925" spans="1:26" ht="15" customHeight="1" x14ac:dyDescent="0.35">
      <c r="A1925" s="88" t="s">
        <v>12177</v>
      </c>
      <c r="B1925" s="36" t="s">
        <v>9643</v>
      </c>
      <c r="C1925" s="36" t="s">
        <v>1910</v>
      </c>
      <c r="D1925" s="36" t="s">
        <v>12173</v>
      </c>
      <c r="E1925" s="36" t="s">
        <v>10046</v>
      </c>
      <c r="F1925" s="36" t="s">
        <v>9647</v>
      </c>
      <c r="G1925" s="36" t="s">
        <v>9648</v>
      </c>
      <c r="H1925" s="36" t="s">
        <v>2224</v>
      </c>
      <c r="I1925" s="36" t="s">
        <v>9</v>
      </c>
      <c r="J1925" s="36" t="s">
        <v>2034</v>
      </c>
      <c r="K1925" s="36" t="s">
        <v>2023</v>
      </c>
      <c r="L1925" s="76" t="s">
        <v>10021</v>
      </c>
      <c r="M1925" s="36" t="s">
        <v>10047</v>
      </c>
      <c r="N1925" s="36" t="s">
        <v>2087</v>
      </c>
      <c r="O1925" s="37">
        <f>'Product Details'!AH1437</f>
        <v>221.99</v>
      </c>
      <c r="P1925" s="37">
        <f>'Product Details'!V1437</f>
        <v>221.99</v>
      </c>
      <c r="Q1925" s="37">
        <f>'Product Details'!F1437</f>
        <v>193.99</v>
      </c>
      <c r="R1925" s="89">
        <f t="shared" si="88"/>
        <v>0.12613180773908733</v>
      </c>
      <c r="S1925" s="89">
        <f t="shared" si="89"/>
        <v>0.12613180773908733</v>
      </c>
      <c r="T1925" s="37">
        <f>'Product Details'!F1437</f>
        <v>193.99</v>
      </c>
      <c r="U1925" s="37">
        <f t="shared" si="90"/>
        <v>0</v>
      </c>
      <c r="V1925" s="36" t="s">
        <v>2080</v>
      </c>
      <c r="W1925" s="36" t="s">
        <v>7439</v>
      </c>
      <c r="X1925" s="36">
        <v>30</v>
      </c>
      <c r="Y1925" s="90">
        <v>46040</v>
      </c>
      <c r="Z1925" s="90">
        <v>46263</v>
      </c>
    </row>
    <row r="1926" spans="1:26" ht="15" customHeight="1" x14ac:dyDescent="0.35">
      <c r="A1926" s="88" t="s">
        <v>12178</v>
      </c>
      <c r="B1926" s="36" t="s">
        <v>9650</v>
      </c>
      <c r="C1926" s="36" t="s">
        <v>1910</v>
      </c>
      <c r="D1926" s="36" t="s">
        <v>12173</v>
      </c>
      <c r="E1926" s="36" t="s">
        <v>10046</v>
      </c>
      <c r="F1926" s="36" t="s">
        <v>9653</v>
      </c>
      <c r="G1926" s="36" t="s">
        <v>9190</v>
      </c>
      <c r="H1926" s="36" t="s">
        <v>2104</v>
      </c>
      <c r="I1926" s="36" t="s">
        <v>9</v>
      </c>
      <c r="J1926" s="36" t="s">
        <v>7390</v>
      </c>
      <c r="K1926" s="36" t="s">
        <v>2026</v>
      </c>
      <c r="L1926" s="76" t="s">
        <v>10021</v>
      </c>
      <c r="M1926" s="36" t="s">
        <v>10047</v>
      </c>
      <c r="N1926" s="36" t="s">
        <v>2087</v>
      </c>
      <c r="O1926" s="37">
        <f>'Product Details'!AH1438</f>
        <v>229.99</v>
      </c>
      <c r="P1926" s="37">
        <f>'Product Details'!V1438</f>
        <v>229.99</v>
      </c>
      <c r="Q1926" s="37">
        <f>'Product Details'!F1438</f>
        <v>211.99</v>
      </c>
      <c r="R1926" s="89">
        <f t="shared" si="88"/>
        <v>7.8264272359667805E-2</v>
      </c>
      <c r="S1926" s="89">
        <f t="shared" si="89"/>
        <v>7.8264272359667805E-2</v>
      </c>
      <c r="T1926" s="37">
        <f>'Product Details'!F1438</f>
        <v>211.99</v>
      </c>
      <c r="U1926" s="37">
        <f t="shared" si="90"/>
        <v>0</v>
      </c>
      <c r="V1926" s="36" t="s">
        <v>2100</v>
      </c>
      <c r="W1926" s="36" t="s">
        <v>1345</v>
      </c>
      <c r="X1926" s="36">
        <v>30</v>
      </c>
      <c r="Y1926" s="90">
        <v>46192</v>
      </c>
      <c r="Z1926" s="90">
        <v>46262</v>
      </c>
    </row>
    <row r="1927" spans="1:26" ht="26.9" customHeight="1" x14ac:dyDescent="0.35">
      <c r="A1927" s="88" t="s">
        <v>12179</v>
      </c>
      <c r="B1927" s="36" t="s">
        <v>9654</v>
      </c>
      <c r="C1927" s="36" t="s">
        <v>1910</v>
      </c>
      <c r="D1927" s="36" t="s">
        <v>12173</v>
      </c>
      <c r="E1927" s="36" t="s">
        <v>10046</v>
      </c>
      <c r="F1927" s="36" t="s">
        <v>9636</v>
      </c>
      <c r="G1927" s="36" t="s">
        <v>8321</v>
      </c>
      <c r="H1927" s="36" t="s">
        <v>2120</v>
      </c>
      <c r="I1927" s="36" t="s">
        <v>9</v>
      </c>
      <c r="J1927" s="36" t="s">
        <v>7526</v>
      </c>
      <c r="K1927" s="36" t="s">
        <v>2025</v>
      </c>
      <c r="L1927" s="76" t="s">
        <v>10021</v>
      </c>
      <c r="M1927" s="36" t="s">
        <v>10047</v>
      </c>
      <c r="N1927" s="36" t="s">
        <v>2087</v>
      </c>
      <c r="O1927" s="37">
        <f>'Product Details'!AH1439</f>
        <v>246.99</v>
      </c>
      <c r="P1927" s="37">
        <f>'Product Details'!V1439</f>
        <v>246.99</v>
      </c>
      <c r="Q1927" s="37">
        <f>'Product Details'!F1439</f>
        <v>224.99</v>
      </c>
      <c r="R1927" s="89">
        <f t="shared" si="88"/>
        <v>8.9072432082270531E-2</v>
      </c>
      <c r="S1927" s="89">
        <f t="shared" si="89"/>
        <v>8.9072432082270531E-2</v>
      </c>
      <c r="T1927" s="37">
        <f>'Product Details'!F1439</f>
        <v>224.99</v>
      </c>
      <c r="U1927" s="37">
        <f t="shared" si="90"/>
        <v>0</v>
      </c>
      <c r="V1927" s="36" t="s">
        <v>2080</v>
      </c>
      <c r="W1927" s="36" t="s">
        <v>1345</v>
      </c>
      <c r="X1927" s="36">
        <v>30</v>
      </c>
      <c r="Y1927" s="90">
        <v>46089</v>
      </c>
      <c r="Z1927" s="90">
        <v>46235</v>
      </c>
    </row>
    <row r="1928" spans="1:26" ht="26.9" customHeight="1" x14ac:dyDescent="0.35">
      <c r="A1928" s="88" t="s">
        <v>12180</v>
      </c>
      <c r="B1928" s="36" t="s">
        <v>9657</v>
      </c>
      <c r="C1928" s="36" t="s">
        <v>1910</v>
      </c>
      <c r="D1928" s="36" t="s">
        <v>12173</v>
      </c>
      <c r="E1928" s="36" t="s">
        <v>10046</v>
      </c>
      <c r="F1928" s="36" t="s">
        <v>9660</v>
      </c>
      <c r="G1928" s="36" t="s">
        <v>9661</v>
      </c>
      <c r="H1928" s="36" t="s">
        <v>2147</v>
      </c>
      <c r="I1928" s="36" t="s">
        <v>9</v>
      </c>
      <c r="J1928" s="36" t="s">
        <v>7437</v>
      </c>
      <c r="K1928" s="36" t="s">
        <v>2025</v>
      </c>
      <c r="L1928" s="76" t="s">
        <v>10021</v>
      </c>
      <c r="M1928" s="36" t="s">
        <v>10047</v>
      </c>
      <c r="N1928" s="36" t="s">
        <v>2087</v>
      </c>
      <c r="O1928" s="37">
        <f>'Product Details'!AH1440</f>
        <v>387.99</v>
      </c>
      <c r="P1928" s="37">
        <f>'Product Details'!V1440</f>
        <v>387.99</v>
      </c>
      <c r="Q1928" s="37">
        <f>'Product Details'!F1440</f>
        <v>337.99</v>
      </c>
      <c r="R1928" s="89">
        <f t="shared" si="88"/>
        <v>0.12886930075517411</v>
      </c>
      <c r="S1928" s="89">
        <f t="shared" si="89"/>
        <v>0.12886930075517411</v>
      </c>
      <c r="T1928" s="37">
        <f>'Product Details'!F1440</f>
        <v>337.99</v>
      </c>
      <c r="U1928" s="37">
        <f t="shared" si="90"/>
        <v>0</v>
      </c>
      <c r="V1928" s="36" t="s">
        <v>2080</v>
      </c>
      <c r="W1928" s="36" t="s">
        <v>7439</v>
      </c>
      <c r="X1928" s="36">
        <v>30</v>
      </c>
      <c r="Y1928" s="90">
        <v>46053</v>
      </c>
      <c r="Z1928" s="90">
        <v>46285</v>
      </c>
    </row>
    <row r="1929" spans="1:26" ht="26.9" customHeight="1" x14ac:dyDescent="0.35">
      <c r="A1929" s="88" t="s">
        <v>12181</v>
      </c>
      <c r="B1929" s="36" t="s">
        <v>9662</v>
      </c>
      <c r="C1929" s="36" t="s">
        <v>1910</v>
      </c>
      <c r="D1929" s="36" t="s">
        <v>12173</v>
      </c>
      <c r="E1929" s="36" t="s">
        <v>10046</v>
      </c>
      <c r="F1929" s="36" t="s">
        <v>9665</v>
      </c>
      <c r="G1929" s="36" t="s">
        <v>9666</v>
      </c>
      <c r="H1929" s="36" t="s">
        <v>2147</v>
      </c>
      <c r="I1929" s="36" t="s">
        <v>9</v>
      </c>
      <c r="J1929" s="36" t="s">
        <v>7460</v>
      </c>
      <c r="K1929" s="36" t="s">
        <v>2027</v>
      </c>
      <c r="L1929" s="76" t="s">
        <v>10021</v>
      </c>
      <c r="M1929" s="36" t="s">
        <v>10047</v>
      </c>
      <c r="N1929" s="36" t="s">
        <v>2087</v>
      </c>
      <c r="O1929" s="37">
        <f>'Product Details'!AH1441</f>
        <v>721.99</v>
      </c>
      <c r="P1929" s="37">
        <f>'Product Details'!V1441</f>
        <v>721.99</v>
      </c>
      <c r="Q1929" s="37">
        <f>'Product Details'!F1441</f>
        <v>674.99</v>
      </c>
      <c r="R1929" s="89">
        <f t="shared" si="88"/>
        <v>6.5097854540921624E-2</v>
      </c>
      <c r="S1929" s="89">
        <f t="shared" si="89"/>
        <v>6.5097854540921624E-2</v>
      </c>
      <c r="T1929" s="37">
        <f>'Product Details'!F1441</f>
        <v>674.99</v>
      </c>
      <c r="U1929" s="37">
        <f t="shared" si="90"/>
        <v>0</v>
      </c>
      <c r="V1929" s="36" t="s">
        <v>2116</v>
      </c>
      <c r="W1929" s="36" t="s">
        <v>7439</v>
      </c>
      <c r="X1929" s="36">
        <v>30</v>
      </c>
      <c r="Y1929" s="90">
        <v>46195</v>
      </c>
      <c r="Z1929" s="90">
        <v>46290</v>
      </c>
    </row>
    <row r="1930" spans="1:26" ht="15" customHeight="1" x14ac:dyDescent="0.35">
      <c r="A1930" s="88" t="s">
        <v>12182</v>
      </c>
      <c r="B1930" s="36" t="s">
        <v>9667</v>
      </c>
      <c r="C1930" s="36" t="s">
        <v>1910</v>
      </c>
      <c r="D1930" s="36" t="s">
        <v>12173</v>
      </c>
      <c r="E1930" s="36" t="s">
        <v>10046</v>
      </c>
      <c r="F1930" s="36" t="s">
        <v>9641</v>
      </c>
      <c r="G1930" s="36" t="s">
        <v>9671</v>
      </c>
      <c r="H1930" s="36" t="s">
        <v>2254</v>
      </c>
      <c r="I1930" s="36" t="s">
        <v>9</v>
      </c>
      <c r="J1930" s="36" t="s">
        <v>7473</v>
      </c>
      <c r="K1930" s="36" t="s">
        <v>2026</v>
      </c>
      <c r="L1930" s="76" t="s">
        <v>10021</v>
      </c>
      <c r="M1930" s="36" t="s">
        <v>10047</v>
      </c>
      <c r="N1930" s="36" t="s">
        <v>2087</v>
      </c>
      <c r="O1930" s="37">
        <f>'Product Details'!AH1442</f>
        <v>1700.99</v>
      </c>
      <c r="P1930" s="37">
        <f>'Product Details'!V1442</f>
        <v>1684.99</v>
      </c>
      <c r="Q1930" s="37">
        <f>'Product Details'!F1442</f>
        <v>1591.99</v>
      </c>
      <c r="R1930" s="89">
        <f t="shared" si="88"/>
        <v>5.5193205894396996E-2</v>
      </c>
      <c r="S1930" s="89">
        <f t="shared" si="89"/>
        <v>6.4080329690356791E-2</v>
      </c>
      <c r="T1930" s="37">
        <f>'Product Details'!F1442</f>
        <v>1591.99</v>
      </c>
      <c r="U1930" s="37">
        <f t="shared" si="90"/>
        <v>0</v>
      </c>
      <c r="V1930" s="36" t="s">
        <v>2100</v>
      </c>
      <c r="W1930" s="36" t="s">
        <v>7439</v>
      </c>
      <c r="X1930" s="36">
        <v>30</v>
      </c>
      <c r="Y1930" s="90">
        <v>46186</v>
      </c>
      <c r="Z1930" s="90">
        <v>46266</v>
      </c>
    </row>
    <row r="1931" spans="1:26" ht="26.9" customHeight="1" x14ac:dyDescent="0.35">
      <c r="A1931" s="88" t="s">
        <v>12183</v>
      </c>
      <c r="B1931" s="36" t="s">
        <v>9672</v>
      </c>
      <c r="C1931" s="36" t="s">
        <v>1923</v>
      </c>
      <c r="D1931" s="36" t="s">
        <v>12184</v>
      </c>
      <c r="E1931" s="36" t="s">
        <v>10046</v>
      </c>
      <c r="F1931" s="36" t="s">
        <v>9675</v>
      </c>
      <c r="G1931" s="36" t="s">
        <v>9676</v>
      </c>
      <c r="H1931" s="36" t="s">
        <v>2179</v>
      </c>
      <c r="I1931" s="36" t="s">
        <v>9</v>
      </c>
      <c r="J1931" s="36" t="s">
        <v>7526</v>
      </c>
      <c r="K1931" s="36" t="s">
        <v>2023</v>
      </c>
      <c r="L1931" s="76" t="s">
        <v>10021</v>
      </c>
      <c r="M1931" s="36" t="s">
        <v>10047</v>
      </c>
      <c r="N1931" s="36" t="s">
        <v>2087</v>
      </c>
      <c r="O1931" s="37">
        <f>'Product Details'!AH1443</f>
        <v>87.99</v>
      </c>
      <c r="P1931" s="37">
        <f>'Product Details'!V1443</f>
        <v>85.99</v>
      </c>
      <c r="Q1931" s="37">
        <f>'Product Details'!F1443</f>
        <v>80.989999999999995</v>
      </c>
      <c r="R1931" s="89">
        <f t="shared" si="88"/>
        <v>5.8146296080939651E-2</v>
      </c>
      <c r="S1931" s="89">
        <f t="shared" si="89"/>
        <v>7.9554494828957836E-2</v>
      </c>
      <c r="T1931" s="37">
        <f>'Product Details'!F1443</f>
        <v>80.989999999999995</v>
      </c>
      <c r="U1931" s="37">
        <f t="shared" si="90"/>
        <v>0</v>
      </c>
      <c r="V1931" s="36" t="s">
        <v>2080</v>
      </c>
      <c r="W1931" s="36" t="s">
        <v>1345</v>
      </c>
      <c r="X1931" s="36">
        <v>30</v>
      </c>
      <c r="Y1931" s="90">
        <v>46120</v>
      </c>
      <c r="Z1931" s="90">
        <v>46252</v>
      </c>
    </row>
    <row r="1932" spans="1:26" ht="26.9" customHeight="1" x14ac:dyDescent="0.35">
      <c r="A1932" s="88" t="s">
        <v>12185</v>
      </c>
      <c r="B1932" s="36" t="s">
        <v>9677</v>
      </c>
      <c r="C1932" s="36" t="s">
        <v>1923</v>
      </c>
      <c r="D1932" s="36" t="s">
        <v>12184</v>
      </c>
      <c r="E1932" s="36" t="s">
        <v>10046</v>
      </c>
      <c r="F1932" s="36" t="s">
        <v>9680</v>
      </c>
      <c r="G1932" s="36" t="s">
        <v>9681</v>
      </c>
      <c r="H1932" s="36" t="s">
        <v>2268</v>
      </c>
      <c r="I1932" s="36" t="s">
        <v>9</v>
      </c>
      <c r="J1932" s="36" t="s">
        <v>7366</v>
      </c>
      <c r="K1932" s="36" t="s">
        <v>2025</v>
      </c>
      <c r="L1932" s="76" t="s">
        <v>10021</v>
      </c>
      <c r="M1932" s="36" t="s">
        <v>10047</v>
      </c>
      <c r="N1932" s="36" t="s">
        <v>2087</v>
      </c>
      <c r="O1932" s="37">
        <f>'Product Details'!AH1444</f>
        <v>105.99</v>
      </c>
      <c r="P1932" s="37">
        <f>'Product Details'!V1444</f>
        <v>105.99</v>
      </c>
      <c r="Q1932" s="37">
        <f>'Product Details'!F1444</f>
        <v>96.99</v>
      </c>
      <c r="R1932" s="89">
        <f t="shared" si="88"/>
        <v>8.4913671101047278E-2</v>
      </c>
      <c r="S1932" s="89">
        <f t="shared" si="89"/>
        <v>8.4913671101047278E-2</v>
      </c>
      <c r="T1932" s="37">
        <f>'Product Details'!F1444</f>
        <v>96.99</v>
      </c>
      <c r="U1932" s="37">
        <f t="shared" si="90"/>
        <v>0</v>
      </c>
      <c r="V1932" s="36" t="s">
        <v>2100</v>
      </c>
      <c r="W1932" s="36" t="s">
        <v>1345</v>
      </c>
      <c r="X1932" s="36">
        <v>30</v>
      </c>
      <c r="Y1932" s="90">
        <v>46056</v>
      </c>
      <c r="Z1932" s="90">
        <v>46235</v>
      </c>
    </row>
    <row r="1933" spans="1:26" ht="15" customHeight="1" x14ac:dyDescent="0.35">
      <c r="A1933" s="88" t="s">
        <v>12186</v>
      </c>
      <c r="B1933" s="36" t="s">
        <v>9682</v>
      </c>
      <c r="C1933" s="36" t="s">
        <v>1923</v>
      </c>
      <c r="D1933" s="36" t="s">
        <v>12184</v>
      </c>
      <c r="E1933" s="36" t="s">
        <v>10046</v>
      </c>
      <c r="F1933" s="36" t="s">
        <v>9685</v>
      </c>
      <c r="G1933" s="36" t="s">
        <v>9686</v>
      </c>
      <c r="H1933" s="36" t="s">
        <v>2268</v>
      </c>
      <c r="I1933" s="36" t="s">
        <v>9</v>
      </c>
      <c r="J1933" s="36" t="s">
        <v>7378</v>
      </c>
      <c r="K1933" s="36" t="s">
        <v>2024</v>
      </c>
      <c r="L1933" s="76" t="s">
        <v>10021</v>
      </c>
      <c r="M1933" s="36" t="s">
        <v>10047</v>
      </c>
      <c r="N1933" s="36" t="s">
        <v>2087</v>
      </c>
      <c r="O1933" s="37">
        <f>'Product Details'!AH1445</f>
        <v>112.99</v>
      </c>
      <c r="P1933" s="37">
        <f>'Product Details'!V1445</f>
        <v>112.99</v>
      </c>
      <c r="Q1933" s="37">
        <f>'Product Details'!F1445</f>
        <v>108.99</v>
      </c>
      <c r="R1933" s="89">
        <f t="shared" si="88"/>
        <v>3.5401362952473675E-2</v>
      </c>
      <c r="S1933" s="89">
        <f t="shared" si="89"/>
        <v>3.5401362952473675E-2</v>
      </c>
      <c r="T1933" s="37">
        <f>'Product Details'!F1445</f>
        <v>108.99</v>
      </c>
      <c r="U1933" s="37">
        <f t="shared" si="90"/>
        <v>0</v>
      </c>
      <c r="V1933" s="36" t="s">
        <v>2080</v>
      </c>
      <c r="W1933" s="36" t="s">
        <v>1345</v>
      </c>
      <c r="X1933" s="36">
        <v>30</v>
      </c>
      <c r="Y1933" s="90">
        <v>46084</v>
      </c>
      <c r="Z1933" s="90">
        <v>46240</v>
      </c>
    </row>
    <row r="1934" spans="1:26" ht="15" customHeight="1" x14ac:dyDescent="0.35">
      <c r="A1934" s="88" t="s">
        <v>12187</v>
      </c>
      <c r="B1934" s="36" t="s">
        <v>9687</v>
      </c>
      <c r="C1934" s="36" t="s">
        <v>1923</v>
      </c>
      <c r="D1934" s="36" t="s">
        <v>12184</v>
      </c>
      <c r="E1934" s="36" t="s">
        <v>10046</v>
      </c>
      <c r="F1934" s="36" t="s">
        <v>9690</v>
      </c>
      <c r="G1934" s="36" t="s">
        <v>9691</v>
      </c>
      <c r="H1934" s="36" t="s">
        <v>2224</v>
      </c>
      <c r="I1934" s="36" t="s">
        <v>9</v>
      </c>
      <c r="J1934" s="36" t="s">
        <v>7402</v>
      </c>
      <c r="K1934" s="36" t="s">
        <v>2023</v>
      </c>
      <c r="L1934" s="76" t="s">
        <v>10021</v>
      </c>
      <c r="M1934" s="36" t="s">
        <v>10047</v>
      </c>
      <c r="N1934" s="36" t="s">
        <v>2087</v>
      </c>
      <c r="O1934" s="37">
        <f>'Product Details'!AH1446</f>
        <v>153.99</v>
      </c>
      <c r="P1934" s="37">
        <f>'Product Details'!V1446</f>
        <v>146.99</v>
      </c>
      <c r="Q1934" s="37">
        <f>'Product Details'!F1446</f>
        <v>135.99</v>
      </c>
      <c r="R1934" s="89">
        <f t="shared" ref="R1934:R1997" si="91">IF(P1934&gt;0,(P1934-Q1934)/P1934,"")</f>
        <v>7.4835022790666034E-2</v>
      </c>
      <c r="S1934" s="89">
        <f t="shared" ref="S1934:S1997" si="92">IF(O1934&gt;0,(O1934-Q1934)/O1934,"")</f>
        <v>0.11689070718877849</v>
      </c>
      <c r="T1934" s="37">
        <f>'Product Details'!F1446</f>
        <v>135.99</v>
      </c>
      <c r="U1934" s="37">
        <f t="shared" ref="U1934:U1997" si="93">T1934-Q1934</f>
        <v>0</v>
      </c>
      <c r="V1934" s="36" t="s">
        <v>2080</v>
      </c>
      <c r="W1934" s="36" t="s">
        <v>7404</v>
      </c>
      <c r="X1934" s="36">
        <v>30</v>
      </c>
      <c r="Y1934" s="90">
        <v>46198</v>
      </c>
      <c r="Z1934" s="90">
        <v>46264</v>
      </c>
    </row>
    <row r="1935" spans="1:26" ht="15" customHeight="1" x14ac:dyDescent="0.35">
      <c r="A1935" s="88" t="s">
        <v>12188</v>
      </c>
      <c r="B1935" s="36" t="s">
        <v>9692</v>
      </c>
      <c r="C1935" s="36" t="s">
        <v>1923</v>
      </c>
      <c r="D1935" s="36" t="s">
        <v>12184</v>
      </c>
      <c r="E1935" s="36" t="s">
        <v>10046</v>
      </c>
      <c r="F1935" s="36" t="s">
        <v>9695</v>
      </c>
      <c r="G1935" s="36" t="s">
        <v>9696</v>
      </c>
      <c r="H1935" s="36" t="s">
        <v>2120</v>
      </c>
      <c r="I1935" s="36" t="s">
        <v>9</v>
      </c>
      <c r="J1935" s="36" t="s">
        <v>7749</v>
      </c>
      <c r="K1935" s="36" t="s">
        <v>2024</v>
      </c>
      <c r="L1935" s="76" t="s">
        <v>10021</v>
      </c>
      <c r="M1935" s="36" t="s">
        <v>10047</v>
      </c>
      <c r="N1935" s="36" t="s">
        <v>2087</v>
      </c>
      <c r="O1935" s="37">
        <f>'Product Details'!AH1447</f>
        <v>167.99</v>
      </c>
      <c r="P1935" s="37">
        <f>'Product Details'!V1447</f>
        <v>167.99</v>
      </c>
      <c r="Q1935" s="37">
        <f>'Product Details'!F1447</f>
        <v>152.99</v>
      </c>
      <c r="R1935" s="89">
        <f t="shared" si="91"/>
        <v>8.9291029227930224E-2</v>
      </c>
      <c r="S1935" s="89">
        <f t="shared" si="92"/>
        <v>8.9291029227930224E-2</v>
      </c>
      <c r="T1935" s="37">
        <f>'Product Details'!F1447</f>
        <v>152.99</v>
      </c>
      <c r="U1935" s="37">
        <f t="shared" si="93"/>
        <v>0</v>
      </c>
      <c r="V1935" s="36" t="s">
        <v>2080</v>
      </c>
      <c r="W1935" s="36" t="s">
        <v>1345</v>
      </c>
      <c r="X1935" s="36">
        <v>30</v>
      </c>
      <c r="Y1935" s="90">
        <v>46123</v>
      </c>
      <c r="Z1935" s="90">
        <v>46277</v>
      </c>
    </row>
    <row r="1936" spans="1:26" ht="26.9" customHeight="1" x14ac:dyDescent="0.35">
      <c r="A1936" s="88" t="s">
        <v>12189</v>
      </c>
      <c r="B1936" s="36" t="s">
        <v>9697</v>
      </c>
      <c r="C1936" s="36" t="s">
        <v>1923</v>
      </c>
      <c r="D1936" s="36" t="s">
        <v>12184</v>
      </c>
      <c r="E1936" s="36" t="s">
        <v>10046</v>
      </c>
      <c r="F1936" s="36" t="s">
        <v>9700</v>
      </c>
      <c r="G1936" s="36" t="s">
        <v>9701</v>
      </c>
      <c r="H1936" s="36" t="s">
        <v>2268</v>
      </c>
      <c r="I1936" s="36" t="s">
        <v>9</v>
      </c>
      <c r="J1936" s="36" t="s">
        <v>7510</v>
      </c>
      <c r="K1936" s="36" t="s">
        <v>2025</v>
      </c>
      <c r="L1936" s="76" t="s">
        <v>10021</v>
      </c>
      <c r="M1936" s="36" t="s">
        <v>10047</v>
      </c>
      <c r="N1936" s="36" t="s">
        <v>2087</v>
      </c>
      <c r="O1936" s="37">
        <f>'Product Details'!AH1448</f>
        <v>176.99</v>
      </c>
      <c r="P1936" s="37">
        <f>'Product Details'!V1448</f>
        <v>176.99</v>
      </c>
      <c r="Q1936" s="37">
        <f>'Product Details'!F1448</f>
        <v>158.99</v>
      </c>
      <c r="R1936" s="89">
        <f t="shared" si="91"/>
        <v>0.10170066105429684</v>
      </c>
      <c r="S1936" s="89">
        <f t="shared" si="92"/>
        <v>0.10170066105429684</v>
      </c>
      <c r="T1936" s="37">
        <f>'Product Details'!F1448</f>
        <v>158.99</v>
      </c>
      <c r="U1936" s="37">
        <f t="shared" si="93"/>
        <v>0</v>
      </c>
      <c r="V1936" s="36" t="s">
        <v>2080</v>
      </c>
      <c r="W1936" s="36" t="s">
        <v>7451</v>
      </c>
      <c r="X1936" s="36">
        <v>30</v>
      </c>
      <c r="Y1936" s="90">
        <v>45857</v>
      </c>
      <c r="Z1936" s="90">
        <v>46261</v>
      </c>
    </row>
    <row r="1937" spans="1:26" ht="26.9" customHeight="1" x14ac:dyDescent="0.35">
      <c r="A1937" s="88" t="s">
        <v>12190</v>
      </c>
      <c r="B1937" s="36" t="s">
        <v>9702</v>
      </c>
      <c r="C1937" s="36" t="s">
        <v>1923</v>
      </c>
      <c r="D1937" s="36" t="s">
        <v>12184</v>
      </c>
      <c r="E1937" s="36" t="s">
        <v>10046</v>
      </c>
      <c r="F1937" s="36" t="s">
        <v>9705</v>
      </c>
      <c r="G1937" s="36" t="s">
        <v>9706</v>
      </c>
      <c r="H1937" s="36" t="s">
        <v>2254</v>
      </c>
      <c r="I1937" s="36" t="s">
        <v>9</v>
      </c>
      <c r="J1937" s="36" t="s">
        <v>7425</v>
      </c>
      <c r="K1937" s="36" t="s">
        <v>2025</v>
      </c>
      <c r="L1937" s="76" t="s">
        <v>10021</v>
      </c>
      <c r="M1937" s="36" t="s">
        <v>10047</v>
      </c>
      <c r="N1937" s="36" t="s">
        <v>2087</v>
      </c>
      <c r="O1937" s="37">
        <f>'Product Details'!AH1449</f>
        <v>207.99</v>
      </c>
      <c r="P1937" s="37">
        <f>'Product Details'!V1449</f>
        <v>197.99</v>
      </c>
      <c r="Q1937" s="37">
        <f>'Product Details'!F1449</f>
        <v>177.99</v>
      </c>
      <c r="R1937" s="89">
        <f t="shared" si="91"/>
        <v>0.10101520278801959</v>
      </c>
      <c r="S1937" s="89">
        <f t="shared" si="92"/>
        <v>0.14423770373575653</v>
      </c>
      <c r="T1937" s="37">
        <f>'Product Details'!F1449</f>
        <v>177.99</v>
      </c>
      <c r="U1937" s="37">
        <f t="shared" si="93"/>
        <v>0</v>
      </c>
      <c r="V1937" s="36" t="s">
        <v>2116</v>
      </c>
      <c r="W1937" s="36" t="s">
        <v>7498</v>
      </c>
      <c r="X1937" s="36">
        <v>30</v>
      </c>
      <c r="Y1937" s="90">
        <v>46071</v>
      </c>
      <c r="Z1937" s="90">
        <v>46252</v>
      </c>
    </row>
    <row r="1938" spans="1:26" ht="15" customHeight="1" x14ac:dyDescent="0.35">
      <c r="A1938" s="88" t="s">
        <v>12191</v>
      </c>
      <c r="B1938" s="36" t="s">
        <v>9707</v>
      </c>
      <c r="C1938" s="36" t="s">
        <v>1923</v>
      </c>
      <c r="D1938" s="36" t="s">
        <v>12184</v>
      </c>
      <c r="E1938" s="36" t="s">
        <v>10046</v>
      </c>
      <c r="F1938" s="36" t="s">
        <v>9710</v>
      </c>
      <c r="G1938" s="36" t="s">
        <v>9711</v>
      </c>
      <c r="H1938" s="36" t="s">
        <v>2224</v>
      </c>
      <c r="I1938" s="36" t="s">
        <v>9</v>
      </c>
      <c r="J1938" s="36" t="s">
        <v>7437</v>
      </c>
      <c r="K1938" s="36" t="s">
        <v>2026</v>
      </c>
      <c r="L1938" s="76" t="s">
        <v>10021</v>
      </c>
      <c r="M1938" s="36" t="s">
        <v>10047</v>
      </c>
      <c r="N1938" s="36" t="s">
        <v>2087</v>
      </c>
      <c r="O1938" s="37">
        <f>'Product Details'!AH1450</f>
        <v>421.99</v>
      </c>
      <c r="P1938" s="37">
        <f>'Product Details'!V1450</f>
        <v>400.99</v>
      </c>
      <c r="Q1938" s="37">
        <f>'Product Details'!F1450</f>
        <v>355.99</v>
      </c>
      <c r="R1938" s="89">
        <f t="shared" si="91"/>
        <v>0.11222224993141973</v>
      </c>
      <c r="S1938" s="89">
        <f t="shared" si="92"/>
        <v>0.1564018104694424</v>
      </c>
      <c r="T1938" s="37">
        <f>'Product Details'!F1450</f>
        <v>355.99</v>
      </c>
      <c r="U1938" s="37">
        <f t="shared" si="93"/>
        <v>0</v>
      </c>
      <c r="V1938" s="36" t="s">
        <v>2080</v>
      </c>
      <c r="W1938" s="36" t="s">
        <v>7439</v>
      </c>
      <c r="X1938" s="36">
        <v>30</v>
      </c>
      <c r="Y1938" s="90">
        <v>46174</v>
      </c>
      <c r="Z1938" s="90">
        <v>46269</v>
      </c>
    </row>
    <row r="1939" spans="1:26" ht="15" customHeight="1" x14ac:dyDescent="0.35">
      <c r="A1939" s="88" t="s">
        <v>12192</v>
      </c>
      <c r="B1939" s="36" t="s">
        <v>9712</v>
      </c>
      <c r="C1939" s="36" t="s">
        <v>1923</v>
      </c>
      <c r="D1939" s="36" t="s">
        <v>12184</v>
      </c>
      <c r="E1939" s="36" t="s">
        <v>10046</v>
      </c>
      <c r="F1939" s="36" t="s">
        <v>9716</v>
      </c>
      <c r="G1939" s="36" t="s">
        <v>9717</v>
      </c>
      <c r="H1939" s="36" t="s">
        <v>2254</v>
      </c>
      <c r="I1939" s="36" t="s">
        <v>9</v>
      </c>
      <c r="J1939" s="36" t="s">
        <v>7473</v>
      </c>
      <c r="K1939" s="36" t="s">
        <v>2023</v>
      </c>
      <c r="L1939" s="76" t="s">
        <v>10021</v>
      </c>
      <c r="M1939" s="36" t="s">
        <v>10047</v>
      </c>
      <c r="N1939" s="36" t="s">
        <v>2087</v>
      </c>
      <c r="O1939" s="37">
        <f>'Product Details'!AH1451</f>
        <v>454.99</v>
      </c>
      <c r="P1939" s="37">
        <f>'Product Details'!V1451</f>
        <v>454.99</v>
      </c>
      <c r="Q1939" s="37">
        <f>'Product Details'!F1451</f>
        <v>432.99</v>
      </c>
      <c r="R1939" s="89">
        <f t="shared" si="91"/>
        <v>4.8352711048594475E-2</v>
      </c>
      <c r="S1939" s="89">
        <f t="shared" si="92"/>
        <v>4.8352711048594475E-2</v>
      </c>
      <c r="T1939" s="37">
        <f>'Product Details'!F1451</f>
        <v>432.99</v>
      </c>
      <c r="U1939" s="37">
        <f t="shared" si="93"/>
        <v>0</v>
      </c>
      <c r="V1939" s="36" t="s">
        <v>2080</v>
      </c>
      <c r="W1939" s="36" t="s">
        <v>7439</v>
      </c>
      <c r="X1939" s="36">
        <v>30</v>
      </c>
      <c r="Y1939" s="90">
        <v>46161</v>
      </c>
      <c r="Z1939" s="90">
        <v>46264</v>
      </c>
    </row>
    <row r="1940" spans="1:26" ht="15" customHeight="1" x14ac:dyDescent="0.35">
      <c r="A1940" s="88" t="s">
        <v>12193</v>
      </c>
      <c r="B1940" s="36" t="s">
        <v>9718</v>
      </c>
      <c r="C1940" s="36" t="s">
        <v>1923</v>
      </c>
      <c r="D1940" s="36" t="s">
        <v>12184</v>
      </c>
      <c r="E1940" s="36" t="s">
        <v>10046</v>
      </c>
      <c r="F1940" s="36" t="s">
        <v>9721</v>
      </c>
      <c r="G1940" s="36" t="s">
        <v>9722</v>
      </c>
      <c r="H1940" s="36" t="s">
        <v>2120</v>
      </c>
      <c r="I1940" s="36" t="s">
        <v>9</v>
      </c>
      <c r="J1940" s="36" t="s">
        <v>7460</v>
      </c>
      <c r="K1940" s="36" t="s">
        <v>2024</v>
      </c>
      <c r="L1940" s="76" t="s">
        <v>10021</v>
      </c>
      <c r="M1940" s="36" t="s">
        <v>10047</v>
      </c>
      <c r="N1940" s="36" t="s">
        <v>2087</v>
      </c>
      <c r="O1940" s="37">
        <f>'Product Details'!AH1452</f>
        <v>510.99</v>
      </c>
      <c r="P1940" s="37">
        <f>'Product Details'!V1452</f>
        <v>495.99</v>
      </c>
      <c r="Q1940" s="37">
        <f>'Product Details'!F1452</f>
        <v>463.99</v>
      </c>
      <c r="R1940" s="89">
        <f t="shared" si="91"/>
        <v>6.4517429786890859E-2</v>
      </c>
      <c r="S1940" s="89">
        <f t="shared" si="92"/>
        <v>9.1978316601107654E-2</v>
      </c>
      <c r="T1940" s="37">
        <f>'Product Details'!F1452</f>
        <v>463.99</v>
      </c>
      <c r="U1940" s="37">
        <f t="shared" si="93"/>
        <v>0</v>
      </c>
      <c r="V1940" s="36" t="s">
        <v>2080</v>
      </c>
      <c r="W1940" s="36" t="s">
        <v>7439</v>
      </c>
      <c r="X1940" s="36">
        <v>30</v>
      </c>
      <c r="Y1940" s="90">
        <v>45814</v>
      </c>
      <c r="Z1940" s="90">
        <v>46244</v>
      </c>
    </row>
    <row r="1941" spans="1:26" ht="15" customHeight="1" x14ac:dyDescent="0.35">
      <c r="A1941" s="88" t="s">
        <v>12194</v>
      </c>
      <c r="B1941" s="36" t="s">
        <v>9723</v>
      </c>
      <c r="C1941" s="36" t="s">
        <v>1937</v>
      </c>
      <c r="D1941" s="36" t="s">
        <v>12195</v>
      </c>
      <c r="E1941" s="36" t="s">
        <v>10046</v>
      </c>
      <c r="F1941" s="36" t="s">
        <v>9726</v>
      </c>
      <c r="G1941" s="36" t="s">
        <v>9727</v>
      </c>
      <c r="H1941" s="36" t="s">
        <v>2254</v>
      </c>
      <c r="I1941" s="36" t="s">
        <v>9</v>
      </c>
      <c r="J1941" s="36" t="s">
        <v>7449</v>
      </c>
      <c r="K1941" s="36" t="s">
        <v>2023</v>
      </c>
      <c r="L1941" s="76" t="s">
        <v>10021</v>
      </c>
      <c r="M1941" s="36" t="s">
        <v>10047</v>
      </c>
      <c r="N1941" s="36" t="s">
        <v>2087</v>
      </c>
      <c r="O1941" s="37">
        <f>'Product Details'!AH1453</f>
        <v>105.99</v>
      </c>
      <c r="P1941" s="37">
        <f>'Product Details'!V1453</f>
        <v>103.99</v>
      </c>
      <c r="Q1941" s="37">
        <f>'Product Details'!F1453</f>
        <v>89.99</v>
      </c>
      <c r="R1941" s="89">
        <f t="shared" si="91"/>
        <v>0.13462832964708146</v>
      </c>
      <c r="S1941" s="89">
        <f t="shared" si="92"/>
        <v>0.15095763751297292</v>
      </c>
      <c r="T1941" s="37">
        <f>'Product Details'!F1453</f>
        <v>89.99</v>
      </c>
      <c r="U1941" s="37">
        <f t="shared" si="93"/>
        <v>0</v>
      </c>
      <c r="V1941" s="36" t="s">
        <v>2080</v>
      </c>
      <c r="W1941" s="36" t="s">
        <v>1345</v>
      </c>
      <c r="X1941" s="36">
        <v>30</v>
      </c>
      <c r="Y1941" s="90">
        <v>45790</v>
      </c>
      <c r="Z1941" s="90">
        <v>46265</v>
      </c>
    </row>
    <row r="1942" spans="1:26" ht="15" customHeight="1" x14ac:dyDescent="0.35">
      <c r="A1942" s="88" t="s">
        <v>12196</v>
      </c>
      <c r="B1942" s="36" t="s">
        <v>9728</v>
      </c>
      <c r="C1942" s="36" t="s">
        <v>1937</v>
      </c>
      <c r="D1942" s="36" t="s">
        <v>12195</v>
      </c>
      <c r="E1942" s="36" t="s">
        <v>10046</v>
      </c>
      <c r="F1942" s="36" t="s">
        <v>9731</v>
      </c>
      <c r="G1942" s="36" t="s">
        <v>9732</v>
      </c>
      <c r="H1942" s="36" t="s">
        <v>2084</v>
      </c>
      <c r="I1942" s="36" t="s">
        <v>9</v>
      </c>
      <c r="J1942" s="36" t="s">
        <v>7378</v>
      </c>
      <c r="K1942" s="36" t="s">
        <v>2024</v>
      </c>
      <c r="L1942" s="76" t="s">
        <v>10021</v>
      </c>
      <c r="M1942" s="36" t="s">
        <v>10047</v>
      </c>
      <c r="N1942" s="36" t="s">
        <v>2087</v>
      </c>
      <c r="O1942" s="37">
        <f>'Product Details'!AH1454</f>
        <v>127.99</v>
      </c>
      <c r="P1942" s="37">
        <f>'Product Details'!V1454</f>
        <v>121.99</v>
      </c>
      <c r="Q1942" s="37">
        <f>'Product Details'!F1454</f>
        <v>108.99</v>
      </c>
      <c r="R1942" s="89">
        <f t="shared" si="91"/>
        <v>0.10656611197639151</v>
      </c>
      <c r="S1942" s="89">
        <f t="shared" si="92"/>
        <v>0.1484490975857489</v>
      </c>
      <c r="T1942" s="37">
        <f>'Product Details'!F1454</f>
        <v>108.99</v>
      </c>
      <c r="U1942" s="37">
        <f t="shared" si="93"/>
        <v>0</v>
      </c>
      <c r="V1942" s="36" t="s">
        <v>2080</v>
      </c>
      <c r="W1942" s="36" t="s">
        <v>1345</v>
      </c>
      <c r="X1942" s="36">
        <v>30</v>
      </c>
      <c r="Y1942" s="90">
        <v>45942</v>
      </c>
      <c r="Z1942" s="90">
        <v>46290</v>
      </c>
    </row>
    <row r="1943" spans="1:26" ht="15" customHeight="1" x14ac:dyDescent="0.35">
      <c r="A1943" s="88" t="s">
        <v>12197</v>
      </c>
      <c r="B1943" s="36" t="s">
        <v>9733</v>
      </c>
      <c r="C1943" s="36" t="s">
        <v>1937</v>
      </c>
      <c r="D1943" s="36" t="s">
        <v>12195</v>
      </c>
      <c r="E1943" s="36" t="s">
        <v>10046</v>
      </c>
      <c r="F1943" s="36" t="s">
        <v>9736</v>
      </c>
      <c r="G1943" s="36" t="s">
        <v>9737</v>
      </c>
      <c r="H1943" s="36" t="s">
        <v>2268</v>
      </c>
      <c r="I1943" s="36" t="s">
        <v>9</v>
      </c>
      <c r="J1943" s="36" t="s">
        <v>7390</v>
      </c>
      <c r="K1943" s="36" t="s">
        <v>2024</v>
      </c>
      <c r="L1943" s="76" t="s">
        <v>10021</v>
      </c>
      <c r="M1943" s="36" t="s">
        <v>10047</v>
      </c>
      <c r="N1943" s="36" t="s">
        <v>2087</v>
      </c>
      <c r="O1943" s="37">
        <f>'Product Details'!AH1455</f>
        <v>119.99</v>
      </c>
      <c r="P1943" s="37">
        <f>'Product Details'!V1455</f>
        <v>119.99</v>
      </c>
      <c r="Q1943" s="37">
        <f>'Product Details'!F1455</f>
        <v>114.99</v>
      </c>
      <c r="R1943" s="89">
        <f t="shared" si="91"/>
        <v>4.1670139178264856E-2</v>
      </c>
      <c r="S1943" s="89">
        <f t="shared" si="92"/>
        <v>4.1670139178264856E-2</v>
      </c>
      <c r="T1943" s="37">
        <f>'Product Details'!F1455</f>
        <v>114.99</v>
      </c>
      <c r="U1943" s="37">
        <f t="shared" si="93"/>
        <v>0</v>
      </c>
      <c r="V1943" s="36" t="s">
        <v>2080</v>
      </c>
      <c r="W1943" s="36" t="s">
        <v>1345</v>
      </c>
      <c r="X1943" s="36">
        <v>30</v>
      </c>
      <c r="Y1943" s="90">
        <v>46133</v>
      </c>
      <c r="Z1943" s="90">
        <v>46240</v>
      </c>
    </row>
    <row r="1944" spans="1:26" ht="15" customHeight="1" x14ac:dyDescent="0.35">
      <c r="A1944" s="88" t="s">
        <v>12198</v>
      </c>
      <c r="B1944" s="36" t="s">
        <v>9738</v>
      </c>
      <c r="C1944" s="36" t="s">
        <v>1937</v>
      </c>
      <c r="D1944" s="36" t="s">
        <v>12195</v>
      </c>
      <c r="E1944" s="36" t="s">
        <v>10046</v>
      </c>
      <c r="F1944" s="36" t="s">
        <v>9742</v>
      </c>
      <c r="G1944" s="36" t="s">
        <v>9743</v>
      </c>
      <c r="H1944" s="36" t="s">
        <v>2120</v>
      </c>
      <c r="I1944" s="36" t="s">
        <v>9</v>
      </c>
      <c r="J1944" s="36" t="s">
        <v>2034</v>
      </c>
      <c r="K1944" s="36" t="s">
        <v>2023</v>
      </c>
      <c r="L1944" s="76" t="s">
        <v>10021</v>
      </c>
      <c r="M1944" s="36" t="s">
        <v>10047</v>
      </c>
      <c r="N1944" s="36" t="s">
        <v>2087</v>
      </c>
      <c r="O1944" s="37">
        <f>'Product Details'!AH1456</f>
        <v>169.99</v>
      </c>
      <c r="P1944" s="37">
        <f>'Product Details'!V1456</f>
        <v>169.99</v>
      </c>
      <c r="Q1944" s="37">
        <f>'Product Details'!F1456</f>
        <v>156.99</v>
      </c>
      <c r="R1944" s="89">
        <f t="shared" si="91"/>
        <v>7.6475086769809991E-2</v>
      </c>
      <c r="S1944" s="89">
        <f t="shared" si="92"/>
        <v>7.6475086769809991E-2</v>
      </c>
      <c r="T1944" s="37">
        <f>'Product Details'!F1456</f>
        <v>156.99</v>
      </c>
      <c r="U1944" s="37">
        <f t="shared" si="93"/>
        <v>0</v>
      </c>
      <c r="V1944" s="36" t="s">
        <v>2080</v>
      </c>
      <c r="W1944" s="36" t="s">
        <v>7439</v>
      </c>
      <c r="X1944" s="36">
        <v>30</v>
      </c>
      <c r="Y1944" s="90">
        <v>46192</v>
      </c>
      <c r="Z1944" s="90">
        <v>46247</v>
      </c>
    </row>
    <row r="1945" spans="1:26" ht="26.9" customHeight="1" x14ac:dyDescent="0.35">
      <c r="A1945" s="88" t="s">
        <v>12199</v>
      </c>
      <c r="B1945" s="36" t="s">
        <v>9745</v>
      </c>
      <c r="C1945" s="36" t="s">
        <v>1937</v>
      </c>
      <c r="D1945" s="36" t="s">
        <v>12195</v>
      </c>
      <c r="E1945" s="36" t="s">
        <v>10046</v>
      </c>
      <c r="F1945" s="36" t="s">
        <v>9748</v>
      </c>
      <c r="G1945" s="36" t="s">
        <v>9749</v>
      </c>
      <c r="H1945" s="36" t="s">
        <v>2224</v>
      </c>
      <c r="I1945" s="36" t="s">
        <v>9</v>
      </c>
      <c r="J1945" s="36" t="s">
        <v>7749</v>
      </c>
      <c r="K1945" s="36" t="s">
        <v>2025</v>
      </c>
      <c r="L1945" s="76" t="s">
        <v>10021</v>
      </c>
      <c r="M1945" s="36" t="s">
        <v>10047</v>
      </c>
      <c r="N1945" s="36" t="s">
        <v>2087</v>
      </c>
      <c r="O1945" s="37">
        <f>'Product Details'!AH1457</f>
        <v>191.99</v>
      </c>
      <c r="P1945" s="37">
        <f>'Product Details'!V1457</f>
        <v>191.99</v>
      </c>
      <c r="Q1945" s="37">
        <f>'Product Details'!F1457</f>
        <v>171.99</v>
      </c>
      <c r="R1945" s="89">
        <f t="shared" si="91"/>
        <v>0.10417209229647377</v>
      </c>
      <c r="S1945" s="89">
        <f t="shared" si="92"/>
        <v>0.10417209229647377</v>
      </c>
      <c r="T1945" s="37">
        <f>'Product Details'!F1457</f>
        <v>171.99</v>
      </c>
      <c r="U1945" s="37">
        <f t="shared" si="93"/>
        <v>0</v>
      </c>
      <c r="V1945" s="36" t="s">
        <v>2100</v>
      </c>
      <c r="W1945" s="36" t="s">
        <v>1345</v>
      </c>
      <c r="X1945" s="36">
        <v>30</v>
      </c>
      <c r="Y1945" s="90">
        <v>46128</v>
      </c>
      <c r="Z1945" s="90">
        <v>46281</v>
      </c>
    </row>
    <row r="1946" spans="1:26" ht="26.9" customHeight="1" x14ac:dyDescent="0.35">
      <c r="A1946" s="88" t="s">
        <v>12200</v>
      </c>
      <c r="B1946" s="36" t="s">
        <v>9750</v>
      </c>
      <c r="C1946" s="36" t="s">
        <v>1937</v>
      </c>
      <c r="D1946" s="36" t="s">
        <v>12195</v>
      </c>
      <c r="E1946" s="36" t="s">
        <v>10046</v>
      </c>
      <c r="F1946" s="36" t="s">
        <v>9753</v>
      </c>
      <c r="G1946" s="36" t="s">
        <v>9754</v>
      </c>
      <c r="H1946" s="36" t="s">
        <v>2224</v>
      </c>
      <c r="I1946" s="36" t="s">
        <v>9</v>
      </c>
      <c r="J1946" s="36" t="s">
        <v>7526</v>
      </c>
      <c r="K1946" s="36" t="s">
        <v>2024</v>
      </c>
      <c r="L1946" s="76" t="s">
        <v>10021</v>
      </c>
      <c r="M1946" s="36" t="s">
        <v>10047</v>
      </c>
      <c r="N1946" s="36" t="s">
        <v>2087</v>
      </c>
      <c r="O1946" s="37">
        <f>'Product Details'!AH1458</f>
        <v>222.99</v>
      </c>
      <c r="P1946" s="37">
        <f>'Product Details'!V1458</f>
        <v>210.99</v>
      </c>
      <c r="Q1946" s="37">
        <f>'Product Details'!F1458</f>
        <v>190.99</v>
      </c>
      <c r="R1946" s="89">
        <f t="shared" si="91"/>
        <v>9.4791222332811981E-2</v>
      </c>
      <c r="S1946" s="89">
        <f t="shared" si="92"/>
        <v>0.1435041930131396</v>
      </c>
      <c r="T1946" s="37">
        <f>'Product Details'!F1458</f>
        <v>190.99</v>
      </c>
      <c r="U1946" s="37">
        <f t="shared" si="93"/>
        <v>0</v>
      </c>
      <c r="V1946" s="36" t="s">
        <v>2080</v>
      </c>
      <c r="W1946" s="36" t="s">
        <v>1345</v>
      </c>
      <c r="X1946" s="36">
        <v>30</v>
      </c>
      <c r="Y1946" s="90">
        <v>45754</v>
      </c>
      <c r="Z1946" s="90">
        <v>46256</v>
      </c>
    </row>
    <row r="1947" spans="1:26" ht="15" customHeight="1" x14ac:dyDescent="0.35">
      <c r="A1947" s="88" t="s">
        <v>12201</v>
      </c>
      <c r="B1947" s="36" t="s">
        <v>9755</v>
      </c>
      <c r="C1947" s="36" t="s">
        <v>1937</v>
      </c>
      <c r="D1947" s="36" t="s">
        <v>12195</v>
      </c>
      <c r="E1947" s="36" t="s">
        <v>10046</v>
      </c>
      <c r="F1947" s="36" t="s">
        <v>9758</v>
      </c>
      <c r="G1947" s="36" t="s">
        <v>8988</v>
      </c>
      <c r="H1947" s="36" t="s">
        <v>2147</v>
      </c>
      <c r="I1947" s="36" t="s">
        <v>9</v>
      </c>
      <c r="J1947" s="36" t="s">
        <v>7425</v>
      </c>
      <c r="K1947" s="36" t="s">
        <v>2026</v>
      </c>
      <c r="L1947" s="76" t="s">
        <v>10021</v>
      </c>
      <c r="M1947" s="36" t="s">
        <v>10047</v>
      </c>
      <c r="N1947" s="36" t="s">
        <v>2087</v>
      </c>
      <c r="O1947" s="37">
        <f>'Product Details'!AH1459</f>
        <v>244.99</v>
      </c>
      <c r="P1947" s="37">
        <f>'Product Details'!V1459</f>
        <v>236.99</v>
      </c>
      <c r="Q1947" s="37">
        <f>'Product Details'!F1459</f>
        <v>205.99</v>
      </c>
      <c r="R1947" s="89">
        <f t="shared" si="91"/>
        <v>0.13080720705515</v>
      </c>
      <c r="S1947" s="89">
        <f t="shared" si="92"/>
        <v>0.15919017102738886</v>
      </c>
      <c r="T1947" s="37">
        <f>'Product Details'!F1459</f>
        <v>205.99</v>
      </c>
      <c r="U1947" s="37">
        <f t="shared" si="93"/>
        <v>0</v>
      </c>
      <c r="V1947" s="36" t="s">
        <v>2100</v>
      </c>
      <c r="W1947" s="36" t="s">
        <v>7498</v>
      </c>
      <c r="X1947" s="36">
        <v>30</v>
      </c>
      <c r="Y1947" s="90">
        <v>46217</v>
      </c>
      <c r="Z1947" s="90">
        <v>46246</v>
      </c>
    </row>
    <row r="1948" spans="1:26" ht="26.9" customHeight="1" x14ac:dyDescent="0.35">
      <c r="A1948" s="88" t="s">
        <v>12202</v>
      </c>
      <c r="B1948" s="36" t="s">
        <v>9755</v>
      </c>
      <c r="C1948" s="36" t="s">
        <v>1937</v>
      </c>
      <c r="D1948" s="36" t="s">
        <v>10100</v>
      </c>
      <c r="E1948" s="36" t="s">
        <v>10101</v>
      </c>
      <c r="F1948" s="36" t="s">
        <v>9758</v>
      </c>
      <c r="G1948" s="36" t="s">
        <v>8988</v>
      </c>
      <c r="H1948" s="36" t="s">
        <v>2147</v>
      </c>
      <c r="I1948" s="36" t="s">
        <v>9</v>
      </c>
      <c r="J1948" s="36" t="s">
        <v>7425</v>
      </c>
      <c r="K1948" s="36" t="s">
        <v>2026</v>
      </c>
      <c r="L1948" s="81" t="s">
        <v>10022</v>
      </c>
      <c r="M1948" s="36" t="s">
        <v>10102</v>
      </c>
      <c r="N1948" s="36" t="s">
        <v>2087</v>
      </c>
      <c r="O1948" s="37">
        <f>'Product Details'!AH1459</f>
        <v>244.99</v>
      </c>
      <c r="P1948" s="37">
        <v>176.99</v>
      </c>
      <c r="Q1948" s="37">
        <v>176.99</v>
      </c>
      <c r="R1948" s="89">
        <f t="shared" si="91"/>
        <v>0</v>
      </c>
      <c r="S1948" s="89">
        <f t="shared" si="92"/>
        <v>0.27756234948365238</v>
      </c>
      <c r="T1948" s="37">
        <f>'Product Details'!F1459</f>
        <v>205.99</v>
      </c>
      <c r="U1948" s="37">
        <f t="shared" si="93"/>
        <v>29</v>
      </c>
      <c r="V1948" s="36" t="s">
        <v>2080</v>
      </c>
      <c r="W1948" s="36" t="s">
        <v>11600</v>
      </c>
      <c r="X1948" s="36">
        <v>30</v>
      </c>
      <c r="Y1948" s="90">
        <v>46217</v>
      </c>
      <c r="Z1948" s="90">
        <v>46217</v>
      </c>
    </row>
    <row r="1949" spans="1:26" ht="15" customHeight="1" x14ac:dyDescent="0.35">
      <c r="A1949" s="88" t="s">
        <v>12203</v>
      </c>
      <c r="B1949" s="36" t="s">
        <v>9759</v>
      </c>
      <c r="C1949" s="36" t="s">
        <v>1937</v>
      </c>
      <c r="D1949" s="36" t="s">
        <v>12195</v>
      </c>
      <c r="E1949" s="36" t="s">
        <v>10046</v>
      </c>
      <c r="F1949" s="36" t="s">
        <v>9762</v>
      </c>
      <c r="G1949" s="36" t="s">
        <v>9763</v>
      </c>
      <c r="H1949" s="36" t="s">
        <v>2104</v>
      </c>
      <c r="I1949" s="36" t="s">
        <v>9</v>
      </c>
      <c r="J1949" s="36" t="s">
        <v>7449</v>
      </c>
      <c r="K1949" s="36" t="s">
        <v>2026</v>
      </c>
      <c r="L1949" s="76" t="s">
        <v>10021</v>
      </c>
      <c r="M1949" s="36" t="s">
        <v>10047</v>
      </c>
      <c r="N1949" s="36" t="s">
        <v>2087</v>
      </c>
      <c r="O1949" s="37">
        <f>'Product Details'!AH1460</f>
        <v>333.99</v>
      </c>
      <c r="P1949" s="37">
        <f>'Product Details'!V1460</f>
        <v>316.99</v>
      </c>
      <c r="Q1949" s="37">
        <f>'Product Details'!F1460</f>
        <v>291.99</v>
      </c>
      <c r="R1949" s="89">
        <f t="shared" si="91"/>
        <v>7.886684122527525E-2</v>
      </c>
      <c r="S1949" s="89">
        <f t="shared" si="92"/>
        <v>0.125752268031977</v>
      </c>
      <c r="T1949" s="37">
        <f>'Product Details'!F1460</f>
        <v>291.99</v>
      </c>
      <c r="U1949" s="37">
        <f t="shared" si="93"/>
        <v>0</v>
      </c>
      <c r="V1949" s="36" t="s">
        <v>2080</v>
      </c>
      <c r="W1949" s="36" t="s">
        <v>7451</v>
      </c>
      <c r="X1949" s="36">
        <v>30</v>
      </c>
      <c r="Y1949" s="90">
        <v>46154</v>
      </c>
      <c r="Z1949" s="90">
        <v>46238</v>
      </c>
    </row>
    <row r="1950" spans="1:26" ht="15" customHeight="1" x14ac:dyDescent="0.35">
      <c r="A1950" s="88" t="s">
        <v>12204</v>
      </c>
      <c r="B1950" s="36" t="s">
        <v>9764</v>
      </c>
      <c r="C1950" s="36" t="s">
        <v>1937</v>
      </c>
      <c r="D1950" s="36" t="s">
        <v>12195</v>
      </c>
      <c r="E1950" s="36" t="s">
        <v>10046</v>
      </c>
      <c r="F1950" s="36" t="s">
        <v>9767</v>
      </c>
      <c r="G1950" s="36" t="s">
        <v>8753</v>
      </c>
      <c r="H1950" s="36" t="s">
        <v>2147</v>
      </c>
      <c r="I1950" s="36" t="s">
        <v>9</v>
      </c>
      <c r="J1950" s="36" t="s">
        <v>7437</v>
      </c>
      <c r="K1950" s="36" t="s">
        <v>2026</v>
      </c>
      <c r="L1950" s="76" t="s">
        <v>10021</v>
      </c>
      <c r="M1950" s="36" t="s">
        <v>10047</v>
      </c>
      <c r="N1950" s="36" t="s">
        <v>2087</v>
      </c>
      <c r="O1950" s="37">
        <f>'Product Details'!AH1461</f>
        <v>404.99</v>
      </c>
      <c r="P1950" s="37">
        <f>'Product Details'!V1461</f>
        <v>391.99</v>
      </c>
      <c r="Q1950" s="37">
        <f>'Product Details'!F1461</f>
        <v>374.99</v>
      </c>
      <c r="R1950" s="89">
        <f t="shared" si="91"/>
        <v>4.3368453276869307E-2</v>
      </c>
      <c r="S1950" s="89">
        <f t="shared" si="92"/>
        <v>7.4075903108718727E-2</v>
      </c>
      <c r="T1950" s="37">
        <f>'Product Details'!F1461</f>
        <v>374.99</v>
      </c>
      <c r="U1950" s="37">
        <f t="shared" si="93"/>
        <v>0</v>
      </c>
      <c r="V1950" s="36" t="s">
        <v>2080</v>
      </c>
      <c r="W1950" s="36" t="s">
        <v>7439</v>
      </c>
      <c r="X1950" s="36">
        <v>30</v>
      </c>
      <c r="Y1950" s="90">
        <v>46154</v>
      </c>
      <c r="Z1950" s="90">
        <v>46248</v>
      </c>
    </row>
    <row r="1951" spans="1:26" ht="15" customHeight="1" x14ac:dyDescent="0.35">
      <c r="A1951" s="88" t="s">
        <v>12205</v>
      </c>
      <c r="B1951" s="36" t="s">
        <v>9768</v>
      </c>
      <c r="C1951" s="36" t="s">
        <v>1937</v>
      </c>
      <c r="D1951" s="36" t="s">
        <v>12195</v>
      </c>
      <c r="E1951" s="36" t="s">
        <v>10046</v>
      </c>
      <c r="F1951" s="36" t="s">
        <v>9762</v>
      </c>
      <c r="G1951" s="36" t="s">
        <v>9771</v>
      </c>
      <c r="H1951" s="36" t="s">
        <v>2268</v>
      </c>
      <c r="I1951" s="36" t="s">
        <v>9</v>
      </c>
      <c r="J1951" s="36" t="s">
        <v>7460</v>
      </c>
      <c r="K1951" s="36" t="s">
        <v>2026</v>
      </c>
      <c r="L1951" s="76" t="s">
        <v>10021</v>
      </c>
      <c r="M1951" s="36" t="s">
        <v>10047</v>
      </c>
      <c r="N1951" s="36" t="s">
        <v>2087</v>
      </c>
      <c r="O1951" s="37">
        <f>'Product Details'!AH1462</f>
        <v>679.99</v>
      </c>
      <c r="P1951" s="37">
        <f>'Product Details'!V1462</f>
        <v>668.99</v>
      </c>
      <c r="Q1951" s="37">
        <f>'Product Details'!F1462</f>
        <v>607.99</v>
      </c>
      <c r="R1951" s="89">
        <f t="shared" si="91"/>
        <v>9.1182229928698483E-2</v>
      </c>
      <c r="S1951" s="89">
        <f t="shared" si="92"/>
        <v>0.10588391005750085</v>
      </c>
      <c r="T1951" s="37">
        <f>'Product Details'!F1462</f>
        <v>607.99</v>
      </c>
      <c r="U1951" s="37">
        <f t="shared" si="93"/>
        <v>0</v>
      </c>
      <c r="V1951" s="36" t="s">
        <v>2080</v>
      </c>
      <c r="W1951" s="36" t="s">
        <v>7439</v>
      </c>
      <c r="X1951" s="36">
        <v>30</v>
      </c>
      <c r="Y1951" s="90">
        <v>46217</v>
      </c>
      <c r="Z1951" s="90">
        <v>46235</v>
      </c>
    </row>
    <row r="1952" spans="1:26" ht="15" customHeight="1" x14ac:dyDescent="0.35">
      <c r="A1952" s="88" t="s">
        <v>12206</v>
      </c>
      <c r="B1952" s="36" t="s">
        <v>9772</v>
      </c>
      <c r="C1952" s="36" t="s">
        <v>1951</v>
      </c>
      <c r="D1952" s="36" t="s">
        <v>12207</v>
      </c>
      <c r="E1952" s="36" t="s">
        <v>10046</v>
      </c>
      <c r="F1952" s="36" t="s">
        <v>9775</v>
      </c>
      <c r="G1952" s="36" t="s">
        <v>7860</v>
      </c>
      <c r="H1952" s="36" t="s">
        <v>2120</v>
      </c>
      <c r="I1952" s="36" t="s">
        <v>9</v>
      </c>
      <c r="J1952" s="36" t="s">
        <v>7749</v>
      </c>
      <c r="K1952" s="36" t="s">
        <v>2022</v>
      </c>
      <c r="L1952" s="76" t="s">
        <v>10021</v>
      </c>
      <c r="M1952" s="36" t="s">
        <v>10047</v>
      </c>
      <c r="N1952" s="36" t="s">
        <v>2087</v>
      </c>
      <c r="O1952" s="37">
        <f>'Product Details'!AH1463</f>
        <v>85.99</v>
      </c>
      <c r="P1952" s="37">
        <f>'Product Details'!V1463</f>
        <v>82.99</v>
      </c>
      <c r="Q1952" s="37">
        <f>'Product Details'!F1463</f>
        <v>78.989999999999995</v>
      </c>
      <c r="R1952" s="89">
        <f t="shared" si="91"/>
        <v>4.8198578141944816E-2</v>
      </c>
      <c r="S1952" s="89">
        <f t="shared" si="92"/>
        <v>8.1404814513315507E-2</v>
      </c>
      <c r="T1952" s="37">
        <f>'Product Details'!F1463</f>
        <v>78.989999999999995</v>
      </c>
      <c r="U1952" s="37">
        <f t="shared" si="93"/>
        <v>0</v>
      </c>
      <c r="V1952" s="36" t="s">
        <v>2080</v>
      </c>
      <c r="W1952" s="36" t="s">
        <v>1345</v>
      </c>
      <c r="X1952" s="36">
        <v>60</v>
      </c>
      <c r="Y1952" s="90">
        <v>46082</v>
      </c>
      <c r="Z1952" s="90">
        <v>46269</v>
      </c>
    </row>
    <row r="1953" spans="1:26" ht="15" customHeight="1" x14ac:dyDescent="0.35">
      <c r="A1953" s="88" t="s">
        <v>12208</v>
      </c>
      <c r="B1953" s="36" t="s">
        <v>9776</v>
      </c>
      <c r="C1953" s="36" t="s">
        <v>1951</v>
      </c>
      <c r="D1953" s="36" t="s">
        <v>12207</v>
      </c>
      <c r="E1953" s="36" t="s">
        <v>10046</v>
      </c>
      <c r="F1953" s="36" t="s">
        <v>9779</v>
      </c>
      <c r="G1953" s="36" t="s">
        <v>9780</v>
      </c>
      <c r="H1953" s="36" t="s">
        <v>2224</v>
      </c>
      <c r="I1953" s="36" t="s">
        <v>9</v>
      </c>
      <c r="J1953" s="36" t="s">
        <v>7414</v>
      </c>
      <c r="K1953" s="36" t="s">
        <v>2024</v>
      </c>
      <c r="L1953" s="76" t="s">
        <v>10021</v>
      </c>
      <c r="M1953" s="36" t="s">
        <v>10047</v>
      </c>
      <c r="N1953" s="36" t="s">
        <v>2087</v>
      </c>
      <c r="O1953" s="37">
        <f>'Product Details'!AH1464</f>
        <v>127.99</v>
      </c>
      <c r="P1953" s="37">
        <f>'Product Details'!V1464</f>
        <v>123.99</v>
      </c>
      <c r="Q1953" s="37">
        <f>'Product Details'!F1464</f>
        <v>118.99</v>
      </c>
      <c r="R1953" s="89">
        <f t="shared" si="91"/>
        <v>4.0325832728445844E-2</v>
      </c>
      <c r="S1953" s="89">
        <f t="shared" si="92"/>
        <v>7.0317993593249473E-2</v>
      </c>
      <c r="T1953" s="37">
        <f>'Product Details'!F1464</f>
        <v>118.99</v>
      </c>
      <c r="U1953" s="37">
        <f t="shared" si="93"/>
        <v>0</v>
      </c>
      <c r="V1953" s="36" t="s">
        <v>2080</v>
      </c>
      <c r="W1953" s="36" t="s">
        <v>1345</v>
      </c>
      <c r="X1953" s="36">
        <v>60</v>
      </c>
      <c r="Y1953" s="90">
        <v>46179</v>
      </c>
      <c r="Z1953" s="90">
        <v>46284</v>
      </c>
    </row>
    <row r="1954" spans="1:26" ht="15" customHeight="1" x14ac:dyDescent="0.35">
      <c r="A1954" s="88" t="s">
        <v>12209</v>
      </c>
      <c r="B1954" s="36" t="s">
        <v>9781</v>
      </c>
      <c r="C1954" s="36" t="s">
        <v>1951</v>
      </c>
      <c r="D1954" s="36" t="s">
        <v>12207</v>
      </c>
      <c r="E1954" s="36" t="s">
        <v>10046</v>
      </c>
      <c r="F1954" s="36" t="s">
        <v>9784</v>
      </c>
      <c r="G1954" s="36" t="s">
        <v>9785</v>
      </c>
      <c r="H1954" s="36" t="s">
        <v>2224</v>
      </c>
      <c r="I1954" s="36" t="s">
        <v>9</v>
      </c>
      <c r="J1954" s="36" t="s">
        <v>7425</v>
      </c>
      <c r="K1954" s="36" t="s">
        <v>2024</v>
      </c>
      <c r="L1954" s="76" t="s">
        <v>10021</v>
      </c>
      <c r="M1954" s="36" t="s">
        <v>10047</v>
      </c>
      <c r="N1954" s="36" t="s">
        <v>2087</v>
      </c>
      <c r="O1954" s="37">
        <f>'Product Details'!AH1465</f>
        <v>154.99</v>
      </c>
      <c r="P1954" s="37">
        <f>'Product Details'!V1465</f>
        <v>154.99</v>
      </c>
      <c r="Q1954" s="37">
        <f>'Product Details'!F1465</f>
        <v>146.99</v>
      </c>
      <c r="R1954" s="89">
        <f t="shared" si="91"/>
        <v>5.1616233305374536E-2</v>
      </c>
      <c r="S1954" s="89">
        <f t="shared" si="92"/>
        <v>5.1616233305374536E-2</v>
      </c>
      <c r="T1954" s="37">
        <f>'Product Details'!F1465</f>
        <v>146.99</v>
      </c>
      <c r="U1954" s="37">
        <f t="shared" si="93"/>
        <v>0</v>
      </c>
      <c r="V1954" s="36" t="s">
        <v>2100</v>
      </c>
      <c r="W1954" s="36" t="s">
        <v>7498</v>
      </c>
      <c r="X1954" s="36">
        <v>60</v>
      </c>
      <c r="Y1954" s="90">
        <v>46163</v>
      </c>
      <c r="Z1954" s="90">
        <v>46240</v>
      </c>
    </row>
    <row r="1955" spans="1:26" ht="26.9" customHeight="1" x14ac:dyDescent="0.35">
      <c r="A1955" s="88" t="s">
        <v>12210</v>
      </c>
      <c r="B1955" s="36" t="s">
        <v>9781</v>
      </c>
      <c r="C1955" s="36" t="s">
        <v>1951</v>
      </c>
      <c r="D1955" s="36" t="s">
        <v>12211</v>
      </c>
      <c r="E1955" s="36" t="s">
        <v>10122</v>
      </c>
      <c r="F1955" s="36" t="s">
        <v>9784</v>
      </c>
      <c r="G1955" s="36" t="s">
        <v>9785</v>
      </c>
      <c r="H1955" s="36" t="s">
        <v>2224</v>
      </c>
      <c r="I1955" s="36" t="s">
        <v>9</v>
      </c>
      <c r="J1955" s="36" t="s">
        <v>7425</v>
      </c>
      <c r="K1955" s="36" t="s">
        <v>2024</v>
      </c>
      <c r="L1955" s="79" t="s">
        <v>10023</v>
      </c>
      <c r="M1955" s="36" t="s">
        <v>10123</v>
      </c>
      <c r="N1955" s="36" t="s">
        <v>2087</v>
      </c>
      <c r="O1955" s="37">
        <f>'Product Details'!AH1465</f>
        <v>154.99</v>
      </c>
      <c r="P1955" s="37">
        <v>117.99</v>
      </c>
      <c r="Q1955" s="37">
        <v>117.99</v>
      </c>
      <c r="R1955" s="89">
        <f t="shared" si="91"/>
        <v>0</v>
      </c>
      <c r="S1955" s="89">
        <f t="shared" si="92"/>
        <v>0.23872507903735732</v>
      </c>
      <c r="T1955" s="37">
        <f>'Product Details'!F1465</f>
        <v>146.99</v>
      </c>
      <c r="U1955" s="37">
        <f t="shared" si="93"/>
        <v>29.000000000000014</v>
      </c>
      <c r="V1955" s="36" t="s">
        <v>2080</v>
      </c>
      <c r="W1955" s="36" t="s">
        <v>10124</v>
      </c>
      <c r="X1955" s="36">
        <v>30</v>
      </c>
      <c r="Y1955" s="90">
        <v>46223</v>
      </c>
      <c r="Z1955" s="90">
        <v>46223</v>
      </c>
    </row>
    <row r="1956" spans="1:26" ht="26.9" customHeight="1" x14ac:dyDescent="0.35">
      <c r="A1956" s="88" t="s">
        <v>12212</v>
      </c>
      <c r="B1956" s="36" t="s">
        <v>9786</v>
      </c>
      <c r="C1956" s="36" t="s">
        <v>1951</v>
      </c>
      <c r="D1956" s="36" t="s">
        <v>12207</v>
      </c>
      <c r="E1956" s="36" t="s">
        <v>10046</v>
      </c>
      <c r="F1956" s="36" t="s">
        <v>9789</v>
      </c>
      <c r="G1956" s="36" t="s">
        <v>9790</v>
      </c>
      <c r="H1956" s="36" t="s">
        <v>2224</v>
      </c>
      <c r="I1956" s="36" t="s">
        <v>9</v>
      </c>
      <c r="J1956" s="36" t="s">
        <v>7510</v>
      </c>
      <c r="K1956" s="36" t="s">
        <v>2025</v>
      </c>
      <c r="L1956" s="76" t="s">
        <v>10021</v>
      </c>
      <c r="M1956" s="36" t="s">
        <v>10047</v>
      </c>
      <c r="N1956" s="36" t="s">
        <v>2087</v>
      </c>
      <c r="O1956" s="37">
        <f>'Product Details'!AH1466</f>
        <v>201.99</v>
      </c>
      <c r="P1956" s="37">
        <f>'Product Details'!V1466</f>
        <v>194.99</v>
      </c>
      <c r="Q1956" s="37">
        <f>'Product Details'!F1466</f>
        <v>168.99</v>
      </c>
      <c r="R1956" s="89">
        <f t="shared" si="91"/>
        <v>0.13334017129083542</v>
      </c>
      <c r="S1956" s="89">
        <f t="shared" si="92"/>
        <v>0.16337442447645922</v>
      </c>
      <c r="T1956" s="37">
        <f>'Product Details'!F1466</f>
        <v>168.99</v>
      </c>
      <c r="U1956" s="37">
        <f t="shared" si="93"/>
        <v>0</v>
      </c>
      <c r="V1956" s="36" t="s">
        <v>2080</v>
      </c>
      <c r="W1956" s="36" t="s">
        <v>7512</v>
      </c>
      <c r="X1956" s="36">
        <v>60</v>
      </c>
      <c r="Y1956" s="90">
        <v>45880</v>
      </c>
      <c r="Z1956" s="90">
        <v>46280</v>
      </c>
    </row>
    <row r="1957" spans="1:26" ht="26.9" customHeight="1" x14ac:dyDescent="0.35">
      <c r="A1957" s="88" t="s">
        <v>12213</v>
      </c>
      <c r="B1957" s="36" t="s">
        <v>9786</v>
      </c>
      <c r="C1957" s="36" t="s">
        <v>1951</v>
      </c>
      <c r="D1957" s="36" t="s">
        <v>12211</v>
      </c>
      <c r="E1957" s="36" t="s">
        <v>10122</v>
      </c>
      <c r="F1957" s="36" t="s">
        <v>9789</v>
      </c>
      <c r="G1957" s="36" t="s">
        <v>9790</v>
      </c>
      <c r="H1957" s="36" t="s">
        <v>2224</v>
      </c>
      <c r="I1957" s="36" t="s">
        <v>9</v>
      </c>
      <c r="J1957" s="36" t="s">
        <v>7510</v>
      </c>
      <c r="K1957" s="36" t="s">
        <v>2025</v>
      </c>
      <c r="L1957" s="79" t="s">
        <v>10023</v>
      </c>
      <c r="M1957" s="36" t="s">
        <v>10123</v>
      </c>
      <c r="N1957" s="36" t="s">
        <v>2087</v>
      </c>
      <c r="O1957" s="37">
        <f>'Product Details'!AH1466</f>
        <v>201.99</v>
      </c>
      <c r="P1957" s="37">
        <v>142.99</v>
      </c>
      <c r="Q1957" s="37">
        <v>142.99</v>
      </c>
      <c r="R1957" s="89">
        <f t="shared" si="91"/>
        <v>0</v>
      </c>
      <c r="S1957" s="89">
        <f t="shared" si="92"/>
        <v>0.2920936680033665</v>
      </c>
      <c r="T1957" s="37">
        <f>'Product Details'!F1466</f>
        <v>168.99</v>
      </c>
      <c r="U1957" s="37">
        <f t="shared" si="93"/>
        <v>26</v>
      </c>
      <c r="V1957" s="36" t="s">
        <v>2080</v>
      </c>
      <c r="W1957" s="36" t="s">
        <v>10124</v>
      </c>
      <c r="X1957" s="36">
        <v>30</v>
      </c>
      <c r="Y1957" s="90">
        <v>46148</v>
      </c>
      <c r="Z1957" s="90">
        <v>46148</v>
      </c>
    </row>
    <row r="1958" spans="1:26" ht="15" customHeight="1" x14ac:dyDescent="0.35">
      <c r="A1958" s="88" t="s">
        <v>12214</v>
      </c>
      <c r="B1958" s="36" t="s">
        <v>9791</v>
      </c>
      <c r="C1958" s="36" t="s">
        <v>1951</v>
      </c>
      <c r="D1958" s="36" t="s">
        <v>12207</v>
      </c>
      <c r="E1958" s="36" t="s">
        <v>10046</v>
      </c>
      <c r="F1958" s="36" t="s">
        <v>9794</v>
      </c>
      <c r="G1958" s="36" t="s">
        <v>9795</v>
      </c>
      <c r="H1958" s="36" t="s">
        <v>2084</v>
      </c>
      <c r="I1958" s="36" t="s">
        <v>9</v>
      </c>
      <c r="J1958" s="36" t="s">
        <v>7402</v>
      </c>
      <c r="K1958" s="36" t="s">
        <v>2026</v>
      </c>
      <c r="L1958" s="76" t="s">
        <v>10021</v>
      </c>
      <c r="M1958" s="36" t="s">
        <v>10047</v>
      </c>
      <c r="N1958" s="36" t="s">
        <v>2087</v>
      </c>
      <c r="O1958" s="37">
        <f>'Product Details'!AH1467</f>
        <v>244.99</v>
      </c>
      <c r="P1958" s="37">
        <f>'Product Details'!V1467</f>
        <v>244.99</v>
      </c>
      <c r="Q1958" s="37">
        <f>'Product Details'!F1467</f>
        <v>235.99</v>
      </c>
      <c r="R1958" s="89">
        <f t="shared" si="91"/>
        <v>3.6736193314012816E-2</v>
      </c>
      <c r="S1958" s="89">
        <f t="shared" si="92"/>
        <v>3.6736193314012816E-2</v>
      </c>
      <c r="T1958" s="37">
        <f>'Product Details'!F1467</f>
        <v>235.99</v>
      </c>
      <c r="U1958" s="37">
        <f t="shared" si="93"/>
        <v>0</v>
      </c>
      <c r="V1958" s="36" t="s">
        <v>2080</v>
      </c>
      <c r="W1958" s="36" t="s">
        <v>7404</v>
      </c>
      <c r="X1958" s="36">
        <v>60</v>
      </c>
      <c r="Y1958" s="90">
        <v>45737</v>
      </c>
      <c r="Z1958" s="90">
        <v>46286</v>
      </c>
    </row>
    <row r="1959" spans="1:26" ht="26.9" customHeight="1" x14ac:dyDescent="0.35">
      <c r="A1959" s="88" t="s">
        <v>12215</v>
      </c>
      <c r="B1959" s="36" t="s">
        <v>9796</v>
      </c>
      <c r="C1959" s="36" t="s">
        <v>1951</v>
      </c>
      <c r="D1959" s="36" t="s">
        <v>12207</v>
      </c>
      <c r="E1959" s="36" t="s">
        <v>10046</v>
      </c>
      <c r="F1959" s="36" t="s">
        <v>9799</v>
      </c>
      <c r="G1959" s="36" t="s">
        <v>9800</v>
      </c>
      <c r="H1959" s="36" t="s">
        <v>2179</v>
      </c>
      <c r="I1959" s="36" t="s">
        <v>9</v>
      </c>
      <c r="J1959" s="36" t="s">
        <v>7449</v>
      </c>
      <c r="K1959" s="36" t="s">
        <v>2025</v>
      </c>
      <c r="L1959" s="76" t="s">
        <v>10021</v>
      </c>
      <c r="M1959" s="36" t="s">
        <v>10047</v>
      </c>
      <c r="N1959" s="36" t="s">
        <v>2087</v>
      </c>
      <c r="O1959" s="37">
        <f>'Product Details'!AH1468</f>
        <v>286.99</v>
      </c>
      <c r="P1959" s="37">
        <f>'Product Details'!V1468</f>
        <v>274.99</v>
      </c>
      <c r="Q1959" s="37">
        <f>'Product Details'!F1468</f>
        <v>244.99</v>
      </c>
      <c r="R1959" s="89">
        <f t="shared" si="91"/>
        <v>0.10909487617731553</v>
      </c>
      <c r="S1959" s="89">
        <f t="shared" si="92"/>
        <v>0.14634656259799991</v>
      </c>
      <c r="T1959" s="37">
        <f>'Product Details'!F1468</f>
        <v>244.99</v>
      </c>
      <c r="U1959" s="37">
        <f t="shared" si="93"/>
        <v>0</v>
      </c>
      <c r="V1959" s="36" t="s">
        <v>2080</v>
      </c>
      <c r="W1959" s="36" t="s">
        <v>7451</v>
      </c>
      <c r="X1959" s="36">
        <v>60</v>
      </c>
      <c r="Y1959" s="90">
        <v>46060</v>
      </c>
      <c r="Z1959" s="90">
        <v>46279</v>
      </c>
    </row>
    <row r="1960" spans="1:26" ht="26.9" customHeight="1" x14ac:dyDescent="0.35">
      <c r="A1960" s="88" t="s">
        <v>12216</v>
      </c>
      <c r="B1960" s="36" t="s">
        <v>9801</v>
      </c>
      <c r="C1960" s="36" t="s">
        <v>1951</v>
      </c>
      <c r="D1960" s="36" t="s">
        <v>12207</v>
      </c>
      <c r="E1960" s="36" t="s">
        <v>10046</v>
      </c>
      <c r="F1960" s="36" t="s">
        <v>9804</v>
      </c>
      <c r="G1960" s="36" t="s">
        <v>9805</v>
      </c>
      <c r="H1960" s="36" t="s">
        <v>2120</v>
      </c>
      <c r="I1960" s="36" t="s">
        <v>9</v>
      </c>
      <c r="J1960" s="36" t="s">
        <v>7526</v>
      </c>
      <c r="K1960" s="36" t="s">
        <v>2025</v>
      </c>
      <c r="L1960" s="76" t="s">
        <v>10021</v>
      </c>
      <c r="M1960" s="36" t="s">
        <v>10047</v>
      </c>
      <c r="N1960" s="36" t="s">
        <v>2087</v>
      </c>
      <c r="O1960" s="37">
        <f>'Product Details'!AH1469</f>
        <v>299.99</v>
      </c>
      <c r="P1960" s="37">
        <f>'Product Details'!V1469</f>
        <v>292.99</v>
      </c>
      <c r="Q1960" s="37">
        <f>'Product Details'!F1469</f>
        <v>260.99</v>
      </c>
      <c r="R1960" s="89">
        <f t="shared" si="91"/>
        <v>0.10921874466705347</v>
      </c>
      <c r="S1960" s="89">
        <f t="shared" si="92"/>
        <v>0.13000433347778259</v>
      </c>
      <c r="T1960" s="37">
        <f>'Product Details'!F1469</f>
        <v>260.99</v>
      </c>
      <c r="U1960" s="37">
        <f t="shared" si="93"/>
        <v>0</v>
      </c>
      <c r="V1960" s="36" t="s">
        <v>2116</v>
      </c>
      <c r="W1960" s="36" t="s">
        <v>1345</v>
      </c>
      <c r="X1960" s="36">
        <v>60</v>
      </c>
      <c r="Y1960" s="90">
        <v>45981</v>
      </c>
      <c r="Z1960" s="90">
        <v>46243</v>
      </c>
    </row>
    <row r="1961" spans="1:26" ht="26.9" customHeight="1" x14ac:dyDescent="0.35">
      <c r="A1961" s="88" t="s">
        <v>12217</v>
      </c>
      <c r="B1961" s="36" t="s">
        <v>9801</v>
      </c>
      <c r="C1961" s="36" t="s">
        <v>1951</v>
      </c>
      <c r="D1961" s="36" t="s">
        <v>10168</v>
      </c>
      <c r="E1961" s="36" t="s">
        <v>10101</v>
      </c>
      <c r="F1961" s="36" t="s">
        <v>9804</v>
      </c>
      <c r="G1961" s="36" t="s">
        <v>9805</v>
      </c>
      <c r="H1961" s="36" t="s">
        <v>2120</v>
      </c>
      <c r="I1961" s="36" t="s">
        <v>9</v>
      </c>
      <c r="J1961" s="36" t="s">
        <v>7526</v>
      </c>
      <c r="K1961" s="36" t="s">
        <v>2025</v>
      </c>
      <c r="L1961" s="81" t="s">
        <v>10022</v>
      </c>
      <c r="M1961" s="36" t="s">
        <v>10102</v>
      </c>
      <c r="N1961" s="36" t="s">
        <v>2087</v>
      </c>
      <c r="O1961" s="37">
        <f>'Product Details'!AH1469</f>
        <v>299.99</v>
      </c>
      <c r="P1961" s="37">
        <v>238.99</v>
      </c>
      <c r="Q1961" s="37">
        <v>238.99</v>
      </c>
      <c r="R1961" s="89">
        <f t="shared" si="91"/>
        <v>0</v>
      </c>
      <c r="S1961" s="89">
        <f t="shared" si="92"/>
        <v>0.20334011133704455</v>
      </c>
      <c r="T1961" s="37">
        <f>'Product Details'!F1469</f>
        <v>260.99</v>
      </c>
      <c r="U1961" s="37">
        <f t="shared" si="93"/>
        <v>22</v>
      </c>
      <c r="V1961" s="36" t="s">
        <v>2100</v>
      </c>
      <c r="W1961" s="36" t="s">
        <v>10514</v>
      </c>
      <c r="X1961" s="36">
        <v>60</v>
      </c>
      <c r="Y1961" s="90">
        <v>46192</v>
      </c>
      <c r="Z1961" s="90">
        <v>46192</v>
      </c>
    </row>
    <row r="1962" spans="1:26" ht="26.9" customHeight="1" x14ac:dyDescent="0.35">
      <c r="A1962" s="88" t="s">
        <v>12218</v>
      </c>
      <c r="B1962" s="36" t="s">
        <v>9801</v>
      </c>
      <c r="C1962" s="36" t="s">
        <v>1951</v>
      </c>
      <c r="D1962" s="36" t="s">
        <v>12211</v>
      </c>
      <c r="E1962" s="36" t="s">
        <v>10122</v>
      </c>
      <c r="F1962" s="36" t="s">
        <v>9804</v>
      </c>
      <c r="G1962" s="36" t="s">
        <v>9805</v>
      </c>
      <c r="H1962" s="36" t="s">
        <v>2120</v>
      </c>
      <c r="I1962" s="36" t="s">
        <v>9</v>
      </c>
      <c r="J1962" s="36" t="s">
        <v>7526</v>
      </c>
      <c r="K1962" s="36" t="s">
        <v>2025</v>
      </c>
      <c r="L1962" s="79" t="s">
        <v>10023</v>
      </c>
      <c r="M1962" s="36" t="s">
        <v>10123</v>
      </c>
      <c r="N1962" s="36" t="s">
        <v>2087</v>
      </c>
      <c r="O1962" s="37">
        <f>'Product Details'!AH1469</f>
        <v>299.99</v>
      </c>
      <c r="P1962" s="37">
        <v>201.99</v>
      </c>
      <c r="Q1962" s="37">
        <v>201.99</v>
      </c>
      <c r="R1962" s="89">
        <f t="shared" si="91"/>
        <v>0</v>
      </c>
      <c r="S1962" s="89">
        <f t="shared" si="92"/>
        <v>0.32667755591853059</v>
      </c>
      <c r="T1962" s="37">
        <f>'Product Details'!F1469</f>
        <v>260.99</v>
      </c>
      <c r="U1962" s="37">
        <f t="shared" si="93"/>
        <v>59</v>
      </c>
      <c r="V1962" s="36" t="s">
        <v>2080</v>
      </c>
      <c r="W1962" s="36" t="s">
        <v>10124</v>
      </c>
      <c r="X1962" s="36">
        <v>30</v>
      </c>
      <c r="Y1962" s="90">
        <v>46164</v>
      </c>
      <c r="Z1962" s="90">
        <v>46164</v>
      </c>
    </row>
    <row r="1963" spans="1:26" ht="26.9" customHeight="1" x14ac:dyDescent="0.35">
      <c r="A1963" s="88" t="s">
        <v>12219</v>
      </c>
      <c r="B1963" s="36" t="s">
        <v>9806</v>
      </c>
      <c r="C1963" s="36" t="s">
        <v>1951</v>
      </c>
      <c r="D1963" s="36" t="s">
        <v>12207</v>
      </c>
      <c r="E1963" s="36" t="s">
        <v>10046</v>
      </c>
      <c r="F1963" s="36" t="s">
        <v>9810</v>
      </c>
      <c r="G1963" s="36" t="s">
        <v>9811</v>
      </c>
      <c r="H1963" s="36" t="s">
        <v>2224</v>
      </c>
      <c r="I1963" s="36" t="s">
        <v>9</v>
      </c>
      <c r="J1963" s="36" t="s">
        <v>2034</v>
      </c>
      <c r="K1963" s="36" t="s">
        <v>2025</v>
      </c>
      <c r="L1963" s="76" t="s">
        <v>10021</v>
      </c>
      <c r="M1963" s="36" t="s">
        <v>10047</v>
      </c>
      <c r="N1963" s="36" t="s">
        <v>2087</v>
      </c>
      <c r="O1963" s="37">
        <f>'Product Details'!AH1470</f>
        <v>345.99</v>
      </c>
      <c r="P1963" s="37">
        <f>'Product Details'!V1470</f>
        <v>335.99</v>
      </c>
      <c r="Q1963" s="37">
        <f>'Product Details'!F1470</f>
        <v>322.99</v>
      </c>
      <c r="R1963" s="89">
        <f t="shared" si="91"/>
        <v>3.8691627727015683E-2</v>
      </c>
      <c r="S1963" s="89">
        <f t="shared" si="92"/>
        <v>6.6475909708373068E-2</v>
      </c>
      <c r="T1963" s="37">
        <f>'Product Details'!F1470</f>
        <v>322.99</v>
      </c>
      <c r="U1963" s="37">
        <f t="shared" si="93"/>
        <v>0</v>
      </c>
      <c r="V1963" s="36" t="s">
        <v>2080</v>
      </c>
      <c r="W1963" s="36" t="s">
        <v>7439</v>
      </c>
      <c r="X1963" s="36">
        <v>60</v>
      </c>
      <c r="Y1963" s="90">
        <v>46194</v>
      </c>
      <c r="Z1963" s="90">
        <v>46255</v>
      </c>
    </row>
    <row r="1964" spans="1:26" ht="26.9" customHeight="1" x14ac:dyDescent="0.35">
      <c r="A1964" s="88" t="s">
        <v>12220</v>
      </c>
      <c r="B1964" s="36" t="s">
        <v>9806</v>
      </c>
      <c r="C1964" s="36" t="s">
        <v>1951</v>
      </c>
      <c r="D1964" s="36" t="s">
        <v>10168</v>
      </c>
      <c r="E1964" s="36" t="s">
        <v>10101</v>
      </c>
      <c r="F1964" s="36" t="s">
        <v>9810</v>
      </c>
      <c r="G1964" s="36" t="s">
        <v>9811</v>
      </c>
      <c r="H1964" s="36" t="s">
        <v>2224</v>
      </c>
      <c r="I1964" s="36" t="s">
        <v>9</v>
      </c>
      <c r="J1964" s="36" t="s">
        <v>2034</v>
      </c>
      <c r="K1964" s="36" t="s">
        <v>2025</v>
      </c>
      <c r="L1964" s="81" t="s">
        <v>10022</v>
      </c>
      <c r="M1964" s="36" t="s">
        <v>10102</v>
      </c>
      <c r="N1964" s="36" t="s">
        <v>2087</v>
      </c>
      <c r="O1964" s="37">
        <f>'Product Details'!AH1470</f>
        <v>345.99</v>
      </c>
      <c r="P1964" s="37">
        <v>316.99</v>
      </c>
      <c r="Q1964" s="37">
        <v>301.99</v>
      </c>
      <c r="R1964" s="89">
        <f t="shared" si="91"/>
        <v>4.7320104735165146E-2</v>
      </c>
      <c r="S1964" s="89">
        <f t="shared" si="92"/>
        <v>0.12717130552906153</v>
      </c>
      <c r="T1964" s="37">
        <f>'Product Details'!F1470</f>
        <v>322.99</v>
      </c>
      <c r="U1964" s="37">
        <f t="shared" si="93"/>
        <v>21</v>
      </c>
      <c r="V1964" s="36" t="s">
        <v>2100</v>
      </c>
      <c r="W1964" s="36" t="s">
        <v>11560</v>
      </c>
      <c r="X1964" s="36">
        <v>60</v>
      </c>
      <c r="Y1964" s="90">
        <v>46194</v>
      </c>
      <c r="Z1964" s="90">
        <v>46213</v>
      </c>
    </row>
    <row r="1965" spans="1:26" ht="26.9" customHeight="1" x14ac:dyDescent="0.35">
      <c r="A1965" s="88" t="s">
        <v>12221</v>
      </c>
      <c r="B1965" s="36" t="s">
        <v>9806</v>
      </c>
      <c r="C1965" s="36" t="s">
        <v>1951</v>
      </c>
      <c r="D1965" s="36" t="s">
        <v>12211</v>
      </c>
      <c r="E1965" s="36" t="s">
        <v>10122</v>
      </c>
      <c r="F1965" s="36" t="s">
        <v>9810</v>
      </c>
      <c r="G1965" s="36" t="s">
        <v>9811</v>
      </c>
      <c r="H1965" s="36" t="s">
        <v>2224</v>
      </c>
      <c r="I1965" s="36" t="s">
        <v>9</v>
      </c>
      <c r="J1965" s="36" t="s">
        <v>2034</v>
      </c>
      <c r="K1965" s="36" t="s">
        <v>2025</v>
      </c>
      <c r="L1965" s="79" t="s">
        <v>10023</v>
      </c>
      <c r="M1965" s="36" t="s">
        <v>10123</v>
      </c>
      <c r="N1965" s="36" t="s">
        <v>2087</v>
      </c>
      <c r="O1965" s="37">
        <f>'Product Details'!AH1470</f>
        <v>345.99</v>
      </c>
      <c r="P1965" s="37">
        <v>255.99</v>
      </c>
      <c r="Q1965" s="37">
        <v>255.99</v>
      </c>
      <c r="R1965" s="89">
        <f t="shared" si="91"/>
        <v>0</v>
      </c>
      <c r="S1965" s="89">
        <f t="shared" si="92"/>
        <v>0.26012312494580769</v>
      </c>
      <c r="T1965" s="37">
        <f>'Product Details'!F1470</f>
        <v>322.99</v>
      </c>
      <c r="U1965" s="37">
        <f t="shared" si="93"/>
        <v>67</v>
      </c>
      <c r="V1965" s="36" t="s">
        <v>2100</v>
      </c>
      <c r="W1965" s="36" t="s">
        <v>10124</v>
      </c>
      <c r="X1965" s="36">
        <v>30</v>
      </c>
      <c r="Y1965" s="90">
        <v>46244</v>
      </c>
      <c r="Z1965" s="90">
        <v>46244</v>
      </c>
    </row>
    <row r="1966" spans="1:26" ht="26.9" customHeight="1" x14ac:dyDescent="0.35">
      <c r="A1966" s="88" t="s">
        <v>12222</v>
      </c>
      <c r="B1966" s="36" t="s">
        <v>9806</v>
      </c>
      <c r="C1966" s="36" t="s">
        <v>1951</v>
      </c>
      <c r="D1966" s="36" t="s">
        <v>10088</v>
      </c>
      <c r="E1966" s="36" t="s">
        <v>10089</v>
      </c>
      <c r="F1966" s="36" t="s">
        <v>9810</v>
      </c>
      <c r="G1966" s="36" t="s">
        <v>9811</v>
      </c>
      <c r="H1966" s="36" t="s">
        <v>2224</v>
      </c>
      <c r="I1966" s="36" t="s">
        <v>9</v>
      </c>
      <c r="J1966" s="36" t="s">
        <v>2034</v>
      </c>
      <c r="K1966" s="36" t="s">
        <v>2025</v>
      </c>
      <c r="L1966" s="51" t="s">
        <v>10024</v>
      </c>
      <c r="M1966" s="36" t="s">
        <v>10090</v>
      </c>
      <c r="N1966" s="36" t="s">
        <v>2087</v>
      </c>
      <c r="O1966" s="37">
        <f>'Product Details'!AH1470</f>
        <v>345.99</v>
      </c>
      <c r="P1966" s="37">
        <v>194.99</v>
      </c>
      <c r="Q1966" s="37">
        <v>194.99</v>
      </c>
      <c r="R1966" s="89">
        <f t="shared" si="91"/>
        <v>0</v>
      </c>
      <c r="S1966" s="89">
        <f t="shared" si="92"/>
        <v>0.43642879852018845</v>
      </c>
      <c r="T1966" s="37">
        <f>'Product Details'!F1470</f>
        <v>322.99</v>
      </c>
      <c r="U1966" s="37">
        <f t="shared" si="93"/>
        <v>128</v>
      </c>
      <c r="V1966" s="36" t="s">
        <v>2100</v>
      </c>
      <c r="W1966" s="36" t="s">
        <v>10105</v>
      </c>
      <c r="X1966" s="36">
        <v>14</v>
      </c>
      <c r="Y1966" s="90">
        <v>46242</v>
      </c>
      <c r="Z1966" s="90">
        <v>46242</v>
      </c>
    </row>
    <row r="1967" spans="1:26" ht="15" customHeight="1" x14ac:dyDescent="0.35">
      <c r="A1967" s="88" t="s">
        <v>12223</v>
      </c>
      <c r="B1967" s="36" t="s">
        <v>9813</v>
      </c>
      <c r="C1967" s="36" t="s">
        <v>1951</v>
      </c>
      <c r="D1967" s="36" t="s">
        <v>12207</v>
      </c>
      <c r="E1967" s="36" t="s">
        <v>10046</v>
      </c>
      <c r="F1967" s="36" t="s">
        <v>9816</v>
      </c>
      <c r="G1967" s="36" t="s">
        <v>9817</v>
      </c>
      <c r="H1967" s="36" t="s">
        <v>2104</v>
      </c>
      <c r="I1967" s="36" t="s">
        <v>9</v>
      </c>
      <c r="J1967" s="36" t="s">
        <v>7437</v>
      </c>
      <c r="K1967" s="36" t="s">
        <v>2027</v>
      </c>
      <c r="L1967" s="76" t="s">
        <v>10021</v>
      </c>
      <c r="M1967" s="36" t="s">
        <v>10047</v>
      </c>
      <c r="N1967" s="36" t="s">
        <v>2087</v>
      </c>
      <c r="O1967" s="37">
        <f>'Product Details'!AH1471</f>
        <v>598.99</v>
      </c>
      <c r="P1967" s="37">
        <f>'Product Details'!V1471</f>
        <v>564.99</v>
      </c>
      <c r="Q1967" s="37">
        <f>'Product Details'!F1471</f>
        <v>494.99</v>
      </c>
      <c r="R1967" s="89">
        <f t="shared" si="91"/>
        <v>0.12389599815925946</v>
      </c>
      <c r="S1967" s="89">
        <f t="shared" si="92"/>
        <v>0.17362560309854921</v>
      </c>
      <c r="T1967" s="37">
        <f>'Product Details'!F1471</f>
        <v>494.99</v>
      </c>
      <c r="U1967" s="37">
        <f t="shared" si="93"/>
        <v>0</v>
      </c>
      <c r="V1967" s="36" t="s">
        <v>2080</v>
      </c>
      <c r="W1967" s="36" t="s">
        <v>7439</v>
      </c>
      <c r="X1967" s="36">
        <v>60</v>
      </c>
      <c r="Y1967" s="90">
        <v>45697</v>
      </c>
      <c r="Z1967" s="90">
        <v>46236</v>
      </c>
    </row>
    <row r="1968" spans="1:26" ht="15" customHeight="1" x14ac:dyDescent="0.35">
      <c r="A1968" s="88" t="s">
        <v>12224</v>
      </c>
      <c r="B1968" s="36" t="s">
        <v>9818</v>
      </c>
      <c r="C1968" s="36" t="s">
        <v>1951</v>
      </c>
      <c r="D1968" s="36" t="s">
        <v>12207</v>
      </c>
      <c r="E1968" s="36" t="s">
        <v>10046</v>
      </c>
      <c r="F1968" s="36" t="s">
        <v>9799</v>
      </c>
      <c r="G1968" s="36" t="s">
        <v>9821</v>
      </c>
      <c r="H1968" s="36" t="s">
        <v>2224</v>
      </c>
      <c r="I1968" s="36" t="s">
        <v>9</v>
      </c>
      <c r="J1968" s="36" t="s">
        <v>7460</v>
      </c>
      <c r="K1968" s="36" t="s">
        <v>2027</v>
      </c>
      <c r="L1968" s="76" t="s">
        <v>10021</v>
      </c>
      <c r="M1968" s="36" t="s">
        <v>10047</v>
      </c>
      <c r="N1968" s="36" t="s">
        <v>2087</v>
      </c>
      <c r="O1968" s="37">
        <f>'Product Details'!AH1472</f>
        <v>672.99</v>
      </c>
      <c r="P1968" s="37">
        <f>'Product Details'!V1472</f>
        <v>665.99</v>
      </c>
      <c r="Q1968" s="37">
        <f>'Product Details'!F1472</f>
        <v>644.99</v>
      </c>
      <c r="R1968" s="89">
        <f t="shared" si="91"/>
        <v>3.1532004985059835E-2</v>
      </c>
      <c r="S1968" s="89">
        <f t="shared" si="92"/>
        <v>4.1605373036746461E-2</v>
      </c>
      <c r="T1968" s="37">
        <f>'Product Details'!F1472</f>
        <v>644.99</v>
      </c>
      <c r="U1968" s="37">
        <f t="shared" si="93"/>
        <v>0</v>
      </c>
      <c r="V1968" s="36" t="s">
        <v>2080</v>
      </c>
      <c r="W1968" s="36" t="s">
        <v>7439</v>
      </c>
      <c r="X1968" s="36">
        <v>60</v>
      </c>
      <c r="Y1968" s="90">
        <v>46133</v>
      </c>
      <c r="Z1968" s="90">
        <v>46256</v>
      </c>
    </row>
    <row r="1969" spans="1:26" ht="15" customHeight="1" x14ac:dyDescent="0.35">
      <c r="A1969" s="88" t="s">
        <v>12225</v>
      </c>
      <c r="B1969" s="36" t="s">
        <v>9822</v>
      </c>
      <c r="C1969" s="36" t="s">
        <v>1964</v>
      </c>
      <c r="D1969" s="36" t="s">
        <v>12226</v>
      </c>
      <c r="E1969" s="36" t="s">
        <v>10046</v>
      </c>
      <c r="F1969" s="36" t="s">
        <v>9825</v>
      </c>
      <c r="G1969" s="36" t="s">
        <v>9826</v>
      </c>
      <c r="H1969" s="36" t="s">
        <v>2171</v>
      </c>
      <c r="I1969" s="36" t="s">
        <v>9</v>
      </c>
      <c r="J1969" s="36" t="s">
        <v>7378</v>
      </c>
      <c r="K1969" s="36" t="s">
        <v>2022</v>
      </c>
      <c r="L1969" s="76" t="s">
        <v>10021</v>
      </c>
      <c r="M1969" s="36" t="s">
        <v>10047</v>
      </c>
      <c r="N1969" s="36" t="s">
        <v>2087</v>
      </c>
      <c r="O1969" s="37">
        <f>'Product Details'!AH1473</f>
        <v>32.99</v>
      </c>
      <c r="P1969" s="37">
        <f>'Product Details'!V1473</f>
        <v>30.99</v>
      </c>
      <c r="Q1969" s="37">
        <f>'Product Details'!F1473</f>
        <v>26.99</v>
      </c>
      <c r="R1969" s="89">
        <f t="shared" si="91"/>
        <v>0.12907389480477574</v>
      </c>
      <c r="S1969" s="89">
        <f t="shared" si="92"/>
        <v>0.18187329493786006</v>
      </c>
      <c r="T1969" s="37">
        <f>'Product Details'!F1473</f>
        <v>26.99</v>
      </c>
      <c r="U1969" s="37">
        <f t="shared" si="93"/>
        <v>0</v>
      </c>
      <c r="V1969" s="36" t="s">
        <v>2080</v>
      </c>
      <c r="W1969" s="36" t="s">
        <v>1345</v>
      </c>
      <c r="X1969" s="36">
        <v>60</v>
      </c>
      <c r="Y1969" s="90">
        <v>45740</v>
      </c>
      <c r="Z1969" s="90">
        <v>46264</v>
      </c>
    </row>
    <row r="1970" spans="1:26" ht="26.9" customHeight="1" x14ac:dyDescent="0.35">
      <c r="A1970" s="88" t="s">
        <v>12227</v>
      </c>
      <c r="B1970" s="36" t="s">
        <v>9822</v>
      </c>
      <c r="C1970" s="36" t="s">
        <v>1964</v>
      </c>
      <c r="D1970" s="36" t="s">
        <v>12228</v>
      </c>
      <c r="E1970" s="36" t="s">
        <v>10122</v>
      </c>
      <c r="F1970" s="36" t="s">
        <v>9825</v>
      </c>
      <c r="G1970" s="36" t="s">
        <v>9826</v>
      </c>
      <c r="H1970" s="36" t="s">
        <v>2171</v>
      </c>
      <c r="I1970" s="36" t="s">
        <v>9</v>
      </c>
      <c r="J1970" s="36" t="s">
        <v>7378</v>
      </c>
      <c r="K1970" s="36" t="s">
        <v>2022</v>
      </c>
      <c r="L1970" s="79" t="s">
        <v>10023</v>
      </c>
      <c r="M1970" s="36" t="s">
        <v>10123</v>
      </c>
      <c r="N1970" s="36" t="s">
        <v>2087</v>
      </c>
      <c r="O1970" s="37">
        <f>'Product Details'!AH1473</f>
        <v>32.99</v>
      </c>
      <c r="P1970" s="37">
        <v>22.99</v>
      </c>
      <c r="Q1970" s="37">
        <v>22.99</v>
      </c>
      <c r="R1970" s="89">
        <f t="shared" si="91"/>
        <v>0</v>
      </c>
      <c r="S1970" s="89">
        <f t="shared" si="92"/>
        <v>0.30312215822976668</v>
      </c>
      <c r="T1970" s="37">
        <f>'Product Details'!F1473</f>
        <v>26.99</v>
      </c>
      <c r="U1970" s="37">
        <f t="shared" si="93"/>
        <v>4</v>
      </c>
      <c r="V1970" s="36" t="s">
        <v>2080</v>
      </c>
      <c r="W1970" s="36" t="s">
        <v>10124</v>
      </c>
      <c r="X1970" s="36">
        <v>30</v>
      </c>
      <c r="Y1970" s="90">
        <v>46275</v>
      </c>
      <c r="Z1970" s="90">
        <v>46275</v>
      </c>
    </row>
    <row r="1971" spans="1:26" ht="15" customHeight="1" x14ac:dyDescent="0.35">
      <c r="A1971" s="88" t="s">
        <v>12229</v>
      </c>
      <c r="B1971" s="36" t="s">
        <v>9827</v>
      </c>
      <c r="C1971" s="36" t="s">
        <v>1964</v>
      </c>
      <c r="D1971" s="36" t="s">
        <v>12226</v>
      </c>
      <c r="E1971" s="36" t="s">
        <v>10046</v>
      </c>
      <c r="F1971" s="36" t="s">
        <v>9830</v>
      </c>
      <c r="G1971" s="36" t="s">
        <v>9330</v>
      </c>
      <c r="H1971" s="36" t="s">
        <v>2224</v>
      </c>
      <c r="I1971" s="36" t="s">
        <v>9</v>
      </c>
      <c r="J1971" s="36" t="s">
        <v>7366</v>
      </c>
      <c r="K1971" s="36" t="s">
        <v>2023</v>
      </c>
      <c r="L1971" s="76" t="s">
        <v>10021</v>
      </c>
      <c r="M1971" s="36" t="s">
        <v>10047</v>
      </c>
      <c r="N1971" s="36" t="s">
        <v>2087</v>
      </c>
      <c r="O1971" s="37">
        <f>'Product Details'!AH1474</f>
        <v>42.99</v>
      </c>
      <c r="P1971" s="37">
        <f>'Product Details'!V1474</f>
        <v>42.99</v>
      </c>
      <c r="Q1971" s="37">
        <f>'Product Details'!F1474</f>
        <v>39.99</v>
      </c>
      <c r="R1971" s="89">
        <f t="shared" si="91"/>
        <v>6.978367062107467E-2</v>
      </c>
      <c r="S1971" s="89">
        <f t="shared" si="92"/>
        <v>6.978367062107467E-2</v>
      </c>
      <c r="T1971" s="37">
        <f>'Product Details'!F1474</f>
        <v>39.99</v>
      </c>
      <c r="U1971" s="37">
        <f t="shared" si="93"/>
        <v>0</v>
      </c>
      <c r="V1971" s="36" t="s">
        <v>2080</v>
      </c>
      <c r="W1971" s="36" t="s">
        <v>1345</v>
      </c>
      <c r="X1971" s="36">
        <v>60</v>
      </c>
      <c r="Y1971" s="90">
        <v>45900</v>
      </c>
      <c r="Z1971" s="90">
        <v>46287</v>
      </c>
    </row>
    <row r="1972" spans="1:26" ht="15" customHeight="1" x14ac:dyDescent="0.35">
      <c r="A1972" s="88" t="s">
        <v>12230</v>
      </c>
      <c r="B1972" s="36" t="s">
        <v>9831</v>
      </c>
      <c r="C1972" s="36" t="s">
        <v>1964</v>
      </c>
      <c r="D1972" s="36" t="s">
        <v>12226</v>
      </c>
      <c r="E1972" s="36" t="s">
        <v>10046</v>
      </c>
      <c r="F1972" s="36" t="s">
        <v>9834</v>
      </c>
      <c r="G1972" s="36" t="s">
        <v>9835</v>
      </c>
      <c r="H1972" s="36" t="s">
        <v>2120</v>
      </c>
      <c r="I1972" s="36" t="s">
        <v>9</v>
      </c>
      <c r="J1972" s="36" t="s">
        <v>7560</v>
      </c>
      <c r="K1972" s="36" t="s">
        <v>2024</v>
      </c>
      <c r="L1972" s="76" t="s">
        <v>10021</v>
      </c>
      <c r="M1972" s="36" t="s">
        <v>10047</v>
      </c>
      <c r="N1972" s="36" t="s">
        <v>2087</v>
      </c>
      <c r="O1972" s="37">
        <f>'Product Details'!AH1475</f>
        <v>81.99</v>
      </c>
      <c r="P1972" s="37">
        <f>'Product Details'!V1475</f>
        <v>81.99</v>
      </c>
      <c r="Q1972" s="37">
        <f>'Product Details'!F1475</f>
        <v>76.989999999999995</v>
      </c>
      <c r="R1972" s="89">
        <f t="shared" si="91"/>
        <v>6.0983046713013786E-2</v>
      </c>
      <c r="S1972" s="89">
        <f t="shared" si="92"/>
        <v>6.0983046713013786E-2</v>
      </c>
      <c r="T1972" s="37">
        <f>'Product Details'!F1475</f>
        <v>76.989999999999995</v>
      </c>
      <c r="U1972" s="37">
        <f t="shared" si="93"/>
        <v>0</v>
      </c>
      <c r="V1972" s="36" t="s">
        <v>2080</v>
      </c>
      <c r="W1972" s="36" t="s">
        <v>1345</v>
      </c>
      <c r="X1972" s="36">
        <v>60</v>
      </c>
      <c r="Y1972" s="90">
        <v>46159</v>
      </c>
      <c r="Z1972" s="90">
        <v>46270</v>
      </c>
    </row>
    <row r="1973" spans="1:26" ht="26.9" customHeight="1" x14ac:dyDescent="0.35">
      <c r="A1973" s="88" t="s">
        <v>12231</v>
      </c>
      <c r="B1973" s="36" t="s">
        <v>9831</v>
      </c>
      <c r="C1973" s="36" t="s">
        <v>1964</v>
      </c>
      <c r="D1973" s="36" t="s">
        <v>12228</v>
      </c>
      <c r="E1973" s="36" t="s">
        <v>10122</v>
      </c>
      <c r="F1973" s="36" t="s">
        <v>9834</v>
      </c>
      <c r="G1973" s="36" t="s">
        <v>9835</v>
      </c>
      <c r="H1973" s="36" t="s">
        <v>2120</v>
      </c>
      <c r="I1973" s="36" t="s">
        <v>9</v>
      </c>
      <c r="J1973" s="36" t="s">
        <v>7560</v>
      </c>
      <c r="K1973" s="36" t="s">
        <v>2024</v>
      </c>
      <c r="L1973" s="79" t="s">
        <v>10023</v>
      </c>
      <c r="M1973" s="36" t="s">
        <v>10123</v>
      </c>
      <c r="N1973" s="36" t="s">
        <v>2087</v>
      </c>
      <c r="O1973" s="37">
        <f>'Product Details'!AH1475</f>
        <v>81.99</v>
      </c>
      <c r="P1973" s="37">
        <v>61.99</v>
      </c>
      <c r="Q1973" s="37">
        <v>57.99</v>
      </c>
      <c r="R1973" s="89">
        <f t="shared" si="91"/>
        <v>6.4526536538151311E-2</v>
      </c>
      <c r="S1973" s="89">
        <f t="shared" si="92"/>
        <v>0.29271862422246608</v>
      </c>
      <c r="T1973" s="37">
        <f>'Product Details'!F1475</f>
        <v>76.989999999999995</v>
      </c>
      <c r="U1973" s="37">
        <f t="shared" si="93"/>
        <v>18.999999999999993</v>
      </c>
      <c r="V1973" s="36" t="s">
        <v>2116</v>
      </c>
      <c r="W1973" s="36" t="s">
        <v>10124</v>
      </c>
      <c r="X1973" s="36">
        <v>30</v>
      </c>
      <c r="Y1973" s="90">
        <v>46260</v>
      </c>
      <c r="Z1973" s="90">
        <v>46294</v>
      </c>
    </row>
    <row r="1974" spans="1:26" ht="15" customHeight="1" x14ac:dyDescent="0.35">
      <c r="A1974" s="88" t="s">
        <v>12232</v>
      </c>
      <c r="B1974" s="36" t="s">
        <v>9836</v>
      </c>
      <c r="C1974" s="36" t="s">
        <v>1964</v>
      </c>
      <c r="D1974" s="36" t="s">
        <v>12226</v>
      </c>
      <c r="E1974" s="36" t="s">
        <v>10046</v>
      </c>
      <c r="F1974" s="36" t="s">
        <v>9839</v>
      </c>
      <c r="G1974" s="36" t="s">
        <v>9840</v>
      </c>
      <c r="H1974" s="36" t="s">
        <v>2084</v>
      </c>
      <c r="I1974" s="36" t="s">
        <v>9</v>
      </c>
      <c r="J1974" s="36" t="s">
        <v>7510</v>
      </c>
      <c r="K1974" s="36" t="s">
        <v>2024</v>
      </c>
      <c r="L1974" s="76" t="s">
        <v>10021</v>
      </c>
      <c r="M1974" s="36" t="s">
        <v>10047</v>
      </c>
      <c r="N1974" s="36" t="s">
        <v>2087</v>
      </c>
      <c r="O1974" s="37">
        <f>'Product Details'!AH1476</f>
        <v>129.99</v>
      </c>
      <c r="P1974" s="37">
        <f>'Product Details'!V1476</f>
        <v>129.99</v>
      </c>
      <c r="Q1974" s="37">
        <f>'Product Details'!F1476</f>
        <v>120.99</v>
      </c>
      <c r="R1974" s="89">
        <f t="shared" si="91"/>
        <v>6.9236095084237351E-2</v>
      </c>
      <c r="S1974" s="89">
        <f t="shared" si="92"/>
        <v>6.9236095084237351E-2</v>
      </c>
      <c r="T1974" s="37">
        <f>'Product Details'!F1476</f>
        <v>120.99</v>
      </c>
      <c r="U1974" s="37">
        <f t="shared" si="93"/>
        <v>0</v>
      </c>
      <c r="V1974" s="36" t="s">
        <v>2080</v>
      </c>
      <c r="W1974" s="36" t="s">
        <v>7451</v>
      </c>
      <c r="X1974" s="36">
        <v>60</v>
      </c>
      <c r="Y1974" s="90">
        <v>46127</v>
      </c>
      <c r="Z1974" s="90">
        <v>46250</v>
      </c>
    </row>
    <row r="1975" spans="1:26" ht="15" customHeight="1" x14ac:dyDescent="0.35">
      <c r="A1975" s="88" t="s">
        <v>12233</v>
      </c>
      <c r="B1975" s="36" t="s">
        <v>9841</v>
      </c>
      <c r="C1975" s="36" t="s">
        <v>1964</v>
      </c>
      <c r="D1975" s="36" t="s">
        <v>12226</v>
      </c>
      <c r="E1975" s="36" t="s">
        <v>10046</v>
      </c>
      <c r="F1975" s="36" t="s">
        <v>9844</v>
      </c>
      <c r="G1975" s="36" t="s">
        <v>9845</v>
      </c>
      <c r="H1975" s="36" t="s">
        <v>2179</v>
      </c>
      <c r="I1975" s="36" t="s">
        <v>9</v>
      </c>
      <c r="J1975" s="36" t="s">
        <v>7449</v>
      </c>
      <c r="K1975" s="36" t="s">
        <v>2023</v>
      </c>
      <c r="L1975" s="76" t="s">
        <v>10021</v>
      </c>
      <c r="M1975" s="36" t="s">
        <v>10047</v>
      </c>
      <c r="N1975" s="36" t="s">
        <v>2087</v>
      </c>
      <c r="O1975" s="37">
        <f>'Product Details'!AH1477</f>
        <v>159.99</v>
      </c>
      <c r="P1975" s="37">
        <f>'Product Details'!V1477</f>
        <v>158.99</v>
      </c>
      <c r="Q1975" s="37">
        <f>'Product Details'!F1477</f>
        <v>138.99</v>
      </c>
      <c r="R1975" s="89">
        <f t="shared" si="91"/>
        <v>0.12579407509906282</v>
      </c>
      <c r="S1975" s="89">
        <f t="shared" si="92"/>
        <v>0.13125820363772736</v>
      </c>
      <c r="T1975" s="37">
        <f>'Product Details'!F1477</f>
        <v>138.99</v>
      </c>
      <c r="U1975" s="37">
        <f t="shared" si="93"/>
        <v>0</v>
      </c>
      <c r="V1975" s="36" t="s">
        <v>2080</v>
      </c>
      <c r="W1975" s="36" t="s">
        <v>1345</v>
      </c>
      <c r="X1975" s="36">
        <v>60</v>
      </c>
      <c r="Y1975" s="90">
        <v>45800</v>
      </c>
      <c r="Z1975" s="90">
        <v>46268</v>
      </c>
    </row>
    <row r="1976" spans="1:26" ht="26.9" customHeight="1" x14ac:dyDescent="0.35">
      <c r="A1976" s="88" t="s">
        <v>12234</v>
      </c>
      <c r="B1976" s="36" t="s">
        <v>9846</v>
      </c>
      <c r="C1976" s="36" t="s">
        <v>1964</v>
      </c>
      <c r="D1976" s="36" t="s">
        <v>12226</v>
      </c>
      <c r="E1976" s="36" t="s">
        <v>10046</v>
      </c>
      <c r="F1976" s="36" t="s">
        <v>9849</v>
      </c>
      <c r="G1976" s="36" t="s">
        <v>9850</v>
      </c>
      <c r="H1976" s="36" t="s">
        <v>2084</v>
      </c>
      <c r="I1976" s="36" t="s">
        <v>9</v>
      </c>
      <c r="J1976" s="36" t="s">
        <v>7390</v>
      </c>
      <c r="K1976" s="36" t="s">
        <v>2025</v>
      </c>
      <c r="L1976" s="76" t="s">
        <v>10021</v>
      </c>
      <c r="M1976" s="36" t="s">
        <v>10047</v>
      </c>
      <c r="N1976" s="36" t="s">
        <v>2087</v>
      </c>
      <c r="O1976" s="37">
        <f>'Product Details'!AH1478</f>
        <v>184.99</v>
      </c>
      <c r="P1976" s="37">
        <f>'Product Details'!V1478</f>
        <v>184.99</v>
      </c>
      <c r="Q1976" s="37">
        <f>'Product Details'!F1478</f>
        <v>165.99</v>
      </c>
      <c r="R1976" s="89">
        <f t="shared" si="91"/>
        <v>0.10270825450024325</v>
      </c>
      <c r="S1976" s="89">
        <f t="shared" si="92"/>
        <v>0.10270825450024325</v>
      </c>
      <c r="T1976" s="37">
        <f>'Product Details'!F1478</f>
        <v>165.99</v>
      </c>
      <c r="U1976" s="37">
        <f t="shared" si="93"/>
        <v>0</v>
      </c>
      <c r="V1976" s="36" t="s">
        <v>2080</v>
      </c>
      <c r="W1976" s="36" t="s">
        <v>1345</v>
      </c>
      <c r="X1976" s="36">
        <v>60</v>
      </c>
      <c r="Y1976" s="90">
        <v>45823</v>
      </c>
      <c r="Z1976" s="90">
        <v>46240</v>
      </c>
    </row>
    <row r="1977" spans="1:26" ht="26.9" customHeight="1" x14ac:dyDescent="0.35">
      <c r="A1977" s="88" t="s">
        <v>12235</v>
      </c>
      <c r="B1977" s="36" t="s">
        <v>9851</v>
      </c>
      <c r="C1977" s="36" t="s">
        <v>1964</v>
      </c>
      <c r="D1977" s="36" t="s">
        <v>12226</v>
      </c>
      <c r="E1977" s="36" t="s">
        <v>10046</v>
      </c>
      <c r="F1977" s="36" t="s">
        <v>9854</v>
      </c>
      <c r="G1977" s="36" t="s">
        <v>9855</v>
      </c>
      <c r="H1977" s="36" t="s">
        <v>2147</v>
      </c>
      <c r="I1977" s="36" t="s">
        <v>9</v>
      </c>
      <c r="J1977" s="36" t="s">
        <v>7526</v>
      </c>
      <c r="K1977" s="36" t="s">
        <v>2024</v>
      </c>
      <c r="L1977" s="76" t="s">
        <v>10021</v>
      </c>
      <c r="M1977" s="36" t="s">
        <v>10047</v>
      </c>
      <c r="N1977" s="36" t="s">
        <v>2087</v>
      </c>
      <c r="O1977" s="37">
        <f>'Product Details'!AH1479</f>
        <v>200.99</v>
      </c>
      <c r="P1977" s="37">
        <f>'Product Details'!V1479</f>
        <v>200.99</v>
      </c>
      <c r="Q1977" s="37">
        <f>'Product Details'!F1479</f>
        <v>191.99</v>
      </c>
      <c r="R1977" s="89">
        <f t="shared" si="91"/>
        <v>4.4778347181451808E-2</v>
      </c>
      <c r="S1977" s="89">
        <f t="shared" si="92"/>
        <v>4.4778347181451808E-2</v>
      </c>
      <c r="T1977" s="37">
        <f>'Product Details'!F1479</f>
        <v>191.99</v>
      </c>
      <c r="U1977" s="37">
        <f t="shared" si="93"/>
        <v>0</v>
      </c>
      <c r="V1977" s="36" t="s">
        <v>2100</v>
      </c>
      <c r="W1977" s="36" t="s">
        <v>1345</v>
      </c>
      <c r="X1977" s="36">
        <v>60</v>
      </c>
      <c r="Y1977" s="90">
        <v>45923</v>
      </c>
      <c r="Z1977" s="90">
        <v>46288</v>
      </c>
    </row>
    <row r="1978" spans="1:26" ht="26.9" customHeight="1" x14ac:dyDescent="0.35">
      <c r="A1978" s="88" t="s">
        <v>12236</v>
      </c>
      <c r="B1978" s="36" t="s">
        <v>9851</v>
      </c>
      <c r="C1978" s="36" t="s">
        <v>1964</v>
      </c>
      <c r="D1978" s="36" t="s">
        <v>10100</v>
      </c>
      <c r="E1978" s="36" t="s">
        <v>10101</v>
      </c>
      <c r="F1978" s="36" t="s">
        <v>9854</v>
      </c>
      <c r="G1978" s="36" t="s">
        <v>9855</v>
      </c>
      <c r="H1978" s="36" t="s">
        <v>2147</v>
      </c>
      <c r="I1978" s="36" t="s">
        <v>9</v>
      </c>
      <c r="J1978" s="36" t="s">
        <v>7526</v>
      </c>
      <c r="K1978" s="36" t="s">
        <v>2024</v>
      </c>
      <c r="L1978" s="81" t="s">
        <v>10022</v>
      </c>
      <c r="M1978" s="36" t="s">
        <v>10102</v>
      </c>
      <c r="N1978" s="36" t="s">
        <v>2087</v>
      </c>
      <c r="O1978" s="37">
        <f>'Product Details'!AH1479</f>
        <v>200.99</v>
      </c>
      <c r="P1978" s="37">
        <v>163.99</v>
      </c>
      <c r="Q1978" s="37">
        <v>163.99</v>
      </c>
      <c r="R1978" s="89">
        <f t="shared" si="91"/>
        <v>0</v>
      </c>
      <c r="S1978" s="89">
        <f t="shared" si="92"/>
        <v>0.18408876063485743</v>
      </c>
      <c r="T1978" s="37">
        <f>'Product Details'!F1479</f>
        <v>191.99</v>
      </c>
      <c r="U1978" s="37">
        <f t="shared" si="93"/>
        <v>28</v>
      </c>
      <c r="V1978" s="36" t="s">
        <v>2080</v>
      </c>
      <c r="W1978" s="36" t="s">
        <v>10514</v>
      </c>
      <c r="X1978" s="36">
        <v>60</v>
      </c>
      <c r="Y1978" s="90">
        <v>46156</v>
      </c>
      <c r="Z1978" s="90">
        <v>46156</v>
      </c>
    </row>
    <row r="1979" spans="1:26" ht="26.9" customHeight="1" x14ac:dyDescent="0.35">
      <c r="A1979" s="88" t="s">
        <v>12237</v>
      </c>
      <c r="B1979" s="36" t="s">
        <v>9851</v>
      </c>
      <c r="C1979" s="36" t="s">
        <v>1964</v>
      </c>
      <c r="D1979" s="36" t="s">
        <v>12228</v>
      </c>
      <c r="E1979" s="36" t="s">
        <v>10122</v>
      </c>
      <c r="F1979" s="36" t="s">
        <v>9854</v>
      </c>
      <c r="G1979" s="36" t="s">
        <v>9855</v>
      </c>
      <c r="H1979" s="36" t="s">
        <v>2147</v>
      </c>
      <c r="I1979" s="36" t="s">
        <v>9</v>
      </c>
      <c r="J1979" s="36" t="s">
        <v>7526</v>
      </c>
      <c r="K1979" s="36" t="s">
        <v>2024</v>
      </c>
      <c r="L1979" s="79" t="s">
        <v>10023</v>
      </c>
      <c r="M1979" s="36" t="s">
        <v>10123</v>
      </c>
      <c r="N1979" s="36" t="s">
        <v>2087</v>
      </c>
      <c r="O1979" s="37">
        <f>'Product Details'!AH1479</f>
        <v>200.99</v>
      </c>
      <c r="P1979" s="37">
        <v>164.99</v>
      </c>
      <c r="Q1979" s="37">
        <v>150.99</v>
      </c>
      <c r="R1979" s="89">
        <f t="shared" si="91"/>
        <v>8.4853627492575301E-2</v>
      </c>
      <c r="S1979" s="89">
        <f t="shared" si="92"/>
        <v>0.24876859545251007</v>
      </c>
      <c r="T1979" s="37">
        <f>'Product Details'!F1479</f>
        <v>191.99</v>
      </c>
      <c r="U1979" s="37">
        <f t="shared" si="93"/>
        <v>41</v>
      </c>
      <c r="V1979" s="36" t="s">
        <v>2100</v>
      </c>
      <c r="W1979" s="36" t="s">
        <v>10124</v>
      </c>
      <c r="X1979" s="36">
        <v>30</v>
      </c>
      <c r="Y1979" s="90">
        <v>46209</v>
      </c>
      <c r="Z1979" s="90">
        <v>46214</v>
      </c>
    </row>
    <row r="1980" spans="1:26" ht="15" customHeight="1" x14ac:dyDescent="0.35">
      <c r="A1980" s="88" t="s">
        <v>12238</v>
      </c>
      <c r="B1980" s="36" t="s">
        <v>9856</v>
      </c>
      <c r="C1980" s="36" t="s">
        <v>1964</v>
      </c>
      <c r="D1980" s="36" t="s">
        <v>12226</v>
      </c>
      <c r="E1980" s="36" t="s">
        <v>10046</v>
      </c>
      <c r="F1980" s="36" t="s">
        <v>9859</v>
      </c>
      <c r="G1980" s="36" t="s">
        <v>9860</v>
      </c>
      <c r="H1980" s="36" t="s">
        <v>2084</v>
      </c>
      <c r="I1980" s="36" t="s">
        <v>9</v>
      </c>
      <c r="J1980" s="36" t="s">
        <v>7425</v>
      </c>
      <c r="K1980" s="36" t="s">
        <v>2026</v>
      </c>
      <c r="L1980" s="76" t="s">
        <v>10021</v>
      </c>
      <c r="M1980" s="36" t="s">
        <v>10047</v>
      </c>
      <c r="N1980" s="36" t="s">
        <v>2087</v>
      </c>
      <c r="O1980" s="37">
        <f>'Product Details'!AH1480</f>
        <v>203.99</v>
      </c>
      <c r="P1980" s="37">
        <f>'Product Details'!V1480</f>
        <v>203.99</v>
      </c>
      <c r="Q1980" s="37">
        <f>'Product Details'!F1480</f>
        <v>196.99</v>
      </c>
      <c r="R1980" s="89">
        <f t="shared" si="91"/>
        <v>3.4315407618020488E-2</v>
      </c>
      <c r="S1980" s="89">
        <f t="shared" si="92"/>
        <v>3.4315407618020488E-2</v>
      </c>
      <c r="T1980" s="37">
        <f>'Product Details'!F1480</f>
        <v>196.99</v>
      </c>
      <c r="U1980" s="37">
        <f t="shared" si="93"/>
        <v>0</v>
      </c>
      <c r="V1980" s="36" t="s">
        <v>2080</v>
      </c>
      <c r="W1980" s="36" t="s">
        <v>7498</v>
      </c>
      <c r="X1980" s="36">
        <v>60</v>
      </c>
      <c r="Y1980" s="90">
        <v>45957</v>
      </c>
      <c r="Z1980" s="90">
        <v>46251</v>
      </c>
    </row>
    <row r="1981" spans="1:26" ht="26.9" customHeight="1" x14ac:dyDescent="0.35">
      <c r="A1981" s="88" t="s">
        <v>12239</v>
      </c>
      <c r="B1981" s="36" t="s">
        <v>9856</v>
      </c>
      <c r="C1981" s="36" t="s">
        <v>1964</v>
      </c>
      <c r="D1981" s="36" t="s">
        <v>12228</v>
      </c>
      <c r="E1981" s="36" t="s">
        <v>10122</v>
      </c>
      <c r="F1981" s="36" t="s">
        <v>9859</v>
      </c>
      <c r="G1981" s="36" t="s">
        <v>9860</v>
      </c>
      <c r="H1981" s="36" t="s">
        <v>2084</v>
      </c>
      <c r="I1981" s="36" t="s">
        <v>9</v>
      </c>
      <c r="J1981" s="36" t="s">
        <v>7425</v>
      </c>
      <c r="K1981" s="36" t="s">
        <v>2026</v>
      </c>
      <c r="L1981" s="79" t="s">
        <v>10023</v>
      </c>
      <c r="M1981" s="36" t="s">
        <v>10123</v>
      </c>
      <c r="N1981" s="36" t="s">
        <v>2087</v>
      </c>
      <c r="O1981" s="37">
        <f>'Product Details'!AH1480</f>
        <v>203.99</v>
      </c>
      <c r="P1981" s="37">
        <v>148.99</v>
      </c>
      <c r="Q1981" s="37">
        <v>148.99</v>
      </c>
      <c r="R1981" s="89">
        <f t="shared" si="91"/>
        <v>0</v>
      </c>
      <c r="S1981" s="89">
        <f t="shared" si="92"/>
        <v>0.26962105985587526</v>
      </c>
      <c r="T1981" s="37">
        <f>'Product Details'!F1480</f>
        <v>196.99</v>
      </c>
      <c r="U1981" s="37">
        <f t="shared" si="93"/>
        <v>48</v>
      </c>
      <c r="V1981" s="36" t="s">
        <v>2080</v>
      </c>
      <c r="W1981" s="36" t="s">
        <v>10124</v>
      </c>
      <c r="X1981" s="36">
        <v>30</v>
      </c>
      <c r="Y1981" s="90">
        <v>46255</v>
      </c>
      <c r="Z1981" s="90">
        <v>46255</v>
      </c>
    </row>
    <row r="1982" spans="1:26" ht="15" customHeight="1" x14ac:dyDescent="0.35">
      <c r="A1982" s="88" t="s">
        <v>12240</v>
      </c>
      <c r="B1982" s="36" t="s">
        <v>9861</v>
      </c>
      <c r="C1982" s="36" t="s">
        <v>1964</v>
      </c>
      <c r="D1982" s="36" t="s">
        <v>12226</v>
      </c>
      <c r="E1982" s="36" t="s">
        <v>10046</v>
      </c>
      <c r="F1982" s="36" t="s">
        <v>9864</v>
      </c>
      <c r="G1982" s="36" t="s">
        <v>9865</v>
      </c>
      <c r="H1982" s="36" t="s">
        <v>2120</v>
      </c>
      <c r="I1982" s="36" t="s">
        <v>9</v>
      </c>
      <c r="J1982" s="36" t="s">
        <v>7449</v>
      </c>
      <c r="K1982" s="36" t="s">
        <v>2024</v>
      </c>
      <c r="L1982" s="76" t="s">
        <v>10021</v>
      </c>
      <c r="M1982" s="36" t="s">
        <v>10047</v>
      </c>
      <c r="N1982" s="36" t="s">
        <v>2087</v>
      </c>
      <c r="O1982" s="37">
        <f>'Product Details'!AH1481</f>
        <v>241.99</v>
      </c>
      <c r="P1982" s="37">
        <f>'Product Details'!V1481</f>
        <v>239.99</v>
      </c>
      <c r="Q1982" s="37">
        <f>'Product Details'!F1481</f>
        <v>215.99</v>
      </c>
      <c r="R1982" s="89">
        <f t="shared" si="91"/>
        <v>0.10000416684028501</v>
      </c>
      <c r="S1982" s="89">
        <f t="shared" si="92"/>
        <v>0.1074424562998471</v>
      </c>
      <c r="T1982" s="37">
        <f>'Product Details'!F1481</f>
        <v>215.99</v>
      </c>
      <c r="U1982" s="37">
        <f t="shared" si="93"/>
        <v>0</v>
      </c>
      <c r="V1982" s="36" t="s">
        <v>2080</v>
      </c>
      <c r="W1982" s="36" t="s">
        <v>7451</v>
      </c>
      <c r="X1982" s="36">
        <v>60</v>
      </c>
      <c r="Y1982" s="90">
        <v>45876</v>
      </c>
      <c r="Z1982" s="90">
        <v>46278</v>
      </c>
    </row>
    <row r="1983" spans="1:26" ht="15" customHeight="1" x14ac:dyDescent="0.35">
      <c r="A1983" s="88" t="s">
        <v>12241</v>
      </c>
      <c r="B1983" s="36" t="s">
        <v>9866</v>
      </c>
      <c r="C1983" s="36" t="s">
        <v>1964</v>
      </c>
      <c r="D1983" s="36" t="s">
        <v>12226</v>
      </c>
      <c r="E1983" s="36" t="s">
        <v>10046</v>
      </c>
      <c r="F1983" s="36" t="s">
        <v>9870</v>
      </c>
      <c r="G1983" s="36" t="s">
        <v>9871</v>
      </c>
      <c r="H1983" s="36" t="s">
        <v>2268</v>
      </c>
      <c r="I1983" s="36" t="s">
        <v>9</v>
      </c>
      <c r="J1983" s="36" t="s">
        <v>2034</v>
      </c>
      <c r="K1983" s="36" t="s">
        <v>2027</v>
      </c>
      <c r="L1983" s="76" t="s">
        <v>10021</v>
      </c>
      <c r="M1983" s="36" t="s">
        <v>10047</v>
      </c>
      <c r="N1983" s="36" t="s">
        <v>2087</v>
      </c>
      <c r="O1983" s="37">
        <f>'Product Details'!AH1482</f>
        <v>723.99</v>
      </c>
      <c r="P1983" s="37">
        <f>'Product Details'!V1482</f>
        <v>723.99</v>
      </c>
      <c r="Q1983" s="37">
        <f>'Product Details'!F1482</f>
        <v>651.99</v>
      </c>
      <c r="R1983" s="89">
        <f t="shared" si="91"/>
        <v>9.9448887415572035E-2</v>
      </c>
      <c r="S1983" s="89">
        <f t="shared" si="92"/>
        <v>9.9448887415572035E-2</v>
      </c>
      <c r="T1983" s="37">
        <f>'Product Details'!F1482</f>
        <v>651.99</v>
      </c>
      <c r="U1983" s="37">
        <f t="shared" si="93"/>
        <v>0</v>
      </c>
      <c r="V1983" s="36" t="s">
        <v>2080</v>
      </c>
      <c r="W1983" s="36" t="s">
        <v>7439</v>
      </c>
      <c r="X1983" s="36">
        <v>60</v>
      </c>
      <c r="Y1983" s="90">
        <v>46111</v>
      </c>
      <c r="Z1983" s="90">
        <v>46259</v>
      </c>
    </row>
    <row r="1984" spans="1:26" ht="15" customHeight="1" x14ac:dyDescent="0.35">
      <c r="A1984" s="88" t="s">
        <v>12242</v>
      </c>
      <c r="B1984" s="36" t="s">
        <v>9873</v>
      </c>
      <c r="C1984" s="36" t="s">
        <v>1977</v>
      </c>
      <c r="D1984" s="36" t="s">
        <v>12243</v>
      </c>
      <c r="E1984" s="36" t="s">
        <v>10046</v>
      </c>
      <c r="F1984" s="36" t="s">
        <v>9876</v>
      </c>
      <c r="G1984" s="36" t="s">
        <v>9877</v>
      </c>
      <c r="H1984" s="36" t="s">
        <v>2268</v>
      </c>
      <c r="I1984" s="36" t="s">
        <v>9</v>
      </c>
      <c r="J1984" s="36" t="s">
        <v>7560</v>
      </c>
      <c r="K1984" s="36" t="s">
        <v>2024</v>
      </c>
      <c r="L1984" s="76" t="s">
        <v>10021</v>
      </c>
      <c r="M1984" s="36" t="s">
        <v>10047</v>
      </c>
      <c r="N1984" s="36" t="s">
        <v>2087</v>
      </c>
      <c r="O1984" s="37">
        <f>'Product Details'!AH1483</f>
        <v>92.99</v>
      </c>
      <c r="P1984" s="37">
        <f>'Product Details'!V1483</f>
        <v>91.99</v>
      </c>
      <c r="Q1984" s="37">
        <f>'Product Details'!F1483</f>
        <v>83.99</v>
      </c>
      <c r="R1984" s="89">
        <f t="shared" si="91"/>
        <v>8.6965974562452447E-2</v>
      </c>
      <c r="S1984" s="89">
        <f t="shared" si="92"/>
        <v>9.6784600494676853E-2</v>
      </c>
      <c r="T1984" s="37">
        <f>'Product Details'!F1483</f>
        <v>83.99</v>
      </c>
      <c r="U1984" s="37">
        <f t="shared" si="93"/>
        <v>0</v>
      </c>
      <c r="V1984" s="36" t="s">
        <v>2100</v>
      </c>
      <c r="W1984" s="36" t="s">
        <v>1345</v>
      </c>
      <c r="X1984" s="36">
        <v>30</v>
      </c>
      <c r="Y1984" s="90">
        <v>45911</v>
      </c>
      <c r="Z1984" s="90">
        <v>46243</v>
      </c>
    </row>
    <row r="1985" spans="1:26" ht="26.9" customHeight="1" x14ac:dyDescent="0.35">
      <c r="A1985" s="88" t="s">
        <v>12244</v>
      </c>
      <c r="B1985" s="36" t="s">
        <v>9878</v>
      </c>
      <c r="C1985" s="36" t="s">
        <v>1977</v>
      </c>
      <c r="D1985" s="36" t="s">
        <v>12243</v>
      </c>
      <c r="E1985" s="36" t="s">
        <v>10046</v>
      </c>
      <c r="F1985" s="36" t="s">
        <v>9881</v>
      </c>
      <c r="G1985" s="36" t="s">
        <v>8887</v>
      </c>
      <c r="H1985" s="36" t="s">
        <v>2179</v>
      </c>
      <c r="I1985" s="36" t="s">
        <v>9</v>
      </c>
      <c r="J1985" s="36" t="s">
        <v>7749</v>
      </c>
      <c r="K1985" s="36" t="s">
        <v>2023</v>
      </c>
      <c r="L1985" s="76" t="s">
        <v>10021</v>
      </c>
      <c r="M1985" s="36" t="s">
        <v>10049</v>
      </c>
      <c r="N1985" s="36" t="s">
        <v>2106</v>
      </c>
      <c r="O1985" s="37">
        <f>'Product Details'!AH1484</f>
        <v>171.99</v>
      </c>
      <c r="P1985" s="37">
        <f>'Product Details'!V1484</f>
        <v>131.99</v>
      </c>
      <c r="Q1985" s="37">
        <f>'Product Details'!F1484</f>
        <v>119.99</v>
      </c>
      <c r="R1985" s="89">
        <f t="shared" si="91"/>
        <v>9.0915978483218529E-2</v>
      </c>
      <c r="S1985" s="89">
        <f t="shared" si="92"/>
        <v>0.3023431594860167</v>
      </c>
      <c r="T1985" s="37">
        <f>'Product Details'!F1484</f>
        <v>119.99</v>
      </c>
      <c r="U1985" s="37">
        <f t="shared" si="93"/>
        <v>0</v>
      </c>
      <c r="V1985" s="36" t="s">
        <v>2100</v>
      </c>
      <c r="W1985" s="36" t="s">
        <v>1345</v>
      </c>
      <c r="X1985" s="36">
        <v>30</v>
      </c>
      <c r="Y1985" s="90">
        <v>45434</v>
      </c>
      <c r="Z1985" s="90">
        <v>46247</v>
      </c>
    </row>
    <row r="1986" spans="1:26" ht="26.9" customHeight="1" x14ac:dyDescent="0.35">
      <c r="A1986" s="88" t="s">
        <v>12245</v>
      </c>
      <c r="B1986" s="36" t="s">
        <v>9882</v>
      </c>
      <c r="C1986" s="36" t="s">
        <v>1977</v>
      </c>
      <c r="D1986" s="36" t="s">
        <v>12243</v>
      </c>
      <c r="E1986" s="36" t="s">
        <v>10046</v>
      </c>
      <c r="F1986" s="36" t="s">
        <v>9885</v>
      </c>
      <c r="G1986" s="36" t="s">
        <v>9886</v>
      </c>
      <c r="H1986" s="36" t="s">
        <v>2268</v>
      </c>
      <c r="I1986" s="36" t="s">
        <v>9</v>
      </c>
      <c r="J1986" s="36" t="s">
        <v>7378</v>
      </c>
      <c r="K1986" s="36" t="s">
        <v>2025</v>
      </c>
      <c r="L1986" s="76" t="s">
        <v>10021</v>
      </c>
      <c r="M1986" s="36" t="s">
        <v>10047</v>
      </c>
      <c r="N1986" s="36" t="s">
        <v>2087</v>
      </c>
      <c r="O1986" s="37">
        <f>'Product Details'!AH1485</f>
        <v>134.99</v>
      </c>
      <c r="P1986" s="37">
        <f>'Product Details'!V1485</f>
        <v>132.99</v>
      </c>
      <c r="Q1986" s="37">
        <f>'Product Details'!F1485</f>
        <v>126.99</v>
      </c>
      <c r="R1986" s="89">
        <f t="shared" si="91"/>
        <v>4.5116174148432317E-2</v>
      </c>
      <c r="S1986" s="89">
        <f t="shared" si="92"/>
        <v>5.9263649159197081E-2</v>
      </c>
      <c r="T1986" s="37">
        <f>'Product Details'!F1485</f>
        <v>126.99</v>
      </c>
      <c r="U1986" s="37">
        <f t="shared" si="93"/>
        <v>0</v>
      </c>
      <c r="V1986" s="36" t="s">
        <v>2080</v>
      </c>
      <c r="W1986" s="36" t="s">
        <v>1345</v>
      </c>
      <c r="X1986" s="36">
        <v>30</v>
      </c>
      <c r="Y1986" s="90">
        <v>46117</v>
      </c>
      <c r="Z1986" s="90">
        <v>46249</v>
      </c>
    </row>
    <row r="1987" spans="1:26" ht="26.9" customHeight="1" x14ac:dyDescent="0.35">
      <c r="A1987" s="88" t="s">
        <v>12246</v>
      </c>
      <c r="B1987" s="36" t="s">
        <v>9882</v>
      </c>
      <c r="C1987" s="36" t="s">
        <v>1977</v>
      </c>
      <c r="D1987" s="36" t="s">
        <v>10059</v>
      </c>
      <c r="E1987" s="36" t="s">
        <v>10060</v>
      </c>
      <c r="F1987" s="36" t="s">
        <v>9885</v>
      </c>
      <c r="G1987" s="36" t="s">
        <v>9886</v>
      </c>
      <c r="H1987" s="36" t="s">
        <v>2268</v>
      </c>
      <c r="I1987" s="36" t="s">
        <v>9</v>
      </c>
      <c r="J1987" s="36" t="s">
        <v>7378</v>
      </c>
      <c r="K1987" s="36" t="s">
        <v>2025</v>
      </c>
      <c r="L1987" s="79" t="s">
        <v>10023</v>
      </c>
      <c r="M1987" s="36" t="s">
        <v>10023</v>
      </c>
      <c r="N1987" s="36" t="s">
        <v>2087</v>
      </c>
      <c r="O1987" s="37">
        <f>'Product Details'!AH1485</f>
        <v>134.99</v>
      </c>
      <c r="P1987" s="37">
        <v>89.99</v>
      </c>
      <c r="Q1987" s="37">
        <v>89.99</v>
      </c>
      <c r="R1987" s="89">
        <f t="shared" si="91"/>
        <v>0</v>
      </c>
      <c r="S1987" s="89">
        <f t="shared" si="92"/>
        <v>0.33335802652048308</v>
      </c>
      <c r="T1987" s="37">
        <f>'Product Details'!F1485</f>
        <v>126.99</v>
      </c>
      <c r="U1987" s="37">
        <f t="shared" si="93"/>
        <v>37</v>
      </c>
      <c r="V1987" s="36" t="s">
        <v>2100</v>
      </c>
      <c r="W1987" s="36" t="s">
        <v>10061</v>
      </c>
      <c r="X1987" s="36">
        <v>30</v>
      </c>
      <c r="Y1987" s="90">
        <v>46253</v>
      </c>
      <c r="Z1987" s="90">
        <v>46253</v>
      </c>
    </row>
    <row r="1988" spans="1:26" ht="15" customHeight="1" x14ac:dyDescent="0.35">
      <c r="A1988" s="88" t="s">
        <v>12247</v>
      </c>
      <c r="B1988" s="36" t="s">
        <v>9887</v>
      </c>
      <c r="C1988" s="36" t="s">
        <v>1977</v>
      </c>
      <c r="D1988" s="36" t="s">
        <v>12243</v>
      </c>
      <c r="E1988" s="36" t="s">
        <v>10046</v>
      </c>
      <c r="F1988" s="36" t="s">
        <v>9890</v>
      </c>
      <c r="G1988" s="36" t="s">
        <v>9049</v>
      </c>
      <c r="H1988" s="36" t="s">
        <v>2120</v>
      </c>
      <c r="I1988" s="36" t="s">
        <v>9</v>
      </c>
      <c r="J1988" s="36" t="s">
        <v>7402</v>
      </c>
      <c r="K1988" s="36" t="s">
        <v>2023</v>
      </c>
      <c r="L1988" s="76" t="s">
        <v>10021</v>
      </c>
      <c r="M1988" s="36" t="s">
        <v>10047</v>
      </c>
      <c r="N1988" s="36" t="s">
        <v>2087</v>
      </c>
      <c r="O1988" s="37">
        <f>'Product Details'!AH1486</f>
        <v>153.99</v>
      </c>
      <c r="P1988" s="37">
        <f>'Product Details'!V1486</f>
        <v>150.99</v>
      </c>
      <c r="Q1988" s="37">
        <f>'Product Details'!F1486</f>
        <v>136.99</v>
      </c>
      <c r="R1988" s="89">
        <f t="shared" si="91"/>
        <v>9.272137227630968E-2</v>
      </c>
      <c r="S1988" s="89">
        <f t="shared" si="92"/>
        <v>0.11039677901162412</v>
      </c>
      <c r="T1988" s="37">
        <f>'Product Details'!F1486</f>
        <v>136.99</v>
      </c>
      <c r="U1988" s="37">
        <f t="shared" si="93"/>
        <v>0</v>
      </c>
      <c r="V1988" s="36" t="s">
        <v>2080</v>
      </c>
      <c r="W1988" s="36" t="s">
        <v>7404</v>
      </c>
      <c r="X1988" s="36">
        <v>30</v>
      </c>
      <c r="Y1988" s="90">
        <v>45896</v>
      </c>
      <c r="Z1988" s="90">
        <v>46242</v>
      </c>
    </row>
    <row r="1989" spans="1:26" ht="26.9" customHeight="1" x14ac:dyDescent="0.35">
      <c r="A1989" s="88" t="s">
        <v>12248</v>
      </c>
      <c r="B1989" s="36" t="s">
        <v>9891</v>
      </c>
      <c r="C1989" s="36" t="s">
        <v>1977</v>
      </c>
      <c r="D1989" s="36" t="s">
        <v>12243</v>
      </c>
      <c r="E1989" s="36" t="s">
        <v>10046</v>
      </c>
      <c r="F1989" s="36" t="s">
        <v>9894</v>
      </c>
      <c r="G1989" s="36" t="s">
        <v>9895</v>
      </c>
      <c r="H1989" s="36" t="s">
        <v>2147</v>
      </c>
      <c r="I1989" s="36" t="s">
        <v>9</v>
      </c>
      <c r="J1989" s="36" t="s">
        <v>7449</v>
      </c>
      <c r="K1989" s="36" t="s">
        <v>2024</v>
      </c>
      <c r="L1989" s="76" t="s">
        <v>10021</v>
      </c>
      <c r="M1989" s="36" t="s">
        <v>10049</v>
      </c>
      <c r="N1989" s="36" t="s">
        <v>2106</v>
      </c>
      <c r="O1989" s="37">
        <f>'Product Details'!AH1487</f>
        <v>209.99</v>
      </c>
      <c r="P1989" s="37">
        <f>'Product Details'!V1487</f>
        <v>177.99</v>
      </c>
      <c r="Q1989" s="37">
        <f>'Product Details'!F1487</f>
        <v>161.99</v>
      </c>
      <c r="R1989" s="89">
        <f t="shared" si="91"/>
        <v>8.9892690600595529E-2</v>
      </c>
      <c r="S1989" s="89">
        <f t="shared" si="92"/>
        <v>0.2285823134434973</v>
      </c>
      <c r="T1989" s="37">
        <f>'Product Details'!F1487</f>
        <v>161.99</v>
      </c>
      <c r="U1989" s="37">
        <f t="shared" si="93"/>
        <v>0</v>
      </c>
      <c r="V1989" s="36" t="s">
        <v>2080</v>
      </c>
      <c r="W1989" s="36" t="s">
        <v>1345</v>
      </c>
      <c r="X1989" s="36">
        <v>30</v>
      </c>
      <c r="Y1989" s="90">
        <v>45939</v>
      </c>
      <c r="Z1989" s="90">
        <v>46259</v>
      </c>
    </row>
    <row r="1990" spans="1:26" ht="26.9" customHeight="1" x14ac:dyDescent="0.35">
      <c r="A1990" s="88" t="s">
        <v>12249</v>
      </c>
      <c r="B1990" s="36" t="s">
        <v>9896</v>
      </c>
      <c r="C1990" s="36" t="s">
        <v>1977</v>
      </c>
      <c r="D1990" s="36" t="s">
        <v>12243</v>
      </c>
      <c r="E1990" s="36" t="s">
        <v>10046</v>
      </c>
      <c r="F1990" s="36" t="s">
        <v>9899</v>
      </c>
      <c r="G1990" s="36" t="s">
        <v>9486</v>
      </c>
      <c r="H1990" s="36" t="s">
        <v>2104</v>
      </c>
      <c r="I1990" s="36" t="s">
        <v>9</v>
      </c>
      <c r="J1990" s="36" t="s">
        <v>7425</v>
      </c>
      <c r="K1990" s="36" t="s">
        <v>2025</v>
      </c>
      <c r="L1990" s="76" t="s">
        <v>10021</v>
      </c>
      <c r="M1990" s="36" t="s">
        <v>10047</v>
      </c>
      <c r="N1990" s="36" t="s">
        <v>2087</v>
      </c>
      <c r="O1990" s="37">
        <f>'Product Details'!AH1488</f>
        <v>207.99</v>
      </c>
      <c r="P1990" s="37">
        <f>'Product Details'!V1488</f>
        <v>207.99</v>
      </c>
      <c r="Q1990" s="37">
        <f>'Product Details'!F1488</f>
        <v>181.99</v>
      </c>
      <c r="R1990" s="89">
        <f t="shared" si="91"/>
        <v>0.12500600990432231</v>
      </c>
      <c r="S1990" s="89">
        <f t="shared" si="92"/>
        <v>0.12500600990432231</v>
      </c>
      <c r="T1990" s="37">
        <f>'Product Details'!F1488</f>
        <v>181.99</v>
      </c>
      <c r="U1990" s="37">
        <f t="shared" si="93"/>
        <v>0</v>
      </c>
      <c r="V1990" s="36" t="s">
        <v>2116</v>
      </c>
      <c r="W1990" s="36" t="s">
        <v>7498</v>
      </c>
      <c r="X1990" s="36">
        <v>30</v>
      </c>
      <c r="Y1990" s="90">
        <v>46056</v>
      </c>
      <c r="Z1990" s="90">
        <v>46267</v>
      </c>
    </row>
    <row r="1991" spans="1:26" ht="26.9" customHeight="1" x14ac:dyDescent="0.35">
      <c r="A1991" s="88" t="s">
        <v>12250</v>
      </c>
      <c r="B1991" s="36" t="s">
        <v>9900</v>
      </c>
      <c r="C1991" s="36" t="s">
        <v>1977</v>
      </c>
      <c r="D1991" s="36" t="s">
        <v>12243</v>
      </c>
      <c r="E1991" s="36" t="s">
        <v>10046</v>
      </c>
      <c r="F1991" s="36" t="s">
        <v>9903</v>
      </c>
      <c r="G1991" s="36" t="s">
        <v>9904</v>
      </c>
      <c r="H1991" s="36" t="s">
        <v>2224</v>
      </c>
      <c r="I1991" s="36" t="s">
        <v>9</v>
      </c>
      <c r="J1991" s="36" t="s">
        <v>7526</v>
      </c>
      <c r="K1991" s="36" t="s">
        <v>2024</v>
      </c>
      <c r="L1991" s="76" t="s">
        <v>10021</v>
      </c>
      <c r="M1991" s="36" t="s">
        <v>10047</v>
      </c>
      <c r="N1991" s="36" t="s">
        <v>2087</v>
      </c>
      <c r="O1991" s="37">
        <f>'Product Details'!AH1489</f>
        <v>246.99</v>
      </c>
      <c r="P1991" s="37">
        <f>'Product Details'!V1489</f>
        <v>233.99</v>
      </c>
      <c r="Q1991" s="37">
        <f>'Product Details'!F1489</f>
        <v>216.99</v>
      </c>
      <c r="R1991" s="89">
        <f t="shared" si="91"/>
        <v>7.2652677464848922E-2</v>
      </c>
      <c r="S1991" s="89">
        <f t="shared" si="92"/>
        <v>0.12146240738491436</v>
      </c>
      <c r="T1991" s="37">
        <f>'Product Details'!F1489</f>
        <v>216.99</v>
      </c>
      <c r="U1991" s="37">
        <f t="shared" si="93"/>
        <v>0</v>
      </c>
      <c r="V1991" s="36" t="s">
        <v>2100</v>
      </c>
      <c r="W1991" s="36" t="s">
        <v>1345</v>
      </c>
      <c r="X1991" s="36">
        <v>30</v>
      </c>
      <c r="Y1991" s="90">
        <v>45886</v>
      </c>
      <c r="Z1991" s="90">
        <v>46261</v>
      </c>
    </row>
    <row r="1992" spans="1:26" ht="15" customHeight="1" x14ac:dyDescent="0.35">
      <c r="A1992" s="88" t="s">
        <v>12251</v>
      </c>
      <c r="B1992" s="36" t="s">
        <v>9905</v>
      </c>
      <c r="C1992" s="36" t="s">
        <v>1977</v>
      </c>
      <c r="D1992" s="36" t="s">
        <v>12243</v>
      </c>
      <c r="E1992" s="36" t="s">
        <v>10046</v>
      </c>
      <c r="F1992" s="36" t="s">
        <v>9908</v>
      </c>
      <c r="G1992" s="36" t="s">
        <v>9909</v>
      </c>
      <c r="H1992" s="36" t="s">
        <v>2171</v>
      </c>
      <c r="I1992" s="36" t="s">
        <v>9</v>
      </c>
      <c r="J1992" s="36" t="s">
        <v>7449</v>
      </c>
      <c r="K1992" s="36" t="s">
        <v>2026</v>
      </c>
      <c r="L1992" s="76" t="s">
        <v>10021</v>
      </c>
      <c r="M1992" s="36" t="s">
        <v>10047</v>
      </c>
      <c r="N1992" s="36" t="s">
        <v>2087</v>
      </c>
      <c r="O1992" s="37">
        <f>'Product Details'!AH1490</f>
        <v>294.99</v>
      </c>
      <c r="P1992" s="37">
        <f>'Product Details'!V1490</f>
        <v>294.99</v>
      </c>
      <c r="Q1992" s="37">
        <f>'Product Details'!F1490</f>
        <v>277.99</v>
      </c>
      <c r="R1992" s="89">
        <f t="shared" si="91"/>
        <v>5.762907217193803E-2</v>
      </c>
      <c r="S1992" s="89">
        <f t="shared" si="92"/>
        <v>5.762907217193803E-2</v>
      </c>
      <c r="T1992" s="37">
        <f>'Product Details'!F1490</f>
        <v>277.99</v>
      </c>
      <c r="U1992" s="37">
        <f t="shared" si="93"/>
        <v>0</v>
      </c>
      <c r="V1992" s="36" t="s">
        <v>2100</v>
      </c>
      <c r="W1992" s="36" t="s">
        <v>7451</v>
      </c>
      <c r="X1992" s="36">
        <v>30</v>
      </c>
      <c r="Y1992" s="90">
        <v>46138</v>
      </c>
      <c r="Z1992" s="90">
        <v>46286</v>
      </c>
    </row>
    <row r="1993" spans="1:26" ht="26.9" customHeight="1" x14ac:dyDescent="0.35">
      <c r="A1993" s="88" t="s">
        <v>12252</v>
      </c>
      <c r="B1993" s="36" t="s">
        <v>9910</v>
      </c>
      <c r="C1993" s="36" t="s">
        <v>1977</v>
      </c>
      <c r="D1993" s="36" t="s">
        <v>12243</v>
      </c>
      <c r="E1993" s="36" t="s">
        <v>10046</v>
      </c>
      <c r="F1993" s="36" t="s">
        <v>9876</v>
      </c>
      <c r="G1993" s="36" t="s">
        <v>9913</v>
      </c>
      <c r="H1993" s="36" t="s">
        <v>2268</v>
      </c>
      <c r="I1993" s="36" t="s">
        <v>9</v>
      </c>
      <c r="J1993" s="36" t="s">
        <v>7437</v>
      </c>
      <c r="K1993" s="36" t="s">
        <v>2025</v>
      </c>
      <c r="L1993" s="76" t="s">
        <v>10021</v>
      </c>
      <c r="M1993" s="36" t="s">
        <v>10047</v>
      </c>
      <c r="N1993" s="36" t="s">
        <v>2087</v>
      </c>
      <c r="O1993" s="37">
        <f>'Product Details'!AH1491</f>
        <v>377.99</v>
      </c>
      <c r="P1993" s="37">
        <f>'Product Details'!V1491</f>
        <v>369.99</v>
      </c>
      <c r="Q1993" s="37">
        <f>'Product Details'!F1491</f>
        <v>334.99</v>
      </c>
      <c r="R1993" s="89">
        <f t="shared" si="91"/>
        <v>9.4597151274358762E-2</v>
      </c>
      <c r="S1993" s="89">
        <f t="shared" si="92"/>
        <v>0.11375962327045688</v>
      </c>
      <c r="T1993" s="37">
        <f>'Product Details'!F1491</f>
        <v>334.99</v>
      </c>
      <c r="U1993" s="37">
        <f t="shared" si="93"/>
        <v>0</v>
      </c>
      <c r="V1993" s="36" t="s">
        <v>2100</v>
      </c>
      <c r="W1993" s="36" t="s">
        <v>7439</v>
      </c>
      <c r="X1993" s="36">
        <v>30</v>
      </c>
      <c r="Y1993" s="90">
        <v>46183</v>
      </c>
      <c r="Z1993" s="90">
        <v>46288</v>
      </c>
    </row>
    <row r="1994" spans="1:26" ht="26.9" customHeight="1" x14ac:dyDescent="0.35">
      <c r="A1994" s="88" t="s">
        <v>12253</v>
      </c>
      <c r="B1994" s="36" t="s">
        <v>9914</v>
      </c>
      <c r="C1994" s="36" t="s">
        <v>1977</v>
      </c>
      <c r="D1994" s="36" t="s">
        <v>12243</v>
      </c>
      <c r="E1994" s="36" t="s">
        <v>10046</v>
      </c>
      <c r="F1994" s="36" t="s">
        <v>9917</v>
      </c>
      <c r="G1994" s="36" t="s">
        <v>9918</v>
      </c>
      <c r="H1994" s="36" t="s">
        <v>2171</v>
      </c>
      <c r="I1994" s="36" t="s">
        <v>9</v>
      </c>
      <c r="J1994" s="36" t="s">
        <v>7460</v>
      </c>
      <c r="K1994" s="36" t="s">
        <v>2027</v>
      </c>
      <c r="L1994" s="76" t="s">
        <v>10021</v>
      </c>
      <c r="M1994" s="36" t="s">
        <v>10047</v>
      </c>
      <c r="N1994" s="36" t="s">
        <v>2087</v>
      </c>
      <c r="O1994" s="37">
        <f>'Product Details'!AH1492</f>
        <v>788.99</v>
      </c>
      <c r="P1994" s="37">
        <f>'Product Details'!V1492</f>
        <v>788.99</v>
      </c>
      <c r="Q1994" s="37">
        <f>'Product Details'!F1492</f>
        <v>688.99</v>
      </c>
      <c r="R1994" s="89">
        <f t="shared" si="91"/>
        <v>0.1267443186859149</v>
      </c>
      <c r="S1994" s="89">
        <f t="shared" si="92"/>
        <v>0.1267443186859149</v>
      </c>
      <c r="T1994" s="37">
        <f>'Product Details'!F1492</f>
        <v>688.99</v>
      </c>
      <c r="U1994" s="37">
        <f t="shared" si="93"/>
        <v>0</v>
      </c>
      <c r="V1994" s="36" t="s">
        <v>2116</v>
      </c>
      <c r="W1994" s="36" t="s">
        <v>7439</v>
      </c>
      <c r="X1994" s="36">
        <v>30</v>
      </c>
      <c r="Y1994" s="90">
        <v>45948</v>
      </c>
      <c r="Z1994" s="90">
        <v>46289</v>
      </c>
    </row>
    <row r="1995" spans="1:26" ht="15" customHeight="1" x14ac:dyDescent="0.35">
      <c r="A1995" s="88" t="s">
        <v>12254</v>
      </c>
      <c r="B1995" s="36" t="s">
        <v>9919</v>
      </c>
      <c r="C1995" s="36" t="s">
        <v>1990</v>
      </c>
      <c r="D1995" s="36" t="s">
        <v>12255</v>
      </c>
      <c r="E1995" s="36" t="s">
        <v>10046</v>
      </c>
      <c r="F1995" s="36" t="s">
        <v>9922</v>
      </c>
      <c r="G1995" s="36" t="s">
        <v>9923</v>
      </c>
      <c r="H1995" s="36" t="s">
        <v>2120</v>
      </c>
      <c r="I1995" s="36" t="s">
        <v>9</v>
      </c>
      <c r="J1995" s="36" t="s">
        <v>7390</v>
      </c>
      <c r="K1995" s="36" t="s">
        <v>2023</v>
      </c>
      <c r="L1995" s="76" t="s">
        <v>10021</v>
      </c>
      <c r="M1995" s="36" t="s">
        <v>10047</v>
      </c>
      <c r="N1995" s="36" t="s">
        <v>2087</v>
      </c>
      <c r="O1995" s="37">
        <f>'Product Details'!AH1493</f>
        <v>68.989999999999995</v>
      </c>
      <c r="P1995" s="37">
        <f>'Product Details'!V1493</f>
        <v>65.989999999999995</v>
      </c>
      <c r="Q1995" s="37">
        <f>'Product Details'!F1493</f>
        <v>60.99</v>
      </c>
      <c r="R1995" s="89">
        <f t="shared" si="91"/>
        <v>7.5769055917563166E-2</v>
      </c>
      <c r="S1995" s="89">
        <f t="shared" si="92"/>
        <v>0.11595883461371204</v>
      </c>
      <c r="T1995" s="37">
        <f>'Product Details'!F1493</f>
        <v>60.99</v>
      </c>
      <c r="U1995" s="37">
        <f t="shared" si="93"/>
        <v>0</v>
      </c>
      <c r="V1995" s="36" t="s">
        <v>2080</v>
      </c>
      <c r="W1995" s="36" t="s">
        <v>1345</v>
      </c>
      <c r="X1995" s="36">
        <v>60</v>
      </c>
      <c r="Y1995" s="90">
        <v>45949</v>
      </c>
      <c r="Z1995" s="90">
        <v>46250</v>
      </c>
    </row>
    <row r="1996" spans="1:26" ht="15" customHeight="1" x14ac:dyDescent="0.35">
      <c r="A1996" s="88" t="s">
        <v>12256</v>
      </c>
      <c r="B1996" s="36" t="s">
        <v>9924</v>
      </c>
      <c r="C1996" s="36" t="s">
        <v>1990</v>
      </c>
      <c r="D1996" s="36" t="s">
        <v>12255</v>
      </c>
      <c r="E1996" s="36" t="s">
        <v>10046</v>
      </c>
      <c r="F1996" s="36" t="s">
        <v>9927</v>
      </c>
      <c r="G1996" s="36" t="s">
        <v>9928</v>
      </c>
      <c r="H1996" s="36" t="s">
        <v>2147</v>
      </c>
      <c r="I1996" s="36" t="s">
        <v>9</v>
      </c>
      <c r="J1996" s="36" t="s">
        <v>7366</v>
      </c>
      <c r="K1996" s="36" t="s">
        <v>2024</v>
      </c>
      <c r="L1996" s="76" t="s">
        <v>10021</v>
      </c>
      <c r="M1996" s="36" t="s">
        <v>10047</v>
      </c>
      <c r="N1996" s="36" t="s">
        <v>2087</v>
      </c>
      <c r="O1996" s="37">
        <f>'Product Details'!AH1494</f>
        <v>81.99</v>
      </c>
      <c r="P1996" s="37">
        <f>'Product Details'!V1494</f>
        <v>79.989999999999995</v>
      </c>
      <c r="Q1996" s="37">
        <f>'Product Details'!F1494</f>
        <v>70.989999999999995</v>
      </c>
      <c r="R1996" s="89">
        <f t="shared" si="91"/>
        <v>0.11251406425803226</v>
      </c>
      <c r="S1996" s="89">
        <f t="shared" si="92"/>
        <v>0.13416270276863032</v>
      </c>
      <c r="T1996" s="37">
        <f>'Product Details'!F1494</f>
        <v>70.989999999999995</v>
      </c>
      <c r="U1996" s="37">
        <f t="shared" si="93"/>
        <v>0</v>
      </c>
      <c r="V1996" s="36" t="s">
        <v>2080</v>
      </c>
      <c r="W1996" s="36" t="s">
        <v>1345</v>
      </c>
      <c r="X1996" s="36">
        <v>60</v>
      </c>
      <c r="Y1996" s="90">
        <v>46140</v>
      </c>
      <c r="Z1996" s="90">
        <v>46236</v>
      </c>
    </row>
    <row r="1997" spans="1:26" ht="26.9" customHeight="1" x14ac:dyDescent="0.35">
      <c r="A1997" s="88" t="s">
        <v>12257</v>
      </c>
      <c r="B1997" s="36" t="s">
        <v>9924</v>
      </c>
      <c r="C1997" s="36" t="s">
        <v>1990</v>
      </c>
      <c r="D1997" s="36" t="s">
        <v>10088</v>
      </c>
      <c r="E1997" s="36" t="s">
        <v>10089</v>
      </c>
      <c r="F1997" s="36" t="s">
        <v>9927</v>
      </c>
      <c r="G1997" s="36" t="s">
        <v>9928</v>
      </c>
      <c r="H1997" s="36" t="s">
        <v>2147</v>
      </c>
      <c r="I1997" s="36" t="s">
        <v>9</v>
      </c>
      <c r="J1997" s="36" t="s">
        <v>7366</v>
      </c>
      <c r="K1997" s="36" t="s">
        <v>2024</v>
      </c>
      <c r="L1997" s="51" t="s">
        <v>10024</v>
      </c>
      <c r="M1997" s="36" t="s">
        <v>10090</v>
      </c>
      <c r="N1997" s="36" t="s">
        <v>2087</v>
      </c>
      <c r="O1997" s="37">
        <f>'Product Details'!AH1494</f>
        <v>81.99</v>
      </c>
      <c r="P1997" s="37">
        <v>48.99</v>
      </c>
      <c r="Q1997" s="37">
        <v>48.99</v>
      </c>
      <c r="R1997" s="89">
        <f t="shared" si="91"/>
        <v>0</v>
      </c>
      <c r="S1997" s="89">
        <f t="shared" si="92"/>
        <v>0.40248810830589088</v>
      </c>
      <c r="T1997" s="37">
        <f>'Product Details'!F1494</f>
        <v>70.989999999999995</v>
      </c>
      <c r="U1997" s="37">
        <f t="shared" si="93"/>
        <v>21.999999999999993</v>
      </c>
      <c r="V1997" s="36" t="s">
        <v>2100</v>
      </c>
      <c r="W1997" s="36" t="s">
        <v>10105</v>
      </c>
      <c r="X1997" s="36">
        <v>14</v>
      </c>
      <c r="Y1997" s="90">
        <v>46248</v>
      </c>
      <c r="Z1997" s="90">
        <v>46248</v>
      </c>
    </row>
    <row r="1998" spans="1:26" ht="26.9" customHeight="1" x14ac:dyDescent="0.35">
      <c r="A1998" s="88" t="s">
        <v>12258</v>
      </c>
      <c r="B1998" s="36" t="s">
        <v>9929</v>
      </c>
      <c r="C1998" s="36" t="s">
        <v>1990</v>
      </c>
      <c r="D1998" s="36" t="s">
        <v>12255</v>
      </c>
      <c r="E1998" s="36" t="s">
        <v>10046</v>
      </c>
      <c r="F1998" s="36" t="s">
        <v>9932</v>
      </c>
      <c r="G1998" s="36" t="s">
        <v>9933</v>
      </c>
      <c r="H1998" s="36" t="s">
        <v>2171</v>
      </c>
      <c r="I1998" s="36" t="s">
        <v>9</v>
      </c>
      <c r="J1998" s="36" t="s">
        <v>7560</v>
      </c>
      <c r="K1998" s="36" t="s">
        <v>2025</v>
      </c>
      <c r="L1998" s="76" t="s">
        <v>10021</v>
      </c>
      <c r="M1998" s="36" t="s">
        <v>10047</v>
      </c>
      <c r="N1998" s="36" t="s">
        <v>2087</v>
      </c>
      <c r="O1998" s="37">
        <f>'Product Details'!AH1495</f>
        <v>95.99</v>
      </c>
      <c r="P1998" s="37">
        <f>'Product Details'!V1495</f>
        <v>95.99</v>
      </c>
      <c r="Q1998" s="37">
        <f>'Product Details'!F1495</f>
        <v>85.99</v>
      </c>
      <c r="R1998" s="89">
        <f t="shared" ref="R1998:R2061" si="94">IF(P1998&gt;0,(P1998-Q1998)/P1998,"")</f>
        <v>0.10417751849150954</v>
      </c>
      <c r="S1998" s="89">
        <f t="shared" ref="S1998:S2024" si="95">IF(O1998&gt;0,(O1998-Q1998)/O1998,"")</f>
        <v>0.10417751849150954</v>
      </c>
      <c r="T1998" s="37">
        <f>'Product Details'!F1495</f>
        <v>85.99</v>
      </c>
      <c r="U1998" s="37">
        <f t="shared" ref="U1998:U2061" si="96">T1998-Q1998</f>
        <v>0</v>
      </c>
      <c r="V1998" s="36" t="s">
        <v>2080</v>
      </c>
      <c r="W1998" s="36" t="s">
        <v>1345</v>
      </c>
      <c r="X1998" s="36">
        <v>60</v>
      </c>
      <c r="Y1998" s="90">
        <v>46122</v>
      </c>
      <c r="Z1998" s="90">
        <v>46264</v>
      </c>
    </row>
    <row r="1999" spans="1:26" ht="15" customHeight="1" x14ac:dyDescent="0.35">
      <c r="A1999" s="88" t="s">
        <v>12259</v>
      </c>
      <c r="B1999" s="36" t="s">
        <v>9934</v>
      </c>
      <c r="C1999" s="36" t="s">
        <v>1990</v>
      </c>
      <c r="D1999" s="36" t="s">
        <v>12255</v>
      </c>
      <c r="E1999" s="36" t="s">
        <v>10046</v>
      </c>
      <c r="F1999" s="36" t="s">
        <v>9937</v>
      </c>
      <c r="G1999" s="36" t="s">
        <v>9938</v>
      </c>
      <c r="H1999" s="36" t="s">
        <v>2084</v>
      </c>
      <c r="I1999" s="36" t="s">
        <v>9</v>
      </c>
      <c r="J1999" s="36" t="s">
        <v>7414</v>
      </c>
      <c r="K1999" s="36" t="s">
        <v>2023</v>
      </c>
      <c r="L1999" s="76" t="s">
        <v>10021</v>
      </c>
      <c r="M1999" s="36" t="s">
        <v>10047</v>
      </c>
      <c r="N1999" s="36" t="s">
        <v>2087</v>
      </c>
      <c r="O1999" s="37">
        <f>'Product Details'!AH1496</f>
        <v>101.99</v>
      </c>
      <c r="P1999" s="37">
        <f>'Product Details'!V1496</f>
        <v>101.99</v>
      </c>
      <c r="Q1999" s="37">
        <f>'Product Details'!F1496</f>
        <v>92.99</v>
      </c>
      <c r="R1999" s="89">
        <f t="shared" si="94"/>
        <v>8.8243945484851455E-2</v>
      </c>
      <c r="S1999" s="89">
        <f t="shared" si="95"/>
        <v>8.8243945484851455E-2</v>
      </c>
      <c r="T1999" s="37">
        <f>'Product Details'!F1496</f>
        <v>92.99</v>
      </c>
      <c r="U1999" s="37">
        <f t="shared" si="96"/>
        <v>0</v>
      </c>
      <c r="V1999" s="36" t="s">
        <v>2080</v>
      </c>
      <c r="W1999" s="36" t="s">
        <v>1345</v>
      </c>
      <c r="X1999" s="36">
        <v>60</v>
      </c>
      <c r="Y1999" s="90">
        <v>46225</v>
      </c>
      <c r="Z1999" s="90">
        <v>46264</v>
      </c>
    </row>
    <row r="2000" spans="1:26" ht="15" customHeight="1" x14ac:dyDescent="0.35">
      <c r="A2000" s="88" t="s">
        <v>12260</v>
      </c>
      <c r="B2000" s="36" t="s">
        <v>9939</v>
      </c>
      <c r="C2000" s="36" t="s">
        <v>1990</v>
      </c>
      <c r="D2000" s="36" t="s">
        <v>12255</v>
      </c>
      <c r="E2000" s="36" t="s">
        <v>10046</v>
      </c>
      <c r="F2000" s="36" t="s">
        <v>9942</v>
      </c>
      <c r="G2000" s="36" t="s">
        <v>9943</v>
      </c>
      <c r="H2000" s="36" t="s">
        <v>2171</v>
      </c>
      <c r="I2000" s="36" t="s">
        <v>9</v>
      </c>
      <c r="J2000" s="36" t="s">
        <v>7402</v>
      </c>
      <c r="K2000" s="36" t="s">
        <v>2023</v>
      </c>
      <c r="L2000" s="76" t="s">
        <v>10021</v>
      </c>
      <c r="M2000" s="36" t="s">
        <v>10047</v>
      </c>
      <c r="N2000" s="36" t="s">
        <v>2087</v>
      </c>
      <c r="O2000" s="37">
        <f>'Product Details'!AH1497</f>
        <v>155.99</v>
      </c>
      <c r="P2000" s="37">
        <f>'Product Details'!V1497</f>
        <v>155.99</v>
      </c>
      <c r="Q2000" s="37">
        <f>'Product Details'!F1497</f>
        <v>144.99</v>
      </c>
      <c r="R2000" s="89">
        <f t="shared" si="94"/>
        <v>7.0517340855183019E-2</v>
      </c>
      <c r="S2000" s="89">
        <f t="shared" si="95"/>
        <v>7.0517340855183019E-2</v>
      </c>
      <c r="T2000" s="37">
        <f>'Product Details'!F1497</f>
        <v>144.99</v>
      </c>
      <c r="U2000" s="37">
        <f t="shared" si="96"/>
        <v>0</v>
      </c>
      <c r="V2000" s="36" t="s">
        <v>2080</v>
      </c>
      <c r="W2000" s="36" t="s">
        <v>7404</v>
      </c>
      <c r="X2000" s="36">
        <v>60</v>
      </c>
      <c r="Y2000" s="90">
        <v>45883</v>
      </c>
      <c r="Z2000" s="90">
        <v>46274</v>
      </c>
    </row>
    <row r="2001" spans="1:26" ht="15" customHeight="1" x14ac:dyDescent="0.35">
      <c r="A2001" s="88" t="s">
        <v>12261</v>
      </c>
      <c r="B2001" s="36" t="s">
        <v>9944</v>
      </c>
      <c r="C2001" s="36" t="s">
        <v>1990</v>
      </c>
      <c r="D2001" s="36" t="s">
        <v>12255</v>
      </c>
      <c r="E2001" s="36" t="s">
        <v>10046</v>
      </c>
      <c r="F2001" s="36" t="s">
        <v>9947</v>
      </c>
      <c r="G2001" s="36" t="s">
        <v>9948</v>
      </c>
      <c r="H2001" s="36" t="s">
        <v>2254</v>
      </c>
      <c r="I2001" s="36" t="s">
        <v>9</v>
      </c>
      <c r="J2001" s="36" t="s">
        <v>7449</v>
      </c>
      <c r="K2001" s="36" t="s">
        <v>2024</v>
      </c>
      <c r="L2001" s="76" t="s">
        <v>10021</v>
      </c>
      <c r="M2001" s="36" t="s">
        <v>10047</v>
      </c>
      <c r="N2001" s="36" t="s">
        <v>2087</v>
      </c>
      <c r="O2001" s="37">
        <f>'Product Details'!AH1498</f>
        <v>204.99</v>
      </c>
      <c r="P2001" s="37">
        <f>'Product Details'!V1498</f>
        <v>198.99</v>
      </c>
      <c r="Q2001" s="37">
        <f>'Product Details'!F1498</f>
        <v>188.99</v>
      </c>
      <c r="R2001" s="89">
        <f t="shared" si="94"/>
        <v>5.0253781597065179E-2</v>
      </c>
      <c r="S2001" s="89">
        <f t="shared" si="95"/>
        <v>7.8052587931118592E-2</v>
      </c>
      <c r="T2001" s="37">
        <f>'Product Details'!F1498</f>
        <v>188.99</v>
      </c>
      <c r="U2001" s="37">
        <f t="shared" si="96"/>
        <v>0</v>
      </c>
      <c r="V2001" s="36" t="s">
        <v>2080</v>
      </c>
      <c r="W2001" s="36" t="s">
        <v>1345</v>
      </c>
      <c r="X2001" s="36">
        <v>60</v>
      </c>
      <c r="Y2001" s="90">
        <v>46152</v>
      </c>
      <c r="Z2001" s="90">
        <v>46271</v>
      </c>
    </row>
    <row r="2002" spans="1:26" ht="26.9" customHeight="1" x14ac:dyDescent="0.35">
      <c r="A2002" s="88" t="s">
        <v>12262</v>
      </c>
      <c r="B2002" s="36" t="s">
        <v>9949</v>
      </c>
      <c r="C2002" s="36" t="s">
        <v>1990</v>
      </c>
      <c r="D2002" s="36" t="s">
        <v>12255</v>
      </c>
      <c r="E2002" s="36" t="s">
        <v>10046</v>
      </c>
      <c r="F2002" s="36" t="s">
        <v>9952</v>
      </c>
      <c r="G2002" s="36" t="s">
        <v>7646</v>
      </c>
      <c r="H2002" s="36" t="s">
        <v>2120</v>
      </c>
      <c r="I2002" s="36" t="s">
        <v>9</v>
      </c>
      <c r="J2002" s="36" t="s">
        <v>7510</v>
      </c>
      <c r="K2002" s="36" t="s">
        <v>2027</v>
      </c>
      <c r="L2002" s="76" t="s">
        <v>10021</v>
      </c>
      <c r="M2002" s="36" t="s">
        <v>10049</v>
      </c>
      <c r="N2002" s="36" t="s">
        <v>2106</v>
      </c>
      <c r="O2002" s="37">
        <f>'Product Details'!AH1499</f>
        <v>365.99</v>
      </c>
      <c r="P2002" s="37">
        <f>'Product Details'!V1499</f>
        <v>283.99</v>
      </c>
      <c r="Q2002" s="37">
        <f>'Product Details'!F1499</f>
        <v>264.99</v>
      </c>
      <c r="R2002" s="89">
        <f t="shared" si="94"/>
        <v>6.6903764217049896E-2</v>
      </c>
      <c r="S2002" s="89">
        <f t="shared" si="95"/>
        <v>0.27596382414820075</v>
      </c>
      <c r="T2002" s="37">
        <f>'Product Details'!F1499</f>
        <v>264.99</v>
      </c>
      <c r="U2002" s="37">
        <f t="shared" si="96"/>
        <v>0</v>
      </c>
      <c r="V2002" s="36" t="s">
        <v>2080</v>
      </c>
      <c r="W2002" s="36" t="s">
        <v>7512</v>
      </c>
      <c r="X2002" s="36">
        <v>60</v>
      </c>
      <c r="Y2002" s="90">
        <v>45768</v>
      </c>
      <c r="Z2002" s="90">
        <v>46260</v>
      </c>
    </row>
    <row r="2003" spans="1:26" ht="26.9" customHeight="1" x14ac:dyDescent="0.35">
      <c r="A2003" s="88" t="s">
        <v>12263</v>
      </c>
      <c r="B2003" s="36" t="s">
        <v>9949</v>
      </c>
      <c r="C2003" s="36" t="s">
        <v>1990</v>
      </c>
      <c r="D2003" s="36" t="s">
        <v>10051</v>
      </c>
      <c r="E2003" s="36" t="s">
        <v>10052</v>
      </c>
      <c r="F2003" s="36" t="s">
        <v>9952</v>
      </c>
      <c r="G2003" s="36" t="s">
        <v>7646</v>
      </c>
      <c r="H2003" s="36" t="s">
        <v>2120</v>
      </c>
      <c r="I2003" s="36" t="s">
        <v>9</v>
      </c>
      <c r="J2003" s="36" t="s">
        <v>7510</v>
      </c>
      <c r="K2003" s="36" t="s">
        <v>2027</v>
      </c>
      <c r="L2003" s="76" t="s">
        <v>10021</v>
      </c>
      <c r="M2003" s="36" t="s">
        <v>10049</v>
      </c>
      <c r="N2003" s="36" t="s">
        <v>2106</v>
      </c>
      <c r="O2003" s="37">
        <f>'Product Details'!AH1499</f>
        <v>365.99</v>
      </c>
      <c r="P2003" s="37">
        <v>264.99</v>
      </c>
      <c r="Q2003" s="37">
        <v>242.99</v>
      </c>
      <c r="R2003" s="89">
        <f t="shared" si="94"/>
        <v>8.3022000830220002E-2</v>
      </c>
      <c r="S2003" s="89">
        <f t="shared" si="95"/>
        <v>0.33607475614087817</v>
      </c>
      <c r="T2003" s="37">
        <f>'Product Details'!F1499</f>
        <v>264.99</v>
      </c>
      <c r="U2003" s="37">
        <f t="shared" si="96"/>
        <v>22</v>
      </c>
      <c r="V2003" s="36" t="s">
        <v>2080</v>
      </c>
      <c r="W2003" s="36" t="s">
        <v>7512</v>
      </c>
      <c r="X2003" s="36">
        <v>60</v>
      </c>
      <c r="Y2003" s="90">
        <v>46240</v>
      </c>
      <c r="Z2003" s="90">
        <v>46281</v>
      </c>
    </row>
    <row r="2004" spans="1:26" ht="26.9" customHeight="1" x14ac:dyDescent="0.35">
      <c r="A2004" s="88" t="s">
        <v>12264</v>
      </c>
      <c r="B2004" s="36" t="s">
        <v>9949</v>
      </c>
      <c r="C2004" s="36" t="s">
        <v>1990</v>
      </c>
      <c r="D2004" s="36" t="s">
        <v>10088</v>
      </c>
      <c r="E2004" s="36" t="s">
        <v>10089</v>
      </c>
      <c r="F2004" s="36" t="s">
        <v>9952</v>
      </c>
      <c r="G2004" s="36" t="s">
        <v>7646</v>
      </c>
      <c r="H2004" s="36" t="s">
        <v>2120</v>
      </c>
      <c r="I2004" s="36" t="s">
        <v>9</v>
      </c>
      <c r="J2004" s="36" t="s">
        <v>7510</v>
      </c>
      <c r="K2004" s="36" t="s">
        <v>2027</v>
      </c>
      <c r="L2004" s="51" t="s">
        <v>10024</v>
      </c>
      <c r="M2004" s="36" t="s">
        <v>10090</v>
      </c>
      <c r="N2004" s="36" t="s">
        <v>2106</v>
      </c>
      <c r="O2004" s="37">
        <f>'Product Details'!AH1499</f>
        <v>365.99</v>
      </c>
      <c r="P2004" s="37">
        <v>153.99</v>
      </c>
      <c r="Q2004" s="37">
        <v>153.99</v>
      </c>
      <c r="R2004" s="89">
        <f t="shared" si="94"/>
        <v>0</v>
      </c>
      <c r="S2004" s="89">
        <f t="shared" si="95"/>
        <v>0.57925079920216394</v>
      </c>
      <c r="T2004" s="37">
        <f>'Product Details'!F1499</f>
        <v>264.99</v>
      </c>
      <c r="U2004" s="37">
        <f t="shared" si="96"/>
        <v>111</v>
      </c>
      <c r="V2004" s="36" t="s">
        <v>2100</v>
      </c>
      <c r="W2004" s="36" t="s">
        <v>10105</v>
      </c>
      <c r="X2004" s="36">
        <v>14</v>
      </c>
      <c r="Y2004" s="90">
        <v>46178</v>
      </c>
      <c r="Z2004" s="90">
        <v>46178</v>
      </c>
    </row>
    <row r="2005" spans="1:26" ht="26.9" customHeight="1" x14ac:dyDescent="0.35">
      <c r="A2005" s="88" t="s">
        <v>12265</v>
      </c>
      <c r="B2005" s="36" t="s">
        <v>9949</v>
      </c>
      <c r="C2005" s="36" t="s">
        <v>1990</v>
      </c>
      <c r="D2005" s="36" t="s">
        <v>10088</v>
      </c>
      <c r="E2005" s="36" t="s">
        <v>10089</v>
      </c>
      <c r="F2005" s="36" t="s">
        <v>9952</v>
      </c>
      <c r="G2005" s="36" t="s">
        <v>7646</v>
      </c>
      <c r="H2005" s="36" t="s">
        <v>2120</v>
      </c>
      <c r="I2005" s="36" t="s">
        <v>9</v>
      </c>
      <c r="J2005" s="36" t="s">
        <v>7510</v>
      </c>
      <c r="K2005" s="36" t="s">
        <v>2027</v>
      </c>
      <c r="L2005" s="84" t="s">
        <v>10025</v>
      </c>
      <c r="M2005" s="36" t="s">
        <v>10090</v>
      </c>
      <c r="N2005" s="36" t="s">
        <v>2106</v>
      </c>
      <c r="O2005" s="37">
        <f>'Product Details'!AH1499</f>
        <v>365.99</v>
      </c>
      <c r="P2005" s="37">
        <v>130.99</v>
      </c>
      <c r="Q2005" s="37">
        <v>130.99</v>
      </c>
      <c r="R2005" s="89">
        <f t="shared" si="94"/>
        <v>0</v>
      </c>
      <c r="S2005" s="89">
        <f t="shared" si="95"/>
        <v>0.64209404628541766</v>
      </c>
      <c r="T2005" s="37">
        <f>'Product Details'!F1499</f>
        <v>264.99</v>
      </c>
      <c r="U2005" s="37">
        <f t="shared" si="96"/>
        <v>134</v>
      </c>
      <c r="V2005" s="36" t="s">
        <v>2100</v>
      </c>
      <c r="W2005" s="36" t="s">
        <v>10105</v>
      </c>
      <c r="X2005" s="36">
        <v>14</v>
      </c>
      <c r="Y2005" s="90">
        <v>46143</v>
      </c>
      <c r="Z2005" s="90">
        <v>46143</v>
      </c>
    </row>
    <row r="2006" spans="1:26" ht="26.9" customHeight="1" x14ac:dyDescent="0.35">
      <c r="A2006" s="88" t="s">
        <v>12266</v>
      </c>
      <c r="B2006" s="36" t="s">
        <v>9953</v>
      </c>
      <c r="C2006" s="36" t="s">
        <v>1990</v>
      </c>
      <c r="D2006" s="36" t="s">
        <v>12255</v>
      </c>
      <c r="E2006" s="36" t="s">
        <v>10046</v>
      </c>
      <c r="F2006" s="36" t="s">
        <v>9956</v>
      </c>
      <c r="G2006" s="36" t="s">
        <v>7983</v>
      </c>
      <c r="H2006" s="36" t="s">
        <v>2120</v>
      </c>
      <c r="I2006" s="36" t="s">
        <v>9</v>
      </c>
      <c r="J2006" s="36" t="s">
        <v>7526</v>
      </c>
      <c r="K2006" s="36" t="s">
        <v>2026</v>
      </c>
      <c r="L2006" s="76" t="s">
        <v>10021</v>
      </c>
      <c r="M2006" s="36" t="s">
        <v>10047</v>
      </c>
      <c r="N2006" s="36" t="s">
        <v>2087</v>
      </c>
      <c r="O2006" s="37">
        <f>'Product Details'!AH1500</f>
        <v>345.99</v>
      </c>
      <c r="P2006" s="37">
        <f>'Product Details'!V1500</f>
        <v>340.99</v>
      </c>
      <c r="Q2006" s="37">
        <f>'Product Details'!F1500</f>
        <v>321.99</v>
      </c>
      <c r="R2006" s="89">
        <f t="shared" si="94"/>
        <v>5.5720109094108329E-2</v>
      </c>
      <c r="S2006" s="89">
        <f t="shared" si="95"/>
        <v>6.9366166652215386E-2</v>
      </c>
      <c r="T2006" s="37">
        <f>'Product Details'!F1500</f>
        <v>321.99</v>
      </c>
      <c r="U2006" s="37">
        <f t="shared" si="96"/>
        <v>0</v>
      </c>
      <c r="V2006" s="36" t="s">
        <v>2100</v>
      </c>
      <c r="W2006" s="36" t="s">
        <v>1345</v>
      </c>
      <c r="X2006" s="36">
        <v>60</v>
      </c>
      <c r="Y2006" s="90">
        <v>46086</v>
      </c>
      <c r="Z2006" s="90">
        <v>46254</v>
      </c>
    </row>
    <row r="2007" spans="1:26" ht="26.9" customHeight="1" x14ac:dyDescent="0.35">
      <c r="A2007" s="88" t="s">
        <v>12267</v>
      </c>
      <c r="B2007" s="36" t="s">
        <v>9953</v>
      </c>
      <c r="C2007" s="36" t="s">
        <v>1990</v>
      </c>
      <c r="D2007" s="36" t="s">
        <v>10100</v>
      </c>
      <c r="E2007" s="36" t="s">
        <v>10101</v>
      </c>
      <c r="F2007" s="36" t="s">
        <v>9956</v>
      </c>
      <c r="G2007" s="36" t="s">
        <v>7983</v>
      </c>
      <c r="H2007" s="36" t="s">
        <v>2120</v>
      </c>
      <c r="I2007" s="36" t="s">
        <v>9</v>
      </c>
      <c r="J2007" s="36" t="s">
        <v>7526</v>
      </c>
      <c r="K2007" s="36" t="s">
        <v>2026</v>
      </c>
      <c r="L2007" s="81" t="s">
        <v>10022</v>
      </c>
      <c r="M2007" s="36" t="s">
        <v>10102</v>
      </c>
      <c r="N2007" s="36" t="s">
        <v>2087</v>
      </c>
      <c r="O2007" s="37">
        <f>'Product Details'!AH1500</f>
        <v>345.99</v>
      </c>
      <c r="P2007" s="37">
        <v>308.99</v>
      </c>
      <c r="Q2007" s="37">
        <v>290.99</v>
      </c>
      <c r="R2007" s="89">
        <f t="shared" si="94"/>
        <v>5.8254312437295702E-2</v>
      </c>
      <c r="S2007" s="89">
        <f t="shared" si="95"/>
        <v>0.15896413191132691</v>
      </c>
      <c r="T2007" s="37">
        <f>'Product Details'!F1500</f>
        <v>321.99</v>
      </c>
      <c r="U2007" s="37">
        <f t="shared" si="96"/>
        <v>31</v>
      </c>
      <c r="V2007" s="36" t="s">
        <v>2100</v>
      </c>
      <c r="W2007" s="36" t="s">
        <v>10514</v>
      </c>
      <c r="X2007" s="36">
        <v>60</v>
      </c>
      <c r="Y2007" s="90">
        <v>46200</v>
      </c>
      <c r="Z2007" s="90">
        <v>46214</v>
      </c>
    </row>
    <row r="2008" spans="1:26" ht="26.9" customHeight="1" x14ac:dyDescent="0.35">
      <c r="A2008" s="88" t="s">
        <v>12268</v>
      </c>
      <c r="B2008" s="36" t="s">
        <v>9953</v>
      </c>
      <c r="C2008" s="36" t="s">
        <v>1990</v>
      </c>
      <c r="D2008" s="36" t="s">
        <v>10088</v>
      </c>
      <c r="E2008" s="36" t="s">
        <v>10089</v>
      </c>
      <c r="F2008" s="36" t="s">
        <v>9956</v>
      </c>
      <c r="G2008" s="36" t="s">
        <v>7983</v>
      </c>
      <c r="H2008" s="36" t="s">
        <v>2120</v>
      </c>
      <c r="I2008" s="36" t="s">
        <v>9</v>
      </c>
      <c r="J2008" s="36" t="s">
        <v>7526</v>
      </c>
      <c r="K2008" s="36" t="s">
        <v>2026</v>
      </c>
      <c r="L2008" s="51" t="s">
        <v>10024</v>
      </c>
      <c r="M2008" s="36" t="s">
        <v>10090</v>
      </c>
      <c r="N2008" s="36" t="s">
        <v>2087</v>
      </c>
      <c r="O2008" s="37">
        <f>'Product Details'!AH1500</f>
        <v>345.99</v>
      </c>
      <c r="P2008" s="37">
        <v>223.99</v>
      </c>
      <c r="Q2008" s="37">
        <v>223.99</v>
      </c>
      <c r="R2008" s="89">
        <f t="shared" si="94"/>
        <v>0</v>
      </c>
      <c r="S2008" s="89">
        <f t="shared" si="95"/>
        <v>0.35261134714876152</v>
      </c>
      <c r="T2008" s="37">
        <f>'Product Details'!F1500</f>
        <v>321.99</v>
      </c>
      <c r="U2008" s="37">
        <f t="shared" si="96"/>
        <v>98</v>
      </c>
      <c r="V2008" s="36" t="s">
        <v>2100</v>
      </c>
      <c r="W2008" s="36" t="s">
        <v>10105</v>
      </c>
      <c r="X2008" s="36">
        <v>14</v>
      </c>
      <c r="Y2008" s="90">
        <v>46284</v>
      </c>
      <c r="Z2008" s="90">
        <v>46284</v>
      </c>
    </row>
    <row r="2009" spans="1:26" ht="15" customHeight="1" x14ac:dyDescent="0.35">
      <c r="A2009" s="88" t="s">
        <v>12269</v>
      </c>
      <c r="B2009" s="36" t="s">
        <v>9957</v>
      </c>
      <c r="C2009" s="36" t="s">
        <v>1990</v>
      </c>
      <c r="D2009" s="36" t="s">
        <v>12255</v>
      </c>
      <c r="E2009" s="36" t="s">
        <v>10046</v>
      </c>
      <c r="F2009" s="36" t="s">
        <v>9932</v>
      </c>
      <c r="G2009" s="36" t="s">
        <v>9960</v>
      </c>
      <c r="H2009" s="36" t="s">
        <v>2171</v>
      </c>
      <c r="I2009" s="36" t="s">
        <v>9</v>
      </c>
      <c r="J2009" s="36" t="s">
        <v>7437</v>
      </c>
      <c r="K2009" s="36" t="s">
        <v>2026</v>
      </c>
      <c r="L2009" s="76" t="s">
        <v>10021</v>
      </c>
      <c r="M2009" s="36" t="s">
        <v>10047</v>
      </c>
      <c r="N2009" s="36" t="s">
        <v>2087</v>
      </c>
      <c r="O2009" s="37">
        <f>'Product Details'!AH1501</f>
        <v>473.99</v>
      </c>
      <c r="P2009" s="37">
        <f>'Product Details'!V1501</f>
        <v>465.99</v>
      </c>
      <c r="Q2009" s="37">
        <f>'Product Details'!F1501</f>
        <v>421.99</v>
      </c>
      <c r="R2009" s="89">
        <f t="shared" si="94"/>
        <v>9.4422627095002043E-2</v>
      </c>
      <c r="S2009" s="89">
        <f t="shared" si="95"/>
        <v>0.10970695584295027</v>
      </c>
      <c r="T2009" s="37">
        <f>'Product Details'!F1501</f>
        <v>421.99</v>
      </c>
      <c r="U2009" s="37">
        <f t="shared" si="96"/>
        <v>0</v>
      </c>
      <c r="V2009" s="36" t="s">
        <v>2100</v>
      </c>
      <c r="W2009" s="36" t="s">
        <v>7439</v>
      </c>
      <c r="X2009" s="36">
        <v>60</v>
      </c>
      <c r="Y2009" s="90">
        <v>45780</v>
      </c>
      <c r="Z2009" s="90">
        <v>46287</v>
      </c>
    </row>
    <row r="2010" spans="1:26" ht="15" customHeight="1" x14ac:dyDescent="0.35">
      <c r="A2010" s="88" t="s">
        <v>12270</v>
      </c>
      <c r="B2010" s="36" t="s">
        <v>9961</v>
      </c>
      <c r="C2010" s="36" t="s">
        <v>1990</v>
      </c>
      <c r="D2010" s="36" t="s">
        <v>12255</v>
      </c>
      <c r="E2010" s="36" t="s">
        <v>10046</v>
      </c>
      <c r="F2010" s="36" t="s">
        <v>9956</v>
      </c>
      <c r="G2010" s="36" t="s">
        <v>9965</v>
      </c>
      <c r="H2010" s="36" t="s">
        <v>2254</v>
      </c>
      <c r="I2010" s="36" t="s">
        <v>9</v>
      </c>
      <c r="J2010" s="36" t="s">
        <v>7473</v>
      </c>
      <c r="K2010" s="36" t="s">
        <v>2024</v>
      </c>
      <c r="L2010" s="76" t="s">
        <v>10021</v>
      </c>
      <c r="M2010" s="36" t="s">
        <v>10047</v>
      </c>
      <c r="N2010" s="36" t="s">
        <v>2087</v>
      </c>
      <c r="O2010" s="37">
        <f>'Product Details'!AH1502</f>
        <v>769.99</v>
      </c>
      <c r="P2010" s="37">
        <f>'Product Details'!V1502</f>
        <v>730.99</v>
      </c>
      <c r="Q2010" s="37">
        <f>'Product Details'!F1502</f>
        <v>689.99</v>
      </c>
      <c r="R2010" s="89">
        <f t="shared" si="94"/>
        <v>5.6088318581649546E-2</v>
      </c>
      <c r="S2010" s="89">
        <f t="shared" si="95"/>
        <v>0.1038974532136781</v>
      </c>
      <c r="T2010" s="37">
        <f>'Product Details'!F1502</f>
        <v>689.99</v>
      </c>
      <c r="U2010" s="37">
        <f t="shared" si="96"/>
        <v>0</v>
      </c>
      <c r="V2010" s="36" t="s">
        <v>2080</v>
      </c>
      <c r="W2010" s="36" t="s">
        <v>7439</v>
      </c>
      <c r="X2010" s="36">
        <v>60</v>
      </c>
      <c r="Y2010" s="90">
        <v>46117</v>
      </c>
      <c r="Z2010" s="90">
        <v>46254</v>
      </c>
    </row>
    <row r="2011" spans="1:26" ht="26.9" customHeight="1" x14ac:dyDescent="0.35">
      <c r="A2011" s="88" t="s">
        <v>12271</v>
      </c>
      <c r="B2011" s="36" t="s">
        <v>9966</v>
      </c>
      <c r="C2011" s="36" t="s">
        <v>2003</v>
      </c>
      <c r="D2011" s="36" t="s">
        <v>12272</v>
      </c>
      <c r="E2011" s="36" t="s">
        <v>10046</v>
      </c>
      <c r="F2011" s="36" t="s">
        <v>9969</v>
      </c>
      <c r="G2011" s="36" t="s">
        <v>9970</v>
      </c>
      <c r="H2011" s="36" t="s">
        <v>2171</v>
      </c>
      <c r="I2011" s="36" t="s">
        <v>9</v>
      </c>
      <c r="J2011" s="36" t="s">
        <v>7402</v>
      </c>
      <c r="K2011" s="36" t="s">
        <v>2023</v>
      </c>
      <c r="L2011" s="76" t="s">
        <v>10021</v>
      </c>
      <c r="M2011" s="36" t="s">
        <v>10047</v>
      </c>
      <c r="N2011" s="36" t="s">
        <v>2087</v>
      </c>
      <c r="O2011" s="37">
        <f>'Product Details'!AH1503</f>
        <v>104.99</v>
      </c>
      <c r="P2011" s="37">
        <f>'Product Details'!V1503</f>
        <v>104.99</v>
      </c>
      <c r="Q2011" s="37">
        <f>'Product Details'!F1503</f>
        <v>98.99</v>
      </c>
      <c r="R2011" s="89">
        <f t="shared" si="94"/>
        <v>5.714829983807982E-2</v>
      </c>
      <c r="S2011" s="89">
        <f t="shared" si="95"/>
        <v>5.714829983807982E-2</v>
      </c>
      <c r="T2011" s="37">
        <f>'Product Details'!F1503</f>
        <v>98.99</v>
      </c>
      <c r="U2011" s="37">
        <f t="shared" si="96"/>
        <v>0</v>
      </c>
      <c r="V2011" s="36" t="s">
        <v>2116</v>
      </c>
      <c r="W2011" s="36" t="s">
        <v>7404</v>
      </c>
      <c r="X2011" s="36">
        <v>30</v>
      </c>
      <c r="Y2011" s="90">
        <v>46202</v>
      </c>
      <c r="Z2011" s="90">
        <v>46269</v>
      </c>
    </row>
    <row r="2012" spans="1:26" ht="26.9" customHeight="1" x14ac:dyDescent="0.35">
      <c r="A2012" s="88" t="s">
        <v>12273</v>
      </c>
      <c r="B2012" s="36" t="s">
        <v>9966</v>
      </c>
      <c r="C2012" s="36" t="s">
        <v>2003</v>
      </c>
      <c r="D2012" s="36" t="s">
        <v>10059</v>
      </c>
      <c r="E2012" s="36" t="s">
        <v>10060</v>
      </c>
      <c r="F2012" s="36" t="s">
        <v>9969</v>
      </c>
      <c r="G2012" s="36" t="s">
        <v>9970</v>
      </c>
      <c r="H2012" s="36" t="s">
        <v>2171</v>
      </c>
      <c r="I2012" s="36" t="s">
        <v>9</v>
      </c>
      <c r="J2012" s="36" t="s">
        <v>7402</v>
      </c>
      <c r="K2012" s="36" t="s">
        <v>2023</v>
      </c>
      <c r="L2012" s="79" t="s">
        <v>10023</v>
      </c>
      <c r="M2012" s="36" t="s">
        <v>10023</v>
      </c>
      <c r="N2012" s="36" t="s">
        <v>2087</v>
      </c>
      <c r="O2012" s="37">
        <f>'Product Details'!AH1503</f>
        <v>104.99</v>
      </c>
      <c r="P2012" s="37">
        <v>63.99</v>
      </c>
      <c r="Q2012" s="37">
        <v>63.99</v>
      </c>
      <c r="R2012" s="89">
        <f t="shared" si="94"/>
        <v>0</v>
      </c>
      <c r="S2012" s="89">
        <f t="shared" si="95"/>
        <v>0.3905133822268787</v>
      </c>
      <c r="T2012" s="37">
        <f>'Product Details'!F1503</f>
        <v>98.99</v>
      </c>
      <c r="U2012" s="37">
        <f t="shared" si="96"/>
        <v>34.999999999999993</v>
      </c>
      <c r="V2012" s="36" t="s">
        <v>2116</v>
      </c>
      <c r="W2012" s="36" t="s">
        <v>10061</v>
      </c>
      <c r="X2012" s="36">
        <v>30</v>
      </c>
      <c r="Y2012" s="90">
        <v>46202</v>
      </c>
      <c r="Z2012" s="90">
        <v>46202</v>
      </c>
    </row>
    <row r="2013" spans="1:26" ht="15" customHeight="1" x14ac:dyDescent="0.35">
      <c r="A2013" s="88" t="s">
        <v>12274</v>
      </c>
      <c r="B2013" s="36" t="s">
        <v>9966</v>
      </c>
      <c r="C2013" s="36" t="s">
        <v>2003</v>
      </c>
      <c r="D2013" s="36" t="s">
        <v>10088</v>
      </c>
      <c r="E2013" s="36" t="s">
        <v>10089</v>
      </c>
      <c r="F2013" s="36" t="s">
        <v>9969</v>
      </c>
      <c r="G2013" s="36" t="s">
        <v>9970</v>
      </c>
      <c r="H2013" s="36" t="s">
        <v>2171</v>
      </c>
      <c r="I2013" s="36" t="s">
        <v>9</v>
      </c>
      <c r="J2013" s="36" t="s">
        <v>7402</v>
      </c>
      <c r="K2013" s="36" t="s">
        <v>2023</v>
      </c>
      <c r="L2013" s="84" t="s">
        <v>10025</v>
      </c>
      <c r="M2013" s="36" t="s">
        <v>10090</v>
      </c>
      <c r="N2013" s="36" t="s">
        <v>2087</v>
      </c>
      <c r="O2013" s="37">
        <f>'Product Details'!AH1503</f>
        <v>104.99</v>
      </c>
      <c r="P2013" s="37">
        <v>49.99</v>
      </c>
      <c r="Q2013" s="37">
        <v>49.99</v>
      </c>
      <c r="R2013" s="89">
        <f t="shared" si="94"/>
        <v>0</v>
      </c>
      <c r="S2013" s="89">
        <f t="shared" si="95"/>
        <v>0.52385941518239831</v>
      </c>
      <c r="T2013" s="37">
        <f>'Product Details'!F1503</f>
        <v>98.99</v>
      </c>
      <c r="U2013" s="37">
        <f t="shared" si="96"/>
        <v>48.999999999999993</v>
      </c>
      <c r="V2013" s="36" t="s">
        <v>2100</v>
      </c>
      <c r="W2013" s="36" t="s">
        <v>10105</v>
      </c>
      <c r="X2013" s="36">
        <v>14</v>
      </c>
      <c r="Y2013" s="90">
        <v>46202</v>
      </c>
      <c r="Z2013" s="90">
        <v>46202</v>
      </c>
    </row>
    <row r="2014" spans="1:26" ht="15" customHeight="1" x14ac:dyDescent="0.35">
      <c r="A2014" s="88" t="s">
        <v>12275</v>
      </c>
      <c r="B2014" s="36" t="s">
        <v>9971</v>
      </c>
      <c r="C2014" s="36" t="s">
        <v>2003</v>
      </c>
      <c r="D2014" s="36" t="s">
        <v>12272</v>
      </c>
      <c r="E2014" s="36" t="s">
        <v>10046</v>
      </c>
      <c r="F2014" s="36" t="s">
        <v>9974</v>
      </c>
      <c r="G2014" s="36" t="s">
        <v>9975</v>
      </c>
      <c r="H2014" s="36" t="s">
        <v>2171</v>
      </c>
      <c r="I2014" s="36" t="s">
        <v>9</v>
      </c>
      <c r="J2014" s="36" t="s">
        <v>7749</v>
      </c>
      <c r="K2014" s="36" t="s">
        <v>2023</v>
      </c>
      <c r="L2014" s="76" t="s">
        <v>10021</v>
      </c>
      <c r="M2014" s="36" t="s">
        <v>10047</v>
      </c>
      <c r="N2014" s="36" t="s">
        <v>2087</v>
      </c>
      <c r="O2014" s="37">
        <f>'Product Details'!AH1504</f>
        <v>137.99</v>
      </c>
      <c r="P2014" s="37">
        <f>'Product Details'!V1504</f>
        <v>131.99</v>
      </c>
      <c r="Q2014" s="37">
        <f>'Product Details'!F1504</f>
        <v>120.99</v>
      </c>
      <c r="R2014" s="89">
        <f t="shared" si="94"/>
        <v>8.3339646942950332E-2</v>
      </c>
      <c r="S2014" s="89">
        <f t="shared" si="95"/>
        <v>0.12319733314008272</v>
      </c>
      <c r="T2014" s="37">
        <f>'Product Details'!F1504</f>
        <v>120.99</v>
      </c>
      <c r="U2014" s="37">
        <f t="shared" si="96"/>
        <v>0</v>
      </c>
      <c r="V2014" s="36" t="s">
        <v>2080</v>
      </c>
      <c r="W2014" s="36" t="s">
        <v>1345</v>
      </c>
      <c r="X2014" s="36">
        <v>30</v>
      </c>
      <c r="Y2014" s="90">
        <v>46175</v>
      </c>
      <c r="Z2014" s="90">
        <v>46244</v>
      </c>
    </row>
    <row r="2015" spans="1:26" ht="26.9" customHeight="1" x14ac:dyDescent="0.35">
      <c r="A2015" s="88" t="s">
        <v>12276</v>
      </c>
      <c r="B2015" s="36" t="s">
        <v>9976</v>
      </c>
      <c r="C2015" s="36" t="s">
        <v>2003</v>
      </c>
      <c r="D2015" s="36" t="s">
        <v>12272</v>
      </c>
      <c r="E2015" s="36" t="s">
        <v>10046</v>
      </c>
      <c r="F2015" s="36" t="s">
        <v>9979</v>
      </c>
      <c r="G2015" s="36" t="s">
        <v>7742</v>
      </c>
      <c r="H2015" s="36" t="s">
        <v>2120</v>
      </c>
      <c r="I2015" s="36" t="s">
        <v>9</v>
      </c>
      <c r="J2015" s="36" t="s">
        <v>7378</v>
      </c>
      <c r="K2015" s="36" t="s">
        <v>2025</v>
      </c>
      <c r="L2015" s="76" t="s">
        <v>10021</v>
      </c>
      <c r="M2015" s="36" t="s">
        <v>10047</v>
      </c>
      <c r="N2015" s="36" t="s">
        <v>2087</v>
      </c>
      <c r="O2015" s="37">
        <f>'Product Details'!AH1505</f>
        <v>141.99</v>
      </c>
      <c r="P2015" s="37">
        <f>'Product Details'!V1505</f>
        <v>135.99</v>
      </c>
      <c r="Q2015" s="37">
        <f>'Product Details'!F1505</f>
        <v>121.99</v>
      </c>
      <c r="R2015" s="89">
        <f t="shared" si="94"/>
        <v>0.10294874623134063</v>
      </c>
      <c r="S2015" s="89">
        <f t="shared" si="95"/>
        <v>0.14085498978801334</v>
      </c>
      <c r="T2015" s="37">
        <f>'Product Details'!F1505</f>
        <v>121.99</v>
      </c>
      <c r="U2015" s="37">
        <f t="shared" si="96"/>
        <v>0</v>
      </c>
      <c r="V2015" s="36" t="s">
        <v>2080</v>
      </c>
      <c r="W2015" s="36" t="s">
        <v>1345</v>
      </c>
      <c r="X2015" s="36">
        <v>30</v>
      </c>
      <c r="Y2015" s="90">
        <v>46037</v>
      </c>
      <c r="Z2015" s="90">
        <v>46250</v>
      </c>
    </row>
    <row r="2016" spans="1:26" ht="26.9" customHeight="1" x14ac:dyDescent="0.35">
      <c r="A2016" s="88" t="s">
        <v>12277</v>
      </c>
      <c r="B2016" s="36" t="s">
        <v>9980</v>
      </c>
      <c r="C2016" s="36" t="s">
        <v>2003</v>
      </c>
      <c r="D2016" s="36" t="s">
        <v>12272</v>
      </c>
      <c r="E2016" s="36" t="s">
        <v>10046</v>
      </c>
      <c r="F2016" s="36" t="s">
        <v>9983</v>
      </c>
      <c r="G2016" s="36" t="s">
        <v>9984</v>
      </c>
      <c r="H2016" s="36" t="s">
        <v>2179</v>
      </c>
      <c r="I2016" s="36" t="s">
        <v>9</v>
      </c>
      <c r="J2016" s="36" t="s">
        <v>7414</v>
      </c>
      <c r="K2016" s="36" t="s">
        <v>2025</v>
      </c>
      <c r="L2016" s="76" t="s">
        <v>10021</v>
      </c>
      <c r="M2016" s="36" t="s">
        <v>10047</v>
      </c>
      <c r="N2016" s="36" t="s">
        <v>2087</v>
      </c>
      <c r="O2016" s="37">
        <f>'Product Details'!AH1506</f>
        <v>142.99</v>
      </c>
      <c r="P2016" s="37">
        <f>'Product Details'!V1506</f>
        <v>142.99</v>
      </c>
      <c r="Q2016" s="37">
        <f>'Product Details'!F1506</f>
        <v>131.99</v>
      </c>
      <c r="R2016" s="89">
        <f t="shared" si="94"/>
        <v>7.6928456535422046E-2</v>
      </c>
      <c r="S2016" s="89">
        <f t="shared" si="95"/>
        <v>7.6928456535422046E-2</v>
      </c>
      <c r="T2016" s="37">
        <f>'Product Details'!F1506</f>
        <v>131.99</v>
      </c>
      <c r="U2016" s="37">
        <f t="shared" si="96"/>
        <v>0</v>
      </c>
      <c r="V2016" s="36" t="s">
        <v>2080</v>
      </c>
      <c r="W2016" s="36" t="s">
        <v>1345</v>
      </c>
      <c r="X2016" s="36">
        <v>30</v>
      </c>
      <c r="Y2016" s="90">
        <v>46157</v>
      </c>
      <c r="Z2016" s="90">
        <v>46243</v>
      </c>
    </row>
    <row r="2017" spans="1:26" ht="26.9" customHeight="1" x14ac:dyDescent="0.35">
      <c r="A2017" s="88" t="s">
        <v>12278</v>
      </c>
      <c r="B2017" s="36" t="s">
        <v>9985</v>
      </c>
      <c r="C2017" s="36" t="s">
        <v>2003</v>
      </c>
      <c r="D2017" s="36" t="s">
        <v>12272</v>
      </c>
      <c r="E2017" s="36" t="s">
        <v>10046</v>
      </c>
      <c r="F2017" s="36" t="s">
        <v>9988</v>
      </c>
      <c r="G2017" s="36" t="s">
        <v>9989</v>
      </c>
      <c r="H2017" s="36" t="s">
        <v>2147</v>
      </c>
      <c r="I2017" s="36" t="s">
        <v>9</v>
      </c>
      <c r="J2017" s="36" t="s">
        <v>7390</v>
      </c>
      <c r="K2017" s="36" t="s">
        <v>2025</v>
      </c>
      <c r="L2017" s="76" t="s">
        <v>10021</v>
      </c>
      <c r="M2017" s="36" t="s">
        <v>10049</v>
      </c>
      <c r="N2017" s="36" t="s">
        <v>2106</v>
      </c>
      <c r="O2017" s="37">
        <f>'Product Details'!AH1507</f>
        <v>258.99</v>
      </c>
      <c r="P2017" s="37">
        <f>'Product Details'!V1507</f>
        <v>165.99</v>
      </c>
      <c r="Q2017" s="37">
        <f>'Product Details'!F1507</f>
        <v>155.99</v>
      </c>
      <c r="R2017" s="89">
        <f t="shared" si="94"/>
        <v>6.0244593047773957E-2</v>
      </c>
      <c r="S2017" s="89">
        <f t="shared" si="95"/>
        <v>0.39769875284760026</v>
      </c>
      <c r="T2017" s="37">
        <f>'Product Details'!F1507</f>
        <v>155.99</v>
      </c>
      <c r="U2017" s="37">
        <f t="shared" si="96"/>
        <v>0</v>
      </c>
      <c r="V2017" s="36" t="s">
        <v>2080</v>
      </c>
      <c r="W2017" s="36" t="s">
        <v>1345</v>
      </c>
      <c r="X2017" s="36">
        <v>30</v>
      </c>
      <c r="Y2017" s="90">
        <v>45605</v>
      </c>
      <c r="Z2017" s="90">
        <v>46242</v>
      </c>
    </row>
    <row r="2018" spans="1:26" ht="26.9" customHeight="1" x14ac:dyDescent="0.35">
      <c r="A2018" s="88" t="s">
        <v>12279</v>
      </c>
      <c r="B2018" s="36" t="s">
        <v>9985</v>
      </c>
      <c r="C2018" s="36" t="s">
        <v>2003</v>
      </c>
      <c r="D2018" s="36" t="s">
        <v>10051</v>
      </c>
      <c r="E2018" s="36" t="s">
        <v>10052</v>
      </c>
      <c r="F2018" s="36" t="s">
        <v>9988</v>
      </c>
      <c r="G2018" s="36" t="s">
        <v>9989</v>
      </c>
      <c r="H2018" s="36" t="s">
        <v>2147</v>
      </c>
      <c r="I2018" s="36" t="s">
        <v>9</v>
      </c>
      <c r="J2018" s="36" t="s">
        <v>7390</v>
      </c>
      <c r="K2018" s="36" t="s">
        <v>2025</v>
      </c>
      <c r="L2018" s="76" t="s">
        <v>10021</v>
      </c>
      <c r="M2018" s="36" t="s">
        <v>10049</v>
      </c>
      <c r="N2018" s="36" t="s">
        <v>2106</v>
      </c>
      <c r="O2018" s="37">
        <f>'Product Details'!AH1507</f>
        <v>258.99</v>
      </c>
      <c r="P2018" s="37">
        <v>155.99</v>
      </c>
      <c r="Q2018" s="37">
        <v>131.99</v>
      </c>
      <c r="R2018" s="89">
        <f t="shared" si="94"/>
        <v>0.15385601641130842</v>
      </c>
      <c r="S2018" s="89">
        <f t="shared" si="95"/>
        <v>0.49036642341403142</v>
      </c>
      <c r="T2018" s="37">
        <f>'Product Details'!F1507</f>
        <v>155.99</v>
      </c>
      <c r="U2018" s="37">
        <f t="shared" si="96"/>
        <v>24</v>
      </c>
      <c r="V2018" s="36" t="s">
        <v>2100</v>
      </c>
      <c r="W2018" s="36" t="s">
        <v>1345</v>
      </c>
      <c r="X2018" s="36">
        <v>30</v>
      </c>
      <c r="Y2018" s="90">
        <v>46210</v>
      </c>
      <c r="Z2018" s="90">
        <v>46291</v>
      </c>
    </row>
    <row r="2019" spans="1:26" ht="26.9" customHeight="1" x14ac:dyDescent="0.35">
      <c r="A2019" s="88" t="s">
        <v>12280</v>
      </c>
      <c r="B2019" s="36" t="s">
        <v>9985</v>
      </c>
      <c r="C2019" s="36" t="s">
        <v>2003</v>
      </c>
      <c r="D2019" s="36" t="s">
        <v>10059</v>
      </c>
      <c r="E2019" s="36" t="s">
        <v>10060</v>
      </c>
      <c r="F2019" s="36" t="s">
        <v>9988</v>
      </c>
      <c r="G2019" s="36" t="s">
        <v>9989</v>
      </c>
      <c r="H2019" s="36" t="s">
        <v>2147</v>
      </c>
      <c r="I2019" s="36" t="s">
        <v>9</v>
      </c>
      <c r="J2019" s="36" t="s">
        <v>7390</v>
      </c>
      <c r="K2019" s="36" t="s">
        <v>2025</v>
      </c>
      <c r="L2019" s="79" t="s">
        <v>10023</v>
      </c>
      <c r="M2019" s="36" t="s">
        <v>10023</v>
      </c>
      <c r="N2019" s="36" t="s">
        <v>2106</v>
      </c>
      <c r="O2019" s="37">
        <f>'Product Details'!AH1507</f>
        <v>258.99</v>
      </c>
      <c r="P2019" s="37">
        <v>108.99</v>
      </c>
      <c r="Q2019" s="37">
        <v>103.99</v>
      </c>
      <c r="R2019" s="89">
        <f t="shared" si="94"/>
        <v>4.587576841912102E-2</v>
      </c>
      <c r="S2019" s="89">
        <f t="shared" si="95"/>
        <v>0.59847870574153439</v>
      </c>
      <c r="T2019" s="37">
        <f>'Product Details'!F1507</f>
        <v>155.99</v>
      </c>
      <c r="U2019" s="37">
        <f t="shared" si="96"/>
        <v>52.000000000000014</v>
      </c>
      <c r="V2019" s="36" t="s">
        <v>2100</v>
      </c>
      <c r="W2019" s="36" t="s">
        <v>10061</v>
      </c>
      <c r="X2019" s="36">
        <v>30</v>
      </c>
      <c r="Y2019" s="90">
        <v>46213</v>
      </c>
      <c r="Z2019" s="90">
        <v>46267</v>
      </c>
    </row>
    <row r="2020" spans="1:26" ht="15" customHeight="1" x14ac:dyDescent="0.35">
      <c r="A2020" s="88" t="s">
        <v>12281</v>
      </c>
      <c r="B2020" s="36" t="s">
        <v>9990</v>
      </c>
      <c r="C2020" s="36" t="s">
        <v>2003</v>
      </c>
      <c r="D2020" s="36" t="s">
        <v>12272</v>
      </c>
      <c r="E2020" s="36" t="s">
        <v>10046</v>
      </c>
      <c r="F2020" s="36" t="s">
        <v>9993</v>
      </c>
      <c r="G2020" s="36" t="s">
        <v>9994</v>
      </c>
      <c r="H2020" s="36" t="s">
        <v>2254</v>
      </c>
      <c r="I2020" s="36" t="s">
        <v>9</v>
      </c>
      <c r="J2020" s="36" t="s">
        <v>7449</v>
      </c>
      <c r="K2020" s="36" t="s">
        <v>2024</v>
      </c>
      <c r="L2020" s="76" t="s">
        <v>10021</v>
      </c>
      <c r="M2020" s="36" t="s">
        <v>10047</v>
      </c>
      <c r="N2020" s="36" t="s">
        <v>2087</v>
      </c>
      <c r="O2020" s="37">
        <f>'Product Details'!AH1508</f>
        <v>192.99</v>
      </c>
      <c r="P2020" s="37">
        <f>'Product Details'!V1508</f>
        <v>186.99</v>
      </c>
      <c r="Q2020" s="37">
        <f>'Product Details'!F1508</f>
        <v>171.99</v>
      </c>
      <c r="R2020" s="89">
        <f t="shared" si="94"/>
        <v>8.0218193486282688E-2</v>
      </c>
      <c r="S2020" s="89">
        <f t="shared" si="95"/>
        <v>0.1088139281828074</v>
      </c>
      <c r="T2020" s="37">
        <f>'Product Details'!F1508</f>
        <v>171.99</v>
      </c>
      <c r="U2020" s="37">
        <f t="shared" si="96"/>
        <v>0</v>
      </c>
      <c r="V2020" s="36" t="s">
        <v>2080</v>
      </c>
      <c r="W2020" s="36" t="s">
        <v>1345</v>
      </c>
      <c r="X2020" s="36">
        <v>30</v>
      </c>
      <c r="Y2020" s="90">
        <v>46230</v>
      </c>
      <c r="Z2020" s="90">
        <v>46249</v>
      </c>
    </row>
    <row r="2021" spans="1:26" ht="26.9" customHeight="1" x14ac:dyDescent="0.35">
      <c r="A2021" s="88" t="s">
        <v>12282</v>
      </c>
      <c r="B2021" s="36" t="s">
        <v>9995</v>
      </c>
      <c r="C2021" s="36" t="s">
        <v>2003</v>
      </c>
      <c r="D2021" s="36" t="s">
        <v>12272</v>
      </c>
      <c r="E2021" s="36" t="s">
        <v>10046</v>
      </c>
      <c r="F2021" s="36" t="s">
        <v>9998</v>
      </c>
      <c r="G2021" s="36" t="s">
        <v>9999</v>
      </c>
      <c r="H2021" s="36" t="s">
        <v>2104</v>
      </c>
      <c r="I2021" s="36" t="s">
        <v>9</v>
      </c>
      <c r="J2021" s="36" t="s">
        <v>7425</v>
      </c>
      <c r="K2021" s="36" t="s">
        <v>2026</v>
      </c>
      <c r="L2021" s="76" t="s">
        <v>10021</v>
      </c>
      <c r="M2021" s="36" t="s">
        <v>10047</v>
      </c>
      <c r="N2021" s="36" t="s">
        <v>2087</v>
      </c>
      <c r="O2021" s="37">
        <f>'Product Details'!AH1509</f>
        <v>241.99</v>
      </c>
      <c r="P2021" s="37">
        <f>'Product Details'!V1509</f>
        <v>228.99</v>
      </c>
      <c r="Q2021" s="37">
        <f>'Product Details'!F1509</f>
        <v>218.99</v>
      </c>
      <c r="R2021" s="89">
        <f t="shared" si="94"/>
        <v>4.36700292589196E-2</v>
      </c>
      <c r="S2021" s="89">
        <f t="shared" si="95"/>
        <v>9.5045249803710888E-2</v>
      </c>
      <c r="T2021" s="37">
        <f>'Product Details'!F1509</f>
        <v>218.99</v>
      </c>
      <c r="U2021" s="37">
        <f t="shared" si="96"/>
        <v>0</v>
      </c>
      <c r="V2021" s="36" t="s">
        <v>2116</v>
      </c>
      <c r="W2021" s="36" t="s">
        <v>7498</v>
      </c>
      <c r="X2021" s="36">
        <v>30</v>
      </c>
      <c r="Y2021" s="90">
        <v>45936</v>
      </c>
      <c r="Z2021" s="90">
        <v>46279</v>
      </c>
    </row>
    <row r="2022" spans="1:26" ht="15" customHeight="1" x14ac:dyDescent="0.35">
      <c r="A2022" s="88" t="s">
        <v>12283</v>
      </c>
      <c r="B2022" s="36" t="s">
        <v>10000</v>
      </c>
      <c r="C2022" s="36" t="s">
        <v>2003</v>
      </c>
      <c r="D2022" s="36" t="s">
        <v>12272</v>
      </c>
      <c r="E2022" s="36" t="s">
        <v>10046</v>
      </c>
      <c r="F2022" s="36" t="s">
        <v>10003</v>
      </c>
      <c r="G2022" s="36" t="s">
        <v>10004</v>
      </c>
      <c r="H2022" s="36" t="s">
        <v>2171</v>
      </c>
      <c r="I2022" s="36" t="s">
        <v>9</v>
      </c>
      <c r="J2022" s="36" t="s">
        <v>7437</v>
      </c>
      <c r="K2022" s="36" t="s">
        <v>2024</v>
      </c>
      <c r="L2022" s="76" t="s">
        <v>10021</v>
      </c>
      <c r="M2022" s="36" t="s">
        <v>10047</v>
      </c>
      <c r="N2022" s="36" t="s">
        <v>2087</v>
      </c>
      <c r="O2022" s="37">
        <f>'Product Details'!AH1510</f>
        <v>303.99</v>
      </c>
      <c r="P2022" s="37">
        <f>'Product Details'!V1510</f>
        <v>286.99</v>
      </c>
      <c r="Q2022" s="37">
        <f>'Product Details'!F1510</f>
        <v>264.99</v>
      </c>
      <c r="R2022" s="89">
        <f t="shared" si="94"/>
        <v>7.665772326561901E-2</v>
      </c>
      <c r="S2022" s="89">
        <f t="shared" si="95"/>
        <v>0.12829369387150893</v>
      </c>
      <c r="T2022" s="37">
        <f>'Product Details'!F1510</f>
        <v>264.99</v>
      </c>
      <c r="U2022" s="37">
        <f t="shared" si="96"/>
        <v>0</v>
      </c>
      <c r="V2022" s="36" t="s">
        <v>2080</v>
      </c>
      <c r="W2022" s="36" t="s">
        <v>7439</v>
      </c>
      <c r="X2022" s="36">
        <v>30</v>
      </c>
      <c r="Y2022" s="90">
        <v>46103</v>
      </c>
      <c r="Z2022" s="90">
        <v>46237</v>
      </c>
    </row>
    <row r="2023" spans="1:26" ht="26.9" customHeight="1" x14ac:dyDescent="0.35">
      <c r="A2023" s="88" t="s">
        <v>12284</v>
      </c>
      <c r="B2023" s="36" t="s">
        <v>10005</v>
      </c>
      <c r="C2023" s="36" t="s">
        <v>2003</v>
      </c>
      <c r="D2023" s="36" t="s">
        <v>12272</v>
      </c>
      <c r="E2023" s="36" t="s">
        <v>10046</v>
      </c>
      <c r="F2023" s="36" t="s">
        <v>9988</v>
      </c>
      <c r="G2023" s="36" t="s">
        <v>10009</v>
      </c>
      <c r="H2023" s="36" t="s">
        <v>2171</v>
      </c>
      <c r="I2023" s="36" t="s">
        <v>9</v>
      </c>
      <c r="J2023" s="36" t="s">
        <v>2034</v>
      </c>
      <c r="K2023" s="36" t="s">
        <v>2025</v>
      </c>
      <c r="L2023" s="76" t="s">
        <v>10021</v>
      </c>
      <c r="M2023" s="36" t="s">
        <v>10047</v>
      </c>
      <c r="N2023" s="36" t="s">
        <v>2087</v>
      </c>
      <c r="O2023" s="37">
        <f>'Product Details'!AH1511</f>
        <v>317.99</v>
      </c>
      <c r="P2023" s="37">
        <f>'Product Details'!V1511</f>
        <v>317.99</v>
      </c>
      <c r="Q2023" s="37">
        <f>'Product Details'!F1511</f>
        <v>299.99</v>
      </c>
      <c r="R2023" s="89">
        <f t="shared" si="94"/>
        <v>5.6605553633762067E-2</v>
      </c>
      <c r="S2023" s="89">
        <f t="shared" si="95"/>
        <v>5.6605553633762067E-2</v>
      </c>
      <c r="T2023" s="37">
        <f>'Product Details'!F1511</f>
        <v>299.99</v>
      </c>
      <c r="U2023" s="37">
        <f t="shared" si="96"/>
        <v>0</v>
      </c>
      <c r="V2023" s="36" t="s">
        <v>2080</v>
      </c>
      <c r="W2023" s="36" t="s">
        <v>7439</v>
      </c>
      <c r="X2023" s="36">
        <v>30</v>
      </c>
      <c r="Y2023" s="90">
        <v>45774</v>
      </c>
      <c r="Z2023" s="90">
        <v>46259</v>
      </c>
    </row>
    <row r="2024" spans="1:26" ht="15" customHeight="1" x14ac:dyDescent="0.35">
      <c r="A2024" s="88" t="s">
        <v>12285</v>
      </c>
      <c r="B2024" s="36" t="s">
        <v>10011</v>
      </c>
      <c r="C2024" s="36" t="s">
        <v>2003</v>
      </c>
      <c r="D2024" s="36" t="s">
        <v>12272</v>
      </c>
      <c r="E2024" s="36" t="s">
        <v>10046</v>
      </c>
      <c r="F2024" s="36" t="s">
        <v>10015</v>
      </c>
      <c r="G2024" s="36" t="s">
        <v>10016</v>
      </c>
      <c r="H2024" s="36" t="s">
        <v>2147</v>
      </c>
      <c r="I2024" s="36" t="s">
        <v>9</v>
      </c>
      <c r="J2024" s="36" t="s">
        <v>7473</v>
      </c>
      <c r="K2024" s="36" t="s">
        <v>2023</v>
      </c>
      <c r="L2024" s="76" t="s">
        <v>10021</v>
      </c>
      <c r="M2024" s="36" t="s">
        <v>10047</v>
      </c>
      <c r="N2024" s="36" t="s">
        <v>2087</v>
      </c>
      <c r="O2024" s="37">
        <f>'Product Details'!AH1512</f>
        <v>464.99</v>
      </c>
      <c r="P2024" s="37">
        <f>'Product Details'!V1512</f>
        <v>450.99</v>
      </c>
      <c r="Q2024" s="37">
        <f>'Product Details'!F1512</f>
        <v>408.99</v>
      </c>
      <c r="R2024" s="89">
        <f t="shared" si="94"/>
        <v>9.3128450741701591E-2</v>
      </c>
      <c r="S2024" s="89">
        <f t="shared" si="95"/>
        <v>0.1204326974773651</v>
      </c>
      <c r="T2024" s="37">
        <f>'Product Details'!F1512</f>
        <v>408.99</v>
      </c>
      <c r="U2024" s="37">
        <f t="shared" si="96"/>
        <v>0</v>
      </c>
      <c r="V2024" s="36" t="s">
        <v>2080</v>
      </c>
      <c r="W2024" s="36" t="s">
        <v>7439</v>
      </c>
      <c r="X2024" s="36">
        <v>30</v>
      </c>
      <c r="Y2024" s="90">
        <v>46090</v>
      </c>
      <c r="Z2024" s="90">
        <v>46278</v>
      </c>
    </row>
  </sheetData>
  <autoFilter ref="A13:Z202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zoomScaleNormal="100" workbookViewId="0"/>
  </sheetViews>
  <sheetFormatPr defaultColWidth="8.6328125" defaultRowHeight="14.5" x14ac:dyDescent="0.35"/>
  <cols>
    <col min="1" max="1" width="30" customWidth="1"/>
    <col min="2" max="2" width="28" customWidth="1"/>
    <col min="3" max="3" width="70" customWidth="1"/>
    <col min="4" max="4" width="10" customWidth="1"/>
  </cols>
  <sheetData>
    <row r="1" spans="1:4" ht="19.75" customHeight="1" x14ac:dyDescent="0.4">
      <c r="A1" s="68" t="s">
        <v>12286</v>
      </c>
    </row>
    <row r="2" spans="1:4" ht="15" customHeight="1" x14ac:dyDescent="0.35">
      <c r="A2" s="2" t="s">
        <v>12287</v>
      </c>
    </row>
    <row r="4" spans="1:4" ht="15" customHeight="1" x14ac:dyDescent="0.35">
      <c r="A4" s="13" t="s">
        <v>10030</v>
      </c>
      <c r="B4" s="13" t="s">
        <v>10031</v>
      </c>
      <c r="C4" s="13" t="s">
        <v>12288</v>
      </c>
      <c r="D4" s="13" t="s">
        <v>12289</v>
      </c>
    </row>
    <row r="5" spans="1:4" ht="15" customHeight="1" x14ac:dyDescent="0.35">
      <c r="A5" s="91" t="s">
        <v>12290</v>
      </c>
      <c r="B5" s="91" t="s">
        <v>10046</v>
      </c>
      <c r="C5" s="91" t="s">
        <v>12291</v>
      </c>
      <c r="D5" s="91">
        <f>COUNTIF(Offers!$D$14:$D$2024,"*Official Store")</f>
        <v>1500</v>
      </c>
    </row>
    <row r="6" spans="1:4" ht="15" customHeight="1" x14ac:dyDescent="0.35">
      <c r="A6" s="91" t="s">
        <v>12292</v>
      </c>
      <c r="B6" s="91" t="s">
        <v>10122</v>
      </c>
      <c r="C6" s="91" t="s">
        <v>12293</v>
      </c>
      <c r="D6" s="91">
        <f>COUNTIF(Offers!$D$14:$D$2024,"*Certified Refurbished")</f>
        <v>202</v>
      </c>
    </row>
    <row r="7" spans="1:4" ht="26.9" customHeight="1" x14ac:dyDescent="0.35">
      <c r="A7" s="91" t="s">
        <v>10100</v>
      </c>
      <c r="B7" s="91" t="s">
        <v>10101</v>
      </c>
      <c r="C7" s="91" t="s">
        <v>12294</v>
      </c>
      <c r="D7" s="91">
        <f>COUNTIF(Offers!$D$14:$D$2024,A7)</f>
        <v>58</v>
      </c>
    </row>
    <row r="8" spans="1:4" ht="26.9" customHeight="1" x14ac:dyDescent="0.35">
      <c r="A8" s="91" t="s">
        <v>10168</v>
      </c>
      <c r="B8" s="91" t="s">
        <v>10101</v>
      </c>
      <c r="C8" s="91" t="s">
        <v>12294</v>
      </c>
      <c r="D8" s="91">
        <f>COUNTIF(Offers!$D$14:$D$2024,A8)</f>
        <v>80</v>
      </c>
    </row>
    <row r="9" spans="1:4" ht="15" customHeight="1" x14ac:dyDescent="0.35">
      <c r="A9" s="91" t="s">
        <v>10059</v>
      </c>
      <c r="B9" s="91" t="s">
        <v>10060</v>
      </c>
      <c r="C9" s="91" t="s">
        <v>12295</v>
      </c>
      <c r="D9" s="91">
        <f>COUNTIF(Offers!$D$14:$D$2024,A9)</f>
        <v>50</v>
      </c>
    </row>
    <row r="10" spans="1:4" ht="15" customHeight="1" x14ac:dyDescent="0.35">
      <c r="A10" s="91" t="s">
        <v>10088</v>
      </c>
      <c r="B10" s="91" t="s">
        <v>10089</v>
      </c>
      <c r="C10" s="91" t="s">
        <v>12296</v>
      </c>
      <c r="D10" s="91">
        <f>COUNTIF(Offers!$D$14:$D$2024,A10)</f>
        <v>83</v>
      </c>
    </row>
    <row r="11" spans="1:4" ht="15" customHeight="1" x14ac:dyDescent="0.35">
      <c r="A11" s="91" t="s">
        <v>10051</v>
      </c>
      <c r="B11" s="91" t="s">
        <v>10052</v>
      </c>
      <c r="C11" s="91" t="s">
        <v>12297</v>
      </c>
      <c r="D11" s="91">
        <f>COUNTIF(Offers!$D$14:$D$2024,A11)</f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zoomScaleNormal="100" workbookViewId="0"/>
  </sheetViews>
  <sheetFormatPr defaultColWidth="14.453125" defaultRowHeight="14.5" x14ac:dyDescent="0.35"/>
  <cols>
    <col min="1" max="1" width="52" customWidth="1"/>
    <col min="2" max="3" width="14" customWidth="1"/>
    <col min="4" max="6" width="16" customWidth="1"/>
    <col min="7" max="26" width="14" customWidth="1"/>
  </cols>
  <sheetData>
    <row r="1" spans="1:6" ht="31.5" customHeight="1" x14ac:dyDescent="0.35">
      <c r="A1" s="13" t="s">
        <v>4</v>
      </c>
      <c r="B1" s="13" t="s">
        <v>12298</v>
      </c>
      <c r="C1" s="13" t="s">
        <v>12299</v>
      </c>
      <c r="D1" s="13" t="s">
        <v>39</v>
      </c>
      <c r="E1" s="13" t="s">
        <v>40</v>
      </c>
      <c r="F1" s="13" t="s">
        <v>41</v>
      </c>
    </row>
    <row r="2" spans="1:6" ht="15" customHeight="1" x14ac:dyDescent="0.35">
      <c r="A2" s="14" t="s">
        <v>6</v>
      </c>
      <c r="B2" s="14">
        <f>COUNTIF(Companies!$C$14:$C$163,A2)</f>
        <v>25</v>
      </c>
      <c r="C2" s="14">
        <f>COUNTIF('Product Details'!$C$13:$C$1512,A2)</f>
        <v>250</v>
      </c>
      <c r="D2" s="16">
        <f>_xlfn.MINIFS('Product Details'!$F$13:$F$1512,'Product Details'!$C$13:$C$1512,A2)</f>
        <v>19.989999999999998</v>
      </c>
      <c r="E2" s="16">
        <f>_xlfn.MAXIFS('Product Details'!$F$13:$F$1512,'Product Details'!$C$13:$C$1512,A2)</f>
        <v>1455.99</v>
      </c>
      <c r="F2" s="16">
        <f>AVERAGEIF('Product Details'!$C$13:$C$1512,A2,'Product Details'!$F$13:$F$1512)</f>
        <v>245.78199999999936</v>
      </c>
    </row>
    <row r="3" spans="1:6" ht="15" customHeight="1" x14ac:dyDescent="0.35">
      <c r="A3" s="20" t="s">
        <v>7</v>
      </c>
      <c r="B3" s="20">
        <f>COUNTIF(Companies!$C$14:$C$163,A3)</f>
        <v>25</v>
      </c>
      <c r="C3" s="20">
        <f>COUNTIF('Product Details'!$C$13:$C$1512,A3)</f>
        <v>250</v>
      </c>
      <c r="D3" s="22">
        <f>_xlfn.MINIFS('Product Details'!$F$13:$F$1512,'Product Details'!$C$13:$C$1512,A3)</f>
        <v>217.99</v>
      </c>
      <c r="E3" s="22">
        <f>_xlfn.MAXIFS('Product Details'!$F$13:$F$1512,'Product Details'!$C$13:$C$1512,A3)</f>
        <v>4888.99</v>
      </c>
      <c r="F3" s="22">
        <f>AVERAGEIF('Product Details'!$C$13:$C$1512,A3,'Product Details'!$F$13:$F$1512)</f>
        <v>1793.0059999999942</v>
      </c>
    </row>
    <row r="4" spans="1:6" ht="15" customHeight="1" x14ac:dyDescent="0.35">
      <c r="A4" s="26" t="s">
        <v>8</v>
      </c>
      <c r="B4" s="26">
        <f>COUNTIF(Companies!$C$14:$C$163,A4)</f>
        <v>50</v>
      </c>
      <c r="C4" s="26">
        <f>COUNTIF('Product Details'!$C$13:$C$1512,A4)</f>
        <v>500</v>
      </c>
      <c r="D4" s="28">
        <f>_xlfn.MINIFS('Product Details'!$F$13:$F$1512,'Product Details'!$C$13:$C$1512,A4)</f>
        <v>78.989999999999995</v>
      </c>
      <c r="E4" s="28">
        <f>_xlfn.MAXIFS('Product Details'!$F$13:$F$1512,'Product Details'!$C$13:$C$1512,A4)</f>
        <v>2198.9899999999998</v>
      </c>
      <c r="F4" s="28">
        <f>AVERAGEIF('Product Details'!$C$13:$C$1512,A4,'Product Details'!$F$13:$F$1512)</f>
        <v>819.2379999999946</v>
      </c>
    </row>
    <row r="5" spans="1:6" ht="15" customHeight="1" x14ac:dyDescent="0.35">
      <c r="A5" s="32" t="s">
        <v>9</v>
      </c>
      <c r="B5" s="32">
        <f>COUNTIF(Companies!$C$14:$C$163,A5)</f>
        <v>50</v>
      </c>
      <c r="C5" s="32">
        <f>COUNTIF('Product Details'!$C$13:$C$1512,A5)</f>
        <v>500</v>
      </c>
      <c r="D5" s="34">
        <f>_xlfn.MINIFS('Product Details'!$F$13:$F$1512,'Product Details'!$C$13:$C$1512,A5)</f>
        <v>18.989999999999998</v>
      </c>
      <c r="E5" s="34">
        <f>_xlfn.MAXIFS('Product Details'!$F$13:$F$1512,'Product Details'!$C$13:$C$1512,A5)</f>
        <v>1993.99</v>
      </c>
      <c r="F5" s="34">
        <f>AVERAGEIF('Product Details'!$C$13:$C$1512,A5,'Product Details'!$F$13:$F$1512)</f>
        <v>268.06400000000195</v>
      </c>
    </row>
    <row r="6" spans="1:6" ht="15" customHeight="1" x14ac:dyDescent="0.35">
      <c r="A6" s="11" t="s">
        <v>10</v>
      </c>
      <c r="B6" s="11">
        <f>SUM(B2:B5)</f>
        <v>150</v>
      </c>
      <c r="C6" s="11">
        <f>SUM(C2:C5)</f>
        <v>1500</v>
      </c>
    </row>
    <row r="9" spans="1:6" ht="15" customHeight="1" x14ac:dyDescent="0.35">
      <c r="A9" s="38" t="s">
        <v>12300</v>
      </c>
    </row>
    <row r="10" spans="1:6" ht="15" customHeight="1" x14ac:dyDescent="0.35">
      <c r="A10" s="13" t="s">
        <v>12301</v>
      </c>
      <c r="B10" s="13" t="s">
        <v>12302</v>
      </c>
    </row>
    <row r="11" spans="1:6" ht="15" customHeight="1" x14ac:dyDescent="0.35">
      <c r="A11" s="40" t="s">
        <v>12303</v>
      </c>
      <c r="B11" s="92">
        <f>COUNTA('Product Details'!$A$13:$A$1512)</f>
        <v>1500</v>
      </c>
    </row>
    <row r="12" spans="1:6" ht="15" customHeight="1" x14ac:dyDescent="0.35">
      <c r="A12" s="40" t="s">
        <v>12304</v>
      </c>
      <c r="B12" s="92">
        <f>COUNTA(Offers!$A$14:$A$2024)</f>
        <v>2011</v>
      </c>
    </row>
    <row r="13" spans="1:6" ht="15" customHeight="1" x14ac:dyDescent="0.35">
      <c r="A13" s="40" t="s">
        <v>12305</v>
      </c>
      <c r="B13" s="92">
        <f>COUNTIF(Offers!$L$14:$L$2024,"New")</f>
        <v>1538</v>
      </c>
    </row>
    <row r="14" spans="1:6" ht="15" customHeight="1" x14ac:dyDescent="0.35">
      <c r="A14" s="40" t="s">
        <v>12306</v>
      </c>
      <c r="B14" s="92">
        <f>COUNTIF(Offers!$L$14:$L$2024,"&lt;&gt;New")</f>
        <v>473</v>
      </c>
    </row>
    <row r="15" spans="1:6" ht="15" customHeight="1" x14ac:dyDescent="0.35">
      <c r="A15" s="40" t="s">
        <v>12307</v>
      </c>
      <c r="B15" s="92">
        <f>SUMPRODUCT(--(('Product Details'!$AW$13:$AW$1512&gt;0)+('Product Details'!$AI$13:$AI$1512&lt;&gt;"Active")&gt;0))</f>
        <v>375</v>
      </c>
    </row>
    <row r="16" spans="1:6" ht="15" customHeight="1" x14ac:dyDescent="0.35">
      <c r="A16" s="40" t="s">
        <v>12308</v>
      </c>
      <c r="B16" s="93">
        <f>B15/B11</f>
        <v>0.25</v>
      </c>
    </row>
    <row r="17" spans="1:9" ht="15" customHeight="1" x14ac:dyDescent="0.35">
      <c r="A17" s="40" t="s">
        <v>12309</v>
      </c>
      <c r="B17" s="92">
        <f>COUNTIF('Product Details'!$AI$13:$AI$1512,"&lt;&gt;Active")</f>
        <v>90</v>
      </c>
    </row>
    <row r="18" spans="1:9" ht="15" customHeight="1" x14ac:dyDescent="0.35">
      <c r="A18" s="40" t="s">
        <v>12310</v>
      </c>
      <c r="B18" s="92">
        <f>COUNTIF(Offers!$M$14:$M$2024,"Clearance")</f>
        <v>128</v>
      </c>
    </row>
    <row r="19" spans="1:9" ht="15" customHeight="1" x14ac:dyDescent="0.35">
      <c r="A19" s="40" t="s">
        <v>12311</v>
      </c>
      <c r="B19" s="92">
        <f>SUMPRODUCT(--(COUNTIFS(Offers!$C$14:$C$2024,Companies!$B$14:$B$163,Offers!$L$14:$L$2024,"Refurbished")&gt;0))</f>
        <v>89</v>
      </c>
    </row>
    <row r="20" spans="1:9" ht="15" customHeight="1" x14ac:dyDescent="0.35">
      <c r="A20" s="40" t="s">
        <v>12312</v>
      </c>
      <c r="B20" s="92">
        <f>SUMPRODUCT(--(COUNTIFS(Offers!$C$14:$C$2024,Companies!$B$14:$B$163,Offers!$E$14:$E$2024,"Official refurbished program")&gt;0))</f>
        <v>53</v>
      </c>
    </row>
    <row r="21" spans="1:9" ht="15.75" customHeight="1" x14ac:dyDescent="0.35">
      <c r="A21" s="40" t="s">
        <v>12313</v>
      </c>
      <c r="B21" s="92">
        <f>SUMPRODUCT(--(COUNTIFS(Offers!$C$14:$C$2024,Companies!$B$14:$B$163,Offers!$L$14:$L$2024,"Open Box")&gt;0))</f>
        <v>74</v>
      </c>
    </row>
    <row r="22" spans="1:9" ht="15.75" customHeight="1" x14ac:dyDescent="0.35">
      <c r="A22" s="40" t="s">
        <v>12314</v>
      </c>
      <c r="B22" s="92">
        <f>SUMPRODUCT(--(COUNTIFS(Offers!$C$14:$C$2024,Companies!$B$14:$B$163,Offers!$L$14:$L$2024,"Used*")&gt;0))</f>
        <v>45</v>
      </c>
    </row>
    <row r="23" spans="1:9" ht="15.75" customHeight="1" x14ac:dyDescent="0.35">
      <c r="A23" s="40" t="s">
        <v>12315</v>
      </c>
      <c r="B23" s="92">
        <f>SUMPRODUCT(--(COUNTIFS(Offers!$C$14:$C$2024,Companies!$B$14:$B$163,Offers!$M$14:$M$2024,"Clearance")&gt;0))</f>
        <v>45</v>
      </c>
    </row>
    <row r="24" spans="1:9" ht="15.75" customHeight="1" x14ac:dyDescent="0.35">
      <c r="A24" s="40" t="s">
        <v>12316</v>
      </c>
      <c r="B24" s="92">
        <f>SUMPRODUCT(--(COUNTIFS(Offers!$C$14:$C$2024,Companies!$B$14:$B$163,Offers!$L$14:$L$2024,"&lt;&gt;New")+COUNTIFS(Offers!$C$14:$C$2024,Companies!$B$14:$B$163,Offers!$M$14:$M$2024,"Clearance")=0))</f>
        <v>38</v>
      </c>
    </row>
    <row r="25" spans="1:9" ht="15.75" customHeight="1" x14ac:dyDescent="0.35"/>
    <row r="26" spans="1:9" ht="15.75" customHeight="1" x14ac:dyDescent="0.35">
      <c r="A26" s="38" t="s">
        <v>12317</v>
      </c>
    </row>
    <row r="27" spans="1:9" ht="15.75" customHeight="1" x14ac:dyDescent="0.35">
      <c r="A27" s="13" t="s">
        <v>10032</v>
      </c>
      <c r="B27" s="13" t="s">
        <v>12289</v>
      </c>
      <c r="C27" s="13" t="s">
        <v>12298</v>
      </c>
      <c r="D27" s="13" t="s">
        <v>12318</v>
      </c>
      <c r="E27" s="13" t="s">
        <v>39</v>
      </c>
      <c r="F27" s="13" t="s">
        <v>40</v>
      </c>
      <c r="G27" s="13" t="s">
        <v>12319</v>
      </c>
      <c r="H27" s="13" t="s">
        <v>12320</v>
      </c>
      <c r="I27" s="13" t="s">
        <v>12321</v>
      </c>
    </row>
    <row r="28" spans="1:9" ht="15.75" customHeight="1" x14ac:dyDescent="0.35">
      <c r="A28" s="94" t="s">
        <v>10021</v>
      </c>
      <c r="B28" s="94">
        <f>COUNTIF(Offers!$L$14:$L$2024,A28)</f>
        <v>1538</v>
      </c>
      <c r="C28" s="94">
        <f>SUMPRODUCT(--(COUNTIFS(Offers!$C$14:$C$2024,Companies!$B$14:$B$163,Offers!$L$14:$L$2024,A28)&gt;0))</f>
        <v>150</v>
      </c>
      <c r="D28" s="95">
        <f>AVERAGEIF(Offers!$L$14:$L$2024,A28,Offers!$Q$14:$Q$2024)</f>
        <v>699.7663328998625</v>
      </c>
      <c r="E28" s="95">
        <f>_xlfn.MINIFS(Offers!$Q$14:$Q$2024,Offers!$L$14:$L$2024,A28)</f>
        <v>18.989999999999998</v>
      </c>
      <c r="F28" s="95">
        <f>_xlfn.MAXIFS(Offers!$Q$14:$Q$2024,Offers!$L$14:$L$2024,A28)</f>
        <v>4888.99</v>
      </c>
      <c r="G28" s="96">
        <f>AVERAGEIF(Offers!$L$14:$L$2024,A28,Offers!$R$14:$R$2024)</f>
        <v>8.4967355202145309E-2</v>
      </c>
      <c r="H28" s="96">
        <f>AVERAGEIF(Offers!$L$14:$L$2024,A28,Offers!$S$14:$S$2024)</f>
        <v>0.1203382635292171</v>
      </c>
      <c r="I28" s="95">
        <f>AVERAGEIF(Offers!$L$14:$L$2024,A28,Offers!$U$14:$U$2024)</f>
        <v>2.2308192457737319</v>
      </c>
    </row>
    <row r="29" spans="1:9" ht="15.75" customHeight="1" x14ac:dyDescent="0.35">
      <c r="A29" s="97" t="s">
        <v>10022</v>
      </c>
      <c r="B29" s="97">
        <f>COUNTIF(Offers!$L$14:$L$2024,A29)</f>
        <v>138</v>
      </c>
      <c r="C29" s="97">
        <f>SUMPRODUCT(--(COUNTIFS(Offers!$C$14:$C$2024,Companies!$B$14:$B$163,Offers!$L$14:$L$2024,A29)&gt;0))</f>
        <v>74</v>
      </c>
      <c r="D29" s="98">
        <f>AVERAGEIF(Offers!$L$14:$L$2024,A29,Offers!$Q$14:$Q$2024)</f>
        <v>570.36681159420425</v>
      </c>
      <c r="E29" s="98">
        <f>_xlfn.MINIFS(Offers!$Q$14:$Q$2024,Offers!$L$14:$L$2024,A29)</f>
        <v>28.99</v>
      </c>
      <c r="F29" s="98">
        <f>_xlfn.MAXIFS(Offers!$Q$14:$Q$2024,Offers!$L$14:$L$2024,A29)</f>
        <v>4449.99</v>
      </c>
      <c r="G29" s="99">
        <f>AVERAGEIF(Offers!$L$14:$L$2024,A29,Offers!$R$14:$R$2024)</f>
        <v>3.6182423033425552E-2</v>
      </c>
      <c r="H29" s="99">
        <f>AVERAGEIF(Offers!$L$14:$L$2024,A29,Offers!$S$14:$S$2024)</f>
        <v>0.21491169283425338</v>
      </c>
      <c r="I29" s="98">
        <f>AVERAGEIF(Offers!$L$14:$L$2024,A29,Offers!$U$14:$U$2024)</f>
        <v>66.818840579710141</v>
      </c>
    </row>
    <row r="30" spans="1:9" ht="15.75" customHeight="1" x14ac:dyDescent="0.35">
      <c r="A30" s="100" t="s">
        <v>10023</v>
      </c>
      <c r="B30" s="100">
        <f>COUNTIF(Offers!$L$14:$L$2024,A30)</f>
        <v>252</v>
      </c>
      <c r="C30" s="100">
        <f>SUMPRODUCT(--(COUNTIFS(Offers!$C$14:$C$2024,Companies!$B$14:$B$163,Offers!$L$14:$L$2024,A30)&gt;0))</f>
        <v>89</v>
      </c>
      <c r="D30" s="101">
        <f>AVERAGEIF(Offers!$L$14:$L$2024,A30,Offers!$Q$14:$Q$2024)</f>
        <v>528.21222222222445</v>
      </c>
      <c r="E30" s="101">
        <f>_xlfn.MINIFS(Offers!$Q$14:$Q$2024,Offers!$L$14:$L$2024,A30)</f>
        <v>22.99</v>
      </c>
      <c r="F30" s="101">
        <f>_xlfn.MAXIFS(Offers!$Q$14:$Q$2024,Offers!$L$14:$L$2024,A30)</f>
        <v>3896.99</v>
      </c>
      <c r="G30" s="102">
        <f>AVERAGEIF(Offers!$L$14:$L$2024,A30,Offers!$R$14:$R$2024)</f>
        <v>3.5658897284625325E-2</v>
      </c>
      <c r="H30" s="102">
        <f>AVERAGEIF(Offers!$L$14:$L$2024,A30,Offers!$S$14:$S$2024)</f>
        <v>0.30601364854205515</v>
      </c>
      <c r="I30" s="101">
        <f>AVERAGEIF(Offers!$L$14:$L$2024,A30,Offers!$U$14:$U$2024)</f>
        <v>146.85317460317461</v>
      </c>
    </row>
    <row r="31" spans="1:9" ht="15.75" customHeight="1" x14ac:dyDescent="0.35">
      <c r="A31" s="103" t="s">
        <v>10024</v>
      </c>
      <c r="B31" s="103">
        <f>COUNTIF(Offers!$L$14:$L$2024,A31)</f>
        <v>40</v>
      </c>
      <c r="C31" s="103">
        <f>SUMPRODUCT(--(COUNTIFS(Offers!$C$14:$C$2024,Companies!$B$14:$B$163,Offers!$L$14:$L$2024,A31)&gt;0))</f>
        <v>32</v>
      </c>
      <c r="D31" s="104">
        <f>AVERAGEIF(Offers!$L$14:$L$2024,A31,Offers!$Q$14:$Q$2024)</f>
        <v>537.01500000000067</v>
      </c>
      <c r="E31" s="104">
        <f>_xlfn.MINIFS(Offers!$Q$14:$Q$2024,Offers!$L$14:$L$2024,A31)</f>
        <v>48.99</v>
      </c>
      <c r="F31" s="104">
        <f>_xlfn.MAXIFS(Offers!$Q$14:$Q$2024,Offers!$L$14:$L$2024,A31)</f>
        <v>2113.9899999999998</v>
      </c>
      <c r="G31" s="105">
        <f>AVERAGEIF(Offers!$L$14:$L$2024,A31,Offers!$R$14:$R$2024)</f>
        <v>3.528978958176552E-2</v>
      </c>
      <c r="H31" s="105">
        <f>AVERAGEIF(Offers!$L$14:$L$2024,A31,Offers!$S$14:$S$2024)</f>
        <v>0.45690868630781833</v>
      </c>
      <c r="I31" s="104">
        <f>AVERAGEIF(Offers!$L$14:$L$2024,A31,Offers!$U$14:$U$2024)</f>
        <v>309.82499999999999</v>
      </c>
    </row>
    <row r="32" spans="1:9" ht="15.75" customHeight="1" x14ac:dyDescent="0.35">
      <c r="A32" s="106" t="s">
        <v>10025</v>
      </c>
      <c r="B32" s="106">
        <f>COUNTIF(Offers!$L$14:$L$2024,A32)</f>
        <v>30</v>
      </c>
      <c r="C32" s="106">
        <f>SUMPRODUCT(--(COUNTIFS(Offers!$C$14:$C$2024,Companies!$B$14:$B$163,Offers!$L$14:$L$2024,A32)&gt;0))</f>
        <v>20</v>
      </c>
      <c r="D32" s="107">
        <f>AVERAGEIF(Offers!$L$14:$L$2024,A32,Offers!$Q$14:$Q$2024)</f>
        <v>368.48999999999984</v>
      </c>
      <c r="E32" s="107">
        <f>_xlfn.MINIFS(Offers!$Q$14:$Q$2024,Offers!$L$14:$L$2024,A32)</f>
        <v>23.99</v>
      </c>
      <c r="F32" s="107">
        <f>_xlfn.MAXIFS(Offers!$Q$14:$Q$2024,Offers!$L$14:$L$2024,A32)</f>
        <v>1498.99</v>
      </c>
      <c r="G32" s="108">
        <f>AVERAGEIF(Offers!$L$14:$L$2024,A32,Offers!$R$14:$R$2024)</f>
        <v>3.7167462257081112E-2</v>
      </c>
      <c r="H32" s="108">
        <f>AVERAGEIF(Offers!$L$14:$L$2024,A32,Offers!$S$14:$S$2024)</f>
        <v>0.58110525532151025</v>
      </c>
      <c r="I32" s="107">
        <f>AVERAGEIF(Offers!$L$14:$L$2024,A32,Offers!$U$14:$U$2024)</f>
        <v>333.83333333333331</v>
      </c>
    </row>
    <row r="33" spans="1:10" ht="15.75" customHeight="1" x14ac:dyDescent="0.35">
      <c r="A33" s="109" t="s">
        <v>10026</v>
      </c>
      <c r="B33" s="109">
        <f>COUNTIF(Offers!$L$14:$L$2024,A33)</f>
        <v>13</v>
      </c>
      <c r="C33" s="109">
        <f>SUMPRODUCT(--(COUNTIFS(Offers!$C$14:$C$2024,Companies!$B$14:$B$163,Offers!$L$14:$L$2024,A33)&gt;0))</f>
        <v>10</v>
      </c>
      <c r="D33" s="110">
        <f>AVERAGEIF(Offers!$L$14:$L$2024,A33,Offers!$Q$14:$Q$2024)</f>
        <v>261.60538461538454</v>
      </c>
      <c r="E33" s="110">
        <f>_xlfn.MINIFS(Offers!$Q$14:$Q$2024,Offers!$L$14:$L$2024,A33)</f>
        <v>36.99</v>
      </c>
      <c r="F33" s="110">
        <f>_xlfn.MAXIFS(Offers!$Q$14:$Q$2024,Offers!$L$14:$L$2024,A33)</f>
        <v>845.99</v>
      </c>
      <c r="G33" s="111">
        <f>AVERAGEIF(Offers!$L$14:$L$2024,A33,Offers!$R$14:$R$2024)</f>
        <v>1.6245642641189037E-2</v>
      </c>
      <c r="H33" s="111">
        <f>AVERAGEIF(Offers!$L$14:$L$2024,A33,Offers!$S$14:$S$2024)</f>
        <v>0.70310292041529743</v>
      </c>
      <c r="I33" s="110">
        <f>AVERAGEIF(Offers!$L$14:$L$2024,A33,Offers!$U$14:$U$2024)</f>
        <v>410</v>
      </c>
    </row>
    <row r="34" spans="1:10" ht="15.75" customHeight="1" x14ac:dyDescent="0.35">
      <c r="A34" s="94" t="s">
        <v>12322</v>
      </c>
      <c r="B34" s="94">
        <f>COUNTIFS(Offers!$L$14:$L$2024,"New",Offers!$M$14:$M$2024,"Clearance")</f>
        <v>128</v>
      </c>
      <c r="C34" s="94">
        <f>SUMPRODUCT(--(COUNTIFS(Offers!$C$14:$C$2024,Companies!$B$14:$B$163,Offers!$M$14:$M$2024,"Clearance")&gt;0))</f>
        <v>45</v>
      </c>
      <c r="D34" s="95">
        <f>AVERAGEIFS(Offers!$Q$14:$Q$2024,Offers!$L$14:$L$2024,"New",Offers!$M$14:$M$2024,"Clearance")</f>
        <v>611.24781250000137</v>
      </c>
      <c r="E34" s="95">
        <f>_xlfn.MINIFS(Offers!$Q$14:$Q$2024,Offers!$M$14:$M$2024,"Clearance")</f>
        <v>36.99</v>
      </c>
      <c r="F34" s="95">
        <f>_xlfn.MAXIFS(Offers!$Q$14:$Q$2024,Offers!$M$14:$M$2024,"Clearance")</f>
        <v>4192.99</v>
      </c>
      <c r="G34" s="96">
        <f>AVERAGEIFS(Offers!$R$14:$R$2024,Offers!$M$14:$M$2024,"Clearance")</f>
        <v>9.8626248173430728E-2</v>
      </c>
      <c r="H34" s="96">
        <f>AVERAGEIFS(Offers!$S$14:$S$2024,Offers!$M$14:$M$2024,"Clearance")</f>
        <v>0.34621452667628244</v>
      </c>
      <c r="I34" s="95">
        <f>AVERAGEIFS(Offers!$U$14:$U$2024,Offers!$M$14:$M$2024,"Clearance")</f>
        <v>26.8046875</v>
      </c>
    </row>
    <row r="35" spans="1:10" ht="15.75" customHeight="1" x14ac:dyDescent="0.35">
      <c r="A35" s="94" t="s">
        <v>12323</v>
      </c>
      <c r="B35" s="94">
        <f>COUNTIFS(Offers!$L$14:$L$2024,"New",Offers!$M$14:$M$2024,"&lt;&gt;Clearance")</f>
        <v>1410</v>
      </c>
      <c r="C35" s="94"/>
      <c r="D35" s="95">
        <f>AVERAGEIFS(Offers!$Q$14:$Q$2024,Offers!$L$14:$L$2024,"New",Offers!$M$14:$M$2024,"&lt;&gt;Clearance")</f>
        <v>707.80205673758121</v>
      </c>
      <c r="E35" s="95">
        <f>_xlfn.MINIFS(Offers!$Q$14:$Q$2024,Offers!$L$14:$L$2024,"New",Offers!$M$14:$M$2024,"&lt;&gt;Clearance")</f>
        <v>18.989999999999998</v>
      </c>
      <c r="F35" s="95">
        <f>_xlfn.MAXIFS(Offers!$Q$14:$Q$2024,Offers!$L$14:$L$2024,"New",Offers!$M$14:$M$2024,"&lt;&gt;Clearance")</f>
        <v>4888.99</v>
      </c>
      <c r="G35" s="96">
        <f>AVERAGEIFS(Offers!$R$14:$R$2024,Offers!$L$14:$L$2024,"New",Offers!$M$14:$M$2024,"&lt;&gt;Clearance")</f>
        <v>8.3727398960780325E-2</v>
      </c>
      <c r="H35" s="96">
        <f>AVERAGEIFS(Offers!$S$14:$S$2024,Offers!$L$14:$L$2024,"New",Offers!$M$14:$M$2024,"&lt;&gt;Clearance")</f>
        <v>9.9833184321540189E-2</v>
      </c>
      <c r="I35" s="95"/>
    </row>
    <row r="36" spans="1:10" ht="15.75" customHeight="1" x14ac:dyDescent="0.35"/>
    <row r="37" spans="1:10" ht="15.75" customHeight="1" x14ac:dyDescent="0.35">
      <c r="A37" s="38" t="s">
        <v>12324</v>
      </c>
    </row>
    <row r="38" spans="1:10" ht="15.75" customHeight="1" x14ac:dyDescent="0.35">
      <c r="A38" s="13" t="s">
        <v>2055</v>
      </c>
      <c r="B38" s="13" t="s">
        <v>12299</v>
      </c>
      <c r="C38" s="13" t="s">
        <v>6</v>
      </c>
      <c r="D38" s="13" t="s">
        <v>7</v>
      </c>
      <c r="E38" s="13" t="s">
        <v>8</v>
      </c>
      <c r="F38" s="13" t="s">
        <v>9</v>
      </c>
      <c r="G38" s="13" t="s">
        <v>39</v>
      </c>
      <c r="H38" s="13" t="s">
        <v>40</v>
      </c>
      <c r="I38" s="13" t="s">
        <v>41</v>
      </c>
      <c r="J38" s="13" t="s">
        <v>12325</v>
      </c>
    </row>
    <row r="39" spans="1:10" ht="15.75" customHeight="1" x14ac:dyDescent="0.35">
      <c r="A39" s="112" t="s">
        <v>2022</v>
      </c>
      <c r="B39" s="112">
        <f>COUNTIF('Product Details'!$AF$13:$AF$1512,A39)</f>
        <v>87</v>
      </c>
      <c r="C39" s="112">
        <f>COUNTIFS('Product Details'!$AF$13:$AF$1512,$A39,'Product Details'!$C$13:$C$1512,"Headphones &amp; Earbuds")</f>
        <v>13</v>
      </c>
      <c r="D39" s="112">
        <f>COUNTIFS('Product Details'!$AF$13:$AF$1512,$A39,'Product Details'!$C$13:$C$1512,"Laptops")</f>
        <v>17</v>
      </c>
      <c r="E39" s="112">
        <f>COUNTIFS('Product Details'!$AF$13:$AF$1512,$A39,'Product Details'!$C$13:$C$1512,"Smartphones &amp; Tablets")</f>
        <v>31</v>
      </c>
      <c r="F39" s="112">
        <f>COUNTIFS('Product Details'!$AF$13:$AF$1512,$A39,'Product Details'!$C$13:$C$1512,"Computer Hardware")</f>
        <v>26</v>
      </c>
      <c r="G39" s="113">
        <f>_xlfn.MINIFS('Product Details'!$F$13:$F$1512,'Product Details'!$AF$13:$AF$1512,A39)</f>
        <v>18.989999999999998</v>
      </c>
      <c r="H39" s="113">
        <f>_xlfn.MAXIFS('Product Details'!$F$13:$F$1512,'Product Details'!$AF$13:$AF$1512,A39)</f>
        <v>479.99</v>
      </c>
      <c r="I39" s="113">
        <f>AVERAGEIF('Product Details'!$AF$13:$AF$1512,A39,'Product Details'!$F$13:$F$1512)</f>
        <v>144.55321839080443</v>
      </c>
      <c r="J39" s="113">
        <f>AVERAGEIF('Product Details'!$AF$13:$AF$1512,A39,'Product Details'!$AH$13:$AH$1512)</f>
        <v>164.25436781609179</v>
      </c>
    </row>
    <row r="40" spans="1:10" ht="15.75" customHeight="1" x14ac:dyDescent="0.35">
      <c r="A40" s="114" t="s">
        <v>2023</v>
      </c>
      <c r="B40" s="114">
        <f>COUNTIF('Product Details'!$AF$13:$AF$1512,A40)</f>
        <v>248</v>
      </c>
      <c r="C40" s="114">
        <f>COUNTIFS('Product Details'!$AF$13:$AF$1512,$A40,'Product Details'!$C$13:$C$1512,"Headphones &amp; Earbuds")</f>
        <v>36</v>
      </c>
      <c r="D40" s="114">
        <f>COUNTIFS('Product Details'!$AF$13:$AF$1512,$A40,'Product Details'!$C$13:$C$1512,"Laptops")</f>
        <v>24</v>
      </c>
      <c r="E40" s="114">
        <f>COUNTIFS('Product Details'!$AF$13:$AF$1512,$A40,'Product Details'!$C$13:$C$1512,"Smartphones &amp; Tablets")</f>
        <v>68</v>
      </c>
      <c r="F40" s="114">
        <f>COUNTIFS('Product Details'!$AF$13:$AF$1512,$A40,'Product Details'!$C$13:$C$1512,"Computer Hardware")</f>
        <v>120</v>
      </c>
      <c r="G40" s="115">
        <f>_xlfn.MINIFS('Product Details'!$F$13:$F$1512,'Product Details'!$AF$13:$AF$1512,A40)</f>
        <v>39.99</v>
      </c>
      <c r="H40" s="115">
        <f>_xlfn.MAXIFS('Product Details'!$F$13:$F$1512,'Product Details'!$AF$13:$AF$1512,A40)</f>
        <v>645.99</v>
      </c>
      <c r="I40" s="115">
        <f>AVERAGEIF('Product Details'!$AF$13:$AF$1512,A40,'Product Details'!$F$13:$F$1512)</f>
        <v>205.03032258064451</v>
      </c>
      <c r="J40" s="115">
        <f>AVERAGEIF('Product Details'!$AF$13:$AF$1512,A40,'Product Details'!$AH$13:$AH$1512)</f>
        <v>231.38516129032178</v>
      </c>
    </row>
    <row r="41" spans="1:10" ht="15.75" customHeight="1" x14ac:dyDescent="0.35">
      <c r="A41" s="24" t="s">
        <v>2024</v>
      </c>
      <c r="B41" s="24">
        <f>COUNTIF('Product Details'!$AF$13:$AF$1512,A41)</f>
        <v>304</v>
      </c>
      <c r="C41" s="24">
        <f>COUNTIFS('Product Details'!$AF$13:$AF$1512,$A41,'Product Details'!$C$13:$C$1512,"Headphones &amp; Earbuds")</f>
        <v>54</v>
      </c>
      <c r="D41" s="24">
        <f>COUNTIFS('Product Details'!$AF$13:$AF$1512,$A41,'Product Details'!$C$13:$C$1512,"Laptops")</f>
        <v>33</v>
      </c>
      <c r="E41" s="24">
        <f>COUNTIFS('Product Details'!$AF$13:$AF$1512,$A41,'Product Details'!$C$13:$C$1512,"Smartphones &amp; Tablets")</f>
        <v>100</v>
      </c>
      <c r="F41" s="24">
        <f>COUNTIFS('Product Details'!$AF$13:$AF$1512,$A41,'Product Details'!$C$13:$C$1512,"Computer Hardware")</f>
        <v>117</v>
      </c>
      <c r="G41" s="25">
        <f>_xlfn.MINIFS('Product Details'!$F$13:$F$1512,'Product Details'!$AF$13:$AF$1512,A41)</f>
        <v>60.99</v>
      </c>
      <c r="H41" s="25">
        <f>_xlfn.MAXIFS('Product Details'!$F$13:$F$1512,'Product Details'!$AF$13:$AF$1512,A41)</f>
        <v>1846.99</v>
      </c>
      <c r="I41" s="25">
        <f>AVERAGEIF('Product Details'!$AF$13:$AF$1512,A41,'Product Details'!$F$13:$F$1512)</f>
        <v>368.82881578947621</v>
      </c>
      <c r="J41" s="25">
        <f>AVERAGEIF('Product Details'!$AF$13:$AF$1512,A41,'Product Details'!$AH$13:$AH$1512)</f>
        <v>414.75315789473967</v>
      </c>
    </row>
    <row r="42" spans="1:10" ht="15.75" customHeight="1" x14ac:dyDescent="0.35">
      <c r="A42" s="103" t="s">
        <v>2025</v>
      </c>
      <c r="B42" s="103">
        <f>COUNTIF('Product Details'!$AF$13:$AF$1512,A42)</f>
        <v>332</v>
      </c>
      <c r="C42" s="103">
        <f>COUNTIFS('Product Details'!$AF$13:$AF$1512,$A42,'Product Details'!$C$13:$C$1512,"Headphones &amp; Earbuds")</f>
        <v>53</v>
      </c>
      <c r="D42" s="103">
        <f>COUNTIFS('Product Details'!$AF$13:$AF$1512,$A42,'Product Details'!$C$13:$C$1512,"Laptops")</f>
        <v>65</v>
      </c>
      <c r="E42" s="103">
        <f>COUNTIFS('Product Details'!$AF$13:$AF$1512,$A42,'Product Details'!$C$13:$C$1512,"Smartphones &amp; Tablets")</f>
        <v>105</v>
      </c>
      <c r="F42" s="103">
        <f>COUNTIFS('Product Details'!$AF$13:$AF$1512,$A42,'Product Details'!$C$13:$C$1512,"Computer Hardware")</f>
        <v>109</v>
      </c>
      <c r="G42" s="104">
        <f>_xlfn.MINIFS('Product Details'!$F$13:$F$1512,'Product Details'!$AF$13:$AF$1512,A42)</f>
        <v>84.99</v>
      </c>
      <c r="H42" s="104">
        <f>_xlfn.MAXIFS('Product Details'!$F$13:$F$1512,'Product Details'!$AF$13:$AF$1512,A42)</f>
        <v>2422.9899999999998</v>
      </c>
      <c r="I42" s="104">
        <f>AVERAGEIF('Product Details'!$AF$13:$AF$1512,A42,'Product Details'!$F$13:$F$1512)</f>
        <v>669.56831325300732</v>
      </c>
      <c r="J42" s="104">
        <f>AVERAGEIF('Product Details'!$AF$13:$AF$1512,A42,'Product Details'!$AH$13:$AH$1512)</f>
        <v>758.59542168674136</v>
      </c>
    </row>
    <row r="43" spans="1:10" ht="15.75" customHeight="1" x14ac:dyDescent="0.35">
      <c r="A43" s="116" t="s">
        <v>2026</v>
      </c>
      <c r="B43" s="116">
        <f>COUNTIF('Product Details'!$AF$13:$AF$1512,A43)</f>
        <v>290</v>
      </c>
      <c r="C43" s="116">
        <f>COUNTIFS('Product Details'!$AF$13:$AF$1512,$A43,'Product Details'!$C$13:$C$1512,"Headphones &amp; Earbuds")</f>
        <v>62</v>
      </c>
      <c r="D43" s="116">
        <f>COUNTIFS('Product Details'!$AF$13:$AF$1512,$A43,'Product Details'!$C$13:$C$1512,"Laptops")</f>
        <v>54</v>
      </c>
      <c r="E43" s="116">
        <f>COUNTIFS('Product Details'!$AF$13:$AF$1512,$A43,'Product Details'!$C$13:$C$1512,"Smartphones &amp; Tablets")</f>
        <v>82</v>
      </c>
      <c r="F43" s="116">
        <f>COUNTIFS('Product Details'!$AF$13:$AF$1512,$A43,'Product Details'!$C$13:$C$1512,"Computer Hardware")</f>
        <v>92</v>
      </c>
      <c r="G43" s="117">
        <f>_xlfn.MINIFS('Product Details'!$F$13:$F$1512,'Product Details'!$AF$13:$AF$1512,A43)</f>
        <v>142.99</v>
      </c>
      <c r="H43" s="117">
        <f>_xlfn.MAXIFS('Product Details'!$F$13:$F$1512,'Product Details'!$AF$13:$AF$1512,A43)</f>
        <v>3497.99</v>
      </c>
      <c r="I43" s="117">
        <f>AVERAGEIF('Product Details'!$AF$13:$AF$1512,A43,'Product Details'!$F$13:$F$1512)</f>
        <v>907.6348275862016</v>
      </c>
      <c r="J43" s="117">
        <f>AVERAGEIF('Product Details'!$AF$13:$AF$1512,A43,'Product Details'!$AH$13:$AH$1512)</f>
        <v>1022.4762068965463</v>
      </c>
    </row>
    <row r="44" spans="1:10" ht="15.75" customHeight="1" x14ac:dyDescent="0.35">
      <c r="A44" s="118" t="s">
        <v>2027</v>
      </c>
      <c r="B44" s="118">
        <f>COUNTIF('Product Details'!$AF$13:$AF$1512,A44)</f>
        <v>239</v>
      </c>
      <c r="C44" s="118">
        <f>COUNTIFS('Product Details'!$AF$13:$AF$1512,$A44,'Product Details'!$C$13:$C$1512,"Headphones &amp; Earbuds")</f>
        <v>32</v>
      </c>
      <c r="D44" s="118">
        <f>COUNTIFS('Product Details'!$AF$13:$AF$1512,$A44,'Product Details'!$C$13:$C$1512,"Laptops")</f>
        <v>57</v>
      </c>
      <c r="E44" s="118">
        <f>COUNTIFS('Product Details'!$AF$13:$AF$1512,$A44,'Product Details'!$C$13:$C$1512,"Smartphones &amp; Tablets")</f>
        <v>114</v>
      </c>
      <c r="F44" s="118">
        <f>COUNTIFS('Product Details'!$AF$13:$AF$1512,$A44,'Product Details'!$C$13:$C$1512,"Computer Hardware")</f>
        <v>36</v>
      </c>
      <c r="G44" s="119">
        <f>_xlfn.MINIFS('Product Details'!$F$13:$F$1512,'Product Details'!$AF$13:$AF$1512,A44)</f>
        <v>228.99</v>
      </c>
      <c r="H44" s="119">
        <f>_xlfn.MAXIFS('Product Details'!$F$13:$F$1512,'Product Details'!$AF$13:$AF$1512,A44)</f>
        <v>4888.99</v>
      </c>
      <c r="I44" s="119">
        <f>AVERAGEIF('Product Details'!$AF$13:$AF$1512,A44,'Product Details'!$F$13:$F$1512)</f>
        <v>1641.3791213389061</v>
      </c>
      <c r="J44" s="119">
        <f>AVERAGEIF('Product Details'!$AF$13:$AF$1512,A44,'Product Details'!$AH$13:$AH$1512)</f>
        <v>1855.5590376568973</v>
      </c>
    </row>
    <row r="45" spans="1:10" ht="15.75" customHeight="1" x14ac:dyDescent="0.35">
      <c r="A45" s="76" t="s">
        <v>10</v>
      </c>
      <c r="B45" s="76">
        <f>SUM(B39:B44)</f>
        <v>1500</v>
      </c>
      <c r="C45" s="76">
        <f>SUM(C39:C44)</f>
        <v>250</v>
      </c>
      <c r="D45" s="76">
        <f>SUM(D39:D44)</f>
        <v>250</v>
      </c>
      <c r="E45" s="76">
        <f>SUM(E39:E44)</f>
        <v>500</v>
      </c>
      <c r="F45" s="76">
        <f>SUM(F39:F44)</f>
        <v>500</v>
      </c>
    </row>
    <row r="46" spans="1:10" ht="15.75" customHeight="1" x14ac:dyDescent="0.35"/>
    <row r="47" spans="1:10" ht="15.75" customHeight="1" x14ac:dyDescent="0.35">
      <c r="A47" s="38" t="s">
        <v>12326</v>
      </c>
    </row>
    <row r="48" spans="1:10" ht="15.75" customHeight="1" x14ac:dyDescent="0.35">
      <c r="A48" s="13" t="s">
        <v>2055</v>
      </c>
      <c r="B48" s="13" t="s">
        <v>12327</v>
      </c>
      <c r="C48" s="13" t="s">
        <v>12328</v>
      </c>
      <c r="D48" s="13" t="s">
        <v>12329</v>
      </c>
      <c r="E48" s="13" t="s">
        <v>12330</v>
      </c>
      <c r="F48" s="13" t="s">
        <v>12331</v>
      </c>
      <c r="G48" s="13" t="s">
        <v>12332</v>
      </c>
    </row>
    <row r="49" spans="1:9" ht="15.75" customHeight="1" x14ac:dyDescent="0.35">
      <c r="A49" s="112" t="s">
        <v>2022</v>
      </c>
      <c r="B49" s="112">
        <f>COUNTIFS(Offers!$K$14:$K$2024,A49,Offers!$L$14:$L$2024,"New")</f>
        <v>91</v>
      </c>
      <c r="C49" s="112">
        <f>COUNTIFS(Offers!$K$14:$K$2024,A49,Offers!$L$14:$L$2024,"&lt;&gt;New")</f>
        <v>28</v>
      </c>
      <c r="D49" s="113">
        <f>IFERROR(AVERAGEIFS(Offers!$Q$14:$Q$2024,Offers!$K$14:$K$2024,A49,Offers!$L$14:$L$2024,"New"),"")</f>
        <v>142.45153846153829</v>
      </c>
      <c r="E49" s="113">
        <f>IFERROR(AVERAGEIFS(Offers!$Q$14:$Q$2024,Offers!$K$14:$K$2024,A49,Offers!$L$14:$L$2024,"&lt;&gt;New"),"")</f>
        <v>150.91857142857128</v>
      </c>
      <c r="F49" s="113">
        <f>_xlfn.MINIFS(Offers!$Q$14:$Q$2024,Offers!$K$14:$K$2024,A49,Offers!$L$14:$L$2024,"&lt;&gt;New")</f>
        <v>22.99</v>
      </c>
      <c r="G49" s="120">
        <f>IFERROR(AVERAGEIFS(Offers!$S$14:$S$2024,Offers!$K$14:$K$2024,A49,Offers!$L$14:$L$2024,"&lt;&gt;New"),"")</f>
        <v>0.34245358228729156</v>
      </c>
    </row>
    <row r="50" spans="1:9" ht="15.75" customHeight="1" x14ac:dyDescent="0.35">
      <c r="A50" s="114" t="s">
        <v>2023</v>
      </c>
      <c r="B50" s="114">
        <f>COUNTIFS(Offers!$K$14:$K$2024,A50,Offers!$L$14:$L$2024,"New")</f>
        <v>254</v>
      </c>
      <c r="C50" s="114">
        <f>COUNTIFS(Offers!$K$14:$K$2024,A50,Offers!$L$14:$L$2024,"&lt;&gt;New")</f>
        <v>77</v>
      </c>
      <c r="D50" s="115">
        <f>IFERROR(AVERAGEIFS(Offers!$Q$14:$Q$2024,Offers!$K$14:$K$2024,A50,Offers!$L$14:$L$2024,"New"),"")</f>
        <v>204.37976377952685</v>
      </c>
      <c r="E50" s="115">
        <f>IFERROR(AVERAGEIFS(Offers!$Q$14:$Q$2024,Offers!$K$14:$K$2024,A50,Offers!$L$14:$L$2024,"&lt;&gt;New"),"")</f>
        <v>193.61337662337644</v>
      </c>
      <c r="F50" s="115">
        <f>_xlfn.MINIFS(Offers!$Q$14:$Q$2024,Offers!$K$14:$K$2024,A50,Offers!$L$14:$L$2024,"&lt;&gt;New")</f>
        <v>23.99</v>
      </c>
      <c r="G50" s="121">
        <f>IFERROR(AVERAGEIFS(Offers!$S$14:$S$2024,Offers!$K$14:$K$2024,A50,Offers!$L$14:$L$2024,"&lt;&gt;New"),"")</f>
        <v>0.30736785055097976</v>
      </c>
    </row>
    <row r="51" spans="1:9" ht="15.75" customHeight="1" x14ac:dyDescent="0.35">
      <c r="A51" s="24" t="s">
        <v>2024</v>
      </c>
      <c r="B51" s="24">
        <f>COUNTIFS(Offers!$K$14:$K$2024,A51,Offers!$L$14:$L$2024,"New")</f>
        <v>310</v>
      </c>
      <c r="C51" s="24">
        <f>COUNTIFS(Offers!$K$14:$K$2024,A51,Offers!$L$14:$L$2024,"&lt;&gt;New")</f>
        <v>87</v>
      </c>
      <c r="D51" s="25">
        <f>IFERROR(AVERAGEIFS(Offers!$Q$14:$Q$2024,Offers!$K$14:$K$2024,A51,Offers!$L$14:$L$2024,"New"),"")</f>
        <v>367.7351612903251</v>
      </c>
      <c r="E51" s="25">
        <f>IFERROR(AVERAGEIFS(Offers!$Q$14:$Q$2024,Offers!$K$14:$K$2024,A51,Offers!$L$14:$L$2024,"&lt;&gt;New"),"")</f>
        <v>286.24287356321901</v>
      </c>
      <c r="F51" s="25">
        <f>_xlfn.MINIFS(Offers!$Q$14:$Q$2024,Offers!$K$14:$K$2024,A51,Offers!$L$14:$L$2024,"&lt;&gt;New")</f>
        <v>44.99</v>
      </c>
      <c r="G51" s="82">
        <f>IFERROR(AVERAGEIFS(Offers!$S$14:$S$2024,Offers!$K$14:$K$2024,A51,Offers!$L$14:$L$2024,"&lt;&gt;New"),"")</f>
        <v>0.30969736456236524</v>
      </c>
    </row>
    <row r="52" spans="1:9" ht="15.75" customHeight="1" x14ac:dyDescent="0.35">
      <c r="A52" s="103" t="s">
        <v>2025</v>
      </c>
      <c r="B52" s="103">
        <f>COUNTIFS(Offers!$K$14:$K$2024,A52,Offers!$L$14:$L$2024,"New")</f>
        <v>341</v>
      </c>
      <c r="C52" s="103">
        <f>COUNTIFS(Offers!$K$14:$K$2024,A52,Offers!$L$14:$L$2024,"&lt;&gt;New")</f>
        <v>108</v>
      </c>
      <c r="D52" s="104">
        <f>IFERROR(AVERAGEIFS(Offers!$Q$14:$Q$2024,Offers!$K$14:$K$2024,A52,Offers!$L$14:$L$2024,"New"),"")</f>
        <v>669.04278592374874</v>
      </c>
      <c r="E52" s="104">
        <f>IFERROR(AVERAGEIFS(Offers!$Q$14:$Q$2024,Offers!$K$14:$K$2024,A52,Offers!$L$14:$L$2024,"&lt;&gt;New"),"")</f>
        <v>411.02703703703656</v>
      </c>
      <c r="F52" s="104">
        <f>_xlfn.MINIFS(Offers!$Q$14:$Q$2024,Offers!$K$14:$K$2024,A52,Offers!$L$14:$L$2024,"&lt;&gt;New")</f>
        <v>46.99</v>
      </c>
      <c r="G52" s="105">
        <f>IFERROR(AVERAGEIFS(Offers!$S$14:$S$2024,Offers!$K$14:$K$2024,A52,Offers!$L$14:$L$2024,"&lt;&gt;New"),"")</f>
        <v>0.33187372229266987</v>
      </c>
    </row>
    <row r="53" spans="1:9" ht="15.75" customHeight="1" x14ac:dyDescent="0.35">
      <c r="A53" s="116" t="s">
        <v>2026</v>
      </c>
      <c r="B53" s="116">
        <f>COUNTIFS(Offers!$K$14:$K$2024,A53,Offers!$L$14:$L$2024,"New")</f>
        <v>299</v>
      </c>
      <c r="C53" s="116">
        <f>COUNTIFS(Offers!$K$14:$K$2024,A53,Offers!$L$14:$L$2024,"&lt;&gt;New")</f>
        <v>87</v>
      </c>
      <c r="D53" s="117">
        <f>IFERROR(AVERAGEIFS(Offers!$Q$14:$Q$2024,Offers!$K$14:$K$2024,A53,Offers!$L$14:$L$2024,"New"),"")</f>
        <v>903.65555183945969</v>
      </c>
      <c r="E53" s="117">
        <f>IFERROR(AVERAGEIFS(Offers!$Q$14:$Q$2024,Offers!$K$14:$K$2024,A53,Offers!$L$14:$L$2024,"&lt;&gt;New"),"")</f>
        <v>654.0704597701141</v>
      </c>
      <c r="F53" s="117">
        <f>_xlfn.MINIFS(Offers!$Q$14:$Q$2024,Offers!$K$14:$K$2024,A53,Offers!$L$14:$L$2024,"&lt;&gt;New")</f>
        <v>88.99</v>
      </c>
      <c r="G53" s="122">
        <f>IFERROR(AVERAGEIFS(Offers!$S$14:$S$2024,Offers!$K$14:$K$2024,A53,Offers!$L$14:$L$2024,"&lt;&gt;New"),"")</f>
        <v>0.30249073927383746</v>
      </c>
    </row>
    <row r="54" spans="1:9" ht="15.75" customHeight="1" x14ac:dyDescent="0.35">
      <c r="A54" s="118" t="s">
        <v>2027</v>
      </c>
      <c r="B54" s="118">
        <f>COUNTIFS(Offers!$K$14:$K$2024,A54,Offers!$L$14:$L$2024,"New")</f>
        <v>243</v>
      </c>
      <c r="C54" s="118">
        <f>COUNTIFS(Offers!$K$14:$K$2024,A54,Offers!$L$14:$L$2024,"&lt;&gt;New")</f>
        <v>86</v>
      </c>
      <c r="D54" s="119">
        <f>IFERROR(AVERAGEIFS(Offers!$Q$14:$Q$2024,Offers!$K$14:$K$2024,A54,Offers!$L$14:$L$2024,"New"),"")</f>
        <v>1642.101111111105</v>
      </c>
      <c r="E54" s="119">
        <f>IFERROR(AVERAGEIFS(Offers!$Q$14:$Q$2024,Offers!$K$14:$K$2024,A54,Offers!$L$14:$L$2024,"&lt;&gt;New"),"")</f>
        <v>1190.9783720930252</v>
      </c>
      <c r="F54" s="119">
        <f>_xlfn.MINIFS(Offers!$Q$14:$Q$2024,Offers!$K$14:$K$2024,A54,Offers!$L$14:$L$2024,"&lt;&gt;New")</f>
        <v>130.99</v>
      </c>
      <c r="G54" s="123">
        <f>IFERROR(AVERAGEIFS(Offers!$S$14:$S$2024,Offers!$K$14:$K$2024,A54,Offers!$L$14:$L$2024,"&lt;&gt;New"),"")</f>
        <v>0.34028307306109501</v>
      </c>
    </row>
    <row r="55" spans="1:9" ht="15.75" customHeight="1" x14ac:dyDescent="0.35"/>
    <row r="56" spans="1:9" ht="15.75" customHeight="1" x14ac:dyDescent="0.35">
      <c r="A56" s="38" t="s">
        <v>12333</v>
      </c>
    </row>
    <row r="57" spans="1:9" ht="15.75" customHeight="1" x14ac:dyDescent="0.35">
      <c r="A57" s="13" t="s">
        <v>4</v>
      </c>
      <c r="B57" s="13" t="s">
        <v>10021</v>
      </c>
      <c r="C57" s="13" t="s">
        <v>10022</v>
      </c>
      <c r="D57" s="13" t="s">
        <v>10023</v>
      </c>
      <c r="E57" s="13" t="s">
        <v>10024</v>
      </c>
      <c r="F57" s="13" t="s">
        <v>10025</v>
      </c>
      <c r="G57" s="13" t="s">
        <v>10026</v>
      </c>
      <c r="H57" s="13" t="s">
        <v>44</v>
      </c>
      <c r="I57" s="13" t="s">
        <v>12334</v>
      </c>
    </row>
    <row r="58" spans="1:9" ht="15.75" customHeight="1" x14ac:dyDescent="0.35">
      <c r="A58" s="18" t="s">
        <v>6</v>
      </c>
      <c r="B58" s="18">
        <f>COUNTIFS(Offers!$I$14:$I$2024,$A58,Offers!$L$14:$L$2024,"New")</f>
        <v>257</v>
      </c>
      <c r="C58" s="18">
        <f>COUNTIFS(Offers!$I$14:$I$2024,$A58,Offers!$L$14:$L$2024,"Open Box")</f>
        <v>25</v>
      </c>
      <c r="D58" s="18">
        <f>COUNTIFS(Offers!$I$14:$I$2024,$A58,Offers!$L$14:$L$2024,"Refurbished")</f>
        <v>45</v>
      </c>
      <c r="E58" s="18">
        <f>COUNTIFS(Offers!$I$14:$I$2024,$A58,Offers!$L$14:$L$2024,"Used - Excellent")</f>
        <v>5</v>
      </c>
      <c r="F58" s="18">
        <f>COUNTIFS(Offers!$I$14:$I$2024,$A58,Offers!$L$14:$L$2024,"Used - Good")</f>
        <v>0</v>
      </c>
      <c r="G58" s="18">
        <f>COUNTIFS(Offers!$I$14:$I$2024,$A58,Offers!$L$14:$L$2024,"Used - Fair")</f>
        <v>1</v>
      </c>
      <c r="H58" s="18">
        <f>COUNTIF(Offers!$I$14:$I$2024,A58)</f>
        <v>333</v>
      </c>
      <c r="I58" s="18">
        <f>COUNTIF('Product Details'!$C$13:$C$1512,A58)</f>
        <v>250</v>
      </c>
    </row>
    <row r="59" spans="1:9" ht="15.75" customHeight="1" x14ac:dyDescent="0.35">
      <c r="A59" s="24" t="s">
        <v>7</v>
      </c>
      <c r="B59" s="24">
        <f>COUNTIFS(Offers!$I$14:$I$2024,$A59,Offers!$L$14:$L$2024,"New")</f>
        <v>256</v>
      </c>
      <c r="C59" s="24">
        <f>COUNTIFS(Offers!$I$14:$I$2024,$A59,Offers!$L$14:$L$2024,"Open Box")</f>
        <v>21</v>
      </c>
      <c r="D59" s="24">
        <f>COUNTIFS(Offers!$I$14:$I$2024,$A59,Offers!$L$14:$L$2024,"Refurbished")</f>
        <v>45</v>
      </c>
      <c r="E59" s="24">
        <f>COUNTIFS(Offers!$I$14:$I$2024,$A59,Offers!$L$14:$L$2024,"Used - Excellent")</f>
        <v>8</v>
      </c>
      <c r="F59" s="24">
        <f>COUNTIFS(Offers!$I$14:$I$2024,$A59,Offers!$L$14:$L$2024,"Used - Good")</f>
        <v>3</v>
      </c>
      <c r="G59" s="24">
        <f>COUNTIFS(Offers!$I$14:$I$2024,$A59,Offers!$L$14:$L$2024,"Used - Fair")</f>
        <v>2</v>
      </c>
      <c r="H59" s="24">
        <f>COUNTIF(Offers!$I$14:$I$2024,A59)</f>
        <v>335</v>
      </c>
      <c r="I59" s="24">
        <f>COUNTIF('Product Details'!$C$13:$C$1512,A59)</f>
        <v>250</v>
      </c>
    </row>
    <row r="60" spans="1:9" ht="15.75" customHeight="1" x14ac:dyDescent="0.35">
      <c r="A60" s="30" t="s">
        <v>8</v>
      </c>
      <c r="B60" s="30">
        <f>COUNTIFS(Offers!$I$14:$I$2024,$A60,Offers!$L$14:$L$2024,"New")</f>
        <v>514</v>
      </c>
      <c r="C60" s="30">
        <f>COUNTIFS(Offers!$I$14:$I$2024,$A60,Offers!$L$14:$L$2024,"Open Box")</f>
        <v>46</v>
      </c>
      <c r="D60" s="30">
        <f>COUNTIFS(Offers!$I$14:$I$2024,$A60,Offers!$L$14:$L$2024,"Refurbished")</f>
        <v>84</v>
      </c>
      <c r="E60" s="30">
        <f>COUNTIFS(Offers!$I$14:$I$2024,$A60,Offers!$L$14:$L$2024,"Used - Excellent")</f>
        <v>12</v>
      </c>
      <c r="F60" s="30">
        <f>COUNTIFS(Offers!$I$14:$I$2024,$A60,Offers!$L$14:$L$2024,"Used - Good")</f>
        <v>15</v>
      </c>
      <c r="G60" s="30">
        <f>COUNTIFS(Offers!$I$14:$I$2024,$A60,Offers!$L$14:$L$2024,"Used - Fair")</f>
        <v>8</v>
      </c>
      <c r="H60" s="30">
        <f>COUNTIF(Offers!$I$14:$I$2024,A60)</f>
        <v>679</v>
      </c>
      <c r="I60" s="30">
        <f>COUNTIF('Product Details'!$C$13:$C$1512,A60)</f>
        <v>500</v>
      </c>
    </row>
    <row r="61" spans="1:9" ht="15.75" customHeight="1" x14ac:dyDescent="0.35">
      <c r="A61" s="36" t="s">
        <v>9</v>
      </c>
      <c r="B61" s="36">
        <f>COUNTIFS(Offers!$I$14:$I$2024,$A61,Offers!$L$14:$L$2024,"New")</f>
        <v>511</v>
      </c>
      <c r="C61" s="36">
        <f>COUNTIFS(Offers!$I$14:$I$2024,$A61,Offers!$L$14:$L$2024,"Open Box")</f>
        <v>46</v>
      </c>
      <c r="D61" s="36">
        <f>COUNTIFS(Offers!$I$14:$I$2024,$A61,Offers!$L$14:$L$2024,"Refurbished")</f>
        <v>78</v>
      </c>
      <c r="E61" s="36">
        <f>COUNTIFS(Offers!$I$14:$I$2024,$A61,Offers!$L$14:$L$2024,"Used - Excellent")</f>
        <v>15</v>
      </c>
      <c r="F61" s="36">
        <f>COUNTIFS(Offers!$I$14:$I$2024,$A61,Offers!$L$14:$L$2024,"Used - Good")</f>
        <v>12</v>
      </c>
      <c r="G61" s="36">
        <f>COUNTIFS(Offers!$I$14:$I$2024,$A61,Offers!$L$14:$L$2024,"Used - Fair")</f>
        <v>2</v>
      </c>
      <c r="H61" s="36">
        <f>COUNTIF(Offers!$I$14:$I$2024,A61)</f>
        <v>664</v>
      </c>
      <c r="I61" s="36">
        <f>COUNTIF('Product Details'!$C$13:$C$1512,A61)</f>
        <v>500</v>
      </c>
    </row>
    <row r="62" spans="1:9" ht="15.75" customHeight="1" x14ac:dyDescent="0.35"/>
    <row r="63" spans="1:9" ht="15.75" customHeight="1" x14ac:dyDescent="0.35">
      <c r="A63" s="38" t="s">
        <v>12335</v>
      </c>
    </row>
    <row r="64" spans="1:9" ht="15.75" customHeight="1" x14ac:dyDescent="0.35">
      <c r="A64" s="13" t="s">
        <v>12336</v>
      </c>
      <c r="B64" s="13" t="s">
        <v>12298</v>
      </c>
      <c r="C64" s="13" t="s">
        <v>2071</v>
      </c>
      <c r="D64" s="13" t="s">
        <v>48</v>
      </c>
    </row>
    <row r="65" spans="1:4" ht="15.75" customHeight="1" x14ac:dyDescent="0.35">
      <c r="A65" s="94" t="s">
        <v>112</v>
      </c>
      <c r="B65" s="94">
        <f>COUNTIF(Companies!$AG$14:$AG$163,A65)</f>
        <v>24</v>
      </c>
      <c r="C65" s="94">
        <f>SUMIF(Companies!$AG$14:$AG$163,A65,Companies!$AI$14:$AI$163)+SUMIF(Companies!$AG$14:$AG$163,A65,Companies!$AJ$14:$AJ$163)+SUMIF(Companies!$AG$14:$AG$163,A65,Companies!$AK$14:$AK$163)</f>
        <v>1</v>
      </c>
      <c r="D65" s="94">
        <f>SUMIF(Companies!$AG$14:$AG$163,A65,Companies!$AL$14:$AL$163)</f>
        <v>0</v>
      </c>
    </row>
    <row r="66" spans="1:4" ht="15.75" customHeight="1" x14ac:dyDescent="0.35">
      <c r="A66" s="94" t="s">
        <v>127</v>
      </c>
      <c r="B66" s="94">
        <f>COUNTIF(Companies!$AG$14:$AG$163,A66)</f>
        <v>28</v>
      </c>
      <c r="C66" s="94">
        <f>SUMIF(Companies!$AG$14:$AG$163,A66,Companies!$AI$14:$AI$163)+SUMIF(Companies!$AG$14:$AG$163,A66,Companies!$AJ$14:$AJ$163)+SUMIF(Companies!$AG$14:$AG$163,A66,Companies!$AK$14:$AK$163)</f>
        <v>159</v>
      </c>
      <c r="D66" s="94">
        <f>SUMIF(Companies!$AG$14:$AG$163,A66,Companies!$AL$14:$AL$163)</f>
        <v>0</v>
      </c>
    </row>
    <row r="67" spans="1:4" ht="15.75" customHeight="1" x14ac:dyDescent="0.35">
      <c r="A67" s="94" t="s">
        <v>67</v>
      </c>
      <c r="B67" s="94">
        <f>COUNTIF(Companies!$AG$14:$AG$163,A67)</f>
        <v>26</v>
      </c>
      <c r="C67" s="94">
        <f>SUMIF(Companies!$AG$14:$AG$163,A67,Companies!$AI$14:$AI$163)+SUMIF(Companies!$AG$14:$AG$163,A67,Companies!$AJ$14:$AJ$163)+SUMIF(Companies!$AG$14:$AG$163,A67,Companies!$AK$14:$AK$163)</f>
        <v>45</v>
      </c>
      <c r="D67" s="94">
        <f>SUMIF(Companies!$AG$14:$AG$163,A67,Companies!$AL$14:$AL$163)</f>
        <v>93</v>
      </c>
    </row>
    <row r="68" spans="1:4" ht="15.75" customHeight="1" x14ac:dyDescent="0.35">
      <c r="A68" s="94" t="s">
        <v>170</v>
      </c>
      <c r="B68" s="94">
        <f>COUNTIF(Companies!$AG$14:$AG$163,A68)</f>
        <v>26</v>
      </c>
      <c r="C68" s="94">
        <f>SUMIF(Companies!$AG$14:$AG$163,A68,Companies!$AI$14:$AI$163)+SUMIF(Companies!$AG$14:$AG$163,A68,Companies!$AJ$14:$AJ$163)+SUMIF(Companies!$AG$14:$AG$163,A68,Companies!$AK$14:$AK$163)</f>
        <v>173</v>
      </c>
      <c r="D68" s="94">
        <f>SUMIF(Companies!$AG$14:$AG$163,A68,Companies!$AL$14:$AL$163)</f>
        <v>0</v>
      </c>
    </row>
    <row r="69" spans="1:4" ht="15.75" customHeight="1" x14ac:dyDescent="0.35">
      <c r="A69" s="94" t="s">
        <v>156</v>
      </c>
      <c r="B69" s="94">
        <f>COUNTIF(Companies!$AG$14:$AG$163,A69)</f>
        <v>22</v>
      </c>
      <c r="C69" s="94">
        <f>SUMIF(Companies!$AG$14:$AG$163,A69,Companies!$AI$14:$AI$163)+SUMIF(Companies!$AG$14:$AG$163,A69,Companies!$AJ$14:$AJ$163)+SUMIF(Companies!$AG$14:$AG$163,A69,Companies!$AK$14:$AK$163)</f>
        <v>5</v>
      </c>
      <c r="D69" s="94">
        <f>SUMIF(Companies!$AG$14:$AG$163,A69,Companies!$AL$14:$AL$163)</f>
        <v>5</v>
      </c>
    </row>
    <row r="70" spans="1:4" ht="15.75" customHeight="1" x14ac:dyDescent="0.35">
      <c r="A70" s="94" t="s">
        <v>97</v>
      </c>
      <c r="B70" s="94">
        <f>COUNTIF(Companies!$AG$14:$AG$163,A70)</f>
        <v>24</v>
      </c>
      <c r="C70" s="94">
        <f>SUMIF(Companies!$AG$14:$AG$163,A70,Companies!$AI$14:$AI$163)+SUMIF(Companies!$AG$14:$AG$163,A70,Companies!$AJ$14:$AJ$163)+SUMIF(Companies!$AG$14:$AG$163,A70,Companies!$AK$14:$AK$163)</f>
        <v>90</v>
      </c>
      <c r="D70" s="94">
        <f>SUMIF(Companies!$AG$14:$AG$163,A70,Companies!$AL$14:$AL$163)</f>
        <v>30</v>
      </c>
    </row>
    <row r="71" spans="1:4" ht="15.75" customHeight="1" x14ac:dyDescent="0.35"/>
    <row r="72" spans="1:4" ht="15.75" customHeight="1" x14ac:dyDescent="0.35">
      <c r="A72" s="38" t="s">
        <v>12337</v>
      </c>
    </row>
    <row r="73" spans="1:4" ht="15.75" customHeight="1" x14ac:dyDescent="0.35">
      <c r="A73" s="13" t="s">
        <v>12338</v>
      </c>
      <c r="B73" s="13" t="s">
        <v>12339</v>
      </c>
    </row>
    <row r="74" spans="1:4" ht="15.75" customHeight="1" x14ac:dyDescent="0.35">
      <c r="A74" s="40" t="s">
        <v>12340</v>
      </c>
      <c r="B74" s="92">
        <f>SUMPRODUCT(--ISNA(MATCH(Offers!$B$14:$B$2024,'Product Details'!$A$13:$A$1512,0)))</f>
        <v>0</v>
      </c>
    </row>
    <row r="75" spans="1:4" ht="15.75" customHeight="1" x14ac:dyDescent="0.35">
      <c r="A75" s="40" t="s">
        <v>12341</v>
      </c>
      <c r="B75" s="92">
        <f>SUMPRODUCT(--(Offers!$Q$14:$Q$2024&gt;Offers!$P$14:$P$2024))</f>
        <v>0</v>
      </c>
    </row>
    <row r="76" spans="1:4" ht="15.75" customHeight="1" x14ac:dyDescent="0.35">
      <c r="A76" s="40" t="s">
        <v>12342</v>
      </c>
      <c r="B76" s="92">
        <f>SUMPRODUCT((Offers!$L$14:$L$2024&lt;&gt;"New")*(Offers!$Q$14:$Q$2024&gt;=Offers!$T$14:$T$2024))</f>
        <v>0</v>
      </c>
    </row>
    <row r="77" spans="1:4" ht="15.75" customHeight="1" x14ac:dyDescent="0.35">
      <c r="A77" s="40" t="s">
        <v>12343</v>
      </c>
      <c r="B77" s="92">
        <f>SUMPRODUCT(--(Offers!$P$14:$P$2024&gt;Offers!$O$14:$O$2024))</f>
        <v>0</v>
      </c>
    </row>
    <row r="78" spans="1:4" ht="15.75" customHeight="1" x14ac:dyDescent="0.35">
      <c r="A78" s="40" t="s">
        <v>12344</v>
      </c>
      <c r="B78" s="92">
        <f>SUMPRODUCT(--(COUNTIFS(Offers!$B$14:$B$2024,'Product Details'!$A$13:$A$1512,Offers!$E$14:$E$2024,"Official store")=0))</f>
        <v>0</v>
      </c>
    </row>
    <row r="79" spans="1:4" ht="15.75" customHeight="1" x14ac:dyDescent="0.35">
      <c r="A79" s="40" t="s">
        <v>12345</v>
      </c>
      <c r="B79" s="92" t="b">
        <f>COUNTA(Companies!$B$14:$B$163)=150</f>
        <v>1</v>
      </c>
    </row>
    <row r="80" spans="1:4" ht="15.75" customHeight="1" x14ac:dyDescent="0.35">
      <c r="A80" s="40" t="s">
        <v>12346</v>
      </c>
      <c r="B80" s="92" t="b">
        <f>COUNTA('Product Details'!$A$13:$A$1512)=1500</f>
        <v>1</v>
      </c>
    </row>
    <row r="81" spans="1:2" ht="15.75" customHeight="1" x14ac:dyDescent="0.35">
      <c r="A81" s="40" t="s">
        <v>12347</v>
      </c>
      <c r="B81" s="92" t="b">
        <f>SUM('Product Details'!$AU$13:$AU$1512)=COUNTA(Offers!$A$14:$A$2024)</f>
        <v>1</v>
      </c>
    </row>
    <row r="82" spans="1:2" ht="15.75" customHeight="1" x14ac:dyDescent="0.35"/>
    <row r="83" spans="1:2" ht="15.75" customHeight="1" x14ac:dyDescent="0.35"/>
    <row r="84" spans="1:2" ht="15.75" customHeight="1" x14ac:dyDescent="0.35"/>
    <row r="85" spans="1:2" ht="15.75" customHeight="1" x14ac:dyDescent="0.35"/>
    <row r="86" spans="1:2" ht="15.75" customHeight="1" x14ac:dyDescent="0.35"/>
    <row r="87" spans="1:2" ht="15.75" customHeight="1" x14ac:dyDescent="0.35"/>
    <row r="88" spans="1:2" ht="15.75" customHeight="1" x14ac:dyDescent="0.35"/>
    <row r="89" spans="1:2" ht="15.75" customHeight="1" x14ac:dyDescent="0.35"/>
    <row r="90" spans="1:2" ht="15.75" customHeight="1" x14ac:dyDescent="0.35"/>
    <row r="91" spans="1:2" ht="15.75" customHeight="1" x14ac:dyDescent="0.35"/>
    <row r="92" spans="1:2" ht="15.75" customHeight="1" x14ac:dyDescent="0.35"/>
    <row r="93" spans="1:2" ht="15.75" customHeight="1" x14ac:dyDescent="0.35"/>
    <row r="94" spans="1:2" ht="15.75" customHeight="1" x14ac:dyDescent="0.35"/>
    <row r="95" spans="1:2" ht="15.75" customHeight="1" x14ac:dyDescent="0.35"/>
    <row r="96" spans="1:2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14.453125" defaultRowHeight="14.5" x14ac:dyDescent="0.35"/>
  <cols>
    <col min="1" max="1" width="12" customWidth="1"/>
    <col min="2" max="2" width="14" customWidth="1"/>
    <col min="3" max="3" width="22" customWidth="1"/>
    <col min="4" max="4" width="20" customWidth="1"/>
    <col min="5" max="5" width="22" customWidth="1"/>
    <col min="6" max="6" width="36" customWidth="1"/>
    <col min="7" max="9" width="14" customWidth="1"/>
    <col min="10" max="26" width="8.7265625" customWidth="1"/>
  </cols>
  <sheetData>
    <row r="1" spans="1:9" ht="19.75" customHeight="1" x14ac:dyDescent="0.4">
      <c r="A1" s="1" t="s">
        <v>12348</v>
      </c>
    </row>
    <row r="2" spans="1:9" ht="15" customHeight="1" x14ac:dyDescent="0.35">
      <c r="A2" s="124" t="s">
        <v>12349</v>
      </c>
    </row>
    <row r="4" spans="1:9" ht="31.5" customHeight="1" x14ac:dyDescent="0.35">
      <c r="A4" s="13" t="s">
        <v>12350</v>
      </c>
      <c r="B4" s="13" t="s">
        <v>12</v>
      </c>
      <c r="C4" s="13" t="s">
        <v>13</v>
      </c>
      <c r="D4" s="13" t="s">
        <v>12351</v>
      </c>
      <c r="E4" s="13" t="s">
        <v>12352</v>
      </c>
      <c r="F4" s="13" t="s">
        <v>12353</v>
      </c>
      <c r="G4" s="13" t="s">
        <v>12354</v>
      </c>
      <c r="H4" s="13" t="s">
        <v>12355</v>
      </c>
      <c r="I4" s="13" t="s">
        <v>12356</v>
      </c>
    </row>
    <row r="5" spans="1:9" ht="15" customHeight="1" x14ac:dyDescent="0.35">
      <c r="A5" s="14" t="s">
        <v>12357</v>
      </c>
      <c r="B5" s="15" t="s">
        <v>51</v>
      </c>
      <c r="C5" s="14" t="s">
        <v>6</v>
      </c>
      <c r="D5" s="14" t="s">
        <v>12358</v>
      </c>
      <c r="E5" s="125"/>
      <c r="F5" s="14" t="s">
        <v>12359</v>
      </c>
      <c r="G5" s="14" t="s">
        <v>12360</v>
      </c>
      <c r="H5" s="14" t="s">
        <v>3431</v>
      </c>
      <c r="I5" s="14" t="s">
        <v>2087</v>
      </c>
    </row>
    <row r="6" spans="1:9" ht="15" customHeight="1" x14ac:dyDescent="0.35">
      <c r="A6" s="14" t="s">
        <v>12361</v>
      </c>
      <c r="B6" s="15" t="s">
        <v>68</v>
      </c>
      <c r="C6" s="14" t="s">
        <v>6</v>
      </c>
      <c r="D6" s="14" t="s">
        <v>12362</v>
      </c>
      <c r="E6" s="125"/>
      <c r="F6" s="14" t="s">
        <v>12363</v>
      </c>
      <c r="G6" s="14" t="s">
        <v>12360</v>
      </c>
      <c r="H6" s="14" t="s">
        <v>3431</v>
      </c>
      <c r="I6" s="14" t="s">
        <v>2087</v>
      </c>
    </row>
    <row r="7" spans="1:9" ht="15" customHeight="1" x14ac:dyDescent="0.35">
      <c r="A7" s="14" t="s">
        <v>12364</v>
      </c>
      <c r="B7" s="15" t="s">
        <v>83</v>
      </c>
      <c r="C7" s="14" t="s">
        <v>6</v>
      </c>
      <c r="D7" s="14" t="s">
        <v>12365</v>
      </c>
      <c r="E7" s="125"/>
      <c r="F7" s="14" t="s">
        <v>12366</v>
      </c>
      <c r="G7" s="14" t="s">
        <v>12360</v>
      </c>
      <c r="H7" s="14" t="s">
        <v>3431</v>
      </c>
      <c r="I7" s="14" t="s">
        <v>2087</v>
      </c>
    </row>
    <row r="8" spans="1:9" ht="15" customHeight="1" x14ac:dyDescent="0.35">
      <c r="A8" s="14" t="s">
        <v>12367</v>
      </c>
      <c r="B8" s="15" t="s">
        <v>98</v>
      </c>
      <c r="C8" s="14" t="s">
        <v>6</v>
      </c>
      <c r="D8" s="14" t="s">
        <v>12368</v>
      </c>
      <c r="E8" s="125"/>
      <c r="F8" s="14" t="s">
        <v>12369</v>
      </c>
      <c r="G8" s="14" t="s">
        <v>12360</v>
      </c>
      <c r="H8" s="14" t="s">
        <v>3431</v>
      </c>
      <c r="I8" s="14" t="s">
        <v>2087</v>
      </c>
    </row>
    <row r="9" spans="1:9" ht="15" customHeight="1" x14ac:dyDescent="0.35">
      <c r="A9" s="14" t="s">
        <v>12370</v>
      </c>
      <c r="B9" s="15" t="s">
        <v>113</v>
      </c>
      <c r="C9" s="14" t="s">
        <v>6</v>
      </c>
      <c r="D9" s="14" t="s">
        <v>12371</v>
      </c>
      <c r="E9" s="125"/>
      <c r="F9" s="14" t="s">
        <v>12372</v>
      </c>
      <c r="G9" s="14" t="s">
        <v>12360</v>
      </c>
      <c r="H9" s="14" t="s">
        <v>3431</v>
      </c>
      <c r="I9" s="14" t="s">
        <v>2087</v>
      </c>
    </row>
    <row r="10" spans="1:9" ht="15" customHeight="1" x14ac:dyDescent="0.35">
      <c r="A10" s="14" t="s">
        <v>12373</v>
      </c>
      <c r="B10" s="15" t="s">
        <v>128</v>
      </c>
      <c r="C10" s="14" t="s">
        <v>6</v>
      </c>
      <c r="D10" s="14" t="s">
        <v>12374</v>
      </c>
      <c r="E10" s="125"/>
      <c r="F10" s="14" t="s">
        <v>12375</v>
      </c>
      <c r="G10" s="14" t="s">
        <v>12360</v>
      </c>
      <c r="H10" s="14" t="s">
        <v>3431</v>
      </c>
      <c r="I10" s="14" t="s">
        <v>2087</v>
      </c>
    </row>
    <row r="11" spans="1:9" ht="15" customHeight="1" x14ac:dyDescent="0.35">
      <c r="A11" s="14" t="s">
        <v>12376</v>
      </c>
      <c r="B11" s="15" t="s">
        <v>142</v>
      </c>
      <c r="C11" s="14" t="s">
        <v>6</v>
      </c>
      <c r="D11" s="14" t="s">
        <v>12377</v>
      </c>
      <c r="E11" s="125"/>
      <c r="F11" s="14" t="s">
        <v>12378</v>
      </c>
      <c r="G11" s="14" t="s">
        <v>12360</v>
      </c>
      <c r="H11" s="14" t="s">
        <v>3431</v>
      </c>
      <c r="I11" s="14" t="s">
        <v>2087</v>
      </c>
    </row>
    <row r="12" spans="1:9" ht="15" customHeight="1" x14ac:dyDescent="0.35">
      <c r="A12" s="14" t="s">
        <v>12379</v>
      </c>
      <c r="B12" s="15" t="s">
        <v>157</v>
      </c>
      <c r="C12" s="14" t="s">
        <v>6</v>
      </c>
      <c r="D12" s="14" t="s">
        <v>12380</v>
      </c>
      <c r="E12" s="125"/>
      <c r="F12" s="14" t="s">
        <v>12381</v>
      </c>
      <c r="G12" s="14" t="s">
        <v>12360</v>
      </c>
      <c r="H12" s="14" t="s">
        <v>3431</v>
      </c>
      <c r="I12" s="14" t="s">
        <v>2087</v>
      </c>
    </row>
    <row r="13" spans="1:9" ht="15" customHeight="1" x14ac:dyDescent="0.35">
      <c r="A13" s="14" t="s">
        <v>12382</v>
      </c>
      <c r="B13" s="15" t="s">
        <v>171</v>
      </c>
      <c r="C13" s="14" t="s">
        <v>6</v>
      </c>
      <c r="D13" s="14" t="s">
        <v>12383</v>
      </c>
      <c r="E13" s="125"/>
      <c r="F13" s="14" t="s">
        <v>12384</v>
      </c>
      <c r="G13" s="14" t="s">
        <v>12360</v>
      </c>
      <c r="H13" s="14" t="s">
        <v>3431</v>
      </c>
      <c r="I13" s="14" t="s">
        <v>2087</v>
      </c>
    </row>
    <row r="14" spans="1:9" ht="15" customHeight="1" x14ac:dyDescent="0.35">
      <c r="A14" s="14" t="s">
        <v>12385</v>
      </c>
      <c r="B14" s="15" t="s">
        <v>184</v>
      </c>
      <c r="C14" s="14" t="s">
        <v>6</v>
      </c>
      <c r="D14" s="14" t="s">
        <v>12386</v>
      </c>
      <c r="E14" s="125"/>
      <c r="F14" s="14" t="s">
        <v>12387</v>
      </c>
      <c r="G14" s="14" t="s">
        <v>12360</v>
      </c>
      <c r="H14" s="14" t="s">
        <v>3431</v>
      </c>
      <c r="I14" s="14" t="s">
        <v>2087</v>
      </c>
    </row>
    <row r="15" spans="1:9" ht="15" customHeight="1" x14ac:dyDescent="0.35">
      <c r="A15" s="14" t="s">
        <v>12388</v>
      </c>
      <c r="B15" s="15" t="s">
        <v>198</v>
      </c>
      <c r="C15" s="14" t="s">
        <v>6</v>
      </c>
      <c r="D15" s="14" t="s">
        <v>12389</v>
      </c>
      <c r="E15" s="125"/>
      <c r="F15" s="14" t="s">
        <v>12390</v>
      </c>
      <c r="G15" s="14" t="s">
        <v>12360</v>
      </c>
      <c r="H15" s="14" t="s">
        <v>3431</v>
      </c>
      <c r="I15" s="14" t="s">
        <v>2087</v>
      </c>
    </row>
    <row r="16" spans="1:9" ht="15" customHeight="1" x14ac:dyDescent="0.35">
      <c r="A16" s="14" t="s">
        <v>12391</v>
      </c>
      <c r="B16" s="15" t="s">
        <v>212</v>
      </c>
      <c r="C16" s="14" t="s">
        <v>6</v>
      </c>
      <c r="D16" s="14" t="s">
        <v>12392</v>
      </c>
      <c r="E16" s="125"/>
      <c r="F16" s="14" t="s">
        <v>12393</v>
      </c>
      <c r="G16" s="14" t="s">
        <v>12360</v>
      </c>
      <c r="H16" s="14" t="s">
        <v>3431</v>
      </c>
      <c r="I16" s="14" t="s">
        <v>2087</v>
      </c>
    </row>
    <row r="17" spans="1:9" ht="15" customHeight="1" x14ac:dyDescent="0.35">
      <c r="A17" s="14" t="s">
        <v>12394</v>
      </c>
      <c r="B17" s="15" t="s">
        <v>225</v>
      </c>
      <c r="C17" s="14" t="s">
        <v>6</v>
      </c>
      <c r="D17" s="14" t="s">
        <v>12395</v>
      </c>
      <c r="E17" s="125"/>
      <c r="F17" s="14" t="s">
        <v>12396</v>
      </c>
      <c r="G17" s="14" t="s">
        <v>12360</v>
      </c>
      <c r="H17" s="14" t="s">
        <v>3431</v>
      </c>
      <c r="I17" s="14" t="s">
        <v>2087</v>
      </c>
    </row>
    <row r="18" spans="1:9" ht="15" customHeight="1" x14ac:dyDescent="0.35">
      <c r="A18" s="14" t="s">
        <v>12397</v>
      </c>
      <c r="B18" s="15" t="s">
        <v>237</v>
      </c>
      <c r="C18" s="14" t="s">
        <v>6</v>
      </c>
      <c r="D18" s="14" t="s">
        <v>12398</v>
      </c>
      <c r="E18" s="125"/>
      <c r="F18" s="14" t="s">
        <v>12399</v>
      </c>
      <c r="G18" s="14" t="s">
        <v>12360</v>
      </c>
      <c r="H18" s="14" t="s">
        <v>3431</v>
      </c>
      <c r="I18" s="14" t="s">
        <v>2087</v>
      </c>
    </row>
    <row r="19" spans="1:9" ht="15" customHeight="1" x14ac:dyDescent="0.35">
      <c r="A19" s="14" t="s">
        <v>12400</v>
      </c>
      <c r="B19" s="15" t="s">
        <v>249</v>
      </c>
      <c r="C19" s="14" t="s">
        <v>6</v>
      </c>
      <c r="D19" s="14" t="s">
        <v>12401</v>
      </c>
      <c r="E19" s="125"/>
      <c r="F19" s="14" t="s">
        <v>12402</v>
      </c>
      <c r="G19" s="14" t="s">
        <v>12360</v>
      </c>
      <c r="H19" s="14" t="s">
        <v>3431</v>
      </c>
      <c r="I19" s="14" t="s">
        <v>2087</v>
      </c>
    </row>
    <row r="20" spans="1:9" ht="15" customHeight="1" x14ac:dyDescent="0.35">
      <c r="A20" s="14" t="s">
        <v>12403</v>
      </c>
      <c r="B20" s="15" t="s">
        <v>262</v>
      </c>
      <c r="C20" s="14" t="s">
        <v>6</v>
      </c>
      <c r="D20" s="14" t="s">
        <v>12404</v>
      </c>
      <c r="E20" s="125"/>
      <c r="F20" s="14" t="s">
        <v>12405</v>
      </c>
      <c r="G20" s="14" t="s">
        <v>12360</v>
      </c>
      <c r="H20" s="14" t="s">
        <v>3431</v>
      </c>
      <c r="I20" s="14" t="s">
        <v>2087</v>
      </c>
    </row>
    <row r="21" spans="1:9" ht="15.75" customHeight="1" x14ac:dyDescent="0.35">
      <c r="A21" s="14" t="s">
        <v>12406</v>
      </c>
      <c r="B21" s="15" t="s">
        <v>276</v>
      </c>
      <c r="C21" s="14" t="s">
        <v>6</v>
      </c>
      <c r="D21" s="14" t="s">
        <v>12407</v>
      </c>
      <c r="E21" s="125"/>
      <c r="F21" s="14" t="s">
        <v>12408</v>
      </c>
      <c r="G21" s="14" t="s">
        <v>12360</v>
      </c>
      <c r="H21" s="14" t="s">
        <v>3431</v>
      </c>
      <c r="I21" s="14" t="s">
        <v>2087</v>
      </c>
    </row>
    <row r="22" spans="1:9" ht="15.75" customHeight="1" x14ac:dyDescent="0.35">
      <c r="A22" s="14" t="s">
        <v>12409</v>
      </c>
      <c r="B22" s="15" t="s">
        <v>288</v>
      </c>
      <c r="C22" s="14" t="s">
        <v>6</v>
      </c>
      <c r="D22" s="14" t="s">
        <v>12410</v>
      </c>
      <c r="E22" s="125"/>
      <c r="F22" s="14" t="s">
        <v>12411</v>
      </c>
      <c r="G22" s="14" t="s">
        <v>12360</v>
      </c>
      <c r="H22" s="14" t="s">
        <v>3431</v>
      </c>
      <c r="I22" s="14" t="s">
        <v>2087</v>
      </c>
    </row>
    <row r="23" spans="1:9" ht="15.75" customHeight="1" x14ac:dyDescent="0.35">
      <c r="A23" s="14" t="s">
        <v>12412</v>
      </c>
      <c r="B23" s="15" t="s">
        <v>301</v>
      </c>
      <c r="C23" s="14" t="s">
        <v>6</v>
      </c>
      <c r="D23" s="14" t="s">
        <v>12413</v>
      </c>
      <c r="E23" s="125"/>
      <c r="F23" s="14" t="s">
        <v>12414</v>
      </c>
      <c r="G23" s="14" t="s">
        <v>12360</v>
      </c>
      <c r="H23" s="14" t="s">
        <v>3431</v>
      </c>
      <c r="I23" s="14" t="s">
        <v>2087</v>
      </c>
    </row>
    <row r="24" spans="1:9" ht="15.75" customHeight="1" x14ac:dyDescent="0.35">
      <c r="A24" s="14" t="s">
        <v>12415</v>
      </c>
      <c r="B24" s="15" t="s">
        <v>313</v>
      </c>
      <c r="C24" s="14" t="s">
        <v>6</v>
      </c>
      <c r="D24" s="14" t="s">
        <v>12416</v>
      </c>
      <c r="E24" s="125"/>
      <c r="F24" s="14" t="s">
        <v>12417</v>
      </c>
      <c r="G24" s="14" t="s">
        <v>12360</v>
      </c>
      <c r="H24" s="14" t="s">
        <v>3431</v>
      </c>
      <c r="I24" s="14" t="s">
        <v>2087</v>
      </c>
    </row>
    <row r="25" spans="1:9" ht="15.75" customHeight="1" x14ac:dyDescent="0.35">
      <c r="A25" s="14" t="s">
        <v>12418</v>
      </c>
      <c r="B25" s="15" t="s">
        <v>326</v>
      </c>
      <c r="C25" s="14" t="s">
        <v>6</v>
      </c>
      <c r="D25" s="14" t="s">
        <v>12419</v>
      </c>
      <c r="E25" s="125"/>
      <c r="F25" s="14" t="s">
        <v>12420</v>
      </c>
      <c r="G25" s="14" t="s">
        <v>12360</v>
      </c>
      <c r="H25" s="14" t="s">
        <v>3431</v>
      </c>
      <c r="I25" s="14" t="s">
        <v>2087</v>
      </c>
    </row>
    <row r="26" spans="1:9" ht="15.75" customHeight="1" x14ac:dyDescent="0.35">
      <c r="A26" s="14" t="s">
        <v>12421</v>
      </c>
      <c r="B26" s="15" t="s">
        <v>338</v>
      </c>
      <c r="C26" s="14" t="s">
        <v>6</v>
      </c>
      <c r="D26" s="14" t="s">
        <v>12422</v>
      </c>
      <c r="E26" s="125"/>
      <c r="F26" s="14" t="s">
        <v>12423</v>
      </c>
      <c r="G26" s="14" t="s">
        <v>12360</v>
      </c>
      <c r="H26" s="14" t="s">
        <v>3431</v>
      </c>
      <c r="I26" s="14" t="s">
        <v>2087</v>
      </c>
    </row>
    <row r="27" spans="1:9" ht="15.75" customHeight="1" x14ac:dyDescent="0.35">
      <c r="A27" s="14" t="s">
        <v>12424</v>
      </c>
      <c r="B27" s="15" t="s">
        <v>351</v>
      </c>
      <c r="C27" s="14" t="s">
        <v>6</v>
      </c>
      <c r="D27" s="14" t="s">
        <v>12425</v>
      </c>
      <c r="E27" s="125"/>
      <c r="F27" s="14" t="s">
        <v>12426</v>
      </c>
      <c r="G27" s="14" t="s">
        <v>12360</v>
      </c>
      <c r="H27" s="14" t="s">
        <v>3431</v>
      </c>
      <c r="I27" s="14" t="s">
        <v>2087</v>
      </c>
    </row>
    <row r="28" spans="1:9" ht="15.75" customHeight="1" x14ac:dyDescent="0.35">
      <c r="A28" s="14" t="s">
        <v>12427</v>
      </c>
      <c r="B28" s="15" t="s">
        <v>363</v>
      </c>
      <c r="C28" s="14" t="s">
        <v>6</v>
      </c>
      <c r="D28" s="14" t="s">
        <v>12428</v>
      </c>
      <c r="E28" s="125"/>
      <c r="F28" s="14" t="s">
        <v>12429</v>
      </c>
      <c r="G28" s="14" t="s">
        <v>12360</v>
      </c>
      <c r="H28" s="14" t="s">
        <v>3431</v>
      </c>
      <c r="I28" s="14" t="s">
        <v>2087</v>
      </c>
    </row>
    <row r="29" spans="1:9" ht="15.75" customHeight="1" x14ac:dyDescent="0.35">
      <c r="A29" s="14" t="s">
        <v>12430</v>
      </c>
      <c r="B29" s="15" t="s">
        <v>376</v>
      </c>
      <c r="C29" s="14" t="s">
        <v>6</v>
      </c>
      <c r="D29" s="14" t="s">
        <v>12431</v>
      </c>
      <c r="E29" s="125"/>
      <c r="F29" s="14" t="s">
        <v>12432</v>
      </c>
      <c r="G29" s="14" t="s">
        <v>12360</v>
      </c>
      <c r="H29" s="14" t="s">
        <v>3431</v>
      </c>
      <c r="I29" s="14" t="s">
        <v>2087</v>
      </c>
    </row>
    <row r="30" spans="1:9" ht="15.75" customHeight="1" x14ac:dyDescent="0.35">
      <c r="A30" s="20" t="s">
        <v>12433</v>
      </c>
      <c r="B30" s="21" t="s">
        <v>388</v>
      </c>
      <c r="C30" s="20" t="s">
        <v>7</v>
      </c>
      <c r="D30" s="20" t="s">
        <v>12434</v>
      </c>
      <c r="E30" s="126"/>
      <c r="F30" s="20" t="s">
        <v>12435</v>
      </c>
      <c r="G30" s="20" t="s">
        <v>12360</v>
      </c>
      <c r="H30" s="20" t="s">
        <v>3431</v>
      </c>
      <c r="I30" s="20" t="s">
        <v>2087</v>
      </c>
    </row>
    <row r="31" spans="1:9" ht="15.75" customHeight="1" x14ac:dyDescent="0.35">
      <c r="A31" s="20" t="s">
        <v>12436</v>
      </c>
      <c r="B31" s="21" t="s">
        <v>402</v>
      </c>
      <c r="C31" s="20" t="s">
        <v>7</v>
      </c>
      <c r="D31" s="20" t="s">
        <v>12437</v>
      </c>
      <c r="E31" s="126"/>
      <c r="F31" s="20" t="s">
        <v>12438</v>
      </c>
      <c r="G31" s="20" t="s">
        <v>12360</v>
      </c>
      <c r="H31" s="20" t="s">
        <v>3431</v>
      </c>
      <c r="I31" s="20" t="s">
        <v>2087</v>
      </c>
    </row>
    <row r="32" spans="1:9" ht="15.75" customHeight="1" x14ac:dyDescent="0.35">
      <c r="A32" s="20" t="s">
        <v>12439</v>
      </c>
      <c r="B32" s="21" t="s">
        <v>415</v>
      </c>
      <c r="C32" s="20" t="s">
        <v>7</v>
      </c>
      <c r="D32" s="20" t="s">
        <v>12440</v>
      </c>
      <c r="E32" s="126"/>
      <c r="F32" s="20" t="s">
        <v>12441</v>
      </c>
      <c r="G32" s="20" t="s">
        <v>12360</v>
      </c>
      <c r="H32" s="20" t="s">
        <v>3431</v>
      </c>
      <c r="I32" s="20" t="s">
        <v>2087</v>
      </c>
    </row>
    <row r="33" spans="1:9" ht="15.75" customHeight="1" x14ac:dyDescent="0.35">
      <c r="A33" s="20" t="s">
        <v>12442</v>
      </c>
      <c r="B33" s="21" t="s">
        <v>428</v>
      </c>
      <c r="C33" s="20" t="s">
        <v>7</v>
      </c>
      <c r="D33" s="20" t="s">
        <v>12443</v>
      </c>
      <c r="E33" s="126"/>
      <c r="F33" s="20" t="s">
        <v>12444</v>
      </c>
      <c r="G33" s="20" t="s">
        <v>12360</v>
      </c>
      <c r="H33" s="20" t="s">
        <v>3431</v>
      </c>
      <c r="I33" s="20" t="s">
        <v>2087</v>
      </c>
    </row>
    <row r="34" spans="1:9" ht="15.75" customHeight="1" x14ac:dyDescent="0.35">
      <c r="A34" s="20" t="s">
        <v>12445</v>
      </c>
      <c r="B34" s="21" t="s">
        <v>441</v>
      </c>
      <c r="C34" s="20" t="s">
        <v>7</v>
      </c>
      <c r="D34" s="20" t="s">
        <v>12446</v>
      </c>
      <c r="E34" s="126"/>
      <c r="F34" s="20" t="s">
        <v>12447</v>
      </c>
      <c r="G34" s="20" t="s">
        <v>12360</v>
      </c>
      <c r="H34" s="20" t="s">
        <v>3431</v>
      </c>
      <c r="I34" s="20" t="s">
        <v>2087</v>
      </c>
    </row>
    <row r="35" spans="1:9" ht="15.75" customHeight="1" x14ac:dyDescent="0.35">
      <c r="A35" s="20" t="s">
        <v>12448</v>
      </c>
      <c r="B35" s="21" t="s">
        <v>455</v>
      </c>
      <c r="C35" s="20" t="s">
        <v>7</v>
      </c>
      <c r="D35" s="20" t="s">
        <v>12449</v>
      </c>
      <c r="E35" s="126"/>
      <c r="F35" s="20" t="s">
        <v>12450</v>
      </c>
      <c r="G35" s="20" t="s">
        <v>12360</v>
      </c>
      <c r="H35" s="20" t="s">
        <v>3431</v>
      </c>
      <c r="I35" s="20" t="s">
        <v>2087</v>
      </c>
    </row>
    <row r="36" spans="1:9" ht="15.75" customHeight="1" x14ac:dyDescent="0.35">
      <c r="A36" s="20" t="s">
        <v>12451</v>
      </c>
      <c r="B36" s="21" t="s">
        <v>468</v>
      </c>
      <c r="C36" s="20" t="s">
        <v>7</v>
      </c>
      <c r="D36" s="20" t="s">
        <v>12452</v>
      </c>
      <c r="E36" s="126"/>
      <c r="F36" s="20" t="s">
        <v>12453</v>
      </c>
      <c r="G36" s="20" t="s">
        <v>12360</v>
      </c>
      <c r="H36" s="20" t="s">
        <v>3431</v>
      </c>
      <c r="I36" s="20" t="s">
        <v>2087</v>
      </c>
    </row>
    <row r="37" spans="1:9" ht="15.75" customHeight="1" x14ac:dyDescent="0.35">
      <c r="A37" s="20" t="s">
        <v>12454</v>
      </c>
      <c r="B37" s="21" t="s">
        <v>480</v>
      </c>
      <c r="C37" s="20" t="s">
        <v>7</v>
      </c>
      <c r="D37" s="20" t="s">
        <v>12455</v>
      </c>
      <c r="E37" s="126"/>
      <c r="F37" s="20" t="s">
        <v>12456</v>
      </c>
      <c r="G37" s="20" t="s">
        <v>12360</v>
      </c>
      <c r="H37" s="20" t="s">
        <v>3431</v>
      </c>
      <c r="I37" s="20" t="s">
        <v>2087</v>
      </c>
    </row>
    <row r="38" spans="1:9" ht="15.75" customHeight="1" x14ac:dyDescent="0.35">
      <c r="A38" s="20" t="s">
        <v>12457</v>
      </c>
      <c r="B38" s="21" t="s">
        <v>494</v>
      </c>
      <c r="C38" s="20" t="s">
        <v>7</v>
      </c>
      <c r="D38" s="20" t="s">
        <v>12458</v>
      </c>
      <c r="E38" s="126"/>
      <c r="F38" s="20" t="s">
        <v>12459</v>
      </c>
      <c r="G38" s="20" t="s">
        <v>12360</v>
      </c>
      <c r="H38" s="20" t="s">
        <v>3431</v>
      </c>
      <c r="I38" s="20" t="s">
        <v>2087</v>
      </c>
    </row>
    <row r="39" spans="1:9" ht="15.75" customHeight="1" x14ac:dyDescent="0.35">
      <c r="A39" s="20" t="s">
        <v>12460</v>
      </c>
      <c r="B39" s="21" t="s">
        <v>506</v>
      </c>
      <c r="C39" s="20" t="s">
        <v>7</v>
      </c>
      <c r="D39" s="20" t="s">
        <v>12461</v>
      </c>
      <c r="E39" s="126"/>
      <c r="F39" s="20" t="s">
        <v>12462</v>
      </c>
      <c r="G39" s="20" t="s">
        <v>12360</v>
      </c>
      <c r="H39" s="20" t="s">
        <v>3431</v>
      </c>
      <c r="I39" s="20" t="s">
        <v>2087</v>
      </c>
    </row>
    <row r="40" spans="1:9" ht="15.75" customHeight="1" x14ac:dyDescent="0.35">
      <c r="A40" s="20" t="s">
        <v>12463</v>
      </c>
      <c r="B40" s="21" t="s">
        <v>518</v>
      </c>
      <c r="C40" s="20" t="s">
        <v>7</v>
      </c>
      <c r="D40" s="20" t="s">
        <v>12464</v>
      </c>
      <c r="E40" s="126"/>
      <c r="F40" s="20" t="s">
        <v>12465</v>
      </c>
      <c r="G40" s="20" t="s">
        <v>12360</v>
      </c>
      <c r="H40" s="20" t="s">
        <v>3431</v>
      </c>
      <c r="I40" s="20" t="s">
        <v>2087</v>
      </c>
    </row>
    <row r="41" spans="1:9" ht="15.75" customHeight="1" x14ac:dyDescent="0.35">
      <c r="A41" s="20" t="s">
        <v>12466</v>
      </c>
      <c r="B41" s="21" t="s">
        <v>531</v>
      </c>
      <c r="C41" s="20" t="s">
        <v>7</v>
      </c>
      <c r="D41" s="20" t="s">
        <v>12467</v>
      </c>
      <c r="E41" s="126"/>
      <c r="F41" s="20" t="s">
        <v>12468</v>
      </c>
      <c r="G41" s="20" t="s">
        <v>12360</v>
      </c>
      <c r="H41" s="20" t="s">
        <v>3431</v>
      </c>
      <c r="I41" s="20" t="s">
        <v>2087</v>
      </c>
    </row>
    <row r="42" spans="1:9" ht="15.75" customHeight="1" x14ac:dyDescent="0.35">
      <c r="A42" s="20" t="s">
        <v>12469</v>
      </c>
      <c r="B42" s="21" t="s">
        <v>543</v>
      </c>
      <c r="C42" s="20" t="s">
        <v>7</v>
      </c>
      <c r="D42" s="20" t="s">
        <v>12470</v>
      </c>
      <c r="E42" s="126"/>
      <c r="F42" s="20" t="s">
        <v>12471</v>
      </c>
      <c r="G42" s="20" t="s">
        <v>12360</v>
      </c>
      <c r="H42" s="20" t="s">
        <v>3431</v>
      </c>
      <c r="I42" s="20" t="s">
        <v>2087</v>
      </c>
    </row>
    <row r="43" spans="1:9" ht="15.75" customHeight="1" x14ac:dyDescent="0.35">
      <c r="A43" s="20" t="s">
        <v>12472</v>
      </c>
      <c r="B43" s="21" t="s">
        <v>556</v>
      </c>
      <c r="C43" s="20" t="s">
        <v>7</v>
      </c>
      <c r="D43" s="20" t="s">
        <v>12473</v>
      </c>
      <c r="E43" s="126"/>
      <c r="F43" s="20" t="s">
        <v>12474</v>
      </c>
      <c r="G43" s="20" t="s">
        <v>12360</v>
      </c>
      <c r="H43" s="20" t="s">
        <v>3431</v>
      </c>
      <c r="I43" s="20" t="s">
        <v>2087</v>
      </c>
    </row>
    <row r="44" spans="1:9" ht="15.75" customHeight="1" x14ac:dyDescent="0.35">
      <c r="A44" s="20" t="s">
        <v>12475</v>
      </c>
      <c r="B44" s="21" t="s">
        <v>569</v>
      </c>
      <c r="C44" s="20" t="s">
        <v>7</v>
      </c>
      <c r="D44" s="20" t="s">
        <v>12476</v>
      </c>
      <c r="E44" s="126"/>
      <c r="F44" s="20" t="s">
        <v>12477</v>
      </c>
      <c r="G44" s="20" t="s">
        <v>12360</v>
      </c>
      <c r="H44" s="20" t="s">
        <v>3431</v>
      </c>
      <c r="I44" s="20" t="s">
        <v>2087</v>
      </c>
    </row>
    <row r="45" spans="1:9" ht="15.75" customHeight="1" x14ac:dyDescent="0.35">
      <c r="A45" s="20" t="s">
        <v>12478</v>
      </c>
      <c r="B45" s="21" t="s">
        <v>581</v>
      </c>
      <c r="C45" s="20" t="s">
        <v>7</v>
      </c>
      <c r="D45" s="20" t="s">
        <v>12479</v>
      </c>
      <c r="E45" s="126"/>
      <c r="F45" s="20" t="s">
        <v>12480</v>
      </c>
      <c r="G45" s="20" t="s">
        <v>12360</v>
      </c>
      <c r="H45" s="20" t="s">
        <v>3431</v>
      </c>
      <c r="I45" s="20" t="s">
        <v>2087</v>
      </c>
    </row>
    <row r="46" spans="1:9" ht="15.75" customHeight="1" x14ac:dyDescent="0.35">
      <c r="A46" s="20" t="s">
        <v>12481</v>
      </c>
      <c r="B46" s="21" t="s">
        <v>594</v>
      </c>
      <c r="C46" s="20" t="s">
        <v>7</v>
      </c>
      <c r="D46" s="20" t="s">
        <v>12482</v>
      </c>
      <c r="E46" s="126"/>
      <c r="F46" s="20" t="s">
        <v>12483</v>
      </c>
      <c r="G46" s="20" t="s">
        <v>12360</v>
      </c>
      <c r="H46" s="20" t="s">
        <v>3431</v>
      </c>
      <c r="I46" s="20" t="s">
        <v>2087</v>
      </c>
    </row>
    <row r="47" spans="1:9" ht="15.75" customHeight="1" x14ac:dyDescent="0.35">
      <c r="A47" s="20" t="s">
        <v>12484</v>
      </c>
      <c r="B47" s="21" t="s">
        <v>607</v>
      </c>
      <c r="C47" s="20" t="s">
        <v>7</v>
      </c>
      <c r="D47" s="20" t="s">
        <v>12485</v>
      </c>
      <c r="E47" s="126"/>
      <c r="F47" s="20" t="s">
        <v>12486</v>
      </c>
      <c r="G47" s="20" t="s">
        <v>12360</v>
      </c>
      <c r="H47" s="20" t="s">
        <v>3431</v>
      </c>
      <c r="I47" s="20" t="s">
        <v>2087</v>
      </c>
    </row>
    <row r="48" spans="1:9" ht="15.75" customHeight="1" x14ac:dyDescent="0.35">
      <c r="A48" s="20" t="s">
        <v>12487</v>
      </c>
      <c r="B48" s="21" t="s">
        <v>619</v>
      </c>
      <c r="C48" s="20" t="s">
        <v>7</v>
      </c>
      <c r="D48" s="20" t="s">
        <v>12488</v>
      </c>
      <c r="E48" s="126"/>
      <c r="F48" s="20" t="s">
        <v>12489</v>
      </c>
      <c r="G48" s="20" t="s">
        <v>12360</v>
      </c>
      <c r="H48" s="20" t="s">
        <v>3431</v>
      </c>
      <c r="I48" s="20" t="s">
        <v>2087</v>
      </c>
    </row>
    <row r="49" spans="1:9" ht="15.75" customHeight="1" x14ac:dyDescent="0.35">
      <c r="A49" s="20" t="s">
        <v>12490</v>
      </c>
      <c r="B49" s="21" t="s">
        <v>632</v>
      </c>
      <c r="C49" s="20" t="s">
        <v>7</v>
      </c>
      <c r="D49" s="20" t="s">
        <v>12491</v>
      </c>
      <c r="E49" s="126"/>
      <c r="F49" s="20" t="s">
        <v>12492</v>
      </c>
      <c r="G49" s="20" t="s">
        <v>12360</v>
      </c>
      <c r="H49" s="20" t="s">
        <v>3431</v>
      </c>
      <c r="I49" s="20" t="s">
        <v>2087</v>
      </c>
    </row>
    <row r="50" spans="1:9" ht="15.75" customHeight="1" x14ac:dyDescent="0.35">
      <c r="A50" s="20" t="s">
        <v>12493</v>
      </c>
      <c r="B50" s="21" t="s">
        <v>644</v>
      </c>
      <c r="C50" s="20" t="s">
        <v>7</v>
      </c>
      <c r="D50" s="20" t="s">
        <v>12494</v>
      </c>
      <c r="E50" s="126"/>
      <c r="F50" s="20" t="s">
        <v>12495</v>
      </c>
      <c r="G50" s="20" t="s">
        <v>12360</v>
      </c>
      <c r="H50" s="20" t="s">
        <v>3431</v>
      </c>
      <c r="I50" s="20" t="s">
        <v>2087</v>
      </c>
    </row>
    <row r="51" spans="1:9" ht="15.75" customHeight="1" x14ac:dyDescent="0.35">
      <c r="A51" s="20" t="s">
        <v>12496</v>
      </c>
      <c r="B51" s="21" t="s">
        <v>658</v>
      </c>
      <c r="C51" s="20" t="s">
        <v>7</v>
      </c>
      <c r="D51" s="20" t="s">
        <v>12497</v>
      </c>
      <c r="E51" s="126"/>
      <c r="F51" s="20" t="s">
        <v>12498</v>
      </c>
      <c r="G51" s="20" t="s">
        <v>12360</v>
      </c>
      <c r="H51" s="20" t="s">
        <v>3431</v>
      </c>
      <c r="I51" s="20" t="s">
        <v>2087</v>
      </c>
    </row>
    <row r="52" spans="1:9" ht="15.75" customHeight="1" x14ac:dyDescent="0.35">
      <c r="A52" s="20" t="s">
        <v>12499</v>
      </c>
      <c r="B52" s="21" t="s">
        <v>670</v>
      </c>
      <c r="C52" s="20" t="s">
        <v>7</v>
      </c>
      <c r="D52" s="20" t="s">
        <v>12500</v>
      </c>
      <c r="E52" s="126"/>
      <c r="F52" s="20" t="s">
        <v>12501</v>
      </c>
      <c r="G52" s="20" t="s">
        <v>12360</v>
      </c>
      <c r="H52" s="20" t="s">
        <v>3431</v>
      </c>
      <c r="I52" s="20" t="s">
        <v>2087</v>
      </c>
    </row>
    <row r="53" spans="1:9" ht="15.75" customHeight="1" x14ac:dyDescent="0.35">
      <c r="A53" s="20" t="s">
        <v>12502</v>
      </c>
      <c r="B53" s="21" t="s">
        <v>683</v>
      </c>
      <c r="C53" s="20" t="s">
        <v>7</v>
      </c>
      <c r="D53" s="20" t="s">
        <v>12503</v>
      </c>
      <c r="E53" s="126"/>
      <c r="F53" s="20" t="s">
        <v>12504</v>
      </c>
      <c r="G53" s="20" t="s">
        <v>12360</v>
      </c>
      <c r="H53" s="20" t="s">
        <v>3431</v>
      </c>
      <c r="I53" s="20" t="s">
        <v>2087</v>
      </c>
    </row>
    <row r="54" spans="1:9" ht="15.75" customHeight="1" x14ac:dyDescent="0.35">
      <c r="A54" s="20" t="s">
        <v>12505</v>
      </c>
      <c r="B54" s="21" t="s">
        <v>696</v>
      </c>
      <c r="C54" s="20" t="s">
        <v>7</v>
      </c>
      <c r="D54" s="20" t="s">
        <v>12506</v>
      </c>
      <c r="E54" s="126"/>
      <c r="F54" s="20" t="s">
        <v>12507</v>
      </c>
      <c r="G54" s="20" t="s">
        <v>12360</v>
      </c>
      <c r="H54" s="20" t="s">
        <v>3431</v>
      </c>
      <c r="I54" s="20" t="s">
        <v>2087</v>
      </c>
    </row>
    <row r="55" spans="1:9" ht="15.75" customHeight="1" x14ac:dyDescent="0.35">
      <c r="A55" s="26" t="s">
        <v>12508</v>
      </c>
      <c r="B55" s="27" t="s">
        <v>709</v>
      </c>
      <c r="C55" s="26" t="s">
        <v>8</v>
      </c>
      <c r="D55" s="26" t="s">
        <v>12509</v>
      </c>
      <c r="E55" s="127"/>
      <c r="F55" s="26" t="s">
        <v>12510</v>
      </c>
      <c r="G55" s="26" t="s">
        <v>12360</v>
      </c>
      <c r="H55" s="26" t="s">
        <v>3431</v>
      </c>
      <c r="I55" s="26" t="s">
        <v>2087</v>
      </c>
    </row>
    <row r="56" spans="1:9" ht="15.75" customHeight="1" x14ac:dyDescent="0.35">
      <c r="A56" s="26" t="s">
        <v>12511</v>
      </c>
      <c r="B56" s="27" t="s">
        <v>723</v>
      </c>
      <c r="C56" s="26" t="s">
        <v>8</v>
      </c>
      <c r="D56" s="26" t="s">
        <v>12512</v>
      </c>
      <c r="E56" s="127"/>
      <c r="F56" s="26" t="s">
        <v>12513</v>
      </c>
      <c r="G56" s="26" t="s">
        <v>12360</v>
      </c>
      <c r="H56" s="26" t="s">
        <v>3431</v>
      </c>
      <c r="I56" s="26" t="s">
        <v>2087</v>
      </c>
    </row>
    <row r="57" spans="1:9" ht="15.75" customHeight="1" x14ac:dyDescent="0.35">
      <c r="A57" s="26" t="s">
        <v>12514</v>
      </c>
      <c r="B57" s="27" t="s">
        <v>737</v>
      </c>
      <c r="C57" s="26" t="s">
        <v>8</v>
      </c>
      <c r="D57" s="26" t="s">
        <v>12515</v>
      </c>
      <c r="E57" s="127"/>
      <c r="F57" s="26" t="s">
        <v>12516</v>
      </c>
      <c r="G57" s="26" t="s">
        <v>12360</v>
      </c>
      <c r="H57" s="26" t="s">
        <v>3431</v>
      </c>
      <c r="I57" s="26" t="s">
        <v>2087</v>
      </c>
    </row>
    <row r="58" spans="1:9" ht="15.75" customHeight="1" x14ac:dyDescent="0.35">
      <c r="A58" s="26" t="s">
        <v>12517</v>
      </c>
      <c r="B58" s="27" t="s">
        <v>750</v>
      </c>
      <c r="C58" s="26" t="s">
        <v>8</v>
      </c>
      <c r="D58" s="26" t="s">
        <v>12518</v>
      </c>
      <c r="E58" s="127"/>
      <c r="F58" s="26" t="s">
        <v>12519</v>
      </c>
      <c r="G58" s="26" t="s">
        <v>12360</v>
      </c>
      <c r="H58" s="26" t="s">
        <v>3431</v>
      </c>
      <c r="I58" s="26" t="s">
        <v>2087</v>
      </c>
    </row>
    <row r="59" spans="1:9" ht="15.75" customHeight="1" x14ac:dyDescent="0.35">
      <c r="A59" s="26" t="s">
        <v>12520</v>
      </c>
      <c r="B59" s="27" t="s">
        <v>763</v>
      </c>
      <c r="C59" s="26" t="s">
        <v>8</v>
      </c>
      <c r="D59" s="26" t="s">
        <v>12521</v>
      </c>
      <c r="E59" s="127"/>
      <c r="F59" s="26" t="s">
        <v>12522</v>
      </c>
      <c r="G59" s="26" t="s">
        <v>12360</v>
      </c>
      <c r="H59" s="26" t="s">
        <v>3431</v>
      </c>
      <c r="I59" s="26" t="s">
        <v>2087</v>
      </c>
    </row>
    <row r="60" spans="1:9" ht="15.75" customHeight="1" x14ac:dyDescent="0.35">
      <c r="A60" s="26" t="s">
        <v>12523</v>
      </c>
      <c r="B60" s="27" t="s">
        <v>776</v>
      </c>
      <c r="C60" s="26" t="s">
        <v>8</v>
      </c>
      <c r="D60" s="26" t="s">
        <v>12524</v>
      </c>
      <c r="E60" s="127"/>
      <c r="F60" s="26" t="s">
        <v>12525</v>
      </c>
      <c r="G60" s="26" t="s">
        <v>12360</v>
      </c>
      <c r="H60" s="26" t="s">
        <v>3431</v>
      </c>
      <c r="I60" s="26" t="s">
        <v>2087</v>
      </c>
    </row>
    <row r="61" spans="1:9" ht="15.75" customHeight="1" x14ac:dyDescent="0.35">
      <c r="A61" s="26" t="s">
        <v>12526</v>
      </c>
      <c r="B61" s="27" t="s">
        <v>789</v>
      </c>
      <c r="C61" s="26" t="s">
        <v>8</v>
      </c>
      <c r="D61" s="26" t="s">
        <v>12527</v>
      </c>
      <c r="E61" s="127"/>
      <c r="F61" s="26" t="s">
        <v>12528</v>
      </c>
      <c r="G61" s="26" t="s">
        <v>12360</v>
      </c>
      <c r="H61" s="26" t="s">
        <v>3431</v>
      </c>
      <c r="I61" s="26" t="s">
        <v>2087</v>
      </c>
    </row>
    <row r="62" spans="1:9" ht="15.75" customHeight="1" x14ac:dyDescent="0.35">
      <c r="A62" s="26" t="s">
        <v>12529</v>
      </c>
      <c r="B62" s="27" t="s">
        <v>801</v>
      </c>
      <c r="C62" s="26" t="s">
        <v>8</v>
      </c>
      <c r="D62" s="26" t="s">
        <v>12530</v>
      </c>
      <c r="E62" s="127"/>
      <c r="F62" s="26" t="s">
        <v>12531</v>
      </c>
      <c r="G62" s="26" t="s">
        <v>12360</v>
      </c>
      <c r="H62" s="26" t="s">
        <v>3431</v>
      </c>
      <c r="I62" s="26" t="s">
        <v>2087</v>
      </c>
    </row>
    <row r="63" spans="1:9" ht="15.75" customHeight="1" x14ac:dyDescent="0.35">
      <c r="A63" s="26" t="s">
        <v>12532</v>
      </c>
      <c r="B63" s="27" t="s">
        <v>814</v>
      </c>
      <c r="C63" s="26" t="s">
        <v>8</v>
      </c>
      <c r="D63" s="26" t="s">
        <v>12533</v>
      </c>
      <c r="E63" s="127"/>
      <c r="F63" s="26" t="s">
        <v>12534</v>
      </c>
      <c r="G63" s="26" t="s">
        <v>12360</v>
      </c>
      <c r="H63" s="26" t="s">
        <v>3431</v>
      </c>
      <c r="I63" s="26" t="s">
        <v>2087</v>
      </c>
    </row>
    <row r="64" spans="1:9" ht="15.75" customHeight="1" x14ac:dyDescent="0.35">
      <c r="A64" s="26" t="s">
        <v>12535</v>
      </c>
      <c r="B64" s="27" t="s">
        <v>827</v>
      </c>
      <c r="C64" s="26" t="s">
        <v>8</v>
      </c>
      <c r="D64" s="26" t="s">
        <v>12536</v>
      </c>
      <c r="E64" s="127"/>
      <c r="F64" s="26" t="s">
        <v>12537</v>
      </c>
      <c r="G64" s="26" t="s">
        <v>12360</v>
      </c>
      <c r="H64" s="26" t="s">
        <v>3431</v>
      </c>
      <c r="I64" s="26" t="s">
        <v>2087</v>
      </c>
    </row>
    <row r="65" spans="1:9" ht="15.75" customHeight="1" x14ac:dyDescent="0.35">
      <c r="A65" s="26" t="s">
        <v>12538</v>
      </c>
      <c r="B65" s="27" t="s">
        <v>840</v>
      </c>
      <c r="C65" s="26" t="s">
        <v>8</v>
      </c>
      <c r="D65" s="26" t="s">
        <v>12539</v>
      </c>
      <c r="E65" s="127"/>
      <c r="F65" s="26" t="s">
        <v>12540</v>
      </c>
      <c r="G65" s="26" t="s">
        <v>12360</v>
      </c>
      <c r="H65" s="26" t="s">
        <v>3431</v>
      </c>
      <c r="I65" s="26" t="s">
        <v>2087</v>
      </c>
    </row>
    <row r="66" spans="1:9" ht="15.75" customHeight="1" x14ac:dyDescent="0.35">
      <c r="A66" s="26" t="s">
        <v>12541</v>
      </c>
      <c r="B66" s="27" t="s">
        <v>852</v>
      </c>
      <c r="C66" s="26" t="s">
        <v>8</v>
      </c>
      <c r="D66" s="26" t="s">
        <v>12542</v>
      </c>
      <c r="E66" s="127"/>
      <c r="F66" s="26" t="s">
        <v>12543</v>
      </c>
      <c r="G66" s="26" t="s">
        <v>12360</v>
      </c>
      <c r="H66" s="26" t="s">
        <v>3431</v>
      </c>
      <c r="I66" s="26" t="s">
        <v>2087</v>
      </c>
    </row>
    <row r="67" spans="1:9" ht="15.75" customHeight="1" x14ac:dyDescent="0.35">
      <c r="A67" s="26" t="s">
        <v>12544</v>
      </c>
      <c r="B67" s="27" t="s">
        <v>864</v>
      </c>
      <c r="C67" s="26" t="s">
        <v>8</v>
      </c>
      <c r="D67" s="26" t="s">
        <v>12545</v>
      </c>
      <c r="E67" s="127"/>
      <c r="F67" s="26" t="s">
        <v>12546</v>
      </c>
      <c r="G67" s="26" t="s">
        <v>12360</v>
      </c>
      <c r="H67" s="26" t="s">
        <v>3431</v>
      </c>
      <c r="I67" s="26" t="s">
        <v>2087</v>
      </c>
    </row>
    <row r="68" spans="1:9" ht="15.75" customHeight="1" x14ac:dyDescent="0.35">
      <c r="A68" s="26" t="s">
        <v>12547</v>
      </c>
      <c r="B68" s="27" t="s">
        <v>877</v>
      </c>
      <c r="C68" s="26" t="s">
        <v>8</v>
      </c>
      <c r="D68" s="26" t="s">
        <v>12548</v>
      </c>
      <c r="E68" s="127"/>
      <c r="F68" s="26" t="s">
        <v>12549</v>
      </c>
      <c r="G68" s="26" t="s">
        <v>12360</v>
      </c>
      <c r="H68" s="26" t="s">
        <v>3431</v>
      </c>
      <c r="I68" s="26" t="s">
        <v>2087</v>
      </c>
    </row>
    <row r="69" spans="1:9" ht="15.75" customHeight="1" x14ac:dyDescent="0.35">
      <c r="A69" s="26" t="s">
        <v>12550</v>
      </c>
      <c r="B69" s="27" t="s">
        <v>889</v>
      </c>
      <c r="C69" s="26" t="s">
        <v>8</v>
      </c>
      <c r="D69" s="26" t="s">
        <v>12551</v>
      </c>
      <c r="E69" s="127"/>
      <c r="F69" s="26" t="s">
        <v>12552</v>
      </c>
      <c r="G69" s="26" t="s">
        <v>12360</v>
      </c>
      <c r="H69" s="26" t="s">
        <v>3431</v>
      </c>
      <c r="I69" s="26" t="s">
        <v>2087</v>
      </c>
    </row>
    <row r="70" spans="1:9" ht="15.75" customHeight="1" x14ac:dyDescent="0.35">
      <c r="A70" s="26" t="s">
        <v>12553</v>
      </c>
      <c r="B70" s="27" t="s">
        <v>902</v>
      </c>
      <c r="C70" s="26" t="s">
        <v>8</v>
      </c>
      <c r="D70" s="26" t="s">
        <v>12554</v>
      </c>
      <c r="E70" s="127"/>
      <c r="F70" s="26" t="s">
        <v>12555</v>
      </c>
      <c r="G70" s="26" t="s">
        <v>12360</v>
      </c>
      <c r="H70" s="26" t="s">
        <v>3431</v>
      </c>
      <c r="I70" s="26" t="s">
        <v>2087</v>
      </c>
    </row>
    <row r="71" spans="1:9" ht="15.75" customHeight="1" x14ac:dyDescent="0.35">
      <c r="A71" s="26" t="s">
        <v>12556</v>
      </c>
      <c r="B71" s="27" t="s">
        <v>914</v>
      </c>
      <c r="C71" s="26" t="s">
        <v>8</v>
      </c>
      <c r="D71" s="26" t="s">
        <v>12557</v>
      </c>
      <c r="E71" s="127"/>
      <c r="F71" s="26" t="s">
        <v>12558</v>
      </c>
      <c r="G71" s="26" t="s">
        <v>12360</v>
      </c>
      <c r="H71" s="26" t="s">
        <v>3431</v>
      </c>
      <c r="I71" s="26" t="s">
        <v>2087</v>
      </c>
    </row>
    <row r="72" spans="1:9" ht="15.75" customHeight="1" x14ac:dyDescent="0.35">
      <c r="A72" s="26" t="s">
        <v>12559</v>
      </c>
      <c r="B72" s="27" t="s">
        <v>927</v>
      </c>
      <c r="C72" s="26" t="s">
        <v>8</v>
      </c>
      <c r="D72" s="26" t="s">
        <v>12560</v>
      </c>
      <c r="E72" s="127"/>
      <c r="F72" s="26" t="s">
        <v>12561</v>
      </c>
      <c r="G72" s="26" t="s">
        <v>12360</v>
      </c>
      <c r="H72" s="26" t="s">
        <v>3431</v>
      </c>
      <c r="I72" s="26" t="s">
        <v>2087</v>
      </c>
    </row>
    <row r="73" spans="1:9" ht="15.75" customHeight="1" x14ac:dyDescent="0.35">
      <c r="A73" s="26" t="s">
        <v>12562</v>
      </c>
      <c r="B73" s="27" t="s">
        <v>940</v>
      </c>
      <c r="C73" s="26" t="s">
        <v>8</v>
      </c>
      <c r="D73" s="26" t="s">
        <v>12563</v>
      </c>
      <c r="E73" s="127"/>
      <c r="F73" s="26" t="s">
        <v>12564</v>
      </c>
      <c r="G73" s="26" t="s">
        <v>12360</v>
      </c>
      <c r="H73" s="26" t="s">
        <v>3431</v>
      </c>
      <c r="I73" s="26" t="s">
        <v>2087</v>
      </c>
    </row>
    <row r="74" spans="1:9" ht="15.75" customHeight="1" x14ac:dyDescent="0.35">
      <c r="A74" s="26" t="s">
        <v>12565</v>
      </c>
      <c r="B74" s="27" t="s">
        <v>952</v>
      </c>
      <c r="C74" s="26" t="s">
        <v>8</v>
      </c>
      <c r="D74" s="26" t="s">
        <v>12566</v>
      </c>
      <c r="E74" s="127"/>
      <c r="F74" s="26" t="s">
        <v>12567</v>
      </c>
      <c r="G74" s="26" t="s">
        <v>12360</v>
      </c>
      <c r="H74" s="26" t="s">
        <v>3431</v>
      </c>
      <c r="I74" s="26" t="s">
        <v>2087</v>
      </c>
    </row>
    <row r="75" spans="1:9" ht="15.75" customHeight="1" x14ac:dyDescent="0.35">
      <c r="A75" s="26" t="s">
        <v>12568</v>
      </c>
      <c r="B75" s="27" t="s">
        <v>965</v>
      </c>
      <c r="C75" s="26" t="s">
        <v>8</v>
      </c>
      <c r="D75" s="26" t="s">
        <v>12569</v>
      </c>
      <c r="E75" s="127"/>
      <c r="F75" s="26" t="s">
        <v>12570</v>
      </c>
      <c r="G75" s="26" t="s">
        <v>12360</v>
      </c>
      <c r="H75" s="26" t="s">
        <v>3431</v>
      </c>
      <c r="I75" s="26" t="s">
        <v>2087</v>
      </c>
    </row>
    <row r="76" spans="1:9" ht="15.75" customHeight="1" x14ac:dyDescent="0.35">
      <c r="A76" s="26" t="s">
        <v>12571</v>
      </c>
      <c r="B76" s="27" t="s">
        <v>978</v>
      </c>
      <c r="C76" s="26" t="s">
        <v>8</v>
      </c>
      <c r="D76" s="26" t="s">
        <v>12572</v>
      </c>
      <c r="E76" s="127"/>
      <c r="F76" s="26" t="s">
        <v>12573</v>
      </c>
      <c r="G76" s="26" t="s">
        <v>12360</v>
      </c>
      <c r="H76" s="26" t="s">
        <v>3431</v>
      </c>
      <c r="I76" s="26" t="s">
        <v>2087</v>
      </c>
    </row>
    <row r="77" spans="1:9" ht="15.75" customHeight="1" x14ac:dyDescent="0.35">
      <c r="A77" s="26" t="s">
        <v>12574</v>
      </c>
      <c r="B77" s="27" t="s">
        <v>991</v>
      </c>
      <c r="C77" s="26" t="s">
        <v>8</v>
      </c>
      <c r="D77" s="26" t="s">
        <v>12575</v>
      </c>
      <c r="E77" s="127"/>
      <c r="F77" s="26" t="s">
        <v>12576</v>
      </c>
      <c r="G77" s="26" t="s">
        <v>12360</v>
      </c>
      <c r="H77" s="26" t="s">
        <v>3431</v>
      </c>
      <c r="I77" s="26" t="s">
        <v>2087</v>
      </c>
    </row>
    <row r="78" spans="1:9" ht="15.75" customHeight="1" x14ac:dyDescent="0.35">
      <c r="A78" s="26" t="s">
        <v>12577</v>
      </c>
      <c r="B78" s="27" t="s">
        <v>1003</v>
      </c>
      <c r="C78" s="26" t="s">
        <v>8</v>
      </c>
      <c r="D78" s="26" t="s">
        <v>12578</v>
      </c>
      <c r="E78" s="127"/>
      <c r="F78" s="26" t="s">
        <v>12579</v>
      </c>
      <c r="G78" s="26" t="s">
        <v>12360</v>
      </c>
      <c r="H78" s="26" t="s">
        <v>3431</v>
      </c>
      <c r="I78" s="26" t="s">
        <v>2087</v>
      </c>
    </row>
    <row r="79" spans="1:9" ht="15.75" customHeight="1" x14ac:dyDescent="0.35">
      <c r="A79" s="26" t="s">
        <v>12580</v>
      </c>
      <c r="B79" s="27" t="s">
        <v>1016</v>
      </c>
      <c r="C79" s="26" t="s">
        <v>8</v>
      </c>
      <c r="D79" s="26" t="s">
        <v>12581</v>
      </c>
      <c r="E79" s="127"/>
      <c r="F79" s="26" t="s">
        <v>12582</v>
      </c>
      <c r="G79" s="26" t="s">
        <v>12360</v>
      </c>
      <c r="H79" s="26" t="s">
        <v>3431</v>
      </c>
      <c r="I79" s="26" t="s">
        <v>2087</v>
      </c>
    </row>
    <row r="80" spans="1:9" ht="15.75" customHeight="1" x14ac:dyDescent="0.35">
      <c r="A80" s="26" t="s">
        <v>12583</v>
      </c>
      <c r="B80" s="27" t="s">
        <v>1029</v>
      </c>
      <c r="C80" s="26" t="s">
        <v>8</v>
      </c>
      <c r="D80" s="26" t="s">
        <v>12584</v>
      </c>
      <c r="E80" s="127"/>
      <c r="F80" s="26" t="s">
        <v>12585</v>
      </c>
      <c r="G80" s="26" t="s">
        <v>12360</v>
      </c>
      <c r="H80" s="26" t="s">
        <v>3431</v>
      </c>
      <c r="I80" s="26" t="s">
        <v>2087</v>
      </c>
    </row>
    <row r="81" spans="1:9" ht="15.75" customHeight="1" x14ac:dyDescent="0.35">
      <c r="A81" s="26" t="s">
        <v>12586</v>
      </c>
      <c r="B81" s="27" t="s">
        <v>1041</v>
      </c>
      <c r="C81" s="26" t="s">
        <v>8</v>
      </c>
      <c r="D81" s="26" t="s">
        <v>12587</v>
      </c>
      <c r="E81" s="127"/>
      <c r="F81" s="26" t="s">
        <v>12588</v>
      </c>
      <c r="G81" s="26" t="s">
        <v>12360</v>
      </c>
      <c r="H81" s="26" t="s">
        <v>3431</v>
      </c>
      <c r="I81" s="26" t="s">
        <v>2087</v>
      </c>
    </row>
    <row r="82" spans="1:9" ht="15.75" customHeight="1" x14ac:dyDescent="0.35">
      <c r="A82" s="26" t="s">
        <v>12589</v>
      </c>
      <c r="B82" s="27" t="s">
        <v>1054</v>
      </c>
      <c r="C82" s="26" t="s">
        <v>8</v>
      </c>
      <c r="D82" s="26" t="s">
        <v>12590</v>
      </c>
      <c r="E82" s="127"/>
      <c r="F82" s="26" t="s">
        <v>12591</v>
      </c>
      <c r="G82" s="26" t="s">
        <v>12360</v>
      </c>
      <c r="H82" s="26" t="s">
        <v>3431</v>
      </c>
      <c r="I82" s="26" t="s">
        <v>2087</v>
      </c>
    </row>
    <row r="83" spans="1:9" ht="15.75" customHeight="1" x14ac:dyDescent="0.35">
      <c r="A83" s="26" t="s">
        <v>12592</v>
      </c>
      <c r="B83" s="27" t="s">
        <v>1067</v>
      </c>
      <c r="C83" s="26" t="s">
        <v>8</v>
      </c>
      <c r="D83" s="26" t="s">
        <v>12593</v>
      </c>
      <c r="E83" s="127"/>
      <c r="F83" s="26" t="s">
        <v>12594</v>
      </c>
      <c r="G83" s="26" t="s">
        <v>12360</v>
      </c>
      <c r="H83" s="26" t="s">
        <v>3431</v>
      </c>
      <c r="I83" s="26" t="s">
        <v>2087</v>
      </c>
    </row>
    <row r="84" spans="1:9" ht="15.75" customHeight="1" x14ac:dyDescent="0.35">
      <c r="A84" s="26" t="s">
        <v>12595</v>
      </c>
      <c r="B84" s="27" t="s">
        <v>1079</v>
      </c>
      <c r="C84" s="26" t="s">
        <v>8</v>
      </c>
      <c r="D84" s="26" t="s">
        <v>12596</v>
      </c>
      <c r="E84" s="127"/>
      <c r="F84" s="26" t="s">
        <v>12597</v>
      </c>
      <c r="G84" s="26" t="s">
        <v>12360</v>
      </c>
      <c r="H84" s="26" t="s">
        <v>3431</v>
      </c>
      <c r="I84" s="26" t="s">
        <v>2087</v>
      </c>
    </row>
    <row r="85" spans="1:9" ht="15.75" customHeight="1" x14ac:dyDescent="0.35">
      <c r="A85" s="26" t="s">
        <v>12598</v>
      </c>
      <c r="B85" s="27" t="s">
        <v>1092</v>
      </c>
      <c r="C85" s="26" t="s">
        <v>8</v>
      </c>
      <c r="D85" s="26" t="s">
        <v>12599</v>
      </c>
      <c r="E85" s="127"/>
      <c r="F85" s="26" t="s">
        <v>12600</v>
      </c>
      <c r="G85" s="26" t="s">
        <v>12360</v>
      </c>
      <c r="H85" s="26" t="s">
        <v>3431</v>
      </c>
      <c r="I85" s="26" t="s">
        <v>2087</v>
      </c>
    </row>
    <row r="86" spans="1:9" ht="15.75" customHeight="1" x14ac:dyDescent="0.35">
      <c r="A86" s="26" t="s">
        <v>12601</v>
      </c>
      <c r="B86" s="27" t="s">
        <v>1105</v>
      </c>
      <c r="C86" s="26" t="s">
        <v>8</v>
      </c>
      <c r="D86" s="26" t="s">
        <v>12602</v>
      </c>
      <c r="E86" s="127"/>
      <c r="F86" s="26" t="s">
        <v>12603</v>
      </c>
      <c r="G86" s="26" t="s">
        <v>12360</v>
      </c>
      <c r="H86" s="26" t="s">
        <v>3431</v>
      </c>
      <c r="I86" s="26" t="s">
        <v>2087</v>
      </c>
    </row>
    <row r="87" spans="1:9" ht="15.75" customHeight="1" x14ac:dyDescent="0.35">
      <c r="A87" s="26" t="s">
        <v>12604</v>
      </c>
      <c r="B87" s="27" t="s">
        <v>1117</v>
      </c>
      <c r="C87" s="26" t="s">
        <v>8</v>
      </c>
      <c r="D87" s="26" t="s">
        <v>12605</v>
      </c>
      <c r="E87" s="127"/>
      <c r="F87" s="26" t="s">
        <v>12606</v>
      </c>
      <c r="G87" s="26" t="s">
        <v>12360</v>
      </c>
      <c r="H87" s="26" t="s">
        <v>3431</v>
      </c>
      <c r="I87" s="26" t="s">
        <v>2087</v>
      </c>
    </row>
    <row r="88" spans="1:9" ht="15.75" customHeight="1" x14ac:dyDescent="0.35">
      <c r="A88" s="26" t="s">
        <v>12607</v>
      </c>
      <c r="B88" s="27" t="s">
        <v>1129</v>
      </c>
      <c r="C88" s="26" t="s">
        <v>8</v>
      </c>
      <c r="D88" s="26" t="s">
        <v>12608</v>
      </c>
      <c r="E88" s="127"/>
      <c r="F88" s="26" t="s">
        <v>12609</v>
      </c>
      <c r="G88" s="26" t="s">
        <v>12360</v>
      </c>
      <c r="H88" s="26" t="s">
        <v>3431</v>
      </c>
      <c r="I88" s="26" t="s">
        <v>2087</v>
      </c>
    </row>
    <row r="89" spans="1:9" ht="15.75" customHeight="1" x14ac:dyDescent="0.35">
      <c r="A89" s="26" t="s">
        <v>12610</v>
      </c>
      <c r="B89" s="27" t="s">
        <v>1142</v>
      </c>
      <c r="C89" s="26" t="s">
        <v>8</v>
      </c>
      <c r="D89" s="26" t="s">
        <v>12611</v>
      </c>
      <c r="E89" s="127"/>
      <c r="F89" s="26" t="s">
        <v>12612</v>
      </c>
      <c r="G89" s="26" t="s">
        <v>12360</v>
      </c>
      <c r="H89" s="26" t="s">
        <v>3431</v>
      </c>
      <c r="I89" s="26" t="s">
        <v>2087</v>
      </c>
    </row>
    <row r="90" spans="1:9" ht="15.75" customHeight="1" x14ac:dyDescent="0.35">
      <c r="A90" s="26" t="s">
        <v>12613</v>
      </c>
      <c r="B90" s="27" t="s">
        <v>1155</v>
      </c>
      <c r="C90" s="26" t="s">
        <v>8</v>
      </c>
      <c r="D90" s="26" t="s">
        <v>12614</v>
      </c>
      <c r="E90" s="127"/>
      <c r="F90" s="26" t="s">
        <v>12615</v>
      </c>
      <c r="G90" s="26" t="s">
        <v>12360</v>
      </c>
      <c r="H90" s="26" t="s">
        <v>3431</v>
      </c>
      <c r="I90" s="26" t="s">
        <v>2087</v>
      </c>
    </row>
    <row r="91" spans="1:9" ht="15.75" customHeight="1" x14ac:dyDescent="0.35">
      <c r="A91" s="26" t="s">
        <v>12616</v>
      </c>
      <c r="B91" s="27" t="s">
        <v>1168</v>
      </c>
      <c r="C91" s="26" t="s">
        <v>8</v>
      </c>
      <c r="D91" s="26" t="s">
        <v>12617</v>
      </c>
      <c r="E91" s="127"/>
      <c r="F91" s="26" t="s">
        <v>12618</v>
      </c>
      <c r="G91" s="26" t="s">
        <v>12360</v>
      </c>
      <c r="H91" s="26" t="s">
        <v>3431</v>
      </c>
      <c r="I91" s="26" t="s">
        <v>2087</v>
      </c>
    </row>
    <row r="92" spans="1:9" ht="15.75" customHeight="1" x14ac:dyDescent="0.35">
      <c r="A92" s="26" t="s">
        <v>12619</v>
      </c>
      <c r="B92" s="27" t="s">
        <v>1180</v>
      </c>
      <c r="C92" s="26" t="s">
        <v>8</v>
      </c>
      <c r="D92" s="26" t="s">
        <v>12620</v>
      </c>
      <c r="E92" s="127"/>
      <c r="F92" s="26" t="s">
        <v>12621</v>
      </c>
      <c r="G92" s="26" t="s">
        <v>12360</v>
      </c>
      <c r="H92" s="26" t="s">
        <v>3431</v>
      </c>
      <c r="I92" s="26" t="s">
        <v>2087</v>
      </c>
    </row>
    <row r="93" spans="1:9" ht="15.75" customHeight="1" x14ac:dyDescent="0.35">
      <c r="A93" s="26" t="s">
        <v>12622</v>
      </c>
      <c r="B93" s="27" t="s">
        <v>1193</v>
      </c>
      <c r="C93" s="26" t="s">
        <v>8</v>
      </c>
      <c r="D93" s="26" t="s">
        <v>12623</v>
      </c>
      <c r="E93" s="127"/>
      <c r="F93" s="26" t="s">
        <v>12624</v>
      </c>
      <c r="G93" s="26" t="s">
        <v>12360</v>
      </c>
      <c r="H93" s="26" t="s">
        <v>3431</v>
      </c>
      <c r="I93" s="26" t="s">
        <v>2087</v>
      </c>
    </row>
    <row r="94" spans="1:9" ht="15.75" customHeight="1" x14ac:dyDescent="0.35">
      <c r="A94" s="26" t="s">
        <v>12625</v>
      </c>
      <c r="B94" s="27" t="s">
        <v>1206</v>
      </c>
      <c r="C94" s="26" t="s">
        <v>8</v>
      </c>
      <c r="D94" s="26" t="s">
        <v>12626</v>
      </c>
      <c r="E94" s="127"/>
      <c r="F94" s="26" t="s">
        <v>12627</v>
      </c>
      <c r="G94" s="26" t="s">
        <v>12360</v>
      </c>
      <c r="H94" s="26" t="s">
        <v>3431</v>
      </c>
      <c r="I94" s="26" t="s">
        <v>2087</v>
      </c>
    </row>
    <row r="95" spans="1:9" ht="15.75" customHeight="1" x14ac:dyDescent="0.35">
      <c r="A95" s="26" t="s">
        <v>12628</v>
      </c>
      <c r="B95" s="27" t="s">
        <v>1219</v>
      </c>
      <c r="C95" s="26" t="s">
        <v>8</v>
      </c>
      <c r="D95" s="26" t="s">
        <v>12629</v>
      </c>
      <c r="E95" s="127"/>
      <c r="F95" s="26" t="s">
        <v>12630</v>
      </c>
      <c r="G95" s="26" t="s">
        <v>12360</v>
      </c>
      <c r="H95" s="26" t="s">
        <v>3431</v>
      </c>
      <c r="I95" s="26" t="s">
        <v>2087</v>
      </c>
    </row>
    <row r="96" spans="1:9" ht="15.75" customHeight="1" x14ac:dyDescent="0.35">
      <c r="A96" s="26" t="s">
        <v>12631</v>
      </c>
      <c r="B96" s="27" t="s">
        <v>1231</v>
      </c>
      <c r="C96" s="26" t="s">
        <v>8</v>
      </c>
      <c r="D96" s="26" t="s">
        <v>12632</v>
      </c>
      <c r="E96" s="127"/>
      <c r="F96" s="26" t="s">
        <v>12633</v>
      </c>
      <c r="G96" s="26" t="s">
        <v>12360</v>
      </c>
      <c r="H96" s="26" t="s">
        <v>3431</v>
      </c>
      <c r="I96" s="26" t="s">
        <v>2087</v>
      </c>
    </row>
    <row r="97" spans="1:9" ht="15.75" customHeight="1" x14ac:dyDescent="0.35">
      <c r="A97" s="26" t="s">
        <v>12634</v>
      </c>
      <c r="B97" s="27" t="s">
        <v>1244</v>
      </c>
      <c r="C97" s="26" t="s">
        <v>8</v>
      </c>
      <c r="D97" s="26" t="s">
        <v>12635</v>
      </c>
      <c r="E97" s="127"/>
      <c r="F97" s="26" t="s">
        <v>12636</v>
      </c>
      <c r="G97" s="26" t="s">
        <v>12360</v>
      </c>
      <c r="H97" s="26" t="s">
        <v>3431</v>
      </c>
      <c r="I97" s="26" t="s">
        <v>2087</v>
      </c>
    </row>
    <row r="98" spans="1:9" ht="15.75" customHeight="1" x14ac:dyDescent="0.35">
      <c r="A98" s="26" t="s">
        <v>12637</v>
      </c>
      <c r="B98" s="27" t="s">
        <v>1256</v>
      </c>
      <c r="C98" s="26" t="s">
        <v>8</v>
      </c>
      <c r="D98" s="26" t="s">
        <v>12638</v>
      </c>
      <c r="E98" s="127"/>
      <c r="F98" s="26" t="s">
        <v>12639</v>
      </c>
      <c r="G98" s="26" t="s">
        <v>12360</v>
      </c>
      <c r="H98" s="26" t="s">
        <v>3431</v>
      </c>
      <c r="I98" s="26" t="s">
        <v>2087</v>
      </c>
    </row>
    <row r="99" spans="1:9" ht="15.75" customHeight="1" x14ac:dyDescent="0.35">
      <c r="A99" s="26" t="s">
        <v>12640</v>
      </c>
      <c r="B99" s="27" t="s">
        <v>1268</v>
      </c>
      <c r="C99" s="26" t="s">
        <v>8</v>
      </c>
      <c r="D99" s="26" t="s">
        <v>12641</v>
      </c>
      <c r="E99" s="127"/>
      <c r="F99" s="26" t="s">
        <v>12642</v>
      </c>
      <c r="G99" s="26" t="s">
        <v>12360</v>
      </c>
      <c r="H99" s="26" t="s">
        <v>3431</v>
      </c>
      <c r="I99" s="26" t="s">
        <v>2087</v>
      </c>
    </row>
    <row r="100" spans="1:9" ht="15.75" customHeight="1" x14ac:dyDescent="0.35">
      <c r="A100" s="26" t="s">
        <v>12643</v>
      </c>
      <c r="B100" s="27" t="s">
        <v>1281</v>
      </c>
      <c r="C100" s="26" t="s">
        <v>8</v>
      </c>
      <c r="D100" s="26" t="s">
        <v>12644</v>
      </c>
      <c r="E100" s="127"/>
      <c r="F100" s="26" t="s">
        <v>12645</v>
      </c>
      <c r="G100" s="26" t="s">
        <v>12360</v>
      </c>
      <c r="H100" s="26" t="s">
        <v>3431</v>
      </c>
      <c r="I100" s="26" t="s">
        <v>2087</v>
      </c>
    </row>
    <row r="101" spans="1:9" ht="15.75" customHeight="1" x14ac:dyDescent="0.35">
      <c r="A101" s="26" t="s">
        <v>12646</v>
      </c>
      <c r="B101" s="27" t="s">
        <v>1293</v>
      </c>
      <c r="C101" s="26" t="s">
        <v>8</v>
      </c>
      <c r="D101" s="26" t="s">
        <v>12647</v>
      </c>
      <c r="E101" s="127"/>
      <c r="F101" s="26" t="s">
        <v>12648</v>
      </c>
      <c r="G101" s="26" t="s">
        <v>12360</v>
      </c>
      <c r="H101" s="26" t="s">
        <v>3431</v>
      </c>
      <c r="I101" s="26" t="s">
        <v>2087</v>
      </c>
    </row>
    <row r="102" spans="1:9" ht="15.75" customHeight="1" x14ac:dyDescent="0.35">
      <c r="A102" s="26" t="s">
        <v>12649</v>
      </c>
      <c r="B102" s="27" t="s">
        <v>1306</v>
      </c>
      <c r="C102" s="26" t="s">
        <v>8</v>
      </c>
      <c r="D102" s="26" t="s">
        <v>12650</v>
      </c>
      <c r="E102" s="127"/>
      <c r="F102" s="26" t="s">
        <v>12651</v>
      </c>
      <c r="G102" s="26" t="s">
        <v>12360</v>
      </c>
      <c r="H102" s="26" t="s">
        <v>3431</v>
      </c>
      <c r="I102" s="26" t="s">
        <v>2087</v>
      </c>
    </row>
    <row r="103" spans="1:9" ht="15.75" customHeight="1" x14ac:dyDescent="0.35">
      <c r="A103" s="26" t="s">
        <v>12652</v>
      </c>
      <c r="B103" s="27" t="s">
        <v>1319</v>
      </c>
      <c r="C103" s="26" t="s">
        <v>8</v>
      </c>
      <c r="D103" s="26" t="s">
        <v>12653</v>
      </c>
      <c r="E103" s="127"/>
      <c r="F103" s="26" t="s">
        <v>12654</v>
      </c>
      <c r="G103" s="26" t="s">
        <v>12360</v>
      </c>
      <c r="H103" s="26" t="s">
        <v>3431</v>
      </c>
      <c r="I103" s="26" t="s">
        <v>2087</v>
      </c>
    </row>
    <row r="104" spans="1:9" ht="15.75" customHeight="1" x14ac:dyDescent="0.35">
      <c r="A104" s="26" t="s">
        <v>12655</v>
      </c>
      <c r="B104" s="27" t="s">
        <v>1331</v>
      </c>
      <c r="C104" s="26" t="s">
        <v>8</v>
      </c>
      <c r="D104" s="26" t="s">
        <v>12656</v>
      </c>
      <c r="E104" s="127"/>
      <c r="F104" s="26" t="s">
        <v>12657</v>
      </c>
      <c r="G104" s="26" t="s">
        <v>12360</v>
      </c>
      <c r="H104" s="26" t="s">
        <v>3431</v>
      </c>
      <c r="I104" s="26" t="s">
        <v>2087</v>
      </c>
    </row>
    <row r="105" spans="1:9" ht="15.75" customHeight="1" x14ac:dyDescent="0.35">
      <c r="A105" s="32" t="s">
        <v>12658</v>
      </c>
      <c r="B105" s="33" t="s">
        <v>1343</v>
      </c>
      <c r="C105" s="32" t="s">
        <v>9</v>
      </c>
      <c r="D105" s="32" t="s">
        <v>12659</v>
      </c>
      <c r="E105" s="128"/>
      <c r="F105" s="32" t="s">
        <v>12660</v>
      </c>
      <c r="G105" s="32" t="s">
        <v>12360</v>
      </c>
      <c r="H105" s="32" t="s">
        <v>3431</v>
      </c>
      <c r="I105" s="32" t="s">
        <v>2087</v>
      </c>
    </row>
    <row r="106" spans="1:9" ht="15.75" customHeight="1" x14ac:dyDescent="0.35">
      <c r="A106" s="32" t="s">
        <v>12661</v>
      </c>
      <c r="B106" s="33" t="s">
        <v>1358</v>
      </c>
      <c r="C106" s="32" t="s">
        <v>9</v>
      </c>
      <c r="D106" s="32" t="s">
        <v>12662</v>
      </c>
      <c r="E106" s="128"/>
      <c r="F106" s="32" t="s">
        <v>12663</v>
      </c>
      <c r="G106" s="32" t="s">
        <v>12360</v>
      </c>
      <c r="H106" s="32" t="s">
        <v>3431</v>
      </c>
      <c r="I106" s="32" t="s">
        <v>2087</v>
      </c>
    </row>
    <row r="107" spans="1:9" ht="15.75" customHeight="1" x14ac:dyDescent="0.35">
      <c r="A107" s="32" t="s">
        <v>12664</v>
      </c>
      <c r="B107" s="33" t="s">
        <v>1372</v>
      </c>
      <c r="C107" s="32" t="s">
        <v>9</v>
      </c>
      <c r="D107" s="32" t="s">
        <v>12665</v>
      </c>
      <c r="E107" s="128"/>
      <c r="F107" s="32" t="s">
        <v>12666</v>
      </c>
      <c r="G107" s="32" t="s">
        <v>12360</v>
      </c>
      <c r="H107" s="32" t="s">
        <v>3431</v>
      </c>
      <c r="I107" s="32" t="s">
        <v>2087</v>
      </c>
    </row>
    <row r="108" spans="1:9" ht="15.75" customHeight="1" x14ac:dyDescent="0.35">
      <c r="A108" s="32" t="s">
        <v>12667</v>
      </c>
      <c r="B108" s="33" t="s">
        <v>1386</v>
      </c>
      <c r="C108" s="32" t="s">
        <v>9</v>
      </c>
      <c r="D108" s="32" t="s">
        <v>12668</v>
      </c>
      <c r="E108" s="128"/>
      <c r="F108" s="32" t="s">
        <v>12669</v>
      </c>
      <c r="G108" s="32" t="s">
        <v>12360</v>
      </c>
      <c r="H108" s="32" t="s">
        <v>3431</v>
      </c>
      <c r="I108" s="32" t="s">
        <v>2087</v>
      </c>
    </row>
    <row r="109" spans="1:9" ht="15.75" customHeight="1" x14ac:dyDescent="0.35">
      <c r="A109" s="32" t="s">
        <v>12670</v>
      </c>
      <c r="B109" s="33" t="s">
        <v>1400</v>
      </c>
      <c r="C109" s="32" t="s">
        <v>9</v>
      </c>
      <c r="D109" s="32" t="s">
        <v>12671</v>
      </c>
      <c r="E109" s="128"/>
      <c r="F109" s="32" t="s">
        <v>12672</v>
      </c>
      <c r="G109" s="32" t="s">
        <v>12360</v>
      </c>
      <c r="H109" s="32" t="s">
        <v>3431</v>
      </c>
      <c r="I109" s="32" t="s">
        <v>2087</v>
      </c>
    </row>
    <row r="110" spans="1:9" ht="15.75" customHeight="1" x14ac:dyDescent="0.35">
      <c r="A110" s="32" t="s">
        <v>12673</v>
      </c>
      <c r="B110" s="33" t="s">
        <v>1414</v>
      </c>
      <c r="C110" s="32" t="s">
        <v>9</v>
      </c>
      <c r="D110" s="32" t="s">
        <v>12674</v>
      </c>
      <c r="E110" s="128"/>
      <c r="F110" s="32" t="s">
        <v>12675</v>
      </c>
      <c r="G110" s="32" t="s">
        <v>12360</v>
      </c>
      <c r="H110" s="32" t="s">
        <v>3431</v>
      </c>
      <c r="I110" s="32" t="s">
        <v>2087</v>
      </c>
    </row>
    <row r="111" spans="1:9" ht="15.75" customHeight="1" x14ac:dyDescent="0.35">
      <c r="A111" s="32" t="s">
        <v>12676</v>
      </c>
      <c r="B111" s="33" t="s">
        <v>1427</v>
      </c>
      <c r="C111" s="32" t="s">
        <v>9</v>
      </c>
      <c r="D111" s="32" t="s">
        <v>12677</v>
      </c>
      <c r="E111" s="128"/>
      <c r="F111" s="32" t="s">
        <v>12678</v>
      </c>
      <c r="G111" s="32" t="s">
        <v>12360</v>
      </c>
      <c r="H111" s="32" t="s">
        <v>3431</v>
      </c>
      <c r="I111" s="32" t="s">
        <v>2087</v>
      </c>
    </row>
    <row r="112" spans="1:9" ht="15.75" customHeight="1" x14ac:dyDescent="0.35">
      <c r="A112" s="32" t="s">
        <v>12679</v>
      </c>
      <c r="B112" s="33" t="s">
        <v>1441</v>
      </c>
      <c r="C112" s="32" t="s">
        <v>9</v>
      </c>
      <c r="D112" s="32" t="s">
        <v>12680</v>
      </c>
      <c r="E112" s="128"/>
      <c r="F112" s="32" t="s">
        <v>12681</v>
      </c>
      <c r="G112" s="32" t="s">
        <v>12360</v>
      </c>
      <c r="H112" s="32" t="s">
        <v>3431</v>
      </c>
      <c r="I112" s="32" t="s">
        <v>2087</v>
      </c>
    </row>
    <row r="113" spans="1:9" ht="15.75" customHeight="1" x14ac:dyDescent="0.35">
      <c r="A113" s="32" t="s">
        <v>12682</v>
      </c>
      <c r="B113" s="33" t="s">
        <v>1455</v>
      </c>
      <c r="C113" s="32" t="s">
        <v>9</v>
      </c>
      <c r="D113" s="32" t="s">
        <v>12683</v>
      </c>
      <c r="E113" s="128"/>
      <c r="F113" s="32" t="s">
        <v>12684</v>
      </c>
      <c r="G113" s="32" t="s">
        <v>12360</v>
      </c>
      <c r="H113" s="32" t="s">
        <v>3431</v>
      </c>
      <c r="I113" s="32" t="s">
        <v>2087</v>
      </c>
    </row>
    <row r="114" spans="1:9" ht="15.75" customHeight="1" x14ac:dyDescent="0.35">
      <c r="A114" s="32" t="s">
        <v>12685</v>
      </c>
      <c r="B114" s="33" t="s">
        <v>1469</v>
      </c>
      <c r="C114" s="32" t="s">
        <v>9</v>
      </c>
      <c r="D114" s="32" t="s">
        <v>12686</v>
      </c>
      <c r="E114" s="128"/>
      <c r="F114" s="32" t="s">
        <v>12687</v>
      </c>
      <c r="G114" s="32" t="s">
        <v>12360</v>
      </c>
      <c r="H114" s="32" t="s">
        <v>3431</v>
      </c>
      <c r="I114" s="32" t="s">
        <v>2087</v>
      </c>
    </row>
    <row r="115" spans="1:9" ht="15.75" customHeight="1" x14ac:dyDescent="0.35">
      <c r="A115" s="32" t="s">
        <v>12688</v>
      </c>
      <c r="B115" s="33" t="s">
        <v>1482</v>
      </c>
      <c r="C115" s="32" t="s">
        <v>9</v>
      </c>
      <c r="D115" s="32" t="s">
        <v>12689</v>
      </c>
      <c r="E115" s="128"/>
      <c r="F115" s="32" t="s">
        <v>12690</v>
      </c>
      <c r="G115" s="32" t="s">
        <v>12360</v>
      </c>
      <c r="H115" s="32" t="s">
        <v>3431</v>
      </c>
      <c r="I115" s="32" t="s">
        <v>2087</v>
      </c>
    </row>
    <row r="116" spans="1:9" ht="15.75" customHeight="1" x14ac:dyDescent="0.35">
      <c r="A116" s="32" t="s">
        <v>12691</v>
      </c>
      <c r="B116" s="33" t="s">
        <v>1495</v>
      </c>
      <c r="C116" s="32" t="s">
        <v>9</v>
      </c>
      <c r="D116" s="32" t="s">
        <v>12692</v>
      </c>
      <c r="E116" s="128"/>
      <c r="F116" s="32" t="s">
        <v>12693</v>
      </c>
      <c r="G116" s="32" t="s">
        <v>12360</v>
      </c>
      <c r="H116" s="32" t="s">
        <v>3431</v>
      </c>
      <c r="I116" s="32" t="s">
        <v>2087</v>
      </c>
    </row>
    <row r="117" spans="1:9" ht="15.75" customHeight="1" x14ac:dyDescent="0.35">
      <c r="A117" s="32" t="s">
        <v>12694</v>
      </c>
      <c r="B117" s="33" t="s">
        <v>1508</v>
      </c>
      <c r="C117" s="32" t="s">
        <v>9</v>
      </c>
      <c r="D117" s="32" t="s">
        <v>12695</v>
      </c>
      <c r="E117" s="128"/>
      <c r="F117" s="32" t="s">
        <v>12696</v>
      </c>
      <c r="G117" s="32" t="s">
        <v>12360</v>
      </c>
      <c r="H117" s="32" t="s">
        <v>3431</v>
      </c>
      <c r="I117" s="32" t="s">
        <v>2087</v>
      </c>
    </row>
    <row r="118" spans="1:9" ht="15.75" customHeight="1" x14ac:dyDescent="0.35">
      <c r="A118" s="32" t="s">
        <v>12697</v>
      </c>
      <c r="B118" s="33" t="s">
        <v>1521</v>
      </c>
      <c r="C118" s="32" t="s">
        <v>9</v>
      </c>
      <c r="D118" s="32" t="s">
        <v>12698</v>
      </c>
      <c r="E118" s="128"/>
      <c r="F118" s="32" t="s">
        <v>12699</v>
      </c>
      <c r="G118" s="32" t="s">
        <v>12360</v>
      </c>
      <c r="H118" s="32" t="s">
        <v>3431</v>
      </c>
      <c r="I118" s="32" t="s">
        <v>2087</v>
      </c>
    </row>
    <row r="119" spans="1:9" ht="15.75" customHeight="1" x14ac:dyDescent="0.35">
      <c r="A119" s="32" t="s">
        <v>12700</v>
      </c>
      <c r="B119" s="33" t="s">
        <v>1534</v>
      </c>
      <c r="C119" s="32" t="s">
        <v>9</v>
      </c>
      <c r="D119" s="32" t="s">
        <v>12701</v>
      </c>
      <c r="E119" s="128"/>
      <c r="F119" s="32" t="s">
        <v>12702</v>
      </c>
      <c r="G119" s="32" t="s">
        <v>12360</v>
      </c>
      <c r="H119" s="32" t="s">
        <v>3431</v>
      </c>
      <c r="I119" s="32" t="s">
        <v>2087</v>
      </c>
    </row>
    <row r="120" spans="1:9" ht="15.75" customHeight="1" x14ac:dyDescent="0.35">
      <c r="A120" s="32" t="s">
        <v>12703</v>
      </c>
      <c r="B120" s="33" t="s">
        <v>1547</v>
      </c>
      <c r="C120" s="32" t="s">
        <v>9</v>
      </c>
      <c r="D120" s="32" t="s">
        <v>12704</v>
      </c>
      <c r="E120" s="128"/>
      <c r="F120" s="32" t="s">
        <v>12705</v>
      </c>
      <c r="G120" s="32" t="s">
        <v>12360</v>
      </c>
      <c r="H120" s="32" t="s">
        <v>3431</v>
      </c>
      <c r="I120" s="32" t="s">
        <v>2087</v>
      </c>
    </row>
    <row r="121" spans="1:9" ht="15.75" customHeight="1" x14ac:dyDescent="0.35">
      <c r="A121" s="32" t="s">
        <v>12706</v>
      </c>
      <c r="B121" s="33" t="s">
        <v>1560</v>
      </c>
      <c r="C121" s="32" t="s">
        <v>9</v>
      </c>
      <c r="D121" s="32" t="s">
        <v>12707</v>
      </c>
      <c r="E121" s="128"/>
      <c r="F121" s="32" t="s">
        <v>12708</v>
      </c>
      <c r="G121" s="32" t="s">
        <v>12360</v>
      </c>
      <c r="H121" s="32" t="s">
        <v>3431</v>
      </c>
      <c r="I121" s="32" t="s">
        <v>2087</v>
      </c>
    </row>
    <row r="122" spans="1:9" ht="15.75" customHeight="1" x14ac:dyDescent="0.35">
      <c r="A122" s="32" t="s">
        <v>12709</v>
      </c>
      <c r="B122" s="33" t="s">
        <v>1573</v>
      </c>
      <c r="C122" s="32" t="s">
        <v>9</v>
      </c>
      <c r="D122" s="32" t="s">
        <v>12710</v>
      </c>
      <c r="E122" s="128"/>
      <c r="F122" s="32" t="s">
        <v>12711</v>
      </c>
      <c r="G122" s="32" t="s">
        <v>12360</v>
      </c>
      <c r="H122" s="32" t="s">
        <v>3431</v>
      </c>
      <c r="I122" s="32" t="s">
        <v>2087</v>
      </c>
    </row>
    <row r="123" spans="1:9" ht="15.75" customHeight="1" x14ac:dyDescent="0.35">
      <c r="A123" s="32" t="s">
        <v>12712</v>
      </c>
      <c r="B123" s="33" t="s">
        <v>1586</v>
      </c>
      <c r="C123" s="32" t="s">
        <v>9</v>
      </c>
      <c r="D123" s="32" t="s">
        <v>12713</v>
      </c>
      <c r="E123" s="128"/>
      <c r="F123" s="32" t="s">
        <v>12714</v>
      </c>
      <c r="G123" s="32" t="s">
        <v>12360</v>
      </c>
      <c r="H123" s="32" t="s">
        <v>3431</v>
      </c>
      <c r="I123" s="32" t="s">
        <v>2087</v>
      </c>
    </row>
    <row r="124" spans="1:9" ht="15.75" customHeight="1" x14ac:dyDescent="0.35">
      <c r="A124" s="32" t="s">
        <v>12715</v>
      </c>
      <c r="B124" s="33" t="s">
        <v>1600</v>
      </c>
      <c r="C124" s="32" t="s">
        <v>9</v>
      </c>
      <c r="D124" s="32" t="s">
        <v>12716</v>
      </c>
      <c r="E124" s="128"/>
      <c r="F124" s="32" t="s">
        <v>12717</v>
      </c>
      <c r="G124" s="32" t="s">
        <v>12360</v>
      </c>
      <c r="H124" s="32" t="s">
        <v>3431</v>
      </c>
      <c r="I124" s="32" t="s">
        <v>2087</v>
      </c>
    </row>
    <row r="125" spans="1:9" ht="15.75" customHeight="1" x14ac:dyDescent="0.35">
      <c r="A125" s="32" t="s">
        <v>12718</v>
      </c>
      <c r="B125" s="33" t="s">
        <v>1613</v>
      </c>
      <c r="C125" s="32" t="s">
        <v>9</v>
      </c>
      <c r="D125" s="32" t="s">
        <v>12719</v>
      </c>
      <c r="E125" s="128"/>
      <c r="F125" s="32" t="s">
        <v>12720</v>
      </c>
      <c r="G125" s="32" t="s">
        <v>12360</v>
      </c>
      <c r="H125" s="32" t="s">
        <v>3431</v>
      </c>
      <c r="I125" s="32" t="s">
        <v>2087</v>
      </c>
    </row>
    <row r="126" spans="1:9" ht="15.75" customHeight="1" x14ac:dyDescent="0.35">
      <c r="A126" s="32" t="s">
        <v>12721</v>
      </c>
      <c r="B126" s="33" t="s">
        <v>1626</v>
      </c>
      <c r="C126" s="32" t="s">
        <v>9</v>
      </c>
      <c r="D126" s="32" t="s">
        <v>12722</v>
      </c>
      <c r="E126" s="128"/>
      <c r="F126" s="32" t="s">
        <v>12723</v>
      </c>
      <c r="G126" s="32" t="s">
        <v>12360</v>
      </c>
      <c r="H126" s="32" t="s">
        <v>3431</v>
      </c>
      <c r="I126" s="32" t="s">
        <v>2087</v>
      </c>
    </row>
    <row r="127" spans="1:9" ht="15.75" customHeight="1" x14ac:dyDescent="0.35">
      <c r="A127" s="32" t="s">
        <v>12724</v>
      </c>
      <c r="B127" s="33" t="s">
        <v>1639</v>
      </c>
      <c r="C127" s="32" t="s">
        <v>9</v>
      </c>
      <c r="D127" s="32" t="s">
        <v>12725</v>
      </c>
      <c r="E127" s="128"/>
      <c r="F127" s="32" t="s">
        <v>12726</v>
      </c>
      <c r="G127" s="32" t="s">
        <v>12360</v>
      </c>
      <c r="H127" s="32" t="s">
        <v>3431</v>
      </c>
      <c r="I127" s="32" t="s">
        <v>2087</v>
      </c>
    </row>
    <row r="128" spans="1:9" ht="15.75" customHeight="1" x14ac:dyDescent="0.35">
      <c r="A128" s="32" t="s">
        <v>12727</v>
      </c>
      <c r="B128" s="33" t="s">
        <v>1653</v>
      </c>
      <c r="C128" s="32" t="s">
        <v>9</v>
      </c>
      <c r="D128" s="32" t="s">
        <v>12728</v>
      </c>
      <c r="E128" s="128"/>
      <c r="F128" s="32" t="s">
        <v>12729</v>
      </c>
      <c r="G128" s="32" t="s">
        <v>12360</v>
      </c>
      <c r="H128" s="32" t="s">
        <v>3431</v>
      </c>
      <c r="I128" s="32" t="s">
        <v>2087</v>
      </c>
    </row>
    <row r="129" spans="1:9" ht="15.75" customHeight="1" x14ac:dyDescent="0.35">
      <c r="A129" s="32" t="s">
        <v>12730</v>
      </c>
      <c r="B129" s="33" t="s">
        <v>1667</v>
      </c>
      <c r="C129" s="32" t="s">
        <v>9</v>
      </c>
      <c r="D129" s="32" t="s">
        <v>12731</v>
      </c>
      <c r="E129" s="128"/>
      <c r="F129" s="32" t="s">
        <v>12732</v>
      </c>
      <c r="G129" s="32" t="s">
        <v>12360</v>
      </c>
      <c r="H129" s="32" t="s">
        <v>3431</v>
      </c>
      <c r="I129" s="32" t="s">
        <v>2087</v>
      </c>
    </row>
    <row r="130" spans="1:9" ht="15.75" customHeight="1" x14ac:dyDescent="0.35">
      <c r="A130" s="32" t="s">
        <v>12733</v>
      </c>
      <c r="B130" s="33" t="s">
        <v>1681</v>
      </c>
      <c r="C130" s="32" t="s">
        <v>9</v>
      </c>
      <c r="D130" s="32" t="s">
        <v>12734</v>
      </c>
      <c r="E130" s="128"/>
      <c r="F130" s="32" t="s">
        <v>12735</v>
      </c>
      <c r="G130" s="32" t="s">
        <v>12360</v>
      </c>
      <c r="H130" s="32" t="s">
        <v>3431</v>
      </c>
      <c r="I130" s="32" t="s">
        <v>2087</v>
      </c>
    </row>
    <row r="131" spans="1:9" ht="15.75" customHeight="1" x14ac:dyDescent="0.35">
      <c r="A131" s="32" t="s">
        <v>12736</v>
      </c>
      <c r="B131" s="33" t="s">
        <v>1694</v>
      </c>
      <c r="C131" s="32" t="s">
        <v>9</v>
      </c>
      <c r="D131" s="32" t="s">
        <v>12737</v>
      </c>
      <c r="E131" s="128"/>
      <c r="F131" s="32" t="s">
        <v>12738</v>
      </c>
      <c r="G131" s="32" t="s">
        <v>12360</v>
      </c>
      <c r="H131" s="32" t="s">
        <v>3431</v>
      </c>
      <c r="I131" s="32" t="s">
        <v>2087</v>
      </c>
    </row>
    <row r="132" spans="1:9" ht="15.75" customHeight="1" x14ac:dyDescent="0.35">
      <c r="A132" s="32" t="s">
        <v>12739</v>
      </c>
      <c r="B132" s="33" t="s">
        <v>1708</v>
      </c>
      <c r="C132" s="32" t="s">
        <v>9</v>
      </c>
      <c r="D132" s="32" t="s">
        <v>12740</v>
      </c>
      <c r="E132" s="128"/>
      <c r="F132" s="32" t="s">
        <v>12741</v>
      </c>
      <c r="G132" s="32" t="s">
        <v>12360</v>
      </c>
      <c r="H132" s="32" t="s">
        <v>3431</v>
      </c>
      <c r="I132" s="32" t="s">
        <v>2087</v>
      </c>
    </row>
    <row r="133" spans="1:9" ht="15.75" customHeight="1" x14ac:dyDescent="0.35">
      <c r="A133" s="32" t="s">
        <v>12742</v>
      </c>
      <c r="B133" s="33" t="s">
        <v>1721</v>
      </c>
      <c r="C133" s="32" t="s">
        <v>9</v>
      </c>
      <c r="D133" s="32" t="s">
        <v>12743</v>
      </c>
      <c r="E133" s="128"/>
      <c r="F133" s="32" t="s">
        <v>12744</v>
      </c>
      <c r="G133" s="32" t="s">
        <v>12360</v>
      </c>
      <c r="H133" s="32" t="s">
        <v>3431</v>
      </c>
      <c r="I133" s="32" t="s">
        <v>2087</v>
      </c>
    </row>
    <row r="134" spans="1:9" ht="15.75" customHeight="1" x14ac:dyDescent="0.35">
      <c r="A134" s="32" t="s">
        <v>12745</v>
      </c>
      <c r="B134" s="33" t="s">
        <v>1735</v>
      </c>
      <c r="C134" s="32" t="s">
        <v>9</v>
      </c>
      <c r="D134" s="32" t="s">
        <v>12746</v>
      </c>
      <c r="E134" s="128"/>
      <c r="F134" s="32" t="s">
        <v>12747</v>
      </c>
      <c r="G134" s="32" t="s">
        <v>12360</v>
      </c>
      <c r="H134" s="32" t="s">
        <v>3431</v>
      </c>
      <c r="I134" s="32" t="s">
        <v>2087</v>
      </c>
    </row>
    <row r="135" spans="1:9" ht="15.75" customHeight="1" x14ac:dyDescent="0.35">
      <c r="A135" s="32" t="s">
        <v>12748</v>
      </c>
      <c r="B135" s="33" t="s">
        <v>1748</v>
      </c>
      <c r="C135" s="32" t="s">
        <v>9</v>
      </c>
      <c r="D135" s="32" t="s">
        <v>12749</v>
      </c>
      <c r="E135" s="128"/>
      <c r="F135" s="32" t="s">
        <v>12750</v>
      </c>
      <c r="G135" s="32" t="s">
        <v>12360</v>
      </c>
      <c r="H135" s="32" t="s">
        <v>3431</v>
      </c>
      <c r="I135" s="32" t="s">
        <v>2087</v>
      </c>
    </row>
    <row r="136" spans="1:9" ht="15.75" customHeight="1" x14ac:dyDescent="0.35">
      <c r="A136" s="32" t="s">
        <v>12751</v>
      </c>
      <c r="B136" s="33" t="s">
        <v>1762</v>
      </c>
      <c r="C136" s="32" t="s">
        <v>9</v>
      </c>
      <c r="D136" s="32" t="s">
        <v>12752</v>
      </c>
      <c r="E136" s="128"/>
      <c r="F136" s="32" t="s">
        <v>12753</v>
      </c>
      <c r="G136" s="32" t="s">
        <v>12360</v>
      </c>
      <c r="H136" s="32" t="s">
        <v>3431</v>
      </c>
      <c r="I136" s="32" t="s">
        <v>2087</v>
      </c>
    </row>
    <row r="137" spans="1:9" ht="15.75" customHeight="1" x14ac:dyDescent="0.35">
      <c r="A137" s="32" t="s">
        <v>12754</v>
      </c>
      <c r="B137" s="33" t="s">
        <v>1776</v>
      </c>
      <c r="C137" s="32" t="s">
        <v>9</v>
      </c>
      <c r="D137" s="32" t="s">
        <v>12755</v>
      </c>
      <c r="E137" s="128"/>
      <c r="F137" s="32" t="s">
        <v>12756</v>
      </c>
      <c r="G137" s="32" t="s">
        <v>12360</v>
      </c>
      <c r="H137" s="32" t="s">
        <v>3431</v>
      </c>
      <c r="I137" s="32" t="s">
        <v>2087</v>
      </c>
    </row>
    <row r="138" spans="1:9" ht="15.75" customHeight="1" x14ac:dyDescent="0.35">
      <c r="A138" s="32" t="s">
        <v>12757</v>
      </c>
      <c r="B138" s="33" t="s">
        <v>1789</v>
      </c>
      <c r="C138" s="32" t="s">
        <v>9</v>
      </c>
      <c r="D138" s="32" t="s">
        <v>12758</v>
      </c>
      <c r="E138" s="128"/>
      <c r="F138" s="32" t="s">
        <v>12759</v>
      </c>
      <c r="G138" s="32" t="s">
        <v>12360</v>
      </c>
      <c r="H138" s="32" t="s">
        <v>3431</v>
      </c>
      <c r="I138" s="32" t="s">
        <v>2087</v>
      </c>
    </row>
    <row r="139" spans="1:9" ht="15.75" customHeight="1" x14ac:dyDescent="0.35">
      <c r="A139" s="32" t="s">
        <v>12760</v>
      </c>
      <c r="B139" s="33" t="s">
        <v>1803</v>
      </c>
      <c r="C139" s="32" t="s">
        <v>9</v>
      </c>
      <c r="D139" s="32" t="s">
        <v>12761</v>
      </c>
      <c r="E139" s="128"/>
      <c r="F139" s="32" t="s">
        <v>12762</v>
      </c>
      <c r="G139" s="32" t="s">
        <v>12360</v>
      </c>
      <c r="H139" s="32" t="s">
        <v>3431</v>
      </c>
      <c r="I139" s="32" t="s">
        <v>2087</v>
      </c>
    </row>
    <row r="140" spans="1:9" ht="15.75" customHeight="1" x14ac:dyDescent="0.35">
      <c r="A140" s="32" t="s">
        <v>12763</v>
      </c>
      <c r="B140" s="33" t="s">
        <v>1816</v>
      </c>
      <c r="C140" s="32" t="s">
        <v>9</v>
      </c>
      <c r="D140" s="32" t="s">
        <v>12764</v>
      </c>
      <c r="E140" s="128"/>
      <c r="F140" s="32" t="s">
        <v>12765</v>
      </c>
      <c r="G140" s="32" t="s">
        <v>12360</v>
      </c>
      <c r="H140" s="32" t="s">
        <v>3431</v>
      </c>
      <c r="I140" s="32" t="s">
        <v>2087</v>
      </c>
    </row>
    <row r="141" spans="1:9" ht="15.75" customHeight="1" x14ac:dyDescent="0.35">
      <c r="A141" s="32" t="s">
        <v>12766</v>
      </c>
      <c r="B141" s="33" t="s">
        <v>1830</v>
      </c>
      <c r="C141" s="32" t="s">
        <v>9</v>
      </c>
      <c r="D141" s="32" t="s">
        <v>12767</v>
      </c>
      <c r="E141" s="128"/>
      <c r="F141" s="32" t="s">
        <v>12768</v>
      </c>
      <c r="G141" s="32" t="s">
        <v>12360</v>
      </c>
      <c r="H141" s="32" t="s">
        <v>3431</v>
      </c>
      <c r="I141" s="32" t="s">
        <v>2087</v>
      </c>
    </row>
    <row r="142" spans="1:9" ht="15.75" customHeight="1" x14ac:dyDescent="0.35">
      <c r="A142" s="32" t="s">
        <v>12769</v>
      </c>
      <c r="B142" s="33" t="s">
        <v>1844</v>
      </c>
      <c r="C142" s="32" t="s">
        <v>9</v>
      </c>
      <c r="D142" s="32" t="s">
        <v>12770</v>
      </c>
      <c r="E142" s="128"/>
      <c r="F142" s="32" t="s">
        <v>12771</v>
      </c>
      <c r="G142" s="32" t="s">
        <v>12360</v>
      </c>
      <c r="H142" s="32" t="s">
        <v>3431</v>
      </c>
      <c r="I142" s="32" t="s">
        <v>2087</v>
      </c>
    </row>
    <row r="143" spans="1:9" ht="15.75" customHeight="1" x14ac:dyDescent="0.35">
      <c r="A143" s="32" t="s">
        <v>12772</v>
      </c>
      <c r="B143" s="33" t="s">
        <v>1858</v>
      </c>
      <c r="C143" s="32" t="s">
        <v>9</v>
      </c>
      <c r="D143" s="32" t="s">
        <v>12773</v>
      </c>
      <c r="E143" s="128"/>
      <c r="F143" s="32" t="s">
        <v>12774</v>
      </c>
      <c r="G143" s="32" t="s">
        <v>12360</v>
      </c>
      <c r="H143" s="32" t="s">
        <v>3431</v>
      </c>
      <c r="I143" s="32" t="s">
        <v>2087</v>
      </c>
    </row>
    <row r="144" spans="1:9" ht="15.75" customHeight="1" x14ac:dyDescent="0.35">
      <c r="A144" s="32" t="s">
        <v>12775</v>
      </c>
      <c r="B144" s="33" t="s">
        <v>1871</v>
      </c>
      <c r="C144" s="32" t="s">
        <v>9</v>
      </c>
      <c r="D144" s="32" t="s">
        <v>12776</v>
      </c>
      <c r="E144" s="128"/>
      <c r="F144" s="32" t="s">
        <v>12777</v>
      </c>
      <c r="G144" s="32" t="s">
        <v>12360</v>
      </c>
      <c r="H144" s="32" t="s">
        <v>3431</v>
      </c>
      <c r="I144" s="32" t="s">
        <v>2087</v>
      </c>
    </row>
    <row r="145" spans="1:9" ht="15.75" customHeight="1" x14ac:dyDescent="0.35">
      <c r="A145" s="32" t="s">
        <v>12778</v>
      </c>
      <c r="B145" s="33" t="s">
        <v>1884</v>
      </c>
      <c r="C145" s="32" t="s">
        <v>9</v>
      </c>
      <c r="D145" s="32" t="s">
        <v>12779</v>
      </c>
      <c r="E145" s="128"/>
      <c r="F145" s="32" t="s">
        <v>12780</v>
      </c>
      <c r="G145" s="32" t="s">
        <v>12360</v>
      </c>
      <c r="H145" s="32" t="s">
        <v>3431</v>
      </c>
      <c r="I145" s="32" t="s">
        <v>2087</v>
      </c>
    </row>
    <row r="146" spans="1:9" ht="15.75" customHeight="1" x14ac:dyDescent="0.35">
      <c r="A146" s="32" t="s">
        <v>12781</v>
      </c>
      <c r="B146" s="33" t="s">
        <v>1897</v>
      </c>
      <c r="C146" s="32" t="s">
        <v>9</v>
      </c>
      <c r="D146" s="32" t="s">
        <v>12782</v>
      </c>
      <c r="E146" s="128"/>
      <c r="F146" s="32" t="s">
        <v>12783</v>
      </c>
      <c r="G146" s="32" t="s">
        <v>12360</v>
      </c>
      <c r="H146" s="32" t="s">
        <v>3431</v>
      </c>
      <c r="I146" s="32" t="s">
        <v>2087</v>
      </c>
    </row>
    <row r="147" spans="1:9" ht="15.75" customHeight="1" x14ac:dyDescent="0.35">
      <c r="A147" s="32" t="s">
        <v>12784</v>
      </c>
      <c r="B147" s="33" t="s">
        <v>1910</v>
      </c>
      <c r="C147" s="32" t="s">
        <v>9</v>
      </c>
      <c r="D147" s="32" t="s">
        <v>12785</v>
      </c>
      <c r="E147" s="128"/>
      <c r="F147" s="32" t="s">
        <v>12786</v>
      </c>
      <c r="G147" s="32" t="s">
        <v>12360</v>
      </c>
      <c r="H147" s="32" t="s">
        <v>3431</v>
      </c>
      <c r="I147" s="32" t="s">
        <v>2087</v>
      </c>
    </row>
    <row r="148" spans="1:9" ht="15.75" customHeight="1" x14ac:dyDescent="0.35">
      <c r="A148" s="32" t="s">
        <v>12787</v>
      </c>
      <c r="B148" s="33" t="s">
        <v>1923</v>
      </c>
      <c r="C148" s="32" t="s">
        <v>9</v>
      </c>
      <c r="D148" s="32" t="s">
        <v>12788</v>
      </c>
      <c r="E148" s="128"/>
      <c r="F148" s="32" t="s">
        <v>12789</v>
      </c>
      <c r="G148" s="32" t="s">
        <v>12360</v>
      </c>
      <c r="H148" s="32" t="s">
        <v>3431</v>
      </c>
      <c r="I148" s="32" t="s">
        <v>2087</v>
      </c>
    </row>
    <row r="149" spans="1:9" ht="15.75" customHeight="1" x14ac:dyDescent="0.35">
      <c r="A149" s="32" t="s">
        <v>12790</v>
      </c>
      <c r="B149" s="33" t="s">
        <v>1937</v>
      </c>
      <c r="C149" s="32" t="s">
        <v>9</v>
      </c>
      <c r="D149" s="32" t="s">
        <v>12791</v>
      </c>
      <c r="E149" s="128"/>
      <c r="F149" s="32" t="s">
        <v>12792</v>
      </c>
      <c r="G149" s="32" t="s">
        <v>12360</v>
      </c>
      <c r="H149" s="32" t="s">
        <v>3431</v>
      </c>
      <c r="I149" s="32" t="s">
        <v>2087</v>
      </c>
    </row>
    <row r="150" spans="1:9" ht="15.75" customHeight="1" x14ac:dyDescent="0.35">
      <c r="A150" s="32" t="s">
        <v>12793</v>
      </c>
      <c r="B150" s="33" t="s">
        <v>1951</v>
      </c>
      <c r="C150" s="32" t="s">
        <v>9</v>
      </c>
      <c r="D150" s="32" t="s">
        <v>12794</v>
      </c>
      <c r="E150" s="128"/>
      <c r="F150" s="32" t="s">
        <v>12795</v>
      </c>
      <c r="G150" s="32" t="s">
        <v>12360</v>
      </c>
      <c r="H150" s="32" t="s">
        <v>3431</v>
      </c>
      <c r="I150" s="32" t="s">
        <v>2087</v>
      </c>
    </row>
    <row r="151" spans="1:9" ht="15.75" customHeight="1" x14ac:dyDescent="0.35">
      <c r="A151" s="32" t="s">
        <v>12796</v>
      </c>
      <c r="B151" s="33" t="s">
        <v>1964</v>
      </c>
      <c r="C151" s="32" t="s">
        <v>9</v>
      </c>
      <c r="D151" s="32" t="s">
        <v>12797</v>
      </c>
      <c r="E151" s="128"/>
      <c r="F151" s="32" t="s">
        <v>12798</v>
      </c>
      <c r="G151" s="32" t="s">
        <v>12360</v>
      </c>
      <c r="H151" s="32" t="s">
        <v>3431</v>
      </c>
      <c r="I151" s="32" t="s">
        <v>2087</v>
      </c>
    </row>
    <row r="152" spans="1:9" ht="15.75" customHeight="1" x14ac:dyDescent="0.35">
      <c r="A152" s="32" t="s">
        <v>12799</v>
      </c>
      <c r="B152" s="33" t="s">
        <v>1977</v>
      </c>
      <c r="C152" s="32" t="s">
        <v>9</v>
      </c>
      <c r="D152" s="32" t="s">
        <v>12800</v>
      </c>
      <c r="E152" s="128"/>
      <c r="F152" s="32" t="s">
        <v>12801</v>
      </c>
      <c r="G152" s="32" t="s">
        <v>12360</v>
      </c>
      <c r="H152" s="32" t="s">
        <v>3431</v>
      </c>
      <c r="I152" s="32" t="s">
        <v>2087</v>
      </c>
    </row>
    <row r="153" spans="1:9" ht="15.75" customHeight="1" x14ac:dyDescent="0.35">
      <c r="A153" s="32" t="s">
        <v>12802</v>
      </c>
      <c r="B153" s="33" t="s">
        <v>1990</v>
      </c>
      <c r="C153" s="32" t="s">
        <v>9</v>
      </c>
      <c r="D153" s="32" t="s">
        <v>12803</v>
      </c>
      <c r="E153" s="128"/>
      <c r="F153" s="32" t="s">
        <v>12804</v>
      </c>
      <c r="G153" s="32" t="s">
        <v>12360</v>
      </c>
      <c r="H153" s="32" t="s">
        <v>3431</v>
      </c>
      <c r="I153" s="32" t="s">
        <v>2087</v>
      </c>
    </row>
    <row r="154" spans="1:9" ht="15.75" customHeight="1" x14ac:dyDescent="0.35">
      <c r="A154" s="32" t="s">
        <v>12805</v>
      </c>
      <c r="B154" s="33" t="s">
        <v>2003</v>
      </c>
      <c r="C154" s="32" t="s">
        <v>9</v>
      </c>
      <c r="D154" s="32" t="s">
        <v>12806</v>
      </c>
      <c r="E154" s="128"/>
      <c r="F154" s="32" t="s">
        <v>12807</v>
      </c>
      <c r="G154" s="32" t="s">
        <v>12360</v>
      </c>
      <c r="H154" s="32" t="s">
        <v>3431</v>
      </c>
      <c r="I154" s="32" t="s">
        <v>2087</v>
      </c>
    </row>
    <row r="155" spans="1:9" ht="15.75" customHeight="1" x14ac:dyDescent="0.35"/>
    <row r="156" spans="1:9" ht="15.75" customHeight="1" x14ac:dyDescent="0.35"/>
    <row r="157" spans="1:9" ht="15.75" customHeight="1" x14ac:dyDescent="0.35"/>
    <row r="158" spans="1:9" ht="15.75" customHeight="1" x14ac:dyDescent="0.35"/>
    <row r="159" spans="1:9" ht="15.75" customHeight="1" x14ac:dyDescent="0.35"/>
    <row r="160" spans="1:9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autoFilter ref="A4:I15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Companies</vt:lpstr>
      <vt:lpstr>Product Details</vt:lpstr>
      <vt:lpstr>Offers</vt:lpstr>
      <vt:lpstr>Sellers</vt:lpstr>
      <vt:lpstr>Summary</vt:lpstr>
      <vt:lpstr>Login 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Eniyan Aravindan</cp:lastModifiedBy>
  <cp:revision>0</cp:revision>
  <dcterms:created xsi:type="dcterms:W3CDTF">2026-09-30T02:15:16Z</dcterms:created>
  <dcterms:modified xsi:type="dcterms:W3CDTF">2026-09-30T05:54:33Z</dcterms:modified>
  <dc:language>en-US</dc:language>
</cp:coreProperties>
</file>